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388F5387-D111-4591-A650-597798F9B7FE}" xr6:coauthVersionLast="46" xr6:coauthVersionMax="46" xr10:uidLastSave="{00000000-0000-0000-0000-000000000000}"/>
  <bookViews>
    <workbookView xWindow="28680" yWindow="-120" windowWidth="29040" windowHeight="17640" firstSheet="89" activeTab="98" xr2:uid="{00000000-000D-0000-FFFF-FFFF00000000}"/>
  </bookViews>
  <sheets>
    <sheet name="黑名单" sheetId="42" r:id="rId1"/>
    <sheet name="Sep2019" sheetId="11" r:id="rId2"/>
    <sheet name="Oct2019" sheetId="12" r:id="rId3"/>
    <sheet name="Oct26th2019" sheetId="13" r:id="rId4"/>
    <sheet name="Nov2 2019" sheetId="15" r:id="rId5"/>
    <sheet name="Nov9 2019" sheetId="17" r:id="rId6"/>
    <sheet name="Nov17 2019" sheetId="18" r:id="rId7"/>
    <sheet name="Nov24 2019" sheetId="19" r:id="rId8"/>
    <sheet name="Dec1 2019" sheetId="20" r:id="rId9"/>
    <sheet name="Dec8 2019 " sheetId="21" r:id="rId10"/>
    <sheet name="Dec15 2019" sheetId="25" r:id="rId11"/>
    <sheet name="Dec22 2019" sheetId="26" r:id="rId12"/>
    <sheet name="Dec27 2019" sheetId="27" r:id="rId13"/>
    <sheet name="Jan3 2020" sheetId="28" r:id="rId14"/>
    <sheet name="Jan10 2020" sheetId="29" r:id="rId15"/>
    <sheet name="Jan18 2020" sheetId="30" r:id="rId16"/>
    <sheet name="Jan25 2020" sheetId="31" r:id="rId17"/>
    <sheet name="Feb1 2020" sheetId="32" r:id="rId18"/>
    <sheet name="Feb8 2020" sheetId="33" r:id="rId19"/>
    <sheet name="Feb15 2020" sheetId="34" r:id="rId20"/>
    <sheet name="Feb22 2020" sheetId="35" r:id="rId21"/>
    <sheet name="Feb29 2020" sheetId="36" r:id="rId22"/>
    <sheet name="Mar7 2020" sheetId="37" r:id="rId23"/>
    <sheet name="Mar14 2020" sheetId="38" r:id="rId24"/>
    <sheet name="Mar21 2020" sheetId="39" r:id="rId25"/>
    <sheet name="Mar28 2020" sheetId="40" r:id="rId26"/>
    <sheet name="Apr5 2020" sheetId="41" r:id="rId27"/>
    <sheet name="Apr12 2020" sheetId="43" r:id="rId28"/>
    <sheet name="Apr19 2020" sheetId="44" r:id="rId29"/>
    <sheet name="Apr25 2020" sheetId="45" r:id="rId30"/>
    <sheet name="May02 2020" sheetId="47" r:id="rId31"/>
    <sheet name="May09 2020" sheetId="48" r:id="rId32"/>
    <sheet name="May16 2020" sheetId="49" r:id="rId33"/>
    <sheet name="May23 2020" sheetId="50" r:id="rId34"/>
    <sheet name="May30 2020" sheetId="51" r:id="rId35"/>
    <sheet name="Jun6 2020" sheetId="52" r:id="rId36"/>
    <sheet name="Jun13 2020" sheetId="53" r:id="rId37"/>
    <sheet name="Jun20 2020" sheetId="54" r:id="rId38"/>
    <sheet name="Jun27 2020" sheetId="55" r:id="rId39"/>
    <sheet name="Jul 4 2020" sheetId="56" r:id="rId40"/>
    <sheet name="Jul 11 2020" sheetId="57" r:id="rId41"/>
    <sheet name="Jul 18 2020" sheetId="59" r:id="rId42"/>
    <sheet name="Jul 25 2020" sheetId="60" r:id="rId43"/>
    <sheet name="Aug 1 2020" sheetId="61" r:id="rId44"/>
    <sheet name="Aug 8 2020" sheetId="62" r:id="rId45"/>
    <sheet name="Aug 15 2020" sheetId="63" r:id="rId46"/>
    <sheet name="Aug 22 2020" sheetId="64" r:id="rId47"/>
    <sheet name="Aug 29 2020" sheetId="65" r:id="rId48"/>
    <sheet name="合区" sheetId="66" r:id="rId49"/>
    <sheet name="Sep 5 2020" sheetId="67" r:id="rId50"/>
    <sheet name="Sep 12 2020" sheetId="68" r:id="rId51"/>
    <sheet name="Sep 19 2020合区" sheetId="70" r:id="rId52"/>
    <sheet name="Sep 26 2020" sheetId="71" r:id="rId53"/>
    <sheet name="Oct 3 2020" sheetId="72" r:id="rId54"/>
    <sheet name="Oct 10 2020" sheetId="73" r:id="rId55"/>
    <sheet name="Oct 17 2020" sheetId="74" r:id="rId56"/>
    <sheet name="Oct 24 2020" sheetId="75" r:id="rId57"/>
    <sheet name="Oct 31 2020" sheetId="76" r:id="rId58"/>
    <sheet name="Nov 7 2020" sheetId="77" r:id="rId59"/>
    <sheet name="Nov 14 2020" sheetId="78" r:id="rId60"/>
    <sheet name="Nov 21 2020" sheetId="79" r:id="rId61"/>
    <sheet name="Nov 28 2020" sheetId="80" r:id="rId62"/>
    <sheet name="Dec 5 2020" sheetId="81" r:id="rId63"/>
    <sheet name="Dec 12 2020" sheetId="82" r:id="rId64"/>
    <sheet name="Dec 19 2020" sheetId="83" r:id="rId65"/>
    <sheet name="Dec 26 2020" sheetId="84" r:id="rId66"/>
    <sheet name="Jan 2 2020" sheetId="85" r:id="rId67"/>
    <sheet name="Jan 9 2020" sheetId="86" r:id="rId68"/>
    <sheet name="Jan 16 2020" sheetId="87" r:id="rId69"/>
    <sheet name="Jan 23 2020" sheetId="88" r:id="rId70"/>
    <sheet name="Jan 30 2020" sheetId="90" r:id="rId71"/>
    <sheet name="Feb 6 2021" sheetId="91" r:id="rId72"/>
    <sheet name="Feb 13 2021" sheetId="92" r:id="rId73"/>
    <sheet name="Feb 20 2021" sheetId="93" r:id="rId74"/>
    <sheet name="Feb 27 2021" sheetId="94" r:id="rId75"/>
    <sheet name="Mar 6 2021" sheetId="95" r:id="rId76"/>
    <sheet name="Mar 13 2021" sheetId="96" r:id="rId77"/>
    <sheet name="Mar 20 2021" sheetId="97" r:id="rId78"/>
    <sheet name="Mar 27 2021" sheetId="98" r:id="rId79"/>
    <sheet name="Apr 3 2021" sheetId="99" r:id="rId80"/>
    <sheet name="Apr 10 2021" sheetId="100" r:id="rId81"/>
    <sheet name="Apr 17 2021" sheetId="101" r:id="rId82"/>
    <sheet name="Apr 24 2021" sheetId="102" r:id="rId83"/>
    <sheet name="May 1 2021" sheetId="103" r:id="rId84"/>
    <sheet name="May 8 2021" sheetId="104" r:id="rId85"/>
    <sheet name="May 15 2021" sheetId="105" r:id="rId86"/>
    <sheet name="May 22 2021" sheetId="106" r:id="rId87"/>
    <sheet name="May 29 2021" sheetId="107" r:id="rId88"/>
    <sheet name="Jun 5 2021" sheetId="108" r:id="rId89"/>
    <sheet name="Jun 12 2021" sheetId="109" r:id="rId90"/>
    <sheet name="Jun 19 2021" sheetId="110" r:id="rId91"/>
    <sheet name="Jun 26 2021" sheetId="111" r:id="rId92"/>
    <sheet name="Jul 3 2021" sheetId="112" r:id="rId93"/>
    <sheet name="Jul 10 2021" sheetId="113" r:id="rId94"/>
    <sheet name="Jul 17 2021" sheetId="114" r:id="rId95"/>
    <sheet name="Jul 24 2021" sheetId="115" r:id="rId96"/>
    <sheet name="Aug 1 21" sheetId="116" r:id="rId97"/>
    <sheet name="Aug 8 21" sheetId="117" r:id="rId98"/>
    <sheet name="Aug 14 21" sheetId="118" r:id="rId99"/>
  </sheets>
  <definedNames>
    <definedName name="_xlnm._FilterDatabase" localSheetId="80" hidden="1">'Apr 10 2021'!$A$4:$W$103</definedName>
    <definedName name="_xlnm._FilterDatabase" localSheetId="81" hidden="1">'Apr 17 2021'!$A$4:$W$103</definedName>
    <definedName name="_xlnm._FilterDatabase" localSheetId="82" hidden="1">'Apr 24 2021'!$A$4:$W$103</definedName>
    <definedName name="_xlnm._FilterDatabase" localSheetId="79" hidden="1">'Apr 3 2021'!$A$4:$W$103</definedName>
    <definedName name="_xlnm._FilterDatabase" localSheetId="27" hidden="1">'Apr12 2020'!$A$4:$T$84</definedName>
    <definedName name="_xlnm._FilterDatabase" localSheetId="28" hidden="1">'Apr19 2020'!$A$4:$T$84</definedName>
    <definedName name="_xlnm._FilterDatabase" localSheetId="29" hidden="1">'Apr25 2020'!$A$4:$T$87</definedName>
    <definedName name="_xlnm._FilterDatabase" localSheetId="26" hidden="1">'Apr5 2020'!$A$4:$T$84</definedName>
    <definedName name="_xlnm._FilterDatabase" localSheetId="43" hidden="1">'Aug 1 2020'!$A$4:$R$65</definedName>
    <definedName name="_xlnm._FilterDatabase" localSheetId="96" hidden="1">'Aug 1 21'!$A$4:$W$110</definedName>
    <definedName name="_xlnm._FilterDatabase" localSheetId="98" hidden="1">'Aug 14 21'!$A$4:$W$69</definedName>
    <definedName name="_xlnm._FilterDatabase" localSheetId="45" hidden="1">'Aug 15 2020'!$A$4:$R$67</definedName>
    <definedName name="_xlnm._FilterDatabase" localSheetId="46" hidden="1">'Aug 22 2020'!$A$4:$R$67</definedName>
    <definedName name="_xlnm._FilterDatabase" localSheetId="47" hidden="1">'Aug 29 2020'!$A$4:$R$67</definedName>
    <definedName name="_xlnm._FilterDatabase" localSheetId="44" hidden="1">'Aug 8 2020'!$A$4:$R$66</definedName>
    <definedName name="_xlnm._FilterDatabase" localSheetId="97" hidden="1">'Aug 8 21'!$A$4:$W$69</definedName>
    <definedName name="_xlnm._FilterDatabase" localSheetId="63" hidden="1">'Dec 12 2020'!$A$4:$R$85</definedName>
    <definedName name="_xlnm._FilterDatabase" localSheetId="64" hidden="1">'Dec 19 2020'!$A$4:$R$85</definedName>
    <definedName name="_xlnm._FilterDatabase" localSheetId="65" hidden="1">'Dec 26 2020'!$A$4:$R$87</definedName>
    <definedName name="_xlnm._FilterDatabase" localSheetId="62" hidden="1">'Dec 5 2020'!$A$4:$R$85</definedName>
    <definedName name="_xlnm._FilterDatabase" localSheetId="8" hidden="1">'Dec1 2019'!$A$4:$X$74</definedName>
    <definedName name="_xlnm._FilterDatabase" localSheetId="10" hidden="1">'Dec15 2019'!$A$4:$X$70</definedName>
    <definedName name="_xlnm._FilterDatabase" localSheetId="11" hidden="1">'Dec22 2019'!$A$4:$Y$70</definedName>
    <definedName name="_xlnm._FilterDatabase" localSheetId="12" hidden="1">'Dec27 2019'!$A$4:$Q$62</definedName>
    <definedName name="_xlnm._FilterDatabase" localSheetId="9" hidden="1">'Dec8 2019 '!$A$4:$X$64</definedName>
    <definedName name="_xlnm._FilterDatabase" localSheetId="72" hidden="1">'Feb 13 2021'!$A$4:$V$97</definedName>
    <definedName name="_xlnm._FilterDatabase" localSheetId="73" hidden="1">'Feb 20 2021'!$A$4:$V$99</definedName>
    <definedName name="_xlnm._FilterDatabase" localSheetId="74" hidden="1">'Feb 27 2021'!$A$4:$V$99</definedName>
    <definedName name="_xlnm._FilterDatabase" localSheetId="71" hidden="1">'Feb 6 2021'!$A$4:$V$95</definedName>
    <definedName name="_xlnm._FilterDatabase" localSheetId="17" hidden="1">'Feb1 2020'!$A$4:$T$66</definedName>
    <definedName name="_xlnm._FilterDatabase" localSheetId="19" hidden="1">'Feb15 2020'!$A$4:$T$71</definedName>
    <definedName name="_xlnm._FilterDatabase" localSheetId="20" hidden="1">'Feb22 2020'!$A$4:$T$75</definedName>
    <definedName name="_xlnm._FilterDatabase" localSheetId="21" hidden="1">'Feb29 2020'!$A$4:$T$75</definedName>
    <definedName name="_xlnm._FilterDatabase" localSheetId="18" hidden="1">'Feb8 2020'!$A$4:$T$66</definedName>
    <definedName name="_xlnm._FilterDatabase" localSheetId="68" hidden="1">'Jan 16 2020'!$A$4:$R$88</definedName>
    <definedName name="_xlnm._FilterDatabase" localSheetId="66" hidden="1">'Jan 2 2020'!$A$4:$R$87</definedName>
    <definedName name="_xlnm._FilterDatabase" localSheetId="69" hidden="1">'Jan 23 2020'!$A$4:$V$89</definedName>
    <definedName name="_xlnm._FilterDatabase" localSheetId="70" hidden="1">'Jan 30 2020'!$A$4:$V$94</definedName>
    <definedName name="_xlnm._FilterDatabase" localSheetId="67" hidden="1">'Jan 9 2020'!$A$4:$R$87</definedName>
    <definedName name="_xlnm._FilterDatabase" localSheetId="14" hidden="1">'Jan10 2020'!$A$4:$Q$66</definedName>
    <definedName name="_xlnm._FilterDatabase" localSheetId="15" hidden="1">'Jan18 2020'!$A$4:$Q$66</definedName>
    <definedName name="_xlnm._FilterDatabase" localSheetId="16" hidden="1">'Jan25 2020'!$A$4:$T$66</definedName>
    <definedName name="_xlnm._FilterDatabase" localSheetId="13" hidden="1">'Jan3 2020'!$A$4:$Q$65</definedName>
    <definedName name="_xlnm._FilterDatabase" localSheetId="93" hidden="1">'Jul 10 2021'!$A$4:$W$110</definedName>
    <definedName name="_xlnm._FilterDatabase" localSheetId="40" hidden="1">'Jul 11 2020'!$A$4:$T$63</definedName>
    <definedName name="_xlnm._FilterDatabase" localSheetId="94" hidden="1">'Jul 17 2021'!$A$4:$W$110</definedName>
    <definedName name="_xlnm._FilterDatabase" localSheetId="41" hidden="1">'Jul 18 2020'!$A$4:$R$64</definedName>
    <definedName name="_xlnm._FilterDatabase" localSheetId="95" hidden="1">'Jul 24 2021'!$A$4:$W$110</definedName>
    <definedName name="_xlnm._FilterDatabase" localSheetId="42" hidden="1">'Jul 25 2020'!$A$4:$R$64</definedName>
    <definedName name="_xlnm._FilterDatabase" localSheetId="92" hidden="1">'Jul 3 2021'!$A$4:$W$110</definedName>
    <definedName name="_xlnm._FilterDatabase" localSheetId="39" hidden="1">'Jul 4 2020'!$A$4:$T$57</definedName>
    <definedName name="_xlnm._FilterDatabase" localSheetId="89" hidden="1">'Jun 12 2021'!$A$4:$W$108</definedName>
    <definedName name="_xlnm._FilterDatabase" localSheetId="90" hidden="1">'Jun 19 2021'!$A$4:$W$108</definedName>
    <definedName name="_xlnm._FilterDatabase" localSheetId="91" hidden="1">'Jun 26 2021'!$A$4:$W$109</definedName>
    <definedName name="_xlnm._FilterDatabase" localSheetId="88" hidden="1">'Jun 5 2021'!$A$4:$W$108</definedName>
    <definedName name="_xlnm._FilterDatabase" localSheetId="36" hidden="1">'Jun13 2020'!$A$4:$T$57</definedName>
    <definedName name="_xlnm._FilterDatabase" localSheetId="37" hidden="1">'Jun20 2020'!$A$4:$T$57</definedName>
    <definedName name="_xlnm._FilterDatabase" localSheetId="38" hidden="1">'Jun27 2020'!$A$4:$T$57</definedName>
    <definedName name="_xlnm._FilterDatabase" localSheetId="35" hidden="1">'Jun6 2020'!$A$4:$T$58</definedName>
    <definedName name="_xlnm._FilterDatabase" localSheetId="76" hidden="1">'Mar 13 2021'!$A$4:$V$101</definedName>
    <definedName name="_xlnm._FilterDatabase" localSheetId="77" hidden="1">'Mar 20 2021'!$A$4:$W$102</definedName>
    <definedName name="_xlnm._FilterDatabase" localSheetId="78" hidden="1">'Mar 27 2021'!$A$4:$W$102</definedName>
    <definedName name="_xlnm._FilterDatabase" localSheetId="75" hidden="1">'Mar 6 2021'!$A$4:$V$100</definedName>
    <definedName name="_xlnm._FilterDatabase" localSheetId="23" hidden="1">'Mar14 2020'!$A$4:$T$80</definedName>
    <definedName name="_xlnm._FilterDatabase" localSheetId="24" hidden="1">'Mar21 2020'!$A$4:$T$78</definedName>
    <definedName name="_xlnm._FilterDatabase" localSheetId="25" hidden="1">'Mar28 2020'!$A$4:$T$79</definedName>
    <definedName name="_xlnm._FilterDatabase" localSheetId="22" hidden="1">'Mar7 2020'!$A$4:$T$77</definedName>
    <definedName name="_xlnm._FilterDatabase" localSheetId="83" hidden="1">'May 1 2021'!$A$4:$W$104</definedName>
    <definedName name="_xlnm._FilterDatabase" localSheetId="85" hidden="1">'May 15 2021'!$A$4:$W$104</definedName>
    <definedName name="_xlnm._FilterDatabase" localSheetId="86" hidden="1">'May 22 2021'!$A$4:$W$108</definedName>
    <definedName name="_xlnm._FilterDatabase" localSheetId="87" hidden="1">'May 29 2021'!$A$4:$W$108</definedName>
    <definedName name="_xlnm._FilterDatabase" localSheetId="84" hidden="1">'May 8 2021'!$A$4:$W$104</definedName>
    <definedName name="_xlnm._FilterDatabase" localSheetId="30" hidden="1">'May02 2020'!$A$4:$T$50</definedName>
    <definedName name="_xlnm._FilterDatabase" localSheetId="31" hidden="1">'May09 2020'!$A$4:$T$54</definedName>
    <definedName name="_xlnm._FilterDatabase" localSheetId="32" hidden="1">'May16 2020'!$A$4:$T$56</definedName>
    <definedName name="_xlnm._FilterDatabase" localSheetId="33" hidden="1">'May23 2020'!$A$4:$T$56</definedName>
    <definedName name="_xlnm._FilterDatabase" localSheetId="34" hidden="1">'May30 2020'!$A$4:$T$58</definedName>
    <definedName name="_xlnm._FilterDatabase" localSheetId="59" hidden="1">'Nov 14 2020'!$A$4:$R$82</definedName>
    <definedName name="_xlnm._FilterDatabase" localSheetId="60" hidden="1">'Nov 21 2020'!$A$4:$R$83</definedName>
    <definedName name="_xlnm._FilterDatabase" localSheetId="61" hidden="1">'Nov 28 2020'!$A$4:$R$85</definedName>
    <definedName name="_xlnm._FilterDatabase" localSheetId="58" hidden="1">'Nov 7 2020'!$A$4:$R$79</definedName>
    <definedName name="_xlnm._FilterDatabase" localSheetId="6" hidden="1">'Nov17 2019'!$A$4:$P$58</definedName>
    <definedName name="_xlnm._FilterDatabase" localSheetId="4" hidden="1">'Nov2 2019'!$A$4:$P$77</definedName>
    <definedName name="_xlnm._FilterDatabase" localSheetId="7" hidden="1">'Nov24 2019'!$A$4:$X$68</definedName>
    <definedName name="_xlnm._FilterDatabase" localSheetId="5" hidden="1">'Nov9 2019'!$A$4:$P$65</definedName>
    <definedName name="_xlnm._FilterDatabase" localSheetId="54" hidden="1">'Oct 10 2020'!$A$4:$R$79</definedName>
    <definedName name="_xlnm._FilterDatabase" localSheetId="55" hidden="1">'Oct 17 2020'!$A$4:$R$79</definedName>
    <definedName name="_xlnm._FilterDatabase" localSheetId="56" hidden="1">'Oct 24 2020'!$A$4:$R$79</definedName>
    <definedName name="_xlnm._FilterDatabase" localSheetId="53" hidden="1">'Oct 3 2020'!$A$4:$R$79</definedName>
    <definedName name="_xlnm._FilterDatabase" localSheetId="57" hidden="1">'Oct 31 2020'!$A$4:$R$79</definedName>
    <definedName name="_xlnm._FilterDatabase" localSheetId="2" hidden="1">'Oct2019'!$A$4:$AD$85</definedName>
    <definedName name="_xlnm._FilterDatabase" localSheetId="3" hidden="1">Oct26th2019!$A$4:$AD$69</definedName>
    <definedName name="_xlnm._FilterDatabase" localSheetId="50" hidden="1">'Sep 12 2020'!$A$4:$R$48</definedName>
    <definedName name="_xlnm._FilterDatabase" localSheetId="51" hidden="1">'Sep 19 2020合区'!$A$4:$R$77</definedName>
    <definedName name="_xlnm._FilterDatabase" localSheetId="52" hidden="1">'Sep 26 2020'!$A$4:$R$79</definedName>
    <definedName name="_xlnm._FilterDatabase" localSheetId="49" hidden="1">'Sep 5 2020'!$A$4:$R$68</definedName>
    <definedName name="_xlnm._FilterDatabase" localSheetId="1" hidden="1">'Sep2019'!$B$4:$Y$42</definedName>
    <definedName name="_xlnm._FilterDatabase" localSheetId="48" hidden="1">合区!$A$2:$C$52</definedName>
    <definedName name="_xlnm._FilterDatabase" localSheetId="0" hidden="1">黑名单!#REF!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69" i="118" l="1"/>
  <c r="N69" i="118"/>
  <c r="M69" i="118"/>
  <c r="L69" i="118"/>
  <c r="S68" i="118"/>
  <c r="N68" i="118"/>
  <c r="M68" i="118"/>
  <c r="L68" i="118"/>
  <c r="S67" i="118"/>
  <c r="N67" i="118"/>
  <c r="M67" i="118"/>
  <c r="L67" i="118"/>
  <c r="S66" i="118"/>
  <c r="N66" i="118"/>
  <c r="M66" i="118"/>
  <c r="L66" i="118"/>
  <c r="S65" i="118"/>
  <c r="N65" i="118"/>
  <c r="M65" i="118"/>
  <c r="L65" i="118"/>
  <c r="S64" i="118"/>
  <c r="N64" i="118"/>
  <c r="M64" i="118"/>
  <c r="L64" i="118"/>
  <c r="S63" i="118"/>
  <c r="N63" i="118"/>
  <c r="M63" i="118"/>
  <c r="L63" i="118"/>
  <c r="S62" i="118"/>
  <c r="N62" i="118"/>
  <c r="M62" i="118"/>
  <c r="L62" i="118"/>
  <c r="S61" i="118"/>
  <c r="N61" i="118"/>
  <c r="M61" i="118"/>
  <c r="L61" i="118"/>
  <c r="S60" i="118"/>
  <c r="N60" i="118"/>
  <c r="M60" i="118"/>
  <c r="L60" i="118"/>
  <c r="S58" i="118"/>
  <c r="N58" i="118"/>
  <c r="M58" i="118"/>
  <c r="L58" i="118"/>
  <c r="S57" i="118"/>
  <c r="N57" i="118"/>
  <c r="M57" i="118"/>
  <c r="L57" i="118"/>
  <c r="N59" i="118"/>
  <c r="M59" i="118"/>
  <c r="L59" i="118"/>
  <c r="S56" i="118"/>
  <c r="N56" i="118"/>
  <c r="M56" i="118"/>
  <c r="L56" i="118"/>
  <c r="S55" i="118"/>
  <c r="N55" i="118"/>
  <c r="M55" i="118"/>
  <c r="L55" i="118"/>
  <c r="S54" i="118"/>
  <c r="N54" i="118"/>
  <c r="M54" i="118"/>
  <c r="L54" i="118"/>
  <c r="S53" i="118"/>
  <c r="N53" i="118"/>
  <c r="M53" i="118"/>
  <c r="L53" i="118"/>
  <c r="S52" i="118"/>
  <c r="N52" i="118"/>
  <c r="M52" i="118"/>
  <c r="L52" i="118"/>
  <c r="N51" i="118"/>
  <c r="M51" i="118"/>
  <c r="L51" i="118"/>
  <c r="N44" i="118"/>
  <c r="M44" i="118"/>
  <c r="L44" i="118"/>
  <c r="S50" i="118"/>
  <c r="N50" i="118"/>
  <c r="M50" i="118"/>
  <c r="L50" i="118"/>
  <c r="N49" i="118"/>
  <c r="M49" i="118"/>
  <c r="L49" i="118"/>
  <c r="S48" i="118"/>
  <c r="N48" i="118"/>
  <c r="M48" i="118"/>
  <c r="L48" i="118"/>
  <c r="S47" i="118"/>
  <c r="N47" i="118"/>
  <c r="M47" i="118"/>
  <c r="L47" i="118"/>
  <c r="N42" i="118"/>
  <c r="M42" i="118"/>
  <c r="L42" i="118"/>
  <c r="N46" i="118"/>
  <c r="M46" i="118"/>
  <c r="L46" i="118"/>
  <c r="N32" i="118"/>
  <c r="M32" i="118"/>
  <c r="L32" i="118"/>
  <c r="S45" i="118"/>
  <c r="N45" i="118"/>
  <c r="M45" i="118"/>
  <c r="L45" i="118"/>
  <c r="S34" i="118"/>
  <c r="N34" i="118"/>
  <c r="M34" i="118"/>
  <c r="L34" i="118"/>
  <c r="N33" i="118"/>
  <c r="M33" i="118"/>
  <c r="L33" i="118"/>
  <c r="N43" i="118"/>
  <c r="M43" i="118"/>
  <c r="L43" i="118"/>
  <c r="N29" i="118"/>
  <c r="M29" i="118"/>
  <c r="L29" i="118"/>
  <c r="N39" i="118"/>
  <c r="M39" i="118"/>
  <c r="L39" i="118"/>
  <c r="N41" i="118"/>
  <c r="M41" i="118"/>
  <c r="L41" i="118"/>
  <c r="N19" i="118"/>
  <c r="M19" i="118"/>
  <c r="L19" i="118"/>
  <c r="N28" i="118"/>
  <c r="M28" i="118"/>
  <c r="L28" i="118"/>
  <c r="N40" i="118"/>
  <c r="M40" i="118"/>
  <c r="L40" i="118"/>
  <c r="N25" i="118"/>
  <c r="M25" i="118"/>
  <c r="L25" i="118"/>
  <c r="N18" i="118"/>
  <c r="M18" i="118"/>
  <c r="L18" i="118"/>
  <c r="N17" i="118"/>
  <c r="M17" i="118"/>
  <c r="L17" i="118"/>
  <c r="N38" i="118"/>
  <c r="M38" i="118"/>
  <c r="L38" i="118"/>
  <c r="N21" i="118"/>
  <c r="M21" i="118"/>
  <c r="L21" i="118"/>
  <c r="N10" i="118"/>
  <c r="M10" i="118"/>
  <c r="L10" i="118"/>
  <c r="N35" i="118"/>
  <c r="M35" i="118"/>
  <c r="L35" i="118"/>
  <c r="N7" i="118"/>
  <c r="M7" i="118"/>
  <c r="L7" i="118"/>
  <c r="N30" i="118"/>
  <c r="M30" i="118"/>
  <c r="L30" i="118"/>
  <c r="S31" i="118"/>
  <c r="N31" i="118"/>
  <c r="M31" i="118"/>
  <c r="L31" i="118"/>
  <c r="N13" i="118"/>
  <c r="M13" i="118"/>
  <c r="L13" i="118"/>
  <c r="N16" i="118"/>
  <c r="M16" i="118"/>
  <c r="L16" i="118"/>
  <c r="N6" i="118"/>
  <c r="M6" i="118"/>
  <c r="L6" i="118"/>
  <c r="S24" i="118"/>
  <c r="N24" i="118"/>
  <c r="M24" i="118"/>
  <c r="L24" i="118"/>
  <c r="N23" i="118"/>
  <c r="M23" i="118"/>
  <c r="L23" i="118"/>
  <c r="N22" i="118"/>
  <c r="M22" i="118"/>
  <c r="L22" i="118"/>
  <c r="S37" i="118"/>
  <c r="N37" i="118"/>
  <c r="M37" i="118"/>
  <c r="L37" i="118"/>
  <c r="N15" i="118"/>
  <c r="M15" i="118"/>
  <c r="L15" i="118"/>
  <c r="N12" i="118"/>
  <c r="M12" i="118"/>
  <c r="L12" i="118"/>
  <c r="N9" i="118"/>
  <c r="M9" i="118"/>
  <c r="L9" i="118"/>
  <c r="N27" i="118"/>
  <c r="M27" i="118"/>
  <c r="L27" i="118"/>
  <c r="N36" i="118"/>
  <c r="M36" i="118"/>
  <c r="L36" i="118"/>
  <c r="N26" i="118"/>
  <c r="M26" i="118"/>
  <c r="L26" i="118"/>
  <c r="Y9" i="118"/>
  <c r="S33" i="118" s="1"/>
  <c r="N14" i="118"/>
  <c r="M14" i="118"/>
  <c r="L14" i="118"/>
  <c r="Y8" i="118"/>
  <c r="N20" i="118"/>
  <c r="M20" i="118"/>
  <c r="L20" i="118"/>
  <c r="Y7" i="118"/>
  <c r="S14" i="118" s="1"/>
  <c r="N11" i="118"/>
  <c r="M11" i="118"/>
  <c r="L11" i="118"/>
  <c r="N8" i="118"/>
  <c r="M8" i="118"/>
  <c r="L8" i="118"/>
  <c r="Y5" i="118"/>
  <c r="S44" i="118" s="1"/>
  <c r="S5" i="118"/>
  <c r="N5" i="118"/>
  <c r="M5" i="118"/>
  <c r="L5" i="118"/>
  <c r="Y4" i="118"/>
  <c r="S15" i="118" s="1"/>
  <c r="Y3" i="118"/>
  <c r="S13" i="118" s="1"/>
  <c r="B1" i="118"/>
  <c r="S11" i="118" l="1"/>
  <c r="S9" i="118"/>
  <c r="S39" i="118"/>
  <c r="S26" i="118"/>
  <c r="S28" i="118"/>
  <c r="S17" i="118"/>
  <c r="S20" i="118"/>
  <c r="S22" i="118"/>
  <c r="S12" i="118"/>
  <c r="S23" i="118"/>
  <c r="S8" i="118"/>
  <c r="S7" i="118"/>
  <c r="S38" i="118"/>
  <c r="P20" i="118"/>
  <c r="R20" i="118" s="1"/>
  <c r="P67" i="118"/>
  <c r="R67" i="118" s="1"/>
  <c r="T67" i="118" s="1"/>
  <c r="P37" i="118"/>
  <c r="R37" i="118" s="1"/>
  <c r="T37" i="118" s="1"/>
  <c r="P27" i="118"/>
  <c r="R27" i="118" s="1"/>
  <c r="P46" i="118"/>
  <c r="R46" i="118" s="1"/>
  <c r="P17" i="118"/>
  <c r="R17" i="118" s="1"/>
  <c r="T17" i="118" s="1"/>
  <c r="P25" i="118"/>
  <c r="R25" i="118" s="1"/>
  <c r="P18" i="118"/>
  <c r="R18" i="118" s="1"/>
  <c r="P45" i="118"/>
  <c r="R45" i="118" s="1"/>
  <c r="T45" i="118" s="1"/>
  <c r="P36" i="118"/>
  <c r="R36" i="118" s="1"/>
  <c r="P23" i="118"/>
  <c r="R23" i="118" s="1"/>
  <c r="P55" i="118"/>
  <c r="R55" i="118" s="1"/>
  <c r="T55" i="118" s="1"/>
  <c r="P47" i="118"/>
  <c r="R47" i="118" s="1"/>
  <c r="T47" i="118" s="1"/>
  <c r="P32" i="118"/>
  <c r="R32" i="118" s="1"/>
  <c r="P44" i="118"/>
  <c r="R44" i="118" s="1"/>
  <c r="T44" i="118" s="1"/>
  <c r="P56" i="118"/>
  <c r="R56" i="118" s="1"/>
  <c r="T56" i="118" s="1"/>
  <c r="P68" i="118"/>
  <c r="R68" i="118" s="1"/>
  <c r="T68" i="118" s="1"/>
  <c r="P24" i="118"/>
  <c r="R24" i="118" s="1"/>
  <c r="T24" i="118" s="1"/>
  <c r="P11" i="118"/>
  <c r="R11" i="118" s="1"/>
  <c r="T11" i="118" s="1"/>
  <c r="P9" i="118"/>
  <c r="R9" i="118" s="1"/>
  <c r="T9" i="118" s="1"/>
  <c r="P60" i="118"/>
  <c r="R60" i="118" s="1"/>
  <c r="T60" i="118" s="1"/>
  <c r="P6" i="118"/>
  <c r="R6" i="118" s="1"/>
  <c r="P34" i="118"/>
  <c r="R34" i="118" s="1"/>
  <c r="T34" i="118" s="1"/>
  <c r="P12" i="118"/>
  <c r="R12" i="118" s="1"/>
  <c r="P59" i="118"/>
  <c r="R59" i="118" s="1"/>
  <c r="P69" i="118"/>
  <c r="R69" i="118" s="1"/>
  <c r="T69" i="118" s="1"/>
  <c r="P41" i="118"/>
  <c r="R41" i="118" s="1"/>
  <c r="P43" i="118"/>
  <c r="R43" i="118" s="1"/>
  <c r="P29" i="118"/>
  <c r="R29" i="118" s="1"/>
  <c r="P33" i="118"/>
  <c r="R33" i="118" s="1"/>
  <c r="T33" i="118" s="1"/>
  <c r="P26" i="118"/>
  <c r="R26" i="118" s="1"/>
  <c r="T26" i="118" s="1"/>
  <c r="P40" i="118"/>
  <c r="R40" i="118" s="1"/>
  <c r="P58" i="118"/>
  <c r="R58" i="118" s="1"/>
  <c r="T58" i="118" s="1"/>
  <c r="P62" i="118"/>
  <c r="R62" i="118" s="1"/>
  <c r="T62" i="118" s="1"/>
  <c r="P65" i="118"/>
  <c r="R65" i="118" s="1"/>
  <c r="T65" i="118" s="1"/>
  <c r="P63" i="118"/>
  <c r="R63" i="118" s="1"/>
  <c r="T63" i="118" s="1"/>
  <c r="P35" i="118"/>
  <c r="R35" i="118" s="1"/>
  <c r="P53" i="118"/>
  <c r="R53" i="118" s="1"/>
  <c r="T53" i="118" s="1"/>
  <c r="P31" i="118"/>
  <c r="R31" i="118" s="1"/>
  <c r="T31" i="118" s="1"/>
  <c r="P22" i="118"/>
  <c r="R22" i="118" s="1"/>
  <c r="T22" i="118" s="1"/>
  <c r="P39" i="118"/>
  <c r="R39" i="118" s="1"/>
  <c r="T39" i="118" s="1"/>
  <c r="P48" i="118"/>
  <c r="R48" i="118" s="1"/>
  <c r="T48" i="118" s="1"/>
  <c r="P54" i="118"/>
  <c r="R54" i="118" s="1"/>
  <c r="T54" i="118" s="1"/>
  <c r="P21" i="118"/>
  <c r="R21" i="118" s="1"/>
  <c r="P51" i="118"/>
  <c r="R51" i="118" s="1"/>
  <c r="P30" i="118"/>
  <c r="R30" i="118" s="1"/>
  <c r="P10" i="118"/>
  <c r="R10" i="118" s="1"/>
  <c r="P28" i="118"/>
  <c r="R28" i="118" s="1"/>
  <c r="T28" i="118" s="1"/>
  <c r="P66" i="118"/>
  <c r="R66" i="118" s="1"/>
  <c r="T66" i="118" s="1"/>
  <c r="P16" i="118"/>
  <c r="R16" i="118" s="1"/>
  <c r="P49" i="118"/>
  <c r="R49" i="118" s="1"/>
  <c r="P8" i="118"/>
  <c r="R8" i="118" s="1"/>
  <c r="P15" i="118"/>
  <c r="R15" i="118" s="1"/>
  <c r="T15" i="118" s="1"/>
  <c r="P42" i="118"/>
  <c r="R42" i="118" s="1"/>
  <c r="P7" i="118"/>
  <c r="R7" i="118" s="1"/>
  <c r="T7" i="118" s="1"/>
  <c r="P19" i="118"/>
  <c r="R19" i="118" s="1"/>
  <c r="P52" i="118"/>
  <c r="R52" i="118" s="1"/>
  <c r="T52" i="118" s="1"/>
  <c r="P14" i="118"/>
  <c r="R14" i="118" s="1"/>
  <c r="T14" i="118" s="1"/>
  <c r="P13" i="118"/>
  <c r="R13" i="118" s="1"/>
  <c r="T13" i="118" s="1"/>
  <c r="P38" i="118"/>
  <c r="R38" i="118" s="1"/>
  <c r="T38" i="118" s="1"/>
  <c r="P50" i="118"/>
  <c r="R50" i="118" s="1"/>
  <c r="T50" i="118" s="1"/>
  <c r="P57" i="118"/>
  <c r="R57" i="118" s="1"/>
  <c r="T57" i="118" s="1"/>
  <c r="P61" i="118"/>
  <c r="R61" i="118" s="1"/>
  <c r="T61" i="118" s="1"/>
  <c r="P64" i="118"/>
  <c r="R64" i="118" s="1"/>
  <c r="T64" i="118" s="1"/>
  <c r="P5" i="118"/>
  <c r="R5" i="118" s="1"/>
  <c r="T5" i="118" s="1"/>
  <c r="S36" i="118"/>
  <c r="S19" i="118"/>
  <c r="S6" i="118"/>
  <c r="S25" i="118"/>
  <c r="S46" i="118"/>
  <c r="S10" i="118"/>
  <c r="S43" i="118"/>
  <c r="S51" i="118"/>
  <c r="S27" i="118"/>
  <c r="S30" i="118"/>
  <c r="S41" i="118"/>
  <c r="S49" i="118"/>
  <c r="S18" i="118"/>
  <c r="S32" i="118"/>
  <c r="S35" i="118"/>
  <c r="S29" i="118"/>
  <c r="S16" i="118"/>
  <c r="S40" i="118"/>
  <c r="S42" i="118"/>
  <c r="S59" i="118"/>
  <c r="S21" i="118"/>
  <c r="S69" i="117"/>
  <c r="N69" i="117"/>
  <c r="M69" i="117"/>
  <c r="L69" i="117"/>
  <c r="S68" i="117"/>
  <c r="N68" i="117"/>
  <c r="M68" i="117"/>
  <c r="L68" i="117"/>
  <c r="S67" i="117"/>
  <c r="N67" i="117"/>
  <c r="M67" i="117"/>
  <c r="L67" i="117"/>
  <c r="S66" i="117"/>
  <c r="N66" i="117"/>
  <c r="M66" i="117"/>
  <c r="L66" i="117"/>
  <c r="S65" i="117"/>
  <c r="N65" i="117"/>
  <c r="M65" i="117"/>
  <c r="L65" i="117"/>
  <c r="S64" i="117"/>
  <c r="N64" i="117"/>
  <c r="M64" i="117"/>
  <c r="L64" i="117"/>
  <c r="S62" i="117"/>
  <c r="N62" i="117"/>
  <c r="M62" i="117"/>
  <c r="L62" i="117"/>
  <c r="S61" i="117"/>
  <c r="N61" i="117"/>
  <c r="M61" i="117"/>
  <c r="L61" i="117"/>
  <c r="S60" i="117"/>
  <c r="N60" i="117"/>
  <c r="M60" i="117"/>
  <c r="L60" i="117"/>
  <c r="N57" i="117"/>
  <c r="M57" i="117"/>
  <c r="L57" i="117"/>
  <c r="S59" i="117"/>
  <c r="N59" i="117"/>
  <c r="M59" i="117"/>
  <c r="L59" i="117"/>
  <c r="S58" i="117"/>
  <c r="N58" i="117"/>
  <c r="M58" i="117"/>
  <c r="L58" i="117"/>
  <c r="N63" i="117"/>
  <c r="M63" i="117"/>
  <c r="L63" i="117"/>
  <c r="S56" i="117"/>
  <c r="N56" i="117"/>
  <c r="M56" i="117"/>
  <c r="L56" i="117"/>
  <c r="S55" i="117"/>
  <c r="N55" i="117"/>
  <c r="M55" i="117"/>
  <c r="L55" i="117"/>
  <c r="S54" i="117"/>
  <c r="N54" i="117"/>
  <c r="M54" i="117"/>
  <c r="L54" i="117"/>
  <c r="S53" i="117"/>
  <c r="N53" i="117"/>
  <c r="M53" i="117"/>
  <c r="L53" i="117"/>
  <c r="S52" i="117"/>
  <c r="N52" i="117"/>
  <c r="M52" i="117"/>
  <c r="L52" i="117"/>
  <c r="N51" i="117"/>
  <c r="M51" i="117"/>
  <c r="L51" i="117"/>
  <c r="S50" i="117"/>
  <c r="N50" i="117"/>
  <c r="M50" i="117"/>
  <c r="L50" i="117"/>
  <c r="N48" i="117"/>
  <c r="M48" i="117"/>
  <c r="L48" i="117"/>
  <c r="N42" i="117"/>
  <c r="M42" i="117"/>
  <c r="L42" i="117"/>
  <c r="S47" i="117"/>
  <c r="N47" i="117"/>
  <c r="M47" i="117"/>
  <c r="L47" i="117"/>
  <c r="N27" i="117"/>
  <c r="M27" i="117"/>
  <c r="L27" i="117"/>
  <c r="N30" i="117"/>
  <c r="M30" i="117"/>
  <c r="L30" i="117"/>
  <c r="N26" i="117"/>
  <c r="M26" i="117"/>
  <c r="L26" i="117"/>
  <c r="S46" i="117"/>
  <c r="N46" i="117"/>
  <c r="M46" i="117"/>
  <c r="L46" i="117"/>
  <c r="N25" i="117"/>
  <c r="M25" i="117"/>
  <c r="L25" i="117"/>
  <c r="N41" i="117"/>
  <c r="M41" i="117"/>
  <c r="L41" i="117"/>
  <c r="N22" i="117"/>
  <c r="M22" i="117"/>
  <c r="L22" i="117"/>
  <c r="N21" i="117"/>
  <c r="M21" i="117"/>
  <c r="L21" i="117"/>
  <c r="N29" i="117"/>
  <c r="M29" i="117"/>
  <c r="L29" i="117"/>
  <c r="N34" i="117"/>
  <c r="M34" i="117"/>
  <c r="L34" i="117"/>
  <c r="N19" i="117"/>
  <c r="M19" i="117"/>
  <c r="L19" i="117"/>
  <c r="N18" i="117"/>
  <c r="M18" i="117"/>
  <c r="L18" i="117"/>
  <c r="N17" i="117"/>
  <c r="M17" i="117"/>
  <c r="L17" i="117"/>
  <c r="N14" i="117"/>
  <c r="M14" i="117"/>
  <c r="L14" i="117"/>
  <c r="N16" i="117"/>
  <c r="M16" i="117"/>
  <c r="L16" i="117"/>
  <c r="N15" i="117"/>
  <c r="M15" i="117"/>
  <c r="L15" i="117"/>
  <c r="N24" i="117"/>
  <c r="M24" i="117"/>
  <c r="L24" i="117"/>
  <c r="N9" i="117"/>
  <c r="M9" i="117"/>
  <c r="L9" i="117"/>
  <c r="N12" i="117"/>
  <c r="M12" i="117"/>
  <c r="L12" i="117"/>
  <c r="N11" i="117"/>
  <c r="M11" i="117"/>
  <c r="L11" i="117"/>
  <c r="N7" i="117"/>
  <c r="M7" i="117"/>
  <c r="L7" i="117"/>
  <c r="N10" i="117"/>
  <c r="M10" i="117"/>
  <c r="L10" i="117"/>
  <c r="N13" i="117"/>
  <c r="M13" i="117"/>
  <c r="L13" i="117"/>
  <c r="N6" i="117"/>
  <c r="M6" i="117"/>
  <c r="L6" i="117"/>
  <c r="N8" i="117"/>
  <c r="M8" i="117"/>
  <c r="L8" i="117"/>
  <c r="N20" i="117"/>
  <c r="M20" i="117"/>
  <c r="L20" i="117"/>
  <c r="N31" i="117"/>
  <c r="M31" i="117"/>
  <c r="L31" i="117"/>
  <c r="N33" i="117"/>
  <c r="M33" i="117"/>
  <c r="L33" i="117"/>
  <c r="N32" i="117"/>
  <c r="M32" i="117"/>
  <c r="L32" i="117"/>
  <c r="N49" i="117"/>
  <c r="M49" i="117"/>
  <c r="L49" i="117"/>
  <c r="N38" i="117"/>
  <c r="M38" i="117"/>
  <c r="L38" i="117"/>
  <c r="N37" i="117"/>
  <c r="M37" i="117"/>
  <c r="L37" i="117"/>
  <c r="N28" i="117"/>
  <c r="M28" i="117"/>
  <c r="L28" i="117"/>
  <c r="S23" i="117"/>
  <c r="N23" i="117"/>
  <c r="M23" i="117"/>
  <c r="L23" i="117"/>
  <c r="N43" i="117"/>
  <c r="M43" i="117"/>
  <c r="L43" i="117"/>
  <c r="N45" i="117"/>
  <c r="M45" i="117"/>
  <c r="L45" i="117"/>
  <c r="S35" i="117"/>
  <c r="N35" i="117"/>
  <c r="M35" i="117"/>
  <c r="L35" i="117"/>
  <c r="N40" i="117"/>
  <c r="M40" i="117"/>
  <c r="L40" i="117"/>
  <c r="N39" i="117"/>
  <c r="M39" i="117"/>
  <c r="L39" i="117"/>
  <c r="N36" i="117"/>
  <c r="M36" i="117"/>
  <c r="L36" i="117"/>
  <c r="N44" i="117"/>
  <c r="M44" i="117"/>
  <c r="L44" i="117"/>
  <c r="N5" i="117"/>
  <c r="M5" i="117"/>
  <c r="L5" i="117"/>
  <c r="Y9" i="117"/>
  <c r="S44" i="117" s="1"/>
  <c r="Y8" i="117"/>
  <c r="S19" i="117" s="1"/>
  <c r="Y7" i="117"/>
  <c r="Y5" i="117"/>
  <c r="Y4" i="117"/>
  <c r="S33" i="117" s="1"/>
  <c r="Y3" i="117"/>
  <c r="B1" i="117"/>
  <c r="T23" i="118" l="1"/>
  <c r="T8" i="118"/>
  <c r="T20" i="118"/>
  <c r="T12" i="118"/>
  <c r="T49" i="118"/>
  <c r="T16" i="118"/>
  <c r="T41" i="118"/>
  <c r="T10" i="118"/>
  <c r="T19" i="118"/>
  <c r="T46" i="118"/>
  <c r="T27" i="118"/>
  <c r="T40" i="118"/>
  <c r="T6" i="118"/>
  <c r="T25" i="118"/>
  <c r="T32" i="118"/>
  <c r="T18" i="118"/>
  <c r="T36" i="118"/>
  <c r="T21" i="118"/>
  <c r="T51" i="118"/>
  <c r="T42" i="118"/>
  <c r="T43" i="118"/>
  <c r="T30" i="118"/>
  <c r="T59" i="118"/>
  <c r="T29" i="118"/>
  <c r="T35" i="118"/>
  <c r="S57" i="117"/>
  <c r="S21" i="117"/>
  <c r="S20" i="117"/>
  <c r="S51" i="117"/>
  <c r="S42" i="117"/>
  <c r="S28" i="117"/>
  <c r="S43" i="117"/>
  <c r="S40" i="117"/>
  <c r="P22" i="117"/>
  <c r="R22" i="117" s="1"/>
  <c r="P36" i="117"/>
  <c r="R36" i="117" s="1"/>
  <c r="P45" i="117"/>
  <c r="R45" i="117" s="1"/>
  <c r="P41" i="117"/>
  <c r="R41" i="117" s="1"/>
  <c r="P60" i="117"/>
  <c r="R60" i="117" s="1"/>
  <c r="T60" i="117" s="1"/>
  <c r="P62" i="117"/>
  <c r="R62" i="117" s="1"/>
  <c r="T62" i="117" s="1"/>
  <c r="P16" i="117"/>
  <c r="R16" i="117" s="1"/>
  <c r="P5" i="117"/>
  <c r="R5" i="117" s="1"/>
  <c r="P33" i="117"/>
  <c r="R33" i="117" s="1"/>
  <c r="T33" i="117" s="1"/>
  <c r="P11" i="117"/>
  <c r="R11" i="117" s="1"/>
  <c r="P18" i="117"/>
  <c r="R18" i="117" s="1"/>
  <c r="P53" i="117"/>
  <c r="R53" i="117" s="1"/>
  <c r="T53" i="117" s="1"/>
  <c r="P26" i="117"/>
  <c r="R26" i="117" s="1"/>
  <c r="P51" i="117"/>
  <c r="R51" i="117" s="1"/>
  <c r="P25" i="117"/>
  <c r="R25" i="117" s="1"/>
  <c r="P39" i="117"/>
  <c r="R39" i="117" s="1"/>
  <c r="P28" i="117"/>
  <c r="R28" i="117" s="1"/>
  <c r="P29" i="117"/>
  <c r="R29" i="117" s="1"/>
  <c r="P42" i="117"/>
  <c r="R42" i="117" s="1"/>
  <c r="P23" i="117"/>
  <c r="R23" i="117" s="1"/>
  <c r="T23" i="117" s="1"/>
  <c r="P30" i="117"/>
  <c r="R30" i="117" s="1"/>
  <c r="P61" i="117"/>
  <c r="R61" i="117" s="1"/>
  <c r="T61" i="117" s="1"/>
  <c r="P21" i="117"/>
  <c r="R21" i="117" s="1"/>
  <c r="P65" i="117"/>
  <c r="R65" i="117" s="1"/>
  <c r="T65" i="117" s="1"/>
  <c r="P66" i="117"/>
  <c r="R66" i="117" s="1"/>
  <c r="T66" i="117" s="1"/>
  <c r="P68" i="117"/>
  <c r="R68" i="117" s="1"/>
  <c r="T68" i="117" s="1"/>
  <c r="P12" i="117"/>
  <c r="R12" i="117" s="1"/>
  <c r="P27" i="117"/>
  <c r="R27" i="117" s="1"/>
  <c r="P44" i="117"/>
  <c r="R44" i="117" s="1"/>
  <c r="T44" i="117" s="1"/>
  <c r="P38" i="117"/>
  <c r="R38" i="117" s="1"/>
  <c r="P20" i="117"/>
  <c r="R20" i="117" s="1"/>
  <c r="T20" i="117" s="1"/>
  <c r="P50" i="117"/>
  <c r="R50" i="117" s="1"/>
  <c r="T50" i="117" s="1"/>
  <c r="P56" i="117"/>
  <c r="R56" i="117" s="1"/>
  <c r="T56" i="117" s="1"/>
  <c r="P63" i="117"/>
  <c r="R63" i="117" s="1"/>
  <c r="P13" i="117"/>
  <c r="R13" i="117" s="1"/>
  <c r="P37" i="117"/>
  <c r="R37" i="117" s="1"/>
  <c r="P9" i="117"/>
  <c r="R9" i="117" s="1"/>
  <c r="P54" i="117"/>
  <c r="R54" i="117" s="1"/>
  <c r="T54" i="117" s="1"/>
  <c r="P64" i="117"/>
  <c r="R64" i="117" s="1"/>
  <c r="T64" i="117" s="1"/>
  <c r="P49" i="117"/>
  <c r="R49" i="117" s="1"/>
  <c r="P8" i="117"/>
  <c r="R8" i="117" s="1"/>
  <c r="P10" i="117"/>
  <c r="R10" i="117" s="1"/>
  <c r="P14" i="117"/>
  <c r="R14" i="117" s="1"/>
  <c r="P34" i="117"/>
  <c r="R34" i="117" s="1"/>
  <c r="P59" i="117"/>
  <c r="R59" i="117" s="1"/>
  <c r="T59" i="117" s="1"/>
  <c r="P67" i="117"/>
  <c r="R67" i="117" s="1"/>
  <c r="T67" i="117" s="1"/>
  <c r="P43" i="117"/>
  <c r="R43" i="117" s="1"/>
  <c r="T43" i="117" s="1"/>
  <c r="P40" i="117"/>
  <c r="R40" i="117" s="1"/>
  <c r="T40" i="117" s="1"/>
  <c r="P6" i="117"/>
  <c r="R6" i="117" s="1"/>
  <c r="P24" i="117"/>
  <c r="R24" i="117" s="1"/>
  <c r="P17" i="117"/>
  <c r="R17" i="117" s="1"/>
  <c r="P47" i="117"/>
  <c r="R47" i="117" s="1"/>
  <c r="T47" i="117" s="1"/>
  <c r="P52" i="117"/>
  <c r="R52" i="117" s="1"/>
  <c r="T52" i="117" s="1"/>
  <c r="P31" i="117"/>
  <c r="R31" i="117" s="1"/>
  <c r="P7" i="117"/>
  <c r="R7" i="117" s="1"/>
  <c r="P35" i="117"/>
  <c r="R35" i="117" s="1"/>
  <c r="T35" i="117" s="1"/>
  <c r="P32" i="117"/>
  <c r="R32" i="117" s="1"/>
  <c r="P15" i="117"/>
  <c r="R15" i="117" s="1"/>
  <c r="P57" i="117"/>
  <c r="R57" i="117" s="1"/>
  <c r="P55" i="117"/>
  <c r="R55" i="117" s="1"/>
  <c r="T55" i="117" s="1"/>
  <c r="P19" i="117"/>
  <c r="R19" i="117" s="1"/>
  <c r="T19" i="117" s="1"/>
  <c r="P46" i="117"/>
  <c r="R46" i="117" s="1"/>
  <c r="T46" i="117" s="1"/>
  <c r="P58" i="117"/>
  <c r="R58" i="117" s="1"/>
  <c r="T58" i="117" s="1"/>
  <c r="P48" i="117"/>
  <c r="R48" i="117" s="1"/>
  <c r="P69" i="117"/>
  <c r="R69" i="117" s="1"/>
  <c r="T69" i="117" s="1"/>
  <c r="S45" i="117"/>
  <c r="S38" i="117"/>
  <c r="S6" i="117"/>
  <c r="S16" i="117"/>
  <c r="S22" i="117"/>
  <c r="S48" i="117"/>
  <c r="S17" i="117"/>
  <c r="S26" i="117"/>
  <c r="T26" i="117" s="1"/>
  <c r="S39" i="117"/>
  <c r="S9" i="117"/>
  <c r="S29" i="117"/>
  <c r="S27" i="117"/>
  <c r="S7" i="117"/>
  <c r="S25" i="117"/>
  <c r="S8" i="117"/>
  <c r="S15" i="117"/>
  <c r="S5" i="117"/>
  <c r="S37" i="117"/>
  <c r="S31" i="117"/>
  <c r="S11" i="117"/>
  <c r="S18" i="117"/>
  <c r="S49" i="117"/>
  <c r="S14" i="117"/>
  <c r="S63" i="117"/>
  <c r="S13" i="117"/>
  <c r="S36" i="117"/>
  <c r="S12" i="117"/>
  <c r="S34" i="117"/>
  <c r="S30" i="117"/>
  <c r="S32" i="117"/>
  <c r="S10" i="117"/>
  <c r="S41" i="117"/>
  <c r="S24" i="117"/>
  <c r="S110" i="116"/>
  <c r="N110" i="116"/>
  <c r="M110" i="116"/>
  <c r="L110" i="116"/>
  <c r="S109" i="116"/>
  <c r="N109" i="116"/>
  <c r="M109" i="116"/>
  <c r="L109" i="116"/>
  <c r="S108" i="116"/>
  <c r="N108" i="116"/>
  <c r="M108" i="116"/>
  <c r="L108" i="116"/>
  <c r="S107" i="116"/>
  <c r="N107" i="116"/>
  <c r="M107" i="116"/>
  <c r="L107" i="116"/>
  <c r="S106" i="116"/>
  <c r="N106" i="116"/>
  <c r="M106" i="116"/>
  <c r="L106" i="116"/>
  <c r="S105" i="116"/>
  <c r="N105" i="116"/>
  <c r="M105" i="116"/>
  <c r="L105" i="116"/>
  <c r="S104" i="116"/>
  <c r="N104" i="116"/>
  <c r="M104" i="116"/>
  <c r="L104" i="116"/>
  <c r="S103" i="116"/>
  <c r="N103" i="116"/>
  <c r="M103" i="116"/>
  <c r="L103" i="116"/>
  <c r="S102" i="116"/>
  <c r="N102" i="116"/>
  <c r="M102" i="116"/>
  <c r="L102" i="116"/>
  <c r="N89" i="116"/>
  <c r="M89" i="116"/>
  <c r="L89" i="116"/>
  <c r="S100" i="116"/>
  <c r="N100" i="116"/>
  <c r="M100" i="116"/>
  <c r="L100" i="116"/>
  <c r="S99" i="116"/>
  <c r="N99" i="116"/>
  <c r="M99" i="116"/>
  <c r="L99" i="116"/>
  <c r="S98" i="116"/>
  <c r="N98" i="116"/>
  <c r="M98" i="116"/>
  <c r="L98" i="116"/>
  <c r="S101" i="116"/>
  <c r="N101" i="116"/>
  <c r="M101" i="116"/>
  <c r="L101" i="116"/>
  <c r="S97" i="116"/>
  <c r="N97" i="116"/>
  <c r="M97" i="116"/>
  <c r="L97" i="116"/>
  <c r="S96" i="116"/>
  <c r="N96" i="116"/>
  <c r="M96" i="116"/>
  <c r="L96" i="116"/>
  <c r="S94" i="116"/>
  <c r="N94" i="116"/>
  <c r="M94" i="116"/>
  <c r="L94" i="116"/>
  <c r="S93" i="116"/>
  <c r="N93" i="116"/>
  <c r="M93" i="116"/>
  <c r="L93" i="116"/>
  <c r="S92" i="116"/>
  <c r="N92" i="116"/>
  <c r="M92" i="116"/>
  <c r="L92" i="116"/>
  <c r="S91" i="116"/>
  <c r="N91" i="116"/>
  <c r="M91" i="116"/>
  <c r="L91" i="116"/>
  <c r="S90" i="116"/>
  <c r="N90" i="116"/>
  <c r="M90" i="116"/>
  <c r="L90" i="116"/>
  <c r="N95" i="116"/>
  <c r="M95" i="116"/>
  <c r="L95" i="116"/>
  <c r="S88" i="116"/>
  <c r="N88" i="116"/>
  <c r="M88" i="116"/>
  <c r="L88" i="116"/>
  <c r="S87" i="116"/>
  <c r="N87" i="116"/>
  <c r="M87" i="116"/>
  <c r="L87" i="116"/>
  <c r="S86" i="116"/>
  <c r="N86" i="116"/>
  <c r="M86" i="116"/>
  <c r="L86" i="116"/>
  <c r="S85" i="116"/>
  <c r="N85" i="116"/>
  <c r="M85" i="116"/>
  <c r="L85" i="116"/>
  <c r="S84" i="116"/>
  <c r="N84" i="116"/>
  <c r="M84" i="116"/>
  <c r="L84" i="116"/>
  <c r="S83" i="116"/>
  <c r="N83" i="116"/>
  <c r="M83" i="116"/>
  <c r="L83" i="116"/>
  <c r="S82" i="116"/>
  <c r="N82" i="116"/>
  <c r="M82" i="116"/>
  <c r="L82" i="116"/>
  <c r="S81" i="116"/>
  <c r="N81" i="116"/>
  <c r="M81" i="116"/>
  <c r="L81" i="116"/>
  <c r="S80" i="116"/>
  <c r="N80" i="116"/>
  <c r="M80" i="116"/>
  <c r="L80" i="116"/>
  <c r="S79" i="116"/>
  <c r="N79" i="116"/>
  <c r="M79" i="116"/>
  <c r="L79" i="116"/>
  <c r="N76" i="116"/>
  <c r="M76" i="116"/>
  <c r="L76" i="116"/>
  <c r="S78" i="116"/>
  <c r="N78" i="116"/>
  <c r="M78" i="116"/>
  <c r="L78" i="116"/>
  <c r="N77" i="116"/>
  <c r="M77" i="116"/>
  <c r="L77" i="116"/>
  <c r="N68" i="116"/>
  <c r="M68" i="116"/>
  <c r="L68" i="116"/>
  <c r="N72" i="116"/>
  <c r="M72" i="116"/>
  <c r="L72" i="116"/>
  <c r="N73" i="116"/>
  <c r="M73" i="116"/>
  <c r="L73" i="116"/>
  <c r="N71" i="116"/>
  <c r="M71" i="116"/>
  <c r="L71" i="116"/>
  <c r="N61" i="116"/>
  <c r="M61" i="116"/>
  <c r="L61" i="116"/>
  <c r="S70" i="116"/>
  <c r="N70" i="116"/>
  <c r="M70" i="116"/>
  <c r="L70" i="116"/>
  <c r="N75" i="116"/>
  <c r="M75" i="116"/>
  <c r="L75" i="116"/>
  <c r="N62" i="116"/>
  <c r="M62" i="116"/>
  <c r="L62" i="116"/>
  <c r="N49" i="116"/>
  <c r="M49" i="116"/>
  <c r="L49" i="116"/>
  <c r="S66" i="116"/>
  <c r="N66" i="116"/>
  <c r="M66" i="116"/>
  <c r="L66" i="116"/>
  <c r="S65" i="116"/>
  <c r="N65" i="116"/>
  <c r="M65" i="116"/>
  <c r="L65" i="116"/>
  <c r="N52" i="116"/>
  <c r="M52" i="116"/>
  <c r="L52" i="116"/>
  <c r="S63" i="116"/>
  <c r="N63" i="116"/>
  <c r="M63" i="116"/>
  <c r="L63" i="116"/>
  <c r="N67" i="116"/>
  <c r="M67" i="116"/>
  <c r="L67" i="116"/>
  <c r="S69" i="116"/>
  <c r="N69" i="116"/>
  <c r="M69" i="116"/>
  <c r="L69" i="116"/>
  <c r="N44" i="116"/>
  <c r="M44" i="116"/>
  <c r="L44" i="116"/>
  <c r="N46" i="116"/>
  <c r="M46" i="116"/>
  <c r="L46" i="116"/>
  <c r="N43" i="116"/>
  <c r="M43" i="116"/>
  <c r="L43" i="116"/>
  <c r="S57" i="116"/>
  <c r="N57" i="116"/>
  <c r="M57" i="116"/>
  <c r="L57" i="116"/>
  <c r="S56" i="116"/>
  <c r="N56" i="116"/>
  <c r="M56" i="116"/>
  <c r="L56" i="116"/>
  <c r="S55" i="116"/>
  <c r="N55" i="116"/>
  <c r="M55" i="116"/>
  <c r="L55" i="116"/>
  <c r="S64" i="116"/>
  <c r="N64" i="116"/>
  <c r="M64" i="116"/>
  <c r="L64" i="116"/>
  <c r="N33" i="116"/>
  <c r="M33" i="116"/>
  <c r="L33" i="116"/>
  <c r="N17" i="116"/>
  <c r="M17" i="116"/>
  <c r="L17" i="116"/>
  <c r="N29" i="116"/>
  <c r="M29" i="116"/>
  <c r="L29" i="116"/>
  <c r="N15" i="116"/>
  <c r="M15" i="116"/>
  <c r="L15" i="116"/>
  <c r="N48" i="116"/>
  <c r="M48" i="116"/>
  <c r="L48" i="116"/>
  <c r="N60" i="116"/>
  <c r="M60" i="116"/>
  <c r="L60" i="116"/>
  <c r="S47" i="116"/>
  <c r="N47" i="116"/>
  <c r="M47" i="116"/>
  <c r="L47" i="116"/>
  <c r="N40" i="116"/>
  <c r="M40" i="116"/>
  <c r="L40" i="116"/>
  <c r="S45" i="116"/>
  <c r="N45" i="116"/>
  <c r="M45" i="116"/>
  <c r="L45" i="116"/>
  <c r="N14" i="116"/>
  <c r="M14" i="116"/>
  <c r="L14" i="116"/>
  <c r="N41" i="116"/>
  <c r="M41" i="116"/>
  <c r="L41" i="116"/>
  <c r="S42" i="116"/>
  <c r="N42" i="116"/>
  <c r="M42" i="116"/>
  <c r="L42" i="116"/>
  <c r="N50" i="116"/>
  <c r="M50" i="116"/>
  <c r="L50" i="116"/>
  <c r="N35" i="116"/>
  <c r="M35" i="116"/>
  <c r="L35" i="116"/>
  <c r="N22" i="116"/>
  <c r="M22" i="116"/>
  <c r="L22" i="116"/>
  <c r="S38" i="116"/>
  <c r="N38" i="116"/>
  <c r="M38" i="116"/>
  <c r="L38" i="116"/>
  <c r="S37" i="116"/>
  <c r="N37" i="116"/>
  <c r="M37" i="116"/>
  <c r="L37" i="116"/>
  <c r="S36" i="116"/>
  <c r="N36" i="116"/>
  <c r="M36" i="116"/>
  <c r="L36" i="116"/>
  <c r="N12" i="116"/>
  <c r="M12" i="116"/>
  <c r="L12" i="116"/>
  <c r="N11" i="116"/>
  <c r="M11" i="116"/>
  <c r="L11" i="116"/>
  <c r="N10" i="116"/>
  <c r="M10" i="116"/>
  <c r="L10" i="116"/>
  <c r="S32" i="116"/>
  <c r="N32" i="116"/>
  <c r="M32" i="116"/>
  <c r="L32" i="116"/>
  <c r="N13" i="116"/>
  <c r="M13" i="116"/>
  <c r="L13" i="116"/>
  <c r="S30" i="116"/>
  <c r="N30" i="116"/>
  <c r="M30" i="116"/>
  <c r="L30" i="116"/>
  <c r="N59" i="116"/>
  <c r="M59" i="116"/>
  <c r="L59" i="116"/>
  <c r="N53" i="116"/>
  <c r="M53" i="116"/>
  <c r="L53" i="116"/>
  <c r="S27" i="116"/>
  <c r="N27" i="116"/>
  <c r="M27" i="116"/>
  <c r="L27" i="116"/>
  <c r="S26" i="116"/>
  <c r="N26" i="116"/>
  <c r="M26" i="116"/>
  <c r="L26" i="116"/>
  <c r="S25" i="116"/>
  <c r="N25" i="116"/>
  <c r="M25" i="116"/>
  <c r="L25" i="116"/>
  <c r="S24" i="116"/>
  <c r="N24" i="116"/>
  <c r="M24" i="116"/>
  <c r="L24" i="116"/>
  <c r="S23" i="116"/>
  <c r="N23" i="116"/>
  <c r="M23" i="116"/>
  <c r="L23" i="116"/>
  <c r="S18" i="116"/>
  <c r="N18" i="116"/>
  <c r="M18" i="116"/>
  <c r="L18" i="116"/>
  <c r="S21" i="116"/>
  <c r="N21" i="116"/>
  <c r="M21" i="116"/>
  <c r="L21" i="116"/>
  <c r="N31" i="116"/>
  <c r="M31" i="116"/>
  <c r="L31" i="116"/>
  <c r="S19" i="116"/>
  <c r="N19" i="116"/>
  <c r="M19" i="116"/>
  <c r="L19" i="116"/>
  <c r="N51" i="116"/>
  <c r="M51" i="116"/>
  <c r="L51" i="116"/>
  <c r="N20" i="116"/>
  <c r="M20" i="116"/>
  <c r="L20" i="116"/>
  <c r="N16" i="116"/>
  <c r="M16" i="116"/>
  <c r="L16" i="116"/>
  <c r="N74" i="116"/>
  <c r="M74" i="116"/>
  <c r="L74" i="116"/>
  <c r="N34" i="116"/>
  <c r="M34" i="116"/>
  <c r="L34" i="116"/>
  <c r="N28" i="116"/>
  <c r="M28" i="116"/>
  <c r="L28" i="116"/>
  <c r="N39" i="116"/>
  <c r="M39" i="116"/>
  <c r="L39" i="116"/>
  <c r="N58" i="116"/>
  <c r="M58" i="116"/>
  <c r="L58" i="116"/>
  <c r="N54" i="116"/>
  <c r="M54" i="116"/>
  <c r="L54" i="116"/>
  <c r="Y9" i="116"/>
  <c r="S75" i="116" s="1"/>
  <c r="S9" i="116"/>
  <c r="N9" i="116"/>
  <c r="M9" i="116"/>
  <c r="L9" i="116"/>
  <c r="Y8" i="116"/>
  <c r="S8" i="116"/>
  <c r="N8" i="116"/>
  <c r="M8" i="116"/>
  <c r="L8" i="116"/>
  <c r="Y7" i="116"/>
  <c r="S7" i="116"/>
  <c r="N7" i="116"/>
  <c r="M7" i="116"/>
  <c r="L7" i="116"/>
  <c r="S6" i="116"/>
  <c r="N6" i="116"/>
  <c r="M6" i="116"/>
  <c r="L6" i="116"/>
  <c r="Y5" i="116"/>
  <c r="S89" i="116" s="1"/>
  <c r="S5" i="116"/>
  <c r="N5" i="116"/>
  <c r="M5" i="116"/>
  <c r="L5" i="116"/>
  <c r="Y4" i="116"/>
  <c r="Y3" i="116"/>
  <c r="S16" i="116" s="1"/>
  <c r="B1" i="116"/>
  <c r="T57" i="117" l="1"/>
  <c r="T21" i="117"/>
  <c r="T28" i="117"/>
  <c r="T51" i="117"/>
  <c r="T42" i="117"/>
  <c r="T63" i="117"/>
  <c r="T15" i="117"/>
  <c r="T29" i="117"/>
  <c r="T36" i="117"/>
  <c r="T45" i="117"/>
  <c r="T17" i="117"/>
  <c r="T7" i="117"/>
  <c r="T11" i="117"/>
  <c r="T22" i="117"/>
  <c r="T13" i="117"/>
  <c r="T16" i="117"/>
  <c r="T18" i="117"/>
  <c r="T41" i="117"/>
  <c r="T31" i="117"/>
  <c r="T30" i="117"/>
  <c r="T5" i="117"/>
  <c r="T27" i="117"/>
  <c r="T39" i="117"/>
  <c r="T32" i="117"/>
  <c r="T12" i="117"/>
  <c r="T37" i="117"/>
  <c r="T48" i="117"/>
  <c r="T9" i="117"/>
  <c r="T25" i="117"/>
  <c r="T38" i="117"/>
  <c r="T24" i="117"/>
  <c r="T10" i="117"/>
  <c r="T34" i="117"/>
  <c r="T6" i="117"/>
  <c r="T8" i="117"/>
  <c r="T14" i="117"/>
  <c r="T49" i="117"/>
  <c r="S67" i="116"/>
  <c r="P8" i="116"/>
  <c r="R8" i="116" s="1"/>
  <c r="T8" i="116" s="1"/>
  <c r="S39" i="116"/>
  <c r="S59" i="116"/>
  <c r="S10" i="116"/>
  <c r="S34" i="116"/>
  <c r="P5" i="116"/>
  <c r="R5" i="116" s="1"/>
  <c r="S15" i="116"/>
  <c r="S72" i="116"/>
  <c r="S51" i="116"/>
  <c r="S31" i="116"/>
  <c r="S68" i="116"/>
  <c r="S12" i="116"/>
  <c r="P26" i="116"/>
  <c r="R26" i="116" s="1"/>
  <c r="S48" i="116"/>
  <c r="S73" i="116"/>
  <c r="P9" i="116"/>
  <c r="R9" i="116" s="1"/>
  <c r="T9" i="116" s="1"/>
  <c r="P39" i="116"/>
  <c r="R39" i="116" s="1"/>
  <c r="T39" i="116" s="1"/>
  <c r="P24" i="116"/>
  <c r="R24" i="116" s="1"/>
  <c r="T24" i="116" s="1"/>
  <c r="P93" i="116"/>
  <c r="R93" i="116" s="1"/>
  <c r="T93" i="116" s="1"/>
  <c r="P55" i="116"/>
  <c r="R55" i="116" s="1"/>
  <c r="T55" i="116" s="1"/>
  <c r="P92" i="116"/>
  <c r="R92" i="116" s="1"/>
  <c r="T92" i="116" s="1"/>
  <c r="P98" i="116"/>
  <c r="R98" i="116" s="1"/>
  <c r="T98" i="116" s="1"/>
  <c r="P19" i="116"/>
  <c r="R19" i="116" s="1"/>
  <c r="T19" i="116" s="1"/>
  <c r="T26" i="116"/>
  <c r="P72" i="116"/>
  <c r="R72" i="116" s="1"/>
  <c r="P51" i="116"/>
  <c r="R51" i="116" s="1"/>
  <c r="P25" i="116"/>
  <c r="R25" i="116" s="1"/>
  <c r="T25" i="116" s="1"/>
  <c r="P79" i="116"/>
  <c r="R79" i="116" s="1"/>
  <c r="T79" i="116" s="1"/>
  <c r="P49" i="116"/>
  <c r="R49" i="116" s="1"/>
  <c r="P69" i="116"/>
  <c r="R69" i="116" s="1"/>
  <c r="T69" i="116" s="1"/>
  <c r="P76" i="116"/>
  <c r="R76" i="116" s="1"/>
  <c r="P14" i="116"/>
  <c r="R14" i="116" s="1"/>
  <c r="P62" i="116"/>
  <c r="R62" i="116" s="1"/>
  <c r="P67" i="116"/>
  <c r="R67" i="116" s="1"/>
  <c r="T67" i="116" s="1"/>
  <c r="P28" i="116"/>
  <c r="R28" i="116" s="1"/>
  <c r="P48" i="116"/>
  <c r="R48" i="116" s="1"/>
  <c r="T48" i="116" s="1"/>
  <c r="P73" i="116"/>
  <c r="R73" i="116" s="1"/>
  <c r="P15" i="116"/>
  <c r="R15" i="116" s="1"/>
  <c r="T15" i="116" s="1"/>
  <c r="P34" i="116"/>
  <c r="R34" i="116" s="1"/>
  <c r="P71" i="116"/>
  <c r="R71" i="116" s="1"/>
  <c r="P84" i="116"/>
  <c r="R84" i="116" s="1"/>
  <c r="T84" i="116" s="1"/>
  <c r="P41" i="116"/>
  <c r="R41" i="116" s="1"/>
  <c r="P91" i="116"/>
  <c r="R91" i="116" s="1"/>
  <c r="T91" i="116" s="1"/>
  <c r="P10" i="116"/>
  <c r="R10" i="116" s="1"/>
  <c r="T10" i="116" s="1"/>
  <c r="P37" i="116"/>
  <c r="R37" i="116" s="1"/>
  <c r="T37" i="116" s="1"/>
  <c r="P64" i="116"/>
  <c r="R64" i="116" s="1"/>
  <c r="T64" i="116" s="1"/>
  <c r="P85" i="116"/>
  <c r="R85" i="116" s="1"/>
  <c r="T85" i="116" s="1"/>
  <c r="P88" i="116"/>
  <c r="R88" i="116" s="1"/>
  <c r="T88" i="116" s="1"/>
  <c r="P101" i="116"/>
  <c r="R101" i="116" s="1"/>
  <c r="T101" i="116" s="1"/>
  <c r="P100" i="116"/>
  <c r="R100" i="116" s="1"/>
  <c r="T100" i="116" s="1"/>
  <c r="P106" i="116"/>
  <c r="R106" i="116" s="1"/>
  <c r="T106" i="116" s="1"/>
  <c r="P109" i="116"/>
  <c r="R109" i="116" s="1"/>
  <c r="T109" i="116" s="1"/>
  <c r="P60" i="116"/>
  <c r="R60" i="116" s="1"/>
  <c r="P53" i="116"/>
  <c r="R53" i="116" s="1"/>
  <c r="P13" i="116"/>
  <c r="R13" i="116" s="1"/>
  <c r="P38" i="116"/>
  <c r="R38" i="116" s="1"/>
  <c r="T38" i="116" s="1"/>
  <c r="P86" i="116"/>
  <c r="R86" i="116" s="1"/>
  <c r="T86" i="116" s="1"/>
  <c r="P95" i="116"/>
  <c r="R95" i="116" s="1"/>
  <c r="P89" i="116"/>
  <c r="R89" i="116" s="1"/>
  <c r="T89" i="116" s="1"/>
  <c r="P110" i="116"/>
  <c r="R110" i="116" s="1"/>
  <c r="T110" i="116" s="1"/>
  <c r="P52" i="116"/>
  <c r="R52" i="116" s="1"/>
  <c r="P47" i="116"/>
  <c r="R47" i="116" s="1"/>
  <c r="T47" i="116" s="1"/>
  <c r="P61" i="116"/>
  <c r="R61" i="116" s="1"/>
  <c r="P6" i="116"/>
  <c r="R6" i="116" s="1"/>
  <c r="T6" i="116" s="1"/>
  <c r="S58" i="116"/>
  <c r="P31" i="116"/>
  <c r="R31" i="116" s="1"/>
  <c r="P12" i="116"/>
  <c r="R12" i="116" s="1"/>
  <c r="T12" i="116" s="1"/>
  <c r="P50" i="116"/>
  <c r="R50" i="116" s="1"/>
  <c r="P56" i="116"/>
  <c r="R56" i="116" s="1"/>
  <c r="T56" i="116" s="1"/>
  <c r="S46" i="116"/>
  <c r="S61" i="116"/>
  <c r="P83" i="116"/>
  <c r="R83" i="116" s="1"/>
  <c r="T83" i="116" s="1"/>
  <c r="P94" i="116"/>
  <c r="R94" i="116" s="1"/>
  <c r="T94" i="116" s="1"/>
  <c r="P105" i="116"/>
  <c r="R105" i="116" s="1"/>
  <c r="T105" i="116" s="1"/>
  <c r="P44" i="116"/>
  <c r="R44" i="116" s="1"/>
  <c r="P74" i="116"/>
  <c r="R74" i="116" s="1"/>
  <c r="P66" i="116"/>
  <c r="R66" i="116" s="1"/>
  <c r="T66" i="116" s="1"/>
  <c r="P27" i="116"/>
  <c r="R27" i="116" s="1"/>
  <c r="T27" i="116" s="1"/>
  <c r="P36" i="116"/>
  <c r="R36" i="116" s="1"/>
  <c r="T36" i="116" s="1"/>
  <c r="P45" i="116"/>
  <c r="R45" i="116" s="1"/>
  <c r="T45" i="116" s="1"/>
  <c r="S60" i="116"/>
  <c r="P29" i="116"/>
  <c r="R29" i="116" s="1"/>
  <c r="P57" i="116"/>
  <c r="R57" i="116" s="1"/>
  <c r="T57" i="116" s="1"/>
  <c r="S44" i="116"/>
  <c r="P63" i="116"/>
  <c r="R63" i="116" s="1"/>
  <c r="T63" i="116" s="1"/>
  <c r="P75" i="116"/>
  <c r="R75" i="116" s="1"/>
  <c r="T75" i="116" s="1"/>
  <c r="S71" i="116"/>
  <c r="P68" i="116"/>
  <c r="R68" i="116" s="1"/>
  <c r="T68" i="116" s="1"/>
  <c r="P96" i="116"/>
  <c r="R96" i="116" s="1"/>
  <c r="T96" i="116" s="1"/>
  <c r="P103" i="116"/>
  <c r="R103" i="116" s="1"/>
  <c r="T103" i="116" s="1"/>
  <c r="P42" i="116"/>
  <c r="R42" i="116" s="1"/>
  <c r="T42" i="116" s="1"/>
  <c r="P16" i="116"/>
  <c r="R16" i="116" s="1"/>
  <c r="T16" i="116" s="1"/>
  <c r="P81" i="116"/>
  <c r="R81" i="116" s="1"/>
  <c r="T81" i="116" s="1"/>
  <c r="P32" i="116"/>
  <c r="R32" i="116" s="1"/>
  <c r="T32" i="116" s="1"/>
  <c r="P7" i="116"/>
  <c r="R7" i="116" s="1"/>
  <c r="T7" i="116" s="1"/>
  <c r="P21" i="116"/>
  <c r="R21" i="116" s="1"/>
  <c r="T21" i="116" s="1"/>
  <c r="P30" i="116"/>
  <c r="R30" i="116" s="1"/>
  <c r="T30" i="116" s="1"/>
  <c r="P18" i="116"/>
  <c r="R18" i="116" s="1"/>
  <c r="T18" i="116" s="1"/>
  <c r="P22" i="116"/>
  <c r="R22" i="116" s="1"/>
  <c r="P70" i="116"/>
  <c r="R70" i="116" s="1"/>
  <c r="T70" i="116" s="1"/>
  <c r="P87" i="116"/>
  <c r="R87" i="116" s="1"/>
  <c r="T87" i="116" s="1"/>
  <c r="P90" i="116"/>
  <c r="R90" i="116" s="1"/>
  <c r="T90" i="116" s="1"/>
  <c r="P104" i="116"/>
  <c r="R104" i="116" s="1"/>
  <c r="T104" i="116" s="1"/>
  <c r="T5" i="116"/>
  <c r="P54" i="116"/>
  <c r="R54" i="116" s="1"/>
  <c r="P40" i="116"/>
  <c r="R40" i="116" s="1"/>
  <c r="P17" i="116"/>
  <c r="R17" i="116" s="1"/>
  <c r="P43" i="116"/>
  <c r="R43" i="116" s="1"/>
  <c r="P97" i="116"/>
  <c r="R97" i="116" s="1"/>
  <c r="T97" i="116" s="1"/>
  <c r="P107" i="116"/>
  <c r="R107" i="116" s="1"/>
  <c r="T107" i="116" s="1"/>
  <c r="P77" i="116"/>
  <c r="R77" i="116" s="1"/>
  <c r="P82" i="116"/>
  <c r="R82" i="116" s="1"/>
  <c r="T82" i="116" s="1"/>
  <c r="P20" i="116"/>
  <c r="R20" i="116" s="1"/>
  <c r="P33" i="116"/>
  <c r="R33" i="116" s="1"/>
  <c r="P46" i="116"/>
  <c r="R46" i="116" s="1"/>
  <c r="P99" i="116"/>
  <c r="R99" i="116" s="1"/>
  <c r="T99" i="116" s="1"/>
  <c r="P11" i="116"/>
  <c r="R11" i="116" s="1"/>
  <c r="P35" i="116"/>
  <c r="R35" i="116" s="1"/>
  <c r="P58" i="116"/>
  <c r="R58" i="116" s="1"/>
  <c r="P23" i="116"/>
  <c r="R23" i="116" s="1"/>
  <c r="T23" i="116" s="1"/>
  <c r="S20" i="116"/>
  <c r="P59" i="116"/>
  <c r="R59" i="116" s="1"/>
  <c r="T59" i="116" s="1"/>
  <c r="S13" i="116"/>
  <c r="P65" i="116"/>
  <c r="R65" i="116" s="1"/>
  <c r="T65" i="116" s="1"/>
  <c r="P78" i="116"/>
  <c r="R78" i="116" s="1"/>
  <c r="T78" i="116" s="1"/>
  <c r="P80" i="116"/>
  <c r="R80" i="116" s="1"/>
  <c r="T80" i="116" s="1"/>
  <c r="P102" i="116"/>
  <c r="R102" i="116" s="1"/>
  <c r="T102" i="116" s="1"/>
  <c r="P108" i="116"/>
  <c r="R108" i="116" s="1"/>
  <c r="T108" i="116" s="1"/>
  <c r="T31" i="116"/>
  <c r="S53" i="116"/>
  <c r="S35" i="116"/>
  <c r="S17" i="116"/>
  <c r="S52" i="116"/>
  <c r="S77" i="116"/>
  <c r="S76" i="116"/>
  <c r="S14" i="116"/>
  <c r="S62" i="116"/>
  <c r="S28" i="116"/>
  <c r="S74" i="116"/>
  <c r="S22" i="116"/>
  <c r="S29" i="116"/>
  <c r="S54" i="116"/>
  <c r="S11" i="116"/>
  <c r="S40" i="116"/>
  <c r="S43" i="116"/>
  <c r="S50" i="116"/>
  <c r="S33" i="116"/>
  <c r="S95" i="116"/>
  <c r="S41" i="116"/>
  <c r="T41" i="116" s="1"/>
  <c r="S49" i="116"/>
  <c r="S110" i="115"/>
  <c r="N110" i="115"/>
  <c r="M110" i="115"/>
  <c r="L110" i="115"/>
  <c r="S109" i="115"/>
  <c r="N109" i="115"/>
  <c r="M109" i="115"/>
  <c r="L109" i="115"/>
  <c r="S108" i="115"/>
  <c r="N108" i="115"/>
  <c r="M108" i="115"/>
  <c r="L108" i="115"/>
  <c r="S107" i="115"/>
  <c r="N107" i="115"/>
  <c r="M107" i="115"/>
  <c r="L107" i="115"/>
  <c r="S106" i="115"/>
  <c r="N106" i="115"/>
  <c r="M106" i="115"/>
  <c r="L106" i="115"/>
  <c r="S105" i="115"/>
  <c r="N105" i="115"/>
  <c r="M105" i="115"/>
  <c r="L105" i="115"/>
  <c r="S104" i="115"/>
  <c r="N104" i="115"/>
  <c r="M104" i="115"/>
  <c r="L104" i="115"/>
  <c r="S103" i="115"/>
  <c r="N103" i="115"/>
  <c r="M103" i="115"/>
  <c r="L103" i="115"/>
  <c r="S102" i="115"/>
  <c r="N102" i="115"/>
  <c r="M102" i="115"/>
  <c r="L102" i="115"/>
  <c r="S101" i="115"/>
  <c r="N101" i="115"/>
  <c r="M101" i="115"/>
  <c r="L101" i="115"/>
  <c r="S100" i="115"/>
  <c r="N100" i="115"/>
  <c r="M100" i="115"/>
  <c r="L100" i="115"/>
  <c r="S99" i="115"/>
  <c r="N99" i="115"/>
  <c r="M99" i="115"/>
  <c r="L99" i="115"/>
  <c r="S98" i="115"/>
  <c r="N98" i="115"/>
  <c r="M98" i="115"/>
  <c r="L98" i="115"/>
  <c r="S97" i="115"/>
  <c r="N97" i="115"/>
  <c r="M97" i="115"/>
  <c r="L97" i="115"/>
  <c r="N89" i="115"/>
  <c r="M89" i="115"/>
  <c r="L89" i="115"/>
  <c r="S96" i="115"/>
  <c r="N96" i="115"/>
  <c r="M96" i="115"/>
  <c r="L96" i="115"/>
  <c r="S95" i="115"/>
  <c r="N95" i="115"/>
  <c r="M95" i="115"/>
  <c r="L95" i="115"/>
  <c r="S93" i="115"/>
  <c r="N93" i="115"/>
  <c r="M93" i="115"/>
  <c r="L93" i="115"/>
  <c r="S92" i="115"/>
  <c r="N92" i="115"/>
  <c r="M92" i="115"/>
  <c r="L92" i="115"/>
  <c r="S91" i="115"/>
  <c r="N91" i="115"/>
  <c r="M91" i="115"/>
  <c r="L91" i="115"/>
  <c r="S94" i="115"/>
  <c r="N94" i="115"/>
  <c r="M94" i="115"/>
  <c r="L94" i="115"/>
  <c r="S90" i="115"/>
  <c r="N90" i="115"/>
  <c r="M90" i="115"/>
  <c r="L90" i="115"/>
  <c r="S88" i="115"/>
  <c r="N88" i="115"/>
  <c r="M88" i="115"/>
  <c r="L88" i="115"/>
  <c r="S87" i="115"/>
  <c r="N87" i="115"/>
  <c r="M87" i="115"/>
  <c r="L87" i="115"/>
  <c r="S86" i="115"/>
  <c r="N86" i="115"/>
  <c r="M86" i="115"/>
  <c r="L86" i="115"/>
  <c r="S85" i="115"/>
  <c r="N85" i="115"/>
  <c r="M85" i="115"/>
  <c r="L85" i="115"/>
  <c r="S84" i="115"/>
  <c r="N84" i="115"/>
  <c r="M84" i="115"/>
  <c r="L84" i="115"/>
  <c r="S83" i="115"/>
  <c r="N83" i="115"/>
  <c r="M83" i="115"/>
  <c r="L83" i="115"/>
  <c r="S82" i="115"/>
  <c r="N82" i="115"/>
  <c r="M82" i="115"/>
  <c r="L82" i="115"/>
  <c r="S81" i="115"/>
  <c r="N81" i="115"/>
  <c r="M81" i="115"/>
  <c r="L81" i="115"/>
  <c r="N78" i="115"/>
  <c r="M78" i="115"/>
  <c r="L78" i="115"/>
  <c r="S79" i="115"/>
  <c r="N79" i="115"/>
  <c r="M79" i="115"/>
  <c r="L79" i="115"/>
  <c r="N76" i="115"/>
  <c r="M76" i="115"/>
  <c r="L76" i="115"/>
  <c r="N54" i="115"/>
  <c r="M54" i="115"/>
  <c r="L54" i="115"/>
  <c r="N69" i="115"/>
  <c r="M69" i="115"/>
  <c r="L69" i="115"/>
  <c r="N75" i="115"/>
  <c r="M75" i="115"/>
  <c r="L75" i="115"/>
  <c r="N49" i="115"/>
  <c r="M49" i="115"/>
  <c r="L49" i="115"/>
  <c r="N60" i="115"/>
  <c r="M60" i="115"/>
  <c r="L60" i="115"/>
  <c r="N77" i="115"/>
  <c r="M77" i="115"/>
  <c r="L77" i="115"/>
  <c r="N64" i="115"/>
  <c r="M64" i="115"/>
  <c r="L64" i="115"/>
  <c r="S70" i="115"/>
  <c r="N70" i="115"/>
  <c r="M70" i="115"/>
  <c r="L70" i="115"/>
  <c r="N62" i="115"/>
  <c r="M62" i="115"/>
  <c r="L62" i="115"/>
  <c r="N43" i="115"/>
  <c r="M43" i="115"/>
  <c r="L43" i="115"/>
  <c r="N39" i="115"/>
  <c r="M39" i="115"/>
  <c r="L39" i="115"/>
  <c r="S66" i="115"/>
  <c r="N66" i="115"/>
  <c r="M66" i="115"/>
  <c r="L66" i="115"/>
  <c r="S65" i="115"/>
  <c r="N65" i="115"/>
  <c r="M65" i="115"/>
  <c r="L65" i="115"/>
  <c r="N48" i="115"/>
  <c r="M48" i="115"/>
  <c r="L48" i="115"/>
  <c r="S63" i="115"/>
  <c r="N63" i="115"/>
  <c r="M63" i="115"/>
  <c r="L63" i="115"/>
  <c r="N33" i="115"/>
  <c r="M33" i="115"/>
  <c r="L33" i="115"/>
  <c r="N31" i="115"/>
  <c r="M31" i="115"/>
  <c r="L31" i="115"/>
  <c r="N59" i="115"/>
  <c r="M59" i="115"/>
  <c r="L59" i="115"/>
  <c r="S29" i="115"/>
  <c r="N29" i="115"/>
  <c r="M29" i="115"/>
  <c r="L29" i="115"/>
  <c r="N20" i="115"/>
  <c r="M20" i="115"/>
  <c r="L20" i="115"/>
  <c r="S57" i="115"/>
  <c r="N57" i="115"/>
  <c r="M57" i="115"/>
  <c r="L57" i="115"/>
  <c r="S56" i="115"/>
  <c r="N56" i="115"/>
  <c r="M56" i="115"/>
  <c r="L56" i="115"/>
  <c r="S55" i="115"/>
  <c r="N55" i="115"/>
  <c r="M55" i="115"/>
  <c r="L55" i="115"/>
  <c r="N16" i="115"/>
  <c r="M16" i="115"/>
  <c r="L16" i="115"/>
  <c r="N18" i="115"/>
  <c r="M18" i="115"/>
  <c r="L18" i="115"/>
  <c r="N61" i="115"/>
  <c r="M61" i="115"/>
  <c r="L61" i="115"/>
  <c r="N17" i="115"/>
  <c r="M17" i="115"/>
  <c r="L17" i="115"/>
  <c r="N13" i="115"/>
  <c r="M13" i="115"/>
  <c r="L13" i="115"/>
  <c r="N35" i="115"/>
  <c r="M35" i="115"/>
  <c r="L35" i="115"/>
  <c r="N41" i="115"/>
  <c r="M41" i="115"/>
  <c r="L41" i="115"/>
  <c r="S47" i="115"/>
  <c r="N47" i="115"/>
  <c r="M47" i="115"/>
  <c r="L47" i="115"/>
  <c r="N34" i="115"/>
  <c r="M34" i="115"/>
  <c r="L34" i="115"/>
  <c r="S45" i="115"/>
  <c r="N45" i="115"/>
  <c r="M45" i="115"/>
  <c r="L45" i="115"/>
  <c r="N14" i="115"/>
  <c r="M14" i="115"/>
  <c r="L14" i="115"/>
  <c r="N15" i="115"/>
  <c r="M15" i="115"/>
  <c r="L15" i="115"/>
  <c r="S42" i="115"/>
  <c r="N42" i="115"/>
  <c r="M42" i="115"/>
  <c r="L42" i="115"/>
  <c r="N28" i="115"/>
  <c r="M28" i="115"/>
  <c r="L28" i="115"/>
  <c r="N12" i="115"/>
  <c r="M12" i="115"/>
  <c r="L12" i="115"/>
  <c r="N11" i="115"/>
  <c r="M11" i="115"/>
  <c r="L11" i="115"/>
  <c r="S38" i="115"/>
  <c r="N38" i="115"/>
  <c r="M38" i="115"/>
  <c r="L38" i="115"/>
  <c r="S37" i="115"/>
  <c r="N37" i="115"/>
  <c r="M37" i="115"/>
  <c r="L37" i="115"/>
  <c r="S36" i="115"/>
  <c r="N36" i="115"/>
  <c r="M36" i="115"/>
  <c r="L36" i="115"/>
  <c r="N10" i="115"/>
  <c r="M10" i="115"/>
  <c r="L10" i="115"/>
  <c r="N40" i="115"/>
  <c r="M40" i="115"/>
  <c r="L40" i="115"/>
  <c r="N74" i="115"/>
  <c r="M74" i="115"/>
  <c r="L74" i="115"/>
  <c r="S32" i="115"/>
  <c r="N32" i="115"/>
  <c r="M32" i="115"/>
  <c r="L32" i="115"/>
  <c r="N58" i="115"/>
  <c r="M58" i="115"/>
  <c r="L58" i="115"/>
  <c r="S30" i="115"/>
  <c r="N30" i="115"/>
  <c r="M30" i="115"/>
  <c r="L30" i="115"/>
  <c r="N67" i="115"/>
  <c r="M67" i="115"/>
  <c r="L67" i="115"/>
  <c r="N52" i="115"/>
  <c r="M52" i="115"/>
  <c r="L52" i="115"/>
  <c r="S27" i="115"/>
  <c r="N27" i="115"/>
  <c r="M27" i="115"/>
  <c r="L27" i="115"/>
  <c r="S26" i="115"/>
  <c r="N26" i="115"/>
  <c r="M26" i="115"/>
  <c r="L26" i="115"/>
  <c r="S25" i="115"/>
  <c r="N25" i="115"/>
  <c r="M25" i="115"/>
  <c r="L25" i="115"/>
  <c r="S24" i="115"/>
  <c r="N24" i="115"/>
  <c r="M24" i="115"/>
  <c r="L24" i="115"/>
  <c r="S23" i="115"/>
  <c r="N23" i="115"/>
  <c r="M23" i="115"/>
  <c r="L23" i="115"/>
  <c r="N50" i="115"/>
  <c r="M50" i="115"/>
  <c r="L50" i="115"/>
  <c r="S21" i="115"/>
  <c r="N21" i="115"/>
  <c r="M21" i="115"/>
  <c r="L21" i="115"/>
  <c r="N46" i="115"/>
  <c r="M46" i="115"/>
  <c r="L46" i="115"/>
  <c r="S19" i="115"/>
  <c r="N19" i="115"/>
  <c r="M19" i="115"/>
  <c r="L19" i="115"/>
  <c r="N72" i="115"/>
  <c r="M72" i="115"/>
  <c r="L72" i="115"/>
  <c r="N68" i="115"/>
  <c r="M68" i="115"/>
  <c r="L68" i="115"/>
  <c r="N80" i="115"/>
  <c r="M80" i="115"/>
  <c r="L80" i="115"/>
  <c r="N71" i="115"/>
  <c r="M71" i="115"/>
  <c r="L71" i="115"/>
  <c r="N53" i="115"/>
  <c r="M53" i="115"/>
  <c r="L53" i="115"/>
  <c r="N73" i="115"/>
  <c r="M73" i="115"/>
  <c r="L73" i="115"/>
  <c r="N51" i="115"/>
  <c r="M51" i="115"/>
  <c r="L51" i="115"/>
  <c r="S22" i="115"/>
  <c r="N22" i="115"/>
  <c r="M22" i="115"/>
  <c r="L22" i="115"/>
  <c r="N44" i="115"/>
  <c r="M44" i="115"/>
  <c r="L44" i="115"/>
  <c r="Y9" i="115"/>
  <c r="S72" i="115" s="1"/>
  <c r="S9" i="115"/>
  <c r="N9" i="115"/>
  <c r="M9" i="115"/>
  <c r="L9" i="115"/>
  <c r="Y8" i="115"/>
  <c r="S16" i="115" s="1"/>
  <c r="S8" i="115"/>
  <c r="N8" i="115"/>
  <c r="M8" i="115"/>
  <c r="L8" i="115"/>
  <c r="Y7" i="115"/>
  <c r="S10" i="115" s="1"/>
  <c r="S7" i="115"/>
  <c r="N7" i="115"/>
  <c r="M7" i="115"/>
  <c r="L7" i="115"/>
  <c r="S6" i="115"/>
  <c r="N6" i="115"/>
  <c r="M6" i="115"/>
  <c r="L6" i="115"/>
  <c r="Y5" i="115"/>
  <c r="S5" i="115"/>
  <c r="N5" i="115"/>
  <c r="M5" i="115"/>
  <c r="L5" i="115"/>
  <c r="Y4" i="115"/>
  <c r="S58" i="115" s="1"/>
  <c r="Y3" i="115"/>
  <c r="B1" i="115"/>
  <c r="T34" i="116" l="1"/>
  <c r="T51" i="116"/>
  <c r="T73" i="116"/>
  <c r="T72" i="116"/>
  <c r="T53" i="116"/>
  <c r="T71" i="116"/>
  <c r="T74" i="116"/>
  <c r="T95" i="116"/>
  <c r="T76" i="116"/>
  <c r="T13" i="116"/>
  <c r="T49" i="116"/>
  <c r="T52" i="116"/>
  <c r="T54" i="116"/>
  <c r="T22" i="116"/>
  <c r="T28" i="116"/>
  <c r="T62" i="116"/>
  <c r="T14" i="116"/>
  <c r="T60" i="116"/>
  <c r="T43" i="116"/>
  <c r="T11" i="116"/>
  <c r="T58" i="116"/>
  <c r="T35" i="116"/>
  <c r="T29" i="116"/>
  <c r="T20" i="116"/>
  <c r="T33" i="116"/>
  <c r="T50" i="116"/>
  <c r="T77" i="116"/>
  <c r="T40" i="116"/>
  <c r="T17" i="116"/>
  <c r="T44" i="116"/>
  <c r="T61" i="116"/>
  <c r="T46" i="116"/>
  <c r="P97" i="115"/>
  <c r="R97" i="115" s="1"/>
  <c r="S78" i="115"/>
  <c r="S51" i="115"/>
  <c r="S76" i="115"/>
  <c r="S48" i="115"/>
  <c r="S46" i="115"/>
  <c r="S74" i="115"/>
  <c r="S64" i="115"/>
  <c r="S62" i="115"/>
  <c r="S53" i="115"/>
  <c r="P5" i="115"/>
  <c r="R5" i="115" s="1"/>
  <c r="T5" i="115" s="1"/>
  <c r="P80" i="115"/>
  <c r="R80" i="115" s="1"/>
  <c r="P23" i="115"/>
  <c r="R23" i="115" s="1"/>
  <c r="T23" i="115" s="1"/>
  <c r="P92" i="115"/>
  <c r="R92" i="115" s="1"/>
  <c r="T92" i="115" s="1"/>
  <c r="P49" i="115"/>
  <c r="R49" i="115" s="1"/>
  <c r="P31" i="115"/>
  <c r="R31" i="115" s="1"/>
  <c r="P37" i="115"/>
  <c r="R37" i="115" s="1"/>
  <c r="T37" i="115" s="1"/>
  <c r="P12" i="115"/>
  <c r="R12" i="115" s="1"/>
  <c r="P53" i="115"/>
  <c r="R53" i="115" s="1"/>
  <c r="P98" i="115"/>
  <c r="R98" i="115" s="1"/>
  <c r="T98" i="115" s="1"/>
  <c r="P101" i="115"/>
  <c r="R101" i="115" s="1"/>
  <c r="T101" i="115" s="1"/>
  <c r="P107" i="115"/>
  <c r="R107" i="115" s="1"/>
  <c r="T107" i="115" s="1"/>
  <c r="P45" i="115"/>
  <c r="R45" i="115" s="1"/>
  <c r="T45" i="115" s="1"/>
  <c r="P61" i="115"/>
  <c r="R61" i="115" s="1"/>
  <c r="P60" i="115"/>
  <c r="R60" i="115" s="1"/>
  <c r="P7" i="115"/>
  <c r="R7" i="115" s="1"/>
  <c r="T7" i="115" s="1"/>
  <c r="P73" i="115"/>
  <c r="R73" i="115" s="1"/>
  <c r="P68" i="115"/>
  <c r="R68" i="115" s="1"/>
  <c r="P16" i="115"/>
  <c r="R16" i="115" s="1"/>
  <c r="T16" i="115" s="1"/>
  <c r="P57" i="115"/>
  <c r="R57" i="115" s="1"/>
  <c r="T57" i="115" s="1"/>
  <c r="P48" i="115"/>
  <c r="R48" i="115" s="1"/>
  <c r="P39" i="115"/>
  <c r="R39" i="115" s="1"/>
  <c r="P64" i="115"/>
  <c r="R64" i="115" s="1"/>
  <c r="T64" i="115" s="1"/>
  <c r="P26" i="115"/>
  <c r="R26" i="115" s="1"/>
  <c r="T26" i="115" s="1"/>
  <c r="P36" i="115"/>
  <c r="R36" i="115" s="1"/>
  <c r="T36" i="115" s="1"/>
  <c r="P76" i="115"/>
  <c r="R76" i="115" s="1"/>
  <c r="T76" i="115" s="1"/>
  <c r="P81" i="115"/>
  <c r="R81" i="115" s="1"/>
  <c r="T81" i="115" s="1"/>
  <c r="P84" i="115"/>
  <c r="R84" i="115" s="1"/>
  <c r="T84" i="115" s="1"/>
  <c r="P87" i="115"/>
  <c r="R87" i="115" s="1"/>
  <c r="T87" i="115" s="1"/>
  <c r="P8" i="115"/>
  <c r="R8" i="115" s="1"/>
  <c r="T8" i="115" s="1"/>
  <c r="P40" i="115"/>
  <c r="R40" i="115" s="1"/>
  <c r="P28" i="115"/>
  <c r="R28" i="115" s="1"/>
  <c r="P33" i="115"/>
  <c r="R33" i="115" s="1"/>
  <c r="P43" i="115"/>
  <c r="R43" i="115" s="1"/>
  <c r="P75" i="115"/>
  <c r="R75" i="115" s="1"/>
  <c r="P88" i="115"/>
  <c r="R88" i="115" s="1"/>
  <c r="T88" i="115" s="1"/>
  <c r="P100" i="115"/>
  <c r="R100" i="115" s="1"/>
  <c r="T100" i="115" s="1"/>
  <c r="P109" i="115"/>
  <c r="R109" i="115" s="1"/>
  <c r="T109" i="115" s="1"/>
  <c r="P85" i="115"/>
  <c r="R85" i="115" s="1"/>
  <c r="T85" i="115" s="1"/>
  <c r="P91" i="115"/>
  <c r="R91" i="115" s="1"/>
  <c r="T91" i="115" s="1"/>
  <c r="P95" i="115"/>
  <c r="R95" i="115" s="1"/>
  <c r="T95" i="115" s="1"/>
  <c r="P69" i="115"/>
  <c r="R69" i="115" s="1"/>
  <c r="P52" i="115"/>
  <c r="R52" i="115" s="1"/>
  <c r="P38" i="115"/>
  <c r="R38" i="115" s="1"/>
  <c r="T38" i="115" s="1"/>
  <c r="P25" i="115"/>
  <c r="R25" i="115" s="1"/>
  <c r="T25" i="115" s="1"/>
  <c r="P9" i="115"/>
  <c r="R9" i="115" s="1"/>
  <c r="T9" i="115" s="1"/>
  <c r="P42" i="115"/>
  <c r="R42" i="115" s="1"/>
  <c r="T42" i="115" s="1"/>
  <c r="P35" i="115"/>
  <c r="R35" i="115" s="1"/>
  <c r="P18" i="115"/>
  <c r="R18" i="115" s="1"/>
  <c r="P83" i="115"/>
  <c r="R83" i="115" s="1"/>
  <c r="T83" i="115" s="1"/>
  <c r="P90" i="115"/>
  <c r="R90" i="115" s="1"/>
  <c r="T90" i="115" s="1"/>
  <c r="P96" i="115"/>
  <c r="R96" i="115" s="1"/>
  <c r="T96" i="115" s="1"/>
  <c r="P67" i="115"/>
  <c r="R67" i="115" s="1"/>
  <c r="P32" i="115"/>
  <c r="R32" i="115" s="1"/>
  <c r="T32" i="115" s="1"/>
  <c r="P70" i="115"/>
  <c r="R70" i="115" s="1"/>
  <c r="T70" i="115" s="1"/>
  <c r="P54" i="115"/>
  <c r="R54" i="115" s="1"/>
  <c r="P86" i="115"/>
  <c r="R86" i="115" s="1"/>
  <c r="T86" i="115" s="1"/>
  <c r="P104" i="115"/>
  <c r="R104" i="115" s="1"/>
  <c r="T104" i="115" s="1"/>
  <c r="P13" i="115"/>
  <c r="R13" i="115" s="1"/>
  <c r="T97" i="115"/>
  <c r="P6" i="115"/>
  <c r="R6" i="115" s="1"/>
  <c r="T6" i="115" s="1"/>
  <c r="P94" i="115"/>
  <c r="R94" i="115" s="1"/>
  <c r="T94" i="115" s="1"/>
  <c r="P21" i="115"/>
  <c r="R21" i="115" s="1"/>
  <c r="T21" i="115" s="1"/>
  <c r="P11" i="115"/>
  <c r="R11" i="115" s="1"/>
  <c r="P56" i="115"/>
  <c r="R56" i="115" s="1"/>
  <c r="T56" i="115" s="1"/>
  <c r="P62" i="115"/>
  <c r="R62" i="115" s="1"/>
  <c r="T62" i="115" s="1"/>
  <c r="P79" i="115"/>
  <c r="R79" i="115" s="1"/>
  <c r="T79" i="115" s="1"/>
  <c r="P99" i="115"/>
  <c r="R99" i="115" s="1"/>
  <c r="T99" i="115" s="1"/>
  <c r="P27" i="115"/>
  <c r="R27" i="115" s="1"/>
  <c r="T27" i="115" s="1"/>
  <c r="P63" i="115"/>
  <c r="R63" i="115" s="1"/>
  <c r="T63" i="115" s="1"/>
  <c r="P102" i="115"/>
  <c r="R102" i="115" s="1"/>
  <c r="T102" i="115" s="1"/>
  <c r="P105" i="115"/>
  <c r="R105" i="115" s="1"/>
  <c r="T105" i="115" s="1"/>
  <c r="P108" i="115"/>
  <c r="R108" i="115" s="1"/>
  <c r="T108" i="115" s="1"/>
  <c r="P51" i="115"/>
  <c r="R51" i="115" s="1"/>
  <c r="P71" i="115"/>
  <c r="R71" i="115" s="1"/>
  <c r="P15" i="115"/>
  <c r="R15" i="115" s="1"/>
  <c r="P47" i="115"/>
  <c r="R47" i="115" s="1"/>
  <c r="T47" i="115" s="1"/>
  <c r="P59" i="115"/>
  <c r="R59" i="115" s="1"/>
  <c r="P66" i="115"/>
  <c r="R66" i="115" s="1"/>
  <c r="T66" i="115" s="1"/>
  <c r="P89" i="115"/>
  <c r="R89" i="115" s="1"/>
  <c r="P72" i="115"/>
  <c r="R72" i="115" s="1"/>
  <c r="T72" i="115" s="1"/>
  <c r="P24" i="115"/>
  <c r="R24" i="115" s="1"/>
  <c r="T24" i="115" s="1"/>
  <c r="P93" i="115"/>
  <c r="R93" i="115" s="1"/>
  <c r="T93" i="115" s="1"/>
  <c r="P30" i="115"/>
  <c r="R30" i="115" s="1"/>
  <c r="T30" i="115" s="1"/>
  <c r="P50" i="115"/>
  <c r="R50" i="115" s="1"/>
  <c r="P10" i="115"/>
  <c r="R10" i="115" s="1"/>
  <c r="T10" i="115" s="1"/>
  <c r="P17" i="115"/>
  <c r="R17" i="115" s="1"/>
  <c r="P78" i="115"/>
  <c r="R78" i="115" s="1"/>
  <c r="T78" i="115" s="1"/>
  <c r="P103" i="115"/>
  <c r="R103" i="115" s="1"/>
  <c r="T103" i="115" s="1"/>
  <c r="P106" i="115"/>
  <c r="R106" i="115" s="1"/>
  <c r="T106" i="115" s="1"/>
  <c r="P58" i="115"/>
  <c r="R58" i="115" s="1"/>
  <c r="T58" i="115" s="1"/>
  <c r="P14" i="115"/>
  <c r="R14" i="115" s="1"/>
  <c r="P74" i="115"/>
  <c r="R74" i="115" s="1"/>
  <c r="P77" i="115"/>
  <c r="R77" i="115" s="1"/>
  <c r="P19" i="115"/>
  <c r="R19" i="115" s="1"/>
  <c r="T19" i="115" s="1"/>
  <c r="P44" i="115"/>
  <c r="R44" i="115" s="1"/>
  <c r="P41" i="115"/>
  <c r="R41" i="115" s="1"/>
  <c r="P55" i="115"/>
  <c r="R55" i="115" s="1"/>
  <c r="T55" i="115" s="1"/>
  <c r="P20" i="115"/>
  <c r="R20" i="115" s="1"/>
  <c r="P22" i="115"/>
  <c r="R22" i="115" s="1"/>
  <c r="T22" i="115" s="1"/>
  <c r="P46" i="115"/>
  <c r="R46" i="115" s="1"/>
  <c r="T46" i="115" s="1"/>
  <c r="P29" i="115"/>
  <c r="R29" i="115" s="1"/>
  <c r="T29" i="115" s="1"/>
  <c r="P65" i="115"/>
  <c r="R65" i="115" s="1"/>
  <c r="T65" i="115" s="1"/>
  <c r="P110" i="115"/>
  <c r="R110" i="115" s="1"/>
  <c r="T110" i="115" s="1"/>
  <c r="P34" i="115"/>
  <c r="R34" i="115" s="1"/>
  <c r="P82" i="115"/>
  <c r="R82" i="115" s="1"/>
  <c r="T82" i="115" s="1"/>
  <c r="S80" i="115"/>
  <c r="S52" i="115"/>
  <c r="S12" i="115"/>
  <c r="S61" i="115"/>
  <c r="S69" i="115"/>
  <c r="S73" i="115"/>
  <c r="S35" i="115"/>
  <c r="S31" i="115"/>
  <c r="S60" i="115"/>
  <c r="S14" i="115"/>
  <c r="S43" i="115"/>
  <c r="S71" i="115"/>
  <c r="S11" i="115"/>
  <c r="S17" i="115"/>
  <c r="S75" i="115"/>
  <c r="S44" i="115"/>
  <c r="S50" i="115"/>
  <c r="S40" i="115"/>
  <c r="S34" i="115"/>
  <c r="S20" i="115"/>
  <c r="S68" i="115"/>
  <c r="S67" i="115"/>
  <c r="S28" i="115"/>
  <c r="S18" i="115"/>
  <c r="S54" i="115"/>
  <c r="S59" i="115"/>
  <c r="T59" i="115" s="1"/>
  <c r="S77" i="115"/>
  <c r="S89" i="115"/>
  <c r="S41" i="115"/>
  <c r="S15" i="115"/>
  <c r="S39" i="115"/>
  <c r="S13" i="115"/>
  <c r="S33" i="115"/>
  <c r="S49" i="115"/>
  <c r="S110" i="114"/>
  <c r="N110" i="114"/>
  <c r="M110" i="114"/>
  <c r="L110" i="114"/>
  <c r="S109" i="114"/>
  <c r="N109" i="114"/>
  <c r="M109" i="114"/>
  <c r="L109" i="114"/>
  <c r="S108" i="114"/>
  <c r="N108" i="114"/>
  <c r="M108" i="114"/>
  <c r="L108" i="114"/>
  <c r="S107" i="114"/>
  <c r="N107" i="114"/>
  <c r="M107" i="114"/>
  <c r="L107" i="114"/>
  <c r="S106" i="114"/>
  <c r="N106" i="114"/>
  <c r="M106" i="114"/>
  <c r="L106" i="114"/>
  <c r="S105" i="114"/>
  <c r="N105" i="114"/>
  <c r="M105" i="114"/>
  <c r="L105" i="114"/>
  <c r="S104" i="114"/>
  <c r="N104" i="114"/>
  <c r="M104" i="114"/>
  <c r="L104" i="114"/>
  <c r="S103" i="114"/>
  <c r="N103" i="114"/>
  <c r="M103" i="114"/>
  <c r="L103" i="114"/>
  <c r="S101" i="114"/>
  <c r="N101" i="114"/>
  <c r="M101" i="114"/>
  <c r="L101" i="114"/>
  <c r="S102" i="114"/>
  <c r="N102" i="114"/>
  <c r="M102" i="114"/>
  <c r="L102" i="114"/>
  <c r="S100" i="114"/>
  <c r="N100" i="114"/>
  <c r="M100" i="114"/>
  <c r="L100" i="114"/>
  <c r="S99" i="114"/>
  <c r="N99" i="114"/>
  <c r="M99" i="114"/>
  <c r="L99" i="114"/>
  <c r="S98" i="114"/>
  <c r="N98" i="114"/>
  <c r="M98" i="114"/>
  <c r="L98" i="114"/>
  <c r="S97" i="114"/>
  <c r="N97" i="114"/>
  <c r="M97" i="114"/>
  <c r="L97" i="114"/>
  <c r="N96" i="114"/>
  <c r="M96" i="114"/>
  <c r="L96" i="114"/>
  <c r="S95" i="114"/>
  <c r="N95" i="114"/>
  <c r="M95" i="114"/>
  <c r="L95" i="114"/>
  <c r="S94" i="114"/>
  <c r="N94" i="114"/>
  <c r="M94" i="114"/>
  <c r="L94" i="114"/>
  <c r="S93" i="114"/>
  <c r="N93" i="114"/>
  <c r="M93" i="114"/>
  <c r="L93" i="114"/>
  <c r="S92" i="114"/>
  <c r="N92" i="114"/>
  <c r="M92" i="114"/>
  <c r="L92" i="114"/>
  <c r="S91" i="114"/>
  <c r="N91" i="114"/>
  <c r="M91" i="114"/>
  <c r="L91" i="114"/>
  <c r="S90" i="114"/>
  <c r="N90" i="114"/>
  <c r="M90" i="114"/>
  <c r="L90" i="114"/>
  <c r="S89" i="114"/>
  <c r="N89" i="114"/>
  <c r="M89" i="114"/>
  <c r="L89" i="114"/>
  <c r="S88" i="114"/>
  <c r="N88" i="114"/>
  <c r="M88" i="114"/>
  <c r="L88" i="114"/>
  <c r="S87" i="114"/>
  <c r="N87" i="114"/>
  <c r="M87" i="114"/>
  <c r="L87" i="114"/>
  <c r="S86" i="114"/>
  <c r="N86" i="114"/>
  <c r="M86" i="114"/>
  <c r="L86" i="114"/>
  <c r="S85" i="114"/>
  <c r="N85" i="114"/>
  <c r="M85" i="114"/>
  <c r="L85" i="114"/>
  <c r="S84" i="114"/>
  <c r="N84" i="114"/>
  <c r="M84" i="114"/>
  <c r="L84" i="114"/>
  <c r="S83" i="114"/>
  <c r="N83" i="114"/>
  <c r="M83" i="114"/>
  <c r="L83" i="114"/>
  <c r="S82" i="114"/>
  <c r="N82" i="114"/>
  <c r="M82" i="114"/>
  <c r="L82" i="114"/>
  <c r="S81" i="114"/>
  <c r="N81" i="114"/>
  <c r="M81" i="114"/>
  <c r="L81" i="114"/>
  <c r="S80" i="114"/>
  <c r="N80" i="114"/>
  <c r="M80" i="114"/>
  <c r="L80" i="114"/>
  <c r="S79" i="114"/>
  <c r="N79" i="114"/>
  <c r="M79" i="114"/>
  <c r="L79" i="114"/>
  <c r="N72" i="114"/>
  <c r="M72" i="114"/>
  <c r="L72" i="114"/>
  <c r="N71" i="114"/>
  <c r="M71" i="114"/>
  <c r="L71" i="114"/>
  <c r="N68" i="114"/>
  <c r="M68" i="114"/>
  <c r="L68" i="114"/>
  <c r="N78" i="114"/>
  <c r="M78" i="114"/>
  <c r="L78" i="114"/>
  <c r="N74" i="114"/>
  <c r="M74" i="114"/>
  <c r="L74" i="114"/>
  <c r="N73" i="114"/>
  <c r="M73" i="114"/>
  <c r="L73" i="114"/>
  <c r="N77" i="114"/>
  <c r="M77" i="114"/>
  <c r="L77" i="114"/>
  <c r="N62" i="114"/>
  <c r="M62" i="114"/>
  <c r="L62" i="114"/>
  <c r="S70" i="114"/>
  <c r="N70" i="114"/>
  <c r="M70" i="114"/>
  <c r="L70" i="114"/>
  <c r="N69" i="114"/>
  <c r="M69" i="114"/>
  <c r="L69" i="114"/>
  <c r="N76" i="114"/>
  <c r="M76" i="114"/>
  <c r="L76" i="114"/>
  <c r="N75" i="114"/>
  <c r="M75" i="114"/>
  <c r="L75" i="114"/>
  <c r="S66" i="114"/>
  <c r="N66" i="114"/>
  <c r="M66" i="114"/>
  <c r="L66" i="114"/>
  <c r="S65" i="114"/>
  <c r="N65" i="114"/>
  <c r="M65" i="114"/>
  <c r="L65" i="114"/>
  <c r="N54" i="114"/>
  <c r="M54" i="114"/>
  <c r="L54" i="114"/>
  <c r="S63" i="114"/>
  <c r="N63" i="114"/>
  <c r="M63" i="114"/>
  <c r="L63" i="114"/>
  <c r="N50" i="114"/>
  <c r="M50" i="114"/>
  <c r="L50" i="114"/>
  <c r="N60" i="114"/>
  <c r="M60" i="114"/>
  <c r="L60" i="114"/>
  <c r="N67" i="114"/>
  <c r="M67" i="114"/>
  <c r="L67" i="114"/>
  <c r="N49" i="114"/>
  <c r="M49" i="114"/>
  <c r="L49" i="114"/>
  <c r="N43" i="114"/>
  <c r="M43" i="114"/>
  <c r="L43" i="114"/>
  <c r="S57" i="114"/>
  <c r="N57" i="114"/>
  <c r="M57" i="114"/>
  <c r="L57" i="114"/>
  <c r="S56" i="114"/>
  <c r="N56" i="114"/>
  <c r="M56" i="114"/>
  <c r="L56" i="114"/>
  <c r="S55" i="114"/>
  <c r="N55" i="114"/>
  <c r="M55" i="114"/>
  <c r="L55" i="114"/>
  <c r="N29" i="114"/>
  <c r="M29" i="114"/>
  <c r="L29" i="114"/>
  <c r="N28" i="114"/>
  <c r="M28" i="114"/>
  <c r="L28" i="114"/>
  <c r="N22" i="114"/>
  <c r="M22" i="114"/>
  <c r="L22" i="114"/>
  <c r="N34" i="114"/>
  <c r="M34" i="114"/>
  <c r="L34" i="114"/>
  <c r="N33" i="114"/>
  <c r="M33" i="114"/>
  <c r="L33" i="114"/>
  <c r="N40" i="114"/>
  <c r="M40" i="114"/>
  <c r="L40" i="114"/>
  <c r="N46" i="114"/>
  <c r="M46" i="114"/>
  <c r="L46" i="114"/>
  <c r="S47" i="114"/>
  <c r="N47" i="114"/>
  <c r="M47" i="114"/>
  <c r="L47" i="114"/>
  <c r="N64" i="114"/>
  <c r="M64" i="114"/>
  <c r="L64" i="114"/>
  <c r="S45" i="114"/>
  <c r="N45" i="114"/>
  <c r="M45" i="114"/>
  <c r="L45" i="114"/>
  <c r="N18" i="114"/>
  <c r="M18" i="114"/>
  <c r="L18" i="114"/>
  <c r="N17" i="114"/>
  <c r="M17" i="114"/>
  <c r="L17" i="114"/>
  <c r="S42" i="114"/>
  <c r="N42" i="114"/>
  <c r="M42" i="114"/>
  <c r="L42" i="114"/>
  <c r="N16" i="114"/>
  <c r="M16" i="114"/>
  <c r="L16" i="114"/>
  <c r="N52" i="114"/>
  <c r="M52" i="114"/>
  <c r="L52" i="114"/>
  <c r="N14" i="114"/>
  <c r="M14" i="114"/>
  <c r="L14" i="114"/>
  <c r="S38" i="114"/>
  <c r="N38" i="114"/>
  <c r="M38" i="114"/>
  <c r="L38" i="114"/>
  <c r="S37" i="114"/>
  <c r="N37" i="114"/>
  <c r="M37" i="114"/>
  <c r="L37" i="114"/>
  <c r="S36" i="114"/>
  <c r="N36" i="114"/>
  <c r="M36" i="114"/>
  <c r="L36" i="114"/>
  <c r="N13" i="114"/>
  <c r="M13" i="114"/>
  <c r="L13" i="114"/>
  <c r="N15" i="114"/>
  <c r="M15" i="114"/>
  <c r="L15" i="114"/>
  <c r="S10" i="114"/>
  <c r="N10" i="114"/>
  <c r="M10" i="114"/>
  <c r="L10" i="114"/>
  <c r="S32" i="114"/>
  <c r="N32" i="114"/>
  <c r="M32" i="114"/>
  <c r="L32" i="114"/>
  <c r="N12" i="114"/>
  <c r="M12" i="114"/>
  <c r="L12" i="114"/>
  <c r="S30" i="114"/>
  <c r="N30" i="114"/>
  <c r="M30" i="114"/>
  <c r="L30" i="114"/>
  <c r="N59" i="114"/>
  <c r="M59" i="114"/>
  <c r="L59" i="114"/>
  <c r="N39" i="114"/>
  <c r="M39" i="114"/>
  <c r="L39" i="114"/>
  <c r="S27" i="114"/>
  <c r="N27" i="114"/>
  <c r="M27" i="114"/>
  <c r="L27" i="114"/>
  <c r="S26" i="114"/>
  <c r="N26" i="114"/>
  <c r="M26" i="114"/>
  <c r="L26" i="114"/>
  <c r="S25" i="114"/>
  <c r="N25" i="114"/>
  <c r="M25" i="114"/>
  <c r="L25" i="114"/>
  <c r="S24" i="114"/>
  <c r="N24" i="114"/>
  <c r="M24" i="114"/>
  <c r="L24" i="114"/>
  <c r="S23" i="114"/>
  <c r="N23" i="114"/>
  <c r="M23" i="114"/>
  <c r="L23" i="114"/>
  <c r="N35" i="114"/>
  <c r="M35" i="114"/>
  <c r="L35" i="114"/>
  <c r="S21" i="114"/>
  <c r="N21" i="114"/>
  <c r="M21" i="114"/>
  <c r="L21" i="114"/>
  <c r="N20" i="114"/>
  <c r="M20" i="114"/>
  <c r="L20" i="114"/>
  <c r="S19" i="114"/>
  <c r="N19" i="114"/>
  <c r="M19" i="114"/>
  <c r="L19" i="114"/>
  <c r="N31" i="114"/>
  <c r="M31" i="114"/>
  <c r="L31" i="114"/>
  <c r="N58" i="114"/>
  <c r="M58" i="114"/>
  <c r="L58" i="114"/>
  <c r="N53" i="114"/>
  <c r="M53" i="114"/>
  <c r="L53" i="114"/>
  <c r="N51" i="114"/>
  <c r="M51" i="114"/>
  <c r="L51" i="114"/>
  <c r="N44" i="114"/>
  <c r="M44" i="114"/>
  <c r="L44" i="114"/>
  <c r="N61" i="114"/>
  <c r="M61" i="114"/>
  <c r="L61" i="114"/>
  <c r="N48" i="114"/>
  <c r="M48" i="114"/>
  <c r="L48" i="114"/>
  <c r="N41" i="114"/>
  <c r="M41" i="114"/>
  <c r="L41" i="114"/>
  <c r="S11" i="114"/>
  <c r="N11" i="114"/>
  <c r="M11" i="114"/>
  <c r="L11" i="114"/>
  <c r="Y9" i="114"/>
  <c r="S9" i="114"/>
  <c r="N9" i="114"/>
  <c r="M9" i="114"/>
  <c r="L9" i="114"/>
  <c r="Y8" i="114"/>
  <c r="S8" i="114"/>
  <c r="N8" i="114"/>
  <c r="M8" i="114"/>
  <c r="L8" i="114"/>
  <c r="Y7" i="114"/>
  <c r="S7" i="114"/>
  <c r="N7" i="114"/>
  <c r="M7" i="114"/>
  <c r="L7" i="114"/>
  <c r="S6" i="114"/>
  <c r="N6" i="114"/>
  <c r="M6" i="114"/>
  <c r="L6" i="114"/>
  <c r="Y5" i="114"/>
  <c r="S62" i="114" s="1"/>
  <c r="S5" i="114"/>
  <c r="N5" i="114"/>
  <c r="M5" i="114"/>
  <c r="L5" i="114"/>
  <c r="Y4" i="114"/>
  <c r="Y3" i="114"/>
  <c r="S13" i="114" s="1"/>
  <c r="B1" i="114"/>
  <c r="T51" i="115" l="1"/>
  <c r="T48" i="115"/>
  <c r="T53" i="115"/>
  <c r="T74" i="115"/>
  <c r="T54" i="115"/>
  <c r="T80" i="115"/>
  <c r="T60" i="115"/>
  <c r="T89" i="115"/>
  <c r="T69" i="115"/>
  <c r="T67" i="115"/>
  <c r="T39" i="115"/>
  <c r="T31" i="115"/>
  <c r="T49" i="115"/>
  <c r="T33" i="115"/>
  <c r="T68" i="115"/>
  <c r="T13" i="115"/>
  <c r="T71" i="115"/>
  <c r="T77" i="115"/>
  <c r="T12" i="115"/>
  <c r="T61" i="115"/>
  <c r="T28" i="115"/>
  <c r="T44" i="115"/>
  <c r="T50" i="115"/>
  <c r="T14" i="115"/>
  <c r="T40" i="115"/>
  <c r="T73" i="115"/>
  <c r="T17" i="115"/>
  <c r="T52" i="115"/>
  <c r="T18" i="115"/>
  <c r="T43" i="115"/>
  <c r="T75" i="115"/>
  <c r="T20" i="115"/>
  <c r="T35" i="115"/>
  <c r="T15" i="115"/>
  <c r="T41" i="115"/>
  <c r="T11" i="115"/>
  <c r="T34" i="115"/>
  <c r="S44" i="114"/>
  <c r="S49" i="114"/>
  <c r="S59" i="114"/>
  <c r="S41" i="114"/>
  <c r="S46" i="114"/>
  <c r="S67" i="114"/>
  <c r="S69" i="114"/>
  <c r="S48" i="114"/>
  <c r="P5" i="114"/>
  <c r="R5" i="114" s="1"/>
  <c r="P86" i="114"/>
  <c r="R86" i="114" s="1"/>
  <c r="T5" i="114"/>
  <c r="P9" i="114"/>
  <c r="R9" i="114" s="1"/>
  <c r="T9" i="114" s="1"/>
  <c r="T86" i="114"/>
  <c r="P82" i="114"/>
  <c r="R82" i="114" s="1"/>
  <c r="T82" i="114" s="1"/>
  <c r="P85" i="114"/>
  <c r="R85" i="114" s="1"/>
  <c r="T85" i="114" s="1"/>
  <c r="P98" i="114"/>
  <c r="R98" i="114" s="1"/>
  <c r="P102" i="114"/>
  <c r="R102" i="114" s="1"/>
  <c r="T102" i="114" s="1"/>
  <c r="P104" i="114"/>
  <c r="R104" i="114" s="1"/>
  <c r="P35" i="114"/>
  <c r="R35" i="114" s="1"/>
  <c r="P17" i="114"/>
  <c r="R17" i="114" s="1"/>
  <c r="P57" i="114"/>
  <c r="R57" i="114" s="1"/>
  <c r="T57" i="114" s="1"/>
  <c r="P110" i="114"/>
  <c r="R110" i="114" s="1"/>
  <c r="T110" i="114" s="1"/>
  <c r="P73" i="114"/>
  <c r="R73" i="114" s="1"/>
  <c r="P74" i="114"/>
  <c r="R74" i="114" s="1"/>
  <c r="P71" i="114"/>
  <c r="R71" i="114" s="1"/>
  <c r="P33" i="114"/>
  <c r="R33" i="114" s="1"/>
  <c r="P29" i="114"/>
  <c r="R29" i="114" s="1"/>
  <c r="P40" i="114"/>
  <c r="R40" i="114" s="1"/>
  <c r="P28" i="114"/>
  <c r="R28" i="114" s="1"/>
  <c r="P23" i="114"/>
  <c r="R23" i="114" s="1"/>
  <c r="T23" i="114" s="1"/>
  <c r="P72" i="114"/>
  <c r="R72" i="114" s="1"/>
  <c r="P81" i="114"/>
  <c r="R81" i="114" s="1"/>
  <c r="T81" i="114" s="1"/>
  <c r="P87" i="114"/>
  <c r="R87" i="114" s="1"/>
  <c r="T87" i="114" s="1"/>
  <c r="P90" i="114"/>
  <c r="R90" i="114" s="1"/>
  <c r="T90" i="114" s="1"/>
  <c r="P96" i="114"/>
  <c r="R96" i="114" s="1"/>
  <c r="P54" i="114"/>
  <c r="R54" i="114" s="1"/>
  <c r="P43" i="114"/>
  <c r="R43" i="114" s="1"/>
  <c r="P97" i="114"/>
  <c r="R97" i="114" s="1"/>
  <c r="T97" i="114" s="1"/>
  <c r="P109" i="114"/>
  <c r="R109" i="114" s="1"/>
  <c r="T109" i="114" s="1"/>
  <c r="P50" i="114"/>
  <c r="R50" i="114" s="1"/>
  <c r="P44" i="114"/>
  <c r="R44" i="114" s="1"/>
  <c r="P25" i="114"/>
  <c r="R25" i="114" s="1"/>
  <c r="T25" i="114" s="1"/>
  <c r="P53" i="114"/>
  <c r="R53" i="114" s="1"/>
  <c r="P26" i="114"/>
  <c r="R26" i="114" s="1"/>
  <c r="T26" i="114" s="1"/>
  <c r="P14" i="114"/>
  <c r="R14" i="114" s="1"/>
  <c r="P30" i="114"/>
  <c r="R30" i="114" s="1"/>
  <c r="T30" i="114" s="1"/>
  <c r="P60" i="114"/>
  <c r="R60" i="114" s="1"/>
  <c r="P106" i="114"/>
  <c r="R106" i="114" s="1"/>
  <c r="T106" i="114" s="1"/>
  <c r="P61" i="114"/>
  <c r="R61" i="114" s="1"/>
  <c r="P27" i="114"/>
  <c r="R27" i="114" s="1"/>
  <c r="T27" i="114" s="1"/>
  <c r="P37" i="114"/>
  <c r="R37" i="114" s="1"/>
  <c r="T37" i="114" s="1"/>
  <c r="P94" i="114"/>
  <c r="R94" i="114" s="1"/>
  <c r="T94" i="114" s="1"/>
  <c r="P58" i="114"/>
  <c r="R58" i="114" s="1"/>
  <c r="P24" i="114"/>
  <c r="R24" i="114" s="1"/>
  <c r="T24" i="114" s="1"/>
  <c r="P52" i="114"/>
  <c r="R52" i="114" s="1"/>
  <c r="P21" i="114"/>
  <c r="R21" i="114" s="1"/>
  <c r="T21" i="114" s="1"/>
  <c r="P15" i="114"/>
  <c r="R15" i="114" s="1"/>
  <c r="P77" i="114"/>
  <c r="R77" i="114" s="1"/>
  <c r="P13" i="114"/>
  <c r="R13" i="114" s="1"/>
  <c r="T13" i="114" s="1"/>
  <c r="P38" i="114"/>
  <c r="R38" i="114" s="1"/>
  <c r="T38" i="114" s="1"/>
  <c r="P22" i="114"/>
  <c r="R22" i="114" s="1"/>
  <c r="P83" i="114"/>
  <c r="R83" i="114" s="1"/>
  <c r="T83" i="114" s="1"/>
  <c r="P6" i="114"/>
  <c r="R6" i="114" s="1"/>
  <c r="T6" i="114" s="1"/>
  <c r="P19" i="114"/>
  <c r="R19" i="114" s="1"/>
  <c r="T19" i="114" s="1"/>
  <c r="P42" i="114"/>
  <c r="R42" i="114" s="1"/>
  <c r="T42" i="114" s="1"/>
  <c r="P89" i="114"/>
  <c r="R89" i="114" s="1"/>
  <c r="T89" i="114" s="1"/>
  <c r="P92" i="114"/>
  <c r="R92" i="114" s="1"/>
  <c r="T92" i="114" s="1"/>
  <c r="P59" i="114"/>
  <c r="R59" i="114" s="1"/>
  <c r="T59" i="114" s="1"/>
  <c r="T98" i="114"/>
  <c r="T104" i="114"/>
  <c r="P32" i="114"/>
  <c r="R32" i="114" s="1"/>
  <c r="T32" i="114" s="1"/>
  <c r="P76" i="114"/>
  <c r="R76" i="114" s="1"/>
  <c r="P93" i="114"/>
  <c r="R93" i="114" s="1"/>
  <c r="T93" i="114" s="1"/>
  <c r="P99" i="114"/>
  <c r="R99" i="114" s="1"/>
  <c r="T99" i="114" s="1"/>
  <c r="P101" i="114"/>
  <c r="R101" i="114" s="1"/>
  <c r="T101" i="114" s="1"/>
  <c r="P108" i="114"/>
  <c r="R108" i="114" s="1"/>
  <c r="T108" i="114" s="1"/>
  <c r="P45" i="114"/>
  <c r="R45" i="114" s="1"/>
  <c r="T45" i="114" s="1"/>
  <c r="P49" i="114"/>
  <c r="R49" i="114" s="1"/>
  <c r="T49" i="114" s="1"/>
  <c r="P65" i="114"/>
  <c r="R65" i="114" s="1"/>
  <c r="T65" i="114" s="1"/>
  <c r="P78" i="114"/>
  <c r="R78" i="114" s="1"/>
  <c r="P79" i="114"/>
  <c r="R79" i="114" s="1"/>
  <c r="T79" i="114" s="1"/>
  <c r="P105" i="114"/>
  <c r="R105" i="114" s="1"/>
  <c r="T105" i="114" s="1"/>
  <c r="P11" i="114"/>
  <c r="R11" i="114" s="1"/>
  <c r="T11" i="114" s="1"/>
  <c r="P88" i="114"/>
  <c r="R88" i="114" s="1"/>
  <c r="T88" i="114" s="1"/>
  <c r="P91" i="114"/>
  <c r="R91" i="114" s="1"/>
  <c r="T91" i="114" s="1"/>
  <c r="P51" i="114"/>
  <c r="R51" i="114" s="1"/>
  <c r="P46" i="114"/>
  <c r="R46" i="114" s="1"/>
  <c r="T46" i="114" s="1"/>
  <c r="P36" i="114"/>
  <c r="R36" i="114" s="1"/>
  <c r="T36" i="114" s="1"/>
  <c r="P8" i="114"/>
  <c r="R8" i="114" s="1"/>
  <c r="T8" i="114" s="1"/>
  <c r="P64" i="114"/>
  <c r="R64" i="114" s="1"/>
  <c r="P69" i="114"/>
  <c r="R69" i="114" s="1"/>
  <c r="T69" i="114" s="1"/>
  <c r="P68" i="114"/>
  <c r="R68" i="114" s="1"/>
  <c r="P100" i="114"/>
  <c r="R100" i="114" s="1"/>
  <c r="T100" i="114" s="1"/>
  <c r="P103" i="114"/>
  <c r="R103" i="114" s="1"/>
  <c r="T103" i="114" s="1"/>
  <c r="P10" i="114"/>
  <c r="R10" i="114" s="1"/>
  <c r="T10" i="114" s="1"/>
  <c r="P66" i="114"/>
  <c r="R66" i="114" s="1"/>
  <c r="T66" i="114" s="1"/>
  <c r="P80" i="114"/>
  <c r="R80" i="114" s="1"/>
  <c r="T80" i="114" s="1"/>
  <c r="P48" i="114"/>
  <c r="R48" i="114" s="1"/>
  <c r="P16" i="114"/>
  <c r="R16" i="114" s="1"/>
  <c r="P20" i="114"/>
  <c r="R20" i="114" s="1"/>
  <c r="P56" i="114"/>
  <c r="R56" i="114" s="1"/>
  <c r="T56" i="114" s="1"/>
  <c r="P41" i="114"/>
  <c r="R41" i="114" s="1"/>
  <c r="T41" i="114" s="1"/>
  <c r="P47" i="114"/>
  <c r="R47" i="114" s="1"/>
  <c r="T47" i="114" s="1"/>
  <c r="P67" i="114"/>
  <c r="R67" i="114" s="1"/>
  <c r="T67" i="114" s="1"/>
  <c r="P63" i="114"/>
  <c r="R63" i="114" s="1"/>
  <c r="T63" i="114" s="1"/>
  <c r="P70" i="114"/>
  <c r="R70" i="114" s="1"/>
  <c r="T70" i="114" s="1"/>
  <c r="P95" i="114"/>
  <c r="R95" i="114" s="1"/>
  <c r="T95" i="114" s="1"/>
  <c r="P7" i="114"/>
  <c r="R7" i="114" s="1"/>
  <c r="T7" i="114" s="1"/>
  <c r="P34" i="114"/>
  <c r="R34" i="114" s="1"/>
  <c r="P31" i="114"/>
  <c r="R31" i="114" s="1"/>
  <c r="P107" i="114"/>
  <c r="R107" i="114" s="1"/>
  <c r="T107" i="114" s="1"/>
  <c r="P39" i="114"/>
  <c r="R39" i="114" s="1"/>
  <c r="P12" i="114"/>
  <c r="R12" i="114" s="1"/>
  <c r="P18" i="114"/>
  <c r="R18" i="114" s="1"/>
  <c r="P75" i="114"/>
  <c r="R75" i="114" s="1"/>
  <c r="P62" i="114"/>
  <c r="R62" i="114" s="1"/>
  <c r="T62" i="114" s="1"/>
  <c r="P84" i="114"/>
  <c r="R84" i="114" s="1"/>
  <c r="T84" i="114" s="1"/>
  <c r="P55" i="114"/>
  <c r="R55" i="114" s="1"/>
  <c r="T55" i="114" s="1"/>
  <c r="S53" i="114"/>
  <c r="S39" i="114"/>
  <c r="S52" i="114"/>
  <c r="S22" i="114"/>
  <c r="S54" i="114"/>
  <c r="S68" i="114"/>
  <c r="S31" i="114"/>
  <c r="S29" i="114"/>
  <c r="S72" i="114"/>
  <c r="S40" i="114"/>
  <c r="S60" i="114"/>
  <c r="S73" i="114"/>
  <c r="S20" i="114"/>
  <c r="S18" i="114"/>
  <c r="S76" i="114"/>
  <c r="S61" i="114"/>
  <c r="S51" i="114"/>
  <c r="S14" i="114"/>
  <c r="S34" i="114"/>
  <c r="S78" i="114"/>
  <c r="S35" i="114"/>
  <c r="S15" i="114"/>
  <c r="S64" i="114"/>
  <c r="S43" i="114"/>
  <c r="S58" i="114"/>
  <c r="T58" i="114" s="1"/>
  <c r="S16" i="114"/>
  <c r="S28" i="114"/>
  <c r="S71" i="114"/>
  <c r="S77" i="114"/>
  <c r="S96" i="114"/>
  <c r="S12" i="114"/>
  <c r="S17" i="114"/>
  <c r="S75" i="114"/>
  <c r="S33" i="114"/>
  <c r="S50" i="114"/>
  <c r="S74" i="114"/>
  <c r="N110" i="113"/>
  <c r="M110" i="113"/>
  <c r="L110" i="113"/>
  <c r="S109" i="113"/>
  <c r="N109" i="113"/>
  <c r="M109" i="113"/>
  <c r="L109" i="113"/>
  <c r="S108" i="113"/>
  <c r="N108" i="113"/>
  <c r="M108" i="113"/>
  <c r="L108" i="113"/>
  <c r="S107" i="113"/>
  <c r="N107" i="113"/>
  <c r="M107" i="113"/>
  <c r="L107" i="113"/>
  <c r="S106" i="113"/>
  <c r="N106" i="113"/>
  <c r="M106" i="113"/>
  <c r="L106" i="113"/>
  <c r="S105" i="113"/>
  <c r="N105" i="113"/>
  <c r="M105" i="113"/>
  <c r="L105" i="113"/>
  <c r="S104" i="113"/>
  <c r="N104" i="113"/>
  <c r="M104" i="113"/>
  <c r="L104" i="113"/>
  <c r="S103" i="113"/>
  <c r="N103" i="113"/>
  <c r="M103" i="113"/>
  <c r="L103" i="113"/>
  <c r="N96" i="113"/>
  <c r="M96" i="113"/>
  <c r="L96" i="113"/>
  <c r="S101" i="113"/>
  <c r="N101" i="113"/>
  <c r="M101" i="113"/>
  <c r="L101" i="113"/>
  <c r="S100" i="113"/>
  <c r="N100" i="113"/>
  <c r="M100" i="113"/>
  <c r="L100" i="113"/>
  <c r="S99" i="113"/>
  <c r="N99" i="113"/>
  <c r="M99" i="113"/>
  <c r="L99" i="113"/>
  <c r="S98" i="113"/>
  <c r="N98" i="113"/>
  <c r="M98" i="113"/>
  <c r="L98" i="113"/>
  <c r="S97" i="113"/>
  <c r="N97" i="113"/>
  <c r="M97" i="113"/>
  <c r="L97" i="113"/>
  <c r="N102" i="113"/>
  <c r="M102" i="113"/>
  <c r="L102" i="113"/>
  <c r="S95" i="113"/>
  <c r="N95" i="113"/>
  <c r="M95" i="113"/>
  <c r="L95" i="113"/>
  <c r="S94" i="113"/>
  <c r="N94" i="113"/>
  <c r="M94" i="113"/>
  <c r="L94" i="113"/>
  <c r="S93" i="113"/>
  <c r="N93" i="113"/>
  <c r="M93" i="113"/>
  <c r="L93" i="113"/>
  <c r="S92" i="113"/>
  <c r="N92" i="113"/>
  <c r="M92" i="113"/>
  <c r="L92" i="113"/>
  <c r="S91" i="113"/>
  <c r="N91" i="113"/>
  <c r="M91" i="113"/>
  <c r="L91" i="113"/>
  <c r="S90" i="113"/>
  <c r="N90" i="113"/>
  <c r="M90" i="113"/>
  <c r="L90" i="113"/>
  <c r="S89" i="113"/>
  <c r="N89" i="113"/>
  <c r="M89" i="113"/>
  <c r="L89" i="113"/>
  <c r="S88" i="113"/>
  <c r="N88" i="113"/>
  <c r="M88" i="113"/>
  <c r="L88" i="113"/>
  <c r="S87" i="113"/>
  <c r="N87" i="113"/>
  <c r="M87" i="113"/>
  <c r="L87" i="113"/>
  <c r="S86" i="113"/>
  <c r="N86" i="113"/>
  <c r="M86" i="113"/>
  <c r="L86" i="113"/>
  <c r="S85" i="113"/>
  <c r="N85" i="113"/>
  <c r="M85" i="113"/>
  <c r="L85" i="113"/>
  <c r="S84" i="113"/>
  <c r="N84" i="113"/>
  <c r="M84" i="113"/>
  <c r="L84" i="113"/>
  <c r="S83" i="113"/>
  <c r="N83" i="113"/>
  <c r="M83" i="113"/>
  <c r="L83" i="113"/>
  <c r="S82" i="113"/>
  <c r="N82" i="113"/>
  <c r="M82" i="113"/>
  <c r="L82" i="113"/>
  <c r="S81" i="113"/>
  <c r="N81" i="113"/>
  <c r="M81" i="113"/>
  <c r="L81" i="113"/>
  <c r="N80" i="113"/>
  <c r="M80" i="113"/>
  <c r="L80" i="113"/>
  <c r="S79" i="113"/>
  <c r="N79" i="113"/>
  <c r="M79" i="113"/>
  <c r="L79" i="113"/>
  <c r="N78" i="113"/>
  <c r="M78" i="113"/>
  <c r="L78" i="113"/>
  <c r="N59" i="113"/>
  <c r="M59" i="113"/>
  <c r="L59" i="113"/>
  <c r="N44" i="113"/>
  <c r="M44" i="113"/>
  <c r="L44" i="113"/>
  <c r="N72" i="113"/>
  <c r="M72" i="113"/>
  <c r="L72" i="113"/>
  <c r="N74" i="113"/>
  <c r="M74" i="113"/>
  <c r="L74" i="113"/>
  <c r="N69" i="113"/>
  <c r="M69" i="113"/>
  <c r="L69" i="113"/>
  <c r="N64" i="113"/>
  <c r="M64" i="113"/>
  <c r="L64" i="113"/>
  <c r="N67" i="113"/>
  <c r="M67" i="113"/>
  <c r="L67" i="113"/>
  <c r="S70" i="113"/>
  <c r="N70" i="113"/>
  <c r="M70" i="113"/>
  <c r="L70" i="113"/>
  <c r="N46" i="113"/>
  <c r="M46" i="113"/>
  <c r="L46" i="113"/>
  <c r="N40" i="113"/>
  <c r="M40" i="113"/>
  <c r="L40" i="113"/>
  <c r="N51" i="113"/>
  <c r="M51" i="113"/>
  <c r="L51" i="113"/>
  <c r="S66" i="113"/>
  <c r="N66" i="113"/>
  <c r="M66" i="113"/>
  <c r="L66" i="113"/>
  <c r="S65" i="113"/>
  <c r="N65" i="113"/>
  <c r="M65" i="113"/>
  <c r="L65" i="113"/>
  <c r="N58" i="113"/>
  <c r="M58" i="113"/>
  <c r="L58" i="113"/>
  <c r="S63" i="113"/>
  <c r="N63" i="113"/>
  <c r="M63" i="113"/>
  <c r="L63" i="113"/>
  <c r="N48" i="113"/>
  <c r="M48" i="113"/>
  <c r="L48" i="113"/>
  <c r="N33" i="113"/>
  <c r="M33" i="113"/>
  <c r="L33" i="113"/>
  <c r="N31" i="113"/>
  <c r="M31" i="113"/>
  <c r="L31" i="113"/>
  <c r="N20" i="113"/>
  <c r="M20" i="113"/>
  <c r="L20" i="113"/>
  <c r="N29" i="113"/>
  <c r="M29" i="113"/>
  <c r="L29" i="113"/>
  <c r="S57" i="113"/>
  <c r="N57" i="113"/>
  <c r="M57" i="113"/>
  <c r="L57" i="113"/>
  <c r="S56" i="113"/>
  <c r="N56" i="113"/>
  <c r="M56" i="113"/>
  <c r="L56" i="113"/>
  <c r="S55" i="113"/>
  <c r="N55" i="113"/>
  <c r="M55" i="113"/>
  <c r="L55" i="113"/>
  <c r="N28" i="113"/>
  <c r="M28" i="113"/>
  <c r="L28" i="113"/>
  <c r="N22" i="113"/>
  <c r="M22" i="113"/>
  <c r="L22" i="113"/>
  <c r="N39" i="113"/>
  <c r="M39" i="113"/>
  <c r="L39" i="113"/>
  <c r="N35" i="113"/>
  <c r="M35" i="113"/>
  <c r="L35" i="113"/>
  <c r="N18" i="113"/>
  <c r="M18" i="113"/>
  <c r="L18" i="113"/>
  <c r="N14" i="113"/>
  <c r="M14" i="113"/>
  <c r="L14" i="113"/>
  <c r="N13" i="113"/>
  <c r="M13" i="113"/>
  <c r="L13" i="113"/>
  <c r="S47" i="113"/>
  <c r="N47" i="113"/>
  <c r="M47" i="113"/>
  <c r="L47" i="113"/>
  <c r="N17" i="113"/>
  <c r="M17" i="113"/>
  <c r="L17" i="113"/>
  <c r="S45" i="113"/>
  <c r="N45" i="113"/>
  <c r="M45" i="113"/>
  <c r="L45" i="113"/>
  <c r="N16" i="113"/>
  <c r="M16" i="113"/>
  <c r="L16" i="113"/>
  <c r="N11" i="113"/>
  <c r="M11" i="113"/>
  <c r="L11" i="113"/>
  <c r="S42" i="113"/>
  <c r="N42" i="113"/>
  <c r="M42" i="113"/>
  <c r="L42" i="113"/>
  <c r="N34" i="113"/>
  <c r="M34" i="113"/>
  <c r="L34" i="113"/>
  <c r="N15" i="113"/>
  <c r="M15" i="113"/>
  <c r="L15" i="113"/>
  <c r="N12" i="113"/>
  <c r="M12" i="113"/>
  <c r="L12" i="113"/>
  <c r="S38" i="113"/>
  <c r="N38" i="113"/>
  <c r="M38" i="113"/>
  <c r="L38" i="113"/>
  <c r="S37" i="113"/>
  <c r="N37" i="113"/>
  <c r="M37" i="113"/>
  <c r="L37" i="113"/>
  <c r="S36" i="113"/>
  <c r="N36" i="113"/>
  <c r="M36" i="113"/>
  <c r="L36" i="113"/>
  <c r="N71" i="113"/>
  <c r="M71" i="113"/>
  <c r="L71" i="113"/>
  <c r="N76" i="113"/>
  <c r="M76" i="113"/>
  <c r="L76" i="113"/>
  <c r="N54" i="113"/>
  <c r="M54" i="113"/>
  <c r="L54" i="113"/>
  <c r="S32" i="113"/>
  <c r="N32" i="113"/>
  <c r="M32" i="113"/>
  <c r="L32" i="113"/>
  <c r="N53" i="113"/>
  <c r="M53" i="113"/>
  <c r="L53" i="113"/>
  <c r="S30" i="113"/>
  <c r="N30" i="113"/>
  <c r="M30" i="113"/>
  <c r="L30" i="113"/>
  <c r="N61" i="113"/>
  <c r="M61" i="113"/>
  <c r="L61" i="113"/>
  <c r="N52" i="113"/>
  <c r="M52" i="113"/>
  <c r="L52" i="113"/>
  <c r="S27" i="113"/>
  <c r="N27" i="113"/>
  <c r="M27" i="113"/>
  <c r="L27" i="113"/>
  <c r="S26" i="113"/>
  <c r="N26" i="113"/>
  <c r="M26" i="113"/>
  <c r="L26" i="113"/>
  <c r="S25" i="113"/>
  <c r="N25" i="113"/>
  <c r="M25" i="113"/>
  <c r="L25" i="113"/>
  <c r="S24" i="113"/>
  <c r="N24" i="113"/>
  <c r="M24" i="113"/>
  <c r="L24" i="113"/>
  <c r="S23" i="113"/>
  <c r="N23" i="113"/>
  <c r="M23" i="113"/>
  <c r="L23" i="113"/>
  <c r="N73" i="113"/>
  <c r="M73" i="113"/>
  <c r="L73" i="113"/>
  <c r="S21" i="113"/>
  <c r="N21" i="113"/>
  <c r="M21" i="113"/>
  <c r="L21" i="113"/>
  <c r="N50" i="113"/>
  <c r="M50" i="113"/>
  <c r="L50" i="113"/>
  <c r="S19" i="113"/>
  <c r="N19" i="113"/>
  <c r="M19" i="113"/>
  <c r="L19" i="113"/>
  <c r="N62" i="113"/>
  <c r="M62" i="113"/>
  <c r="L62" i="113"/>
  <c r="N77" i="113"/>
  <c r="M77" i="113"/>
  <c r="L77" i="113"/>
  <c r="S68" i="113"/>
  <c r="N68" i="113"/>
  <c r="M68" i="113"/>
  <c r="L68" i="113"/>
  <c r="N75" i="113"/>
  <c r="M75" i="113"/>
  <c r="L75" i="113"/>
  <c r="N49" i="113"/>
  <c r="M49" i="113"/>
  <c r="L49" i="113"/>
  <c r="N60" i="113"/>
  <c r="M60" i="113"/>
  <c r="L60" i="113"/>
  <c r="S10" i="113"/>
  <c r="N10" i="113"/>
  <c r="M10" i="113"/>
  <c r="L10" i="113"/>
  <c r="N43" i="113"/>
  <c r="M43" i="113"/>
  <c r="L43" i="113"/>
  <c r="N41" i="113"/>
  <c r="M41" i="113"/>
  <c r="L41" i="113"/>
  <c r="Y9" i="113"/>
  <c r="S44" i="113" s="1"/>
  <c r="S9" i="113"/>
  <c r="N9" i="113"/>
  <c r="M9" i="113"/>
  <c r="L9" i="113"/>
  <c r="Y8" i="113"/>
  <c r="S20" i="113" s="1"/>
  <c r="S8" i="113"/>
  <c r="N8" i="113"/>
  <c r="M8" i="113"/>
  <c r="L8" i="113"/>
  <c r="Y7" i="113"/>
  <c r="S12" i="113" s="1"/>
  <c r="S7" i="113"/>
  <c r="N7" i="113"/>
  <c r="M7" i="113"/>
  <c r="L7" i="113"/>
  <c r="S6" i="113"/>
  <c r="N6" i="113"/>
  <c r="M6" i="113"/>
  <c r="L6" i="113"/>
  <c r="Y5" i="113"/>
  <c r="S5" i="113"/>
  <c r="N5" i="113"/>
  <c r="M5" i="113"/>
  <c r="L5" i="113"/>
  <c r="Y4" i="113"/>
  <c r="S54" i="113" s="1"/>
  <c r="Y3" i="113"/>
  <c r="B1" i="113"/>
  <c r="T60" i="114" l="1"/>
  <c r="T44" i="114"/>
  <c r="T48" i="114"/>
  <c r="T96" i="114"/>
  <c r="T29" i="114"/>
  <c r="T22" i="114"/>
  <c r="T72" i="114"/>
  <c r="T39" i="114"/>
  <c r="T17" i="114"/>
  <c r="T78" i="114"/>
  <c r="T71" i="114"/>
  <c r="T40" i="114"/>
  <c r="T35" i="114"/>
  <c r="T28" i="114"/>
  <c r="T77" i="114"/>
  <c r="T15" i="114"/>
  <c r="T73" i="114"/>
  <c r="T61" i="114"/>
  <c r="T74" i="114"/>
  <c r="T16" i="114"/>
  <c r="T43" i="114"/>
  <c r="T14" i="114"/>
  <c r="T50" i="114"/>
  <c r="T54" i="114"/>
  <c r="T20" i="114"/>
  <c r="T33" i="114"/>
  <c r="T18" i="114"/>
  <c r="T52" i="114"/>
  <c r="T53" i="114"/>
  <c r="T76" i="114"/>
  <c r="T64" i="114"/>
  <c r="T75" i="114"/>
  <c r="T12" i="114"/>
  <c r="T34" i="114"/>
  <c r="T31" i="114"/>
  <c r="T51" i="114"/>
  <c r="T68" i="114"/>
  <c r="S15" i="113"/>
  <c r="S77" i="113"/>
  <c r="S46" i="113"/>
  <c r="S43" i="113"/>
  <c r="S69" i="113"/>
  <c r="S14" i="113"/>
  <c r="S22" i="113"/>
  <c r="P79" i="113"/>
  <c r="R79" i="113" s="1"/>
  <c r="T79" i="113" s="1"/>
  <c r="S60" i="113"/>
  <c r="S59" i="113"/>
  <c r="S96" i="113"/>
  <c r="S58" i="113"/>
  <c r="S52" i="113"/>
  <c r="S33" i="113"/>
  <c r="S67" i="113"/>
  <c r="S49" i="113"/>
  <c r="S71" i="113"/>
  <c r="S34" i="113"/>
  <c r="S39" i="113"/>
  <c r="S61" i="113"/>
  <c r="P78" i="113"/>
  <c r="R78" i="113" s="1"/>
  <c r="P8" i="113"/>
  <c r="R8" i="113" s="1"/>
  <c r="T8" i="113" s="1"/>
  <c r="P107" i="113"/>
  <c r="R107" i="113" s="1"/>
  <c r="P103" i="113"/>
  <c r="R103" i="113" s="1"/>
  <c r="T103" i="113" s="1"/>
  <c r="P48" i="113"/>
  <c r="R48" i="113" s="1"/>
  <c r="P19" i="113"/>
  <c r="R19" i="113" s="1"/>
  <c r="T19" i="113" s="1"/>
  <c r="P62" i="113"/>
  <c r="R62" i="113" s="1"/>
  <c r="P11" i="113"/>
  <c r="R11" i="113" s="1"/>
  <c r="P53" i="113"/>
  <c r="R53" i="113" s="1"/>
  <c r="P21" i="113"/>
  <c r="R21" i="113" s="1"/>
  <c r="T21" i="113" s="1"/>
  <c r="P90" i="113"/>
  <c r="R90" i="113" s="1"/>
  <c r="T90" i="113" s="1"/>
  <c r="P51" i="113"/>
  <c r="R51" i="113" s="1"/>
  <c r="P67" i="113"/>
  <c r="R67" i="113" s="1"/>
  <c r="P74" i="113"/>
  <c r="R74" i="113" s="1"/>
  <c r="P71" i="113"/>
  <c r="R71" i="113" s="1"/>
  <c r="P34" i="113"/>
  <c r="R34" i="113" s="1"/>
  <c r="P23" i="113"/>
  <c r="R23" i="113" s="1"/>
  <c r="T23" i="113" s="1"/>
  <c r="P82" i="113"/>
  <c r="R82" i="113" s="1"/>
  <c r="T82" i="113" s="1"/>
  <c r="P12" i="113"/>
  <c r="R12" i="113" s="1"/>
  <c r="T12" i="113" s="1"/>
  <c r="P42" i="113"/>
  <c r="R42" i="113" s="1"/>
  <c r="T42" i="113" s="1"/>
  <c r="P46" i="113"/>
  <c r="R46" i="113" s="1"/>
  <c r="P36" i="113"/>
  <c r="R36" i="113" s="1"/>
  <c r="T36" i="113" s="1"/>
  <c r="P66" i="113"/>
  <c r="R66" i="113" s="1"/>
  <c r="T66" i="113" s="1"/>
  <c r="P49" i="113"/>
  <c r="R49" i="113" s="1"/>
  <c r="T49" i="113" s="1"/>
  <c r="P30" i="113"/>
  <c r="R30" i="113" s="1"/>
  <c r="T30" i="113" s="1"/>
  <c r="P54" i="113"/>
  <c r="R54" i="113" s="1"/>
  <c r="T54" i="113" s="1"/>
  <c r="P77" i="113"/>
  <c r="R77" i="113" s="1"/>
  <c r="T77" i="113" s="1"/>
  <c r="P32" i="113"/>
  <c r="R32" i="113" s="1"/>
  <c r="T32" i="113" s="1"/>
  <c r="P55" i="113"/>
  <c r="R55" i="113" s="1"/>
  <c r="T55" i="113" s="1"/>
  <c r="P81" i="113"/>
  <c r="R81" i="113" s="1"/>
  <c r="T81" i="113" s="1"/>
  <c r="P102" i="113"/>
  <c r="R102" i="113" s="1"/>
  <c r="P99" i="113"/>
  <c r="R99" i="113" s="1"/>
  <c r="T99" i="113" s="1"/>
  <c r="P96" i="113"/>
  <c r="R96" i="113" s="1"/>
  <c r="T96" i="113" s="1"/>
  <c r="P33" i="113"/>
  <c r="R33" i="113" s="1"/>
  <c r="T33" i="113" s="1"/>
  <c r="P45" i="113"/>
  <c r="R45" i="113" s="1"/>
  <c r="T45" i="113" s="1"/>
  <c r="P39" i="113"/>
  <c r="R39" i="113" s="1"/>
  <c r="P65" i="113"/>
  <c r="R65" i="113" s="1"/>
  <c r="T65" i="113" s="1"/>
  <c r="P40" i="113"/>
  <c r="R40" i="113" s="1"/>
  <c r="P72" i="113"/>
  <c r="R72" i="113" s="1"/>
  <c r="P106" i="113"/>
  <c r="R106" i="113" s="1"/>
  <c r="T106" i="113" s="1"/>
  <c r="P14" i="113"/>
  <c r="R14" i="113" s="1"/>
  <c r="P5" i="113"/>
  <c r="R5" i="113" s="1"/>
  <c r="T5" i="113" s="1"/>
  <c r="P75" i="113"/>
  <c r="R75" i="113" s="1"/>
  <c r="P63" i="113"/>
  <c r="R63" i="113" s="1"/>
  <c r="T63" i="113" s="1"/>
  <c r="P85" i="113"/>
  <c r="R85" i="113" s="1"/>
  <c r="T85" i="113" s="1"/>
  <c r="P91" i="113"/>
  <c r="R91" i="113" s="1"/>
  <c r="T91" i="113" s="1"/>
  <c r="P94" i="113"/>
  <c r="R94" i="113" s="1"/>
  <c r="T94" i="113" s="1"/>
  <c r="P97" i="113"/>
  <c r="R97" i="113" s="1"/>
  <c r="T97" i="113" s="1"/>
  <c r="P18" i="113"/>
  <c r="R18" i="113" s="1"/>
  <c r="P31" i="113"/>
  <c r="R31" i="113" s="1"/>
  <c r="P68" i="113"/>
  <c r="R68" i="113" s="1"/>
  <c r="T68" i="113" s="1"/>
  <c r="P73" i="113"/>
  <c r="R73" i="113" s="1"/>
  <c r="P25" i="113"/>
  <c r="R25" i="113" s="1"/>
  <c r="T25" i="113" s="1"/>
  <c r="P59" i="113"/>
  <c r="R59" i="113" s="1"/>
  <c r="T59" i="113" s="1"/>
  <c r="P83" i="113"/>
  <c r="R83" i="113" s="1"/>
  <c r="T83" i="113" s="1"/>
  <c r="P86" i="113"/>
  <c r="R86" i="113" s="1"/>
  <c r="T86" i="113" s="1"/>
  <c r="P89" i="113"/>
  <c r="R89" i="113" s="1"/>
  <c r="T89" i="113" s="1"/>
  <c r="P28" i="113"/>
  <c r="R28" i="113" s="1"/>
  <c r="P58" i="113"/>
  <c r="R58" i="113" s="1"/>
  <c r="T58" i="113" s="1"/>
  <c r="P92" i="113"/>
  <c r="R92" i="113" s="1"/>
  <c r="T92" i="113" s="1"/>
  <c r="T107" i="113"/>
  <c r="P10" i="113"/>
  <c r="R10" i="113" s="1"/>
  <c r="T10" i="113" s="1"/>
  <c r="P15" i="113"/>
  <c r="R15" i="113" s="1"/>
  <c r="T15" i="113" s="1"/>
  <c r="P17" i="113"/>
  <c r="R17" i="113" s="1"/>
  <c r="P22" i="113"/>
  <c r="R22" i="113" s="1"/>
  <c r="P20" i="113"/>
  <c r="R20" i="113" s="1"/>
  <c r="T20" i="113" s="1"/>
  <c r="P93" i="113"/>
  <c r="R93" i="113" s="1"/>
  <c r="T93" i="113" s="1"/>
  <c r="P7" i="113"/>
  <c r="R7" i="113" s="1"/>
  <c r="T7" i="113" s="1"/>
  <c r="P9" i="113"/>
  <c r="R9" i="113" s="1"/>
  <c r="T9" i="113" s="1"/>
  <c r="P52" i="113"/>
  <c r="R52" i="113" s="1"/>
  <c r="P76" i="113"/>
  <c r="R76" i="113" s="1"/>
  <c r="P37" i="113"/>
  <c r="R37" i="113" s="1"/>
  <c r="T37" i="113" s="1"/>
  <c r="P56" i="113"/>
  <c r="R56" i="113" s="1"/>
  <c r="T56" i="113" s="1"/>
  <c r="P64" i="113"/>
  <c r="R64" i="113" s="1"/>
  <c r="P44" i="113"/>
  <c r="R44" i="113" s="1"/>
  <c r="T44" i="113" s="1"/>
  <c r="P88" i="113"/>
  <c r="R88" i="113" s="1"/>
  <c r="T88" i="113" s="1"/>
  <c r="P105" i="113"/>
  <c r="R105" i="113" s="1"/>
  <c r="T105" i="113" s="1"/>
  <c r="P108" i="113"/>
  <c r="R108" i="113" s="1"/>
  <c r="T108" i="113" s="1"/>
  <c r="P100" i="113"/>
  <c r="R100" i="113" s="1"/>
  <c r="T100" i="113" s="1"/>
  <c r="P38" i="113"/>
  <c r="R38" i="113" s="1"/>
  <c r="T38" i="113" s="1"/>
  <c r="P47" i="113"/>
  <c r="R47" i="113" s="1"/>
  <c r="T47" i="113" s="1"/>
  <c r="P41" i="113"/>
  <c r="R41" i="113" s="1"/>
  <c r="P60" i="113"/>
  <c r="R60" i="113" s="1"/>
  <c r="T60" i="113" s="1"/>
  <c r="P26" i="113"/>
  <c r="R26" i="113" s="1"/>
  <c r="T26" i="113" s="1"/>
  <c r="P61" i="113"/>
  <c r="R61" i="113" s="1"/>
  <c r="P16" i="113"/>
  <c r="R16" i="113" s="1"/>
  <c r="P35" i="113"/>
  <c r="R35" i="113" s="1"/>
  <c r="P57" i="113"/>
  <c r="R57" i="113" s="1"/>
  <c r="T57" i="113" s="1"/>
  <c r="P70" i="113"/>
  <c r="R70" i="113" s="1"/>
  <c r="T70" i="113" s="1"/>
  <c r="P69" i="113"/>
  <c r="R69" i="113" s="1"/>
  <c r="T69" i="113" s="1"/>
  <c r="P109" i="113"/>
  <c r="R109" i="113" s="1"/>
  <c r="T109" i="113" s="1"/>
  <c r="P43" i="113"/>
  <c r="R43" i="113" s="1"/>
  <c r="T43" i="113" s="1"/>
  <c r="P50" i="113"/>
  <c r="R50" i="113" s="1"/>
  <c r="P13" i="113"/>
  <c r="R13" i="113" s="1"/>
  <c r="P80" i="113"/>
  <c r="R80" i="113" s="1"/>
  <c r="P95" i="113"/>
  <c r="R95" i="113" s="1"/>
  <c r="T95" i="113" s="1"/>
  <c r="P98" i="113"/>
  <c r="R98" i="113" s="1"/>
  <c r="T98" i="113" s="1"/>
  <c r="P101" i="113"/>
  <c r="R101" i="113" s="1"/>
  <c r="T101" i="113" s="1"/>
  <c r="P6" i="113"/>
  <c r="R6" i="113" s="1"/>
  <c r="T6" i="113" s="1"/>
  <c r="P24" i="113"/>
  <c r="R24" i="113" s="1"/>
  <c r="T24" i="113" s="1"/>
  <c r="P27" i="113"/>
  <c r="R27" i="113" s="1"/>
  <c r="T27" i="113" s="1"/>
  <c r="P29" i="113"/>
  <c r="R29" i="113" s="1"/>
  <c r="P104" i="113"/>
  <c r="R104" i="113" s="1"/>
  <c r="T104" i="113" s="1"/>
  <c r="P110" i="113"/>
  <c r="R110" i="113" s="1"/>
  <c r="P84" i="113"/>
  <c r="R84" i="113" s="1"/>
  <c r="T84" i="113" s="1"/>
  <c r="P87" i="113"/>
  <c r="R87" i="113" s="1"/>
  <c r="T87" i="113" s="1"/>
  <c r="T46" i="113"/>
  <c r="S62" i="113"/>
  <c r="T62" i="113" s="1"/>
  <c r="S28" i="113"/>
  <c r="S78" i="113"/>
  <c r="S50" i="113"/>
  <c r="S16" i="113"/>
  <c r="S40" i="113"/>
  <c r="S80" i="113"/>
  <c r="S75" i="113"/>
  <c r="S35" i="113"/>
  <c r="S72" i="113"/>
  <c r="S41" i="113"/>
  <c r="S73" i="113"/>
  <c r="S76" i="113"/>
  <c r="S17" i="113"/>
  <c r="S29" i="113"/>
  <c r="S13" i="113"/>
  <c r="S31" i="113"/>
  <c r="S64" i="113"/>
  <c r="S102" i="113"/>
  <c r="S53" i="113"/>
  <c r="T53" i="113" s="1"/>
  <c r="S11" i="113"/>
  <c r="S51" i="113"/>
  <c r="S18" i="113"/>
  <c r="S48" i="113"/>
  <c r="S74" i="113"/>
  <c r="S110" i="113"/>
  <c r="L96" i="112"/>
  <c r="M96" i="112"/>
  <c r="N96" i="112"/>
  <c r="N110" i="112"/>
  <c r="M110" i="112"/>
  <c r="L110" i="112"/>
  <c r="N109" i="112"/>
  <c r="M109" i="112"/>
  <c r="L109" i="112"/>
  <c r="S107" i="112"/>
  <c r="N107" i="112"/>
  <c r="M107" i="112"/>
  <c r="L107" i="112"/>
  <c r="S108" i="112"/>
  <c r="N108" i="112"/>
  <c r="M108" i="112"/>
  <c r="L108" i="112"/>
  <c r="S105" i="112"/>
  <c r="N105" i="112"/>
  <c r="M105" i="112"/>
  <c r="L105" i="112"/>
  <c r="S104" i="112"/>
  <c r="N104" i="112"/>
  <c r="M104" i="112"/>
  <c r="L104" i="112"/>
  <c r="S106" i="112"/>
  <c r="N106" i="112"/>
  <c r="M106" i="112"/>
  <c r="L106" i="112"/>
  <c r="S103" i="112"/>
  <c r="N103" i="112"/>
  <c r="M103" i="112"/>
  <c r="L103" i="112"/>
  <c r="N102" i="112"/>
  <c r="M102" i="112"/>
  <c r="L102" i="112"/>
  <c r="S100" i="112"/>
  <c r="N100" i="112"/>
  <c r="M100" i="112"/>
  <c r="L100" i="112"/>
  <c r="S99" i="112"/>
  <c r="N99" i="112"/>
  <c r="M99" i="112"/>
  <c r="L99" i="112"/>
  <c r="S98" i="112"/>
  <c r="N98" i="112"/>
  <c r="M98" i="112"/>
  <c r="L98" i="112"/>
  <c r="S101" i="112"/>
  <c r="N101" i="112"/>
  <c r="M101" i="112"/>
  <c r="L101" i="112"/>
  <c r="S95" i="112"/>
  <c r="N95" i="112"/>
  <c r="M95" i="112"/>
  <c r="L95" i="112"/>
  <c r="S94" i="112"/>
  <c r="N94" i="112"/>
  <c r="M94" i="112"/>
  <c r="L94" i="112"/>
  <c r="N97" i="112"/>
  <c r="M97" i="112"/>
  <c r="L97" i="112"/>
  <c r="S93" i="112"/>
  <c r="N93" i="112"/>
  <c r="M93" i="112"/>
  <c r="L93" i="112"/>
  <c r="S92" i="112"/>
  <c r="N92" i="112"/>
  <c r="M92" i="112"/>
  <c r="L92" i="112"/>
  <c r="S91" i="112"/>
  <c r="N91" i="112"/>
  <c r="M91" i="112"/>
  <c r="L91" i="112"/>
  <c r="S90" i="112"/>
  <c r="N90" i="112"/>
  <c r="M90" i="112"/>
  <c r="L90" i="112"/>
  <c r="S89" i="112"/>
  <c r="N89" i="112"/>
  <c r="M89" i="112"/>
  <c r="L89" i="112"/>
  <c r="S88" i="112"/>
  <c r="N88" i="112"/>
  <c r="M88" i="112"/>
  <c r="L88" i="112"/>
  <c r="S87" i="112"/>
  <c r="N87" i="112"/>
  <c r="M87" i="112"/>
  <c r="L87" i="112"/>
  <c r="S86" i="112"/>
  <c r="N86" i="112"/>
  <c r="M86" i="112"/>
  <c r="L86" i="112"/>
  <c r="S85" i="112"/>
  <c r="N85" i="112"/>
  <c r="M85" i="112"/>
  <c r="L85" i="112"/>
  <c r="S84" i="112"/>
  <c r="N84" i="112"/>
  <c r="M84" i="112"/>
  <c r="L84" i="112"/>
  <c r="S83" i="112"/>
  <c r="N83" i="112"/>
  <c r="M83" i="112"/>
  <c r="L83" i="112"/>
  <c r="S82" i="112"/>
  <c r="N82" i="112"/>
  <c r="M82" i="112"/>
  <c r="L82" i="112"/>
  <c r="N80" i="112"/>
  <c r="M80" i="112"/>
  <c r="L80" i="112"/>
  <c r="N76" i="112"/>
  <c r="M76" i="112"/>
  <c r="L76" i="112"/>
  <c r="S79" i="112"/>
  <c r="N79" i="112"/>
  <c r="M79" i="112"/>
  <c r="L79" i="112"/>
  <c r="N74" i="112"/>
  <c r="M74" i="112"/>
  <c r="L74" i="112"/>
  <c r="N73" i="112"/>
  <c r="M73" i="112"/>
  <c r="L73" i="112"/>
  <c r="S81" i="112"/>
  <c r="N81" i="112"/>
  <c r="M81" i="112"/>
  <c r="L81" i="112"/>
  <c r="N78" i="112"/>
  <c r="M78" i="112"/>
  <c r="L78" i="112"/>
  <c r="N68" i="112"/>
  <c r="M68" i="112"/>
  <c r="L68" i="112"/>
  <c r="N67" i="112"/>
  <c r="M67" i="112"/>
  <c r="L67" i="112"/>
  <c r="N69" i="112"/>
  <c r="M69" i="112"/>
  <c r="L69" i="112"/>
  <c r="N72" i="112"/>
  <c r="M72" i="112"/>
  <c r="L72" i="112"/>
  <c r="S70" i="112"/>
  <c r="N70" i="112"/>
  <c r="M70" i="112"/>
  <c r="L70" i="112"/>
  <c r="N59" i="112"/>
  <c r="M59" i="112"/>
  <c r="L59" i="112"/>
  <c r="N77" i="112"/>
  <c r="M77" i="112"/>
  <c r="L77" i="112"/>
  <c r="N75" i="112"/>
  <c r="M75" i="112"/>
  <c r="L75" i="112"/>
  <c r="S66" i="112"/>
  <c r="N66" i="112"/>
  <c r="M66" i="112"/>
  <c r="L66" i="112"/>
  <c r="S65" i="112"/>
  <c r="N65" i="112"/>
  <c r="M65" i="112"/>
  <c r="L65" i="112"/>
  <c r="N61" i="112"/>
  <c r="M61" i="112"/>
  <c r="L61" i="112"/>
  <c r="S63" i="112"/>
  <c r="N63" i="112"/>
  <c r="M63" i="112"/>
  <c r="L63" i="112"/>
  <c r="N60" i="112"/>
  <c r="M60" i="112"/>
  <c r="L60" i="112"/>
  <c r="N71" i="112"/>
  <c r="M71" i="112"/>
  <c r="L71" i="112"/>
  <c r="N48" i="112"/>
  <c r="M48" i="112"/>
  <c r="L48" i="112"/>
  <c r="N54" i="112"/>
  <c r="M54" i="112"/>
  <c r="L54" i="112"/>
  <c r="N43" i="112"/>
  <c r="M43" i="112"/>
  <c r="L43" i="112"/>
  <c r="S57" i="112"/>
  <c r="N57" i="112"/>
  <c r="M57" i="112"/>
  <c r="L57" i="112"/>
  <c r="S56" i="112"/>
  <c r="N56" i="112"/>
  <c r="M56" i="112"/>
  <c r="L56" i="112"/>
  <c r="S55" i="112"/>
  <c r="N55" i="112"/>
  <c r="M55" i="112"/>
  <c r="L55" i="112"/>
  <c r="N64" i="112"/>
  <c r="M64" i="112"/>
  <c r="L64" i="112"/>
  <c r="N46" i="112"/>
  <c r="M46" i="112"/>
  <c r="L46" i="112"/>
  <c r="N33" i="112"/>
  <c r="M33" i="112"/>
  <c r="L33" i="112"/>
  <c r="N31" i="112"/>
  <c r="M31" i="112"/>
  <c r="L31" i="112"/>
  <c r="N41" i="112"/>
  <c r="M41" i="112"/>
  <c r="L41" i="112"/>
  <c r="N40" i="112"/>
  <c r="M40" i="112"/>
  <c r="L40" i="112"/>
  <c r="N62" i="112"/>
  <c r="M62" i="112"/>
  <c r="L62" i="112"/>
  <c r="S47" i="112"/>
  <c r="N47" i="112"/>
  <c r="M47" i="112"/>
  <c r="L47" i="112"/>
  <c r="N52" i="112"/>
  <c r="M52" i="112"/>
  <c r="L52" i="112"/>
  <c r="S45" i="112"/>
  <c r="N45" i="112"/>
  <c r="M45" i="112"/>
  <c r="L45" i="112"/>
  <c r="N34" i="112"/>
  <c r="M34" i="112"/>
  <c r="L34" i="112"/>
  <c r="N17" i="112"/>
  <c r="M17" i="112"/>
  <c r="L17" i="112"/>
  <c r="S42" i="112"/>
  <c r="N42" i="112"/>
  <c r="M42" i="112"/>
  <c r="L42" i="112"/>
  <c r="N16" i="112"/>
  <c r="M16" i="112"/>
  <c r="L16" i="112"/>
  <c r="N15" i="112"/>
  <c r="M15" i="112"/>
  <c r="L15" i="112"/>
  <c r="N14" i="112"/>
  <c r="M14" i="112"/>
  <c r="L14" i="112"/>
  <c r="S38" i="112"/>
  <c r="N38" i="112"/>
  <c r="M38" i="112"/>
  <c r="L38" i="112"/>
  <c r="S37" i="112"/>
  <c r="N37" i="112"/>
  <c r="M37" i="112"/>
  <c r="L37" i="112"/>
  <c r="S36" i="112"/>
  <c r="N36" i="112"/>
  <c r="M36" i="112"/>
  <c r="L36" i="112"/>
  <c r="N13" i="112"/>
  <c r="M13" i="112"/>
  <c r="L13" i="112"/>
  <c r="N39" i="112"/>
  <c r="M39" i="112"/>
  <c r="L39" i="112"/>
  <c r="N11" i="112"/>
  <c r="M11" i="112"/>
  <c r="L11" i="112"/>
  <c r="S32" i="112"/>
  <c r="N32" i="112"/>
  <c r="M32" i="112"/>
  <c r="L32" i="112"/>
  <c r="N10" i="112"/>
  <c r="M10" i="112"/>
  <c r="L10" i="112"/>
  <c r="S30" i="112"/>
  <c r="N30" i="112"/>
  <c r="M30" i="112"/>
  <c r="L30" i="112"/>
  <c r="N22" i="112"/>
  <c r="M22" i="112"/>
  <c r="L22" i="112"/>
  <c r="S35" i="112"/>
  <c r="N35" i="112"/>
  <c r="M35" i="112"/>
  <c r="L35" i="112"/>
  <c r="S27" i="112"/>
  <c r="N27" i="112"/>
  <c r="M27" i="112"/>
  <c r="L27" i="112"/>
  <c r="S26" i="112"/>
  <c r="N26" i="112"/>
  <c r="M26" i="112"/>
  <c r="L26" i="112"/>
  <c r="S25" i="112"/>
  <c r="N25" i="112"/>
  <c r="M25" i="112"/>
  <c r="L25" i="112"/>
  <c r="S24" i="112"/>
  <c r="N24" i="112"/>
  <c r="M24" i="112"/>
  <c r="L24" i="112"/>
  <c r="S23" i="112"/>
  <c r="N23" i="112"/>
  <c r="M23" i="112"/>
  <c r="L23" i="112"/>
  <c r="S51" i="112"/>
  <c r="N51" i="112"/>
  <c r="M51" i="112"/>
  <c r="L51" i="112"/>
  <c r="S21" i="112"/>
  <c r="N21" i="112"/>
  <c r="M21" i="112"/>
  <c r="L21" i="112"/>
  <c r="N18" i="112"/>
  <c r="M18" i="112"/>
  <c r="L18" i="112"/>
  <c r="S19" i="112"/>
  <c r="N19" i="112"/>
  <c r="M19" i="112"/>
  <c r="L19" i="112"/>
  <c r="N29" i="112"/>
  <c r="M29" i="112"/>
  <c r="L29" i="112"/>
  <c r="N20" i="112"/>
  <c r="M20" i="112"/>
  <c r="L20" i="112"/>
  <c r="N58" i="112"/>
  <c r="M58" i="112"/>
  <c r="L58" i="112"/>
  <c r="N49" i="112"/>
  <c r="M49" i="112"/>
  <c r="L49" i="112"/>
  <c r="N53" i="112"/>
  <c r="M53" i="112"/>
  <c r="L53" i="112"/>
  <c r="S50" i="112"/>
  <c r="N50" i="112"/>
  <c r="M50" i="112"/>
  <c r="L50" i="112"/>
  <c r="N44" i="112"/>
  <c r="M44" i="112"/>
  <c r="L44" i="112"/>
  <c r="N28" i="112"/>
  <c r="M28" i="112"/>
  <c r="L28" i="112"/>
  <c r="S12" i="112"/>
  <c r="N12" i="112"/>
  <c r="M12" i="112"/>
  <c r="L12" i="112"/>
  <c r="Y9" i="112"/>
  <c r="S76" i="112" s="1"/>
  <c r="S9" i="112"/>
  <c r="N9" i="112"/>
  <c r="M9" i="112"/>
  <c r="L9" i="112"/>
  <c r="Y8" i="112"/>
  <c r="S18" i="112" s="1"/>
  <c r="S8" i="112"/>
  <c r="N8" i="112"/>
  <c r="M8" i="112"/>
  <c r="L8" i="112"/>
  <c r="Y7" i="112"/>
  <c r="S44" i="112" s="1"/>
  <c r="S7" i="112"/>
  <c r="N7" i="112"/>
  <c r="M7" i="112"/>
  <c r="L7" i="112"/>
  <c r="S6" i="112"/>
  <c r="N6" i="112"/>
  <c r="M6" i="112"/>
  <c r="L6" i="112"/>
  <c r="Y5" i="112"/>
  <c r="S71" i="112" s="1"/>
  <c r="S5" i="112"/>
  <c r="N5" i="112"/>
  <c r="M5" i="112"/>
  <c r="L5" i="112"/>
  <c r="Y4" i="112"/>
  <c r="S29" i="112" s="1"/>
  <c r="Y3" i="112"/>
  <c r="B1" i="112"/>
  <c r="T22" i="113" l="1"/>
  <c r="T14" i="113"/>
  <c r="T78" i="113"/>
  <c r="T76" i="113"/>
  <c r="T39" i="113"/>
  <c r="T52" i="113"/>
  <c r="T61" i="113"/>
  <c r="T67" i="113"/>
  <c r="T34" i="113"/>
  <c r="T71" i="113"/>
  <c r="T102" i="113"/>
  <c r="T51" i="113"/>
  <c r="T48" i="113"/>
  <c r="T80" i="113"/>
  <c r="T40" i="113"/>
  <c r="T74" i="113"/>
  <c r="T73" i="113"/>
  <c r="T72" i="113"/>
  <c r="T75" i="113"/>
  <c r="T41" i="113"/>
  <c r="T31" i="113"/>
  <c r="T11" i="113"/>
  <c r="T29" i="113"/>
  <c r="T18" i="113"/>
  <c r="T17" i="113"/>
  <c r="T28" i="113"/>
  <c r="T50" i="113"/>
  <c r="T35" i="113"/>
  <c r="T16" i="113"/>
  <c r="T13" i="113"/>
  <c r="T64" i="113"/>
  <c r="T110" i="113"/>
  <c r="S58" i="112"/>
  <c r="P109" i="112"/>
  <c r="R109" i="112" s="1"/>
  <c r="S40" i="112"/>
  <c r="S28" i="112"/>
  <c r="P9" i="112"/>
  <c r="R9" i="112" s="1"/>
  <c r="T9" i="112" s="1"/>
  <c r="S53" i="112"/>
  <c r="S49" i="112"/>
  <c r="S80" i="112"/>
  <c r="S110" i="112"/>
  <c r="S96" i="112"/>
  <c r="P8" i="112"/>
  <c r="R8" i="112" s="1"/>
  <c r="T8" i="112" s="1"/>
  <c r="P87" i="112"/>
  <c r="R87" i="112" s="1"/>
  <c r="T87" i="112" s="1"/>
  <c r="P90" i="112"/>
  <c r="R90" i="112" s="1"/>
  <c r="P96" i="112"/>
  <c r="R96" i="112" s="1"/>
  <c r="P107" i="112"/>
  <c r="R107" i="112" s="1"/>
  <c r="T107" i="112" s="1"/>
  <c r="P31" i="112"/>
  <c r="R31" i="112" s="1"/>
  <c r="P24" i="112"/>
  <c r="R24" i="112" s="1"/>
  <c r="T24" i="112" s="1"/>
  <c r="P33" i="112"/>
  <c r="R33" i="112" s="1"/>
  <c r="P66" i="112"/>
  <c r="R66" i="112" s="1"/>
  <c r="T66" i="112" s="1"/>
  <c r="P19" i="112"/>
  <c r="R19" i="112" s="1"/>
  <c r="T19" i="112" s="1"/>
  <c r="P17" i="112"/>
  <c r="R17" i="112" s="1"/>
  <c r="P15" i="112"/>
  <c r="R15" i="112" s="1"/>
  <c r="P14" i="112"/>
  <c r="R14" i="112" s="1"/>
  <c r="P64" i="112"/>
  <c r="R64" i="112" s="1"/>
  <c r="P72" i="112"/>
  <c r="R72" i="112" s="1"/>
  <c r="P78" i="112"/>
  <c r="R78" i="112" s="1"/>
  <c r="P18" i="112"/>
  <c r="R18" i="112" s="1"/>
  <c r="T18" i="112" s="1"/>
  <c r="P65" i="112"/>
  <c r="R65" i="112" s="1"/>
  <c r="T65" i="112" s="1"/>
  <c r="P98" i="112"/>
  <c r="R98" i="112" s="1"/>
  <c r="T98" i="112" s="1"/>
  <c r="P102" i="112"/>
  <c r="R102" i="112" s="1"/>
  <c r="P60" i="112"/>
  <c r="R60" i="112" s="1"/>
  <c r="P44" i="112"/>
  <c r="R44" i="112" s="1"/>
  <c r="T44" i="112" s="1"/>
  <c r="P34" i="112"/>
  <c r="R34" i="112" s="1"/>
  <c r="T90" i="112"/>
  <c r="P35" i="112"/>
  <c r="R35" i="112" s="1"/>
  <c r="T35" i="112" s="1"/>
  <c r="P29" i="112"/>
  <c r="R29" i="112" s="1"/>
  <c r="T29" i="112" s="1"/>
  <c r="P37" i="112"/>
  <c r="R37" i="112" s="1"/>
  <c r="T37" i="112" s="1"/>
  <c r="P47" i="112"/>
  <c r="R47" i="112" s="1"/>
  <c r="T47" i="112" s="1"/>
  <c r="P81" i="112"/>
  <c r="R81" i="112" s="1"/>
  <c r="T81" i="112" s="1"/>
  <c r="P77" i="112"/>
  <c r="R77" i="112" s="1"/>
  <c r="P30" i="112"/>
  <c r="R30" i="112" s="1"/>
  <c r="T30" i="112" s="1"/>
  <c r="P62" i="112"/>
  <c r="R62" i="112" s="1"/>
  <c r="P59" i="112"/>
  <c r="R59" i="112" s="1"/>
  <c r="P58" i="112"/>
  <c r="R58" i="112" s="1"/>
  <c r="P103" i="112"/>
  <c r="R103" i="112" s="1"/>
  <c r="T103" i="112" s="1"/>
  <c r="P42" i="112"/>
  <c r="R42" i="112" s="1"/>
  <c r="T42" i="112" s="1"/>
  <c r="P45" i="112"/>
  <c r="R45" i="112" s="1"/>
  <c r="T45" i="112" s="1"/>
  <c r="P54" i="112"/>
  <c r="R54" i="112" s="1"/>
  <c r="P63" i="112"/>
  <c r="R63" i="112" s="1"/>
  <c r="T63" i="112" s="1"/>
  <c r="P84" i="112"/>
  <c r="R84" i="112" s="1"/>
  <c r="T84" i="112" s="1"/>
  <c r="P32" i="112"/>
  <c r="R32" i="112" s="1"/>
  <c r="T32" i="112" s="1"/>
  <c r="P36" i="112"/>
  <c r="R36" i="112" s="1"/>
  <c r="T36" i="112" s="1"/>
  <c r="P5" i="112"/>
  <c r="R5" i="112" s="1"/>
  <c r="T5" i="112" s="1"/>
  <c r="P74" i="112"/>
  <c r="R74" i="112" s="1"/>
  <c r="P27" i="112"/>
  <c r="R27" i="112" s="1"/>
  <c r="T27" i="112" s="1"/>
  <c r="P20" i="112"/>
  <c r="R20" i="112" s="1"/>
  <c r="P52" i="112"/>
  <c r="R52" i="112" s="1"/>
  <c r="P48" i="112"/>
  <c r="R48" i="112" s="1"/>
  <c r="P95" i="112"/>
  <c r="R95" i="112" s="1"/>
  <c r="T95" i="112" s="1"/>
  <c r="P99" i="112"/>
  <c r="R99" i="112" s="1"/>
  <c r="T99" i="112" s="1"/>
  <c r="P49" i="112"/>
  <c r="R49" i="112" s="1"/>
  <c r="P61" i="112"/>
  <c r="R61" i="112" s="1"/>
  <c r="P85" i="112"/>
  <c r="R85" i="112" s="1"/>
  <c r="T85" i="112" s="1"/>
  <c r="P88" i="112"/>
  <c r="R88" i="112" s="1"/>
  <c r="T88" i="112" s="1"/>
  <c r="P101" i="112"/>
  <c r="R101" i="112" s="1"/>
  <c r="T101" i="112" s="1"/>
  <c r="P100" i="112"/>
  <c r="R100" i="112" s="1"/>
  <c r="T100" i="112" s="1"/>
  <c r="P69" i="112"/>
  <c r="R69" i="112" s="1"/>
  <c r="P25" i="112"/>
  <c r="R25" i="112" s="1"/>
  <c r="T25" i="112" s="1"/>
  <c r="P46" i="112"/>
  <c r="R46" i="112" s="1"/>
  <c r="P82" i="112"/>
  <c r="R82" i="112" s="1"/>
  <c r="T82" i="112" s="1"/>
  <c r="P12" i="112"/>
  <c r="R12" i="112" s="1"/>
  <c r="T12" i="112" s="1"/>
  <c r="P50" i="112"/>
  <c r="R50" i="112" s="1"/>
  <c r="T50" i="112" s="1"/>
  <c r="P51" i="112"/>
  <c r="R51" i="112" s="1"/>
  <c r="T51" i="112" s="1"/>
  <c r="P39" i="112"/>
  <c r="R39" i="112" s="1"/>
  <c r="P41" i="112"/>
  <c r="R41" i="112" s="1"/>
  <c r="P56" i="112"/>
  <c r="R56" i="112" s="1"/>
  <c r="T56" i="112" s="1"/>
  <c r="P79" i="112"/>
  <c r="R79" i="112" s="1"/>
  <c r="T79" i="112" s="1"/>
  <c r="P93" i="112"/>
  <c r="R93" i="112" s="1"/>
  <c r="T93" i="112" s="1"/>
  <c r="P104" i="112"/>
  <c r="R104" i="112" s="1"/>
  <c r="T104" i="112" s="1"/>
  <c r="P38" i="112"/>
  <c r="R38" i="112" s="1"/>
  <c r="T38" i="112" s="1"/>
  <c r="P13" i="112"/>
  <c r="R13" i="112" s="1"/>
  <c r="P67" i="112"/>
  <c r="R67" i="112" s="1"/>
  <c r="P83" i="112"/>
  <c r="R83" i="112" s="1"/>
  <c r="T83" i="112" s="1"/>
  <c r="P16" i="112"/>
  <c r="R16" i="112" s="1"/>
  <c r="P57" i="112"/>
  <c r="R57" i="112" s="1"/>
  <c r="T57" i="112" s="1"/>
  <c r="P6" i="112"/>
  <c r="R6" i="112" s="1"/>
  <c r="T6" i="112" s="1"/>
  <c r="P28" i="112"/>
  <c r="R28" i="112" s="1"/>
  <c r="P23" i="112"/>
  <c r="R23" i="112" s="1"/>
  <c r="T23" i="112" s="1"/>
  <c r="P26" i="112"/>
  <c r="R26" i="112" s="1"/>
  <c r="T26" i="112" s="1"/>
  <c r="P70" i="112"/>
  <c r="R70" i="112" s="1"/>
  <c r="T70" i="112" s="1"/>
  <c r="P73" i="112"/>
  <c r="R73" i="112" s="1"/>
  <c r="P86" i="112"/>
  <c r="R86" i="112" s="1"/>
  <c r="T86" i="112" s="1"/>
  <c r="P91" i="112"/>
  <c r="R91" i="112" s="1"/>
  <c r="T91" i="112" s="1"/>
  <c r="P97" i="112"/>
  <c r="R97" i="112" s="1"/>
  <c r="P105" i="112"/>
  <c r="R105" i="112" s="1"/>
  <c r="T105" i="112" s="1"/>
  <c r="P71" i="112"/>
  <c r="R71" i="112" s="1"/>
  <c r="T71" i="112" s="1"/>
  <c r="P68" i="112"/>
  <c r="R68" i="112" s="1"/>
  <c r="P76" i="112"/>
  <c r="R76" i="112" s="1"/>
  <c r="T76" i="112" s="1"/>
  <c r="P89" i="112"/>
  <c r="R89" i="112" s="1"/>
  <c r="T89" i="112" s="1"/>
  <c r="P22" i="112"/>
  <c r="R22" i="112" s="1"/>
  <c r="P55" i="112"/>
  <c r="R55" i="112" s="1"/>
  <c r="T55" i="112" s="1"/>
  <c r="P43" i="112"/>
  <c r="R43" i="112" s="1"/>
  <c r="P75" i="112"/>
  <c r="R75" i="112" s="1"/>
  <c r="P80" i="112"/>
  <c r="R80" i="112" s="1"/>
  <c r="P94" i="112"/>
  <c r="R94" i="112" s="1"/>
  <c r="T94" i="112" s="1"/>
  <c r="P10" i="112"/>
  <c r="R10" i="112" s="1"/>
  <c r="P53" i="112"/>
  <c r="R53" i="112" s="1"/>
  <c r="P7" i="112"/>
  <c r="R7" i="112" s="1"/>
  <c r="T7" i="112" s="1"/>
  <c r="P21" i="112"/>
  <c r="R21" i="112" s="1"/>
  <c r="T21" i="112" s="1"/>
  <c r="P106" i="112"/>
  <c r="R106" i="112" s="1"/>
  <c r="T106" i="112" s="1"/>
  <c r="P108" i="112"/>
  <c r="R108" i="112" s="1"/>
  <c r="T108" i="112" s="1"/>
  <c r="P110" i="112"/>
  <c r="R110" i="112" s="1"/>
  <c r="T110" i="112" s="1"/>
  <c r="P11" i="112"/>
  <c r="R11" i="112" s="1"/>
  <c r="P40" i="112"/>
  <c r="R40" i="112" s="1"/>
  <c r="T40" i="112" s="1"/>
  <c r="P92" i="112"/>
  <c r="R92" i="112" s="1"/>
  <c r="T92" i="112" s="1"/>
  <c r="S31" i="112"/>
  <c r="S97" i="112"/>
  <c r="S20" i="112"/>
  <c r="S16" i="112"/>
  <c r="S46" i="112"/>
  <c r="S73" i="112"/>
  <c r="S102" i="112"/>
  <c r="S39" i="112"/>
  <c r="S62" i="112"/>
  <c r="S48" i="112"/>
  <c r="S69" i="112"/>
  <c r="S109" i="112"/>
  <c r="T109" i="112" s="1"/>
  <c r="S78" i="112"/>
  <c r="S22" i="112"/>
  <c r="S10" i="112"/>
  <c r="S17" i="112"/>
  <c r="S75" i="112"/>
  <c r="S43" i="112"/>
  <c r="S41" i="112"/>
  <c r="S60" i="112"/>
  <c r="S68" i="112"/>
  <c r="S14" i="112"/>
  <c r="S52" i="112"/>
  <c r="S11" i="112"/>
  <c r="S59" i="112"/>
  <c r="S15" i="112"/>
  <c r="S33" i="112"/>
  <c r="S61" i="112"/>
  <c r="S13" i="112"/>
  <c r="S54" i="112"/>
  <c r="S72" i="112"/>
  <c r="S64" i="112"/>
  <c r="S74" i="112"/>
  <c r="S67" i="112"/>
  <c r="S34" i="112"/>
  <c r="T34" i="112" s="1"/>
  <c r="S77" i="112"/>
  <c r="L94" i="111"/>
  <c r="M94" i="111"/>
  <c r="N94" i="111"/>
  <c r="N109" i="111"/>
  <c r="M109" i="111"/>
  <c r="L109" i="111"/>
  <c r="S107" i="111"/>
  <c r="N107" i="111"/>
  <c r="M107" i="111"/>
  <c r="L107" i="111"/>
  <c r="N108" i="111"/>
  <c r="M108" i="111"/>
  <c r="L108" i="111"/>
  <c r="S105" i="111"/>
  <c r="N105" i="111"/>
  <c r="M105" i="111"/>
  <c r="L105" i="111"/>
  <c r="S104" i="111"/>
  <c r="N104" i="111"/>
  <c r="M104" i="111"/>
  <c r="L104" i="111"/>
  <c r="S101" i="111"/>
  <c r="N101" i="111"/>
  <c r="M101" i="111"/>
  <c r="L101" i="111"/>
  <c r="S106" i="111"/>
  <c r="N106" i="111"/>
  <c r="M106" i="111"/>
  <c r="L106" i="111"/>
  <c r="S103" i="111"/>
  <c r="N103" i="111"/>
  <c r="M103" i="111"/>
  <c r="L103" i="111"/>
  <c r="S100" i="111"/>
  <c r="N100" i="111"/>
  <c r="M100" i="111"/>
  <c r="L100" i="111"/>
  <c r="S99" i="111"/>
  <c r="N99" i="111"/>
  <c r="M99" i="111"/>
  <c r="L99" i="111"/>
  <c r="S98" i="111"/>
  <c r="N98" i="111"/>
  <c r="M98" i="111"/>
  <c r="L98" i="111"/>
  <c r="S102" i="111"/>
  <c r="N102" i="111"/>
  <c r="M102" i="111"/>
  <c r="L102" i="111"/>
  <c r="S97" i="111"/>
  <c r="N97" i="111"/>
  <c r="M97" i="111"/>
  <c r="L97" i="111"/>
  <c r="S96" i="111"/>
  <c r="N96" i="111"/>
  <c r="M96" i="111"/>
  <c r="L96" i="111"/>
  <c r="S95" i="111"/>
  <c r="N95" i="111"/>
  <c r="M95" i="111"/>
  <c r="L95" i="111"/>
  <c r="S93" i="111"/>
  <c r="N93" i="111"/>
  <c r="M93" i="111"/>
  <c r="L93" i="111"/>
  <c r="S92" i="111"/>
  <c r="N92" i="111"/>
  <c r="M92" i="111"/>
  <c r="L92" i="111"/>
  <c r="S91" i="111"/>
  <c r="N91" i="111"/>
  <c r="M91" i="111"/>
  <c r="L91" i="111"/>
  <c r="S90" i="111"/>
  <c r="N90" i="111"/>
  <c r="M90" i="111"/>
  <c r="L90" i="111"/>
  <c r="S89" i="111"/>
  <c r="N89" i="111"/>
  <c r="M89" i="111"/>
  <c r="L89" i="111"/>
  <c r="S88" i="111"/>
  <c r="N88" i="111"/>
  <c r="M88" i="111"/>
  <c r="L88" i="111"/>
  <c r="S87" i="111"/>
  <c r="N87" i="111"/>
  <c r="M87" i="111"/>
  <c r="L87" i="111"/>
  <c r="S86" i="111"/>
  <c r="N86" i="111"/>
  <c r="M86" i="111"/>
  <c r="L86" i="111"/>
  <c r="S85" i="111"/>
  <c r="N85" i="111"/>
  <c r="M85" i="111"/>
  <c r="L85" i="111"/>
  <c r="S84" i="111"/>
  <c r="N84" i="111"/>
  <c r="M84" i="111"/>
  <c r="L84" i="111"/>
  <c r="S83" i="111"/>
  <c r="N83" i="111"/>
  <c r="M83" i="111"/>
  <c r="L83" i="111"/>
  <c r="N71" i="111"/>
  <c r="M71" i="111"/>
  <c r="L71" i="111"/>
  <c r="N77" i="111"/>
  <c r="M77" i="111"/>
  <c r="L77" i="111"/>
  <c r="S82" i="111"/>
  <c r="N82" i="111"/>
  <c r="M82" i="111"/>
  <c r="L82" i="111"/>
  <c r="S79" i="111"/>
  <c r="N79" i="111"/>
  <c r="M79" i="111"/>
  <c r="L79" i="111"/>
  <c r="N80" i="111"/>
  <c r="M80" i="111"/>
  <c r="L80" i="111"/>
  <c r="S50" i="111"/>
  <c r="N50" i="111"/>
  <c r="M50" i="111"/>
  <c r="L50" i="111"/>
  <c r="N81" i="111"/>
  <c r="M81" i="111"/>
  <c r="L81" i="111"/>
  <c r="N61" i="111"/>
  <c r="M61" i="111"/>
  <c r="L61" i="111"/>
  <c r="S76" i="111"/>
  <c r="N76" i="111"/>
  <c r="M76" i="111"/>
  <c r="L76" i="111"/>
  <c r="N46" i="111"/>
  <c r="M46" i="111"/>
  <c r="L46" i="111"/>
  <c r="N75" i="111"/>
  <c r="M75" i="111"/>
  <c r="L75" i="111"/>
  <c r="N48" i="111"/>
  <c r="M48" i="111"/>
  <c r="L48" i="111"/>
  <c r="S70" i="111"/>
  <c r="N70" i="111"/>
  <c r="M70" i="111"/>
  <c r="L70" i="111"/>
  <c r="N29" i="111"/>
  <c r="M29" i="111"/>
  <c r="L29" i="111"/>
  <c r="N43" i="111"/>
  <c r="M43" i="111"/>
  <c r="L43" i="111"/>
  <c r="N41" i="111"/>
  <c r="M41" i="111"/>
  <c r="L41" i="111"/>
  <c r="S66" i="111"/>
  <c r="N66" i="111"/>
  <c r="M66" i="111"/>
  <c r="L66" i="111"/>
  <c r="S65" i="111"/>
  <c r="N65" i="111"/>
  <c r="M65" i="111"/>
  <c r="L65" i="111"/>
  <c r="S72" i="111"/>
  <c r="N72" i="111"/>
  <c r="M72" i="111"/>
  <c r="L72" i="111"/>
  <c r="S63" i="111"/>
  <c r="N63" i="111"/>
  <c r="M63" i="111"/>
  <c r="L63" i="111"/>
  <c r="N40" i="111"/>
  <c r="M40" i="111"/>
  <c r="L40" i="111"/>
  <c r="N39" i="111"/>
  <c r="M39" i="111"/>
  <c r="L39" i="111"/>
  <c r="N44" i="111"/>
  <c r="M44" i="111"/>
  <c r="L44" i="111"/>
  <c r="N20" i="111"/>
  <c r="M20" i="111"/>
  <c r="L20" i="111"/>
  <c r="N35" i="111"/>
  <c r="M35" i="111"/>
  <c r="L35" i="111"/>
  <c r="S57" i="111"/>
  <c r="N57" i="111"/>
  <c r="M57" i="111"/>
  <c r="L57" i="111"/>
  <c r="S56" i="111"/>
  <c r="N56" i="111"/>
  <c r="M56" i="111"/>
  <c r="L56" i="111"/>
  <c r="S55" i="111"/>
  <c r="N55" i="111"/>
  <c r="M55" i="111"/>
  <c r="L55" i="111"/>
  <c r="N33" i="111"/>
  <c r="M33" i="111"/>
  <c r="L33" i="111"/>
  <c r="N31" i="111"/>
  <c r="M31" i="111"/>
  <c r="L31" i="111"/>
  <c r="N28" i="111"/>
  <c r="M28" i="111"/>
  <c r="L28" i="111"/>
  <c r="N22" i="111"/>
  <c r="M22" i="111"/>
  <c r="L22" i="111"/>
  <c r="N17" i="111"/>
  <c r="M17" i="111"/>
  <c r="L17" i="111"/>
  <c r="N15" i="111"/>
  <c r="M15" i="111"/>
  <c r="L15" i="111"/>
  <c r="S18" i="111"/>
  <c r="N18" i="111"/>
  <c r="M18" i="111"/>
  <c r="L18" i="111"/>
  <c r="S47" i="111"/>
  <c r="N47" i="111"/>
  <c r="M47" i="111"/>
  <c r="L47" i="111"/>
  <c r="N16" i="111"/>
  <c r="M16" i="111"/>
  <c r="L16" i="111"/>
  <c r="S45" i="111"/>
  <c r="N45" i="111"/>
  <c r="M45" i="111"/>
  <c r="L45" i="111"/>
  <c r="N34" i="111"/>
  <c r="M34" i="111"/>
  <c r="L34" i="111"/>
  <c r="N11" i="111"/>
  <c r="M11" i="111"/>
  <c r="L11" i="111"/>
  <c r="S42" i="111"/>
  <c r="N42" i="111"/>
  <c r="M42" i="111"/>
  <c r="L42" i="111"/>
  <c r="N14" i="111"/>
  <c r="M14" i="111"/>
  <c r="L14" i="111"/>
  <c r="N13" i="111"/>
  <c r="M13" i="111"/>
  <c r="L13" i="111"/>
  <c r="N12" i="111"/>
  <c r="M12" i="111"/>
  <c r="L12" i="111"/>
  <c r="S38" i="111"/>
  <c r="N38" i="111"/>
  <c r="M38" i="111"/>
  <c r="L38" i="111"/>
  <c r="S37" i="111"/>
  <c r="N37" i="111"/>
  <c r="M37" i="111"/>
  <c r="L37" i="111"/>
  <c r="S36" i="111"/>
  <c r="N36" i="111"/>
  <c r="M36" i="111"/>
  <c r="L36" i="111"/>
  <c r="N74" i="111"/>
  <c r="M74" i="111"/>
  <c r="L74" i="111"/>
  <c r="S52" i="111"/>
  <c r="N52" i="111"/>
  <c r="M52" i="111"/>
  <c r="L52" i="111"/>
  <c r="N58" i="111"/>
  <c r="M58" i="111"/>
  <c r="L58" i="111"/>
  <c r="S32" i="111"/>
  <c r="N32" i="111"/>
  <c r="M32" i="111"/>
  <c r="L32" i="111"/>
  <c r="N51" i="111"/>
  <c r="M51" i="111"/>
  <c r="L51" i="111"/>
  <c r="S30" i="111"/>
  <c r="N30" i="111"/>
  <c r="M30" i="111"/>
  <c r="L30" i="111"/>
  <c r="N69" i="111"/>
  <c r="M69" i="111"/>
  <c r="L69" i="111"/>
  <c r="S59" i="111"/>
  <c r="N59" i="111"/>
  <c r="M59" i="111"/>
  <c r="L59" i="111"/>
  <c r="S27" i="111"/>
  <c r="N27" i="111"/>
  <c r="M27" i="111"/>
  <c r="L27" i="111"/>
  <c r="S26" i="111"/>
  <c r="N26" i="111"/>
  <c r="M26" i="111"/>
  <c r="L26" i="111"/>
  <c r="S25" i="111"/>
  <c r="N25" i="111"/>
  <c r="M25" i="111"/>
  <c r="L25" i="111"/>
  <c r="S24" i="111"/>
  <c r="N24" i="111"/>
  <c r="M24" i="111"/>
  <c r="L24" i="111"/>
  <c r="S23" i="111"/>
  <c r="N23" i="111"/>
  <c r="M23" i="111"/>
  <c r="L23" i="111"/>
  <c r="N54" i="111"/>
  <c r="M54" i="111"/>
  <c r="L54" i="111"/>
  <c r="S21" i="111"/>
  <c r="N21" i="111"/>
  <c r="M21" i="111"/>
  <c r="L21" i="111"/>
  <c r="N53" i="111"/>
  <c r="M53" i="111"/>
  <c r="L53" i="111"/>
  <c r="S19" i="111"/>
  <c r="N19" i="111"/>
  <c r="M19" i="111"/>
  <c r="L19" i="111"/>
  <c r="N64" i="111"/>
  <c r="M64" i="111"/>
  <c r="L64" i="111"/>
  <c r="N62" i="111"/>
  <c r="M62" i="111"/>
  <c r="L62" i="111"/>
  <c r="N78" i="111"/>
  <c r="M78" i="111"/>
  <c r="L78" i="111"/>
  <c r="N49" i="111"/>
  <c r="M49" i="111"/>
  <c r="L49" i="111"/>
  <c r="N68" i="111"/>
  <c r="M68" i="111"/>
  <c r="L68" i="111"/>
  <c r="N67" i="111"/>
  <c r="M67" i="111"/>
  <c r="L67" i="111"/>
  <c r="N73" i="111"/>
  <c r="M73" i="111"/>
  <c r="L73" i="111"/>
  <c r="S60" i="111"/>
  <c r="N60" i="111"/>
  <c r="M60" i="111"/>
  <c r="L60" i="111"/>
  <c r="S10" i="111"/>
  <c r="N10" i="111"/>
  <c r="M10" i="111"/>
  <c r="L10" i="111"/>
  <c r="Y9" i="111"/>
  <c r="S94" i="111" s="1"/>
  <c r="S9" i="111"/>
  <c r="N9" i="111"/>
  <c r="M9" i="111"/>
  <c r="L9" i="111"/>
  <c r="Y8" i="111"/>
  <c r="S29" i="111" s="1"/>
  <c r="S8" i="111"/>
  <c r="N8" i="111"/>
  <c r="M8" i="111"/>
  <c r="L8" i="111"/>
  <c r="Y7" i="111"/>
  <c r="S14" i="111" s="1"/>
  <c r="S7" i="111"/>
  <c r="N7" i="111"/>
  <c r="M7" i="111"/>
  <c r="L7" i="111"/>
  <c r="S6" i="111"/>
  <c r="N6" i="111"/>
  <c r="M6" i="111"/>
  <c r="L6" i="111"/>
  <c r="Y5" i="111"/>
  <c r="S109" i="111" s="1"/>
  <c r="S5" i="111"/>
  <c r="N5" i="111"/>
  <c r="M5" i="111"/>
  <c r="L5" i="111"/>
  <c r="Y4" i="111"/>
  <c r="S53" i="111" s="1"/>
  <c r="Y3" i="111"/>
  <c r="S49" i="111" s="1"/>
  <c r="B1" i="111"/>
  <c r="T53" i="112" l="1"/>
  <c r="T49" i="112"/>
  <c r="T58" i="112"/>
  <c r="T28" i="112"/>
  <c r="T96" i="112"/>
  <c r="T80" i="112"/>
  <c r="T15" i="112"/>
  <c r="T17" i="112"/>
  <c r="T74" i="112"/>
  <c r="T33" i="112"/>
  <c r="T72" i="112"/>
  <c r="T59" i="112"/>
  <c r="T78" i="112"/>
  <c r="T31" i="112"/>
  <c r="T77" i="112"/>
  <c r="T69" i="112"/>
  <c r="T60" i="112"/>
  <c r="T54" i="112"/>
  <c r="T43" i="112"/>
  <c r="T14" i="112"/>
  <c r="T62" i="112"/>
  <c r="T64" i="112"/>
  <c r="T102" i="112"/>
  <c r="T41" i="112"/>
  <c r="T20" i="112"/>
  <c r="T52" i="112"/>
  <c r="T61" i="112"/>
  <c r="T39" i="112"/>
  <c r="T16" i="112"/>
  <c r="T10" i="112"/>
  <c r="T67" i="112"/>
  <c r="T48" i="112"/>
  <c r="T11" i="112"/>
  <c r="T13" i="112"/>
  <c r="T46" i="112"/>
  <c r="T97" i="112"/>
  <c r="T75" i="112"/>
  <c r="T73" i="112"/>
  <c r="T22" i="112"/>
  <c r="T68" i="112"/>
  <c r="S48" i="111"/>
  <c r="P94" i="111"/>
  <c r="R94" i="111" s="1"/>
  <c r="T94" i="111" s="1"/>
  <c r="P91" i="111"/>
  <c r="R91" i="111" s="1"/>
  <c r="T91" i="111" s="1"/>
  <c r="P73" i="111"/>
  <c r="R73" i="111" s="1"/>
  <c r="P48" i="111"/>
  <c r="R48" i="111" s="1"/>
  <c r="P29" i="111"/>
  <c r="R29" i="111" s="1"/>
  <c r="T29" i="111" s="1"/>
  <c r="P51" i="111"/>
  <c r="R51" i="111" s="1"/>
  <c r="P49" i="111"/>
  <c r="R49" i="111" s="1"/>
  <c r="T49" i="111" s="1"/>
  <c r="P50" i="111"/>
  <c r="R50" i="111" s="1"/>
  <c r="T50" i="111" s="1"/>
  <c r="P84" i="111"/>
  <c r="R84" i="111" s="1"/>
  <c r="T84" i="111" s="1"/>
  <c r="P97" i="111"/>
  <c r="R97" i="111" s="1"/>
  <c r="T97" i="111" s="1"/>
  <c r="P53" i="111"/>
  <c r="R53" i="111" s="1"/>
  <c r="T53" i="111" s="1"/>
  <c r="P57" i="111"/>
  <c r="R57" i="111" s="1"/>
  <c r="T57" i="111" s="1"/>
  <c r="P24" i="111"/>
  <c r="R24" i="111" s="1"/>
  <c r="T24" i="111" s="1"/>
  <c r="P47" i="111"/>
  <c r="R47" i="111" s="1"/>
  <c r="T47" i="111" s="1"/>
  <c r="P85" i="111"/>
  <c r="R85" i="111" s="1"/>
  <c r="T85" i="111" s="1"/>
  <c r="P88" i="111"/>
  <c r="R88" i="111" s="1"/>
  <c r="T88" i="111" s="1"/>
  <c r="P52" i="111"/>
  <c r="R52" i="111" s="1"/>
  <c r="T52" i="111" s="1"/>
  <c r="P22" i="111"/>
  <c r="R22" i="111" s="1"/>
  <c r="P55" i="111"/>
  <c r="R55" i="111" s="1"/>
  <c r="T55" i="111" s="1"/>
  <c r="P79" i="111"/>
  <c r="R79" i="111" s="1"/>
  <c r="T79" i="111" s="1"/>
  <c r="P60" i="111"/>
  <c r="R60" i="111" s="1"/>
  <c r="T60" i="111" s="1"/>
  <c r="P25" i="111"/>
  <c r="R25" i="111" s="1"/>
  <c r="T25" i="111" s="1"/>
  <c r="P59" i="111"/>
  <c r="R59" i="111" s="1"/>
  <c r="T59" i="111" s="1"/>
  <c r="P107" i="111"/>
  <c r="R107" i="111" s="1"/>
  <c r="T107" i="111" s="1"/>
  <c r="P96" i="111"/>
  <c r="R96" i="111" s="1"/>
  <c r="T96" i="111" s="1"/>
  <c r="P87" i="111"/>
  <c r="R87" i="111" s="1"/>
  <c r="T87" i="111" s="1"/>
  <c r="P36" i="111"/>
  <c r="R36" i="111" s="1"/>
  <c r="T36" i="111" s="1"/>
  <c r="P44" i="111"/>
  <c r="R44" i="111" s="1"/>
  <c r="P41" i="111"/>
  <c r="R41" i="111" s="1"/>
  <c r="P9" i="111"/>
  <c r="R9" i="111" s="1"/>
  <c r="T9" i="111" s="1"/>
  <c r="P18" i="111"/>
  <c r="R18" i="111" s="1"/>
  <c r="T18" i="111" s="1"/>
  <c r="P63" i="111"/>
  <c r="R63" i="111" s="1"/>
  <c r="T63" i="111" s="1"/>
  <c r="P75" i="111"/>
  <c r="R75" i="111" s="1"/>
  <c r="P102" i="111"/>
  <c r="R102" i="111" s="1"/>
  <c r="T102" i="111" s="1"/>
  <c r="P56" i="111"/>
  <c r="R56" i="111" s="1"/>
  <c r="T56" i="111" s="1"/>
  <c r="P81" i="111"/>
  <c r="R81" i="111" s="1"/>
  <c r="P20" i="111"/>
  <c r="R20" i="111" s="1"/>
  <c r="P101" i="111"/>
  <c r="R101" i="111" s="1"/>
  <c r="T101" i="111" s="1"/>
  <c r="P7" i="111"/>
  <c r="R7" i="111" s="1"/>
  <c r="T7" i="111" s="1"/>
  <c r="P23" i="111"/>
  <c r="R23" i="111" s="1"/>
  <c r="T23" i="111" s="1"/>
  <c r="P83" i="111"/>
  <c r="R83" i="111" s="1"/>
  <c r="T83" i="111" s="1"/>
  <c r="P74" i="111"/>
  <c r="R74" i="111" s="1"/>
  <c r="P100" i="111"/>
  <c r="R100" i="111" s="1"/>
  <c r="T100" i="111" s="1"/>
  <c r="P16" i="111"/>
  <c r="R16" i="111" s="1"/>
  <c r="P67" i="111"/>
  <c r="R67" i="111" s="1"/>
  <c r="P27" i="111"/>
  <c r="R27" i="111" s="1"/>
  <c r="T27" i="111" s="1"/>
  <c r="P13" i="111"/>
  <c r="R13" i="111" s="1"/>
  <c r="P33" i="111"/>
  <c r="R33" i="111" s="1"/>
  <c r="P11" i="111"/>
  <c r="R11" i="111" s="1"/>
  <c r="P58" i="111"/>
  <c r="R58" i="111" s="1"/>
  <c r="P64" i="111"/>
  <c r="R64" i="111" s="1"/>
  <c r="P5" i="111"/>
  <c r="R5" i="111" s="1"/>
  <c r="T5" i="111" s="1"/>
  <c r="P10" i="111"/>
  <c r="R10" i="111" s="1"/>
  <c r="T10" i="111" s="1"/>
  <c r="S78" i="111"/>
  <c r="S33" i="111"/>
  <c r="P76" i="111"/>
  <c r="R76" i="111" s="1"/>
  <c r="T76" i="111" s="1"/>
  <c r="P82" i="111"/>
  <c r="R82" i="111" s="1"/>
  <c r="T82" i="111" s="1"/>
  <c r="P95" i="111"/>
  <c r="R95" i="111" s="1"/>
  <c r="T95" i="111" s="1"/>
  <c r="P26" i="111"/>
  <c r="R26" i="111" s="1"/>
  <c r="T26" i="111" s="1"/>
  <c r="P69" i="111"/>
  <c r="R69" i="111" s="1"/>
  <c r="P32" i="111"/>
  <c r="R32" i="111" s="1"/>
  <c r="T32" i="111" s="1"/>
  <c r="S13" i="111"/>
  <c r="S16" i="111"/>
  <c r="P35" i="111"/>
  <c r="R35" i="111" s="1"/>
  <c r="P86" i="111"/>
  <c r="R86" i="111" s="1"/>
  <c r="T86" i="111" s="1"/>
  <c r="P89" i="111"/>
  <c r="R89" i="111" s="1"/>
  <c r="T89" i="111" s="1"/>
  <c r="P66" i="111"/>
  <c r="R66" i="111" s="1"/>
  <c r="T66" i="111" s="1"/>
  <c r="P8" i="111"/>
  <c r="R8" i="111" s="1"/>
  <c r="T8" i="111" s="1"/>
  <c r="P68" i="111"/>
  <c r="R68" i="111" s="1"/>
  <c r="S62" i="111"/>
  <c r="P21" i="111"/>
  <c r="R21" i="111" s="1"/>
  <c r="T21" i="111" s="1"/>
  <c r="S11" i="111"/>
  <c r="P15" i="111"/>
  <c r="R15" i="111" s="1"/>
  <c r="S28" i="111"/>
  <c r="S44" i="111"/>
  <c r="P61" i="111"/>
  <c r="R61" i="111" s="1"/>
  <c r="P80" i="111"/>
  <c r="R80" i="111" s="1"/>
  <c r="P77" i="111"/>
  <c r="R77" i="111" s="1"/>
  <c r="P92" i="111"/>
  <c r="R92" i="111" s="1"/>
  <c r="T92" i="111" s="1"/>
  <c r="P108" i="111"/>
  <c r="R108" i="111" s="1"/>
  <c r="P6" i="111"/>
  <c r="R6" i="111" s="1"/>
  <c r="T6" i="111" s="1"/>
  <c r="S69" i="111"/>
  <c r="P14" i="111"/>
  <c r="R14" i="111" s="1"/>
  <c r="T14" i="111" s="1"/>
  <c r="S35" i="111"/>
  <c r="P72" i="111"/>
  <c r="R72" i="111" s="1"/>
  <c r="T72" i="111" s="1"/>
  <c r="P70" i="111"/>
  <c r="R70" i="111" s="1"/>
  <c r="T70" i="111" s="1"/>
  <c r="S80" i="111"/>
  <c r="P98" i="111"/>
  <c r="R98" i="111" s="1"/>
  <c r="T98" i="111" s="1"/>
  <c r="P103" i="111"/>
  <c r="R103" i="111" s="1"/>
  <c r="T103" i="111" s="1"/>
  <c r="P62" i="111"/>
  <c r="R62" i="111" s="1"/>
  <c r="P37" i="111"/>
  <c r="R37" i="111" s="1"/>
  <c r="T37" i="111" s="1"/>
  <c r="S74" i="111"/>
  <c r="P38" i="111"/>
  <c r="R38" i="111" s="1"/>
  <c r="T38" i="111" s="1"/>
  <c r="P34" i="111"/>
  <c r="R34" i="111" s="1"/>
  <c r="S15" i="111"/>
  <c r="P31" i="111"/>
  <c r="R31" i="111" s="1"/>
  <c r="P39" i="111"/>
  <c r="R39" i="111" s="1"/>
  <c r="S75" i="111"/>
  <c r="S77" i="111"/>
  <c r="P104" i="111"/>
  <c r="R104" i="111" s="1"/>
  <c r="T104" i="111" s="1"/>
  <c r="P54" i="111"/>
  <c r="R54" i="111" s="1"/>
  <c r="P30" i="111"/>
  <c r="R30" i="111" s="1"/>
  <c r="T30" i="111" s="1"/>
  <c r="P17" i="111"/>
  <c r="R17" i="111" s="1"/>
  <c r="S31" i="111"/>
  <c r="S39" i="111"/>
  <c r="S41" i="111"/>
  <c r="P46" i="111"/>
  <c r="R46" i="111" s="1"/>
  <c r="P71" i="111"/>
  <c r="R71" i="111" s="1"/>
  <c r="P90" i="111"/>
  <c r="R90" i="111" s="1"/>
  <c r="T90" i="111" s="1"/>
  <c r="P93" i="111"/>
  <c r="R93" i="111" s="1"/>
  <c r="T93" i="111" s="1"/>
  <c r="S58" i="111"/>
  <c r="P45" i="111"/>
  <c r="R45" i="111" s="1"/>
  <c r="T45" i="111" s="1"/>
  <c r="P65" i="111"/>
  <c r="R65" i="111" s="1"/>
  <c r="T65" i="111" s="1"/>
  <c r="S81" i="111"/>
  <c r="P99" i="111"/>
  <c r="R99" i="111" s="1"/>
  <c r="T99" i="111" s="1"/>
  <c r="P109" i="111"/>
  <c r="R109" i="111" s="1"/>
  <c r="T109" i="111" s="1"/>
  <c r="P28" i="111"/>
  <c r="R28" i="111" s="1"/>
  <c r="P78" i="111"/>
  <c r="R78" i="111" s="1"/>
  <c r="P19" i="111"/>
  <c r="R19" i="111" s="1"/>
  <c r="T19" i="111" s="1"/>
  <c r="S54" i="111"/>
  <c r="P12" i="111"/>
  <c r="R12" i="111" s="1"/>
  <c r="P42" i="111"/>
  <c r="R42" i="111" s="1"/>
  <c r="T42" i="111" s="1"/>
  <c r="S20" i="111"/>
  <c r="P40" i="111"/>
  <c r="R40" i="111" s="1"/>
  <c r="P43" i="111"/>
  <c r="R43" i="111" s="1"/>
  <c r="S46" i="111"/>
  <c r="S71" i="111"/>
  <c r="P106" i="111"/>
  <c r="R106" i="111" s="1"/>
  <c r="T106" i="111" s="1"/>
  <c r="P105" i="111"/>
  <c r="R105" i="111" s="1"/>
  <c r="T105" i="111" s="1"/>
  <c r="S73" i="111"/>
  <c r="S51" i="111"/>
  <c r="S68" i="111"/>
  <c r="S17" i="111"/>
  <c r="S40" i="111"/>
  <c r="S64" i="111"/>
  <c r="S34" i="111"/>
  <c r="S43" i="111"/>
  <c r="S67" i="111"/>
  <c r="S12" i="111"/>
  <c r="S22" i="111"/>
  <c r="S61" i="111"/>
  <c r="S108" i="111"/>
  <c r="N108" i="110"/>
  <c r="M108" i="110"/>
  <c r="L108" i="110"/>
  <c r="S107" i="110"/>
  <c r="N107" i="110"/>
  <c r="M107" i="110"/>
  <c r="L107" i="110"/>
  <c r="N106" i="110"/>
  <c r="M106" i="110"/>
  <c r="L106" i="110"/>
  <c r="S105" i="110"/>
  <c r="N105" i="110"/>
  <c r="M105" i="110"/>
  <c r="L105" i="110"/>
  <c r="S104" i="110"/>
  <c r="N104" i="110"/>
  <c r="M104" i="110"/>
  <c r="L104" i="110"/>
  <c r="S103" i="110"/>
  <c r="N103" i="110"/>
  <c r="M103" i="110"/>
  <c r="L103" i="110"/>
  <c r="S102" i="110"/>
  <c r="N102" i="110"/>
  <c r="M102" i="110"/>
  <c r="L102" i="110"/>
  <c r="S101" i="110"/>
  <c r="N101" i="110"/>
  <c r="M101" i="110"/>
  <c r="L101" i="110"/>
  <c r="S100" i="110"/>
  <c r="N100" i="110"/>
  <c r="M100" i="110"/>
  <c r="L100" i="110"/>
  <c r="S99" i="110"/>
  <c r="N99" i="110"/>
  <c r="M99" i="110"/>
  <c r="L99" i="110"/>
  <c r="S98" i="110"/>
  <c r="N98" i="110"/>
  <c r="M98" i="110"/>
  <c r="L98" i="110"/>
  <c r="S97" i="110"/>
  <c r="N97" i="110"/>
  <c r="M97" i="110"/>
  <c r="L97" i="110"/>
  <c r="S96" i="110"/>
  <c r="N96" i="110"/>
  <c r="M96" i="110"/>
  <c r="L96" i="110"/>
  <c r="S95" i="110"/>
  <c r="N95" i="110"/>
  <c r="M95" i="110"/>
  <c r="L95" i="110"/>
  <c r="S94" i="110"/>
  <c r="N94" i="110"/>
  <c r="M94" i="110"/>
  <c r="L94" i="110"/>
  <c r="S93" i="110"/>
  <c r="N93" i="110"/>
  <c r="M93" i="110"/>
  <c r="L93" i="110"/>
  <c r="S92" i="110"/>
  <c r="N92" i="110"/>
  <c r="M92" i="110"/>
  <c r="L92" i="110"/>
  <c r="S91" i="110"/>
  <c r="N91" i="110"/>
  <c r="M91" i="110"/>
  <c r="L91" i="110"/>
  <c r="S90" i="110"/>
  <c r="N90" i="110"/>
  <c r="M90" i="110"/>
  <c r="L90" i="110"/>
  <c r="S89" i="110"/>
  <c r="N89" i="110"/>
  <c r="M89" i="110"/>
  <c r="L89" i="110"/>
  <c r="S88" i="110"/>
  <c r="N88" i="110"/>
  <c r="M88" i="110"/>
  <c r="L88" i="110"/>
  <c r="S87" i="110"/>
  <c r="N87" i="110"/>
  <c r="M87" i="110"/>
  <c r="L87" i="110"/>
  <c r="S86" i="110"/>
  <c r="N86" i="110"/>
  <c r="M86" i="110"/>
  <c r="L86" i="110"/>
  <c r="S85" i="110"/>
  <c r="N85" i="110"/>
  <c r="M85" i="110"/>
  <c r="L85" i="110"/>
  <c r="N82" i="110"/>
  <c r="M82" i="110"/>
  <c r="L82" i="110"/>
  <c r="S83" i="110"/>
  <c r="N83" i="110"/>
  <c r="M83" i="110"/>
  <c r="L83" i="110"/>
  <c r="N77" i="110"/>
  <c r="M77" i="110"/>
  <c r="L77" i="110"/>
  <c r="S84" i="110"/>
  <c r="N84" i="110"/>
  <c r="M84" i="110"/>
  <c r="L84" i="110"/>
  <c r="N76" i="110"/>
  <c r="M76" i="110"/>
  <c r="L76" i="110"/>
  <c r="S79" i="110"/>
  <c r="N79" i="110"/>
  <c r="M79" i="110"/>
  <c r="L79" i="110"/>
  <c r="N75" i="110"/>
  <c r="M75" i="110"/>
  <c r="L75" i="110"/>
  <c r="N73" i="110"/>
  <c r="M73" i="110"/>
  <c r="L73" i="110"/>
  <c r="N72" i="110"/>
  <c r="M72" i="110"/>
  <c r="L72" i="110"/>
  <c r="N81" i="110"/>
  <c r="M81" i="110"/>
  <c r="L81" i="110"/>
  <c r="N78" i="110"/>
  <c r="M78" i="110"/>
  <c r="L78" i="110"/>
  <c r="S80" i="110"/>
  <c r="N80" i="110"/>
  <c r="M80" i="110"/>
  <c r="L80" i="110"/>
  <c r="N61" i="110"/>
  <c r="M61" i="110"/>
  <c r="L61" i="110"/>
  <c r="S74" i="110"/>
  <c r="N74" i="110"/>
  <c r="M74" i="110"/>
  <c r="L74" i="110"/>
  <c r="S70" i="110"/>
  <c r="N70" i="110"/>
  <c r="M70" i="110"/>
  <c r="L70" i="110"/>
  <c r="N54" i="110"/>
  <c r="M54" i="110"/>
  <c r="L54" i="110"/>
  <c r="N53" i="110"/>
  <c r="M53" i="110"/>
  <c r="L53" i="110"/>
  <c r="N68" i="110"/>
  <c r="M68" i="110"/>
  <c r="L68" i="110"/>
  <c r="S66" i="110"/>
  <c r="N66" i="110"/>
  <c r="M66" i="110"/>
  <c r="L66" i="110"/>
  <c r="S65" i="110"/>
  <c r="N65" i="110"/>
  <c r="M65" i="110"/>
  <c r="L65" i="110"/>
  <c r="N67" i="110"/>
  <c r="M67" i="110"/>
  <c r="L67" i="110"/>
  <c r="S63" i="110"/>
  <c r="N63" i="110"/>
  <c r="M63" i="110"/>
  <c r="L63" i="110"/>
  <c r="N62" i="110"/>
  <c r="M62" i="110"/>
  <c r="L62" i="110"/>
  <c r="N71" i="110"/>
  <c r="M71" i="110"/>
  <c r="L71" i="110"/>
  <c r="N69" i="110"/>
  <c r="M69" i="110"/>
  <c r="L69" i="110"/>
  <c r="N34" i="110"/>
  <c r="M34" i="110"/>
  <c r="L34" i="110"/>
  <c r="N31" i="110"/>
  <c r="M31" i="110"/>
  <c r="L31" i="110"/>
  <c r="S57" i="110"/>
  <c r="N57" i="110"/>
  <c r="M57" i="110"/>
  <c r="L57" i="110"/>
  <c r="S56" i="110"/>
  <c r="N56" i="110"/>
  <c r="M56" i="110"/>
  <c r="L56" i="110"/>
  <c r="S55" i="110"/>
  <c r="N55" i="110"/>
  <c r="M55" i="110"/>
  <c r="L55" i="110"/>
  <c r="N60" i="110"/>
  <c r="M60" i="110"/>
  <c r="L60" i="110"/>
  <c r="N29" i="110"/>
  <c r="M29" i="110"/>
  <c r="L29" i="110"/>
  <c r="N33" i="110"/>
  <c r="M33" i="110"/>
  <c r="L33" i="110"/>
  <c r="N40" i="110"/>
  <c r="M40" i="110"/>
  <c r="L40" i="110"/>
  <c r="N64" i="110"/>
  <c r="M64" i="110"/>
  <c r="L64" i="110"/>
  <c r="N22" i="110"/>
  <c r="M22" i="110"/>
  <c r="L22" i="110"/>
  <c r="N20" i="110"/>
  <c r="M20" i="110"/>
  <c r="L20" i="110"/>
  <c r="S47" i="110"/>
  <c r="N47" i="110"/>
  <c r="M47" i="110"/>
  <c r="L47" i="110"/>
  <c r="N18" i="110"/>
  <c r="M18" i="110"/>
  <c r="L18" i="110"/>
  <c r="S45" i="110"/>
  <c r="N45" i="110"/>
  <c r="M45" i="110"/>
  <c r="L45" i="110"/>
  <c r="N17" i="110"/>
  <c r="M17" i="110"/>
  <c r="L17" i="110"/>
  <c r="N28" i="110"/>
  <c r="M28" i="110"/>
  <c r="L28" i="110"/>
  <c r="S42" i="110"/>
  <c r="N42" i="110"/>
  <c r="M42" i="110"/>
  <c r="L42" i="110"/>
  <c r="N44" i="110"/>
  <c r="M44" i="110"/>
  <c r="L44" i="110"/>
  <c r="N16" i="110"/>
  <c r="M16" i="110"/>
  <c r="L16" i="110"/>
  <c r="N15" i="110"/>
  <c r="M15" i="110"/>
  <c r="L15" i="110"/>
  <c r="S38" i="110"/>
  <c r="N38" i="110"/>
  <c r="M38" i="110"/>
  <c r="L38" i="110"/>
  <c r="S37" i="110"/>
  <c r="N37" i="110"/>
  <c r="M37" i="110"/>
  <c r="L37" i="110"/>
  <c r="S36" i="110"/>
  <c r="N36" i="110"/>
  <c r="M36" i="110"/>
  <c r="L36" i="110"/>
  <c r="N14" i="110"/>
  <c r="M14" i="110"/>
  <c r="L14" i="110"/>
  <c r="N13" i="110"/>
  <c r="M13" i="110"/>
  <c r="L13" i="110"/>
  <c r="N12" i="110"/>
  <c r="M12" i="110"/>
  <c r="L12" i="110"/>
  <c r="S32" i="110"/>
  <c r="N32" i="110"/>
  <c r="M32" i="110"/>
  <c r="L32" i="110"/>
  <c r="N11" i="110"/>
  <c r="M11" i="110"/>
  <c r="L11" i="110"/>
  <c r="S30" i="110"/>
  <c r="N30" i="110"/>
  <c r="M30" i="110"/>
  <c r="L30" i="110"/>
  <c r="N58" i="110"/>
  <c r="M58" i="110"/>
  <c r="L58" i="110"/>
  <c r="N46" i="110"/>
  <c r="M46" i="110"/>
  <c r="L46" i="110"/>
  <c r="S27" i="110"/>
  <c r="N27" i="110"/>
  <c r="M27" i="110"/>
  <c r="L27" i="110"/>
  <c r="S26" i="110"/>
  <c r="N26" i="110"/>
  <c r="M26" i="110"/>
  <c r="L26" i="110"/>
  <c r="S25" i="110"/>
  <c r="N25" i="110"/>
  <c r="M25" i="110"/>
  <c r="L25" i="110"/>
  <c r="S24" i="110"/>
  <c r="N24" i="110"/>
  <c r="M24" i="110"/>
  <c r="L24" i="110"/>
  <c r="S23" i="110"/>
  <c r="N23" i="110"/>
  <c r="M23" i="110"/>
  <c r="L23" i="110"/>
  <c r="N41" i="110"/>
  <c r="M41" i="110"/>
  <c r="L41" i="110"/>
  <c r="S21" i="110"/>
  <c r="N21" i="110"/>
  <c r="M21" i="110"/>
  <c r="L21" i="110"/>
  <c r="N39" i="110"/>
  <c r="M39" i="110"/>
  <c r="L39" i="110"/>
  <c r="S19" i="110"/>
  <c r="N19" i="110"/>
  <c r="M19" i="110"/>
  <c r="L19" i="110"/>
  <c r="N35" i="110"/>
  <c r="M35" i="110"/>
  <c r="L35" i="110"/>
  <c r="N48" i="110"/>
  <c r="M48" i="110"/>
  <c r="L48" i="110"/>
  <c r="N50" i="110"/>
  <c r="M50" i="110"/>
  <c r="L50" i="110"/>
  <c r="N49" i="110"/>
  <c r="M49" i="110"/>
  <c r="L49" i="110"/>
  <c r="N43" i="110"/>
  <c r="M43" i="110"/>
  <c r="L43" i="110"/>
  <c r="N52" i="110"/>
  <c r="M52" i="110"/>
  <c r="L52" i="110"/>
  <c r="N51" i="110"/>
  <c r="M51" i="110"/>
  <c r="L51" i="110"/>
  <c r="S59" i="110"/>
  <c r="N59" i="110"/>
  <c r="M59" i="110"/>
  <c r="L59" i="110"/>
  <c r="S10" i="110"/>
  <c r="N10" i="110"/>
  <c r="M10" i="110"/>
  <c r="L10" i="110"/>
  <c r="Y9" i="110"/>
  <c r="S9" i="110"/>
  <c r="N9" i="110"/>
  <c r="M9" i="110"/>
  <c r="L9" i="110"/>
  <c r="Y8" i="110"/>
  <c r="S8" i="110"/>
  <c r="N8" i="110"/>
  <c r="M8" i="110"/>
  <c r="L8" i="110"/>
  <c r="Y7" i="110"/>
  <c r="S7" i="110"/>
  <c r="N7" i="110"/>
  <c r="M7" i="110"/>
  <c r="L7" i="110"/>
  <c r="S6" i="110"/>
  <c r="N6" i="110"/>
  <c r="M6" i="110"/>
  <c r="L6" i="110"/>
  <c r="Y5" i="110"/>
  <c r="S51" i="110" s="1"/>
  <c r="S5" i="110"/>
  <c r="N5" i="110"/>
  <c r="M5" i="110"/>
  <c r="L5" i="110"/>
  <c r="Y4" i="110"/>
  <c r="S35" i="110" s="1"/>
  <c r="Y3" i="110"/>
  <c r="B1" i="110"/>
  <c r="T48" i="111" l="1"/>
  <c r="T61" i="111"/>
  <c r="T11" i="111"/>
  <c r="T81" i="111"/>
  <c r="T33" i="111"/>
  <c r="T73" i="111"/>
  <c r="T67" i="111"/>
  <c r="T34" i="111"/>
  <c r="T62" i="111"/>
  <c r="T13" i="111"/>
  <c r="T41" i="111"/>
  <c r="T108" i="111"/>
  <c r="T20" i="111"/>
  <c r="T58" i="111"/>
  <c r="T74" i="111"/>
  <c r="T51" i="111"/>
  <c r="T22" i="111"/>
  <c r="T44" i="111"/>
  <c r="T40" i="111"/>
  <c r="T28" i="111"/>
  <c r="T77" i="111"/>
  <c r="T43" i="111"/>
  <c r="T78" i="111"/>
  <c r="T46" i="111"/>
  <c r="T39" i="111"/>
  <c r="T12" i="111"/>
  <c r="T64" i="111"/>
  <c r="T17" i="111"/>
  <c r="T68" i="111"/>
  <c r="T75" i="111"/>
  <c r="T16" i="111"/>
  <c r="T80" i="111"/>
  <c r="T71" i="111"/>
  <c r="T35" i="111"/>
  <c r="T31" i="111"/>
  <c r="T15" i="111"/>
  <c r="T69" i="111"/>
  <c r="T54" i="111"/>
  <c r="P6" i="110"/>
  <c r="R6" i="110" s="1"/>
  <c r="T6" i="110" s="1"/>
  <c r="S58" i="110"/>
  <c r="S41" i="110"/>
  <c r="S50" i="110"/>
  <c r="S49" i="110"/>
  <c r="S46" i="110"/>
  <c r="S68" i="110"/>
  <c r="P30" i="110"/>
  <c r="R30" i="110" s="1"/>
  <c r="T30" i="110" s="1"/>
  <c r="P36" i="110"/>
  <c r="R36" i="110" s="1"/>
  <c r="P71" i="110"/>
  <c r="R71" i="110" s="1"/>
  <c r="P53" i="110"/>
  <c r="R53" i="110" s="1"/>
  <c r="P24" i="110"/>
  <c r="R24" i="110" s="1"/>
  <c r="T24" i="110" s="1"/>
  <c r="P25" i="110"/>
  <c r="R25" i="110" s="1"/>
  <c r="T25" i="110" s="1"/>
  <c r="P22" i="110"/>
  <c r="R22" i="110" s="1"/>
  <c r="P69" i="110"/>
  <c r="R69" i="110" s="1"/>
  <c r="P68" i="110"/>
  <c r="R68" i="110" s="1"/>
  <c r="P85" i="110"/>
  <c r="R85" i="110" s="1"/>
  <c r="T85" i="110" s="1"/>
  <c r="P88" i="110"/>
  <c r="R88" i="110" s="1"/>
  <c r="T88" i="110" s="1"/>
  <c r="P94" i="110"/>
  <c r="R94" i="110" s="1"/>
  <c r="T94" i="110" s="1"/>
  <c r="P97" i="110"/>
  <c r="R97" i="110" s="1"/>
  <c r="T97" i="110" s="1"/>
  <c r="P37" i="110"/>
  <c r="R37" i="110" s="1"/>
  <c r="T37" i="110" s="1"/>
  <c r="P92" i="110"/>
  <c r="R92" i="110" s="1"/>
  <c r="T92" i="110" s="1"/>
  <c r="P43" i="110"/>
  <c r="R43" i="110" s="1"/>
  <c r="P17" i="110"/>
  <c r="R17" i="110" s="1"/>
  <c r="P20" i="110"/>
  <c r="R20" i="110" s="1"/>
  <c r="P80" i="110"/>
  <c r="R80" i="110" s="1"/>
  <c r="T80" i="110" s="1"/>
  <c r="P32" i="110"/>
  <c r="R32" i="110" s="1"/>
  <c r="T32" i="110" s="1"/>
  <c r="P48" i="110"/>
  <c r="R48" i="110" s="1"/>
  <c r="P18" i="110"/>
  <c r="R18" i="110" s="1"/>
  <c r="P60" i="110"/>
  <c r="R60" i="110" s="1"/>
  <c r="P5" i="110"/>
  <c r="R5" i="110" s="1"/>
  <c r="T5" i="110" s="1"/>
  <c r="P28" i="110"/>
  <c r="R28" i="110" s="1"/>
  <c r="P79" i="110"/>
  <c r="R79" i="110" s="1"/>
  <c r="T79" i="110" s="1"/>
  <c r="P77" i="110"/>
  <c r="R77" i="110" s="1"/>
  <c r="P8" i="110"/>
  <c r="R8" i="110" s="1"/>
  <c r="T8" i="110" s="1"/>
  <c r="P59" i="110"/>
  <c r="R59" i="110" s="1"/>
  <c r="T59" i="110" s="1"/>
  <c r="P35" i="110"/>
  <c r="R35" i="110" s="1"/>
  <c r="T35" i="110" s="1"/>
  <c r="P40" i="110"/>
  <c r="R40" i="110" s="1"/>
  <c r="P31" i="110"/>
  <c r="R31" i="110" s="1"/>
  <c r="P61" i="110"/>
  <c r="R61" i="110" s="1"/>
  <c r="P83" i="110"/>
  <c r="R83" i="110" s="1"/>
  <c r="T83" i="110" s="1"/>
  <c r="P89" i="110"/>
  <c r="R89" i="110" s="1"/>
  <c r="T89" i="110" s="1"/>
  <c r="P95" i="110"/>
  <c r="R95" i="110" s="1"/>
  <c r="T95" i="110" s="1"/>
  <c r="P98" i="110"/>
  <c r="R98" i="110" s="1"/>
  <c r="T98" i="110" s="1"/>
  <c r="P101" i="110"/>
  <c r="R101" i="110" s="1"/>
  <c r="T101" i="110" s="1"/>
  <c r="P11" i="110"/>
  <c r="R11" i="110" s="1"/>
  <c r="P66" i="110"/>
  <c r="R66" i="110" s="1"/>
  <c r="T66" i="110" s="1"/>
  <c r="P51" i="110"/>
  <c r="R51" i="110" s="1"/>
  <c r="T51" i="110" s="1"/>
  <c r="P46" i="110"/>
  <c r="R46" i="110" s="1"/>
  <c r="P63" i="110"/>
  <c r="R63" i="110" s="1"/>
  <c r="T63" i="110" s="1"/>
  <c r="P70" i="110"/>
  <c r="R70" i="110" s="1"/>
  <c r="T70" i="110" s="1"/>
  <c r="P76" i="110"/>
  <c r="R76" i="110" s="1"/>
  <c r="P42" i="110"/>
  <c r="R42" i="110" s="1"/>
  <c r="T42" i="110" s="1"/>
  <c r="P56" i="110"/>
  <c r="R56" i="110" s="1"/>
  <c r="T56" i="110" s="1"/>
  <c r="P82" i="110"/>
  <c r="R82" i="110" s="1"/>
  <c r="P90" i="110"/>
  <c r="R90" i="110" s="1"/>
  <c r="T90" i="110" s="1"/>
  <c r="P96" i="110"/>
  <c r="R96" i="110" s="1"/>
  <c r="T96" i="110" s="1"/>
  <c r="T36" i="110"/>
  <c r="P9" i="110"/>
  <c r="R9" i="110" s="1"/>
  <c r="T9" i="110" s="1"/>
  <c r="P49" i="110"/>
  <c r="R49" i="110" s="1"/>
  <c r="T49" i="110" s="1"/>
  <c r="P27" i="110"/>
  <c r="R27" i="110" s="1"/>
  <c r="T27" i="110" s="1"/>
  <c r="P7" i="110"/>
  <c r="R7" i="110" s="1"/>
  <c r="T7" i="110" s="1"/>
  <c r="P64" i="110"/>
  <c r="R64" i="110" s="1"/>
  <c r="P67" i="110"/>
  <c r="R67" i="110" s="1"/>
  <c r="P74" i="110"/>
  <c r="R74" i="110" s="1"/>
  <c r="T74" i="110" s="1"/>
  <c r="P108" i="110"/>
  <c r="R108" i="110" s="1"/>
  <c r="P41" i="110"/>
  <c r="R41" i="110" s="1"/>
  <c r="T41" i="110" s="1"/>
  <c r="P16" i="110"/>
  <c r="R16" i="110" s="1"/>
  <c r="P78" i="110"/>
  <c r="R78" i="110" s="1"/>
  <c r="P75" i="110"/>
  <c r="R75" i="110" s="1"/>
  <c r="P99" i="110"/>
  <c r="R99" i="110" s="1"/>
  <c r="T99" i="110" s="1"/>
  <c r="P102" i="110"/>
  <c r="R102" i="110" s="1"/>
  <c r="T102" i="110" s="1"/>
  <c r="P105" i="110"/>
  <c r="R105" i="110" s="1"/>
  <c r="T105" i="110" s="1"/>
  <c r="P50" i="110"/>
  <c r="R50" i="110" s="1"/>
  <c r="T50" i="110" s="1"/>
  <c r="P19" i="110"/>
  <c r="R19" i="110" s="1"/>
  <c r="T19" i="110" s="1"/>
  <c r="P13" i="110"/>
  <c r="R13" i="110" s="1"/>
  <c r="P55" i="110"/>
  <c r="R55" i="110" s="1"/>
  <c r="T55" i="110" s="1"/>
  <c r="P65" i="110"/>
  <c r="R65" i="110" s="1"/>
  <c r="T65" i="110" s="1"/>
  <c r="P91" i="110"/>
  <c r="R91" i="110" s="1"/>
  <c r="T91" i="110" s="1"/>
  <c r="P44" i="110"/>
  <c r="R44" i="110" s="1"/>
  <c r="P81" i="110"/>
  <c r="R81" i="110" s="1"/>
  <c r="P10" i="110"/>
  <c r="R10" i="110" s="1"/>
  <c r="T10" i="110" s="1"/>
  <c r="P23" i="110"/>
  <c r="R23" i="110" s="1"/>
  <c r="T23" i="110" s="1"/>
  <c r="P54" i="110"/>
  <c r="R54" i="110" s="1"/>
  <c r="P106" i="110"/>
  <c r="R106" i="110" s="1"/>
  <c r="P14" i="110"/>
  <c r="R14" i="110" s="1"/>
  <c r="P45" i="110"/>
  <c r="R45" i="110" s="1"/>
  <c r="T45" i="110" s="1"/>
  <c r="P62" i="110"/>
  <c r="R62" i="110" s="1"/>
  <c r="P100" i="110"/>
  <c r="R100" i="110" s="1"/>
  <c r="T100" i="110" s="1"/>
  <c r="P103" i="110"/>
  <c r="R103" i="110" s="1"/>
  <c r="T103" i="110" s="1"/>
  <c r="P52" i="110"/>
  <c r="R52" i="110" s="1"/>
  <c r="P39" i="110"/>
  <c r="R39" i="110" s="1"/>
  <c r="P38" i="110"/>
  <c r="R38" i="110" s="1"/>
  <c r="T38" i="110" s="1"/>
  <c r="P33" i="110"/>
  <c r="R33" i="110" s="1"/>
  <c r="P34" i="110"/>
  <c r="R34" i="110" s="1"/>
  <c r="P26" i="110"/>
  <c r="R26" i="110" s="1"/>
  <c r="T26" i="110" s="1"/>
  <c r="P58" i="110"/>
  <c r="R58" i="110" s="1"/>
  <c r="T58" i="110" s="1"/>
  <c r="P72" i="110"/>
  <c r="R72" i="110" s="1"/>
  <c r="P86" i="110"/>
  <c r="R86" i="110" s="1"/>
  <c r="T86" i="110" s="1"/>
  <c r="P107" i="110"/>
  <c r="R107" i="110" s="1"/>
  <c r="T107" i="110" s="1"/>
  <c r="P21" i="110"/>
  <c r="R21" i="110" s="1"/>
  <c r="T21" i="110" s="1"/>
  <c r="P29" i="110"/>
  <c r="R29" i="110" s="1"/>
  <c r="P73" i="110"/>
  <c r="R73" i="110" s="1"/>
  <c r="P104" i="110"/>
  <c r="R104" i="110" s="1"/>
  <c r="T104" i="110" s="1"/>
  <c r="P12" i="110"/>
  <c r="R12" i="110" s="1"/>
  <c r="P84" i="110"/>
  <c r="R84" i="110" s="1"/>
  <c r="T84" i="110" s="1"/>
  <c r="P87" i="110"/>
  <c r="R87" i="110" s="1"/>
  <c r="T87" i="110" s="1"/>
  <c r="P93" i="110"/>
  <c r="R93" i="110" s="1"/>
  <c r="T93" i="110" s="1"/>
  <c r="P15" i="110"/>
  <c r="R15" i="110" s="1"/>
  <c r="P57" i="110"/>
  <c r="R57" i="110" s="1"/>
  <c r="T57" i="110" s="1"/>
  <c r="P47" i="110"/>
  <c r="R47" i="110" s="1"/>
  <c r="T47" i="110" s="1"/>
  <c r="S31" i="110"/>
  <c r="S43" i="110"/>
  <c r="S64" i="110"/>
  <c r="S62" i="110"/>
  <c r="S78" i="110"/>
  <c r="S18" i="110"/>
  <c r="S12" i="110"/>
  <c r="S54" i="110"/>
  <c r="S16" i="110"/>
  <c r="S33" i="110"/>
  <c r="S67" i="110"/>
  <c r="S72" i="110"/>
  <c r="S14" i="110"/>
  <c r="S75" i="110"/>
  <c r="S52" i="110"/>
  <c r="S22" i="110"/>
  <c r="S71" i="110"/>
  <c r="S60" i="110"/>
  <c r="S39" i="110"/>
  <c r="S17" i="110"/>
  <c r="S53" i="110"/>
  <c r="S76" i="110"/>
  <c r="S15" i="110"/>
  <c r="S40" i="110"/>
  <c r="S81" i="110"/>
  <c r="S77" i="110"/>
  <c r="S106" i="110"/>
  <c r="S34" i="110"/>
  <c r="S13" i="110"/>
  <c r="S48" i="110"/>
  <c r="S44" i="110"/>
  <c r="S29" i="110"/>
  <c r="S73" i="110"/>
  <c r="S20" i="110"/>
  <c r="S69" i="110"/>
  <c r="S61" i="110"/>
  <c r="S82" i="110"/>
  <c r="S108" i="110"/>
  <c r="S11" i="110"/>
  <c r="S28" i="110"/>
  <c r="N108" i="109"/>
  <c r="M108" i="109"/>
  <c r="L108" i="109"/>
  <c r="S107" i="109"/>
  <c r="N107" i="109"/>
  <c r="M107" i="109"/>
  <c r="L107" i="109"/>
  <c r="S105" i="109"/>
  <c r="N105" i="109"/>
  <c r="M105" i="109"/>
  <c r="L105" i="109"/>
  <c r="N106" i="109"/>
  <c r="M106" i="109"/>
  <c r="L106" i="109"/>
  <c r="S104" i="109"/>
  <c r="N104" i="109"/>
  <c r="M104" i="109"/>
  <c r="L104" i="109"/>
  <c r="S102" i="109"/>
  <c r="N102" i="109"/>
  <c r="M102" i="109"/>
  <c r="L102" i="109"/>
  <c r="N103" i="109"/>
  <c r="M103" i="109"/>
  <c r="L103" i="109"/>
  <c r="S101" i="109"/>
  <c r="N101" i="109"/>
  <c r="M101" i="109"/>
  <c r="L101" i="109"/>
  <c r="S100" i="109"/>
  <c r="N100" i="109"/>
  <c r="M100" i="109"/>
  <c r="L100" i="109"/>
  <c r="S99" i="109"/>
  <c r="N99" i="109"/>
  <c r="M99" i="109"/>
  <c r="L99" i="109"/>
  <c r="S98" i="109"/>
  <c r="N98" i="109"/>
  <c r="M98" i="109"/>
  <c r="L98" i="109"/>
  <c r="S97" i="109"/>
  <c r="N97" i="109"/>
  <c r="M97" i="109"/>
  <c r="L97" i="109"/>
  <c r="S96" i="109"/>
  <c r="N96" i="109"/>
  <c r="M96" i="109"/>
  <c r="L96" i="109"/>
  <c r="S95" i="109"/>
  <c r="N95" i="109"/>
  <c r="M95" i="109"/>
  <c r="L95" i="109"/>
  <c r="S94" i="109"/>
  <c r="N94" i="109"/>
  <c r="M94" i="109"/>
  <c r="L94" i="109"/>
  <c r="S93" i="109"/>
  <c r="N93" i="109"/>
  <c r="M93" i="109"/>
  <c r="L93" i="109"/>
  <c r="S92" i="109"/>
  <c r="N92" i="109"/>
  <c r="M92" i="109"/>
  <c r="L92" i="109"/>
  <c r="S91" i="109"/>
  <c r="N91" i="109"/>
  <c r="M91" i="109"/>
  <c r="L91" i="109"/>
  <c r="N78" i="109"/>
  <c r="M78" i="109"/>
  <c r="L78" i="109"/>
  <c r="S89" i="109"/>
  <c r="N89" i="109"/>
  <c r="M89" i="109"/>
  <c r="L89" i="109"/>
  <c r="S88" i="109"/>
  <c r="N88" i="109"/>
  <c r="M88" i="109"/>
  <c r="L88" i="109"/>
  <c r="S87" i="109"/>
  <c r="N87" i="109"/>
  <c r="M87" i="109"/>
  <c r="L87" i="109"/>
  <c r="S86" i="109"/>
  <c r="N86" i="109"/>
  <c r="M86" i="109"/>
  <c r="L86" i="109"/>
  <c r="S85" i="109"/>
  <c r="N85" i="109"/>
  <c r="M85" i="109"/>
  <c r="L85" i="109"/>
  <c r="N80" i="109"/>
  <c r="M80" i="109"/>
  <c r="L80" i="109"/>
  <c r="S83" i="109"/>
  <c r="N83" i="109"/>
  <c r="M83" i="109"/>
  <c r="L83" i="109"/>
  <c r="S81" i="109"/>
  <c r="N81" i="109"/>
  <c r="M81" i="109"/>
  <c r="L81" i="109"/>
  <c r="N48" i="109"/>
  <c r="M48" i="109"/>
  <c r="L48" i="109"/>
  <c r="N74" i="109"/>
  <c r="M74" i="109"/>
  <c r="L74" i="109"/>
  <c r="S79" i="109"/>
  <c r="N79" i="109"/>
  <c r="M79" i="109"/>
  <c r="L79" i="109"/>
  <c r="N76" i="109"/>
  <c r="M76" i="109"/>
  <c r="L76" i="109"/>
  <c r="N61" i="109"/>
  <c r="M61" i="109"/>
  <c r="L61" i="109"/>
  <c r="N50" i="109"/>
  <c r="M50" i="109"/>
  <c r="L50" i="109"/>
  <c r="S73" i="109"/>
  <c r="N73" i="109"/>
  <c r="M73" i="109"/>
  <c r="L73" i="109"/>
  <c r="N46" i="109"/>
  <c r="M46" i="109"/>
  <c r="L46" i="109"/>
  <c r="N44" i="109"/>
  <c r="M44" i="109"/>
  <c r="L44" i="109"/>
  <c r="N43" i="109"/>
  <c r="M43" i="109"/>
  <c r="L43" i="109"/>
  <c r="N40" i="109"/>
  <c r="M40" i="109"/>
  <c r="L40" i="109"/>
  <c r="S70" i="109"/>
  <c r="N70" i="109"/>
  <c r="M70" i="109"/>
  <c r="L70" i="109"/>
  <c r="N49" i="109"/>
  <c r="M49" i="109"/>
  <c r="L49" i="109"/>
  <c r="N67" i="109"/>
  <c r="M67" i="109"/>
  <c r="L67" i="109"/>
  <c r="N64" i="109"/>
  <c r="M64" i="109"/>
  <c r="L64" i="109"/>
  <c r="S66" i="109"/>
  <c r="N66" i="109"/>
  <c r="M66" i="109"/>
  <c r="L66" i="109"/>
  <c r="S65" i="109"/>
  <c r="N65" i="109"/>
  <c r="M65" i="109"/>
  <c r="L65" i="109"/>
  <c r="N62" i="109"/>
  <c r="M62" i="109"/>
  <c r="L62" i="109"/>
  <c r="S63" i="109"/>
  <c r="N63" i="109"/>
  <c r="M63" i="109"/>
  <c r="L63" i="109"/>
  <c r="N39" i="109"/>
  <c r="M39" i="109"/>
  <c r="L39" i="109"/>
  <c r="N52" i="109"/>
  <c r="M52" i="109"/>
  <c r="L52" i="109"/>
  <c r="N31" i="109"/>
  <c r="M31" i="109"/>
  <c r="L31" i="109"/>
  <c r="S71" i="109"/>
  <c r="N71" i="109"/>
  <c r="M71" i="109"/>
  <c r="L71" i="109"/>
  <c r="N28" i="109"/>
  <c r="M28" i="109"/>
  <c r="L28" i="109"/>
  <c r="S57" i="109"/>
  <c r="N57" i="109"/>
  <c r="M57" i="109"/>
  <c r="L57" i="109"/>
  <c r="S56" i="109"/>
  <c r="N56" i="109"/>
  <c r="M56" i="109"/>
  <c r="L56" i="109"/>
  <c r="S55" i="109"/>
  <c r="N55" i="109"/>
  <c r="M55" i="109"/>
  <c r="L55" i="109"/>
  <c r="N41" i="109"/>
  <c r="M41" i="109"/>
  <c r="L41" i="109"/>
  <c r="N22" i="109"/>
  <c r="M22" i="109"/>
  <c r="L22" i="109"/>
  <c r="N29" i="109"/>
  <c r="M29" i="109"/>
  <c r="L29" i="109"/>
  <c r="N14" i="109"/>
  <c r="M14" i="109"/>
  <c r="L14" i="109"/>
  <c r="N33" i="109"/>
  <c r="M33" i="109"/>
  <c r="L33" i="109"/>
  <c r="N20" i="109"/>
  <c r="M20" i="109"/>
  <c r="L20" i="109"/>
  <c r="N16" i="109"/>
  <c r="M16" i="109"/>
  <c r="L16" i="109"/>
  <c r="S47" i="109"/>
  <c r="N47" i="109"/>
  <c r="M47" i="109"/>
  <c r="L47" i="109"/>
  <c r="N18" i="109"/>
  <c r="M18" i="109"/>
  <c r="L18" i="109"/>
  <c r="S45" i="109"/>
  <c r="N45" i="109"/>
  <c r="M45" i="109"/>
  <c r="L45" i="109"/>
  <c r="N15" i="109"/>
  <c r="M15" i="109"/>
  <c r="L15" i="109"/>
  <c r="N35" i="109"/>
  <c r="M35" i="109"/>
  <c r="L35" i="109"/>
  <c r="S42" i="109"/>
  <c r="N42" i="109"/>
  <c r="M42" i="109"/>
  <c r="L42" i="109"/>
  <c r="N34" i="109"/>
  <c r="M34" i="109"/>
  <c r="L34" i="109"/>
  <c r="N17" i="109"/>
  <c r="M17" i="109"/>
  <c r="L17" i="109"/>
  <c r="N11" i="109"/>
  <c r="M11" i="109"/>
  <c r="L11" i="109"/>
  <c r="S38" i="109"/>
  <c r="N38" i="109"/>
  <c r="M38" i="109"/>
  <c r="L38" i="109"/>
  <c r="S37" i="109"/>
  <c r="N37" i="109"/>
  <c r="M37" i="109"/>
  <c r="L37" i="109"/>
  <c r="S36" i="109"/>
  <c r="N36" i="109"/>
  <c r="M36" i="109"/>
  <c r="L36" i="109"/>
  <c r="N13" i="109"/>
  <c r="M13" i="109"/>
  <c r="L13" i="109"/>
  <c r="N12" i="109"/>
  <c r="M12" i="109"/>
  <c r="L12" i="109"/>
  <c r="S90" i="109"/>
  <c r="N90" i="109"/>
  <c r="M90" i="109"/>
  <c r="L90" i="109"/>
  <c r="S32" i="109"/>
  <c r="N32" i="109"/>
  <c r="M32" i="109"/>
  <c r="L32" i="109"/>
  <c r="N60" i="109"/>
  <c r="M60" i="109"/>
  <c r="L60" i="109"/>
  <c r="S30" i="109"/>
  <c r="N30" i="109"/>
  <c r="M30" i="109"/>
  <c r="L30" i="109"/>
  <c r="N59" i="109"/>
  <c r="M59" i="109"/>
  <c r="L59" i="109"/>
  <c r="N58" i="109"/>
  <c r="M58" i="109"/>
  <c r="L58" i="109"/>
  <c r="S27" i="109"/>
  <c r="N27" i="109"/>
  <c r="M27" i="109"/>
  <c r="L27" i="109"/>
  <c r="S26" i="109"/>
  <c r="N26" i="109"/>
  <c r="M26" i="109"/>
  <c r="L26" i="109"/>
  <c r="S25" i="109"/>
  <c r="N25" i="109"/>
  <c r="M25" i="109"/>
  <c r="L25" i="109"/>
  <c r="S24" i="109"/>
  <c r="N24" i="109"/>
  <c r="M24" i="109"/>
  <c r="L24" i="109"/>
  <c r="S23" i="109"/>
  <c r="N23" i="109"/>
  <c r="M23" i="109"/>
  <c r="L23" i="109"/>
  <c r="N54" i="109"/>
  <c r="M54" i="109"/>
  <c r="L54" i="109"/>
  <c r="S21" i="109"/>
  <c r="N21" i="109"/>
  <c r="M21" i="109"/>
  <c r="L21" i="109"/>
  <c r="N53" i="109"/>
  <c r="M53" i="109"/>
  <c r="L53" i="109"/>
  <c r="S19" i="109"/>
  <c r="N19" i="109"/>
  <c r="M19" i="109"/>
  <c r="L19" i="109"/>
  <c r="N69" i="109"/>
  <c r="M69" i="109"/>
  <c r="L69" i="109"/>
  <c r="N77" i="109"/>
  <c r="M77" i="109"/>
  <c r="L77" i="109"/>
  <c r="S84" i="109"/>
  <c r="N84" i="109"/>
  <c r="M84" i="109"/>
  <c r="L84" i="109"/>
  <c r="N75" i="109"/>
  <c r="M75" i="109"/>
  <c r="L75" i="109"/>
  <c r="N82" i="109"/>
  <c r="M82" i="109"/>
  <c r="L82" i="109"/>
  <c r="N68" i="109"/>
  <c r="M68" i="109"/>
  <c r="L68" i="109"/>
  <c r="N72" i="109"/>
  <c r="M72" i="109"/>
  <c r="L72" i="109"/>
  <c r="N51" i="109"/>
  <c r="M51" i="109"/>
  <c r="L51" i="109"/>
  <c r="S10" i="109"/>
  <c r="N10" i="109"/>
  <c r="M10" i="109"/>
  <c r="L10" i="109"/>
  <c r="Y9" i="109"/>
  <c r="S108" i="109" s="1"/>
  <c r="S9" i="109"/>
  <c r="N9" i="109"/>
  <c r="M9" i="109"/>
  <c r="L9" i="109"/>
  <c r="Y8" i="109"/>
  <c r="S17" i="109" s="1"/>
  <c r="S8" i="109"/>
  <c r="N8" i="109"/>
  <c r="M8" i="109"/>
  <c r="L8" i="109"/>
  <c r="Y7" i="109"/>
  <c r="S7" i="109"/>
  <c r="N7" i="109"/>
  <c r="M7" i="109"/>
  <c r="L7" i="109"/>
  <c r="S6" i="109"/>
  <c r="N6" i="109"/>
  <c r="M6" i="109"/>
  <c r="L6" i="109"/>
  <c r="Y5" i="109"/>
  <c r="S5" i="109"/>
  <c r="N5" i="109"/>
  <c r="M5" i="109"/>
  <c r="L5" i="109"/>
  <c r="Y4" i="109"/>
  <c r="S60" i="109" s="1"/>
  <c r="Y3" i="109"/>
  <c r="B1" i="109"/>
  <c r="T68" i="110" l="1"/>
  <c r="T46" i="110"/>
  <c r="T82" i="110"/>
  <c r="T18" i="110"/>
  <c r="T108" i="110"/>
  <c r="T69" i="110"/>
  <c r="T71" i="110"/>
  <c r="T20" i="110"/>
  <c r="T44" i="110"/>
  <c r="T60" i="110"/>
  <c r="T22" i="110"/>
  <c r="T40" i="110"/>
  <c r="T28" i="110"/>
  <c r="T53" i="110"/>
  <c r="T77" i="110"/>
  <c r="T17" i="110"/>
  <c r="T39" i="110"/>
  <c r="T43" i="110"/>
  <c r="T31" i="110"/>
  <c r="T48" i="110"/>
  <c r="T11" i="110"/>
  <c r="T52" i="110"/>
  <c r="T61" i="110"/>
  <c r="T76" i="110"/>
  <c r="T29" i="110"/>
  <c r="T106" i="110"/>
  <c r="T64" i="110"/>
  <c r="T75" i="110"/>
  <c r="T14" i="110"/>
  <c r="T15" i="110"/>
  <c r="T33" i="110"/>
  <c r="T54" i="110"/>
  <c r="T12" i="110"/>
  <c r="T81" i="110"/>
  <c r="T67" i="110"/>
  <c r="T73" i="110"/>
  <c r="T16" i="110"/>
  <c r="T13" i="110"/>
  <c r="T78" i="110"/>
  <c r="T34" i="110"/>
  <c r="T62" i="110"/>
  <c r="T72" i="110"/>
  <c r="S61" i="109"/>
  <c r="S41" i="109"/>
  <c r="S48" i="109"/>
  <c r="S46" i="109"/>
  <c r="S33" i="109"/>
  <c r="S82" i="109"/>
  <c r="S64" i="109"/>
  <c r="S49" i="109"/>
  <c r="S58" i="109"/>
  <c r="S39" i="109"/>
  <c r="S72" i="109"/>
  <c r="S106" i="109"/>
  <c r="P5" i="109"/>
  <c r="R5" i="109" s="1"/>
  <c r="T5" i="109" s="1"/>
  <c r="P7" i="109"/>
  <c r="R7" i="109" s="1"/>
  <c r="T7" i="109" s="1"/>
  <c r="P65" i="109"/>
  <c r="R65" i="109" s="1"/>
  <c r="T65" i="109" s="1"/>
  <c r="P58" i="109"/>
  <c r="R58" i="109" s="1"/>
  <c r="P49" i="109"/>
  <c r="R49" i="109" s="1"/>
  <c r="T49" i="109" s="1"/>
  <c r="P101" i="109"/>
  <c r="R101" i="109" s="1"/>
  <c r="T101" i="109" s="1"/>
  <c r="P70" i="109"/>
  <c r="R70" i="109" s="1"/>
  <c r="T70" i="109" s="1"/>
  <c r="P67" i="109"/>
  <c r="R67" i="109" s="1"/>
  <c r="P88" i="109"/>
  <c r="R88" i="109" s="1"/>
  <c r="T88" i="109" s="1"/>
  <c r="P100" i="109"/>
  <c r="R100" i="109" s="1"/>
  <c r="T100" i="109" s="1"/>
  <c r="P22" i="109"/>
  <c r="R22" i="109" s="1"/>
  <c r="P28" i="109"/>
  <c r="R28" i="109" s="1"/>
  <c r="P54" i="109"/>
  <c r="R54" i="109" s="1"/>
  <c r="P17" i="109"/>
  <c r="R17" i="109" s="1"/>
  <c r="T17" i="109" s="1"/>
  <c r="P82" i="109"/>
  <c r="R82" i="109" s="1"/>
  <c r="P77" i="109"/>
  <c r="R77" i="109" s="1"/>
  <c r="P80" i="109"/>
  <c r="R80" i="109" s="1"/>
  <c r="P10" i="109"/>
  <c r="R10" i="109" s="1"/>
  <c r="T10" i="109" s="1"/>
  <c r="P12" i="109"/>
  <c r="R12" i="109" s="1"/>
  <c r="P102" i="109"/>
  <c r="R102" i="109" s="1"/>
  <c r="T102" i="109" s="1"/>
  <c r="P60" i="109"/>
  <c r="R60" i="109" s="1"/>
  <c r="T60" i="109" s="1"/>
  <c r="P98" i="109"/>
  <c r="R98" i="109" s="1"/>
  <c r="T98" i="109" s="1"/>
  <c r="P34" i="109"/>
  <c r="R34" i="109" s="1"/>
  <c r="P50" i="109"/>
  <c r="R50" i="109" s="1"/>
  <c r="P84" i="109"/>
  <c r="R84" i="109" s="1"/>
  <c r="T84" i="109" s="1"/>
  <c r="P59" i="109"/>
  <c r="R59" i="109" s="1"/>
  <c r="P90" i="109"/>
  <c r="R90" i="109" s="1"/>
  <c r="T90" i="109" s="1"/>
  <c r="P53" i="109"/>
  <c r="R53" i="109" s="1"/>
  <c r="P41" i="109"/>
  <c r="R41" i="109" s="1"/>
  <c r="T41" i="109" s="1"/>
  <c r="P32" i="109"/>
  <c r="R32" i="109" s="1"/>
  <c r="T32" i="109" s="1"/>
  <c r="P29" i="109"/>
  <c r="R29" i="109" s="1"/>
  <c r="P40" i="109"/>
  <c r="R40" i="109" s="1"/>
  <c r="P73" i="109"/>
  <c r="R73" i="109" s="1"/>
  <c r="T73" i="109" s="1"/>
  <c r="P20" i="109"/>
  <c r="R20" i="109" s="1"/>
  <c r="P18" i="109"/>
  <c r="R18" i="109" s="1"/>
  <c r="P66" i="109"/>
  <c r="R66" i="109" s="1"/>
  <c r="T66" i="109" s="1"/>
  <c r="P6" i="109"/>
  <c r="R6" i="109" s="1"/>
  <c r="T6" i="109" s="1"/>
  <c r="P44" i="109"/>
  <c r="R44" i="109" s="1"/>
  <c r="P86" i="109"/>
  <c r="R86" i="109" s="1"/>
  <c r="T86" i="109" s="1"/>
  <c r="P89" i="109"/>
  <c r="R89" i="109" s="1"/>
  <c r="T89" i="109" s="1"/>
  <c r="P8" i="109"/>
  <c r="R8" i="109" s="1"/>
  <c r="T8" i="109" s="1"/>
  <c r="P46" i="109"/>
  <c r="R46" i="109" s="1"/>
  <c r="P61" i="109"/>
  <c r="R61" i="109" s="1"/>
  <c r="P9" i="109"/>
  <c r="R9" i="109" s="1"/>
  <c r="T9" i="109" s="1"/>
  <c r="P72" i="109"/>
  <c r="R72" i="109" s="1"/>
  <c r="P62" i="109"/>
  <c r="R62" i="109" s="1"/>
  <c r="P106" i="109"/>
  <c r="R106" i="109" s="1"/>
  <c r="P48" i="109"/>
  <c r="R48" i="109" s="1"/>
  <c r="T48" i="109" s="1"/>
  <c r="P103" i="109"/>
  <c r="R103" i="109" s="1"/>
  <c r="P94" i="109"/>
  <c r="R94" i="109" s="1"/>
  <c r="T94" i="109" s="1"/>
  <c r="P47" i="109"/>
  <c r="R47" i="109" s="1"/>
  <c r="T47" i="109" s="1"/>
  <c r="P43" i="109"/>
  <c r="R43" i="109" s="1"/>
  <c r="P21" i="109"/>
  <c r="R21" i="109" s="1"/>
  <c r="T21" i="109" s="1"/>
  <c r="P13" i="109"/>
  <c r="R13" i="109" s="1"/>
  <c r="P31" i="109"/>
  <c r="R31" i="109" s="1"/>
  <c r="P105" i="109"/>
  <c r="R105" i="109" s="1"/>
  <c r="T105" i="109" s="1"/>
  <c r="P55" i="109"/>
  <c r="R55" i="109" s="1"/>
  <c r="T55" i="109" s="1"/>
  <c r="P51" i="109"/>
  <c r="R51" i="109" s="1"/>
  <c r="P75" i="109"/>
  <c r="R75" i="109" s="1"/>
  <c r="P69" i="109"/>
  <c r="R69" i="109" s="1"/>
  <c r="P30" i="109"/>
  <c r="R30" i="109" s="1"/>
  <c r="T30" i="109" s="1"/>
  <c r="P36" i="109"/>
  <c r="R36" i="109" s="1"/>
  <c r="T36" i="109" s="1"/>
  <c r="P74" i="109"/>
  <c r="R74" i="109" s="1"/>
  <c r="P83" i="109"/>
  <c r="R83" i="109" s="1"/>
  <c r="T83" i="109" s="1"/>
  <c r="P92" i="109"/>
  <c r="R92" i="109" s="1"/>
  <c r="T92" i="109" s="1"/>
  <c r="P24" i="109"/>
  <c r="R24" i="109" s="1"/>
  <c r="T24" i="109" s="1"/>
  <c r="P52" i="109"/>
  <c r="R52" i="109" s="1"/>
  <c r="P39" i="109"/>
  <c r="R39" i="109" s="1"/>
  <c r="P95" i="109"/>
  <c r="R95" i="109" s="1"/>
  <c r="T95" i="109" s="1"/>
  <c r="P27" i="109"/>
  <c r="R27" i="109" s="1"/>
  <c r="T27" i="109" s="1"/>
  <c r="P11" i="109"/>
  <c r="R11" i="109" s="1"/>
  <c r="P42" i="109"/>
  <c r="R42" i="109" s="1"/>
  <c r="T42" i="109" s="1"/>
  <c r="P104" i="109"/>
  <c r="R104" i="109" s="1"/>
  <c r="T104" i="109" s="1"/>
  <c r="P16" i="109"/>
  <c r="R16" i="109" s="1"/>
  <c r="P64" i="109"/>
  <c r="R64" i="109" s="1"/>
  <c r="T64" i="109" s="1"/>
  <c r="P19" i="109"/>
  <c r="R19" i="109" s="1"/>
  <c r="T19" i="109" s="1"/>
  <c r="P25" i="109"/>
  <c r="R25" i="109" s="1"/>
  <c r="T25" i="109" s="1"/>
  <c r="P37" i="109"/>
  <c r="R37" i="109" s="1"/>
  <c r="T37" i="109" s="1"/>
  <c r="P35" i="109"/>
  <c r="R35" i="109" s="1"/>
  <c r="P33" i="109"/>
  <c r="R33" i="109" s="1"/>
  <c r="P56" i="109"/>
  <c r="R56" i="109" s="1"/>
  <c r="T56" i="109" s="1"/>
  <c r="P87" i="109"/>
  <c r="R87" i="109" s="1"/>
  <c r="T87" i="109" s="1"/>
  <c r="P93" i="109"/>
  <c r="R93" i="109" s="1"/>
  <c r="T93" i="109" s="1"/>
  <c r="P107" i="109"/>
  <c r="R107" i="109" s="1"/>
  <c r="T107" i="109" s="1"/>
  <c r="P68" i="109"/>
  <c r="R68" i="109" s="1"/>
  <c r="P71" i="109"/>
  <c r="R71" i="109" s="1"/>
  <c r="T71" i="109" s="1"/>
  <c r="P76" i="109"/>
  <c r="R76" i="109" s="1"/>
  <c r="P78" i="109"/>
  <c r="R78" i="109" s="1"/>
  <c r="P96" i="109"/>
  <c r="R96" i="109" s="1"/>
  <c r="T96" i="109" s="1"/>
  <c r="P99" i="109"/>
  <c r="R99" i="109" s="1"/>
  <c r="T99" i="109" s="1"/>
  <c r="P26" i="109"/>
  <c r="R26" i="109" s="1"/>
  <c r="T26" i="109" s="1"/>
  <c r="P38" i="109"/>
  <c r="R38" i="109" s="1"/>
  <c r="T38" i="109" s="1"/>
  <c r="P15" i="109"/>
  <c r="R15" i="109" s="1"/>
  <c r="P57" i="109"/>
  <c r="R57" i="109" s="1"/>
  <c r="T57" i="109" s="1"/>
  <c r="P63" i="109"/>
  <c r="R63" i="109" s="1"/>
  <c r="T63" i="109" s="1"/>
  <c r="P81" i="109"/>
  <c r="R81" i="109" s="1"/>
  <c r="T81" i="109" s="1"/>
  <c r="P85" i="109"/>
  <c r="R85" i="109" s="1"/>
  <c r="T85" i="109" s="1"/>
  <c r="P108" i="109"/>
  <c r="R108" i="109" s="1"/>
  <c r="T108" i="109" s="1"/>
  <c r="P23" i="109"/>
  <c r="R23" i="109" s="1"/>
  <c r="T23" i="109" s="1"/>
  <c r="P45" i="109"/>
  <c r="R45" i="109" s="1"/>
  <c r="T45" i="109" s="1"/>
  <c r="P14" i="109"/>
  <c r="R14" i="109" s="1"/>
  <c r="P79" i="109"/>
  <c r="R79" i="109" s="1"/>
  <c r="T79" i="109" s="1"/>
  <c r="P91" i="109"/>
  <c r="R91" i="109" s="1"/>
  <c r="T91" i="109" s="1"/>
  <c r="P97" i="109"/>
  <c r="R97" i="109" s="1"/>
  <c r="T97" i="109" s="1"/>
  <c r="S62" i="109"/>
  <c r="S51" i="109"/>
  <c r="S13" i="109"/>
  <c r="S40" i="109"/>
  <c r="S69" i="109"/>
  <c r="S76" i="109"/>
  <c r="S78" i="109"/>
  <c r="S103" i="109"/>
  <c r="S29" i="109"/>
  <c r="S50" i="109"/>
  <c r="S68" i="109"/>
  <c r="S20" i="109"/>
  <c r="S52" i="109"/>
  <c r="S44" i="109"/>
  <c r="S53" i="109"/>
  <c r="S15" i="109"/>
  <c r="S67" i="109"/>
  <c r="S74" i="109"/>
  <c r="S75" i="109"/>
  <c r="S11" i="109"/>
  <c r="S14" i="109"/>
  <c r="T14" i="109" s="1"/>
  <c r="S54" i="109"/>
  <c r="S12" i="109"/>
  <c r="S18" i="109"/>
  <c r="S28" i="109"/>
  <c r="S77" i="109"/>
  <c r="S59" i="109"/>
  <c r="S34" i="109"/>
  <c r="S22" i="109"/>
  <c r="S16" i="109"/>
  <c r="S31" i="109"/>
  <c r="S43" i="109"/>
  <c r="S80" i="109"/>
  <c r="S35" i="109"/>
  <c r="N108" i="108"/>
  <c r="M108" i="108"/>
  <c r="L108" i="108"/>
  <c r="S107" i="108"/>
  <c r="N107" i="108"/>
  <c r="M107" i="108"/>
  <c r="L107" i="108"/>
  <c r="S106" i="108"/>
  <c r="N106" i="108"/>
  <c r="M106" i="108"/>
  <c r="L106" i="108"/>
  <c r="S105" i="108"/>
  <c r="N105" i="108"/>
  <c r="M105" i="108"/>
  <c r="L105" i="108"/>
  <c r="S104" i="108"/>
  <c r="N104" i="108"/>
  <c r="M104" i="108"/>
  <c r="L104" i="108"/>
  <c r="S103" i="108"/>
  <c r="N103" i="108"/>
  <c r="M103" i="108"/>
  <c r="L103" i="108"/>
  <c r="N102" i="108"/>
  <c r="M102" i="108"/>
  <c r="L102" i="108"/>
  <c r="S101" i="108"/>
  <c r="N101" i="108"/>
  <c r="M101" i="108"/>
  <c r="L101" i="108"/>
  <c r="S100" i="108"/>
  <c r="N100" i="108"/>
  <c r="M100" i="108"/>
  <c r="L100" i="108"/>
  <c r="S99" i="108"/>
  <c r="N99" i="108"/>
  <c r="M99" i="108"/>
  <c r="L99" i="108"/>
  <c r="S98" i="108"/>
  <c r="N98" i="108"/>
  <c r="M98" i="108"/>
  <c r="L98" i="108"/>
  <c r="S97" i="108"/>
  <c r="N97" i="108"/>
  <c r="M97" i="108"/>
  <c r="L97" i="108"/>
  <c r="S78" i="108"/>
  <c r="N78" i="108"/>
  <c r="M78" i="108"/>
  <c r="L78" i="108"/>
  <c r="S96" i="108"/>
  <c r="N96" i="108"/>
  <c r="M96" i="108"/>
  <c r="L96" i="108"/>
  <c r="N90" i="108"/>
  <c r="M90" i="108"/>
  <c r="L90" i="108"/>
  <c r="S93" i="108"/>
  <c r="N93" i="108"/>
  <c r="M93" i="108"/>
  <c r="L93" i="108"/>
  <c r="S92" i="108"/>
  <c r="N92" i="108"/>
  <c r="M92" i="108"/>
  <c r="L92" i="108"/>
  <c r="S91" i="108"/>
  <c r="N91" i="108"/>
  <c r="M91" i="108"/>
  <c r="L91" i="108"/>
  <c r="N80" i="108"/>
  <c r="M80" i="108"/>
  <c r="L80" i="108"/>
  <c r="S95" i="108"/>
  <c r="N95" i="108"/>
  <c r="M95" i="108"/>
  <c r="L95" i="108"/>
  <c r="S88" i="108"/>
  <c r="N88" i="108"/>
  <c r="M88" i="108"/>
  <c r="L88" i="108"/>
  <c r="S94" i="108"/>
  <c r="N94" i="108"/>
  <c r="M94" i="108"/>
  <c r="L94" i="108"/>
  <c r="S89" i="108"/>
  <c r="N89" i="108"/>
  <c r="M89" i="108"/>
  <c r="L89" i="108"/>
  <c r="S85" i="108"/>
  <c r="N85" i="108"/>
  <c r="M85" i="108"/>
  <c r="L85" i="108"/>
  <c r="S87" i="108"/>
  <c r="N87" i="108"/>
  <c r="M87" i="108"/>
  <c r="L87" i="108"/>
  <c r="S83" i="108"/>
  <c r="N83" i="108"/>
  <c r="M83" i="108"/>
  <c r="L83" i="108"/>
  <c r="S86" i="108"/>
  <c r="N86" i="108"/>
  <c r="M86" i="108"/>
  <c r="L86" i="108"/>
  <c r="S84" i="108"/>
  <c r="N84" i="108"/>
  <c r="M84" i="108"/>
  <c r="L84" i="108"/>
  <c r="N72" i="108"/>
  <c r="M72" i="108"/>
  <c r="L72" i="108"/>
  <c r="S79" i="108"/>
  <c r="N79" i="108"/>
  <c r="M79" i="108"/>
  <c r="L79" i="108"/>
  <c r="N60" i="108"/>
  <c r="M60" i="108"/>
  <c r="L60" i="108"/>
  <c r="S81" i="108"/>
  <c r="N81" i="108"/>
  <c r="M81" i="108"/>
  <c r="L81" i="108"/>
  <c r="N62" i="108"/>
  <c r="M62" i="108"/>
  <c r="L62" i="108"/>
  <c r="N82" i="108"/>
  <c r="M82" i="108"/>
  <c r="L82" i="108"/>
  <c r="N76" i="108"/>
  <c r="M76" i="108"/>
  <c r="L76" i="108"/>
  <c r="N58" i="108"/>
  <c r="M58" i="108"/>
  <c r="L58" i="108"/>
  <c r="N69" i="108"/>
  <c r="M69" i="108"/>
  <c r="L69" i="108"/>
  <c r="N53" i="108"/>
  <c r="M53" i="108"/>
  <c r="L53" i="108"/>
  <c r="S70" i="108"/>
  <c r="N70" i="108"/>
  <c r="M70" i="108"/>
  <c r="L70" i="108"/>
  <c r="S67" i="108"/>
  <c r="N67" i="108"/>
  <c r="M67" i="108"/>
  <c r="L67" i="108"/>
  <c r="N64" i="108"/>
  <c r="M64" i="108"/>
  <c r="L64" i="108"/>
  <c r="N48" i="108"/>
  <c r="M48" i="108"/>
  <c r="L48" i="108"/>
  <c r="S66" i="108"/>
  <c r="N66" i="108"/>
  <c r="M66" i="108"/>
  <c r="L66" i="108"/>
  <c r="S65" i="108"/>
  <c r="N65" i="108"/>
  <c r="M65" i="108"/>
  <c r="L65" i="108"/>
  <c r="N61" i="108"/>
  <c r="M61" i="108"/>
  <c r="L61" i="108"/>
  <c r="S63" i="108"/>
  <c r="N63" i="108"/>
  <c r="M63" i="108"/>
  <c r="L63" i="108"/>
  <c r="N39" i="108"/>
  <c r="M39" i="108"/>
  <c r="L39" i="108"/>
  <c r="N43" i="108"/>
  <c r="M43" i="108"/>
  <c r="L43" i="108"/>
  <c r="N31" i="108"/>
  <c r="M31" i="108"/>
  <c r="L31" i="108"/>
  <c r="N22" i="108"/>
  <c r="M22" i="108"/>
  <c r="L22" i="108"/>
  <c r="N68" i="108"/>
  <c r="M68" i="108"/>
  <c r="L68" i="108"/>
  <c r="S57" i="108"/>
  <c r="N57" i="108"/>
  <c r="M57" i="108"/>
  <c r="L57" i="108"/>
  <c r="S56" i="108"/>
  <c r="N56" i="108"/>
  <c r="M56" i="108"/>
  <c r="L56" i="108"/>
  <c r="S55" i="108"/>
  <c r="N55" i="108"/>
  <c r="M55" i="108"/>
  <c r="L55" i="108"/>
  <c r="N33" i="108"/>
  <c r="M33" i="108"/>
  <c r="L33" i="108"/>
  <c r="N51" i="108"/>
  <c r="M51" i="108"/>
  <c r="L51" i="108"/>
  <c r="N18" i="108"/>
  <c r="M18" i="108"/>
  <c r="L18" i="108"/>
  <c r="N50" i="108"/>
  <c r="M50" i="108"/>
  <c r="L50" i="108"/>
  <c r="N75" i="108"/>
  <c r="M75" i="108"/>
  <c r="L75" i="108"/>
  <c r="N15" i="108"/>
  <c r="M15" i="108"/>
  <c r="L15" i="108"/>
  <c r="S14" i="108"/>
  <c r="N14" i="108"/>
  <c r="M14" i="108"/>
  <c r="L14" i="108"/>
  <c r="S47" i="108"/>
  <c r="N47" i="108"/>
  <c r="M47" i="108"/>
  <c r="L47" i="108"/>
  <c r="N16" i="108"/>
  <c r="M16" i="108"/>
  <c r="L16" i="108"/>
  <c r="S45" i="108"/>
  <c r="N45" i="108"/>
  <c r="M45" i="108"/>
  <c r="L45" i="108"/>
  <c r="N28" i="108"/>
  <c r="M28" i="108"/>
  <c r="L28" i="108"/>
  <c r="N17" i="108"/>
  <c r="M17" i="108"/>
  <c r="L17" i="108"/>
  <c r="S42" i="108"/>
  <c r="N42" i="108"/>
  <c r="M42" i="108"/>
  <c r="L42" i="108"/>
  <c r="S35" i="108"/>
  <c r="N35" i="108"/>
  <c r="M35" i="108"/>
  <c r="L35" i="108"/>
  <c r="S59" i="108"/>
  <c r="N59" i="108"/>
  <c r="M59" i="108"/>
  <c r="L59" i="108"/>
  <c r="S41" i="108"/>
  <c r="N41" i="108"/>
  <c r="M41" i="108"/>
  <c r="L41" i="108"/>
  <c r="S38" i="108"/>
  <c r="N38" i="108"/>
  <c r="M38" i="108"/>
  <c r="L38" i="108"/>
  <c r="S37" i="108"/>
  <c r="N37" i="108"/>
  <c r="M37" i="108"/>
  <c r="L37" i="108"/>
  <c r="S36" i="108"/>
  <c r="N36" i="108"/>
  <c r="M36" i="108"/>
  <c r="L36" i="108"/>
  <c r="N54" i="108"/>
  <c r="M54" i="108"/>
  <c r="L54" i="108"/>
  <c r="N12" i="108"/>
  <c r="M12" i="108"/>
  <c r="L12" i="108"/>
  <c r="N11" i="108"/>
  <c r="M11" i="108"/>
  <c r="L11" i="108"/>
  <c r="S32" i="108"/>
  <c r="N32" i="108"/>
  <c r="M32" i="108"/>
  <c r="L32" i="108"/>
  <c r="N13" i="108"/>
  <c r="M13" i="108"/>
  <c r="L13" i="108"/>
  <c r="S30" i="108"/>
  <c r="N30" i="108"/>
  <c r="M30" i="108"/>
  <c r="L30" i="108"/>
  <c r="S44" i="108"/>
  <c r="N44" i="108"/>
  <c r="M44" i="108"/>
  <c r="L44" i="108"/>
  <c r="N52" i="108"/>
  <c r="M52" i="108"/>
  <c r="L52" i="108"/>
  <c r="S27" i="108"/>
  <c r="N27" i="108"/>
  <c r="M27" i="108"/>
  <c r="L27" i="108"/>
  <c r="S26" i="108"/>
  <c r="N26" i="108"/>
  <c r="M26" i="108"/>
  <c r="L26" i="108"/>
  <c r="S25" i="108"/>
  <c r="N25" i="108"/>
  <c r="M25" i="108"/>
  <c r="L25" i="108"/>
  <c r="S24" i="108"/>
  <c r="N24" i="108"/>
  <c r="M24" i="108"/>
  <c r="L24" i="108"/>
  <c r="S23" i="108"/>
  <c r="N23" i="108"/>
  <c r="M23" i="108"/>
  <c r="L23" i="108"/>
  <c r="N77" i="108"/>
  <c r="M77" i="108"/>
  <c r="L77" i="108"/>
  <c r="S21" i="108"/>
  <c r="N21" i="108"/>
  <c r="M21" i="108"/>
  <c r="L21" i="108"/>
  <c r="N49" i="108"/>
  <c r="M49" i="108"/>
  <c r="L49" i="108"/>
  <c r="S19" i="108"/>
  <c r="N19" i="108"/>
  <c r="M19" i="108"/>
  <c r="L19" i="108"/>
  <c r="N46" i="108"/>
  <c r="M46" i="108"/>
  <c r="L46" i="108"/>
  <c r="S40" i="108"/>
  <c r="N40" i="108"/>
  <c r="M40" i="108"/>
  <c r="L40" i="108"/>
  <c r="N74" i="108"/>
  <c r="M74" i="108"/>
  <c r="L74" i="108"/>
  <c r="S73" i="108"/>
  <c r="N73" i="108"/>
  <c r="M73" i="108"/>
  <c r="L73" i="108"/>
  <c r="N71" i="108"/>
  <c r="M71" i="108"/>
  <c r="L71" i="108"/>
  <c r="N29" i="108"/>
  <c r="M29" i="108"/>
  <c r="L29" i="108"/>
  <c r="S20" i="108"/>
  <c r="N20" i="108"/>
  <c r="M20" i="108"/>
  <c r="L20" i="108"/>
  <c r="N34" i="108"/>
  <c r="M34" i="108"/>
  <c r="L34" i="108"/>
  <c r="S10" i="108"/>
  <c r="N10" i="108"/>
  <c r="M10" i="108"/>
  <c r="L10" i="108"/>
  <c r="Y9" i="108"/>
  <c r="S48" i="108" s="1"/>
  <c r="S9" i="108"/>
  <c r="N9" i="108"/>
  <c r="M9" i="108"/>
  <c r="L9" i="108"/>
  <c r="Y8" i="108"/>
  <c r="S77" i="108" s="1"/>
  <c r="S8" i="108"/>
  <c r="N8" i="108"/>
  <c r="M8" i="108"/>
  <c r="L8" i="108"/>
  <c r="Y7" i="108"/>
  <c r="S7" i="108"/>
  <c r="N7" i="108"/>
  <c r="M7" i="108"/>
  <c r="L7" i="108"/>
  <c r="S6" i="108"/>
  <c r="N6" i="108"/>
  <c r="M6" i="108"/>
  <c r="L6" i="108"/>
  <c r="Y5" i="108"/>
  <c r="S50" i="108" s="1"/>
  <c r="S5" i="108"/>
  <c r="N5" i="108"/>
  <c r="M5" i="108"/>
  <c r="L5" i="108"/>
  <c r="Y4" i="108"/>
  <c r="Y3" i="108"/>
  <c r="S11" i="108" s="1"/>
  <c r="B1" i="108"/>
  <c r="T33" i="109" l="1"/>
  <c r="T39" i="109"/>
  <c r="T72" i="109"/>
  <c r="T61" i="109"/>
  <c r="T46" i="109"/>
  <c r="T106" i="109"/>
  <c r="T58" i="109"/>
  <c r="T82" i="109"/>
  <c r="T51" i="109"/>
  <c r="T53" i="109"/>
  <c r="T77" i="109"/>
  <c r="T62" i="109"/>
  <c r="T28" i="109"/>
  <c r="T40" i="109"/>
  <c r="T18" i="109"/>
  <c r="T54" i="109"/>
  <c r="T50" i="109"/>
  <c r="T67" i="109"/>
  <c r="T13" i="109"/>
  <c r="T34" i="109"/>
  <c r="T29" i="109"/>
  <c r="T22" i="109"/>
  <c r="T44" i="109"/>
  <c r="T12" i="109"/>
  <c r="T59" i="109"/>
  <c r="T80" i="109"/>
  <c r="T20" i="109"/>
  <c r="T103" i="109"/>
  <c r="T74" i="109"/>
  <c r="T35" i="109"/>
  <c r="T43" i="109"/>
  <c r="T11" i="109"/>
  <c r="T75" i="109"/>
  <c r="T69" i="109"/>
  <c r="T15" i="109"/>
  <c r="T52" i="109"/>
  <c r="T31" i="109"/>
  <c r="T68" i="109"/>
  <c r="T78" i="109"/>
  <c r="T16" i="109"/>
  <c r="T76" i="109"/>
  <c r="S29" i="108"/>
  <c r="S51" i="108"/>
  <c r="P98" i="108"/>
  <c r="R98" i="108" s="1"/>
  <c r="T98" i="108" s="1"/>
  <c r="P95" i="108"/>
  <c r="R95" i="108" s="1"/>
  <c r="T95" i="108" s="1"/>
  <c r="P47" i="108"/>
  <c r="R47" i="108" s="1"/>
  <c r="T47" i="108" s="1"/>
  <c r="P16" i="108"/>
  <c r="R16" i="108" s="1"/>
  <c r="P75" i="108"/>
  <c r="R75" i="108" s="1"/>
  <c r="P70" i="108"/>
  <c r="R70" i="108" s="1"/>
  <c r="T70" i="108" s="1"/>
  <c r="P10" i="108"/>
  <c r="R10" i="108" s="1"/>
  <c r="P40" i="108"/>
  <c r="R40" i="108" s="1"/>
  <c r="T40" i="108" s="1"/>
  <c r="P51" i="108"/>
  <c r="R51" i="108" s="1"/>
  <c r="T51" i="108" s="1"/>
  <c r="P17" i="108"/>
  <c r="R17" i="108" s="1"/>
  <c r="P65" i="108"/>
  <c r="R65" i="108" s="1"/>
  <c r="T65" i="108" s="1"/>
  <c r="P96" i="108"/>
  <c r="R96" i="108" s="1"/>
  <c r="T96" i="108" s="1"/>
  <c r="P68" i="108"/>
  <c r="R68" i="108" s="1"/>
  <c r="P39" i="108"/>
  <c r="R39" i="108" s="1"/>
  <c r="P81" i="108"/>
  <c r="R81" i="108" s="1"/>
  <c r="T81" i="108" s="1"/>
  <c r="P58" i="108"/>
  <c r="R58" i="108" s="1"/>
  <c r="P22" i="108"/>
  <c r="R22" i="108" s="1"/>
  <c r="P19" i="108"/>
  <c r="R19" i="108" s="1"/>
  <c r="P54" i="108"/>
  <c r="R54" i="108" s="1"/>
  <c r="P48" i="108"/>
  <c r="R48" i="108" s="1"/>
  <c r="T48" i="108" s="1"/>
  <c r="P26" i="108"/>
  <c r="R26" i="108" s="1"/>
  <c r="T26" i="108" s="1"/>
  <c r="P41" i="108"/>
  <c r="R41" i="108" s="1"/>
  <c r="T41" i="108" s="1"/>
  <c r="P53" i="108"/>
  <c r="R53" i="108" s="1"/>
  <c r="P85" i="108"/>
  <c r="R85" i="108" s="1"/>
  <c r="T85" i="108" s="1"/>
  <c r="P91" i="108"/>
  <c r="R91" i="108" s="1"/>
  <c r="T91" i="108" s="1"/>
  <c r="P103" i="108"/>
  <c r="R103" i="108" s="1"/>
  <c r="T103" i="108" s="1"/>
  <c r="P106" i="108"/>
  <c r="R106" i="108" s="1"/>
  <c r="T106" i="108" s="1"/>
  <c r="P7" i="108"/>
  <c r="R7" i="108" s="1"/>
  <c r="T7" i="108" s="1"/>
  <c r="P44" i="108"/>
  <c r="R44" i="108" s="1"/>
  <c r="T44" i="108" s="1"/>
  <c r="P23" i="108"/>
  <c r="R23" i="108" s="1"/>
  <c r="T23" i="108" s="1"/>
  <c r="P55" i="108"/>
  <c r="R55" i="108" s="1"/>
  <c r="T55" i="108" s="1"/>
  <c r="P64" i="108"/>
  <c r="R64" i="108" s="1"/>
  <c r="P79" i="108"/>
  <c r="R79" i="108" s="1"/>
  <c r="T79" i="108" s="1"/>
  <c r="P100" i="108"/>
  <c r="R100" i="108" s="1"/>
  <c r="T100" i="108" s="1"/>
  <c r="T10" i="108"/>
  <c r="P5" i="108"/>
  <c r="R5" i="108" s="1"/>
  <c r="T5" i="108" s="1"/>
  <c r="P49" i="108"/>
  <c r="R49" i="108" s="1"/>
  <c r="P11" i="108"/>
  <c r="R11" i="108" s="1"/>
  <c r="T11" i="108" s="1"/>
  <c r="P71" i="108"/>
  <c r="R71" i="108" s="1"/>
  <c r="P83" i="108"/>
  <c r="R83" i="108" s="1"/>
  <c r="T83" i="108" s="1"/>
  <c r="P89" i="108"/>
  <c r="R89" i="108" s="1"/>
  <c r="T89" i="108" s="1"/>
  <c r="P92" i="108"/>
  <c r="R92" i="108" s="1"/>
  <c r="T92" i="108" s="1"/>
  <c r="P104" i="108"/>
  <c r="R104" i="108" s="1"/>
  <c r="T104" i="108" s="1"/>
  <c r="P107" i="108"/>
  <c r="R107" i="108" s="1"/>
  <c r="T107" i="108" s="1"/>
  <c r="P24" i="108"/>
  <c r="R24" i="108" s="1"/>
  <c r="T24" i="108" s="1"/>
  <c r="P27" i="108"/>
  <c r="R27" i="108" s="1"/>
  <c r="T27" i="108" s="1"/>
  <c r="P15" i="108"/>
  <c r="R15" i="108" s="1"/>
  <c r="P72" i="108"/>
  <c r="R72" i="108" s="1"/>
  <c r="P101" i="108"/>
  <c r="R101" i="108" s="1"/>
  <c r="T101" i="108" s="1"/>
  <c r="P34" i="108"/>
  <c r="R34" i="108" s="1"/>
  <c r="P6" i="108"/>
  <c r="R6" i="108" s="1"/>
  <c r="T6" i="108" s="1"/>
  <c r="P13" i="108"/>
  <c r="R13" i="108" s="1"/>
  <c r="P38" i="108"/>
  <c r="R38" i="108" s="1"/>
  <c r="P84" i="108"/>
  <c r="R84" i="108" s="1"/>
  <c r="T84" i="108" s="1"/>
  <c r="P12" i="108"/>
  <c r="R12" i="108" s="1"/>
  <c r="P66" i="108"/>
  <c r="R66" i="108" s="1"/>
  <c r="T66" i="108" s="1"/>
  <c r="P105" i="108"/>
  <c r="R105" i="108" s="1"/>
  <c r="T105" i="108" s="1"/>
  <c r="P9" i="108"/>
  <c r="R9" i="108" s="1"/>
  <c r="T9" i="108" s="1"/>
  <c r="P46" i="108"/>
  <c r="R46" i="108" s="1"/>
  <c r="P77" i="108"/>
  <c r="R77" i="108" s="1"/>
  <c r="T77" i="108" s="1"/>
  <c r="P25" i="108"/>
  <c r="R25" i="108" s="1"/>
  <c r="T25" i="108" s="1"/>
  <c r="P52" i="108"/>
  <c r="R52" i="108" s="1"/>
  <c r="P35" i="108"/>
  <c r="R35" i="108" s="1"/>
  <c r="T35" i="108" s="1"/>
  <c r="P99" i="108"/>
  <c r="R99" i="108" s="1"/>
  <c r="T99" i="108" s="1"/>
  <c r="T38" i="108"/>
  <c r="T19" i="108"/>
  <c r="P36" i="108"/>
  <c r="R36" i="108" s="1"/>
  <c r="T36" i="108" s="1"/>
  <c r="P50" i="108"/>
  <c r="R50" i="108" s="1"/>
  <c r="T50" i="108" s="1"/>
  <c r="P69" i="108"/>
  <c r="R69" i="108" s="1"/>
  <c r="P33" i="108"/>
  <c r="R33" i="108" s="1"/>
  <c r="P102" i="108"/>
  <c r="R102" i="108" s="1"/>
  <c r="P74" i="108"/>
  <c r="R74" i="108" s="1"/>
  <c r="P42" i="108"/>
  <c r="R42" i="108" s="1"/>
  <c r="T42" i="108" s="1"/>
  <c r="P14" i="108"/>
  <c r="R14" i="108" s="1"/>
  <c r="T14" i="108" s="1"/>
  <c r="P61" i="108"/>
  <c r="R61" i="108" s="1"/>
  <c r="P90" i="108"/>
  <c r="R90" i="108" s="1"/>
  <c r="P97" i="108"/>
  <c r="R97" i="108" s="1"/>
  <c r="T97" i="108" s="1"/>
  <c r="P20" i="108"/>
  <c r="R20" i="108" s="1"/>
  <c r="T20" i="108" s="1"/>
  <c r="P45" i="108"/>
  <c r="R45" i="108" s="1"/>
  <c r="T45" i="108" s="1"/>
  <c r="P29" i="108"/>
  <c r="R29" i="108" s="1"/>
  <c r="T29" i="108" s="1"/>
  <c r="P37" i="108"/>
  <c r="R37" i="108" s="1"/>
  <c r="T37" i="108" s="1"/>
  <c r="P59" i="108"/>
  <c r="R59" i="108" s="1"/>
  <c r="T59" i="108" s="1"/>
  <c r="P18" i="108"/>
  <c r="R18" i="108" s="1"/>
  <c r="P43" i="108"/>
  <c r="R43" i="108" s="1"/>
  <c r="P8" i="108"/>
  <c r="R8" i="108" s="1"/>
  <c r="T8" i="108" s="1"/>
  <c r="P76" i="108"/>
  <c r="R76" i="108" s="1"/>
  <c r="P94" i="108"/>
  <c r="R94" i="108" s="1"/>
  <c r="T94" i="108" s="1"/>
  <c r="P28" i="108"/>
  <c r="R28" i="108" s="1"/>
  <c r="P67" i="108"/>
  <c r="R67" i="108" s="1"/>
  <c r="T67" i="108" s="1"/>
  <c r="P82" i="108"/>
  <c r="R82" i="108" s="1"/>
  <c r="P60" i="108"/>
  <c r="R60" i="108" s="1"/>
  <c r="P32" i="108"/>
  <c r="R32" i="108" s="1"/>
  <c r="T32" i="108" s="1"/>
  <c r="P56" i="108"/>
  <c r="R56" i="108" s="1"/>
  <c r="T56" i="108" s="1"/>
  <c r="P87" i="108"/>
  <c r="R87" i="108" s="1"/>
  <c r="T87" i="108" s="1"/>
  <c r="P21" i="108"/>
  <c r="R21" i="108" s="1"/>
  <c r="T21" i="108" s="1"/>
  <c r="P73" i="108"/>
  <c r="R73" i="108" s="1"/>
  <c r="T73" i="108" s="1"/>
  <c r="P63" i="108"/>
  <c r="R63" i="108" s="1"/>
  <c r="T63" i="108" s="1"/>
  <c r="P86" i="108"/>
  <c r="R86" i="108" s="1"/>
  <c r="T86" i="108" s="1"/>
  <c r="P80" i="108"/>
  <c r="R80" i="108" s="1"/>
  <c r="P93" i="108"/>
  <c r="R93" i="108" s="1"/>
  <c r="T93" i="108" s="1"/>
  <c r="P78" i="108"/>
  <c r="R78" i="108" s="1"/>
  <c r="T78" i="108" s="1"/>
  <c r="P30" i="108"/>
  <c r="R30" i="108" s="1"/>
  <c r="T30" i="108" s="1"/>
  <c r="P57" i="108"/>
  <c r="R57" i="108" s="1"/>
  <c r="T57" i="108" s="1"/>
  <c r="P62" i="108"/>
  <c r="R62" i="108" s="1"/>
  <c r="P88" i="108"/>
  <c r="R88" i="108" s="1"/>
  <c r="T88" i="108" s="1"/>
  <c r="P108" i="108"/>
  <c r="R108" i="108" s="1"/>
  <c r="P31" i="108"/>
  <c r="R31" i="108" s="1"/>
  <c r="S71" i="108"/>
  <c r="S75" i="108"/>
  <c r="S39" i="108"/>
  <c r="S76" i="108"/>
  <c r="T76" i="108" s="1"/>
  <c r="S61" i="108"/>
  <c r="S74" i="108"/>
  <c r="S18" i="108"/>
  <c r="S62" i="108"/>
  <c r="S34" i="108"/>
  <c r="S54" i="108"/>
  <c r="S22" i="108"/>
  <c r="S53" i="108"/>
  <c r="S46" i="108"/>
  <c r="S33" i="108"/>
  <c r="S60" i="108"/>
  <c r="S80" i="108"/>
  <c r="S102" i="108"/>
  <c r="S52" i="108"/>
  <c r="S15" i="108"/>
  <c r="S43" i="108"/>
  <c r="S58" i="108"/>
  <c r="S49" i="108"/>
  <c r="S28" i="108"/>
  <c r="S64" i="108"/>
  <c r="S72" i="108"/>
  <c r="S82" i="108"/>
  <c r="S12" i="108"/>
  <c r="S16" i="108"/>
  <c r="S68" i="108"/>
  <c r="S90" i="108"/>
  <c r="S69" i="108"/>
  <c r="S108" i="108"/>
  <c r="S31" i="108"/>
  <c r="S13" i="108"/>
  <c r="S17" i="108"/>
  <c r="N108" i="107"/>
  <c r="M108" i="107"/>
  <c r="L108" i="107"/>
  <c r="S107" i="107"/>
  <c r="N107" i="107"/>
  <c r="M107" i="107"/>
  <c r="L107" i="107"/>
  <c r="N105" i="107"/>
  <c r="M105" i="107"/>
  <c r="L105" i="107"/>
  <c r="S106" i="107"/>
  <c r="N106" i="107"/>
  <c r="M106" i="107"/>
  <c r="L106" i="107"/>
  <c r="S104" i="107"/>
  <c r="N104" i="107"/>
  <c r="M104" i="107"/>
  <c r="L104" i="107"/>
  <c r="N102" i="107"/>
  <c r="M102" i="107"/>
  <c r="L102" i="107"/>
  <c r="S103" i="107"/>
  <c r="N103" i="107"/>
  <c r="M103" i="107"/>
  <c r="L103" i="107"/>
  <c r="S101" i="107"/>
  <c r="N101" i="107"/>
  <c r="M101" i="107"/>
  <c r="L101" i="107"/>
  <c r="S100" i="107"/>
  <c r="N100" i="107"/>
  <c r="M100" i="107"/>
  <c r="L100" i="107"/>
  <c r="S99" i="107"/>
  <c r="N99" i="107"/>
  <c r="M99" i="107"/>
  <c r="L99" i="107"/>
  <c r="S98" i="107"/>
  <c r="N98" i="107"/>
  <c r="M98" i="107"/>
  <c r="L98" i="107"/>
  <c r="S97" i="107"/>
  <c r="N97" i="107"/>
  <c r="M97" i="107"/>
  <c r="L97" i="107"/>
  <c r="N58" i="107"/>
  <c r="M58" i="107"/>
  <c r="L58" i="107"/>
  <c r="S95" i="107"/>
  <c r="N95" i="107"/>
  <c r="M95" i="107"/>
  <c r="L95" i="107"/>
  <c r="S45" i="107"/>
  <c r="N45" i="107"/>
  <c r="M45" i="107"/>
  <c r="L45" i="107"/>
  <c r="S93" i="107"/>
  <c r="N93" i="107"/>
  <c r="M93" i="107"/>
  <c r="L93" i="107"/>
  <c r="S92" i="107"/>
  <c r="N92" i="107"/>
  <c r="M92" i="107"/>
  <c r="L92" i="107"/>
  <c r="S91" i="107"/>
  <c r="N91" i="107"/>
  <c r="M91" i="107"/>
  <c r="L91" i="107"/>
  <c r="N96" i="107"/>
  <c r="M96" i="107"/>
  <c r="L96" i="107"/>
  <c r="S88" i="107"/>
  <c r="N88" i="107"/>
  <c r="M88" i="107"/>
  <c r="L88" i="107"/>
  <c r="S89" i="107"/>
  <c r="N89" i="107"/>
  <c r="M89" i="107"/>
  <c r="L89" i="107"/>
  <c r="S87" i="107"/>
  <c r="N87" i="107"/>
  <c r="M87" i="107"/>
  <c r="L87" i="107"/>
  <c r="S85" i="107"/>
  <c r="N85" i="107"/>
  <c r="M85" i="107"/>
  <c r="L85" i="107"/>
  <c r="N74" i="107"/>
  <c r="M74" i="107"/>
  <c r="L74" i="107"/>
  <c r="S83" i="107"/>
  <c r="N83" i="107"/>
  <c r="M83" i="107"/>
  <c r="L83" i="107"/>
  <c r="N81" i="107"/>
  <c r="M81" i="107"/>
  <c r="L81" i="107"/>
  <c r="S82" i="107"/>
  <c r="N82" i="107"/>
  <c r="M82" i="107"/>
  <c r="L82" i="107"/>
  <c r="S86" i="107"/>
  <c r="N86" i="107"/>
  <c r="M86" i="107"/>
  <c r="L86" i="107"/>
  <c r="S79" i="107"/>
  <c r="N79" i="107"/>
  <c r="M79" i="107"/>
  <c r="L79" i="107"/>
  <c r="S55" i="107"/>
  <c r="N55" i="107"/>
  <c r="M55" i="107"/>
  <c r="L55" i="107"/>
  <c r="N52" i="107"/>
  <c r="M52" i="107"/>
  <c r="L52" i="107"/>
  <c r="S84" i="107"/>
  <c r="N84" i="107"/>
  <c r="M84" i="107"/>
  <c r="L84" i="107"/>
  <c r="N50" i="107"/>
  <c r="M50" i="107"/>
  <c r="L50" i="107"/>
  <c r="N75" i="107"/>
  <c r="M75" i="107"/>
  <c r="L75" i="107"/>
  <c r="N43" i="107"/>
  <c r="M43" i="107"/>
  <c r="L43" i="107"/>
  <c r="N41" i="107"/>
  <c r="M41" i="107"/>
  <c r="L41" i="107"/>
  <c r="S77" i="107"/>
  <c r="N77" i="107"/>
  <c r="M77" i="107"/>
  <c r="L77" i="107"/>
  <c r="S70" i="107"/>
  <c r="N70" i="107"/>
  <c r="M70" i="107"/>
  <c r="L70" i="107"/>
  <c r="N22" i="107"/>
  <c r="M22" i="107"/>
  <c r="L22" i="107"/>
  <c r="N39" i="107"/>
  <c r="M39" i="107"/>
  <c r="L39" i="107"/>
  <c r="N49" i="107"/>
  <c r="M49" i="107"/>
  <c r="L49" i="107"/>
  <c r="S66" i="107"/>
  <c r="N66" i="107"/>
  <c r="M66" i="107"/>
  <c r="L66" i="107"/>
  <c r="S65" i="107"/>
  <c r="N65" i="107"/>
  <c r="M65" i="107"/>
  <c r="L65" i="107"/>
  <c r="N48" i="107"/>
  <c r="M48" i="107"/>
  <c r="L48" i="107"/>
  <c r="S63" i="107"/>
  <c r="N63" i="107"/>
  <c r="M63" i="107"/>
  <c r="L63" i="107"/>
  <c r="N34" i="107"/>
  <c r="M34" i="107"/>
  <c r="L34" i="107"/>
  <c r="N29" i="107"/>
  <c r="M29" i="107"/>
  <c r="L29" i="107"/>
  <c r="N68" i="107"/>
  <c r="M68" i="107"/>
  <c r="L68" i="107"/>
  <c r="N33" i="107"/>
  <c r="M33" i="107"/>
  <c r="L33" i="107"/>
  <c r="N31" i="107"/>
  <c r="M31" i="107"/>
  <c r="L31" i="107"/>
  <c r="S57" i="107"/>
  <c r="N57" i="107"/>
  <c r="M57" i="107"/>
  <c r="L57" i="107"/>
  <c r="S56" i="107"/>
  <c r="N56" i="107"/>
  <c r="M56" i="107"/>
  <c r="L56" i="107"/>
  <c r="N28" i="107"/>
  <c r="M28" i="107"/>
  <c r="L28" i="107"/>
  <c r="N20" i="107"/>
  <c r="M20" i="107"/>
  <c r="L20" i="107"/>
  <c r="N18" i="107"/>
  <c r="M18" i="107"/>
  <c r="L18" i="107"/>
  <c r="N35" i="107"/>
  <c r="M35" i="107"/>
  <c r="L35" i="107"/>
  <c r="N17" i="107"/>
  <c r="M17" i="107"/>
  <c r="L17" i="107"/>
  <c r="N16" i="107"/>
  <c r="M16" i="107"/>
  <c r="L16" i="107"/>
  <c r="N15" i="107"/>
  <c r="M15" i="107"/>
  <c r="L15" i="107"/>
  <c r="N46" i="107"/>
  <c r="M46" i="107"/>
  <c r="L46" i="107"/>
  <c r="N11" i="107"/>
  <c r="M11" i="107"/>
  <c r="L11" i="107"/>
  <c r="S47" i="107"/>
  <c r="N47" i="107"/>
  <c r="M47" i="107"/>
  <c r="L47" i="107"/>
  <c r="N14" i="107"/>
  <c r="M14" i="107"/>
  <c r="L14" i="107"/>
  <c r="N13" i="107"/>
  <c r="M13" i="107"/>
  <c r="L13" i="107"/>
  <c r="N12" i="107"/>
  <c r="M12" i="107"/>
  <c r="L12" i="107"/>
  <c r="N62" i="107"/>
  <c r="M62" i="107"/>
  <c r="L62" i="107"/>
  <c r="S42" i="107"/>
  <c r="N42" i="107"/>
  <c r="M42" i="107"/>
  <c r="L42" i="107"/>
  <c r="N94" i="107"/>
  <c r="M94" i="107"/>
  <c r="L94" i="107"/>
  <c r="N67" i="107"/>
  <c r="M67" i="107"/>
  <c r="L67" i="107"/>
  <c r="N64" i="107"/>
  <c r="M64" i="107"/>
  <c r="L64" i="107"/>
  <c r="S38" i="107"/>
  <c r="N38" i="107"/>
  <c r="M38" i="107"/>
  <c r="L38" i="107"/>
  <c r="S37" i="107"/>
  <c r="N37" i="107"/>
  <c r="M37" i="107"/>
  <c r="L37" i="107"/>
  <c r="S36" i="107"/>
  <c r="N36" i="107"/>
  <c r="M36" i="107"/>
  <c r="L36" i="107"/>
  <c r="N60" i="107"/>
  <c r="M60" i="107"/>
  <c r="L60" i="107"/>
  <c r="N71" i="107"/>
  <c r="M71" i="107"/>
  <c r="L71" i="107"/>
  <c r="N69" i="107"/>
  <c r="M69" i="107"/>
  <c r="L69" i="107"/>
  <c r="S32" i="107"/>
  <c r="N32" i="107"/>
  <c r="M32" i="107"/>
  <c r="L32" i="107"/>
  <c r="N59" i="107"/>
  <c r="M59" i="107"/>
  <c r="L59" i="107"/>
  <c r="S30" i="107"/>
  <c r="N30" i="107"/>
  <c r="M30" i="107"/>
  <c r="L30" i="107"/>
  <c r="N53" i="107"/>
  <c r="M53" i="107"/>
  <c r="L53" i="107"/>
  <c r="N76" i="107"/>
  <c r="M76" i="107"/>
  <c r="L76" i="107"/>
  <c r="S27" i="107"/>
  <c r="N27" i="107"/>
  <c r="M27" i="107"/>
  <c r="L27" i="107"/>
  <c r="S26" i="107"/>
  <c r="N26" i="107"/>
  <c r="M26" i="107"/>
  <c r="L26" i="107"/>
  <c r="S25" i="107"/>
  <c r="N25" i="107"/>
  <c r="M25" i="107"/>
  <c r="L25" i="107"/>
  <c r="S24" i="107"/>
  <c r="N24" i="107"/>
  <c r="M24" i="107"/>
  <c r="L24" i="107"/>
  <c r="S23" i="107"/>
  <c r="N23" i="107"/>
  <c r="M23" i="107"/>
  <c r="L23" i="107"/>
  <c r="S40" i="107"/>
  <c r="N40" i="107"/>
  <c r="M40" i="107"/>
  <c r="L40" i="107"/>
  <c r="S21" i="107"/>
  <c r="N21" i="107"/>
  <c r="M21" i="107"/>
  <c r="L21" i="107"/>
  <c r="N90" i="107"/>
  <c r="M90" i="107"/>
  <c r="L90" i="107"/>
  <c r="S19" i="107"/>
  <c r="N19" i="107"/>
  <c r="M19" i="107"/>
  <c r="L19" i="107"/>
  <c r="N78" i="107"/>
  <c r="M78" i="107"/>
  <c r="L78" i="107"/>
  <c r="N61" i="107"/>
  <c r="M61" i="107"/>
  <c r="L61" i="107"/>
  <c r="N54" i="107"/>
  <c r="M54" i="107"/>
  <c r="L54" i="107"/>
  <c r="N80" i="107"/>
  <c r="M80" i="107"/>
  <c r="L80" i="107"/>
  <c r="N51" i="107"/>
  <c r="M51" i="107"/>
  <c r="L51" i="107"/>
  <c r="N72" i="107"/>
  <c r="M72" i="107"/>
  <c r="L72" i="107"/>
  <c r="N73" i="107"/>
  <c r="M73" i="107"/>
  <c r="L73" i="107"/>
  <c r="N44" i="107"/>
  <c r="M44" i="107"/>
  <c r="L44" i="107"/>
  <c r="S10" i="107"/>
  <c r="N10" i="107"/>
  <c r="M10" i="107"/>
  <c r="L10" i="107"/>
  <c r="Y9" i="107"/>
  <c r="S73" i="107" s="1"/>
  <c r="S9" i="107"/>
  <c r="N9" i="107"/>
  <c r="M9" i="107"/>
  <c r="L9" i="107"/>
  <c r="Y8" i="107"/>
  <c r="S22" i="107" s="1"/>
  <c r="S8" i="107"/>
  <c r="N8" i="107"/>
  <c r="M8" i="107"/>
  <c r="L8" i="107"/>
  <c r="Y7" i="107"/>
  <c r="S11" i="107" s="1"/>
  <c r="S7" i="107"/>
  <c r="N7" i="107"/>
  <c r="M7" i="107"/>
  <c r="L7" i="107"/>
  <c r="S6" i="107"/>
  <c r="N6" i="107"/>
  <c r="M6" i="107"/>
  <c r="L6" i="107"/>
  <c r="Y5" i="107"/>
  <c r="S5" i="107"/>
  <c r="N5" i="107"/>
  <c r="M5" i="107"/>
  <c r="L5" i="107"/>
  <c r="Y4" i="107"/>
  <c r="S62" i="107" s="1"/>
  <c r="Y3" i="107"/>
  <c r="S61" i="107" s="1"/>
  <c r="B1" i="107"/>
  <c r="T75" i="108" l="1"/>
  <c r="T46" i="108"/>
  <c r="T53" i="108"/>
  <c r="T68" i="108"/>
  <c r="T71" i="108"/>
  <c r="T15" i="108"/>
  <c r="T12" i="108"/>
  <c r="T22" i="108"/>
  <c r="T16" i="108"/>
  <c r="T39" i="108"/>
  <c r="T58" i="108"/>
  <c r="T52" i="108"/>
  <c r="T18" i="108"/>
  <c r="T49" i="108"/>
  <c r="T72" i="108"/>
  <c r="T17" i="108"/>
  <c r="T13" i="108"/>
  <c r="T80" i="108"/>
  <c r="T54" i="108"/>
  <c r="T34" i="108"/>
  <c r="T64" i="108"/>
  <c r="T28" i="108"/>
  <c r="T69" i="108"/>
  <c r="T61" i="108"/>
  <c r="T82" i="108"/>
  <c r="T108" i="108"/>
  <c r="T43" i="108"/>
  <c r="T62" i="108"/>
  <c r="T74" i="108"/>
  <c r="T31" i="108"/>
  <c r="T102" i="108"/>
  <c r="T90" i="108"/>
  <c r="T60" i="108"/>
  <c r="T33" i="108"/>
  <c r="S20" i="107"/>
  <c r="S58" i="107"/>
  <c r="S102" i="107"/>
  <c r="S105" i="107"/>
  <c r="S75" i="107"/>
  <c r="P18" i="107"/>
  <c r="R18" i="107" s="1"/>
  <c r="P78" i="107"/>
  <c r="R78" i="107" s="1"/>
  <c r="P58" i="107"/>
  <c r="R58" i="107" s="1"/>
  <c r="P98" i="107"/>
  <c r="R98" i="107" s="1"/>
  <c r="T98" i="107" s="1"/>
  <c r="P33" i="107"/>
  <c r="R33" i="107" s="1"/>
  <c r="P45" i="107"/>
  <c r="R45" i="107" s="1"/>
  <c r="T45" i="107" s="1"/>
  <c r="P97" i="107"/>
  <c r="R97" i="107" s="1"/>
  <c r="T97" i="107" s="1"/>
  <c r="P6" i="107"/>
  <c r="R6" i="107" s="1"/>
  <c r="T6" i="107" s="1"/>
  <c r="S80" i="107"/>
  <c r="P99" i="107"/>
  <c r="R99" i="107" s="1"/>
  <c r="T99" i="107" s="1"/>
  <c r="P89" i="107"/>
  <c r="R89" i="107" s="1"/>
  <c r="T89" i="107" s="1"/>
  <c r="P57" i="107"/>
  <c r="R57" i="107" s="1"/>
  <c r="T57" i="107" s="1"/>
  <c r="P77" i="107"/>
  <c r="R77" i="107" s="1"/>
  <c r="T77" i="107" s="1"/>
  <c r="P7" i="107"/>
  <c r="R7" i="107" s="1"/>
  <c r="T7" i="107" s="1"/>
  <c r="P29" i="107"/>
  <c r="R29" i="107" s="1"/>
  <c r="P82" i="107"/>
  <c r="R82" i="107" s="1"/>
  <c r="T82" i="107" s="1"/>
  <c r="P39" i="107"/>
  <c r="R39" i="107" s="1"/>
  <c r="P81" i="107"/>
  <c r="R81" i="107" s="1"/>
  <c r="P71" i="107"/>
  <c r="R71" i="107" s="1"/>
  <c r="P84" i="107"/>
  <c r="R84" i="107" s="1"/>
  <c r="T84" i="107" s="1"/>
  <c r="P54" i="107"/>
  <c r="R54" i="107" s="1"/>
  <c r="P26" i="107"/>
  <c r="R26" i="107" s="1"/>
  <c r="T26" i="107" s="1"/>
  <c r="P100" i="107"/>
  <c r="R100" i="107" s="1"/>
  <c r="T100" i="107" s="1"/>
  <c r="P102" i="107"/>
  <c r="R102" i="107" s="1"/>
  <c r="T102" i="107" s="1"/>
  <c r="P105" i="107"/>
  <c r="R105" i="107" s="1"/>
  <c r="P16" i="107"/>
  <c r="R16" i="107" s="1"/>
  <c r="P55" i="107"/>
  <c r="R55" i="107" s="1"/>
  <c r="T55" i="107" s="1"/>
  <c r="P53" i="107"/>
  <c r="R53" i="107" s="1"/>
  <c r="P69" i="107"/>
  <c r="R69" i="107" s="1"/>
  <c r="P62" i="107"/>
  <c r="R62" i="107" s="1"/>
  <c r="T62" i="107" s="1"/>
  <c r="P30" i="107"/>
  <c r="R30" i="107" s="1"/>
  <c r="T30" i="107" s="1"/>
  <c r="P37" i="107"/>
  <c r="R37" i="107" s="1"/>
  <c r="T37" i="107" s="1"/>
  <c r="P10" i="107"/>
  <c r="R10" i="107" s="1"/>
  <c r="T10" i="107" s="1"/>
  <c r="P61" i="107"/>
  <c r="R61" i="107" s="1"/>
  <c r="T61" i="107" s="1"/>
  <c r="P94" i="107"/>
  <c r="R94" i="107" s="1"/>
  <c r="P22" i="107"/>
  <c r="R22" i="107" s="1"/>
  <c r="T22" i="107" s="1"/>
  <c r="P50" i="107"/>
  <c r="R50" i="107" s="1"/>
  <c r="P41" i="107"/>
  <c r="R41" i="107" s="1"/>
  <c r="P85" i="107"/>
  <c r="R85" i="107" s="1"/>
  <c r="T85" i="107" s="1"/>
  <c r="P107" i="107"/>
  <c r="R107" i="107" s="1"/>
  <c r="T107" i="107" s="1"/>
  <c r="P21" i="107"/>
  <c r="R21" i="107" s="1"/>
  <c r="T21" i="107" s="1"/>
  <c r="P38" i="107"/>
  <c r="R38" i="107" s="1"/>
  <c r="T38" i="107" s="1"/>
  <c r="P66" i="107"/>
  <c r="R66" i="107" s="1"/>
  <c r="T66" i="107" s="1"/>
  <c r="P36" i="107"/>
  <c r="R36" i="107" s="1"/>
  <c r="T36" i="107" s="1"/>
  <c r="P44" i="107"/>
  <c r="R44" i="107" s="1"/>
  <c r="P60" i="107"/>
  <c r="R60" i="107" s="1"/>
  <c r="P46" i="107"/>
  <c r="R46" i="107" s="1"/>
  <c r="P35" i="107"/>
  <c r="R35" i="107" s="1"/>
  <c r="P43" i="107"/>
  <c r="R43" i="107" s="1"/>
  <c r="P40" i="107"/>
  <c r="R40" i="107" s="1"/>
  <c r="T40" i="107" s="1"/>
  <c r="P76" i="107"/>
  <c r="R76" i="107" s="1"/>
  <c r="P14" i="107"/>
  <c r="R14" i="107" s="1"/>
  <c r="P68" i="107"/>
  <c r="R68" i="107" s="1"/>
  <c r="P108" i="107"/>
  <c r="R108" i="107" s="1"/>
  <c r="P9" i="107"/>
  <c r="R9" i="107" s="1"/>
  <c r="T9" i="107" s="1"/>
  <c r="P15" i="107"/>
  <c r="R15" i="107" s="1"/>
  <c r="P83" i="107"/>
  <c r="R83" i="107" s="1"/>
  <c r="T83" i="107" s="1"/>
  <c r="P106" i="107"/>
  <c r="R106" i="107" s="1"/>
  <c r="T106" i="107" s="1"/>
  <c r="P5" i="107"/>
  <c r="R5" i="107" s="1"/>
  <c r="T5" i="107" s="1"/>
  <c r="P73" i="107"/>
  <c r="R73" i="107" s="1"/>
  <c r="T73" i="107" s="1"/>
  <c r="P25" i="107"/>
  <c r="R25" i="107" s="1"/>
  <c r="T25" i="107" s="1"/>
  <c r="P59" i="107"/>
  <c r="R59" i="107" s="1"/>
  <c r="P12" i="107"/>
  <c r="R12" i="107" s="1"/>
  <c r="P47" i="107"/>
  <c r="R47" i="107" s="1"/>
  <c r="T47" i="107" s="1"/>
  <c r="P63" i="107"/>
  <c r="R63" i="107" s="1"/>
  <c r="T63" i="107" s="1"/>
  <c r="P92" i="107"/>
  <c r="R92" i="107" s="1"/>
  <c r="T92" i="107" s="1"/>
  <c r="P72" i="107"/>
  <c r="R72" i="107" s="1"/>
  <c r="P90" i="107"/>
  <c r="R90" i="107" s="1"/>
  <c r="P32" i="107"/>
  <c r="R32" i="107" s="1"/>
  <c r="T32" i="107" s="1"/>
  <c r="P49" i="107"/>
  <c r="R49" i="107" s="1"/>
  <c r="P70" i="107"/>
  <c r="R70" i="107" s="1"/>
  <c r="T70" i="107" s="1"/>
  <c r="P88" i="107"/>
  <c r="R88" i="107" s="1"/>
  <c r="T88" i="107" s="1"/>
  <c r="P95" i="107"/>
  <c r="R95" i="107" s="1"/>
  <c r="T95" i="107" s="1"/>
  <c r="P8" i="107"/>
  <c r="R8" i="107" s="1"/>
  <c r="T8" i="107" s="1"/>
  <c r="P20" i="107"/>
  <c r="R20" i="107" s="1"/>
  <c r="T20" i="107" s="1"/>
  <c r="P48" i="107"/>
  <c r="R48" i="107" s="1"/>
  <c r="P23" i="107"/>
  <c r="R23" i="107" s="1"/>
  <c r="T23" i="107" s="1"/>
  <c r="P51" i="107"/>
  <c r="R51" i="107" s="1"/>
  <c r="P13" i="107"/>
  <c r="R13" i="107" s="1"/>
  <c r="P11" i="107"/>
  <c r="R11" i="107" s="1"/>
  <c r="T11" i="107" s="1"/>
  <c r="S16" i="107"/>
  <c r="P52" i="107"/>
  <c r="R52" i="107" s="1"/>
  <c r="P86" i="107"/>
  <c r="R86" i="107" s="1"/>
  <c r="T86" i="107" s="1"/>
  <c r="P87" i="107"/>
  <c r="R87" i="107" s="1"/>
  <c r="T87" i="107" s="1"/>
  <c r="P101" i="107"/>
  <c r="R101" i="107" s="1"/>
  <c r="T101" i="107" s="1"/>
  <c r="P104" i="107"/>
  <c r="R104" i="107" s="1"/>
  <c r="T104" i="107" s="1"/>
  <c r="P42" i="107"/>
  <c r="R42" i="107" s="1"/>
  <c r="T42" i="107" s="1"/>
  <c r="P28" i="107"/>
  <c r="R28" i="107" s="1"/>
  <c r="P75" i="107"/>
  <c r="R75" i="107" s="1"/>
  <c r="P96" i="107"/>
  <c r="R96" i="107" s="1"/>
  <c r="P93" i="107"/>
  <c r="R93" i="107" s="1"/>
  <c r="T93" i="107" s="1"/>
  <c r="P64" i="107"/>
  <c r="R64" i="107" s="1"/>
  <c r="P17" i="107"/>
  <c r="R17" i="107" s="1"/>
  <c r="P31" i="107"/>
  <c r="R31" i="107" s="1"/>
  <c r="P65" i="107"/>
  <c r="R65" i="107" s="1"/>
  <c r="T65" i="107" s="1"/>
  <c r="P74" i="107"/>
  <c r="R74" i="107" s="1"/>
  <c r="P91" i="107"/>
  <c r="R91" i="107" s="1"/>
  <c r="T91" i="107" s="1"/>
  <c r="P80" i="107"/>
  <c r="R80" i="107" s="1"/>
  <c r="P24" i="107"/>
  <c r="R24" i="107" s="1"/>
  <c r="T24" i="107" s="1"/>
  <c r="P27" i="107"/>
  <c r="R27" i="107" s="1"/>
  <c r="T27" i="107" s="1"/>
  <c r="S64" i="107"/>
  <c r="P34" i="107"/>
  <c r="R34" i="107" s="1"/>
  <c r="P103" i="107"/>
  <c r="R103" i="107" s="1"/>
  <c r="T103" i="107" s="1"/>
  <c r="P19" i="107"/>
  <c r="R19" i="107" s="1"/>
  <c r="T19" i="107" s="1"/>
  <c r="P67" i="107"/>
  <c r="R67" i="107" s="1"/>
  <c r="P56" i="107"/>
  <c r="R56" i="107" s="1"/>
  <c r="T56" i="107" s="1"/>
  <c r="P79" i="107"/>
  <c r="R79" i="107" s="1"/>
  <c r="T79" i="107" s="1"/>
  <c r="S51" i="107"/>
  <c r="S69" i="107"/>
  <c r="S13" i="107"/>
  <c r="S39" i="107"/>
  <c r="S54" i="107"/>
  <c r="S76" i="107"/>
  <c r="S67" i="107"/>
  <c r="S17" i="107"/>
  <c r="S50" i="107"/>
  <c r="S43" i="107"/>
  <c r="S44" i="107"/>
  <c r="S60" i="107"/>
  <c r="S31" i="107"/>
  <c r="S81" i="107"/>
  <c r="S78" i="107"/>
  <c r="T78" i="107" s="1"/>
  <c r="S18" i="107"/>
  <c r="S52" i="107"/>
  <c r="S96" i="107"/>
  <c r="S15" i="107"/>
  <c r="S72" i="107"/>
  <c r="T72" i="107" s="1"/>
  <c r="S46" i="107"/>
  <c r="S68" i="107"/>
  <c r="S41" i="107"/>
  <c r="S74" i="107"/>
  <c r="S59" i="107"/>
  <c r="S29" i="107"/>
  <c r="S90" i="107"/>
  <c r="S12" i="107"/>
  <c r="T12" i="107" s="1"/>
  <c r="S28" i="107"/>
  <c r="S49" i="107"/>
  <c r="S34" i="107"/>
  <c r="S14" i="107"/>
  <c r="S71" i="107"/>
  <c r="S53" i="107"/>
  <c r="S94" i="107"/>
  <c r="S35" i="107"/>
  <c r="S48" i="107"/>
  <c r="S33" i="107"/>
  <c r="S108" i="107"/>
  <c r="L57" i="106"/>
  <c r="L14" i="106"/>
  <c r="L5" i="106"/>
  <c r="L35" i="106"/>
  <c r="L47" i="106"/>
  <c r="L6" i="106"/>
  <c r="L58" i="106"/>
  <c r="L39" i="106"/>
  <c r="L45" i="106"/>
  <c r="L67" i="106"/>
  <c r="L7" i="106"/>
  <c r="L23" i="106"/>
  <c r="L33" i="106"/>
  <c r="L80" i="106"/>
  <c r="L18" i="106"/>
  <c r="L31" i="106"/>
  <c r="L12" i="106"/>
  <c r="L37" i="106"/>
  <c r="L89" i="106"/>
  <c r="L27" i="106"/>
  <c r="L29" i="106"/>
  <c r="L66" i="106"/>
  <c r="L19" i="106"/>
  <c r="L106" i="106"/>
  <c r="L42" i="106"/>
  <c r="L91" i="106"/>
  <c r="L84" i="106"/>
  <c r="L8" i="106"/>
  <c r="L50" i="106"/>
  <c r="L52" i="106"/>
  <c r="L86" i="106"/>
  <c r="L10" i="106"/>
  <c r="L38" i="106"/>
  <c r="L9" i="106"/>
  <c r="L46" i="106"/>
  <c r="L107" i="106"/>
  <c r="L17" i="106"/>
  <c r="L98" i="106"/>
  <c r="L44" i="106"/>
  <c r="L99" i="106"/>
  <c r="L100" i="106"/>
  <c r="L93" i="106"/>
  <c r="L62" i="106"/>
  <c r="L51" i="106"/>
  <c r="L40" i="106"/>
  <c r="L43" i="106"/>
  <c r="L105" i="106"/>
  <c r="L61" i="106"/>
  <c r="L21" i="106"/>
  <c r="L28" i="106"/>
  <c r="L79" i="106"/>
  <c r="L26" i="106"/>
  <c r="L82" i="106"/>
  <c r="L13" i="106"/>
  <c r="L92" i="106"/>
  <c r="L41" i="106"/>
  <c r="L53" i="106"/>
  <c r="L64" i="106"/>
  <c r="L54" i="106"/>
  <c r="L24" i="106"/>
  <c r="L49" i="106"/>
  <c r="L71" i="106"/>
  <c r="L74" i="106"/>
  <c r="L108" i="106"/>
  <c r="L32" i="106"/>
  <c r="L77" i="106"/>
  <c r="L36" i="106"/>
  <c r="L87" i="106"/>
  <c r="L15" i="106"/>
  <c r="L69" i="106"/>
  <c r="L30" i="106"/>
  <c r="L25" i="106"/>
  <c r="L48" i="106"/>
  <c r="L88" i="106"/>
  <c r="L75" i="106"/>
  <c r="L11" i="106"/>
  <c r="L96" i="106"/>
  <c r="L97" i="106"/>
  <c r="L95" i="106"/>
  <c r="L22" i="106"/>
  <c r="L81" i="106"/>
  <c r="L55" i="106"/>
  <c r="L90" i="106"/>
  <c r="L59" i="106"/>
  <c r="L34" i="106"/>
  <c r="L72" i="106"/>
  <c r="L20" i="106"/>
  <c r="L104" i="106"/>
  <c r="L102" i="106"/>
  <c r="L70" i="106"/>
  <c r="L68" i="106"/>
  <c r="L63" i="106"/>
  <c r="L85" i="106"/>
  <c r="L16" i="106"/>
  <c r="L56" i="106"/>
  <c r="L103" i="106"/>
  <c r="L65" i="106"/>
  <c r="L101" i="106"/>
  <c r="L78" i="106"/>
  <c r="L76" i="106"/>
  <c r="L73" i="106"/>
  <c r="L83" i="106"/>
  <c r="L60" i="106"/>
  <c r="L94" i="106"/>
  <c r="M76" i="106"/>
  <c r="N76" i="106"/>
  <c r="M73" i="106"/>
  <c r="N73" i="106"/>
  <c r="M83" i="106"/>
  <c r="N83" i="106"/>
  <c r="M60" i="106"/>
  <c r="N60" i="106"/>
  <c r="N108" i="106"/>
  <c r="M108" i="106"/>
  <c r="S107" i="106"/>
  <c r="N107" i="106"/>
  <c r="M107" i="106"/>
  <c r="N106" i="106"/>
  <c r="M106" i="106"/>
  <c r="S105" i="106"/>
  <c r="N105" i="106"/>
  <c r="M105" i="106"/>
  <c r="S104" i="106"/>
  <c r="N104" i="106"/>
  <c r="M104" i="106"/>
  <c r="S102" i="106"/>
  <c r="N102" i="106"/>
  <c r="M102" i="106"/>
  <c r="N103" i="106"/>
  <c r="M103" i="106"/>
  <c r="S100" i="106"/>
  <c r="N100" i="106"/>
  <c r="M100" i="106"/>
  <c r="S99" i="106"/>
  <c r="N99" i="106"/>
  <c r="M99" i="106"/>
  <c r="S98" i="106"/>
  <c r="N98" i="106"/>
  <c r="M98" i="106"/>
  <c r="N90" i="106"/>
  <c r="M90" i="106"/>
  <c r="S101" i="106"/>
  <c r="N101" i="106"/>
  <c r="M101" i="106"/>
  <c r="S97" i="106"/>
  <c r="N97" i="106"/>
  <c r="M97" i="106"/>
  <c r="S93" i="106"/>
  <c r="N93" i="106"/>
  <c r="M93" i="106"/>
  <c r="S92" i="106"/>
  <c r="N92" i="106"/>
  <c r="M92" i="106"/>
  <c r="S91" i="106"/>
  <c r="N91" i="106"/>
  <c r="M91" i="106"/>
  <c r="N85" i="106"/>
  <c r="M85" i="106"/>
  <c r="S89" i="106"/>
  <c r="N89" i="106"/>
  <c r="M89" i="106"/>
  <c r="N96" i="106"/>
  <c r="M96" i="106"/>
  <c r="S95" i="106"/>
  <c r="N95" i="106"/>
  <c r="M95" i="106"/>
  <c r="S86" i="106"/>
  <c r="N86" i="106"/>
  <c r="M86" i="106"/>
  <c r="S94" i="106"/>
  <c r="N94" i="106"/>
  <c r="M94" i="106"/>
  <c r="S84" i="106"/>
  <c r="N84" i="106"/>
  <c r="M84" i="106"/>
  <c r="N68" i="106"/>
  <c r="M68" i="106"/>
  <c r="N65" i="106"/>
  <c r="M65" i="106"/>
  <c r="S88" i="106"/>
  <c r="N88" i="106"/>
  <c r="M88" i="106"/>
  <c r="S80" i="106"/>
  <c r="N80" i="106"/>
  <c r="M80" i="106"/>
  <c r="N63" i="106"/>
  <c r="M63" i="106"/>
  <c r="S87" i="106"/>
  <c r="N87" i="106"/>
  <c r="M87" i="106"/>
  <c r="N78" i="106"/>
  <c r="M78" i="106"/>
  <c r="N74" i="106"/>
  <c r="M74" i="106"/>
  <c r="N59" i="106"/>
  <c r="M59" i="106"/>
  <c r="S82" i="106"/>
  <c r="N82" i="106"/>
  <c r="M82" i="106"/>
  <c r="S71" i="106"/>
  <c r="N71" i="106"/>
  <c r="M71" i="106"/>
  <c r="S75" i="106"/>
  <c r="N75" i="106"/>
  <c r="M75" i="106"/>
  <c r="N56" i="106"/>
  <c r="M56" i="106"/>
  <c r="S79" i="106"/>
  <c r="N79" i="106"/>
  <c r="M79" i="106"/>
  <c r="S67" i="106"/>
  <c r="N67" i="106"/>
  <c r="M67" i="106"/>
  <c r="S66" i="106"/>
  <c r="N66" i="106"/>
  <c r="M66" i="106"/>
  <c r="N55" i="106"/>
  <c r="M55" i="106"/>
  <c r="S64" i="106"/>
  <c r="N64" i="106"/>
  <c r="M64" i="106"/>
  <c r="N54" i="106"/>
  <c r="M54" i="106"/>
  <c r="N69" i="106"/>
  <c r="M69" i="106"/>
  <c r="N52" i="106"/>
  <c r="M52" i="106"/>
  <c r="S77" i="106"/>
  <c r="N77" i="106"/>
  <c r="M77" i="106"/>
  <c r="N44" i="106"/>
  <c r="M44" i="106"/>
  <c r="S58" i="106"/>
  <c r="N58" i="106"/>
  <c r="M58" i="106"/>
  <c r="S57" i="106"/>
  <c r="N57" i="106"/>
  <c r="M57" i="106"/>
  <c r="N43" i="106"/>
  <c r="M43" i="106"/>
  <c r="N81" i="106"/>
  <c r="M81" i="106"/>
  <c r="N61" i="106"/>
  <c r="M61" i="106"/>
  <c r="S70" i="106"/>
  <c r="N70" i="106"/>
  <c r="M70" i="106"/>
  <c r="S72" i="106"/>
  <c r="N72" i="106"/>
  <c r="M72" i="106"/>
  <c r="N33" i="106"/>
  <c r="M33" i="106"/>
  <c r="N53" i="106"/>
  <c r="M53" i="106"/>
  <c r="N28" i="106"/>
  <c r="M28" i="106"/>
  <c r="N40" i="106"/>
  <c r="M40" i="106"/>
  <c r="S47" i="106"/>
  <c r="N47" i="106"/>
  <c r="M47" i="106"/>
  <c r="N18" i="106"/>
  <c r="M18" i="106"/>
  <c r="N41" i="106"/>
  <c r="M41" i="106"/>
  <c r="S48" i="106"/>
  <c r="N48" i="106"/>
  <c r="M48" i="106"/>
  <c r="N17" i="106"/>
  <c r="M17" i="106"/>
  <c r="S42" i="106"/>
  <c r="N42" i="106"/>
  <c r="M42" i="106"/>
  <c r="S14" i="106"/>
  <c r="N14" i="106"/>
  <c r="M14" i="106"/>
  <c r="N11" i="106"/>
  <c r="M11" i="106"/>
  <c r="N16" i="106"/>
  <c r="M16" i="106"/>
  <c r="S38" i="106"/>
  <c r="N38" i="106"/>
  <c r="M38" i="106"/>
  <c r="S37" i="106"/>
  <c r="N37" i="106"/>
  <c r="M37" i="106"/>
  <c r="S36" i="106"/>
  <c r="N36" i="106"/>
  <c r="M36" i="106"/>
  <c r="N15" i="106"/>
  <c r="M15" i="106"/>
  <c r="N13" i="106"/>
  <c r="M13" i="106"/>
  <c r="N46" i="106"/>
  <c r="M46" i="106"/>
  <c r="S32" i="106"/>
  <c r="N32" i="106"/>
  <c r="M32" i="106"/>
  <c r="N35" i="106"/>
  <c r="M35" i="106"/>
  <c r="S30" i="106"/>
  <c r="N30" i="106"/>
  <c r="M30" i="106"/>
  <c r="N39" i="106"/>
  <c r="M39" i="106"/>
  <c r="S22" i="106"/>
  <c r="N22" i="106"/>
  <c r="M22" i="106"/>
  <c r="S27" i="106"/>
  <c r="N27" i="106"/>
  <c r="M27" i="106"/>
  <c r="S26" i="106"/>
  <c r="N26" i="106"/>
  <c r="M26" i="106"/>
  <c r="S25" i="106"/>
  <c r="N25" i="106"/>
  <c r="M25" i="106"/>
  <c r="P25" i="106" s="1"/>
  <c r="R25" i="106" s="1"/>
  <c r="S24" i="106"/>
  <c r="N24" i="106"/>
  <c r="M24" i="106"/>
  <c r="S23" i="106"/>
  <c r="N23" i="106"/>
  <c r="M23" i="106"/>
  <c r="N29" i="106"/>
  <c r="M29" i="106"/>
  <c r="S21" i="106"/>
  <c r="N21" i="106"/>
  <c r="M21" i="106"/>
  <c r="N34" i="106"/>
  <c r="M34" i="106"/>
  <c r="S19" i="106"/>
  <c r="N19" i="106"/>
  <c r="M19" i="106"/>
  <c r="N49" i="106"/>
  <c r="M49" i="106"/>
  <c r="N51" i="106"/>
  <c r="M51" i="106"/>
  <c r="N45" i="106"/>
  <c r="M45" i="106"/>
  <c r="N50" i="106"/>
  <c r="M50" i="106"/>
  <c r="N62" i="106"/>
  <c r="M62" i="106"/>
  <c r="N31" i="106"/>
  <c r="M31" i="106"/>
  <c r="S12" i="106"/>
  <c r="N12" i="106"/>
  <c r="M12" i="106"/>
  <c r="N20" i="106"/>
  <c r="M20" i="106"/>
  <c r="N10" i="106"/>
  <c r="M10" i="106"/>
  <c r="Y9" i="106"/>
  <c r="S9" i="106"/>
  <c r="N9" i="106"/>
  <c r="M9" i="106"/>
  <c r="Y8" i="106"/>
  <c r="S8" i="106"/>
  <c r="N8" i="106"/>
  <c r="M8" i="106"/>
  <c r="Y7" i="106"/>
  <c r="S7" i="106"/>
  <c r="N7" i="106"/>
  <c r="M7" i="106"/>
  <c r="S6" i="106"/>
  <c r="N6" i="106"/>
  <c r="M6" i="106"/>
  <c r="Y5" i="106"/>
  <c r="S90" i="106" s="1"/>
  <c r="S5" i="106"/>
  <c r="N5" i="106"/>
  <c r="M5" i="106"/>
  <c r="Y4" i="106"/>
  <c r="S39" i="106" s="1"/>
  <c r="Y3" i="106"/>
  <c r="B1" i="106"/>
  <c r="T75" i="107" l="1"/>
  <c r="T105" i="107"/>
  <c r="T58" i="107"/>
  <c r="T71" i="107"/>
  <c r="T29" i="107"/>
  <c r="T68" i="107"/>
  <c r="T18" i="107"/>
  <c r="T39" i="107"/>
  <c r="T33" i="107"/>
  <c r="T76" i="107"/>
  <c r="T13" i="107"/>
  <c r="T46" i="107"/>
  <c r="T96" i="107"/>
  <c r="T80" i="107"/>
  <c r="T90" i="107"/>
  <c r="T67" i="107"/>
  <c r="T108" i="107"/>
  <c r="T51" i="107"/>
  <c r="T14" i="107"/>
  <c r="T81" i="107"/>
  <c r="T69" i="107"/>
  <c r="T48" i="107"/>
  <c r="T59" i="107"/>
  <c r="T35" i="107"/>
  <c r="T74" i="107"/>
  <c r="T60" i="107"/>
  <c r="T53" i="107"/>
  <c r="T43" i="107"/>
  <c r="T41" i="107"/>
  <c r="T50" i="107"/>
  <c r="T16" i="107"/>
  <c r="T44" i="107"/>
  <c r="T17" i="107"/>
  <c r="T94" i="107"/>
  <c r="T34" i="107"/>
  <c r="T15" i="107"/>
  <c r="T49" i="107"/>
  <c r="T52" i="107"/>
  <c r="T54" i="107"/>
  <c r="T31" i="107"/>
  <c r="T64" i="107"/>
  <c r="T28" i="107"/>
  <c r="S40" i="106"/>
  <c r="S51" i="106"/>
  <c r="S63" i="106"/>
  <c r="S76" i="106"/>
  <c r="S34" i="106"/>
  <c r="S49" i="106"/>
  <c r="S108" i="106"/>
  <c r="S55" i="106"/>
  <c r="S60" i="106"/>
  <c r="S78" i="106"/>
  <c r="S83" i="106"/>
  <c r="S50" i="106"/>
  <c r="S73" i="106"/>
  <c r="P5" i="106"/>
  <c r="R5" i="106" s="1"/>
  <c r="T5" i="106" s="1"/>
  <c r="P73" i="106"/>
  <c r="R73" i="106" s="1"/>
  <c r="P76" i="106"/>
  <c r="R76" i="106" s="1"/>
  <c r="T76" i="106" s="1"/>
  <c r="P28" i="106"/>
  <c r="R28" i="106" s="1"/>
  <c r="P91" i="106"/>
  <c r="R91" i="106" s="1"/>
  <c r="T91" i="106" s="1"/>
  <c r="P60" i="106"/>
  <c r="R60" i="106" s="1"/>
  <c r="P83" i="106"/>
  <c r="R83" i="106" s="1"/>
  <c r="P54" i="106"/>
  <c r="R54" i="106" s="1"/>
  <c r="P81" i="106"/>
  <c r="R81" i="106" s="1"/>
  <c r="P67" i="106"/>
  <c r="R67" i="106" s="1"/>
  <c r="T67" i="106" s="1"/>
  <c r="P88" i="106"/>
  <c r="R88" i="106" s="1"/>
  <c r="T88" i="106" s="1"/>
  <c r="P16" i="106"/>
  <c r="R16" i="106" s="1"/>
  <c r="P19" i="106"/>
  <c r="R19" i="106" s="1"/>
  <c r="T19" i="106" s="1"/>
  <c r="P65" i="106"/>
  <c r="R65" i="106" s="1"/>
  <c r="P11" i="106"/>
  <c r="R11" i="106" s="1"/>
  <c r="P89" i="106"/>
  <c r="R89" i="106" s="1"/>
  <c r="T89" i="106" s="1"/>
  <c r="P46" i="106"/>
  <c r="R46" i="106" s="1"/>
  <c r="P48" i="106"/>
  <c r="R48" i="106" s="1"/>
  <c r="T48" i="106" s="1"/>
  <c r="P71" i="106"/>
  <c r="R71" i="106" s="1"/>
  <c r="T71" i="106" s="1"/>
  <c r="P74" i="106"/>
  <c r="R74" i="106" s="1"/>
  <c r="P17" i="106"/>
  <c r="R17" i="106" s="1"/>
  <c r="P42" i="106"/>
  <c r="R42" i="106" s="1"/>
  <c r="T42" i="106" s="1"/>
  <c r="P39" i="106"/>
  <c r="R39" i="106" s="1"/>
  <c r="T39" i="106" s="1"/>
  <c r="P51" i="106"/>
  <c r="R51" i="106" s="1"/>
  <c r="P34" i="106"/>
  <c r="R34" i="106" s="1"/>
  <c r="P77" i="106"/>
  <c r="R77" i="106" s="1"/>
  <c r="T77" i="106" s="1"/>
  <c r="P63" i="106"/>
  <c r="R63" i="106" s="1"/>
  <c r="P32" i="106"/>
  <c r="R32" i="106" s="1"/>
  <c r="T32" i="106" s="1"/>
  <c r="P106" i="106"/>
  <c r="R106" i="106" s="1"/>
  <c r="P21" i="106"/>
  <c r="R21" i="106" s="1"/>
  <c r="T21" i="106" s="1"/>
  <c r="P107" i="106"/>
  <c r="R107" i="106" s="1"/>
  <c r="T107" i="106" s="1"/>
  <c r="P20" i="106"/>
  <c r="R20" i="106" s="1"/>
  <c r="P79" i="106"/>
  <c r="R79" i="106" s="1"/>
  <c r="T79" i="106" s="1"/>
  <c r="P50" i="106"/>
  <c r="R50" i="106" s="1"/>
  <c r="T50" i="106" s="1"/>
  <c r="P35" i="106"/>
  <c r="R35" i="106" s="1"/>
  <c r="P72" i="106"/>
  <c r="R72" i="106" s="1"/>
  <c r="T72" i="106" s="1"/>
  <c r="P93" i="106"/>
  <c r="R93" i="106" s="1"/>
  <c r="T93" i="106" s="1"/>
  <c r="P95" i="106"/>
  <c r="R95" i="106" s="1"/>
  <c r="T95" i="106" s="1"/>
  <c r="P43" i="106"/>
  <c r="R43" i="106" s="1"/>
  <c r="P23" i="106"/>
  <c r="R23" i="106" s="1"/>
  <c r="T23" i="106" s="1"/>
  <c r="P97" i="106"/>
  <c r="R97" i="106" s="1"/>
  <c r="T97" i="106" s="1"/>
  <c r="T25" i="106"/>
  <c r="P57" i="106"/>
  <c r="R57" i="106" s="1"/>
  <c r="T57" i="106" s="1"/>
  <c r="P64" i="106"/>
  <c r="R64" i="106" s="1"/>
  <c r="T64" i="106" s="1"/>
  <c r="P22" i="106"/>
  <c r="R22" i="106" s="1"/>
  <c r="T22" i="106" s="1"/>
  <c r="P13" i="106"/>
  <c r="R13" i="106" s="1"/>
  <c r="P14" i="106"/>
  <c r="R14" i="106" s="1"/>
  <c r="T14" i="106" s="1"/>
  <c r="P61" i="106"/>
  <c r="R61" i="106" s="1"/>
  <c r="P75" i="106"/>
  <c r="R75" i="106" s="1"/>
  <c r="T75" i="106" s="1"/>
  <c r="P59" i="106"/>
  <c r="R59" i="106" s="1"/>
  <c r="P105" i="106"/>
  <c r="R105" i="106" s="1"/>
  <c r="T105" i="106" s="1"/>
  <c r="P108" i="106"/>
  <c r="R108" i="106" s="1"/>
  <c r="T108" i="106" s="1"/>
  <c r="P45" i="106"/>
  <c r="R45" i="106" s="1"/>
  <c r="P29" i="106"/>
  <c r="R29" i="106" s="1"/>
  <c r="P33" i="106"/>
  <c r="R33" i="106" s="1"/>
  <c r="P94" i="106"/>
  <c r="R94" i="106" s="1"/>
  <c r="T94" i="106" s="1"/>
  <c r="P98" i="106"/>
  <c r="R98" i="106" s="1"/>
  <c r="T98" i="106" s="1"/>
  <c r="P9" i="106"/>
  <c r="R9" i="106" s="1"/>
  <c r="T9" i="106" s="1"/>
  <c r="P52" i="106"/>
  <c r="R52" i="106" s="1"/>
  <c r="P96" i="106"/>
  <c r="R96" i="106" s="1"/>
  <c r="P103" i="106"/>
  <c r="R103" i="106" s="1"/>
  <c r="P7" i="106"/>
  <c r="R7" i="106" s="1"/>
  <c r="T7" i="106" s="1"/>
  <c r="P31" i="106"/>
  <c r="R31" i="106" s="1"/>
  <c r="P15" i="106"/>
  <c r="R15" i="106" s="1"/>
  <c r="P38" i="106"/>
  <c r="R38" i="106" s="1"/>
  <c r="T38" i="106" s="1"/>
  <c r="P40" i="106"/>
  <c r="R40" i="106" s="1"/>
  <c r="P58" i="106"/>
  <c r="R58" i="106" s="1"/>
  <c r="T58" i="106" s="1"/>
  <c r="P55" i="106"/>
  <c r="R55" i="106" s="1"/>
  <c r="P92" i="106"/>
  <c r="R92" i="106" s="1"/>
  <c r="T92" i="106" s="1"/>
  <c r="P102" i="106"/>
  <c r="R102" i="106" s="1"/>
  <c r="T102" i="106" s="1"/>
  <c r="P6" i="106"/>
  <c r="R6" i="106" s="1"/>
  <c r="T6" i="106" s="1"/>
  <c r="P101" i="106"/>
  <c r="R101" i="106" s="1"/>
  <c r="T101" i="106" s="1"/>
  <c r="P10" i="106"/>
  <c r="R10" i="106" s="1"/>
  <c r="P36" i="106"/>
  <c r="R36" i="106" s="1"/>
  <c r="T36" i="106" s="1"/>
  <c r="P69" i="106"/>
  <c r="R69" i="106" s="1"/>
  <c r="P68" i="106"/>
  <c r="R68" i="106" s="1"/>
  <c r="P66" i="106"/>
  <c r="R66" i="106" s="1"/>
  <c r="T66" i="106" s="1"/>
  <c r="P8" i="106"/>
  <c r="R8" i="106" s="1"/>
  <c r="T8" i="106" s="1"/>
  <c r="P62" i="106"/>
  <c r="R62" i="106" s="1"/>
  <c r="P49" i="106"/>
  <c r="R49" i="106" s="1"/>
  <c r="P24" i="106"/>
  <c r="R24" i="106" s="1"/>
  <c r="T24" i="106" s="1"/>
  <c r="P27" i="106"/>
  <c r="R27" i="106" s="1"/>
  <c r="T27" i="106" s="1"/>
  <c r="P30" i="106"/>
  <c r="R30" i="106" s="1"/>
  <c r="T30" i="106" s="1"/>
  <c r="P18" i="106"/>
  <c r="R18" i="106" s="1"/>
  <c r="P70" i="106"/>
  <c r="R70" i="106" s="1"/>
  <c r="T70" i="106" s="1"/>
  <c r="P82" i="106"/>
  <c r="R82" i="106" s="1"/>
  <c r="T82" i="106" s="1"/>
  <c r="P85" i="106"/>
  <c r="R85" i="106" s="1"/>
  <c r="P104" i="106"/>
  <c r="R104" i="106" s="1"/>
  <c r="T104" i="106" s="1"/>
  <c r="P26" i="106"/>
  <c r="R26" i="106" s="1"/>
  <c r="T26" i="106" s="1"/>
  <c r="P41" i="106"/>
  <c r="R41" i="106" s="1"/>
  <c r="P80" i="106"/>
  <c r="R80" i="106" s="1"/>
  <c r="T80" i="106" s="1"/>
  <c r="P86" i="106"/>
  <c r="R86" i="106" s="1"/>
  <c r="T86" i="106" s="1"/>
  <c r="P99" i="106"/>
  <c r="R99" i="106" s="1"/>
  <c r="T99" i="106" s="1"/>
  <c r="P78" i="106"/>
  <c r="R78" i="106" s="1"/>
  <c r="P44" i="106"/>
  <c r="R44" i="106" s="1"/>
  <c r="P37" i="106"/>
  <c r="R37" i="106" s="1"/>
  <c r="T37" i="106" s="1"/>
  <c r="P56" i="106"/>
  <c r="R56" i="106" s="1"/>
  <c r="P87" i="106"/>
  <c r="R87" i="106" s="1"/>
  <c r="T87" i="106" s="1"/>
  <c r="P84" i="106"/>
  <c r="R84" i="106" s="1"/>
  <c r="T84" i="106" s="1"/>
  <c r="P90" i="106"/>
  <c r="R90" i="106" s="1"/>
  <c r="T90" i="106" s="1"/>
  <c r="P100" i="106"/>
  <c r="R100" i="106" s="1"/>
  <c r="T100" i="106" s="1"/>
  <c r="P53" i="106"/>
  <c r="R53" i="106" s="1"/>
  <c r="P47" i="106"/>
  <c r="R47" i="106" s="1"/>
  <c r="T47" i="106" s="1"/>
  <c r="P12" i="106"/>
  <c r="R12" i="106" s="1"/>
  <c r="T12" i="106" s="1"/>
  <c r="S10" i="106"/>
  <c r="S29" i="106"/>
  <c r="S13" i="106"/>
  <c r="S18" i="106"/>
  <c r="S35" i="106"/>
  <c r="S17" i="106"/>
  <c r="S81" i="106"/>
  <c r="S62" i="106"/>
  <c r="S53" i="106"/>
  <c r="S69" i="106"/>
  <c r="S74" i="106"/>
  <c r="S96" i="106"/>
  <c r="S103" i="106"/>
  <c r="S46" i="106"/>
  <c r="S41" i="106"/>
  <c r="S56" i="106"/>
  <c r="S68" i="106"/>
  <c r="S45" i="106"/>
  <c r="S11" i="106"/>
  <c r="S85" i="106"/>
  <c r="S20" i="106"/>
  <c r="S15" i="106"/>
  <c r="S44" i="106"/>
  <c r="S61" i="106"/>
  <c r="S106" i="106"/>
  <c r="S31" i="106"/>
  <c r="S28" i="106"/>
  <c r="S52" i="106"/>
  <c r="S59" i="106"/>
  <c r="S43" i="106"/>
  <c r="S65" i="106"/>
  <c r="S16" i="106"/>
  <c r="S33" i="106"/>
  <c r="S54" i="106"/>
  <c r="S60" i="105"/>
  <c r="N60" i="105"/>
  <c r="M60" i="105"/>
  <c r="L60" i="105"/>
  <c r="S76" i="105"/>
  <c r="N76" i="105"/>
  <c r="M76" i="105"/>
  <c r="L76" i="105"/>
  <c r="N69" i="105"/>
  <c r="M69" i="105"/>
  <c r="L69" i="105"/>
  <c r="N29" i="105"/>
  <c r="M29" i="105"/>
  <c r="L29" i="105"/>
  <c r="N52" i="105"/>
  <c r="M52" i="105"/>
  <c r="L52" i="105"/>
  <c r="S94" i="105"/>
  <c r="N94" i="105"/>
  <c r="M94" i="105"/>
  <c r="L94" i="105"/>
  <c r="N101" i="105"/>
  <c r="M101" i="105"/>
  <c r="L101" i="105"/>
  <c r="S103" i="105"/>
  <c r="N103" i="105"/>
  <c r="M103" i="105"/>
  <c r="L103" i="105"/>
  <c r="S83" i="105"/>
  <c r="N83" i="105"/>
  <c r="M83" i="105"/>
  <c r="L83" i="105"/>
  <c r="N75" i="105"/>
  <c r="M75" i="105"/>
  <c r="L75" i="105"/>
  <c r="S84" i="105"/>
  <c r="N84" i="105"/>
  <c r="M84" i="105"/>
  <c r="L84" i="105"/>
  <c r="S93" i="105"/>
  <c r="N93" i="105"/>
  <c r="M93" i="105"/>
  <c r="L93" i="105"/>
  <c r="S5" i="105"/>
  <c r="N5" i="105"/>
  <c r="M5" i="105"/>
  <c r="L5" i="105"/>
  <c r="N98" i="105"/>
  <c r="M98" i="105"/>
  <c r="L98" i="105"/>
  <c r="N53" i="105"/>
  <c r="M53" i="105"/>
  <c r="L53" i="105"/>
  <c r="S58" i="105"/>
  <c r="N58" i="105"/>
  <c r="M58" i="105"/>
  <c r="L58" i="105"/>
  <c r="N55" i="105"/>
  <c r="M55" i="105"/>
  <c r="L55" i="105"/>
  <c r="S79" i="105"/>
  <c r="N79" i="105"/>
  <c r="M79" i="105"/>
  <c r="L79" i="105"/>
  <c r="S73" i="105"/>
  <c r="N73" i="105"/>
  <c r="M73" i="105"/>
  <c r="L73" i="105"/>
  <c r="N86" i="105"/>
  <c r="M86" i="105"/>
  <c r="L86" i="105"/>
  <c r="S80" i="105"/>
  <c r="N80" i="105"/>
  <c r="M80" i="105"/>
  <c r="L80" i="105"/>
  <c r="S56" i="105"/>
  <c r="N56" i="105"/>
  <c r="M56" i="105"/>
  <c r="L56" i="105"/>
  <c r="N81" i="105"/>
  <c r="M81" i="105"/>
  <c r="L81" i="105"/>
  <c r="S71" i="105"/>
  <c r="N71" i="105"/>
  <c r="M71" i="105"/>
  <c r="L71" i="105"/>
  <c r="N95" i="105"/>
  <c r="M95" i="105"/>
  <c r="L95" i="105"/>
  <c r="N42" i="105"/>
  <c r="M42" i="105"/>
  <c r="L42" i="105"/>
  <c r="N18" i="105"/>
  <c r="M18" i="105"/>
  <c r="L18" i="105"/>
  <c r="S77" i="105"/>
  <c r="N77" i="105"/>
  <c r="M77" i="105"/>
  <c r="L77" i="105"/>
  <c r="N62" i="105"/>
  <c r="M62" i="105"/>
  <c r="L62" i="105"/>
  <c r="N9" i="105"/>
  <c r="M9" i="105"/>
  <c r="L9" i="105"/>
  <c r="N99" i="105"/>
  <c r="M99" i="105"/>
  <c r="L99" i="105"/>
  <c r="N50" i="105"/>
  <c r="M50" i="105"/>
  <c r="L50" i="105"/>
  <c r="S72" i="105"/>
  <c r="N72" i="105"/>
  <c r="M72" i="105"/>
  <c r="L72" i="105"/>
  <c r="N61" i="105"/>
  <c r="M61" i="105"/>
  <c r="L61" i="105"/>
  <c r="S70" i="105"/>
  <c r="N70" i="105"/>
  <c r="M70" i="105"/>
  <c r="L70" i="105"/>
  <c r="N59" i="105"/>
  <c r="M59" i="105"/>
  <c r="L59" i="105"/>
  <c r="N13" i="105"/>
  <c r="M13" i="105"/>
  <c r="L13" i="105"/>
  <c r="S67" i="105"/>
  <c r="N67" i="105"/>
  <c r="M67" i="105"/>
  <c r="L67" i="105"/>
  <c r="N7" i="105"/>
  <c r="M7" i="105"/>
  <c r="L7" i="105"/>
  <c r="S65" i="105"/>
  <c r="N65" i="105"/>
  <c r="M65" i="105"/>
  <c r="L65" i="105"/>
  <c r="N20" i="105"/>
  <c r="M20" i="105"/>
  <c r="L20" i="105"/>
  <c r="S63" i="105"/>
  <c r="N63" i="105"/>
  <c r="M63" i="105"/>
  <c r="L63" i="105"/>
  <c r="S91" i="105"/>
  <c r="N91" i="105"/>
  <c r="M91" i="105"/>
  <c r="L91" i="105"/>
  <c r="N26" i="105"/>
  <c r="M26" i="105"/>
  <c r="L26" i="105"/>
  <c r="N40" i="105"/>
  <c r="M40" i="105"/>
  <c r="L40" i="105"/>
  <c r="N14" i="105"/>
  <c r="M14" i="105"/>
  <c r="L14" i="105"/>
  <c r="N66" i="105"/>
  <c r="M66" i="105"/>
  <c r="L66" i="105"/>
  <c r="S57" i="105"/>
  <c r="N57" i="105"/>
  <c r="M57" i="105"/>
  <c r="L57" i="105"/>
  <c r="N90" i="105"/>
  <c r="M90" i="105"/>
  <c r="L90" i="105"/>
  <c r="N74" i="105"/>
  <c r="M74" i="105"/>
  <c r="L74" i="105"/>
  <c r="S54" i="105"/>
  <c r="N54" i="105"/>
  <c r="M54" i="105"/>
  <c r="L54" i="105"/>
  <c r="N48" i="105"/>
  <c r="M48" i="105"/>
  <c r="L48" i="105"/>
  <c r="N49" i="105"/>
  <c r="M49" i="105"/>
  <c r="L49" i="105"/>
  <c r="N34" i="105"/>
  <c r="M34" i="105"/>
  <c r="L34" i="105"/>
  <c r="N21" i="105"/>
  <c r="M21" i="105"/>
  <c r="L21" i="105"/>
  <c r="N44" i="105"/>
  <c r="M44" i="105"/>
  <c r="L44" i="105"/>
  <c r="N51" i="105"/>
  <c r="M51" i="105"/>
  <c r="L51" i="105"/>
  <c r="S47" i="105"/>
  <c r="N47" i="105"/>
  <c r="M47" i="105"/>
  <c r="L47" i="105"/>
  <c r="S46" i="105"/>
  <c r="N46" i="105"/>
  <c r="M46" i="105"/>
  <c r="L46" i="105"/>
  <c r="S45" i="105"/>
  <c r="N45" i="105"/>
  <c r="M45" i="105"/>
  <c r="L45" i="105"/>
  <c r="N87" i="105"/>
  <c r="M87" i="105"/>
  <c r="L87" i="105"/>
  <c r="S43" i="105"/>
  <c r="N43" i="105"/>
  <c r="M43" i="105"/>
  <c r="L43" i="105"/>
  <c r="N35" i="105"/>
  <c r="M35" i="105"/>
  <c r="L35" i="105"/>
  <c r="S41" i="105"/>
  <c r="N41" i="105"/>
  <c r="M41" i="105"/>
  <c r="L41" i="105"/>
  <c r="N102" i="105"/>
  <c r="M102" i="105"/>
  <c r="L102" i="105"/>
  <c r="S39" i="105"/>
  <c r="N39" i="105"/>
  <c r="M39" i="105"/>
  <c r="L39" i="105"/>
  <c r="S38" i="105"/>
  <c r="N38" i="105"/>
  <c r="M38" i="105"/>
  <c r="L38" i="105"/>
  <c r="N82" i="105"/>
  <c r="M82" i="105"/>
  <c r="L82" i="105"/>
  <c r="S36" i="105"/>
  <c r="N36" i="105"/>
  <c r="M36" i="105"/>
  <c r="L36" i="105"/>
  <c r="N100" i="105"/>
  <c r="M100" i="105"/>
  <c r="L100" i="105"/>
  <c r="N97" i="105"/>
  <c r="M97" i="105"/>
  <c r="L97" i="105"/>
  <c r="S33" i="105"/>
  <c r="N33" i="105"/>
  <c r="M33" i="105"/>
  <c r="L33" i="105"/>
  <c r="S32" i="105"/>
  <c r="N32" i="105"/>
  <c r="M32" i="105"/>
  <c r="L32" i="105"/>
  <c r="S31" i="105"/>
  <c r="N31" i="105"/>
  <c r="M31" i="105"/>
  <c r="L31" i="105"/>
  <c r="S30" i="105"/>
  <c r="N30" i="105"/>
  <c r="M30" i="105"/>
  <c r="L30" i="105"/>
  <c r="S78" i="105"/>
  <c r="N78" i="105"/>
  <c r="M78" i="105"/>
  <c r="L78" i="105"/>
  <c r="S28" i="105"/>
  <c r="N28" i="105"/>
  <c r="M28" i="105"/>
  <c r="L28" i="105"/>
  <c r="S27" i="105"/>
  <c r="N27" i="105"/>
  <c r="M27" i="105"/>
  <c r="L27" i="105"/>
  <c r="N89" i="105"/>
  <c r="M89" i="105"/>
  <c r="L89" i="105"/>
  <c r="S25" i="105"/>
  <c r="N25" i="105"/>
  <c r="M25" i="105"/>
  <c r="L25" i="105"/>
  <c r="S24" i="105"/>
  <c r="N24" i="105"/>
  <c r="M24" i="105"/>
  <c r="L24" i="105"/>
  <c r="S23" i="105"/>
  <c r="N23" i="105"/>
  <c r="M23" i="105"/>
  <c r="L23" i="105"/>
  <c r="S22" i="105"/>
  <c r="N22" i="105"/>
  <c r="M22" i="105"/>
  <c r="L22" i="105"/>
  <c r="N92" i="105"/>
  <c r="M92" i="105"/>
  <c r="L92" i="105"/>
  <c r="N64" i="105"/>
  <c r="M64" i="105"/>
  <c r="L64" i="105"/>
  <c r="S19" i="105"/>
  <c r="N19" i="105"/>
  <c r="M19" i="105"/>
  <c r="L19" i="105"/>
  <c r="S88" i="105"/>
  <c r="N88" i="105"/>
  <c r="M88" i="105"/>
  <c r="L88" i="105"/>
  <c r="S17" i="105"/>
  <c r="N17" i="105"/>
  <c r="M17" i="105"/>
  <c r="L17" i="105"/>
  <c r="S16" i="105"/>
  <c r="N16" i="105"/>
  <c r="M16" i="105"/>
  <c r="L16" i="105"/>
  <c r="S15" i="105"/>
  <c r="N15" i="105"/>
  <c r="M15" i="105"/>
  <c r="L15" i="105"/>
  <c r="N96" i="105"/>
  <c r="M96" i="105"/>
  <c r="L96" i="105"/>
  <c r="N104" i="105"/>
  <c r="M104" i="105"/>
  <c r="L104" i="105"/>
  <c r="S12" i="105"/>
  <c r="N12" i="105"/>
  <c r="M12" i="105"/>
  <c r="L12" i="105"/>
  <c r="S11" i="105"/>
  <c r="N11" i="105"/>
  <c r="M11" i="105"/>
  <c r="L11" i="105"/>
  <c r="S10" i="105"/>
  <c r="N10" i="105"/>
  <c r="M10" i="105"/>
  <c r="L10" i="105"/>
  <c r="Y9" i="105"/>
  <c r="S7" i="105" s="1"/>
  <c r="S85" i="105"/>
  <c r="N85" i="105"/>
  <c r="M85" i="105"/>
  <c r="L85" i="105"/>
  <c r="Y8" i="105"/>
  <c r="S8" i="105"/>
  <c r="N8" i="105"/>
  <c r="M8" i="105"/>
  <c r="L8" i="105"/>
  <c r="Y7" i="105"/>
  <c r="S48" i="105" s="1"/>
  <c r="N68" i="105"/>
  <c r="M68" i="105"/>
  <c r="L68" i="105"/>
  <c r="S6" i="105"/>
  <c r="N6" i="105"/>
  <c r="M6" i="105"/>
  <c r="L6" i="105"/>
  <c r="Y5" i="105"/>
  <c r="N37" i="105"/>
  <c r="M37" i="105"/>
  <c r="L37" i="105"/>
  <c r="Y4" i="105"/>
  <c r="Y3" i="105"/>
  <c r="S64" i="105" s="1"/>
  <c r="B1" i="105"/>
  <c r="T34" i="106" l="1"/>
  <c r="T78" i="106"/>
  <c r="T55" i="106"/>
  <c r="T73" i="106"/>
  <c r="T51" i="106"/>
  <c r="T83" i="106"/>
  <c r="T49" i="106"/>
  <c r="T40" i="106"/>
  <c r="T60" i="106"/>
  <c r="T63" i="106"/>
  <c r="T81" i="106"/>
  <c r="T46" i="106"/>
  <c r="T41" i="106"/>
  <c r="T28" i="106"/>
  <c r="T20" i="106"/>
  <c r="T65" i="106"/>
  <c r="T13" i="106"/>
  <c r="T29" i="106"/>
  <c r="T18" i="106"/>
  <c r="T106" i="106"/>
  <c r="T96" i="106"/>
  <c r="T61" i="106"/>
  <c r="T11" i="106"/>
  <c r="T43" i="106"/>
  <c r="T54" i="106"/>
  <c r="T31" i="106"/>
  <c r="T74" i="106"/>
  <c r="T85" i="106"/>
  <c r="T62" i="106"/>
  <c r="T53" i="106"/>
  <c r="T16" i="106"/>
  <c r="T17" i="106"/>
  <c r="T44" i="106"/>
  <c r="T52" i="106"/>
  <c r="T33" i="106"/>
  <c r="T35" i="106"/>
  <c r="T56" i="106"/>
  <c r="T103" i="106"/>
  <c r="T10" i="106"/>
  <c r="T15" i="106"/>
  <c r="T69" i="106"/>
  <c r="T45" i="106"/>
  <c r="T59" i="106"/>
  <c r="T68" i="106"/>
  <c r="S37" i="105"/>
  <c r="S9" i="105"/>
  <c r="S53" i="105"/>
  <c r="S29" i="105"/>
  <c r="S75" i="105"/>
  <c r="S87" i="105"/>
  <c r="S92" i="105"/>
  <c r="P79" i="105"/>
  <c r="R79" i="105" s="1"/>
  <c r="T79" i="105" s="1"/>
  <c r="P12" i="105"/>
  <c r="R12" i="105" s="1"/>
  <c r="T12" i="105" s="1"/>
  <c r="P31" i="105"/>
  <c r="R31" i="105" s="1"/>
  <c r="T31" i="105" s="1"/>
  <c r="P21" i="105"/>
  <c r="R21" i="105" s="1"/>
  <c r="P69" i="105"/>
  <c r="R69" i="105" s="1"/>
  <c r="P85" i="105"/>
  <c r="R85" i="105" s="1"/>
  <c r="T85" i="105" s="1"/>
  <c r="P76" i="105"/>
  <c r="R76" i="105" s="1"/>
  <c r="T76" i="105" s="1"/>
  <c r="P87" i="105"/>
  <c r="R87" i="105" s="1"/>
  <c r="P7" i="105"/>
  <c r="R7" i="105" s="1"/>
  <c r="T7" i="105" s="1"/>
  <c r="P63" i="105"/>
  <c r="R63" i="105" s="1"/>
  <c r="T63" i="105" s="1"/>
  <c r="P32" i="105"/>
  <c r="R32" i="105" s="1"/>
  <c r="T32" i="105" s="1"/>
  <c r="P98" i="105"/>
  <c r="R98" i="105" s="1"/>
  <c r="P36" i="105"/>
  <c r="R36" i="105" s="1"/>
  <c r="T36" i="105" s="1"/>
  <c r="P43" i="105"/>
  <c r="R43" i="105" s="1"/>
  <c r="T43" i="105" s="1"/>
  <c r="P46" i="105"/>
  <c r="R46" i="105" s="1"/>
  <c r="T46" i="105" s="1"/>
  <c r="P67" i="105"/>
  <c r="R67" i="105" s="1"/>
  <c r="T67" i="105" s="1"/>
  <c r="P5" i="105"/>
  <c r="R5" i="105" s="1"/>
  <c r="T5" i="105" s="1"/>
  <c r="P64" i="105"/>
  <c r="R64" i="105" s="1"/>
  <c r="T64" i="105" s="1"/>
  <c r="P14" i="105"/>
  <c r="R14" i="105" s="1"/>
  <c r="P88" i="105"/>
  <c r="R88" i="105" s="1"/>
  <c r="T88" i="105" s="1"/>
  <c r="P13" i="105"/>
  <c r="R13" i="105" s="1"/>
  <c r="P42" i="105"/>
  <c r="R42" i="105" s="1"/>
  <c r="P19" i="105"/>
  <c r="R19" i="105" s="1"/>
  <c r="T19" i="105" s="1"/>
  <c r="P74" i="105"/>
  <c r="R74" i="105" s="1"/>
  <c r="P62" i="105"/>
  <c r="R62" i="105" s="1"/>
  <c r="P95" i="105"/>
  <c r="R95" i="105" s="1"/>
  <c r="P90" i="105"/>
  <c r="R90" i="105" s="1"/>
  <c r="P37" i="105"/>
  <c r="R37" i="105" s="1"/>
  <c r="P52" i="105"/>
  <c r="R52" i="105" s="1"/>
  <c r="P60" i="105"/>
  <c r="R60" i="105" s="1"/>
  <c r="T60" i="105" s="1"/>
  <c r="P30" i="105"/>
  <c r="R30" i="105" s="1"/>
  <c r="T30" i="105" s="1"/>
  <c r="P33" i="105"/>
  <c r="R33" i="105" s="1"/>
  <c r="T33" i="105" s="1"/>
  <c r="P99" i="105"/>
  <c r="R99" i="105" s="1"/>
  <c r="P18" i="105"/>
  <c r="R18" i="105" s="1"/>
  <c r="P86" i="105"/>
  <c r="R86" i="105" s="1"/>
  <c r="P6" i="105"/>
  <c r="R6" i="105" s="1"/>
  <c r="T6" i="105" s="1"/>
  <c r="P75" i="105"/>
  <c r="R75" i="105" s="1"/>
  <c r="P11" i="105"/>
  <c r="R11" i="105" s="1"/>
  <c r="T11" i="105" s="1"/>
  <c r="P15" i="105"/>
  <c r="R15" i="105" s="1"/>
  <c r="T15" i="105" s="1"/>
  <c r="P92" i="105"/>
  <c r="R92" i="105" s="1"/>
  <c r="P24" i="105"/>
  <c r="R24" i="105" s="1"/>
  <c r="T24" i="105" s="1"/>
  <c r="P27" i="105"/>
  <c r="R27" i="105" s="1"/>
  <c r="T27" i="105" s="1"/>
  <c r="P44" i="105"/>
  <c r="R44" i="105" s="1"/>
  <c r="P48" i="105"/>
  <c r="R48" i="105" s="1"/>
  <c r="T48" i="105" s="1"/>
  <c r="P59" i="105"/>
  <c r="R59" i="105" s="1"/>
  <c r="P56" i="105"/>
  <c r="R56" i="105" s="1"/>
  <c r="T56" i="105" s="1"/>
  <c r="P73" i="105"/>
  <c r="R73" i="105" s="1"/>
  <c r="T73" i="105" s="1"/>
  <c r="P101" i="105"/>
  <c r="R101" i="105" s="1"/>
  <c r="P102" i="105"/>
  <c r="R102" i="105" s="1"/>
  <c r="P40" i="105"/>
  <c r="R40" i="105" s="1"/>
  <c r="P50" i="105"/>
  <c r="R50" i="105" s="1"/>
  <c r="P77" i="105"/>
  <c r="R77" i="105" s="1"/>
  <c r="T77" i="105" s="1"/>
  <c r="P53" i="105"/>
  <c r="R53" i="105" s="1"/>
  <c r="P68" i="105"/>
  <c r="R68" i="105" s="1"/>
  <c r="P16" i="105"/>
  <c r="R16" i="105" s="1"/>
  <c r="T16" i="105" s="1"/>
  <c r="P28" i="105"/>
  <c r="R28" i="105" s="1"/>
  <c r="T28" i="105" s="1"/>
  <c r="P82" i="105"/>
  <c r="R82" i="105" s="1"/>
  <c r="P70" i="105"/>
  <c r="R70" i="105" s="1"/>
  <c r="T70" i="105" s="1"/>
  <c r="P93" i="105"/>
  <c r="R93" i="105" s="1"/>
  <c r="T93" i="105" s="1"/>
  <c r="P83" i="105"/>
  <c r="R83" i="105" s="1"/>
  <c r="T83" i="105" s="1"/>
  <c r="P94" i="105"/>
  <c r="R94" i="105" s="1"/>
  <c r="T94" i="105" s="1"/>
  <c r="P22" i="105"/>
  <c r="R22" i="105" s="1"/>
  <c r="T22" i="105" s="1"/>
  <c r="P25" i="105"/>
  <c r="R25" i="105" s="1"/>
  <c r="T25" i="105" s="1"/>
  <c r="P54" i="105"/>
  <c r="R54" i="105" s="1"/>
  <c r="T54" i="105" s="1"/>
  <c r="P57" i="105"/>
  <c r="R57" i="105" s="1"/>
  <c r="T57" i="105" s="1"/>
  <c r="P20" i="105"/>
  <c r="R20" i="105" s="1"/>
  <c r="P80" i="105"/>
  <c r="R80" i="105" s="1"/>
  <c r="T80" i="105" s="1"/>
  <c r="P10" i="105"/>
  <c r="R10" i="105" s="1"/>
  <c r="T10" i="105" s="1"/>
  <c r="P104" i="105"/>
  <c r="R104" i="105" s="1"/>
  <c r="P97" i="105"/>
  <c r="R97" i="105" s="1"/>
  <c r="P41" i="105"/>
  <c r="R41" i="105" s="1"/>
  <c r="T41" i="105" s="1"/>
  <c r="P47" i="105"/>
  <c r="R47" i="105" s="1"/>
  <c r="T47" i="105" s="1"/>
  <c r="P26" i="105"/>
  <c r="R26" i="105" s="1"/>
  <c r="P71" i="105"/>
  <c r="R71" i="105" s="1"/>
  <c r="T71" i="105" s="1"/>
  <c r="P34" i="105"/>
  <c r="R34" i="105" s="1"/>
  <c r="P65" i="105"/>
  <c r="R65" i="105" s="1"/>
  <c r="T65" i="105" s="1"/>
  <c r="P61" i="105"/>
  <c r="R61" i="105" s="1"/>
  <c r="P55" i="105"/>
  <c r="R55" i="105" s="1"/>
  <c r="P84" i="105"/>
  <c r="R84" i="105" s="1"/>
  <c r="T84" i="105" s="1"/>
  <c r="P103" i="105"/>
  <c r="R103" i="105" s="1"/>
  <c r="T103" i="105" s="1"/>
  <c r="P8" i="105"/>
  <c r="R8" i="105" s="1"/>
  <c r="T8" i="105" s="1"/>
  <c r="P66" i="105"/>
  <c r="R66" i="105" s="1"/>
  <c r="P45" i="105"/>
  <c r="R45" i="105" s="1"/>
  <c r="T45" i="105" s="1"/>
  <c r="P49" i="105"/>
  <c r="R49" i="105" s="1"/>
  <c r="P91" i="105"/>
  <c r="R91" i="105" s="1"/>
  <c r="T91" i="105" s="1"/>
  <c r="P9" i="105"/>
  <c r="R9" i="105" s="1"/>
  <c r="P29" i="105"/>
  <c r="R29" i="105" s="1"/>
  <c r="T29" i="105" s="1"/>
  <c r="P17" i="105"/>
  <c r="R17" i="105" s="1"/>
  <c r="T17" i="105" s="1"/>
  <c r="P78" i="105"/>
  <c r="R78" i="105" s="1"/>
  <c r="T78" i="105" s="1"/>
  <c r="P23" i="105"/>
  <c r="R23" i="105" s="1"/>
  <c r="T23" i="105" s="1"/>
  <c r="P100" i="105"/>
  <c r="R100" i="105" s="1"/>
  <c r="P35" i="105"/>
  <c r="R35" i="105" s="1"/>
  <c r="P81" i="105"/>
  <c r="R81" i="105" s="1"/>
  <c r="P72" i="105"/>
  <c r="R72" i="105" s="1"/>
  <c r="T72" i="105" s="1"/>
  <c r="P58" i="105"/>
  <c r="R58" i="105" s="1"/>
  <c r="T58" i="105" s="1"/>
  <c r="P38" i="105"/>
  <c r="R38" i="105" s="1"/>
  <c r="T38" i="105" s="1"/>
  <c r="P96" i="105"/>
  <c r="R96" i="105" s="1"/>
  <c r="P89" i="105"/>
  <c r="R89" i="105" s="1"/>
  <c r="P51" i="105"/>
  <c r="R51" i="105" s="1"/>
  <c r="P39" i="105"/>
  <c r="R39" i="105" s="1"/>
  <c r="T39" i="105" s="1"/>
  <c r="S68" i="105"/>
  <c r="S97" i="105"/>
  <c r="S66" i="105"/>
  <c r="S81" i="105"/>
  <c r="S51" i="105"/>
  <c r="S40" i="105"/>
  <c r="S74" i="105"/>
  <c r="S42" i="105"/>
  <c r="S98" i="105"/>
  <c r="S89" i="105"/>
  <c r="S21" i="105"/>
  <c r="S99" i="105"/>
  <c r="S101" i="105"/>
  <c r="S59" i="105"/>
  <c r="S96" i="105"/>
  <c r="S102" i="105"/>
  <c r="S49" i="105"/>
  <c r="S20" i="105"/>
  <c r="S62" i="105"/>
  <c r="S55" i="105"/>
  <c r="S52" i="105"/>
  <c r="S100" i="105"/>
  <c r="S14" i="105"/>
  <c r="S61" i="105"/>
  <c r="S35" i="105"/>
  <c r="S18" i="105"/>
  <c r="S69" i="105"/>
  <c r="S82" i="105"/>
  <c r="S44" i="105"/>
  <c r="S26" i="105"/>
  <c r="S50" i="105"/>
  <c r="S86" i="105"/>
  <c r="S104" i="105"/>
  <c r="S90" i="105"/>
  <c r="S13" i="105"/>
  <c r="S95" i="105"/>
  <c r="S34" i="105"/>
  <c r="S104" i="104"/>
  <c r="N104" i="104"/>
  <c r="M104" i="104"/>
  <c r="L104" i="104"/>
  <c r="S103" i="104"/>
  <c r="N103" i="104"/>
  <c r="M103" i="104"/>
  <c r="L103" i="104"/>
  <c r="N102" i="104"/>
  <c r="M102" i="104"/>
  <c r="L102" i="104"/>
  <c r="N101" i="104"/>
  <c r="M101" i="104"/>
  <c r="L101" i="104"/>
  <c r="N100" i="104"/>
  <c r="M100" i="104"/>
  <c r="L100" i="104"/>
  <c r="S99" i="104"/>
  <c r="N99" i="104"/>
  <c r="M99" i="104"/>
  <c r="L99" i="104"/>
  <c r="N98" i="104"/>
  <c r="M98" i="104"/>
  <c r="L98" i="104"/>
  <c r="S97" i="104"/>
  <c r="N97" i="104"/>
  <c r="M97" i="104"/>
  <c r="L97" i="104"/>
  <c r="S96" i="104"/>
  <c r="N96" i="104"/>
  <c r="M96" i="104"/>
  <c r="L96" i="104"/>
  <c r="N88" i="104"/>
  <c r="M88" i="104"/>
  <c r="L88" i="104"/>
  <c r="N95" i="104"/>
  <c r="M95" i="104"/>
  <c r="L95" i="104"/>
  <c r="S93" i="104"/>
  <c r="N93" i="104"/>
  <c r="M93" i="104"/>
  <c r="L93" i="104"/>
  <c r="N82" i="104"/>
  <c r="M82" i="104"/>
  <c r="L82" i="104"/>
  <c r="S94" i="104"/>
  <c r="N94" i="104"/>
  <c r="M94" i="104"/>
  <c r="L94" i="104"/>
  <c r="N75" i="104"/>
  <c r="M75" i="104"/>
  <c r="L75" i="104"/>
  <c r="S92" i="104"/>
  <c r="N92" i="104"/>
  <c r="M92" i="104"/>
  <c r="L92" i="104"/>
  <c r="N90" i="104"/>
  <c r="M90" i="104"/>
  <c r="L90" i="104"/>
  <c r="N91" i="104"/>
  <c r="M91" i="104"/>
  <c r="L91" i="104"/>
  <c r="N89" i="104"/>
  <c r="M89" i="104"/>
  <c r="L89" i="104"/>
  <c r="N61" i="104"/>
  <c r="M61" i="104"/>
  <c r="L61" i="104"/>
  <c r="N64" i="104"/>
  <c r="M64" i="104"/>
  <c r="L64" i="104"/>
  <c r="N59" i="104"/>
  <c r="M59" i="104"/>
  <c r="L59" i="104"/>
  <c r="S86" i="104"/>
  <c r="N86" i="104"/>
  <c r="M86" i="104"/>
  <c r="L86" i="104"/>
  <c r="N58" i="104"/>
  <c r="M58" i="104"/>
  <c r="L58" i="104"/>
  <c r="N74" i="104"/>
  <c r="M74" i="104"/>
  <c r="L74" i="104"/>
  <c r="N56" i="104"/>
  <c r="M56" i="104"/>
  <c r="L56" i="104"/>
  <c r="N55" i="104"/>
  <c r="M55" i="104"/>
  <c r="L55" i="104"/>
  <c r="S77" i="104"/>
  <c r="N77" i="104"/>
  <c r="M77" i="104"/>
  <c r="L77" i="104"/>
  <c r="N79" i="104"/>
  <c r="M79" i="104"/>
  <c r="L79" i="104"/>
  <c r="N53" i="104"/>
  <c r="M53" i="104"/>
  <c r="L53" i="104"/>
  <c r="N52" i="104"/>
  <c r="M52" i="104"/>
  <c r="L52" i="104"/>
  <c r="N73" i="104"/>
  <c r="M73" i="104"/>
  <c r="L73" i="104"/>
  <c r="S72" i="104"/>
  <c r="N72" i="104"/>
  <c r="M72" i="104"/>
  <c r="L72" i="104"/>
  <c r="N71" i="104"/>
  <c r="M71" i="104"/>
  <c r="L71" i="104"/>
  <c r="S70" i="104"/>
  <c r="N70" i="104"/>
  <c r="M70" i="104"/>
  <c r="L70" i="104"/>
  <c r="S84" i="104"/>
  <c r="N84" i="104"/>
  <c r="M84" i="104"/>
  <c r="L84" i="104"/>
  <c r="N49" i="104"/>
  <c r="M49" i="104"/>
  <c r="L49" i="104"/>
  <c r="S67" i="104"/>
  <c r="N67" i="104"/>
  <c r="M67" i="104"/>
  <c r="L67" i="104"/>
  <c r="N48" i="104"/>
  <c r="M48" i="104"/>
  <c r="L48" i="104"/>
  <c r="S65" i="104"/>
  <c r="N65" i="104"/>
  <c r="M65" i="104"/>
  <c r="L65" i="104"/>
  <c r="N76" i="104"/>
  <c r="M76" i="104"/>
  <c r="L76" i="104"/>
  <c r="S63" i="104"/>
  <c r="N63" i="104"/>
  <c r="M63" i="104"/>
  <c r="L63" i="104"/>
  <c r="N68" i="104"/>
  <c r="M68" i="104"/>
  <c r="L68" i="104"/>
  <c r="N87" i="104"/>
  <c r="M87" i="104"/>
  <c r="L87" i="104"/>
  <c r="S81" i="104"/>
  <c r="N81" i="104"/>
  <c r="M81" i="104"/>
  <c r="L81" i="104"/>
  <c r="N80" i="104"/>
  <c r="M80" i="104"/>
  <c r="L80" i="104"/>
  <c r="S66" i="104"/>
  <c r="N66" i="104"/>
  <c r="M66" i="104"/>
  <c r="L66" i="104"/>
  <c r="S57" i="104"/>
  <c r="N57" i="104"/>
  <c r="M57" i="104"/>
  <c r="L57" i="104"/>
  <c r="N83" i="104"/>
  <c r="M83" i="104"/>
  <c r="L83" i="104"/>
  <c r="S62" i="104"/>
  <c r="N62" i="104"/>
  <c r="M62" i="104"/>
  <c r="L62" i="104"/>
  <c r="S54" i="104"/>
  <c r="N54" i="104"/>
  <c r="M54" i="104"/>
  <c r="L54" i="104"/>
  <c r="N20" i="104"/>
  <c r="M20" i="104"/>
  <c r="L20" i="104"/>
  <c r="N14" i="104"/>
  <c r="M14" i="104"/>
  <c r="L14" i="104"/>
  <c r="N13" i="104"/>
  <c r="M13" i="104"/>
  <c r="L13" i="104"/>
  <c r="N40" i="104"/>
  <c r="M40" i="104"/>
  <c r="L40" i="104"/>
  <c r="S21" i="104"/>
  <c r="N21" i="104"/>
  <c r="M21" i="104"/>
  <c r="L21" i="104"/>
  <c r="N7" i="104"/>
  <c r="M7" i="104"/>
  <c r="L7" i="104"/>
  <c r="S47" i="104"/>
  <c r="N47" i="104"/>
  <c r="M47" i="104"/>
  <c r="L47" i="104"/>
  <c r="S46" i="104"/>
  <c r="N46" i="104"/>
  <c r="M46" i="104"/>
  <c r="L46" i="104"/>
  <c r="S45" i="104"/>
  <c r="N45" i="104"/>
  <c r="M45" i="104"/>
  <c r="L45" i="104"/>
  <c r="N18" i="104"/>
  <c r="M18" i="104"/>
  <c r="L18" i="104"/>
  <c r="S43" i="104"/>
  <c r="N43" i="104"/>
  <c r="M43" i="104"/>
  <c r="L43" i="104"/>
  <c r="N85" i="104"/>
  <c r="M85" i="104"/>
  <c r="L85" i="104"/>
  <c r="S41" i="104"/>
  <c r="N41" i="104"/>
  <c r="M41" i="104"/>
  <c r="L41" i="104"/>
  <c r="N60" i="104"/>
  <c r="M60" i="104"/>
  <c r="L60" i="104"/>
  <c r="S39" i="104"/>
  <c r="N39" i="104"/>
  <c r="M39" i="104"/>
  <c r="L39" i="104"/>
  <c r="S38" i="104"/>
  <c r="N38" i="104"/>
  <c r="M38" i="104"/>
  <c r="L38" i="104"/>
  <c r="S29" i="104"/>
  <c r="N29" i="104"/>
  <c r="M29" i="104"/>
  <c r="L29" i="104"/>
  <c r="S36" i="104"/>
  <c r="N36" i="104"/>
  <c r="M36" i="104"/>
  <c r="L36" i="104"/>
  <c r="N42" i="104"/>
  <c r="M42" i="104"/>
  <c r="L42" i="104"/>
  <c r="N35" i="104"/>
  <c r="M35" i="104"/>
  <c r="L35" i="104"/>
  <c r="S33" i="104"/>
  <c r="N33" i="104"/>
  <c r="M33" i="104"/>
  <c r="L33" i="104"/>
  <c r="S32" i="104"/>
  <c r="N32" i="104"/>
  <c r="M32" i="104"/>
  <c r="L32" i="104"/>
  <c r="S31" i="104"/>
  <c r="N31" i="104"/>
  <c r="M31" i="104"/>
  <c r="L31" i="104"/>
  <c r="S30" i="104"/>
  <c r="N30" i="104"/>
  <c r="M30" i="104"/>
  <c r="L30" i="104"/>
  <c r="N34" i="104"/>
  <c r="M34" i="104"/>
  <c r="L34" i="104"/>
  <c r="S28" i="104"/>
  <c r="N28" i="104"/>
  <c r="M28" i="104"/>
  <c r="L28" i="104"/>
  <c r="S27" i="104"/>
  <c r="N27" i="104"/>
  <c r="M27" i="104"/>
  <c r="L27" i="104"/>
  <c r="N26" i="104"/>
  <c r="M26" i="104"/>
  <c r="L26" i="104"/>
  <c r="S25" i="104"/>
  <c r="N25" i="104"/>
  <c r="M25" i="104"/>
  <c r="L25" i="104"/>
  <c r="S24" i="104"/>
  <c r="N24" i="104"/>
  <c r="M24" i="104"/>
  <c r="L24" i="104"/>
  <c r="S23" i="104"/>
  <c r="N23" i="104"/>
  <c r="M23" i="104"/>
  <c r="L23" i="104"/>
  <c r="S22" i="104"/>
  <c r="N22" i="104"/>
  <c r="M22" i="104"/>
  <c r="L22" i="104"/>
  <c r="N51" i="104"/>
  <c r="M51" i="104"/>
  <c r="L51" i="104"/>
  <c r="N50" i="104"/>
  <c r="M50" i="104"/>
  <c r="L50" i="104"/>
  <c r="S19" i="104"/>
  <c r="N19" i="104"/>
  <c r="M19" i="104"/>
  <c r="L19" i="104"/>
  <c r="N78" i="104"/>
  <c r="M78" i="104"/>
  <c r="L78" i="104"/>
  <c r="S17" i="104"/>
  <c r="N17" i="104"/>
  <c r="M17" i="104"/>
  <c r="L17" i="104"/>
  <c r="S16" i="104"/>
  <c r="N16" i="104"/>
  <c r="M16" i="104"/>
  <c r="L16" i="104"/>
  <c r="S15" i="104"/>
  <c r="N15" i="104"/>
  <c r="M15" i="104"/>
  <c r="L15" i="104"/>
  <c r="N69" i="104"/>
  <c r="M69" i="104"/>
  <c r="L69" i="104"/>
  <c r="N44" i="104"/>
  <c r="M44" i="104"/>
  <c r="L44" i="104"/>
  <c r="S12" i="104"/>
  <c r="N12" i="104"/>
  <c r="M12" i="104"/>
  <c r="L12" i="104"/>
  <c r="S11" i="104"/>
  <c r="N11" i="104"/>
  <c r="M11" i="104"/>
  <c r="L11" i="104"/>
  <c r="S10" i="104"/>
  <c r="N10" i="104"/>
  <c r="M10" i="104"/>
  <c r="L10" i="104"/>
  <c r="Y9" i="104"/>
  <c r="S9" i="104"/>
  <c r="N9" i="104"/>
  <c r="M9" i="104"/>
  <c r="L9" i="104"/>
  <c r="Y8" i="104"/>
  <c r="S8" i="104"/>
  <c r="N8" i="104"/>
  <c r="M8" i="104"/>
  <c r="L8" i="104"/>
  <c r="Y7" i="104"/>
  <c r="N37" i="104"/>
  <c r="M37" i="104"/>
  <c r="L37" i="104"/>
  <c r="S6" i="104"/>
  <c r="N6" i="104"/>
  <c r="M6" i="104"/>
  <c r="L6" i="104"/>
  <c r="Y5" i="104"/>
  <c r="S60" i="104" s="1"/>
  <c r="S5" i="104"/>
  <c r="N5" i="104"/>
  <c r="M5" i="104"/>
  <c r="L5" i="104"/>
  <c r="Y4" i="104"/>
  <c r="Y3" i="104"/>
  <c r="S34" i="104" s="1"/>
  <c r="B1" i="104"/>
  <c r="T37" i="105" l="1"/>
  <c r="T53" i="105"/>
  <c r="T9" i="105"/>
  <c r="T75" i="105"/>
  <c r="T87" i="105"/>
  <c r="T55" i="105"/>
  <c r="T92" i="105"/>
  <c r="T62" i="105"/>
  <c r="T86" i="105"/>
  <c r="T96" i="105"/>
  <c r="T42" i="105"/>
  <c r="T20" i="105"/>
  <c r="T59" i="105"/>
  <c r="T99" i="105"/>
  <c r="T101" i="105"/>
  <c r="T68" i="105"/>
  <c r="T82" i="105"/>
  <c r="T21" i="105"/>
  <c r="T51" i="105"/>
  <c r="T98" i="105"/>
  <c r="T40" i="105"/>
  <c r="T18" i="105"/>
  <c r="T61" i="105"/>
  <c r="T102" i="105"/>
  <c r="T66" i="105"/>
  <c r="T69" i="105"/>
  <c r="T90" i="105"/>
  <c r="T74" i="105"/>
  <c r="T89" i="105"/>
  <c r="T81" i="105"/>
  <c r="T14" i="105"/>
  <c r="T49" i="105"/>
  <c r="T26" i="105"/>
  <c r="T95" i="105"/>
  <c r="T13" i="105"/>
  <c r="T100" i="105"/>
  <c r="T52" i="105"/>
  <c r="T44" i="105"/>
  <c r="T104" i="105"/>
  <c r="T50" i="105"/>
  <c r="T97" i="105"/>
  <c r="T34" i="105"/>
  <c r="T35" i="105"/>
  <c r="S91" i="104"/>
  <c r="S100" i="104"/>
  <c r="S101" i="104"/>
  <c r="S64" i="104"/>
  <c r="S85" i="104"/>
  <c r="S44" i="104"/>
  <c r="S20" i="104"/>
  <c r="P92" i="104"/>
  <c r="R92" i="104" s="1"/>
  <c r="T92" i="104" s="1"/>
  <c r="P67" i="104"/>
  <c r="R67" i="104" s="1"/>
  <c r="T67" i="104" s="1"/>
  <c r="P70" i="104"/>
  <c r="R70" i="104" s="1"/>
  <c r="T70" i="104" s="1"/>
  <c r="P76" i="104"/>
  <c r="R76" i="104" s="1"/>
  <c r="P62" i="104"/>
  <c r="R62" i="104" s="1"/>
  <c r="T62" i="104" s="1"/>
  <c r="P43" i="104"/>
  <c r="R43" i="104" s="1"/>
  <c r="T43" i="104" s="1"/>
  <c r="P56" i="104"/>
  <c r="R56" i="104" s="1"/>
  <c r="P55" i="104"/>
  <c r="R55" i="104" s="1"/>
  <c r="P54" i="104"/>
  <c r="R54" i="104" s="1"/>
  <c r="T54" i="104" s="1"/>
  <c r="P31" i="104"/>
  <c r="R31" i="104" s="1"/>
  <c r="T31" i="104" s="1"/>
  <c r="P26" i="104"/>
  <c r="R26" i="104" s="1"/>
  <c r="P59" i="104"/>
  <c r="R59" i="104" s="1"/>
  <c r="P91" i="104"/>
  <c r="R91" i="104" s="1"/>
  <c r="P75" i="104"/>
  <c r="R75" i="104" s="1"/>
  <c r="P8" i="104"/>
  <c r="R8" i="104" s="1"/>
  <c r="T8" i="104" s="1"/>
  <c r="P83" i="104"/>
  <c r="R83" i="104" s="1"/>
  <c r="P48" i="104"/>
  <c r="R48" i="104" s="1"/>
  <c r="P78" i="104"/>
  <c r="R78" i="104" s="1"/>
  <c r="P90" i="104"/>
  <c r="R90" i="104" s="1"/>
  <c r="P88" i="104"/>
  <c r="R88" i="104" s="1"/>
  <c r="P22" i="104"/>
  <c r="R22" i="104" s="1"/>
  <c r="T22" i="104" s="1"/>
  <c r="P99" i="104"/>
  <c r="R99" i="104" s="1"/>
  <c r="T99" i="104" s="1"/>
  <c r="P102" i="104"/>
  <c r="R102" i="104" s="1"/>
  <c r="P19" i="104"/>
  <c r="R19" i="104" s="1"/>
  <c r="T19" i="104" s="1"/>
  <c r="P16" i="104"/>
  <c r="R16" i="104" s="1"/>
  <c r="T16" i="104" s="1"/>
  <c r="P87" i="104"/>
  <c r="R87" i="104" s="1"/>
  <c r="P71" i="104"/>
  <c r="R71" i="104" s="1"/>
  <c r="P38" i="104"/>
  <c r="R38" i="104" s="1"/>
  <c r="T38" i="104" s="1"/>
  <c r="P32" i="104"/>
  <c r="R32" i="104" s="1"/>
  <c r="T32" i="104" s="1"/>
  <c r="P39" i="104"/>
  <c r="R39" i="104" s="1"/>
  <c r="T39" i="104" s="1"/>
  <c r="P85" i="104"/>
  <c r="R85" i="104" s="1"/>
  <c r="P86" i="104"/>
  <c r="R86" i="104" s="1"/>
  <c r="T86" i="104" s="1"/>
  <c r="P100" i="104"/>
  <c r="R100" i="104" s="1"/>
  <c r="T100" i="104" s="1"/>
  <c r="P103" i="104"/>
  <c r="R103" i="104" s="1"/>
  <c r="T103" i="104" s="1"/>
  <c r="P5" i="104"/>
  <c r="R5" i="104" s="1"/>
  <c r="T5" i="104" s="1"/>
  <c r="P14" i="104"/>
  <c r="R14" i="104" s="1"/>
  <c r="P65" i="104"/>
  <c r="R65" i="104" s="1"/>
  <c r="T65" i="104" s="1"/>
  <c r="P27" i="104"/>
  <c r="R27" i="104" s="1"/>
  <c r="T27" i="104" s="1"/>
  <c r="P30" i="104"/>
  <c r="R30" i="104" s="1"/>
  <c r="T30" i="104" s="1"/>
  <c r="P29" i="104"/>
  <c r="R29" i="104" s="1"/>
  <c r="T29" i="104" s="1"/>
  <c r="P95" i="104"/>
  <c r="R95" i="104" s="1"/>
  <c r="P94" i="104"/>
  <c r="R94" i="104" s="1"/>
  <c r="T94" i="104" s="1"/>
  <c r="P50" i="104"/>
  <c r="R50" i="104" s="1"/>
  <c r="P51" i="104"/>
  <c r="R51" i="104" s="1"/>
  <c r="P33" i="104"/>
  <c r="R33" i="104" s="1"/>
  <c r="T33" i="104" s="1"/>
  <c r="P21" i="104"/>
  <c r="R21" i="104" s="1"/>
  <c r="T21" i="104" s="1"/>
  <c r="P66" i="104"/>
  <c r="R66" i="104" s="1"/>
  <c r="T66" i="104" s="1"/>
  <c r="P49" i="104"/>
  <c r="R49" i="104" s="1"/>
  <c r="P82" i="104"/>
  <c r="R82" i="104" s="1"/>
  <c r="P9" i="104"/>
  <c r="R9" i="104" s="1"/>
  <c r="T9" i="104" s="1"/>
  <c r="P12" i="104"/>
  <c r="R12" i="104" s="1"/>
  <c r="T12" i="104" s="1"/>
  <c r="P25" i="104"/>
  <c r="R25" i="104" s="1"/>
  <c r="T25" i="104" s="1"/>
  <c r="P28" i="104"/>
  <c r="R28" i="104" s="1"/>
  <c r="T28" i="104" s="1"/>
  <c r="P60" i="104"/>
  <c r="R60" i="104" s="1"/>
  <c r="T60" i="104" s="1"/>
  <c r="P20" i="104"/>
  <c r="R20" i="104" s="1"/>
  <c r="P68" i="104"/>
  <c r="R68" i="104" s="1"/>
  <c r="P72" i="104"/>
  <c r="R72" i="104" s="1"/>
  <c r="T72" i="104" s="1"/>
  <c r="P96" i="104"/>
  <c r="R96" i="104" s="1"/>
  <c r="T96" i="104" s="1"/>
  <c r="P37" i="104"/>
  <c r="R37" i="104" s="1"/>
  <c r="P46" i="104"/>
  <c r="R46" i="104" s="1"/>
  <c r="T46" i="104" s="1"/>
  <c r="P80" i="104"/>
  <c r="R80" i="104" s="1"/>
  <c r="P63" i="104"/>
  <c r="R63" i="104" s="1"/>
  <c r="T63" i="104" s="1"/>
  <c r="P84" i="104"/>
  <c r="R84" i="104" s="1"/>
  <c r="T84" i="104" s="1"/>
  <c r="P79" i="104"/>
  <c r="R79" i="104" s="1"/>
  <c r="P89" i="104"/>
  <c r="R89" i="104" s="1"/>
  <c r="P93" i="104"/>
  <c r="R93" i="104" s="1"/>
  <c r="T93" i="104" s="1"/>
  <c r="P44" i="104"/>
  <c r="R44" i="104" s="1"/>
  <c r="P35" i="104"/>
  <c r="R35" i="104" s="1"/>
  <c r="P73" i="104"/>
  <c r="R73" i="104" s="1"/>
  <c r="P97" i="104"/>
  <c r="R97" i="104" s="1"/>
  <c r="T97" i="104" s="1"/>
  <c r="P10" i="104"/>
  <c r="R10" i="104" s="1"/>
  <c r="T10" i="104" s="1"/>
  <c r="P34" i="104"/>
  <c r="R34" i="104" s="1"/>
  <c r="T34" i="104" s="1"/>
  <c r="P41" i="104"/>
  <c r="R41" i="104" s="1"/>
  <c r="T41" i="104" s="1"/>
  <c r="P47" i="104"/>
  <c r="R47" i="104" s="1"/>
  <c r="T47" i="104" s="1"/>
  <c r="P40" i="104"/>
  <c r="R40" i="104" s="1"/>
  <c r="P81" i="104"/>
  <c r="R81" i="104" s="1"/>
  <c r="T81" i="104" s="1"/>
  <c r="P77" i="104"/>
  <c r="R77" i="104" s="1"/>
  <c r="T77" i="104" s="1"/>
  <c r="P74" i="104"/>
  <c r="R74" i="104" s="1"/>
  <c r="P23" i="104"/>
  <c r="R23" i="104" s="1"/>
  <c r="T23" i="104" s="1"/>
  <c r="P42" i="104"/>
  <c r="R42" i="104" s="1"/>
  <c r="P18" i="104"/>
  <c r="R18" i="104" s="1"/>
  <c r="P13" i="104"/>
  <c r="R13" i="104" s="1"/>
  <c r="P57" i="104"/>
  <c r="R57" i="104" s="1"/>
  <c r="T57" i="104" s="1"/>
  <c r="P64" i="104"/>
  <c r="R64" i="104" s="1"/>
  <c r="P101" i="104"/>
  <c r="R101" i="104" s="1"/>
  <c r="P104" i="104"/>
  <c r="R104" i="104" s="1"/>
  <c r="T104" i="104" s="1"/>
  <c r="P58" i="104"/>
  <c r="R58" i="104" s="1"/>
  <c r="P11" i="104"/>
  <c r="R11" i="104" s="1"/>
  <c r="T11" i="104" s="1"/>
  <c r="P69" i="104"/>
  <c r="R69" i="104" s="1"/>
  <c r="P36" i="104"/>
  <c r="R36" i="104" s="1"/>
  <c r="T36" i="104" s="1"/>
  <c r="P45" i="104"/>
  <c r="R45" i="104" s="1"/>
  <c r="T45" i="104" s="1"/>
  <c r="P7" i="104"/>
  <c r="R7" i="104" s="1"/>
  <c r="P52" i="104"/>
  <c r="R52" i="104" s="1"/>
  <c r="P61" i="104"/>
  <c r="R61" i="104" s="1"/>
  <c r="P17" i="104"/>
  <c r="R17" i="104" s="1"/>
  <c r="T17" i="104" s="1"/>
  <c r="P6" i="104"/>
  <c r="R6" i="104" s="1"/>
  <c r="T6" i="104" s="1"/>
  <c r="P15" i="104"/>
  <c r="R15" i="104" s="1"/>
  <c r="T15" i="104" s="1"/>
  <c r="P24" i="104"/>
  <c r="R24" i="104" s="1"/>
  <c r="T24" i="104" s="1"/>
  <c r="P53" i="104"/>
  <c r="R53" i="104" s="1"/>
  <c r="P98" i="104"/>
  <c r="R98" i="104" s="1"/>
  <c r="S50" i="104"/>
  <c r="S83" i="104"/>
  <c r="S74" i="104"/>
  <c r="S37" i="104"/>
  <c r="S35" i="104"/>
  <c r="S95" i="104"/>
  <c r="S56" i="104"/>
  <c r="S69" i="104"/>
  <c r="S68" i="104"/>
  <c r="S98" i="104"/>
  <c r="S7" i="104"/>
  <c r="S26" i="104"/>
  <c r="S40" i="104"/>
  <c r="S52" i="104"/>
  <c r="S89" i="104"/>
  <c r="S51" i="104"/>
  <c r="S58" i="104"/>
  <c r="S90" i="104"/>
  <c r="S71" i="104"/>
  <c r="S88" i="104"/>
  <c r="S14" i="104"/>
  <c r="S79" i="104"/>
  <c r="S42" i="104"/>
  <c r="S80" i="104"/>
  <c r="S59" i="104"/>
  <c r="S78" i="104"/>
  <c r="S48" i="104"/>
  <c r="S55" i="104"/>
  <c r="T55" i="104" s="1"/>
  <c r="S75" i="104"/>
  <c r="S102" i="104"/>
  <c r="S87" i="104"/>
  <c r="S73" i="104"/>
  <c r="S61" i="104"/>
  <c r="S76" i="104"/>
  <c r="S82" i="104"/>
  <c r="T82" i="104" s="1"/>
  <c r="S18" i="104"/>
  <c r="S49" i="104"/>
  <c r="S13" i="104"/>
  <c r="S53" i="104"/>
  <c r="L51" i="103"/>
  <c r="M51" i="103"/>
  <c r="N51" i="103"/>
  <c r="S104" i="103"/>
  <c r="N104" i="103"/>
  <c r="M104" i="103"/>
  <c r="L104" i="103"/>
  <c r="S41" i="103"/>
  <c r="N41" i="103"/>
  <c r="M41" i="103"/>
  <c r="L41" i="103"/>
  <c r="S103" i="103"/>
  <c r="N103" i="103"/>
  <c r="M103" i="103"/>
  <c r="L103" i="103"/>
  <c r="S93" i="103"/>
  <c r="N93" i="103"/>
  <c r="M93" i="103"/>
  <c r="L93" i="103"/>
  <c r="N102" i="103"/>
  <c r="M102" i="103"/>
  <c r="L102" i="103"/>
  <c r="N101" i="103"/>
  <c r="M101" i="103"/>
  <c r="L101" i="103"/>
  <c r="S46" i="103"/>
  <c r="N46" i="103"/>
  <c r="M46" i="103"/>
  <c r="L46" i="103"/>
  <c r="S45" i="103"/>
  <c r="N45" i="103"/>
  <c r="M45" i="103"/>
  <c r="L45" i="103"/>
  <c r="S43" i="103"/>
  <c r="N43" i="103"/>
  <c r="M43" i="103"/>
  <c r="L43" i="103"/>
  <c r="N100" i="103"/>
  <c r="M100" i="103"/>
  <c r="L100" i="103"/>
  <c r="S99" i="103"/>
  <c r="N99" i="103"/>
  <c r="M99" i="103"/>
  <c r="L99" i="103"/>
  <c r="N98" i="103"/>
  <c r="M98" i="103"/>
  <c r="L98" i="103"/>
  <c r="S47" i="103"/>
  <c r="N47" i="103"/>
  <c r="M47" i="103"/>
  <c r="L47" i="103"/>
  <c r="N86" i="103"/>
  <c r="M86" i="103"/>
  <c r="L86" i="103"/>
  <c r="S31" i="103"/>
  <c r="N31" i="103"/>
  <c r="M31" i="103"/>
  <c r="L31" i="103"/>
  <c r="S96" i="103"/>
  <c r="N96" i="103"/>
  <c r="M96" i="103"/>
  <c r="L96" i="103"/>
  <c r="S24" i="103"/>
  <c r="N24" i="103"/>
  <c r="M24" i="103"/>
  <c r="L24" i="103"/>
  <c r="N87" i="103"/>
  <c r="M87" i="103"/>
  <c r="L87" i="103"/>
  <c r="N71" i="103"/>
  <c r="M71" i="103"/>
  <c r="L71" i="103"/>
  <c r="S36" i="103"/>
  <c r="N36" i="103"/>
  <c r="M36" i="103"/>
  <c r="L36" i="103"/>
  <c r="N97" i="103"/>
  <c r="M97" i="103"/>
  <c r="L97" i="103"/>
  <c r="S32" i="103"/>
  <c r="N32" i="103"/>
  <c r="M32" i="103"/>
  <c r="L32" i="103"/>
  <c r="N64" i="103"/>
  <c r="M64" i="103"/>
  <c r="L64" i="103"/>
  <c r="S91" i="103"/>
  <c r="N91" i="103"/>
  <c r="M91" i="103"/>
  <c r="L91" i="103"/>
  <c r="S89" i="103"/>
  <c r="N89" i="103"/>
  <c r="M89" i="103"/>
  <c r="L89" i="103"/>
  <c r="S19" i="103"/>
  <c r="N19" i="103"/>
  <c r="M19" i="103"/>
  <c r="L19" i="103"/>
  <c r="N59" i="103"/>
  <c r="M59" i="103"/>
  <c r="L59" i="103"/>
  <c r="S82" i="103"/>
  <c r="N82" i="103"/>
  <c r="M82" i="103"/>
  <c r="L82" i="103"/>
  <c r="N78" i="103"/>
  <c r="M78" i="103"/>
  <c r="L78" i="103"/>
  <c r="N53" i="103"/>
  <c r="M53" i="103"/>
  <c r="L53" i="103"/>
  <c r="N52" i="103"/>
  <c r="M52" i="103"/>
  <c r="L52" i="103"/>
  <c r="S67" i="103"/>
  <c r="N67" i="103"/>
  <c r="M67" i="103"/>
  <c r="L67" i="103"/>
  <c r="N84" i="103"/>
  <c r="M84" i="103"/>
  <c r="L84" i="103"/>
  <c r="N48" i="103"/>
  <c r="M48" i="103"/>
  <c r="L48" i="103"/>
  <c r="N58" i="103"/>
  <c r="M58" i="103"/>
  <c r="L58" i="103"/>
  <c r="S15" i="103"/>
  <c r="N15" i="103"/>
  <c r="M15" i="103"/>
  <c r="L15" i="103"/>
  <c r="S27" i="103"/>
  <c r="N27" i="103"/>
  <c r="M27" i="103"/>
  <c r="L27" i="103"/>
  <c r="N50" i="103"/>
  <c r="M50" i="103"/>
  <c r="L50" i="103"/>
  <c r="S63" i="103"/>
  <c r="N63" i="103"/>
  <c r="M63" i="103"/>
  <c r="L63" i="103"/>
  <c r="S69" i="103"/>
  <c r="N69" i="103"/>
  <c r="M69" i="103"/>
  <c r="L69" i="103"/>
  <c r="N60" i="103"/>
  <c r="M60" i="103"/>
  <c r="L60" i="103"/>
  <c r="N34" i="103"/>
  <c r="M34" i="103"/>
  <c r="L34" i="103"/>
  <c r="N40" i="103"/>
  <c r="M40" i="103"/>
  <c r="L40" i="103"/>
  <c r="N44" i="103"/>
  <c r="M44" i="103"/>
  <c r="L44" i="103"/>
  <c r="S12" i="103"/>
  <c r="N12" i="103"/>
  <c r="M12" i="103"/>
  <c r="L12" i="103"/>
  <c r="S6" i="103"/>
  <c r="N6" i="103"/>
  <c r="M6" i="103"/>
  <c r="L6" i="103"/>
  <c r="N56" i="103"/>
  <c r="M56" i="103"/>
  <c r="L56" i="103"/>
  <c r="N29" i="103"/>
  <c r="M29" i="103"/>
  <c r="L29" i="103"/>
  <c r="N42" i="103"/>
  <c r="M42" i="103"/>
  <c r="L42" i="103"/>
  <c r="N20" i="103"/>
  <c r="M20" i="103"/>
  <c r="L20" i="103"/>
  <c r="S55" i="103"/>
  <c r="N55" i="103"/>
  <c r="M55" i="103"/>
  <c r="L55" i="103"/>
  <c r="S26" i="103"/>
  <c r="N26" i="103"/>
  <c r="M26" i="103"/>
  <c r="L26" i="103"/>
  <c r="N21" i="103"/>
  <c r="M21" i="103"/>
  <c r="L21" i="103"/>
  <c r="N18" i="103"/>
  <c r="M18" i="103"/>
  <c r="L18" i="103"/>
  <c r="S10" i="103"/>
  <c r="N10" i="103"/>
  <c r="M10" i="103"/>
  <c r="L10" i="103"/>
  <c r="N35" i="103"/>
  <c r="M35" i="103"/>
  <c r="L35" i="103"/>
  <c r="N14" i="103"/>
  <c r="M14" i="103"/>
  <c r="L14" i="103"/>
  <c r="N13" i="103"/>
  <c r="M13" i="103"/>
  <c r="L13" i="103"/>
  <c r="N81" i="103"/>
  <c r="M81" i="103"/>
  <c r="L81" i="103"/>
  <c r="S30" i="103"/>
  <c r="N30" i="103"/>
  <c r="M30" i="103"/>
  <c r="L30" i="103"/>
  <c r="N7" i="103"/>
  <c r="M7" i="103"/>
  <c r="L7" i="103"/>
  <c r="N75" i="103"/>
  <c r="M75" i="103"/>
  <c r="L75" i="103"/>
  <c r="N80" i="103"/>
  <c r="M80" i="103"/>
  <c r="L80" i="103"/>
  <c r="N79" i="103"/>
  <c r="M79" i="103"/>
  <c r="L79" i="103"/>
  <c r="S38" i="103"/>
  <c r="N38" i="103"/>
  <c r="M38" i="103"/>
  <c r="L38" i="103"/>
  <c r="S23" i="103"/>
  <c r="N23" i="103"/>
  <c r="M23" i="103"/>
  <c r="L23" i="103"/>
  <c r="S72" i="103"/>
  <c r="N72" i="103"/>
  <c r="M72" i="103"/>
  <c r="L72" i="103"/>
  <c r="N66" i="103"/>
  <c r="M66" i="103"/>
  <c r="L66" i="103"/>
  <c r="N62" i="103"/>
  <c r="M62" i="103"/>
  <c r="L62" i="103"/>
  <c r="S49" i="103"/>
  <c r="N49" i="103"/>
  <c r="M49" i="103"/>
  <c r="L49" i="103"/>
  <c r="S70" i="103"/>
  <c r="N70" i="103"/>
  <c r="M70" i="103"/>
  <c r="L70" i="103"/>
  <c r="N76" i="103"/>
  <c r="M76" i="103"/>
  <c r="L76" i="103"/>
  <c r="N61" i="103"/>
  <c r="M61" i="103"/>
  <c r="L61" i="103"/>
  <c r="N74" i="103"/>
  <c r="M74" i="103"/>
  <c r="L74" i="103"/>
  <c r="N92" i="103"/>
  <c r="M92" i="103"/>
  <c r="L92" i="103"/>
  <c r="S25" i="103"/>
  <c r="N25" i="103"/>
  <c r="M25" i="103"/>
  <c r="L25" i="103"/>
  <c r="S57" i="103"/>
  <c r="N57" i="103"/>
  <c r="M57" i="103"/>
  <c r="L57" i="103"/>
  <c r="S77" i="103"/>
  <c r="N77" i="103"/>
  <c r="M77" i="103"/>
  <c r="L77" i="103"/>
  <c r="S65" i="103"/>
  <c r="N65" i="103"/>
  <c r="M65" i="103"/>
  <c r="L65" i="103"/>
  <c r="S17" i="103"/>
  <c r="N17" i="103"/>
  <c r="M17" i="103"/>
  <c r="L17" i="103"/>
  <c r="N85" i="103"/>
  <c r="M85" i="103"/>
  <c r="L85" i="103"/>
  <c r="S54" i="103"/>
  <c r="N54" i="103"/>
  <c r="M54" i="103"/>
  <c r="L54" i="103"/>
  <c r="N94" i="103"/>
  <c r="M94" i="103"/>
  <c r="L94" i="103"/>
  <c r="S28" i="103"/>
  <c r="N28" i="103"/>
  <c r="M28" i="103"/>
  <c r="L28" i="103"/>
  <c r="N83" i="103"/>
  <c r="M83" i="103"/>
  <c r="L83" i="103"/>
  <c r="N68" i="103"/>
  <c r="M68" i="103"/>
  <c r="L68" i="103"/>
  <c r="S37" i="103"/>
  <c r="N37" i="103"/>
  <c r="M37" i="103"/>
  <c r="L37" i="103"/>
  <c r="N95" i="103"/>
  <c r="M95" i="103"/>
  <c r="L95" i="103"/>
  <c r="N73" i="103"/>
  <c r="M73" i="103"/>
  <c r="L73" i="103"/>
  <c r="N88" i="103"/>
  <c r="M88" i="103"/>
  <c r="L88" i="103"/>
  <c r="S22" i="103"/>
  <c r="N22" i="103"/>
  <c r="M22" i="103"/>
  <c r="L22" i="103"/>
  <c r="N90" i="103"/>
  <c r="M90" i="103"/>
  <c r="L90" i="103"/>
  <c r="S9" i="103"/>
  <c r="N9" i="103"/>
  <c r="M9" i="103"/>
  <c r="L9" i="103"/>
  <c r="S5" i="103"/>
  <c r="N5" i="103"/>
  <c r="M5" i="103"/>
  <c r="L5" i="103"/>
  <c r="Y9" i="103"/>
  <c r="S56" i="103" s="1"/>
  <c r="S39" i="103"/>
  <c r="N39" i="103"/>
  <c r="M39" i="103"/>
  <c r="L39" i="103"/>
  <c r="Y8" i="103"/>
  <c r="S33" i="103"/>
  <c r="N33" i="103"/>
  <c r="M33" i="103"/>
  <c r="L33" i="103"/>
  <c r="Y7" i="103"/>
  <c r="S7" i="103" s="1"/>
  <c r="S16" i="103"/>
  <c r="N16" i="103"/>
  <c r="M16" i="103"/>
  <c r="L16" i="103"/>
  <c r="S11" i="103"/>
  <c r="N11" i="103"/>
  <c r="M11" i="103"/>
  <c r="L11" i="103"/>
  <c r="Y5" i="103"/>
  <c r="S101" i="103" s="1"/>
  <c r="S8" i="103"/>
  <c r="N8" i="103"/>
  <c r="M8" i="103"/>
  <c r="L8" i="103"/>
  <c r="Y4" i="103"/>
  <c r="S61" i="103" s="1"/>
  <c r="Y3" i="103"/>
  <c r="S88" i="103" s="1"/>
  <c r="B1" i="103"/>
  <c r="S51" i="103" l="1"/>
  <c r="T91" i="104"/>
  <c r="T64" i="104"/>
  <c r="T76" i="104"/>
  <c r="T98" i="104"/>
  <c r="T18" i="104"/>
  <c r="T85" i="104"/>
  <c r="T44" i="104"/>
  <c r="T20" i="104"/>
  <c r="T101" i="104"/>
  <c r="T95" i="104"/>
  <c r="T78" i="104"/>
  <c r="T69" i="104"/>
  <c r="T79" i="104"/>
  <c r="T13" i="104"/>
  <c r="T83" i="104"/>
  <c r="T87" i="104"/>
  <c r="T71" i="104"/>
  <c r="T88" i="104"/>
  <c r="T68" i="104"/>
  <c r="T26" i="104"/>
  <c r="T56" i="104"/>
  <c r="T50" i="104"/>
  <c r="T48" i="104"/>
  <c r="T59" i="104"/>
  <c r="T61" i="104"/>
  <c r="T14" i="104"/>
  <c r="T73" i="104"/>
  <c r="T75" i="104"/>
  <c r="T51" i="104"/>
  <c r="T37" i="104"/>
  <c r="T52" i="104"/>
  <c r="T7" i="104"/>
  <c r="T42" i="104"/>
  <c r="T49" i="104"/>
  <c r="T35" i="104"/>
  <c r="T102" i="104"/>
  <c r="T90" i="104"/>
  <c r="T53" i="104"/>
  <c r="T89" i="104"/>
  <c r="T74" i="104"/>
  <c r="T58" i="104"/>
  <c r="T80" i="104"/>
  <c r="T40" i="104"/>
  <c r="S83" i="103"/>
  <c r="S79" i="103"/>
  <c r="S86" i="103"/>
  <c r="S95" i="103"/>
  <c r="P45" i="103"/>
  <c r="R45" i="103" s="1"/>
  <c r="T45" i="103" s="1"/>
  <c r="P68" i="103"/>
  <c r="R68" i="103" s="1"/>
  <c r="P19" i="103"/>
  <c r="R19" i="103" s="1"/>
  <c r="T19" i="103" s="1"/>
  <c r="P64" i="103"/>
  <c r="R64" i="103" s="1"/>
  <c r="P16" i="103"/>
  <c r="R16" i="103" s="1"/>
  <c r="T16" i="103" s="1"/>
  <c r="P44" i="103"/>
  <c r="R44" i="103" s="1"/>
  <c r="P56" i="103"/>
  <c r="R56" i="103" s="1"/>
  <c r="T56" i="103" s="1"/>
  <c r="P33" i="103"/>
  <c r="R33" i="103" s="1"/>
  <c r="T33" i="103" s="1"/>
  <c r="P50" i="103"/>
  <c r="R50" i="103" s="1"/>
  <c r="P91" i="103"/>
  <c r="R91" i="103" s="1"/>
  <c r="T91" i="103" s="1"/>
  <c r="P24" i="103"/>
  <c r="R24" i="103" s="1"/>
  <c r="T24" i="103" s="1"/>
  <c r="P86" i="103"/>
  <c r="R86" i="103" s="1"/>
  <c r="P69" i="103"/>
  <c r="R69" i="103" s="1"/>
  <c r="T69" i="103" s="1"/>
  <c r="P51" i="103"/>
  <c r="R51" i="103" s="1"/>
  <c r="P103" i="103"/>
  <c r="R103" i="103" s="1"/>
  <c r="T103" i="103" s="1"/>
  <c r="P77" i="103"/>
  <c r="R77" i="103" s="1"/>
  <c r="T77" i="103" s="1"/>
  <c r="P92" i="103"/>
  <c r="R92" i="103" s="1"/>
  <c r="P70" i="103"/>
  <c r="R70" i="103" s="1"/>
  <c r="T70" i="103" s="1"/>
  <c r="P23" i="103"/>
  <c r="R23" i="103" s="1"/>
  <c r="T23" i="103" s="1"/>
  <c r="P11" i="103"/>
  <c r="R11" i="103" s="1"/>
  <c r="T11" i="103" s="1"/>
  <c r="P65" i="103"/>
  <c r="R65" i="103" s="1"/>
  <c r="T65" i="103" s="1"/>
  <c r="P80" i="103"/>
  <c r="R80" i="103" s="1"/>
  <c r="P81" i="103"/>
  <c r="R81" i="103" s="1"/>
  <c r="P61" i="103"/>
  <c r="R61" i="103" s="1"/>
  <c r="T61" i="103" s="1"/>
  <c r="P20" i="103"/>
  <c r="R20" i="103" s="1"/>
  <c r="P78" i="103"/>
  <c r="R78" i="103" s="1"/>
  <c r="P49" i="103"/>
  <c r="R49" i="103" s="1"/>
  <c r="T49" i="103" s="1"/>
  <c r="P30" i="103"/>
  <c r="R30" i="103" s="1"/>
  <c r="T30" i="103" s="1"/>
  <c r="P21" i="103"/>
  <c r="R21" i="103" s="1"/>
  <c r="P6" i="103"/>
  <c r="R6" i="103" s="1"/>
  <c r="T6" i="103" s="1"/>
  <c r="P67" i="103"/>
  <c r="R67" i="103" s="1"/>
  <c r="T67" i="103" s="1"/>
  <c r="P89" i="103"/>
  <c r="R89" i="103" s="1"/>
  <c r="T89" i="103" s="1"/>
  <c r="P87" i="103"/>
  <c r="R87" i="103" s="1"/>
  <c r="P41" i="103"/>
  <c r="R41" i="103" s="1"/>
  <c r="T41" i="103" s="1"/>
  <c r="P99" i="103"/>
  <c r="R99" i="103" s="1"/>
  <c r="T99" i="103" s="1"/>
  <c r="P93" i="103"/>
  <c r="R93" i="103" s="1"/>
  <c r="T93" i="103" s="1"/>
  <c r="P55" i="103"/>
  <c r="R55" i="103" s="1"/>
  <c r="T55" i="103" s="1"/>
  <c r="P46" i="103"/>
  <c r="R46" i="103" s="1"/>
  <c r="T46" i="103" s="1"/>
  <c r="P88" i="103"/>
  <c r="R88" i="103" s="1"/>
  <c r="T88" i="103" s="1"/>
  <c r="P94" i="103"/>
  <c r="R94" i="103" s="1"/>
  <c r="P14" i="103"/>
  <c r="R14" i="103" s="1"/>
  <c r="P73" i="103"/>
  <c r="R73" i="103" s="1"/>
  <c r="P15" i="103"/>
  <c r="R15" i="103" s="1"/>
  <c r="T15" i="103" s="1"/>
  <c r="P32" i="103"/>
  <c r="R32" i="103" s="1"/>
  <c r="T32" i="103" s="1"/>
  <c r="P71" i="103"/>
  <c r="R71" i="103" s="1"/>
  <c r="P31" i="103"/>
  <c r="R31" i="103" s="1"/>
  <c r="T31" i="103" s="1"/>
  <c r="P39" i="103"/>
  <c r="R39" i="103" s="1"/>
  <c r="T39" i="103" s="1"/>
  <c r="P54" i="103"/>
  <c r="R54" i="103" s="1"/>
  <c r="T54" i="103" s="1"/>
  <c r="P26" i="103"/>
  <c r="R26" i="103" s="1"/>
  <c r="T26" i="103" s="1"/>
  <c r="P42" i="103"/>
  <c r="R42" i="103" s="1"/>
  <c r="P75" i="103"/>
  <c r="R75" i="103" s="1"/>
  <c r="P10" i="103"/>
  <c r="R10" i="103" s="1"/>
  <c r="T10" i="103" s="1"/>
  <c r="P58" i="103"/>
  <c r="R58" i="103" s="1"/>
  <c r="P97" i="103"/>
  <c r="R97" i="103" s="1"/>
  <c r="P8" i="103"/>
  <c r="R8" i="103" s="1"/>
  <c r="T8" i="103" s="1"/>
  <c r="P52" i="103"/>
  <c r="R52" i="103" s="1"/>
  <c r="P7" i="103"/>
  <c r="R7" i="103" s="1"/>
  <c r="T7" i="103" s="1"/>
  <c r="P18" i="103"/>
  <c r="R18" i="103" s="1"/>
  <c r="P48" i="103"/>
  <c r="R48" i="103" s="1"/>
  <c r="P66" i="103"/>
  <c r="R66" i="103" s="1"/>
  <c r="P5" i="103"/>
  <c r="R5" i="103" s="1"/>
  <c r="T5" i="103" s="1"/>
  <c r="P17" i="103"/>
  <c r="R17" i="103" s="1"/>
  <c r="T17" i="103" s="1"/>
  <c r="P74" i="103"/>
  <c r="R74" i="103" s="1"/>
  <c r="P79" i="103"/>
  <c r="R79" i="103" s="1"/>
  <c r="P27" i="103"/>
  <c r="R27" i="103" s="1"/>
  <c r="T27" i="103" s="1"/>
  <c r="P82" i="103"/>
  <c r="R82" i="103" s="1"/>
  <c r="T82" i="103" s="1"/>
  <c r="P101" i="103"/>
  <c r="R101" i="103" s="1"/>
  <c r="T101" i="103" s="1"/>
  <c r="P72" i="103"/>
  <c r="R72" i="103" s="1"/>
  <c r="T72" i="103" s="1"/>
  <c r="P13" i="103"/>
  <c r="R13" i="103" s="1"/>
  <c r="P60" i="103"/>
  <c r="R60" i="103" s="1"/>
  <c r="P98" i="103"/>
  <c r="R98" i="103" s="1"/>
  <c r="P9" i="103"/>
  <c r="R9" i="103" s="1"/>
  <c r="T9" i="103" s="1"/>
  <c r="P57" i="103"/>
  <c r="R57" i="103" s="1"/>
  <c r="T57" i="103" s="1"/>
  <c r="P29" i="103"/>
  <c r="R29" i="103" s="1"/>
  <c r="P43" i="103"/>
  <c r="R43" i="103" s="1"/>
  <c r="T43" i="103" s="1"/>
  <c r="P59" i="103"/>
  <c r="R59" i="103" s="1"/>
  <c r="P12" i="103"/>
  <c r="R12" i="103" s="1"/>
  <c r="T12" i="103" s="1"/>
  <c r="P90" i="103"/>
  <c r="R90" i="103" s="1"/>
  <c r="P25" i="103"/>
  <c r="R25" i="103" s="1"/>
  <c r="T25" i="103" s="1"/>
  <c r="P102" i="103"/>
  <c r="R102" i="103" s="1"/>
  <c r="P95" i="103"/>
  <c r="R95" i="103" s="1"/>
  <c r="P53" i="103"/>
  <c r="R53" i="103" s="1"/>
  <c r="P83" i="103"/>
  <c r="R83" i="103" s="1"/>
  <c r="T83" i="103" s="1"/>
  <c r="P36" i="103"/>
  <c r="R36" i="103" s="1"/>
  <c r="T36" i="103" s="1"/>
  <c r="P22" i="103"/>
  <c r="R22" i="103" s="1"/>
  <c r="T22" i="103" s="1"/>
  <c r="P76" i="103"/>
  <c r="R76" i="103" s="1"/>
  <c r="P62" i="103"/>
  <c r="R62" i="103" s="1"/>
  <c r="P35" i="103"/>
  <c r="R35" i="103" s="1"/>
  <c r="P40" i="103"/>
  <c r="R40" i="103" s="1"/>
  <c r="P63" i="103"/>
  <c r="R63" i="103" s="1"/>
  <c r="T63" i="103" s="1"/>
  <c r="P84" i="103"/>
  <c r="R84" i="103" s="1"/>
  <c r="P96" i="103"/>
  <c r="R96" i="103" s="1"/>
  <c r="T96" i="103" s="1"/>
  <c r="P104" i="103"/>
  <c r="R104" i="103" s="1"/>
  <c r="T104" i="103" s="1"/>
  <c r="P37" i="103"/>
  <c r="R37" i="103" s="1"/>
  <c r="T37" i="103" s="1"/>
  <c r="P28" i="103"/>
  <c r="R28" i="103" s="1"/>
  <c r="T28" i="103" s="1"/>
  <c r="P85" i="103"/>
  <c r="R85" i="103" s="1"/>
  <c r="P38" i="103"/>
  <c r="R38" i="103" s="1"/>
  <c r="T38" i="103" s="1"/>
  <c r="P34" i="103"/>
  <c r="R34" i="103" s="1"/>
  <c r="P47" i="103"/>
  <c r="R47" i="103" s="1"/>
  <c r="T47" i="103" s="1"/>
  <c r="P100" i="103"/>
  <c r="R100" i="103" s="1"/>
  <c r="S94" i="103"/>
  <c r="S81" i="103"/>
  <c r="S58" i="103"/>
  <c r="S64" i="103"/>
  <c r="S85" i="103"/>
  <c r="S62" i="103"/>
  <c r="S14" i="103"/>
  <c r="S84" i="103"/>
  <c r="S97" i="103"/>
  <c r="S68" i="103"/>
  <c r="S74" i="103"/>
  <c r="S75" i="103"/>
  <c r="S20" i="103"/>
  <c r="S50" i="103"/>
  <c r="S40" i="103"/>
  <c r="S52" i="103"/>
  <c r="S71" i="103"/>
  <c r="S76" i="103"/>
  <c r="S29" i="103"/>
  <c r="S98" i="103"/>
  <c r="S73" i="103"/>
  <c r="S21" i="103"/>
  <c r="S60" i="103"/>
  <c r="S78" i="103"/>
  <c r="S102" i="103"/>
  <c r="S13" i="103"/>
  <c r="S48" i="103"/>
  <c r="S100" i="103"/>
  <c r="S92" i="103"/>
  <c r="S80" i="103"/>
  <c r="S59" i="103"/>
  <c r="S90" i="103"/>
  <c r="S66" i="103"/>
  <c r="S35" i="103"/>
  <c r="S44" i="103"/>
  <c r="S42" i="103"/>
  <c r="S18" i="103"/>
  <c r="S34" i="103"/>
  <c r="S53" i="103"/>
  <c r="S87" i="103"/>
  <c r="S103" i="102"/>
  <c r="N103" i="102"/>
  <c r="M103" i="102"/>
  <c r="L103" i="102"/>
  <c r="S102" i="102"/>
  <c r="N102" i="102"/>
  <c r="M102" i="102"/>
  <c r="L102" i="102"/>
  <c r="S101" i="102"/>
  <c r="N101" i="102"/>
  <c r="M101" i="102"/>
  <c r="L101" i="102"/>
  <c r="S100" i="102"/>
  <c r="N100" i="102"/>
  <c r="M100" i="102"/>
  <c r="L100" i="102"/>
  <c r="N99" i="102"/>
  <c r="M99" i="102"/>
  <c r="L99" i="102"/>
  <c r="N98" i="102"/>
  <c r="M98" i="102"/>
  <c r="L98" i="102"/>
  <c r="S97" i="102"/>
  <c r="N97" i="102"/>
  <c r="M97" i="102"/>
  <c r="L97" i="102"/>
  <c r="S96" i="102"/>
  <c r="N96" i="102"/>
  <c r="M96" i="102"/>
  <c r="L96" i="102"/>
  <c r="S95" i="102"/>
  <c r="N95" i="102"/>
  <c r="M95" i="102"/>
  <c r="L95" i="102"/>
  <c r="N94" i="102"/>
  <c r="M94" i="102"/>
  <c r="L94" i="102"/>
  <c r="N86" i="102"/>
  <c r="M86" i="102"/>
  <c r="L86" i="102"/>
  <c r="S93" i="102"/>
  <c r="N93" i="102"/>
  <c r="M93" i="102"/>
  <c r="L93" i="102"/>
  <c r="S91" i="102"/>
  <c r="N91" i="102"/>
  <c r="M91" i="102"/>
  <c r="L91" i="102"/>
  <c r="S90" i="102"/>
  <c r="N90" i="102"/>
  <c r="M90" i="102"/>
  <c r="L90" i="102"/>
  <c r="S89" i="102"/>
  <c r="N89" i="102"/>
  <c r="M89" i="102"/>
  <c r="L89" i="102"/>
  <c r="N92" i="102"/>
  <c r="M92" i="102"/>
  <c r="L92" i="102"/>
  <c r="S87" i="102"/>
  <c r="N87" i="102"/>
  <c r="M87" i="102"/>
  <c r="L87" i="102"/>
  <c r="N75" i="102"/>
  <c r="M75" i="102"/>
  <c r="L75" i="102"/>
  <c r="N74" i="102"/>
  <c r="M74" i="102"/>
  <c r="L74" i="102"/>
  <c r="S84" i="102"/>
  <c r="N84" i="102"/>
  <c r="M84" i="102"/>
  <c r="L84" i="102"/>
  <c r="N85" i="102"/>
  <c r="M85" i="102"/>
  <c r="L85" i="102"/>
  <c r="S82" i="102"/>
  <c r="N82" i="102"/>
  <c r="M82" i="102"/>
  <c r="L82" i="102"/>
  <c r="N77" i="102"/>
  <c r="M77" i="102"/>
  <c r="L77" i="102"/>
  <c r="N81" i="102"/>
  <c r="M81" i="102"/>
  <c r="L81" i="102"/>
  <c r="N83" i="102"/>
  <c r="M83" i="102"/>
  <c r="L83" i="102"/>
  <c r="S78" i="102"/>
  <c r="N78" i="102"/>
  <c r="M78" i="102"/>
  <c r="L78" i="102"/>
  <c r="S88" i="102"/>
  <c r="N88" i="102"/>
  <c r="M88" i="102"/>
  <c r="L88" i="102"/>
  <c r="N70" i="102"/>
  <c r="M70" i="102"/>
  <c r="L70" i="102"/>
  <c r="N73" i="102"/>
  <c r="M73" i="102"/>
  <c r="L73" i="102"/>
  <c r="S80" i="102"/>
  <c r="N80" i="102"/>
  <c r="M80" i="102"/>
  <c r="L80" i="102"/>
  <c r="S79" i="102"/>
  <c r="N79" i="102"/>
  <c r="M79" i="102"/>
  <c r="L79" i="102"/>
  <c r="S72" i="102"/>
  <c r="N72" i="102"/>
  <c r="M72" i="102"/>
  <c r="L72" i="102"/>
  <c r="N54" i="102"/>
  <c r="M54" i="102"/>
  <c r="L54" i="102"/>
  <c r="N62" i="102"/>
  <c r="M62" i="102"/>
  <c r="L62" i="102"/>
  <c r="N55" i="102"/>
  <c r="M55" i="102"/>
  <c r="L55" i="102"/>
  <c r="S68" i="102"/>
  <c r="N68" i="102"/>
  <c r="M68" i="102"/>
  <c r="L68" i="102"/>
  <c r="S67" i="102"/>
  <c r="N67" i="102"/>
  <c r="M67" i="102"/>
  <c r="L67" i="102"/>
  <c r="N69" i="102"/>
  <c r="M69" i="102"/>
  <c r="L69" i="102"/>
  <c r="S65" i="102"/>
  <c r="N65" i="102"/>
  <c r="M65" i="102"/>
  <c r="L65" i="102"/>
  <c r="N71" i="102"/>
  <c r="M71" i="102"/>
  <c r="L71" i="102"/>
  <c r="N42" i="102"/>
  <c r="M42" i="102"/>
  <c r="L42" i="102"/>
  <c r="N52" i="102"/>
  <c r="M52" i="102"/>
  <c r="L52" i="102"/>
  <c r="N51" i="102"/>
  <c r="M51" i="102"/>
  <c r="L51" i="102"/>
  <c r="N48" i="102"/>
  <c r="M48" i="102"/>
  <c r="L48" i="102"/>
  <c r="S59" i="102"/>
  <c r="N59" i="102"/>
  <c r="M59" i="102"/>
  <c r="L59" i="102"/>
  <c r="S58" i="102"/>
  <c r="N58" i="102"/>
  <c r="M58" i="102"/>
  <c r="L58" i="102"/>
  <c r="S57" i="102"/>
  <c r="N57" i="102"/>
  <c r="M57" i="102"/>
  <c r="L57" i="102"/>
  <c r="N35" i="102"/>
  <c r="M35" i="102"/>
  <c r="L35" i="102"/>
  <c r="S76" i="102"/>
  <c r="N76" i="102"/>
  <c r="M76" i="102"/>
  <c r="L76" i="102"/>
  <c r="N41" i="102"/>
  <c r="M41" i="102"/>
  <c r="L41" i="102"/>
  <c r="N30" i="102"/>
  <c r="M30" i="102"/>
  <c r="L30" i="102"/>
  <c r="N21" i="102"/>
  <c r="M21" i="102"/>
  <c r="L21" i="102"/>
  <c r="N60" i="102"/>
  <c r="M60" i="102"/>
  <c r="L60" i="102"/>
  <c r="N64" i="102"/>
  <c r="M64" i="102"/>
  <c r="L64" i="102"/>
  <c r="S49" i="102"/>
  <c r="N49" i="102"/>
  <c r="M49" i="102"/>
  <c r="L49" i="102"/>
  <c r="N31" i="102"/>
  <c r="M31" i="102"/>
  <c r="L31" i="102"/>
  <c r="N19" i="102"/>
  <c r="M19" i="102"/>
  <c r="L19" i="102"/>
  <c r="N16" i="102"/>
  <c r="M16" i="102"/>
  <c r="L16" i="102"/>
  <c r="S53" i="102"/>
  <c r="N53" i="102"/>
  <c r="M53" i="102"/>
  <c r="L53" i="102"/>
  <c r="S44" i="102"/>
  <c r="N44" i="102"/>
  <c r="M44" i="102"/>
  <c r="L44" i="102"/>
  <c r="N14" i="102"/>
  <c r="M14" i="102"/>
  <c r="L14" i="102"/>
  <c r="N43" i="102"/>
  <c r="M43" i="102"/>
  <c r="L43" i="102"/>
  <c r="N12" i="102"/>
  <c r="M12" i="102"/>
  <c r="L12" i="102"/>
  <c r="N34" i="102"/>
  <c r="M34" i="102"/>
  <c r="L34" i="102"/>
  <c r="S39" i="102"/>
  <c r="N39" i="102"/>
  <c r="M39" i="102"/>
  <c r="L39" i="102"/>
  <c r="S38" i="102"/>
  <c r="N38" i="102"/>
  <c r="M38" i="102"/>
  <c r="L38" i="102"/>
  <c r="S37" i="102"/>
  <c r="N37" i="102"/>
  <c r="M37" i="102"/>
  <c r="L37" i="102"/>
  <c r="N15" i="102"/>
  <c r="M15" i="102"/>
  <c r="L15" i="102"/>
  <c r="N56" i="102"/>
  <c r="M56" i="102"/>
  <c r="L56" i="102"/>
  <c r="N47" i="102"/>
  <c r="M47" i="102"/>
  <c r="L47" i="102"/>
  <c r="S33" i="102"/>
  <c r="N33" i="102"/>
  <c r="M33" i="102"/>
  <c r="L33" i="102"/>
  <c r="N45" i="102"/>
  <c r="M45" i="102"/>
  <c r="L45" i="102"/>
  <c r="N61" i="102"/>
  <c r="M61" i="102"/>
  <c r="L61" i="102"/>
  <c r="N32" i="102"/>
  <c r="M32" i="102"/>
  <c r="L32" i="102"/>
  <c r="S17" i="102"/>
  <c r="N17" i="102"/>
  <c r="M17" i="102"/>
  <c r="L17" i="102"/>
  <c r="S28" i="102"/>
  <c r="N28" i="102"/>
  <c r="M28" i="102"/>
  <c r="L28" i="102"/>
  <c r="S27" i="102"/>
  <c r="N27" i="102"/>
  <c r="M27" i="102"/>
  <c r="L27" i="102"/>
  <c r="S26" i="102"/>
  <c r="N26" i="102"/>
  <c r="M26" i="102"/>
  <c r="L26" i="102"/>
  <c r="S25" i="102"/>
  <c r="N25" i="102"/>
  <c r="M25" i="102"/>
  <c r="L25" i="102"/>
  <c r="S24" i="102"/>
  <c r="N24" i="102"/>
  <c r="M24" i="102"/>
  <c r="L24" i="102"/>
  <c r="N18" i="102"/>
  <c r="M18" i="102"/>
  <c r="L18" i="102"/>
  <c r="S22" i="102"/>
  <c r="N22" i="102"/>
  <c r="M22" i="102"/>
  <c r="L22" i="102"/>
  <c r="N66" i="102"/>
  <c r="M66" i="102"/>
  <c r="L66" i="102"/>
  <c r="S20" i="102"/>
  <c r="N20" i="102"/>
  <c r="M20" i="102"/>
  <c r="L20" i="102"/>
  <c r="N63" i="102"/>
  <c r="M63" i="102"/>
  <c r="L63" i="102"/>
  <c r="N29" i="102"/>
  <c r="M29" i="102"/>
  <c r="L29" i="102"/>
  <c r="N50" i="102"/>
  <c r="M50" i="102"/>
  <c r="L50" i="102"/>
  <c r="N36" i="102"/>
  <c r="M36" i="102"/>
  <c r="L36" i="102"/>
  <c r="N23" i="102"/>
  <c r="M23" i="102"/>
  <c r="L23" i="102"/>
  <c r="N46" i="102"/>
  <c r="M46" i="102"/>
  <c r="L46" i="102"/>
  <c r="S13" i="102"/>
  <c r="N13" i="102"/>
  <c r="M13" i="102"/>
  <c r="L13" i="102"/>
  <c r="N40" i="102"/>
  <c r="M40" i="102"/>
  <c r="L40" i="102"/>
  <c r="S11" i="102"/>
  <c r="N11" i="102"/>
  <c r="M11" i="102"/>
  <c r="L11" i="102"/>
  <c r="S10" i="102"/>
  <c r="N10" i="102"/>
  <c r="M10" i="102"/>
  <c r="L10" i="102"/>
  <c r="Y9" i="102"/>
  <c r="S83" i="102" s="1"/>
  <c r="S9" i="102"/>
  <c r="N9" i="102"/>
  <c r="M9" i="102"/>
  <c r="L9" i="102"/>
  <c r="Y8" i="102"/>
  <c r="S61" i="102" s="1"/>
  <c r="S8" i="102"/>
  <c r="N8" i="102"/>
  <c r="M8" i="102"/>
  <c r="L8" i="102"/>
  <c r="Y7" i="102"/>
  <c r="S63" i="102" s="1"/>
  <c r="S7" i="102"/>
  <c r="N7" i="102"/>
  <c r="M7" i="102"/>
  <c r="L7" i="102"/>
  <c r="S6" i="102"/>
  <c r="N6" i="102"/>
  <c r="M6" i="102"/>
  <c r="L6" i="102"/>
  <c r="Y5" i="102"/>
  <c r="S86" i="102" s="1"/>
  <c r="S5" i="102"/>
  <c r="N5" i="102"/>
  <c r="M5" i="102"/>
  <c r="L5" i="102"/>
  <c r="Y4" i="102"/>
  <c r="S31" i="102" s="1"/>
  <c r="Y3" i="102"/>
  <c r="S14" i="102" s="1"/>
  <c r="B1" i="102"/>
  <c r="P5" i="102" l="1"/>
  <c r="R5" i="102" s="1"/>
  <c r="T95" i="103"/>
  <c r="T51" i="103"/>
  <c r="T79" i="103"/>
  <c r="T86" i="103"/>
  <c r="T74" i="103"/>
  <c r="T14" i="103"/>
  <c r="T68" i="103"/>
  <c r="T81" i="103"/>
  <c r="T50" i="103"/>
  <c r="T87" i="103"/>
  <c r="T42" i="103"/>
  <c r="T94" i="103"/>
  <c r="T44" i="103"/>
  <c r="T58" i="103"/>
  <c r="T64" i="103"/>
  <c r="T92" i="103"/>
  <c r="T52" i="103"/>
  <c r="T53" i="103"/>
  <c r="T78" i="103"/>
  <c r="T60" i="103"/>
  <c r="T80" i="103"/>
  <c r="T102" i="103"/>
  <c r="T20" i="103"/>
  <c r="T21" i="103"/>
  <c r="T13" i="103"/>
  <c r="T62" i="103"/>
  <c r="T75" i="103"/>
  <c r="T84" i="103"/>
  <c r="T71" i="103"/>
  <c r="T34" i="103"/>
  <c r="T66" i="103"/>
  <c r="T97" i="103"/>
  <c r="T18" i="103"/>
  <c r="T73" i="103"/>
  <c r="T90" i="103"/>
  <c r="T85" i="103"/>
  <c r="T59" i="103"/>
  <c r="T48" i="103"/>
  <c r="T76" i="103"/>
  <c r="T29" i="103"/>
  <c r="T100" i="103"/>
  <c r="T40" i="103"/>
  <c r="T35" i="103"/>
  <c r="T98" i="103"/>
  <c r="S48" i="102"/>
  <c r="S71" i="102"/>
  <c r="S51" i="102"/>
  <c r="T5" i="102"/>
  <c r="P15" i="102"/>
  <c r="R15" i="102" s="1"/>
  <c r="P23" i="102"/>
  <c r="R23" i="102" s="1"/>
  <c r="P71" i="102"/>
  <c r="R71" i="102" s="1"/>
  <c r="T71" i="102" s="1"/>
  <c r="P92" i="102"/>
  <c r="R92" i="102" s="1"/>
  <c r="P89" i="102"/>
  <c r="R89" i="102" s="1"/>
  <c r="T89" i="102" s="1"/>
  <c r="P69" i="102"/>
  <c r="R69" i="102" s="1"/>
  <c r="P39" i="102"/>
  <c r="R39" i="102" s="1"/>
  <c r="T39" i="102" s="1"/>
  <c r="P64" i="102"/>
  <c r="R64" i="102" s="1"/>
  <c r="P98" i="102"/>
  <c r="R98" i="102" s="1"/>
  <c r="P73" i="102"/>
  <c r="R73" i="102" s="1"/>
  <c r="P70" i="102"/>
  <c r="R70" i="102" s="1"/>
  <c r="P57" i="102"/>
  <c r="R57" i="102" s="1"/>
  <c r="T57" i="102" s="1"/>
  <c r="P42" i="102"/>
  <c r="R42" i="102" s="1"/>
  <c r="P68" i="102"/>
  <c r="R68" i="102" s="1"/>
  <c r="T68" i="102" s="1"/>
  <c r="P74" i="102"/>
  <c r="R74" i="102" s="1"/>
  <c r="P56" i="102"/>
  <c r="R56" i="102" s="1"/>
  <c r="P59" i="102"/>
  <c r="R59" i="102" s="1"/>
  <c r="T59" i="102" s="1"/>
  <c r="P52" i="102"/>
  <c r="R52" i="102" s="1"/>
  <c r="P50" i="102"/>
  <c r="R50" i="102" s="1"/>
  <c r="P38" i="102"/>
  <c r="R38" i="102" s="1"/>
  <c r="T38" i="102" s="1"/>
  <c r="P46" i="102"/>
  <c r="R46" i="102" s="1"/>
  <c r="P25" i="102"/>
  <c r="R25" i="102" s="1"/>
  <c r="T25" i="102" s="1"/>
  <c r="P53" i="102"/>
  <c r="R53" i="102" s="1"/>
  <c r="T53" i="102" s="1"/>
  <c r="P21" i="102"/>
  <c r="R21" i="102" s="1"/>
  <c r="P75" i="102"/>
  <c r="R75" i="102" s="1"/>
  <c r="P47" i="102"/>
  <c r="R47" i="102" s="1"/>
  <c r="P27" i="102"/>
  <c r="R27" i="102" s="1"/>
  <c r="T27" i="102" s="1"/>
  <c r="P60" i="102"/>
  <c r="R60" i="102" s="1"/>
  <c r="P83" i="102"/>
  <c r="R83" i="102" s="1"/>
  <c r="T83" i="102" s="1"/>
  <c r="P85" i="102"/>
  <c r="R85" i="102" s="1"/>
  <c r="P96" i="102"/>
  <c r="R96" i="102" s="1"/>
  <c r="T96" i="102" s="1"/>
  <c r="P34" i="102"/>
  <c r="R34" i="102" s="1"/>
  <c r="P87" i="102"/>
  <c r="R87" i="102" s="1"/>
  <c r="T87" i="102" s="1"/>
  <c r="P24" i="102"/>
  <c r="R24" i="102" s="1"/>
  <c r="T24" i="102" s="1"/>
  <c r="P9" i="102"/>
  <c r="R9" i="102" s="1"/>
  <c r="T9" i="102" s="1"/>
  <c r="P18" i="102"/>
  <c r="R18" i="102" s="1"/>
  <c r="P26" i="102"/>
  <c r="R26" i="102" s="1"/>
  <c r="T26" i="102" s="1"/>
  <c r="P67" i="102"/>
  <c r="R67" i="102" s="1"/>
  <c r="T67" i="102" s="1"/>
  <c r="P80" i="102"/>
  <c r="R80" i="102" s="1"/>
  <c r="T80" i="102" s="1"/>
  <c r="P88" i="102"/>
  <c r="R88" i="102" s="1"/>
  <c r="T88" i="102" s="1"/>
  <c r="P97" i="102"/>
  <c r="R97" i="102" s="1"/>
  <c r="T97" i="102" s="1"/>
  <c r="P62" i="102"/>
  <c r="R62" i="102" s="1"/>
  <c r="P6" i="102"/>
  <c r="R6" i="102" s="1"/>
  <c r="T6" i="102" s="1"/>
  <c r="P66" i="102"/>
  <c r="R66" i="102" s="1"/>
  <c r="P32" i="102"/>
  <c r="R32" i="102" s="1"/>
  <c r="P16" i="102"/>
  <c r="R16" i="102" s="1"/>
  <c r="P54" i="102"/>
  <c r="R54" i="102" s="1"/>
  <c r="P95" i="102"/>
  <c r="R95" i="102" s="1"/>
  <c r="T95" i="102" s="1"/>
  <c r="P101" i="102"/>
  <c r="R101" i="102" s="1"/>
  <c r="T101" i="102" s="1"/>
  <c r="P29" i="102"/>
  <c r="R29" i="102" s="1"/>
  <c r="S66" i="102"/>
  <c r="P19" i="102"/>
  <c r="R19" i="102" s="1"/>
  <c r="P35" i="102"/>
  <c r="R35" i="102" s="1"/>
  <c r="P81" i="102"/>
  <c r="R81" i="102" s="1"/>
  <c r="S75" i="102"/>
  <c r="P93" i="102"/>
  <c r="R93" i="102" s="1"/>
  <c r="T93" i="102" s="1"/>
  <c r="S98" i="102"/>
  <c r="P40" i="102"/>
  <c r="R40" i="102" s="1"/>
  <c r="P61" i="102"/>
  <c r="R61" i="102" s="1"/>
  <c r="T61" i="102" s="1"/>
  <c r="P44" i="102"/>
  <c r="R44" i="102" s="1"/>
  <c r="T44" i="102" s="1"/>
  <c r="P30" i="102"/>
  <c r="R30" i="102" s="1"/>
  <c r="S52" i="102"/>
  <c r="P65" i="102"/>
  <c r="R65" i="102" s="1"/>
  <c r="T65" i="102" s="1"/>
  <c r="P84" i="102"/>
  <c r="R84" i="102" s="1"/>
  <c r="T84" i="102" s="1"/>
  <c r="P14" i="102"/>
  <c r="R14" i="102" s="1"/>
  <c r="T14" i="102" s="1"/>
  <c r="P7" i="102"/>
  <c r="R7" i="102" s="1"/>
  <c r="T7" i="102" s="1"/>
  <c r="P63" i="102"/>
  <c r="R63" i="102" s="1"/>
  <c r="T63" i="102" s="1"/>
  <c r="P22" i="102"/>
  <c r="R22" i="102" s="1"/>
  <c r="T22" i="102" s="1"/>
  <c r="P28" i="102"/>
  <c r="R28" i="102" s="1"/>
  <c r="T28" i="102" s="1"/>
  <c r="S64" i="102"/>
  <c r="P48" i="102"/>
  <c r="R48" i="102" s="1"/>
  <c r="T48" i="102" s="1"/>
  <c r="P72" i="102"/>
  <c r="R72" i="102" s="1"/>
  <c r="T72" i="102" s="1"/>
  <c r="P77" i="102"/>
  <c r="R77" i="102" s="1"/>
  <c r="P99" i="102"/>
  <c r="R99" i="102" s="1"/>
  <c r="P102" i="102"/>
  <c r="R102" i="102" s="1"/>
  <c r="T102" i="102" s="1"/>
  <c r="P11" i="102"/>
  <c r="R11" i="102" s="1"/>
  <c r="T11" i="102" s="1"/>
  <c r="P37" i="102"/>
  <c r="R37" i="102" s="1"/>
  <c r="T37" i="102" s="1"/>
  <c r="S40" i="102"/>
  <c r="P12" i="102"/>
  <c r="R12" i="102" s="1"/>
  <c r="P31" i="102"/>
  <c r="R31" i="102" s="1"/>
  <c r="T31" i="102" s="1"/>
  <c r="P55" i="102"/>
  <c r="R55" i="102" s="1"/>
  <c r="P90" i="102"/>
  <c r="R90" i="102" s="1"/>
  <c r="T90" i="102" s="1"/>
  <c r="P86" i="102"/>
  <c r="R86" i="102" s="1"/>
  <c r="T86" i="102" s="1"/>
  <c r="P45" i="102"/>
  <c r="R45" i="102" s="1"/>
  <c r="P41" i="102"/>
  <c r="R41" i="102" s="1"/>
  <c r="P78" i="102"/>
  <c r="R78" i="102" s="1"/>
  <c r="T78" i="102" s="1"/>
  <c r="S77" i="102"/>
  <c r="S99" i="102"/>
  <c r="P36" i="102"/>
  <c r="R36" i="102" s="1"/>
  <c r="P13" i="102"/>
  <c r="R13" i="102" s="1"/>
  <c r="T13" i="102" s="1"/>
  <c r="P8" i="102"/>
  <c r="R8" i="102" s="1"/>
  <c r="T8" i="102" s="1"/>
  <c r="P10" i="102"/>
  <c r="R10" i="102" s="1"/>
  <c r="T10" i="102" s="1"/>
  <c r="P17" i="102"/>
  <c r="R17" i="102" s="1"/>
  <c r="T17" i="102" s="1"/>
  <c r="P43" i="102"/>
  <c r="R43" i="102" s="1"/>
  <c r="P51" i="102"/>
  <c r="R51" i="102" s="1"/>
  <c r="T51" i="102" s="1"/>
  <c r="S42" i="102"/>
  <c r="S55" i="102"/>
  <c r="P79" i="102"/>
  <c r="R79" i="102" s="1"/>
  <c r="T79" i="102" s="1"/>
  <c r="S73" i="102"/>
  <c r="P100" i="102"/>
  <c r="R100" i="102" s="1"/>
  <c r="T100" i="102" s="1"/>
  <c r="P103" i="102"/>
  <c r="R103" i="102" s="1"/>
  <c r="T103" i="102" s="1"/>
  <c r="P20" i="102"/>
  <c r="R20" i="102" s="1"/>
  <c r="T20" i="102" s="1"/>
  <c r="P33" i="102"/>
  <c r="R33" i="102" s="1"/>
  <c r="T33" i="102" s="1"/>
  <c r="S15" i="102"/>
  <c r="P49" i="102"/>
  <c r="R49" i="102" s="1"/>
  <c r="T49" i="102" s="1"/>
  <c r="S60" i="102"/>
  <c r="P76" i="102"/>
  <c r="R76" i="102" s="1"/>
  <c r="T76" i="102" s="1"/>
  <c r="P58" i="102"/>
  <c r="R58" i="102" s="1"/>
  <c r="T58" i="102" s="1"/>
  <c r="P82" i="102"/>
  <c r="R82" i="102" s="1"/>
  <c r="T82" i="102" s="1"/>
  <c r="S74" i="102"/>
  <c r="P91" i="102"/>
  <c r="R91" i="102" s="1"/>
  <c r="T91" i="102" s="1"/>
  <c r="P94" i="102"/>
  <c r="R94" i="102" s="1"/>
  <c r="S46" i="102"/>
  <c r="S21" i="102"/>
  <c r="S70" i="102"/>
  <c r="S92" i="102"/>
  <c r="S36" i="102"/>
  <c r="S34" i="102"/>
  <c r="S18" i="102"/>
  <c r="S56" i="102"/>
  <c r="S19" i="102"/>
  <c r="S54" i="102"/>
  <c r="S85" i="102"/>
  <c r="S29" i="102"/>
  <c r="S32" i="102"/>
  <c r="S43" i="102"/>
  <c r="S41" i="102"/>
  <c r="S69" i="102"/>
  <c r="S45" i="102"/>
  <c r="S35" i="102"/>
  <c r="S81" i="102"/>
  <c r="S23" i="102"/>
  <c r="S47" i="102"/>
  <c r="S16" i="102"/>
  <c r="S62" i="102"/>
  <c r="S94" i="102"/>
  <c r="S50" i="102"/>
  <c r="S12" i="102"/>
  <c r="S30" i="102"/>
  <c r="S103" i="101"/>
  <c r="N103" i="101"/>
  <c r="M103" i="101"/>
  <c r="L103" i="101"/>
  <c r="S102" i="101"/>
  <c r="N102" i="101"/>
  <c r="M102" i="101"/>
  <c r="L102" i="101"/>
  <c r="S101" i="101"/>
  <c r="N101" i="101"/>
  <c r="M101" i="101"/>
  <c r="L101" i="101"/>
  <c r="S100" i="101"/>
  <c r="N100" i="101"/>
  <c r="M100" i="101"/>
  <c r="L100" i="101"/>
  <c r="N99" i="101"/>
  <c r="M99" i="101"/>
  <c r="L99" i="101"/>
  <c r="N98" i="101"/>
  <c r="M98" i="101"/>
  <c r="L98" i="101"/>
  <c r="S97" i="101"/>
  <c r="N97" i="101"/>
  <c r="M97" i="101"/>
  <c r="L97" i="101"/>
  <c r="S96" i="101"/>
  <c r="N96" i="101"/>
  <c r="M96" i="101"/>
  <c r="L96" i="101"/>
  <c r="S95" i="101"/>
  <c r="N95" i="101"/>
  <c r="M95" i="101"/>
  <c r="L95" i="101"/>
  <c r="S90" i="101"/>
  <c r="N90" i="101"/>
  <c r="M90" i="101"/>
  <c r="L90" i="101"/>
  <c r="S92" i="101"/>
  <c r="N92" i="101"/>
  <c r="M92" i="101"/>
  <c r="L92" i="101"/>
  <c r="N80" i="101"/>
  <c r="M80" i="101"/>
  <c r="L80" i="101"/>
  <c r="S91" i="101"/>
  <c r="N91" i="101"/>
  <c r="M91" i="101"/>
  <c r="L91" i="101"/>
  <c r="N88" i="101"/>
  <c r="M88" i="101"/>
  <c r="L88" i="101"/>
  <c r="S89" i="101"/>
  <c r="N89" i="101"/>
  <c r="M89" i="101"/>
  <c r="L89" i="101"/>
  <c r="S77" i="101"/>
  <c r="N77" i="101"/>
  <c r="M77" i="101"/>
  <c r="L77" i="101"/>
  <c r="S87" i="101"/>
  <c r="N87" i="101"/>
  <c r="M87" i="101"/>
  <c r="L87" i="101"/>
  <c r="N52" i="101"/>
  <c r="M52" i="101"/>
  <c r="L52" i="101"/>
  <c r="N46" i="101"/>
  <c r="M46" i="101"/>
  <c r="L46" i="101"/>
  <c r="S84" i="101"/>
  <c r="N84" i="101"/>
  <c r="M84" i="101"/>
  <c r="L84" i="101"/>
  <c r="N66" i="101"/>
  <c r="M66" i="101"/>
  <c r="L66" i="101"/>
  <c r="S82" i="101"/>
  <c r="N82" i="101"/>
  <c r="M82" i="101"/>
  <c r="L82" i="101"/>
  <c r="S74" i="101"/>
  <c r="N74" i="101"/>
  <c r="M74" i="101"/>
  <c r="L74" i="101"/>
  <c r="N41" i="101"/>
  <c r="M41" i="101"/>
  <c r="L41" i="101"/>
  <c r="N50" i="101"/>
  <c r="M50" i="101"/>
  <c r="L50" i="101"/>
  <c r="S78" i="101"/>
  <c r="N78" i="101"/>
  <c r="M78" i="101"/>
  <c r="L78" i="101"/>
  <c r="S55" i="101"/>
  <c r="N55" i="101"/>
  <c r="M55" i="101"/>
  <c r="L55" i="101"/>
  <c r="N35" i="101"/>
  <c r="M35" i="101"/>
  <c r="L35" i="101"/>
  <c r="N48" i="101"/>
  <c r="M48" i="101"/>
  <c r="L48" i="101"/>
  <c r="N42" i="101"/>
  <c r="M42" i="101"/>
  <c r="L42" i="101"/>
  <c r="N51" i="101"/>
  <c r="M51" i="101"/>
  <c r="L51" i="101"/>
  <c r="S72" i="101"/>
  <c r="N72" i="101"/>
  <c r="M72" i="101"/>
  <c r="L72" i="101"/>
  <c r="N47" i="101"/>
  <c r="M47" i="101"/>
  <c r="L47" i="101"/>
  <c r="N73" i="101"/>
  <c r="M73" i="101"/>
  <c r="L73" i="101"/>
  <c r="N31" i="101"/>
  <c r="M31" i="101"/>
  <c r="L31" i="101"/>
  <c r="S68" i="101"/>
  <c r="N68" i="101"/>
  <c r="M68" i="101"/>
  <c r="L68" i="101"/>
  <c r="S67" i="101"/>
  <c r="N67" i="101"/>
  <c r="M67" i="101"/>
  <c r="L67" i="101"/>
  <c r="N64" i="101"/>
  <c r="M64" i="101"/>
  <c r="L64" i="101"/>
  <c r="S65" i="101"/>
  <c r="N65" i="101"/>
  <c r="M65" i="101"/>
  <c r="L65" i="101"/>
  <c r="S43" i="101"/>
  <c r="N43" i="101"/>
  <c r="M43" i="101"/>
  <c r="L43" i="101"/>
  <c r="N23" i="101"/>
  <c r="M23" i="101"/>
  <c r="L23" i="101"/>
  <c r="N34" i="101"/>
  <c r="M34" i="101"/>
  <c r="L34" i="101"/>
  <c r="N21" i="101"/>
  <c r="M21" i="101"/>
  <c r="L21" i="101"/>
  <c r="N32" i="101"/>
  <c r="M32" i="101"/>
  <c r="L32" i="101"/>
  <c r="S59" i="101"/>
  <c r="N59" i="101"/>
  <c r="M59" i="101"/>
  <c r="L59" i="101"/>
  <c r="S58" i="101"/>
  <c r="N58" i="101"/>
  <c r="M58" i="101"/>
  <c r="L58" i="101"/>
  <c r="N57" i="101"/>
  <c r="M57" i="101"/>
  <c r="L57" i="101"/>
  <c r="N19" i="101"/>
  <c r="M19" i="101"/>
  <c r="L19" i="101"/>
  <c r="N18" i="101"/>
  <c r="M18" i="101"/>
  <c r="L18" i="101"/>
  <c r="N17" i="101"/>
  <c r="M17" i="101"/>
  <c r="L17" i="101"/>
  <c r="N40" i="101"/>
  <c r="M40" i="101"/>
  <c r="L40" i="101"/>
  <c r="N16" i="101"/>
  <c r="M16" i="101"/>
  <c r="L16" i="101"/>
  <c r="N15" i="101"/>
  <c r="M15" i="101"/>
  <c r="L15" i="101"/>
  <c r="N14" i="101"/>
  <c r="M14" i="101"/>
  <c r="L14" i="101"/>
  <c r="S49" i="101"/>
  <c r="N49" i="101"/>
  <c r="M49" i="101"/>
  <c r="L49" i="101"/>
  <c r="N30" i="101"/>
  <c r="M30" i="101"/>
  <c r="L30" i="101"/>
  <c r="N36" i="101"/>
  <c r="M36" i="101"/>
  <c r="L36" i="101"/>
  <c r="N12" i="101"/>
  <c r="M12" i="101"/>
  <c r="L12" i="101"/>
  <c r="S45" i="101"/>
  <c r="N45" i="101"/>
  <c r="M45" i="101"/>
  <c r="L45" i="101"/>
  <c r="S44" i="101"/>
  <c r="N44" i="101"/>
  <c r="M44" i="101"/>
  <c r="L44" i="101"/>
  <c r="N86" i="101"/>
  <c r="M86" i="101"/>
  <c r="L86" i="101"/>
  <c r="N75" i="101"/>
  <c r="M75" i="101"/>
  <c r="L75" i="101"/>
  <c r="N63" i="101"/>
  <c r="M63" i="101"/>
  <c r="L63" i="101"/>
  <c r="N94" i="101"/>
  <c r="M94" i="101"/>
  <c r="L94" i="101"/>
  <c r="S39" i="101"/>
  <c r="N39" i="101"/>
  <c r="M39" i="101"/>
  <c r="L39" i="101"/>
  <c r="S38" i="101"/>
  <c r="N38" i="101"/>
  <c r="M38" i="101"/>
  <c r="L38" i="101"/>
  <c r="S37" i="101"/>
  <c r="N37" i="101"/>
  <c r="M37" i="101"/>
  <c r="L37" i="101"/>
  <c r="N79" i="101"/>
  <c r="M79" i="101"/>
  <c r="L79" i="101"/>
  <c r="N62" i="101"/>
  <c r="M62" i="101"/>
  <c r="L62" i="101"/>
  <c r="N61" i="101"/>
  <c r="M61" i="101"/>
  <c r="L61" i="101"/>
  <c r="S33" i="101"/>
  <c r="N33" i="101"/>
  <c r="M33" i="101"/>
  <c r="L33" i="101"/>
  <c r="N56" i="101"/>
  <c r="M56" i="101"/>
  <c r="L56" i="101"/>
  <c r="N54" i="101"/>
  <c r="M54" i="101"/>
  <c r="L54" i="101"/>
  <c r="N93" i="101"/>
  <c r="M93" i="101"/>
  <c r="L93" i="101"/>
  <c r="N85" i="101"/>
  <c r="M85" i="101"/>
  <c r="L85" i="101"/>
  <c r="S28" i="101"/>
  <c r="N28" i="101"/>
  <c r="M28" i="101"/>
  <c r="L28" i="101"/>
  <c r="S27" i="101"/>
  <c r="N27" i="101"/>
  <c r="M27" i="101"/>
  <c r="L27" i="101"/>
  <c r="S26" i="101"/>
  <c r="N26" i="101"/>
  <c r="M26" i="101"/>
  <c r="L26" i="101"/>
  <c r="S25" i="101"/>
  <c r="N25" i="101"/>
  <c r="M25" i="101"/>
  <c r="L25" i="101"/>
  <c r="S24" i="101"/>
  <c r="N24" i="101"/>
  <c r="M24" i="101"/>
  <c r="L24" i="101"/>
  <c r="N76" i="101"/>
  <c r="M76" i="101"/>
  <c r="L76" i="101"/>
  <c r="S22" i="101"/>
  <c r="N22" i="101"/>
  <c r="M22" i="101"/>
  <c r="L22" i="101"/>
  <c r="N71" i="101"/>
  <c r="M71" i="101"/>
  <c r="L71" i="101"/>
  <c r="S20" i="101"/>
  <c r="N20" i="101"/>
  <c r="M20" i="101"/>
  <c r="L20" i="101"/>
  <c r="N83" i="101"/>
  <c r="M83" i="101"/>
  <c r="L83" i="101"/>
  <c r="N60" i="101"/>
  <c r="M60" i="101"/>
  <c r="L60" i="101"/>
  <c r="S29" i="101"/>
  <c r="N29" i="101"/>
  <c r="M29" i="101"/>
  <c r="L29" i="101"/>
  <c r="N70" i="101"/>
  <c r="M70" i="101"/>
  <c r="L70" i="101"/>
  <c r="N53" i="101"/>
  <c r="M53" i="101"/>
  <c r="L53" i="101"/>
  <c r="N69" i="101"/>
  <c r="M69" i="101"/>
  <c r="L69" i="101"/>
  <c r="S13" i="101"/>
  <c r="N13" i="101"/>
  <c r="M13" i="101"/>
  <c r="L13" i="101"/>
  <c r="N81" i="101"/>
  <c r="M81" i="101"/>
  <c r="L81" i="101"/>
  <c r="S11" i="101"/>
  <c r="N11" i="101"/>
  <c r="M11" i="101"/>
  <c r="L11" i="101"/>
  <c r="S10" i="101"/>
  <c r="N10" i="101"/>
  <c r="M10" i="101"/>
  <c r="L10" i="101"/>
  <c r="Y9" i="101"/>
  <c r="S53" i="101" s="1"/>
  <c r="S9" i="101"/>
  <c r="N9" i="101"/>
  <c r="M9" i="101"/>
  <c r="L9" i="101"/>
  <c r="Y8" i="101"/>
  <c r="S8" i="101"/>
  <c r="N8" i="101"/>
  <c r="M8" i="101"/>
  <c r="L8" i="101"/>
  <c r="Y7" i="101"/>
  <c r="S7" i="101"/>
  <c r="N7" i="101"/>
  <c r="M7" i="101"/>
  <c r="L7" i="101"/>
  <c r="S6" i="101"/>
  <c r="N6" i="101"/>
  <c r="M6" i="101"/>
  <c r="L6" i="101"/>
  <c r="Y5" i="101"/>
  <c r="S5" i="101"/>
  <c r="N5" i="101"/>
  <c r="M5" i="101"/>
  <c r="L5" i="101"/>
  <c r="Y4" i="101"/>
  <c r="S79" i="101" s="1"/>
  <c r="Y3" i="101"/>
  <c r="B1" i="101"/>
  <c r="S60" i="101" l="1"/>
  <c r="T43" i="102"/>
  <c r="T69" i="102"/>
  <c r="T54" i="102"/>
  <c r="T85" i="102"/>
  <c r="T23" i="102"/>
  <c r="T92" i="102"/>
  <c r="T42" i="102"/>
  <c r="T34" i="102"/>
  <c r="T98" i="102"/>
  <c r="T73" i="102"/>
  <c r="T15" i="102"/>
  <c r="T62" i="102"/>
  <c r="T56" i="102"/>
  <c r="T32" i="102"/>
  <c r="T35" i="102"/>
  <c r="T70" i="102"/>
  <c r="T21" i="102"/>
  <c r="T52" i="102"/>
  <c r="T60" i="102"/>
  <c r="T75" i="102"/>
  <c r="T64" i="102"/>
  <c r="T55" i="102"/>
  <c r="T12" i="102"/>
  <c r="T81" i="102"/>
  <c r="T18" i="102"/>
  <c r="T74" i="102"/>
  <c r="T47" i="102"/>
  <c r="T77" i="102"/>
  <c r="T50" i="102"/>
  <c r="T46" i="102"/>
  <c r="T19" i="102"/>
  <c r="T45" i="102"/>
  <c r="T36" i="102"/>
  <c r="T16" i="102"/>
  <c r="T40" i="102"/>
  <c r="T66" i="102"/>
  <c r="T30" i="102"/>
  <c r="T41" i="102"/>
  <c r="T99" i="102"/>
  <c r="T94" i="102"/>
  <c r="T29" i="102"/>
  <c r="S83" i="101"/>
  <c r="S99" i="101"/>
  <c r="S98" i="101"/>
  <c r="S42" i="101"/>
  <c r="S69" i="101"/>
  <c r="P101" i="101"/>
  <c r="R101" i="101" s="1"/>
  <c r="T101" i="101" s="1"/>
  <c r="P6" i="101"/>
  <c r="R6" i="101" s="1"/>
  <c r="T6" i="101" s="1"/>
  <c r="P70" i="101"/>
  <c r="R70" i="101" s="1"/>
  <c r="P79" i="101"/>
  <c r="R79" i="101" s="1"/>
  <c r="T79" i="101" s="1"/>
  <c r="P34" i="101"/>
  <c r="R34" i="101" s="1"/>
  <c r="P92" i="101"/>
  <c r="R92" i="101" s="1"/>
  <c r="T92" i="101" s="1"/>
  <c r="P55" i="101"/>
  <c r="R55" i="101" s="1"/>
  <c r="T55" i="101" s="1"/>
  <c r="P45" i="101"/>
  <c r="R45" i="101" s="1"/>
  <c r="T45" i="101" s="1"/>
  <c r="P29" i="101"/>
  <c r="R29" i="101" s="1"/>
  <c r="T29" i="101" s="1"/>
  <c r="P77" i="101"/>
  <c r="R77" i="101" s="1"/>
  <c r="T77" i="101" s="1"/>
  <c r="P46" i="101"/>
  <c r="R46" i="101" s="1"/>
  <c r="P28" i="101"/>
  <c r="R28" i="101" s="1"/>
  <c r="T28" i="101" s="1"/>
  <c r="P75" i="101"/>
  <c r="R75" i="101" s="1"/>
  <c r="P98" i="101"/>
  <c r="R98" i="101" s="1"/>
  <c r="P12" i="101"/>
  <c r="R12" i="101" s="1"/>
  <c r="P76" i="101"/>
  <c r="R76" i="101" s="1"/>
  <c r="P44" i="101"/>
  <c r="R44" i="101" s="1"/>
  <c r="T44" i="101" s="1"/>
  <c r="P67" i="101"/>
  <c r="R67" i="101" s="1"/>
  <c r="T67" i="101" s="1"/>
  <c r="P19" i="101"/>
  <c r="R19" i="101" s="1"/>
  <c r="P71" i="101"/>
  <c r="R71" i="101" s="1"/>
  <c r="P56" i="101"/>
  <c r="R56" i="101" s="1"/>
  <c r="P57" i="101"/>
  <c r="R57" i="101" s="1"/>
  <c r="P47" i="101"/>
  <c r="R47" i="101" s="1"/>
  <c r="P7" i="101"/>
  <c r="R7" i="101" s="1"/>
  <c r="T7" i="101" s="1"/>
  <c r="P5" i="101"/>
  <c r="R5" i="101" s="1"/>
  <c r="T5" i="101" s="1"/>
  <c r="P68" i="101"/>
  <c r="R68" i="101" s="1"/>
  <c r="T68" i="101" s="1"/>
  <c r="P80" i="101"/>
  <c r="R80" i="101" s="1"/>
  <c r="P20" i="101"/>
  <c r="R20" i="101" s="1"/>
  <c r="T20" i="101" s="1"/>
  <c r="P85" i="101"/>
  <c r="R85" i="101" s="1"/>
  <c r="P33" i="101"/>
  <c r="R33" i="101" s="1"/>
  <c r="T33" i="101" s="1"/>
  <c r="P58" i="101"/>
  <c r="R58" i="101" s="1"/>
  <c r="T58" i="101" s="1"/>
  <c r="P65" i="101"/>
  <c r="R65" i="101" s="1"/>
  <c r="T65" i="101" s="1"/>
  <c r="P52" i="101"/>
  <c r="R52" i="101" s="1"/>
  <c r="P89" i="101"/>
  <c r="R89" i="101" s="1"/>
  <c r="T89" i="101" s="1"/>
  <c r="P15" i="101"/>
  <c r="R15" i="101" s="1"/>
  <c r="P102" i="101"/>
  <c r="R102" i="101" s="1"/>
  <c r="T102" i="101" s="1"/>
  <c r="P69" i="101"/>
  <c r="R69" i="101" s="1"/>
  <c r="P31" i="101"/>
  <c r="R31" i="101" s="1"/>
  <c r="P61" i="101"/>
  <c r="R61" i="101" s="1"/>
  <c r="P63" i="101"/>
  <c r="R63" i="101" s="1"/>
  <c r="P16" i="101"/>
  <c r="R16" i="101" s="1"/>
  <c r="P59" i="101"/>
  <c r="R59" i="101" s="1"/>
  <c r="T59" i="101" s="1"/>
  <c r="P41" i="101"/>
  <c r="R41" i="101" s="1"/>
  <c r="P54" i="101"/>
  <c r="R54" i="101" s="1"/>
  <c r="P84" i="101"/>
  <c r="R84" i="101" s="1"/>
  <c r="T84" i="101" s="1"/>
  <c r="P97" i="101"/>
  <c r="R97" i="101" s="1"/>
  <c r="T97" i="101" s="1"/>
  <c r="P74" i="101"/>
  <c r="R74" i="101" s="1"/>
  <c r="T74" i="101" s="1"/>
  <c r="P40" i="101"/>
  <c r="R40" i="101" s="1"/>
  <c r="P32" i="101"/>
  <c r="R32" i="101" s="1"/>
  <c r="P10" i="101"/>
  <c r="R10" i="101" s="1"/>
  <c r="T10" i="101" s="1"/>
  <c r="P8" i="101"/>
  <c r="R8" i="101" s="1"/>
  <c r="T8" i="101" s="1"/>
  <c r="P26" i="101"/>
  <c r="R26" i="101" s="1"/>
  <c r="T26" i="101" s="1"/>
  <c r="P49" i="101"/>
  <c r="R49" i="101" s="1"/>
  <c r="T49" i="101" s="1"/>
  <c r="P23" i="101"/>
  <c r="R23" i="101" s="1"/>
  <c r="P64" i="101"/>
  <c r="R64" i="101" s="1"/>
  <c r="P50" i="101"/>
  <c r="R50" i="101" s="1"/>
  <c r="P82" i="101"/>
  <c r="R82" i="101" s="1"/>
  <c r="T82" i="101" s="1"/>
  <c r="P11" i="101"/>
  <c r="R11" i="101" s="1"/>
  <c r="T11" i="101" s="1"/>
  <c r="P86" i="101"/>
  <c r="R86" i="101" s="1"/>
  <c r="P43" i="101"/>
  <c r="R43" i="101" s="1"/>
  <c r="T43" i="101" s="1"/>
  <c r="P51" i="101"/>
  <c r="R51" i="101" s="1"/>
  <c r="P95" i="101"/>
  <c r="R95" i="101" s="1"/>
  <c r="T95" i="101" s="1"/>
  <c r="P60" i="101"/>
  <c r="R60" i="101" s="1"/>
  <c r="T60" i="101" s="1"/>
  <c r="P24" i="101"/>
  <c r="R24" i="101" s="1"/>
  <c r="T24" i="101" s="1"/>
  <c r="P93" i="101"/>
  <c r="R93" i="101" s="1"/>
  <c r="P37" i="101"/>
  <c r="R37" i="101" s="1"/>
  <c r="T37" i="101" s="1"/>
  <c r="P94" i="101"/>
  <c r="R94" i="101" s="1"/>
  <c r="P14" i="101"/>
  <c r="R14" i="101" s="1"/>
  <c r="P73" i="101"/>
  <c r="R73" i="101" s="1"/>
  <c r="P42" i="101"/>
  <c r="R42" i="101" s="1"/>
  <c r="T42" i="101" s="1"/>
  <c r="P66" i="101"/>
  <c r="R66" i="101" s="1"/>
  <c r="P99" i="101"/>
  <c r="R99" i="101" s="1"/>
  <c r="T99" i="101" s="1"/>
  <c r="P9" i="101"/>
  <c r="R9" i="101" s="1"/>
  <c r="T9" i="101" s="1"/>
  <c r="P53" i="101"/>
  <c r="R53" i="101" s="1"/>
  <c r="T53" i="101" s="1"/>
  <c r="P27" i="101"/>
  <c r="R27" i="101" s="1"/>
  <c r="T27" i="101" s="1"/>
  <c r="P17" i="101"/>
  <c r="R17" i="101" s="1"/>
  <c r="P87" i="101"/>
  <c r="R87" i="101" s="1"/>
  <c r="T87" i="101" s="1"/>
  <c r="P81" i="101"/>
  <c r="R81" i="101" s="1"/>
  <c r="P36" i="101"/>
  <c r="R36" i="101" s="1"/>
  <c r="P21" i="101"/>
  <c r="R21" i="101" s="1"/>
  <c r="P88" i="101"/>
  <c r="R88" i="101" s="1"/>
  <c r="P96" i="101"/>
  <c r="R96" i="101" s="1"/>
  <c r="T96" i="101" s="1"/>
  <c r="P18" i="101"/>
  <c r="R18" i="101" s="1"/>
  <c r="P78" i="101"/>
  <c r="R78" i="101" s="1"/>
  <c r="T78" i="101" s="1"/>
  <c r="P83" i="101"/>
  <c r="R83" i="101" s="1"/>
  <c r="P13" i="101"/>
  <c r="R13" i="101" s="1"/>
  <c r="T13" i="101" s="1"/>
  <c r="P30" i="101"/>
  <c r="R30" i="101" s="1"/>
  <c r="P48" i="101"/>
  <c r="R48" i="101" s="1"/>
  <c r="P91" i="101"/>
  <c r="R91" i="101" s="1"/>
  <c r="T91" i="101" s="1"/>
  <c r="P100" i="101"/>
  <c r="R100" i="101" s="1"/>
  <c r="T100" i="101" s="1"/>
  <c r="P103" i="101"/>
  <c r="R103" i="101" s="1"/>
  <c r="T103" i="101" s="1"/>
  <c r="P22" i="101"/>
  <c r="R22" i="101" s="1"/>
  <c r="T22" i="101" s="1"/>
  <c r="P62" i="101"/>
  <c r="R62" i="101" s="1"/>
  <c r="P72" i="101"/>
  <c r="R72" i="101" s="1"/>
  <c r="T72" i="101" s="1"/>
  <c r="P90" i="101"/>
  <c r="R90" i="101" s="1"/>
  <c r="T90" i="101" s="1"/>
  <c r="P25" i="101"/>
  <c r="R25" i="101" s="1"/>
  <c r="T25" i="101" s="1"/>
  <c r="P38" i="101"/>
  <c r="R38" i="101" s="1"/>
  <c r="T38" i="101" s="1"/>
  <c r="P39" i="101"/>
  <c r="R39" i="101" s="1"/>
  <c r="T39" i="101" s="1"/>
  <c r="P35" i="101"/>
  <c r="R35" i="101" s="1"/>
  <c r="S18" i="101"/>
  <c r="S50" i="101"/>
  <c r="S71" i="101"/>
  <c r="S57" i="101"/>
  <c r="S31" i="101"/>
  <c r="S86" i="101"/>
  <c r="S70" i="101"/>
  <c r="S94" i="101"/>
  <c r="S16" i="101"/>
  <c r="S35" i="101"/>
  <c r="S76" i="101"/>
  <c r="S62" i="101"/>
  <c r="S36" i="101"/>
  <c r="S47" i="101"/>
  <c r="S66" i="101"/>
  <c r="S75" i="101"/>
  <c r="S17" i="101"/>
  <c r="S64" i="101"/>
  <c r="S88" i="101"/>
  <c r="S54" i="101"/>
  <c r="S93" i="101"/>
  <c r="S21" i="101"/>
  <c r="S51" i="101"/>
  <c r="S46" i="101"/>
  <c r="S56" i="101"/>
  <c r="S19" i="101"/>
  <c r="S41" i="101"/>
  <c r="S80" i="101"/>
  <c r="S23" i="101"/>
  <c r="S48" i="101"/>
  <c r="S61" i="101"/>
  <c r="S12" i="101"/>
  <c r="S73" i="101"/>
  <c r="S85" i="101"/>
  <c r="S63" i="101"/>
  <c r="S40" i="101"/>
  <c r="S15" i="101"/>
  <c r="S81" i="101"/>
  <c r="S30" i="101"/>
  <c r="S32" i="101"/>
  <c r="S14" i="101"/>
  <c r="S34" i="101"/>
  <c r="S52" i="101"/>
  <c r="S100" i="100"/>
  <c r="N100" i="100"/>
  <c r="M100" i="100"/>
  <c r="L100" i="100"/>
  <c r="S26" i="100"/>
  <c r="N26" i="100"/>
  <c r="M26" i="100"/>
  <c r="L26" i="100"/>
  <c r="S37" i="100"/>
  <c r="N37" i="100"/>
  <c r="M37" i="100"/>
  <c r="L37" i="100"/>
  <c r="S33" i="100"/>
  <c r="N33" i="100"/>
  <c r="M33" i="100"/>
  <c r="L33" i="100"/>
  <c r="S72" i="100"/>
  <c r="N72" i="100"/>
  <c r="M72" i="100"/>
  <c r="L72" i="100"/>
  <c r="S25" i="100"/>
  <c r="N25" i="100"/>
  <c r="M25" i="100"/>
  <c r="L25" i="100"/>
  <c r="S65" i="100"/>
  <c r="N65" i="100"/>
  <c r="M65" i="100"/>
  <c r="L65" i="100"/>
  <c r="S27" i="100"/>
  <c r="N27" i="100"/>
  <c r="M27" i="100"/>
  <c r="L27" i="100"/>
  <c r="N57" i="100"/>
  <c r="M57" i="100"/>
  <c r="L57" i="100"/>
  <c r="S22" i="100"/>
  <c r="N22" i="100"/>
  <c r="M22" i="100"/>
  <c r="L22" i="100"/>
  <c r="N40" i="100"/>
  <c r="M40" i="100"/>
  <c r="L40" i="100"/>
  <c r="S91" i="100"/>
  <c r="N91" i="100"/>
  <c r="M91" i="100"/>
  <c r="L91" i="100"/>
  <c r="S97" i="100"/>
  <c r="N97" i="100"/>
  <c r="M97" i="100"/>
  <c r="L97" i="100"/>
  <c r="S96" i="100"/>
  <c r="N96" i="100"/>
  <c r="M96" i="100"/>
  <c r="L96" i="100"/>
  <c r="S95" i="100"/>
  <c r="N95" i="100"/>
  <c r="M95" i="100"/>
  <c r="L95" i="100"/>
  <c r="S102" i="100"/>
  <c r="N102" i="100"/>
  <c r="M102" i="100"/>
  <c r="L102" i="100"/>
  <c r="S9" i="100"/>
  <c r="N9" i="100"/>
  <c r="M9" i="100"/>
  <c r="L9" i="100"/>
  <c r="S39" i="100"/>
  <c r="N39" i="100"/>
  <c r="M39" i="100"/>
  <c r="L39" i="100"/>
  <c r="S84" i="100"/>
  <c r="N84" i="100"/>
  <c r="M84" i="100"/>
  <c r="L84" i="100"/>
  <c r="S8" i="100"/>
  <c r="N8" i="100"/>
  <c r="M8" i="100"/>
  <c r="L8" i="100"/>
  <c r="S82" i="100"/>
  <c r="N82" i="100"/>
  <c r="M82" i="100"/>
  <c r="L82" i="100"/>
  <c r="S89" i="100"/>
  <c r="N89" i="100"/>
  <c r="M89" i="100"/>
  <c r="L89" i="100"/>
  <c r="S44" i="100"/>
  <c r="N44" i="100"/>
  <c r="M44" i="100"/>
  <c r="L44" i="100"/>
  <c r="S20" i="100"/>
  <c r="N20" i="100"/>
  <c r="M20" i="100"/>
  <c r="L20" i="100"/>
  <c r="S67" i="100"/>
  <c r="N67" i="100"/>
  <c r="M67" i="100"/>
  <c r="L67" i="100"/>
  <c r="S28" i="100"/>
  <c r="N28" i="100"/>
  <c r="M28" i="100"/>
  <c r="L28" i="100"/>
  <c r="S87" i="100"/>
  <c r="N87" i="100"/>
  <c r="M87" i="100"/>
  <c r="L87" i="100"/>
  <c r="S38" i="100"/>
  <c r="N38" i="100"/>
  <c r="M38" i="100"/>
  <c r="L38" i="100"/>
  <c r="S13" i="100"/>
  <c r="N13" i="100"/>
  <c r="M13" i="100"/>
  <c r="L13" i="100"/>
  <c r="S78" i="100"/>
  <c r="N78" i="100"/>
  <c r="M78" i="100"/>
  <c r="L78" i="100"/>
  <c r="S24" i="100"/>
  <c r="N24" i="100"/>
  <c r="M24" i="100"/>
  <c r="L24" i="100"/>
  <c r="S7" i="100"/>
  <c r="N7" i="100"/>
  <c r="M7" i="100"/>
  <c r="L7" i="100"/>
  <c r="S68" i="100"/>
  <c r="N68" i="100"/>
  <c r="M68" i="100"/>
  <c r="L68" i="100"/>
  <c r="S59" i="100"/>
  <c r="N59" i="100"/>
  <c r="M59" i="100"/>
  <c r="L59" i="100"/>
  <c r="S6" i="100"/>
  <c r="N6" i="100"/>
  <c r="M6" i="100"/>
  <c r="L6" i="100"/>
  <c r="S49" i="100"/>
  <c r="N49" i="100"/>
  <c r="M49" i="100"/>
  <c r="L49" i="100"/>
  <c r="S5" i="100"/>
  <c r="N5" i="100"/>
  <c r="M5" i="100"/>
  <c r="L5" i="100"/>
  <c r="S58" i="100"/>
  <c r="N58" i="100"/>
  <c r="M58" i="100"/>
  <c r="L58" i="100"/>
  <c r="N70" i="100"/>
  <c r="M70" i="100"/>
  <c r="L70" i="100"/>
  <c r="S103" i="100"/>
  <c r="N103" i="100"/>
  <c r="M103" i="100"/>
  <c r="L103" i="100"/>
  <c r="S101" i="100"/>
  <c r="N101" i="100"/>
  <c r="M101" i="100"/>
  <c r="L101" i="100"/>
  <c r="N99" i="100"/>
  <c r="M99" i="100"/>
  <c r="L99" i="100"/>
  <c r="N98" i="100"/>
  <c r="M98" i="100"/>
  <c r="L98" i="100"/>
  <c r="N83" i="100"/>
  <c r="M83" i="100"/>
  <c r="L83" i="100"/>
  <c r="S94" i="100"/>
  <c r="N94" i="100"/>
  <c r="M94" i="100"/>
  <c r="L94" i="100"/>
  <c r="S93" i="100"/>
  <c r="N93" i="100"/>
  <c r="M93" i="100"/>
  <c r="L93" i="100"/>
  <c r="N86" i="100"/>
  <c r="M86" i="100"/>
  <c r="L86" i="100"/>
  <c r="N92" i="100"/>
  <c r="M92" i="100"/>
  <c r="L92" i="100"/>
  <c r="N80" i="100"/>
  <c r="M80" i="100"/>
  <c r="L80" i="100"/>
  <c r="N76" i="100"/>
  <c r="M76" i="100"/>
  <c r="L76" i="100"/>
  <c r="N75" i="100"/>
  <c r="M75" i="100"/>
  <c r="L75" i="100"/>
  <c r="N90" i="100"/>
  <c r="M90" i="100"/>
  <c r="L90" i="100"/>
  <c r="N71" i="100"/>
  <c r="M71" i="100"/>
  <c r="L71" i="100"/>
  <c r="N85" i="100"/>
  <c r="M85" i="100"/>
  <c r="L85" i="100"/>
  <c r="S88" i="100"/>
  <c r="N88" i="100"/>
  <c r="M88" i="100"/>
  <c r="L88" i="100"/>
  <c r="N79" i="100"/>
  <c r="M79" i="100"/>
  <c r="L79" i="100"/>
  <c r="N63" i="100"/>
  <c r="M63" i="100"/>
  <c r="L63" i="100"/>
  <c r="N18" i="100"/>
  <c r="M18" i="100"/>
  <c r="L18" i="100"/>
  <c r="N62" i="100"/>
  <c r="M62" i="100"/>
  <c r="L62" i="100"/>
  <c r="N60" i="100"/>
  <c r="M60" i="100"/>
  <c r="L60" i="100"/>
  <c r="S81" i="100"/>
  <c r="N81" i="100"/>
  <c r="M81" i="100"/>
  <c r="L81" i="100"/>
  <c r="N56" i="100"/>
  <c r="M56" i="100"/>
  <c r="L56" i="100"/>
  <c r="N55" i="100"/>
  <c r="M55" i="100"/>
  <c r="L55" i="100"/>
  <c r="N52" i="100"/>
  <c r="M52" i="100"/>
  <c r="L52" i="100"/>
  <c r="N51" i="100"/>
  <c r="M51" i="100"/>
  <c r="L51" i="100"/>
  <c r="S74" i="100"/>
  <c r="N74" i="100"/>
  <c r="M74" i="100"/>
  <c r="L74" i="100"/>
  <c r="N53" i="100"/>
  <c r="M53" i="100"/>
  <c r="L53" i="100"/>
  <c r="N42" i="100"/>
  <c r="M42" i="100"/>
  <c r="L42" i="100"/>
  <c r="N41" i="100"/>
  <c r="M41" i="100"/>
  <c r="L41" i="100"/>
  <c r="N36" i="100"/>
  <c r="M36" i="100"/>
  <c r="L36" i="100"/>
  <c r="S77" i="100"/>
  <c r="N77" i="100"/>
  <c r="M77" i="100"/>
  <c r="L77" i="100"/>
  <c r="N66" i="100"/>
  <c r="M66" i="100"/>
  <c r="L66" i="100"/>
  <c r="N43" i="100"/>
  <c r="M43" i="100"/>
  <c r="L43" i="100"/>
  <c r="N30" i="100"/>
  <c r="M30" i="100"/>
  <c r="L30" i="100"/>
  <c r="N64" i="100"/>
  <c r="M64" i="100"/>
  <c r="L64" i="100"/>
  <c r="N23" i="100"/>
  <c r="M23" i="100"/>
  <c r="L23" i="100"/>
  <c r="N21" i="100"/>
  <c r="M21" i="100"/>
  <c r="L21" i="100"/>
  <c r="N14" i="100"/>
  <c r="M14" i="100"/>
  <c r="L14" i="100"/>
  <c r="S45" i="100"/>
  <c r="N45" i="100"/>
  <c r="M45" i="100"/>
  <c r="L45" i="100"/>
  <c r="N12" i="100"/>
  <c r="M12" i="100"/>
  <c r="L12" i="100"/>
  <c r="N19" i="100"/>
  <c r="M19" i="100"/>
  <c r="L19" i="100"/>
  <c r="N16" i="100"/>
  <c r="M16" i="100"/>
  <c r="L16" i="100"/>
  <c r="N73" i="100"/>
  <c r="M73" i="100"/>
  <c r="L73" i="100"/>
  <c r="N46" i="100"/>
  <c r="M46" i="100"/>
  <c r="L46" i="100"/>
  <c r="N34" i="100"/>
  <c r="M34" i="100"/>
  <c r="L34" i="100"/>
  <c r="N35" i="100"/>
  <c r="M35" i="100"/>
  <c r="L35" i="100"/>
  <c r="N32" i="100"/>
  <c r="M32" i="100"/>
  <c r="L32" i="100"/>
  <c r="N31" i="100"/>
  <c r="M31" i="100"/>
  <c r="L31" i="100"/>
  <c r="N29" i="100"/>
  <c r="M29" i="100"/>
  <c r="L29" i="100"/>
  <c r="N61" i="100"/>
  <c r="M61" i="100"/>
  <c r="L61" i="100"/>
  <c r="N69" i="100"/>
  <c r="M69" i="100"/>
  <c r="L69" i="100"/>
  <c r="S17" i="100"/>
  <c r="N17" i="100"/>
  <c r="M17" i="100"/>
  <c r="L17" i="100"/>
  <c r="N54" i="100"/>
  <c r="M54" i="100"/>
  <c r="L54" i="100"/>
  <c r="N50" i="100"/>
  <c r="M50" i="100"/>
  <c r="L50" i="100"/>
  <c r="Y9" i="100"/>
  <c r="N15" i="100"/>
  <c r="M15" i="100"/>
  <c r="L15" i="100"/>
  <c r="Y8" i="100"/>
  <c r="N48" i="100"/>
  <c r="M48" i="100"/>
  <c r="L48" i="100"/>
  <c r="Y7" i="100"/>
  <c r="N47" i="100"/>
  <c r="M47" i="100"/>
  <c r="L47" i="100"/>
  <c r="S11" i="100"/>
  <c r="N11" i="100"/>
  <c r="M11" i="100"/>
  <c r="L11" i="100"/>
  <c r="Y5" i="100"/>
  <c r="S66" i="100" s="1"/>
  <c r="S10" i="100"/>
  <c r="N10" i="100"/>
  <c r="M10" i="100"/>
  <c r="L10" i="100"/>
  <c r="Y4" i="100"/>
  <c r="Y3" i="100"/>
  <c r="S21" i="100" s="1"/>
  <c r="B1" i="100"/>
  <c r="S99" i="100" l="1"/>
  <c r="T98" i="101"/>
  <c r="T69" i="101"/>
  <c r="T83" i="101"/>
  <c r="T21" i="101"/>
  <c r="T35" i="101"/>
  <c r="T46" i="101"/>
  <c r="T61" i="101"/>
  <c r="T70" i="101"/>
  <c r="T52" i="101"/>
  <c r="T93" i="101"/>
  <c r="T40" i="101"/>
  <c r="T50" i="101"/>
  <c r="T75" i="101"/>
  <c r="T34" i="101"/>
  <c r="T14" i="101"/>
  <c r="T31" i="101"/>
  <c r="T64" i="101"/>
  <c r="T80" i="101"/>
  <c r="T15" i="101"/>
  <c r="T48" i="101"/>
  <c r="T32" i="101"/>
  <c r="T12" i="101"/>
  <c r="T71" i="101"/>
  <c r="T76" i="101"/>
  <c r="T63" i="101"/>
  <c r="T41" i="101"/>
  <c r="T19" i="101"/>
  <c r="T47" i="101"/>
  <c r="T16" i="101"/>
  <c r="T86" i="101"/>
  <c r="T23" i="101"/>
  <c r="T66" i="101"/>
  <c r="T56" i="101"/>
  <c r="T36" i="101"/>
  <c r="T57" i="101"/>
  <c r="T30" i="101"/>
  <c r="T51" i="101"/>
  <c r="T81" i="101"/>
  <c r="T18" i="101"/>
  <c r="T85" i="101"/>
  <c r="T54" i="101"/>
  <c r="T94" i="101"/>
  <c r="T88" i="101"/>
  <c r="T17" i="101"/>
  <c r="T62" i="101"/>
  <c r="T73" i="101"/>
  <c r="S51" i="100"/>
  <c r="S57" i="100"/>
  <c r="S40" i="100"/>
  <c r="S70" i="100"/>
  <c r="P64" i="100"/>
  <c r="R64" i="100" s="1"/>
  <c r="S53" i="100"/>
  <c r="S48" i="100"/>
  <c r="S61" i="100"/>
  <c r="S98" i="100"/>
  <c r="S34" i="100"/>
  <c r="S71" i="100"/>
  <c r="S29" i="100"/>
  <c r="S15" i="100"/>
  <c r="S47" i="100"/>
  <c r="S83" i="100"/>
  <c r="S50" i="100"/>
  <c r="P95" i="100"/>
  <c r="R95" i="100" s="1"/>
  <c r="T95" i="100" s="1"/>
  <c r="P77" i="100"/>
  <c r="R77" i="100" s="1"/>
  <c r="T77" i="100" s="1"/>
  <c r="P87" i="100"/>
  <c r="R87" i="100" s="1"/>
  <c r="T87" i="100" s="1"/>
  <c r="P90" i="100"/>
  <c r="R90" i="100" s="1"/>
  <c r="P79" i="100"/>
  <c r="R79" i="100" s="1"/>
  <c r="P47" i="100"/>
  <c r="R47" i="100" s="1"/>
  <c r="P34" i="100"/>
  <c r="R34" i="100" s="1"/>
  <c r="T34" i="100" s="1"/>
  <c r="P61" i="100"/>
  <c r="R61" i="100" s="1"/>
  <c r="P50" i="100"/>
  <c r="R50" i="100" s="1"/>
  <c r="P32" i="100"/>
  <c r="R32" i="100" s="1"/>
  <c r="P45" i="100"/>
  <c r="R45" i="100" s="1"/>
  <c r="T45" i="100" s="1"/>
  <c r="P18" i="100"/>
  <c r="R18" i="100" s="1"/>
  <c r="P24" i="100"/>
  <c r="R24" i="100" s="1"/>
  <c r="T24" i="100" s="1"/>
  <c r="P65" i="100"/>
  <c r="R65" i="100" s="1"/>
  <c r="T65" i="100" s="1"/>
  <c r="P33" i="100"/>
  <c r="R33" i="100" s="1"/>
  <c r="T33" i="100" s="1"/>
  <c r="P66" i="100"/>
  <c r="R66" i="100" s="1"/>
  <c r="T66" i="100" s="1"/>
  <c r="P99" i="100"/>
  <c r="R99" i="100" s="1"/>
  <c r="T99" i="100" s="1"/>
  <c r="P82" i="100"/>
  <c r="R82" i="100" s="1"/>
  <c r="T82" i="100" s="1"/>
  <c r="P21" i="100"/>
  <c r="R21" i="100" s="1"/>
  <c r="T21" i="100" s="1"/>
  <c r="P55" i="100"/>
  <c r="R55" i="100" s="1"/>
  <c r="P91" i="100"/>
  <c r="R91" i="100" s="1"/>
  <c r="T91" i="100" s="1"/>
  <c r="P36" i="100"/>
  <c r="R36" i="100" s="1"/>
  <c r="P69" i="100"/>
  <c r="R69" i="100" s="1"/>
  <c r="P13" i="100"/>
  <c r="R13" i="100" s="1"/>
  <c r="T13" i="100" s="1"/>
  <c r="P9" i="100"/>
  <c r="R9" i="100" s="1"/>
  <c r="T9" i="100" s="1"/>
  <c r="P72" i="100"/>
  <c r="R72" i="100" s="1"/>
  <c r="T72" i="100" s="1"/>
  <c r="P46" i="100"/>
  <c r="R46" i="100" s="1"/>
  <c r="P10" i="100"/>
  <c r="R10" i="100" s="1"/>
  <c r="T10" i="100" s="1"/>
  <c r="P6" i="100"/>
  <c r="R6" i="100" s="1"/>
  <c r="T6" i="100" s="1"/>
  <c r="P75" i="100"/>
  <c r="R75" i="100" s="1"/>
  <c r="P42" i="100"/>
  <c r="R42" i="100" s="1"/>
  <c r="P98" i="100"/>
  <c r="R98" i="100" s="1"/>
  <c r="P103" i="100"/>
  <c r="R103" i="100" s="1"/>
  <c r="T103" i="100" s="1"/>
  <c r="P67" i="100"/>
  <c r="R67" i="100" s="1"/>
  <c r="T67" i="100" s="1"/>
  <c r="P89" i="100"/>
  <c r="R89" i="100" s="1"/>
  <c r="T89" i="100" s="1"/>
  <c r="P84" i="100"/>
  <c r="R84" i="100" s="1"/>
  <c r="T84" i="100" s="1"/>
  <c r="P16" i="100"/>
  <c r="R16" i="100" s="1"/>
  <c r="P100" i="100"/>
  <c r="R100" i="100" s="1"/>
  <c r="T100" i="100" s="1"/>
  <c r="P29" i="100"/>
  <c r="R29" i="100" s="1"/>
  <c r="T29" i="100" s="1"/>
  <c r="P53" i="100"/>
  <c r="R53" i="100" s="1"/>
  <c r="P52" i="100"/>
  <c r="R52" i="100" s="1"/>
  <c r="P70" i="100"/>
  <c r="R70" i="100" s="1"/>
  <c r="P39" i="100"/>
  <c r="R39" i="100" s="1"/>
  <c r="T39" i="100" s="1"/>
  <c r="P30" i="100"/>
  <c r="R30" i="100" s="1"/>
  <c r="P81" i="100"/>
  <c r="R81" i="100" s="1"/>
  <c r="T81" i="100" s="1"/>
  <c r="P85" i="100"/>
  <c r="R85" i="100" s="1"/>
  <c r="P83" i="100"/>
  <c r="R83" i="100" s="1"/>
  <c r="T83" i="100" s="1"/>
  <c r="P58" i="100"/>
  <c r="R58" i="100" s="1"/>
  <c r="T58" i="100" s="1"/>
  <c r="P7" i="100"/>
  <c r="R7" i="100" s="1"/>
  <c r="T7" i="100" s="1"/>
  <c r="P57" i="100"/>
  <c r="R57" i="100" s="1"/>
  <c r="T57" i="100" s="1"/>
  <c r="P37" i="100"/>
  <c r="R37" i="100" s="1"/>
  <c r="T37" i="100" s="1"/>
  <c r="P86" i="100"/>
  <c r="R86" i="100" s="1"/>
  <c r="P28" i="100"/>
  <c r="R28" i="100" s="1"/>
  <c r="T28" i="100" s="1"/>
  <c r="P8" i="100"/>
  <c r="R8" i="100" s="1"/>
  <c r="T8" i="100" s="1"/>
  <c r="P48" i="100"/>
  <c r="R48" i="100" s="1"/>
  <c r="P44" i="100"/>
  <c r="R44" i="100" s="1"/>
  <c r="T44" i="100" s="1"/>
  <c r="P11" i="100"/>
  <c r="R11" i="100" s="1"/>
  <c r="T11" i="100" s="1"/>
  <c r="P73" i="100"/>
  <c r="R73" i="100" s="1"/>
  <c r="P23" i="100"/>
  <c r="R23" i="100" s="1"/>
  <c r="P74" i="100"/>
  <c r="R74" i="100" s="1"/>
  <c r="T74" i="100" s="1"/>
  <c r="P60" i="100"/>
  <c r="R60" i="100" s="1"/>
  <c r="P71" i="100"/>
  <c r="R71" i="100" s="1"/>
  <c r="P76" i="100"/>
  <c r="R76" i="100" s="1"/>
  <c r="P93" i="100"/>
  <c r="R93" i="100" s="1"/>
  <c r="T93" i="100" s="1"/>
  <c r="P5" i="100"/>
  <c r="R5" i="100" s="1"/>
  <c r="T5" i="100" s="1"/>
  <c r="P59" i="100"/>
  <c r="R59" i="100" s="1"/>
  <c r="T59" i="100" s="1"/>
  <c r="P96" i="100"/>
  <c r="R96" i="100" s="1"/>
  <c r="T96" i="100" s="1"/>
  <c r="P27" i="100"/>
  <c r="R27" i="100" s="1"/>
  <c r="T27" i="100" s="1"/>
  <c r="P26" i="100"/>
  <c r="R26" i="100" s="1"/>
  <c r="T26" i="100" s="1"/>
  <c r="P38" i="100"/>
  <c r="R38" i="100" s="1"/>
  <c r="T38" i="100" s="1"/>
  <c r="P40" i="100"/>
  <c r="R40" i="100" s="1"/>
  <c r="T40" i="100" s="1"/>
  <c r="P43" i="100"/>
  <c r="R43" i="100" s="1"/>
  <c r="P63" i="100"/>
  <c r="R63" i="100" s="1"/>
  <c r="P15" i="100"/>
  <c r="R15" i="100" s="1"/>
  <c r="P54" i="100"/>
  <c r="R54" i="100" s="1"/>
  <c r="P35" i="100"/>
  <c r="R35" i="100" s="1"/>
  <c r="P62" i="100"/>
  <c r="R62" i="100" s="1"/>
  <c r="P80" i="100"/>
  <c r="R80" i="100" s="1"/>
  <c r="P102" i="100"/>
  <c r="R102" i="100" s="1"/>
  <c r="T102" i="100" s="1"/>
  <c r="P41" i="100"/>
  <c r="R41" i="100" s="1"/>
  <c r="P94" i="100"/>
  <c r="R94" i="100" s="1"/>
  <c r="T94" i="100" s="1"/>
  <c r="P68" i="100"/>
  <c r="R68" i="100" s="1"/>
  <c r="T68" i="100" s="1"/>
  <c r="P78" i="100"/>
  <c r="R78" i="100" s="1"/>
  <c r="T78" i="100" s="1"/>
  <c r="P97" i="100"/>
  <c r="R97" i="100" s="1"/>
  <c r="T97" i="100" s="1"/>
  <c r="P22" i="100"/>
  <c r="R22" i="100" s="1"/>
  <c r="T22" i="100" s="1"/>
  <c r="P12" i="100"/>
  <c r="R12" i="100" s="1"/>
  <c r="P17" i="100"/>
  <c r="R17" i="100" s="1"/>
  <c r="T17" i="100" s="1"/>
  <c r="P14" i="100"/>
  <c r="R14" i="100" s="1"/>
  <c r="P51" i="100"/>
  <c r="R51" i="100" s="1"/>
  <c r="P56" i="100"/>
  <c r="R56" i="100" s="1"/>
  <c r="P88" i="100"/>
  <c r="R88" i="100" s="1"/>
  <c r="T88" i="100" s="1"/>
  <c r="P92" i="100"/>
  <c r="R92" i="100" s="1"/>
  <c r="P49" i="100"/>
  <c r="R49" i="100" s="1"/>
  <c r="T49" i="100" s="1"/>
  <c r="P31" i="100"/>
  <c r="R31" i="100" s="1"/>
  <c r="P19" i="100"/>
  <c r="R19" i="100" s="1"/>
  <c r="P101" i="100"/>
  <c r="R101" i="100" s="1"/>
  <c r="T101" i="100" s="1"/>
  <c r="P20" i="100"/>
  <c r="R20" i="100" s="1"/>
  <c r="T20" i="100" s="1"/>
  <c r="P25" i="100"/>
  <c r="R25" i="100" s="1"/>
  <c r="T25" i="100" s="1"/>
  <c r="S73" i="100"/>
  <c r="S62" i="100"/>
  <c r="S86" i="100"/>
  <c r="S31" i="100"/>
  <c r="S23" i="100"/>
  <c r="S52" i="100"/>
  <c r="S90" i="100"/>
  <c r="S54" i="100"/>
  <c r="S19" i="100"/>
  <c r="T19" i="100" s="1"/>
  <c r="S41" i="100"/>
  <c r="S63" i="100"/>
  <c r="S35" i="100"/>
  <c r="S30" i="100"/>
  <c r="S56" i="100"/>
  <c r="S76" i="100"/>
  <c r="S69" i="100"/>
  <c r="S46" i="100"/>
  <c r="S60" i="100"/>
  <c r="S92" i="100"/>
  <c r="S16" i="100"/>
  <c r="S36" i="100"/>
  <c r="S18" i="100"/>
  <c r="S32" i="100"/>
  <c r="S64" i="100"/>
  <c r="T64" i="100" s="1"/>
  <c r="S55" i="100"/>
  <c r="S75" i="100"/>
  <c r="S12" i="100"/>
  <c r="S42" i="100"/>
  <c r="S79" i="100"/>
  <c r="S43" i="100"/>
  <c r="S80" i="100"/>
  <c r="S14" i="100"/>
  <c r="S85" i="100"/>
  <c r="L34" i="99"/>
  <c r="M34" i="99"/>
  <c r="N34" i="99"/>
  <c r="S88" i="99"/>
  <c r="N88" i="99"/>
  <c r="M88" i="99"/>
  <c r="L88" i="99"/>
  <c r="S103" i="99"/>
  <c r="N103" i="99"/>
  <c r="M103" i="99"/>
  <c r="L103" i="99"/>
  <c r="S91" i="99"/>
  <c r="N91" i="99"/>
  <c r="M91" i="99"/>
  <c r="L91" i="99"/>
  <c r="S90" i="99"/>
  <c r="N90" i="99"/>
  <c r="M90" i="99"/>
  <c r="L90" i="99"/>
  <c r="S89" i="99"/>
  <c r="N89" i="99"/>
  <c r="M89" i="99"/>
  <c r="L89" i="99"/>
  <c r="N62" i="99"/>
  <c r="M62" i="99"/>
  <c r="L62" i="99"/>
  <c r="S64" i="99"/>
  <c r="N64" i="99"/>
  <c r="M64" i="99"/>
  <c r="L64" i="99"/>
  <c r="S63" i="99"/>
  <c r="N63" i="99"/>
  <c r="M63" i="99"/>
  <c r="L63" i="99"/>
  <c r="S92" i="99"/>
  <c r="N92" i="99"/>
  <c r="M92" i="99"/>
  <c r="L92" i="99"/>
  <c r="S61" i="99"/>
  <c r="N61" i="99"/>
  <c r="M61" i="99"/>
  <c r="L61" i="99"/>
  <c r="S82" i="99"/>
  <c r="N82" i="99"/>
  <c r="M82" i="99"/>
  <c r="L82" i="99"/>
  <c r="S77" i="99"/>
  <c r="N77" i="99"/>
  <c r="M77" i="99"/>
  <c r="L77" i="99"/>
  <c r="N55" i="99"/>
  <c r="M55" i="99"/>
  <c r="L55" i="99"/>
  <c r="S85" i="99"/>
  <c r="N85" i="99"/>
  <c r="M85" i="99"/>
  <c r="L85" i="99"/>
  <c r="S83" i="99"/>
  <c r="N83" i="99"/>
  <c r="M83" i="99"/>
  <c r="L83" i="99"/>
  <c r="S59" i="99"/>
  <c r="N59" i="99"/>
  <c r="M59" i="99"/>
  <c r="L59" i="99"/>
  <c r="S58" i="99"/>
  <c r="N58" i="99"/>
  <c r="M58" i="99"/>
  <c r="L58" i="99"/>
  <c r="S74" i="99"/>
  <c r="N74" i="99"/>
  <c r="M74" i="99"/>
  <c r="L74" i="99"/>
  <c r="N36" i="99"/>
  <c r="M36" i="99"/>
  <c r="L36" i="99"/>
  <c r="S99" i="99"/>
  <c r="N99" i="99"/>
  <c r="M99" i="99"/>
  <c r="L99" i="99"/>
  <c r="S71" i="99"/>
  <c r="N71" i="99"/>
  <c r="M71" i="99"/>
  <c r="L71" i="99"/>
  <c r="S79" i="99"/>
  <c r="N79" i="99"/>
  <c r="M79" i="99"/>
  <c r="L79" i="99"/>
  <c r="S97" i="99"/>
  <c r="N97" i="99"/>
  <c r="M97" i="99"/>
  <c r="L97" i="99"/>
  <c r="S70" i="99"/>
  <c r="N70" i="99"/>
  <c r="M70" i="99"/>
  <c r="L70" i="99"/>
  <c r="S66" i="99"/>
  <c r="N66" i="99"/>
  <c r="M66" i="99"/>
  <c r="L66" i="99"/>
  <c r="S95" i="99"/>
  <c r="N95" i="99"/>
  <c r="M95" i="99"/>
  <c r="L95" i="99"/>
  <c r="N52" i="99"/>
  <c r="M52" i="99"/>
  <c r="L52" i="99"/>
  <c r="N19" i="99"/>
  <c r="M19" i="99"/>
  <c r="L19" i="99"/>
  <c r="N48" i="99"/>
  <c r="M48" i="99"/>
  <c r="L48" i="99"/>
  <c r="S68" i="99"/>
  <c r="N68" i="99"/>
  <c r="M68" i="99"/>
  <c r="L68" i="99"/>
  <c r="S65" i="99"/>
  <c r="N65" i="99"/>
  <c r="M65" i="99"/>
  <c r="L65" i="99"/>
  <c r="S81" i="99"/>
  <c r="N81" i="99"/>
  <c r="M81" i="99"/>
  <c r="L81" i="99"/>
  <c r="S93" i="99"/>
  <c r="N93" i="99"/>
  <c r="M93" i="99"/>
  <c r="L93" i="99"/>
  <c r="S86" i="99"/>
  <c r="N86" i="99"/>
  <c r="M86" i="99"/>
  <c r="L86" i="99"/>
  <c r="S76" i="99"/>
  <c r="N76" i="99"/>
  <c r="M76" i="99"/>
  <c r="L76" i="99"/>
  <c r="S101" i="99"/>
  <c r="N101" i="99"/>
  <c r="M101" i="99"/>
  <c r="L101" i="99"/>
  <c r="S100" i="99"/>
  <c r="N100" i="99"/>
  <c r="M100" i="99"/>
  <c r="L100" i="99"/>
  <c r="S49" i="99"/>
  <c r="N49" i="99"/>
  <c r="M49" i="99"/>
  <c r="L49" i="99"/>
  <c r="S78" i="99"/>
  <c r="N78" i="99"/>
  <c r="M78" i="99"/>
  <c r="L78" i="99"/>
  <c r="S96" i="99"/>
  <c r="N96" i="99"/>
  <c r="M96" i="99"/>
  <c r="L96" i="99"/>
  <c r="S102" i="99"/>
  <c r="N102" i="99"/>
  <c r="M102" i="99"/>
  <c r="L102" i="99"/>
  <c r="S98" i="99"/>
  <c r="N98" i="99"/>
  <c r="M98" i="99"/>
  <c r="L98" i="99"/>
  <c r="S73" i="99"/>
  <c r="N73" i="99"/>
  <c r="M73" i="99"/>
  <c r="L73" i="99"/>
  <c r="S94" i="99"/>
  <c r="N94" i="99"/>
  <c r="M94" i="99"/>
  <c r="L94" i="99"/>
  <c r="S80" i="99"/>
  <c r="N80" i="99"/>
  <c r="M80" i="99"/>
  <c r="L80" i="99"/>
  <c r="S38" i="99"/>
  <c r="N38" i="99"/>
  <c r="M38" i="99"/>
  <c r="L38" i="99"/>
  <c r="S75" i="99"/>
  <c r="N75" i="99"/>
  <c r="M75" i="99"/>
  <c r="L75" i="99"/>
  <c r="N31" i="99"/>
  <c r="M31" i="99"/>
  <c r="L31" i="99"/>
  <c r="S87" i="99"/>
  <c r="N87" i="99"/>
  <c r="M87" i="99"/>
  <c r="L87" i="99"/>
  <c r="S84" i="99"/>
  <c r="N84" i="99"/>
  <c r="M84" i="99"/>
  <c r="L84" i="99"/>
  <c r="S72" i="99"/>
  <c r="N72" i="99"/>
  <c r="M72" i="99"/>
  <c r="L72" i="99"/>
  <c r="S69" i="99"/>
  <c r="N69" i="99"/>
  <c r="M69" i="99"/>
  <c r="L69" i="99"/>
  <c r="S67" i="99"/>
  <c r="N67" i="99"/>
  <c r="M67" i="99"/>
  <c r="L67" i="99"/>
  <c r="N30" i="99"/>
  <c r="M30" i="99"/>
  <c r="L30" i="99"/>
  <c r="N28" i="99"/>
  <c r="M28" i="99"/>
  <c r="L28" i="99"/>
  <c r="N22" i="99"/>
  <c r="M22" i="99"/>
  <c r="L22" i="99"/>
  <c r="N21" i="99"/>
  <c r="M21" i="99"/>
  <c r="L21" i="99"/>
  <c r="N29" i="99"/>
  <c r="M29" i="99"/>
  <c r="L29" i="99"/>
  <c r="S26" i="99"/>
  <c r="N26" i="99"/>
  <c r="M26" i="99"/>
  <c r="L26" i="99"/>
  <c r="S32" i="99"/>
  <c r="N32" i="99"/>
  <c r="M32" i="99"/>
  <c r="L32" i="99"/>
  <c r="S33" i="99"/>
  <c r="N33" i="99"/>
  <c r="M33" i="99"/>
  <c r="L33" i="99"/>
  <c r="N37" i="99"/>
  <c r="M37" i="99"/>
  <c r="L37" i="99"/>
  <c r="N20" i="99"/>
  <c r="M20" i="99"/>
  <c r="L20" i="99"/>
  <c r="N43" i="99"/>
  <c r="M43" i="99"/>
  <c r="L43" i="99"/>
  <c r="N24" i="99"/>
  <c r="M24" i="99"/>
  <c r="L24" i="99"/>
  <c r="N18" i="99"/>
  <c r="M18" i="99"/>
  <c r="L18" i="99"/>
  <c r="N27" i="99"/>
  <c r="M27" i="99"/>
  <c r="L27" i="99"/>
  <c r="N16" i="99"/>
  <c r="M16" i="99"/>
  <c r="L16" i="99"/>
  <c r="N15" i="99"/>
  <c r="M15" i="99"/>
  <c r="L15" i="99"/>
  <c r="N17" i="99"/>
  <c r="M17" i="99"/>
  <c r="L17" i="99"/>
  <c r="N14" i="99"/>
  <c r="M14" i="99"/>
  <c r="L14" i="99"/>
  <c r="N13" i="99"/>
  <c r="M13" i="99"/>
  <c r="L13" i="99"/>
  <c r="N7" i="99"/>
  <c r="M7" i="99"/>
  <c r="L7" i="99"/>
  <c r="N11" i="99"/>
  <c r="M11" i="99"/>
  <c r="L11" i="99"/>
  <c r="N10" i="99"/>
  <c r="M10" i="99"/>
  <c r="L10" i="99"/>
  <c r="N9" i="99"/>
  <c r="M9" i="99"/>
  <c r="L9" i="99"/>
  <c r="N8" i="99"/>
  <c r="M8" i="99"/>
  <c r="L8" i="99"/>
  <c r="S23" i="99"/>
  <c r="N23" i="99"/>
  <c r="M23" i="99"/>
  <c r="L23" i="99"/>
  <c r="N56" i="99"/>
  <c r="M56" i="99"/>
  <c r="L56" i="99"/>
  <c r="S50" i="99"/>
  <c r="N50" i="99"/>
  <c r="M50" i="99"/>
  <c r="L50" i="99"/>
  <c r="N40" i="99"/>
  <c r="M40" i="99"/>
  <c r="L40" i="99"/>
  <c r="S45" i="99"/>
  <c r="N45" i="99"/>
  <c r="M45" i="99"/>
  <c r="L45" i="99"/>
  <c r="S44" i="99"/>
  <c r="N44" i="99"/>
  <c r="M44" i="99"/>
  <c r="L44" i="99"/>
  <c r="N35" i="99"/>
  <c r="M35" i="99"/>
  <c r="L35" i="99"/>
  <c r="S57" i="99"/>
  <c r="N57" i="99"/>
  <c r="M57" i="99"/>
  <c r="L57" i="99"/>
  <c r="S25" i="99"/>
  <c r="N25" i="99"/>
  <c r="M25" i="99"/>
  <c r="L25" i="99"/>
  <c r="N53" i="99"/>
  <c r="M53" i="99"/>
  <c r="L53" i="99"/>
  <c r="S47" i="99"/>
  <c r="N47" i="99"/>
  <c r="M47" i="99"/>
  <c r="L47" i="99"/>
  <c r="N51" i="99"/>
  <c r="M51" i="99"/>
  <c r="L51" i="99"/>
  <c r="N54" i="99"/>
  <c r="M54" i="99"/>
  <c r="L54" i="99"/>
  <c r="N42" i="99"/>
  <c r="M42" i="99"/>
  <c r="L42" i="99"/>
  <c r="S60" i="99"/>
  <c r="N60" i="99"/>
  <c r="M60" i="99"/>
  <c r="L60" i="99"/>
  <c r="N41" i="99"/>
  <c r="M41" i="99"/>
  <c r="L41" i="99"/>
  <c r="Y9" i="99"/>
  <c r="S62" i="99" s="1"/>
  <c r="S39" i="99"/>
  <c r="N39" i="99"/>
  <c r="M39" i="99"/>
  <c r="L39" i="99"/>
  <c r="Y8" i="99"/>
  <c r="S16" i="99" s="1"/>
  <c r="S46" i="99"/>
  <c r="N46" i="99"/>
  <c r="M46" i="99"/>
  <c r="L46" i="99"/>
  <c r="Y7" i="99"/>
  <c r="S7" i="99" s="1"/>
  <c r="S12" i="99"/>
  <c r="N12" i="99"/>
  <c r="M12" i="99"/>
  <c r="L12" i="99"/>
  <c r="S6" i="99"/>
  <c r="N6" i="99"/>
  <c r="M6" i="99"/>
  <c r="L6" i="99"/>
  <c r="Y5" i="99"/>
  <c r="S31" i="99" s="1"/>
  <c r="S5" i="99"/>
  <c r="N5" i="99"/>
  <c r="M5" i="99"/>
  <c r="L5" i="99"/>
  <c r="Y4" i="99"/>
  <c r="S35" i="99" s="1"/>
  <c r="Y3" i="99"/>
  <c r="S42" i="99" s="1"/>
  <c r="B1" i="99"/>
  <c r="T61" i="100" l="1"/>
  <c r="T70" i="100"/>
  <c r="T51" i="100"/>
  <c r="T98" i="100"/>
  <c r="T53" i="100"/>
  <c r="T15" i="100"/>
  <c r="T71" i="100"/>
  <c r="T16" i="100"/>
  <c r="T48" i="100"/>
  <c r="T50" i="100"/>
  <c r="T47" i="100"/>
  <c r="T43" i="100"/>
  <c r="T52" i="100"/>
  <c r="T90" i="100"/>
  <c r="T23" i="100"/>
  <c r="T73" i="100"/>
  <c r="T32" i="100"/>
  <c r="T41" i="100"/>
  <c r="T92" i="100"/>
  <c r="T75" i="100"/>
  <c r="T56" i="100"/>
  <c r="T14" i="100"/>
  <c r="T18" i="100"/>
  <c r="T85" i="100"/>
  <c r="T80" i="100"/>
  <c r="T79" i="100"/>
  <c r="T69" i="100"/>
  <c r="T76" i="100"/>
  <c r="T42" i="100"/>
  <c r="T55" i="100"/>
  <c r="T30" i="100"/>
  <c r="T63" i="100"/>
  <c r="T36" i="100"/>
  <c r="T62" i="100"/>
  <c r="T60" i="100"/>
  <c r="T46" i="100"/>
  <c r="T54" i="100"/>
  <c r="T31" i="100"/>
  <c r="T86" i="100"/>
  <c r="T12" i="100"/>
  <c r="T35" i="100"/>
  <c r="S22" i="99"/>
  <c r="S53" i="99"/>
  <c r="S54" i="99"/>
  <c r="S29" i="99"/>
  <c r="S51" i="99"/>
  <c r="S10" i="99"/>
  <c r="S52" i="99"/>
  <c r="S14" i="99"/>
  <c r="S30" i="99"/>
  <c r="S20" i="99"/>
  <c r="S48" i="99"/>
  <c r="S17" i="99"/>
  <c r="S55" i="99"/>
  <c r="S34" i="99"/>
  <c r="S24" i="99"/>
  <c r="S8" i="99"/>
  <c r="S18" i="99"/>
  <c r="S19" i="99"/>
  <c r="P34" i="99"/>
  <c r="R34" i="99" s="1"/>
  <c r="P90" i="99"/>
  <c r="R90" i="99" s="1"/>
  <c r="T90" i="99" s="1"/>
  <c r="P83" i="99"/>
  <c r="R83" i="99" s="1"/>
  <c r="T83" i="99" s="1"/>
  <c r="P77" i="99"/>
  <c r="R77" i="99" s="1"/>
  <c r="T77" i="99" s="1"/>
  <c r="P92" i="99"/>
  <c r="R92" i="99" s="1"/>
  <c r="T92" i="99" s="1"/>
  <c r="P91" i="99"/>
  <c r="R91" i="99" s="1"/>
  <c r="T91" i="99" s="1"/>
  <c r="P78" i="99"/>
  <c r="R78" i="99" s="1"/>
  <c r="T78" i="99" s="1"/>
  <c r="P101" i="99"/>
  <c r="R101" i="99" s="1"/>
  <c r="T101" i="99" s="1"/>
  <c r="P93" i="99"/>
  <c r="R93" i="99" s="1"/>
  <c r="T93" i="99" s="1"/>
  <c r="P52" i="99"/>
  <c r="R52" i="99" s="1"/>
  <c r="P20" i="99"/>
  <c r="R20" i="99" s="1"/>
  <c r="P56" i="99"/>
  <c r="R56" i="99" s="1"/>
  <c r="P53" i="99"/>
  <c r="R53" i="99" s="1"/>
  <c r="P30" i="99"/>
  <c r="R30" i="99" s="1"/>
  <c r="P7" i="99"/>
  <c r="R7" i="99" s="1"/>
  <c r="T7" i="99" s="1"/>
  <c r="P72" i="99"/>
  <c r="R72" i="99" s="1"/>
  <c r="T72" i="99" s="1"/>
  <c r="P31" i="99"/>
  <c r="R31" i="99" s="1"/>
  <c r="T31" i="99" s="1"/>
  <c r="P98" i="99"/>
  <c r="R98" i="99" s="1"/>
  <c r="T98" i="99" s="1"/>
  <c r="P67" i="99"/>
  <c r="R67" i="99" s="1"/>
  <c r="T67" i="99" s="1"/>
  <c r="P49" i="99"/>
  <c r="R49" i="99" s="1"/>
  <c r="T49" i="99" s="1"/>
  <c r="P47" i="99"/>
  <c r="R47" i="99" s="1"/>
  <c r="T47" i="99" s="1"/>
  <c r="P57" i="99"/>
  <c r="R57" i="99" s="1"/>
  <c r="T57" i="99" s="1"/>
  <c r="P10" i="99"/>
  <c r="R10" i="99" s="1"/>
  <c r="T10" i="99" s="1"/>
  <c r="P37" i="99"/>
  <c r="R37" i="99" s="1"/>
  <c r="P100" i="99"/>
  <c r="R100" i="99" s="1"/>
  <c r="T100" i="99" s="1"/>
  <c r="P66" i="99"/>
  <c r="R66" i="99" s="1"/>
  <c r="T66" i="99" s="1"/>
  <c r="P55" i="99"/>
  <c r="R55" i="99" s="1"/>
  <c r="P61" i="99"/>
  <c r="R61" i="99" s="1"/>
  <c r="T61" i="99" s="1"/>
  <c r="P64" i="99"/>
  <c r="R64" i="99" s="1"/>
  <c r="T64" i="99" s="1"/>
  <c r="P24" i="99"/>
  <c r="R24" i="99" s="1"/>
  <c r="P87" i="99"/>
  <c r="R87" i="99" s="1"/>
  <c r="T87" i="99" s="1"/>
  <c r="P9" i="99"/>
  <c r="R9" i="99" s="1"/>
  <c r="P32" i="99"/>
  <c r="R32" i="99" s="1"/>
  <c r="T32" i="99" s="1"/>
  <c r="P21" i="99"/>
  <c r="R21" i="99" s="1"/>
  <c r="P45" i="99"/>
  <c r="R45" i="99" s="1"/>
  <c r="T45" i="99" s="1"/>
  <c r="P18" i="99"/>
  <c r="R18" i="99" s="1"/>
  <c r="P39" i="99"/>
  <c r="R39" i="99" s="1"/>
  <c r="T39" i="99" s="1"/>
  <c r="P42" i="99"/>
  <c r="R42" i="99" s="1"/>
  <c r="T42" i="99" s="1"/>
  <c r="P26" i="99"/>
  <c r="R26" i="99" s="1"/>
  <c r="T26" i="99" s="1"/>
  <c r="P22" i="99"/>
  <c r="R22" i="99" s="1"/>
  <c r="T22" i="99" s="1"/>
  <c r="P23" i="99"/>
  <c r="R23" i="99" s="1"/>
  <c r="T23" i="99" s="1"/>
  <c r="P33" i="99"/>
  <c r="R33" i="99" s="1"/>
  <c r="T33" i="99" s="1"/>
  <c r="P79" i="99"/>
  <c r="R79" i="99" s="1"/>
  <c r="T79" i="99" s="1"/>
  <c r="P36" i="99"/>
  <c r="R36" i="99" s="1"/>
  <c r="P94" i="99"/>
  <c r="R94" i="99" s="1"/>
  <c r="T94" i="99" s="1"/>
  <c r="P88" i="99"/>
  <c r="R88" i="99" s="1"/>
  <c r="T88" i="99" s="1"/>
  <c r="P80" i="99"/>
  <c r="R80" i="99" s="1"/>
  <c r="T80" i="99" s="1"/>
  <c r="P46" i="99"/>
  <c r="R46" i="99" s="1"/>
  <c r="T46" i="99" s="1"/>
  <c r="P12" i="99"/>
  <c r="R12" i="99" s="1"/>
  <c r="T12" i="99" s="1"/>
  <c r="P15" i="99"/>
  <c r="R15" i="99" s="1"/>
  <c r="P68" i="99"/>
  <c r="R68" i="99" s="1"/>
  <c r="T68" i="99" s="1"/>
  <c r="P13" i="99"/>
  <c r="R13" i="99" s="1"/>
  <c r="P84" i="99"/>
  <c r="R84" i="99" s="1"/>
  <c r="T84" i="99" s="1"/>
  <c r="P75" i="99"/>
  <c r="R75" i="99" s="1"/>
  <c r="T75" i="99" s="1"/>
  <c r="P102" i="99"/>
  <c r="R102" i="99" s="1"/>
  <c r="T102" i="99" s="1"/>
  <c r="P70" i="99"/>
  <c r="R70" i="99" s="1"/>
  <c r="T70" i="99" s="1"/>
  <c r="P71" i="99"/>
  <c r="R71" i="99" s="1"/>
  <c r="T71" i="99" s="1"/>
  <c r="P74" i="99"/>
  <c r="R74" i="99" s="1"/>
  <c r="T74" i="99" s="1"/>
  <c r="P48" i="99"/>
  <c r="R48" i="99" s="1"/>
  <c r="P14" i="99"/>
  <c r="R14" i="99" s="1"/>
  <c r="P8" i="99"/>
  <c r="R8" i="99" s="1"/>
  <c r="P28" i="99"/>
  <c r="R28" i="99" s="1"/>
  <c r="P38" i="99"/>
  <c r="R38" i="99" s="1"/>
  <c r="T38" i="99" s="1"/>
  <c r="P99" i="99"/>
  <c r="R99" i="99" s="1"/>
  <c r="T99" i="99" s="1"/>
  <c r="P82" i="99"/>
  <c r="R82" i="99" s="1"/>
  <c r="T82" i="99" s="1"/>
  <c r="P89" i="99"/>
  <c r="R89" i="99" s="1"/>
  <c r="T89" i="99" s="1"/>
  <c r="P103" i="99"/>
  <c r="R103" i="99" s="1"/>
  <c r="T103" i="99" s="1"/>
  <c r="P54" i="99"/>
  <c r="R54" i="99" s="1"/>
  <c r="T54" i="99" s="1"/>
  <c r="P76" i="99"/>
  <c r="R76" i="99" s="1"/>
  <c r="T76" i="99" s="1"/>
  <c r="P62" i="99"/>
  <c r="R62" i="99" s="1"/>
  <c r="T62" i="99" s="1"/>
  <c r="P41" i="99"/>
  <c r="R41" i="99" s="1"/>
  <c r="P35" i="99"/>
  <c r="R35" i="99" s="1"/>
  <c r="T35" i="99" s="1"/>
  <c r="P16" i="99"/>
  <c r="R16" i="99" s="1"/>
  <c r="T16" i="99" s="1"/>
  <c r="P58" i="99"/>
  <c r="R58" i="99" s="1"/>
  <c r="T58" i="99" s="1"/>
  <c r="P73" i="99"/>
  <c r="R73" i="99" s="1"/>
  <c r="T73" i="99" s="1"/>
  <c r="P97" i="99"/>
  <c r="R97" i="99" s="1"/>
  <c r="T97" i="99" s="1"/>
  <c r="P85" i="99"/>
  <c r="R85" i="99" s="1"/>
  <c r="T85" i="99" s="1"/>
  <c r="P29" i="99"/>
  <c r="R29" i="99" s="1"/>
  <c r="T29" i="99" s="1"/>
  <c r="P25" i="99"/>
  <c r="R25" i="99" s="1"/>
  <c r="T25" i="99" s="1"/>
  <c r="P44" i="99"/>
  <c r="R44" i="99" s="1"/>
  <c r="T44" i="99" s="1"/>
  <c r="P50" i="99"/>
  <c r="R50" i="99" s="1"/>
  <c r="T50" i="99" s="1"/>
  <c r="P27" i="99"/>
  <c r="R27" i="99" s="1"/>
  <c r="P86" i="99"/>
  <c r="R86" i="99" s="1"/>
  <c r="T86" i="99" s="1"/>
  <c r="P65" i="99"/>
  <c r="R65" i="99" s="1"/>
  <c r="T65" i="99" s="1"/>
  <c r="P19" i="99"/>
  <c r="R19" i="99" s="1"/>
  <c r="T19" i="99" s="1"/>
  <c r="P63" i="99"/>
  <c r="R63" i="99" s="1"/>
  <c r="T63" i="99" s="1"/>
  <c r="P69" i="99"/>
  <c r="R69" i="99" s="1"/>
  <c r="T69" i="99" s="1"/>
  <c r="P81" i="99"/>
  <c r="R81" i="99" s="1"/>
  <c r="T81" i="99" s="1"/>
  <c r="P96" i="99"/>
  <c r="R96" i="99" s="1"/>
  <c r="T96" i="99" s="1"/>
  <c r="P51" i="99"/>
  <c r="R51" i="99" s="1"/>
  <c r="P43" i="99"/>
  <c r="R43" i="99" s="1"/>
  <c r="P6" i="99"/>
  <c r="R6" i="99" s="1"/>
  <c r="T6" i="99" s="1"/>
  <c r="P60" i="99"/>
  <c r="R60" i="99" s="1"/>
  <c r="T60" i="99" s="1"/>
  <c r="P17" i="99"/>
  <c r="R17" i="99" s="1"/>
  <c r="P59" i="99"/>
  <c r="R59" i="99" s="1"/>
  <c r="T59" i="99" s="1"/>
  <c r="P95" i="99"/>
  <c r="R95" i="99" s="1"/>
  <c r="T95" i="99" s="1"/>
  <c r="P11" i="99"/>
  <c r="R11" i="99" s="1"/>
  <c r="P40" i="99"/>
  <c r="R40" i="99" s="1"/>
  <c r="P5" i="99"/>
  <c r="R5" i="99" s="1"/>
  <c r="T5" i="99" s="1"/>
  <c r="S43" i="99"/>
  <c r="S41" i="99"/>
  <c r="S40" i="99"/>
  <c r="S15" i="99"/>
  <c r="S21" i="99"/>
  <c r="S9" i="99"/>
  <c r="S11" i="99"/>
  <c r="S37" i="99"/>
  <c r="S56" i="99"/>
  <c r="S27" i="99"/>
  <c r="S28" i="99"/>
  <c r="S36" i="99"/>
  <c r="S13" i="99"/>
  <c r="Y9" i="98"/>
  <c r="Y5" i="98"/>
  <c r="S102" i="98"/>
  <c r="N102" i="98"/>
  <c r="M102" i="98"/>
  <c r="L102" i="98"/>
  <c r="S101" i="98"/>
  <c r="N101" i="98"/>
  <c r="M101" i="98"/>
  <c r="L101" i="98"/>
  <c r="S100" i="98"/>
  <c r="N100" i="98"/>
  <c r="M100" i="98"/>
  <c r="L100" i="98"/>
  <c r="S99" i="98"/>
  <c r="N99" i="98"/>
  <c r="M99" i="98"/>
  <c r="L99" i="98"/>
  <c r="S98" i="98"/>
  <c r="N98" i="98"/>
  <c r="M98" i="98"/>
  <c r="L98" i="98"/>
  <c r="S96" i="98"/>
  <c r="N96" i="98"/>
  <c r="M96" i="98"/>
  <c r="L96" i="98"/>
  <c r="N97" i="98"/>
  <c r="M97" i="98"/>
  <c r="L97" i="98"/>
  <c r="S95" i="98"/>
  <c r="N95" i="98"/>
  <c r="M95" i="98"/>
  <c r="L95" i="98"/>
  <c r="S94" i="98"/>
  <c r="N94" i="98"/>
  <c r="M94" i="98"/>
  <c r="L94" i="98"/>
  <c r="S93" i="98"/>
  <c r="N93" i="98"/>
  <c r="M93" i="98"/>
  <c r="L93" i="98"/>
  <c r="S92" i="98"/>
  <c r="N92" i="98"/>
  <c r="M92" i="98"/>
  <c r="L92" i="98"/>
  <c r="S91" i="98"/>
  <c r="N91" i="98"/>
  <c r="M91" i="98"/>
  <c r="L91" i="98"/>
  <c r="N90" i="98"/>
  <c r="M90" i="98"/>
  <c r="L90" i="98"/>
  <c r="S89" i="98"/>
  <c r="N89" i="98"/>
  <c r="M89" i="98"/>
  <c r="L89" i="98"/>
  <c r="S88" i="98"/>
  <c r="N88" i="98"/>
  <c r="M88" i="98"/>
  <c r="L88" i="98"/>
  <c r="S87" i="98"/>
  <c r="N87" i="98"/>
  <c r="M87" i="98"/>
  <c r="L87" i="98"/>
  <c r="S86" i="98"/>
  <c r="N86" i="98"/>
  <c r="M86" i="98"/>
  <c r="L86" i="98"/>
  <c r="S85" i="98"/>
  <c r="N85" i="98"/>
  <c r="M85" i="98"/>
  <c r="L85" i="98"/>
  <c r="N84" i="98"/>
  <c r="M84" i="98"/>
  <c r="L84" i="98"/>
  <c r="S83" i="98"/>
  <c r="N83" i="98"/>
  <c r="M83" i="98"/>
  <c r="L83" i="98"/>
  <c r="S82" i="98"/>
  <c r="N82" i="98"/>
  <c r="M82" i="98"/>
  <c r="L82" i="98"/>
  <c r="S81" i="98"/>
  <c r="N81" i="98"/>
  <c r="M81" i="98"/>
  <c r="L81" i="98"/>
  <c r="S80" i="98"/>
  <c r="N80" i="98"/>
  <c r="M80" i="98"/>
  <c r="L80" i="98"/>
  <c r="S79" i="98"/>
  <c r="N79" i="98"/>
  <c r="M79" i="98"/>
  <c r="L79" i="98"/>
  <c r="S78" i="98"/>
  <c r="N78" i="98"/>
  <c r="M78" i="98"/>
  <c r="L78" i="98"/>
  <c r="S77" i="98"/>
  <c r="N77" i="98"/>
  <c r="M77" i="98"/>
  <c r="L77" i="98"/>
  <c r="S74" i="98"/>
  <c r="N74" i="98"/>
  <c r="M74" i="98"/>
  <c r="L74" i="98"/>
  <c r="S75" i="98"/>
  <c r="N75" i="98"/>
  <c r="M75" i="98"/>
  <c r="L75" i="98"/>
  <c r="N55" i="98"/>
  <c r="M55" i="98"/>
  <c r="L55" i="98"/>
  <c r="S73" i="98"/>
  <c r="N73" i="98"/>
  <c r="M73" i="98"/>
  <c r="L73" i="98"/>
  <c r="S72" i="98"/>
  <c r="N72" i="98"/>
  <c r="M72" i="98"/>
  <c r="L72" i="98"/>
  <c r="S71" i="98"/>
  <c r="N71" i="98"/>
  <c r="M71" i="98"/>
  <c r="L71" i="98"/>
  <c r="S70" i="98"/>
  <c r="N70" i="98"/>
  <c r="M70" i="98"/>
  <c r="L70" i="98"/>
  <c r="S69" i="98"/>
  <c r="N69" i="98"/>
  <c r="M69" i="98"/>
  <c r="L69" i="98"/>
  <c r="S68" i="98"/>
  <c r="N68" i="98"/>
  <c r="M68" i="98"/>
  <c r="L68" i="98"/>
  <c r="S67" i="98"/>
  <c r="N67" i="98"/>
  <c r="M67" i="98"/>
  <c r="L67" i="98"/>
  <c r="S66" i="98"/>
  <c r="N66" i="98"/>
  <c r="M66" i="98"/>
  <c r="L66" i="98"/>
  <c r="N41" i="98"/>
  <c r="M41" i="98"/>
  <c r="L41" i="98"/>
  <c r="S64" i="98"/>
  <c r="N64" i="98"/>
  <c r="M64" i="98"/>
  <c r="L64" i="98"/>
  <c r="S63" i="98"/>
  <c r="N63" i="98"/>
  <c r="M63" i="98"/>
  <c r="L63" i="98"/>
  <c r="S62" i="98"/>
  <c r="N62" i="98"/>
  <c r="M62" i="98"/>
  <c r="L62" i="98"/>
  <c r="S61" i="98"/>
  <c r="N61" i="98"/>
  <c r="M61" i="98"/>
  <c r="L61" i="98"/>
  <c r="S60" i="98"/>
  <c r="N60" i="98"/>
  <c r="M60" i="98"/>
  <c r="L60" i="98"/>
  <c r="S59" i="98"/>
  <c r="N59" i="98"/>
  <c r="M59" i="98"/>
  <c r="L59" i="98"/>
  <c r="S58" i="98"/>
  <c r="N58" i="98"/>
  <c r="M58" i="98"/>
  <c r="L58" i="98"/>
  <c r="N76" i="98"/>
  <c r="M76" i="98"/>
  <c r="L76" i="98"/>
  <c r="S56" i="98"/>
  <c r="N56" i="98"/>
  <c r="M56" i="98"/>
  <c r="L56" i="98"/>
  <c r="N36" i="98"/>
  <c r="M36" i="98"/>
  <c r="L36" i="98"/>
  <c r="S54" i="98"/>
  <c r="N54" i="98"/>
  <c r="M54" i="98"/>
  <c r="L54" i="98"/>
  <c r="S53" i="98"/>
  <c r="N53" i="98"/>
  <c r="M53" i="98"/>
  <c r="L53" i="98"/>
  <c r="S52" i="98"/>
  <c r="N52" i="98"/>
  <c r="M52" i="98"/>
  <c r="L52" i="98"/>
  <c r="S51" i="98"/>
  <c r="N51" i="98"/>
  <c r="M51" i="98"/>
  <c r="L51" i="98"/>
  <c r="S50" i="98"/>
  <c r="N50" i="98"/>
  <c r="M50" i="98"/>
  <c r="L50" i="98"/>
  <c r="N65" i="98"/>
  <c r="M65" i="98"/>
  <c r="L65" i="98"/>
  <c r="S45" i="98"/>
  <c r="N45" i="98"/>
  <c r="M45" i="98"/>
  <c r="L45" i="98"/>
  <c r="N34" i="98"/>
  <c r="M34" i="98"/>
  <c r="L34" i="98"/>
  <c r="N29" i="98"/>
  <c r="M29" i="98"/>
  <c r="L29" i="98"/>
  <c r="N22" i="98"/>
  <c r="M22" i="98"/>
  <c r="L22" i="98"/>
  <c r="S28" i="98"/>
  <c r="N28" i="98"/>
  <c r="M28" i="98"/>
  <c r="L28" i="98"/>
  <c r="N46" i="98"/>
  <c r="M46" i="98"/>
  <c r="L46" i="98"/>
  <c r="N27" i="98"/>
  <c r="M27" i="98"/>
  <c r="L27" i="98"/>
  <c r="N26" i="98"/>
  <c r="M26" i="98"/>
  <c r="L26" i="98"/>
  <c r="N49" i="98"/>
  <c r="M49" i="98"/>
  <c r="L49" i="98"/>
  <c r="N23" i="98"/>
  <c r="M23" i="98"/>
  <c r="L23" i="98"/>
  <c r="N21" i="98"/>
  <c r="M21" i="98"/>
  <c r="L21" i="98"/>
  <c r="N20" i="98"/>
  <c r="M20" i="98"/>
  <c r="L20" i="98"/>
  <c r="N15" i="98"/>
  <c r="M15" i="98"/>
  <c r="L15" i="98"/>
  <c r="S42" i="98"/>
  <c r="N42" i="98"/>
  <c r="M42" i="98"/>
  <c r="L42" i="98"/>
  <c r="N14" i="98"/>
  <c r="M14" i="98"/>
  <c r="L14" i="98"/>
  <c r="N57" i="98"/>
  <c r="M57" i="98"/>
  <c r="L57" i="98"/>
  <c r="N38" i="98"/>
  <c r="M38" i="98"/>
  <c r="L38" i="98"/>
  <c r="N9" i="98"/>
  <c r="M9" i="98"/>
  <c r="L9" i="98"/>
  <c r="N16" i="98"/>
  <c r="M16" i="98"/>
  <c r="L16" i="98"/>
  <c r="N11" i="98"/>
  <c r="M11" i="98"/>
  <c r="L11" i="98"/>
  <c r="N35" i="98"/>
  <c r="M35" i="98"/>
  <c r="L35" i="98"/>
  <c r="N13" i="98"/>
  <c r="M13" i="98"/>
  <c r="L13" i="98"/>
  <c r="N30" i="98"/>
  <c r="M30" i="98"/>
  <c r="L30" i="98"/>
  <c r="N8" i="98"/>
  <c r="M8" i="98"/>
  <c r="L8" i="98"/>
  <c r="N18" i="98"/>
  <c r="M18" i="98"/>
  <c r="L18" i="98"/>
  <c r="N43" i="98"/>
  <c r="M43" i="98"/>
  <c r="L43" i="98"/>
  <c r="N47" i="98"/>
  <c r="M47" i="98"/>
  <c r="L47" i="98"/>
  <c r="N37" i="98"/>
  <c r="M37" i="98"/>
  <c r="L37" i="98"/>
  <c r="N33" i="98"/>
  <c r="M33" i="98"/>
  <c r="L33" i="98"/>
  <c r="N31" i="98"/>
  <c r="M31" i="98"/>
  <c r="L31" i="98"/>
  <c r="S17" i="98"/>
  <c r="N17" i="98"/>
  <c r="M17" i="98"/>
  <c r="L17" i="98"/>
  <c r="N40" i="98"/>
  <c r="M40" i="98"/>
  <c r="L40" i="98"/>
  <c r="N25" i="98"/>
  <c r="M25" i="98"/>
  <c r="L25" i="98"/>
  <c r="N39" i="98"/>
  <c r="M39" i="98"/>
  <c r="L39" i="98"/>
  <c r="N48" i="98"/>
  <c r="M48" i="98"/>
  <c r="L48" i="98"/>
  <c r="N32" i="98"/>
  <c r="M32" i="98"/>
  <c r="L32" i="98"/>
  <c r="N44" i="98"/>
  <c r="M44" i="98"/>
  <c r="L44" i="98"/>
  <c r="N19" i="98"/>
  <c r="M19" i="98"/>
  <c r="L19" i="98"/>
  <c r="S7" i="98"/>
  <c r="N7" i="98"/>
  <c r="M7" i="98"/>
  <c r="L7" i="98"/>
  <c r="S22" i="98"/>
  <c r="N12" i="98"/>
  <c r="M12" i="98"/>
  <c r="L12" i="98"/>
  <c r="Y8" i="98"/>
  <c r="N10" i="98"/>
  <c r="M10" i="98"/>
  <c r="L10" i="98"/>
  <c r="Y7" i="98"/>
  <c r="S32" i="98" s="1"/>
  <c r="N24" i="98"/>
  <c r="M24" i="98"/>
  <c r="L24" i="98"/>
  <c r="S6" i="98"/>
  <c r="N6" i="98"/>
  <c r="M6" i="98"/>
  <c r="L6" i="98"/>
  <c r="S41" i="98"/>
  <c r="S5" i="98"/>
  <c r="N5" i="98"/>
  <c r="M5" i="98"/>
  <c r="L5" i="98"/>
  <c r="Y4" i="98"/>
  <c r="Y3" i="98"/>
  <c r="S15" i="98" s="1"/>
  <c r="B1" i="98"/>
  <c r="T51" i="99" l="1"/>
  <c r="T55" i="99"/>
  <c r="T52" i="99"/>
  <c r="T30" i="99"/>
  <c r="T53" i="99"/>
  <c r="T48" i="99"/>
  <c r="T20" i="99"/>
  <c r="T17" i="99"/>
  <c r="T24" i="99"/>
  <c r="T14" i="99"/>
  <c r="T34" i="99"/>
  <c r="T8" i="99"/>
  <c r="T18" i="99"/>
  <c r="T36" i="99"/>
  <c r="T9" i="99"/>
  <c r="T43" i="99"/>
  <c r="T56" i="99"/>
  <c r="T37" i="99"/>
  <c r="T27" i="99"/>
  <c r="T21" i="99"/>
  <c r="T13" i="99"/>
  <c r="T41" i="99"/>
  <c r="T15" i="99"/>
  <c r="T11" i="99"/>
  <c r="T40" i="99"/>
  <c r="T28" i="99"/>
  <c r="S37" i="98"/>
  <c r="P101" i="98"/>
  <c r="R101" i="98" s="1"/>
  <c r="T101" i="98" s="1"/>
  <c r="P40" i="98"/>
  <c r="R40" i="98" s="1"/>
  <c r="P98" i="98"/>
  <c r="R98" i="98" s="1"/>
  <c r="T98" i="98" s="1"/>
  <c r="S48" i="98"/>
  <c r="P79" i="98"/>
  <c r="R79" i="98" s="1"/>
  <c r="T79" i="98" s="1"/>
  <c r="P42" i="98"/>
  <c r="R42" i="98" s="1"/>
  <c r="T42" i="98" s="1"/>
  <c r="P17" i="98"/>
  <c r="R17" i="98" s="1"/>
  <c r="T17" i="98" s="1"/>
  <c r="P24" i="98"/>
  <c r="R24" i="98" s="1"/>
  <c r="P12" i="98"/>
  <c r="R12" i="98" s="1"/>
  <c r="P28" i="98"/>
  <c r="R28" i="98" s="1"/>
  <c r="T28" i="98" s="1"/>
  <c r="P18" i="98"/>
  <c r="R18" i="98" s="1"/>
  <c r="P68" i="98"/>
  <c r="R68" i="98" s="1"/>
  <c r="T68" i="98" s="1"/>
  <c r="P55" i="98"/>
  <c r="R55" i="98" s="1"/>
  <c r="P50" i="98"/>
  <c r="R50" i="98" s="1"/>
  <c r="T50" i="98" s="1"/>
  <c r="P52" i="98"/>
  <c r="R52" i="98" s="1"/>
  <c r="T52" i="98" s="1"/>
  <c r="P44" i="98"/>
  <c r="R44" i="98" s="1"/>
  <c r="P63" i="98"/>
  <c r="R63" i="98" s="1"/>
  <c r="T63" i="98" s="1"/>
  <c r="P7" i="98"/>
  <c r="R7" i="98" s="1"/>
  <c r="T7" i="98" s="1"/>
  <c r="P33" i="98"/>
  <c r="R33" i="98" s="1"/>
  <c r="P15" i="98"/>
  <c r="R15" i="98" s="1"/>
  <c r="T15" i="98" s="1"/>
  <c r="P13" i="98"/>
  <c r="R13" i="98" s="1"/>
  <c r="P20" i="98"/>
  <c r="R20" i="98" s="1"/>
  <c r="P62" i="98"/>
  <c r="R62" i="98" s="1"/>
  <c r="T62" i="98" s="1"/>
  <c r="P64" i="98"/>
  <c r="R64" i="98" s="1"/>
  <c r="T64" i="98" s="1"/>
  <c r="P66" i="98"/>
  <c r="R66" i="98" s="1"/>
  <c r="T66" i="98" s="1"/>
  <c r="P74" i="98"/>
  <c r="R74" i="98" s="1"/>
  <c r="T74" i="98" s="1"/>
  <c r="P78" i="98"/>
  <c r="R78" i="98" s="1"/>
  <c r="T78" i="98" s="1"/>
  <c r="P80" i="98"/>
  <c r="R80" i="98" s="1"/>
  <c r="T80" i="98" s="1"/>
  <c r="P82" i="98"/>
  <c r="R82" i="98" s="1"/>
  <c r="T82" i="98" s="1"/>
  <c r="P84" i="98"/>
  <c r="R84" i="98" s="1"/>
  <c r="P35" i="98"/>
  <c r="R35" i="98" s="1"/>
  <c r="P57" i="98"/>
  <c r="R57" i="98" s="1"/>
  <c r="P54" i="98"/>
  <c r="R54" i="98" s="1"/>
  <c r="T54" i="98" s="1"/>
  <c r="P99" i="98"/>
  <c r="R99" i="98" s="1"/>
  <c r="T99" i="98" s="1"/>
  <c r="P91" i="98"/>
  <c r="R91" i="98" s="1"/>
  <c r="T91" i="98" s="1"/>
  <c r="P6" i="98"/>
  <c r="R6" i="98" s="1"/>
  <c r="T6" i="98" s="1"/>
  <c r="S35" i="98"/>
  <c r="P14" i="98"/>
  <c r="R14" i="98" s="1"/>
  <c r="P71" i="98"/>
  <c r="R71" i="98" s="1"/>
  <c r="T71" i="98" s="1"/>
  <c r="P48" i="98"/>
  <c r="R48" i="98" s="1"/>
  <c r="P30" i="98"/>
  <c r="R30" i="98" s="1"/>
  <c r="P10" i="98"/>
  <c r="R10" i="98" s="1"/>
  <c r="P37" i="98"/>
  <c r="R37" i="98" s="1"/>
  <c r="P36" i="98"/>
  <c r="R36" i="98" s="1"/>
  <c r="P76" i="98"/>
  <c r="R76" i="98" s="1"/>
  <c r="P100" i="98"/>
  <c r="R100" i="98" s="1"/>
  <c r="T100" i="98" s="1"/>
  <c r="P92" i="98"/>
  <c r="R92" i="98" s="1"/>
  <c r="T92" i="98" s="1"/>
  <c r="P39" i="98"/>
  <c r="R39" i="98" s="1"/>
  <c r="P27" i="98"/>
  <c r="R27" i="98" s="1"/>
  <c r="P34" i="98"/>
  <c r="R34" i="98" s="1"/>
  <c r="P65" i="98"/>
  <c r="R65" i="98" s="1"/>
  <c r="P58" i="98"/>
  <c r="R58" i="98" s="1"/>
  <c r="T58" i="98" s="1"/>
  <c r="P60" i="98"/>
  <c r="R60" i="98" s="1"/>
  <c r="T60" i="98" s="1"/>
  <c r="P86" i="98"/>
  <c r="R86" i="98" s="1"/>
  <c r="T86" i="98" s="1"/>
  <c r="P88" i="98"/>
  <c r="R88" i="98" s="1"/>
  <c r="T88" i="98" s="1"/>
  <c r="P90" i="98"/>
  <c r="R90" i="98" s="1"/>
  <c r="S24" i="98"/>
  <c r="P16" i="98"/>
  <c r="R16" i="98" s="1"/>
  <c r="P70" i="98"/>
  <c r="R70" i="98" s="1"/>
  <c r="T70" i="98" s="1"/>
  <c r="P72" i="98"/>
  <c r="R72" i="98" s="1"/>
  <c r="T72" i="98" s="1"/>
  <c r="P93" i="98"/>
  <c r="R93" i="98" s="1"/>
  <c r="T93" i="98" s="1"/>
  <c r="S44" i="98"/>
  <c r="P31" i="98"/>
  <c r="R31" i="98" s="1"/>
  <c r="P9" i="98"/>
  <c r="R9" i="98" s="1"/>
  <c r="P49" i="98"/>
  <c r="R49" i="98" s="1"/>
  <c r="P51" i="98"/>
  <c r="R51" i="98" s="1"/>
  <c r="T51" i="98" s="1"/>
  <c r="P53" i="98"/>
  <c r="R53" i="98" s="1"/>
  <c r="T53" i="98" s="1"/>
  <c r="P59" i="98"/>
  <c r="R59" i="98" s="1"/>
  <c r="T59" i="98" s="1"/>
  <c r="P61" i="98"/>
  <c r="R61" i="98" s="1"/>
  <c r="T61" i="98" s="1"/>
  <c r="P41" i="98"/>
  <c r="R41" i="98" s="1"/>
  <c r="T41" i="98" s="1"/>
  <c r="P5" i="98"/>
  <c r="R5" i="98" s="1"/>
  <c r="T5" i="98" s="1"/>
  <c r="P47" i="98"/>
  <c r="R47" i="98" s="1"/>
  <c r="P22" i="98"/>
  <c r="R22" i="98" s="1"/>
  <c r="T22" i="98" s="1"/>
  <c r="P67" i="98"/>
  <c r="R67" i="98" s="1"/>
  <c r="T67" i="98" s="1"/>
  <c r="P69" i="98"/>
  <c r="R69" i="98" s="1"/>
  <c r="T69" i="98" s="1"/>
  <c r="P73" i="98"/>
  <c r="R73" i="98" s="1"/>
  <c r="T73" i="98" s="1"/>
  <c r="P94" i="98"/>
  <c r="R94" i="98" s="1"/>
  <c r="T94" i="98" s="1"/>
  <c r="P97" i="98"/>
  <c r="R97" i="98" s="1"/>
  <c r="S12" i="98"/>
  <c r="P32" i="98"/>
  <c r="R32" i="98" s="1"/>
  <c r="T32" i="98" s="1"/>
  <c r="P21" i="98"/>
  <c r="R21" i="98" s="1"/>
  <c r="P19" i="98"/>
  <c r="R19" i="98" s="1"/>
  <c r="P11" i="98"/>
  <c r="R11" i="98" s="1"/>
  <c r="P26" i="98"/>
  <c r="R26" i="98" s="1"/>
  <c r="P46" i="98"/>
  <c r="R46" i="98" s="1"/>
  <c r="P45" i="98"/>
  <c r="R45" i="98" s="1"/>
  <c r="T45" i="98" s="1"/>
  <c r="P56" i="98"/>
  <c r="R56" i="98" s="1"/>
  <c r="T56" i="98" s="1"/>
  <c r="P75" i="98"/>
  <c r="R75" i="98" s="1"/>
  <c r="T75" i="98" s="1"/>
  <c r="P77" i="98"/>
  <c r="R77" i="98" s="1"/>
  <c r="T77" i="98" s="1"/>
  <c r="P81" i="98"/>
  <c r="R81" i="98" s="1"/>
  <c r="T81" i="98" s="1"/>
  <c r="S84" i="98"/>
  <c r="P102" i="98"/>
  <c r="R102" i="98" s="1"/>
  <c r="T102" i="98" s="1"/>
  <c r="S10" i="98"/>
  <c r="P25" i="98"/>
  <c r="R25" i="98" s="1"/>
  <c r="S47" i="98"/>
  <c r="P8" i="98"/>
  <c r="R8" i="98" s="1"/>
  <c r="P38" i="98"/>
  <c r="R38" i="98" s="1"/>
  <c r="P23" i="98"/>
  <c r="R23" i="98" s="1"/>
  <c r="P87" i="98"/>
  <c r="R87" i="98" s="1"/>
  <c r="T87" i="98" s="1"/>
  <c r="S33" i="98"/>
  <c r="P43" i="98"/>
  <c r="R43" i="98" s="1"/>
  <c r="P29" i="98"/>
  <c r="R29" i="98" s="1"/>
  <c r="P83" i="98"/>
  <c r="R83" i="98" s="1"/>
  <c r="T83" i="98" s="1"/>
  <c r="P85" i="98"/>
  <c r="R85" i="98" s="1"/>
  <c r="T85" i="98" s="1"/>
  <c r="P89" i="98"/>
  <c r="R89" i="98" s="1"/>
  <c r="T89" i="98" s="1"/>
  <c r="P95" i="98"/>
  <c r="R95" i="98" s="1"/>
  <c r="T95" i="98" s="1"/>
  <c r="P96" i="98"/>
  <c r="R96" i="98" s="1"/>
  <c r="T96" i="98" s="1"/>
  <c r="S19" i="98"/>
  <c r="S31" i="98"/>
  <c r="S13" i="98"/>
  <c r="S46" i="98"/>
  <c r="S30" i="98"/>
  <c r="S14" i="98"/>
  <c r="S27" i="98"/>
  <c r="S55" i="98"/>
  <c r="S90" i="98"/>
  <c r="S40" i="98"/>
  <c r="S8" i="98"/>
  <c r="S57" i="98"/>
  <c r="S26" i="98"/>
  <c r="S65" i="98"/>
  <c r="T65" i="98" s="1"/>
  <c r="S76" i="98"/>
  <c r="S25" i="98"/>
  <c r="S18" i="98"/>
  <c r="S38" i="98"/>
  <c r="S49" i="98"/>
  <c r="T49" i="98" s="1"/>
  <c r="S97" i="98"/>
  <c r="S39" i="98"/>
  <c r="S43" i="98"/>
  <c r="S9" i="98"/>
  <c r="S23" i="98"/>
  <c r="S34" i="98"/>
  <c r="S36" i="98"/>
  <c r="S16" i="98"/>
  <c r="S21" i="98"/>
  <c r="S29" i="98"/>
  <c r="S11" i="98"/>
  <c r="S20" i="98"/>
  <c r="L42" i="97"/>
  <c r="L13" i="97"/>
  <c r="M13" i="97"/>
  <c r="N13" i="97"/>
  <c r="T27" i="98" l="1"/>
  <c r="T37" i="98"/>
  <c r="T40" i="98"/>
  <c r="T16" i="98"/>
  <c r="T34" i="98"/>
  <c r="T18" i="98"/>
  <c r="T9" i="98"/>
  <c r="T21" i="98"/>
  <c r="T20" i="98"/>
  <c r="T33" i="98"/>
  <c r="T13" i="98"/>
  <c r="T36" i="98"/>
  <c r="T84" i="98"/>
  <c r="T23" i="98"/>
  <c r="T55" i="98"/>
  <c r="T48" i="98"/>
  <c r="T24" i="98"/>
  <c r="T38" i="98"/>
  <c r="T12" i="98"/>
  <c r="T97" i="98"/>
  <c r="T57" i="98"/>
  <c r="T14" i="98"/>
  <c r="T44" i="98"/>
  <c r="T10" i="98"/>
  <c r="T39" i="98"/>
  <c r="T30" i="98"/>
  <c r="T46" i="98"/>
  <c r="T90" i="98"/>
  <c r="T35" i="98"/>
  <c r="T76" i="98"/>
  <c r="T8" i="98"/>
  <c r="T31" i="98"/>
  <c r="T43" i="98"/>
  <c r="T25" i="98"/>
  <c r="T11" i="98"/>
  <c r="T29" i="98"/>
  <c r="T26" i="98"/>
  <c r="T47" i="98"/>
  <c r="T19" i="98"/>
  <c r="P13" i="97"/>
  <c r="R13" i="97" s="1"/>
  <c r="N96" i="97"/>
  <c r="M96" i="97"/>
  <c r="L96" i="97"/>
  <c r="N97" i="97"/>
  <c r="M97" i="97"/>
  <c r="L97" i="97"/>
  <c r="N95" i="97"/>
  <c r="M95" i="97"/>
  <c r="L95" i="97"/>
  <c r="S70" i="97"/>
  <c r="N70" i="97"/>
  <c r="M70" i="97"/>
  <c r="L70" i="97"/>
  <c r="N90" i="97"/>
  <c r="M90" i="97"/>
  <c r="L90" i="97"/>
  <c r="N93" i="97"/>
  <c r="M93" i="97"/>
  <c r="L93" i="97"/>
  <c r="S87" i="97"/>
  <c r="N87" i="97"/>
  <c r="M87" i="97"/>
  <c r="L87" i="97"/>
  <c r="N84" i="97"/>
  <c r="M84" i="97"/>
  <c r="L84" i="97"/>
  <c r="S86" i="97"/>
  <c r="N86" i="97"/>
  <c r="M86" i="97"/>
  <c r="L86" i="97"/>
  <c r="S85" i="97"/>
  <c r="N85" i="97"/>
  <c r="M85" i="97"/>
  <c r="L85" i="97"/>
  <c r="S100" i="97"/>
  <c r="N100" i="97"/>
  <c r="M100" i="97"/>
  <c r="L100" i="97"/>
  <c r="N49" i="97"/>
  <c r="M49" i="97"/>
  <c r="L49" i="97"/>
  <c r="N46" i="97"/>
  <c r="M46" i="97"/>
  <c r="L46" i="97"/>
  <c r="S60" i="97"/>
  <c r="N60" i="97"/>
  <c r="M60" i="97"/>
  <c r="L60" i="97"/>
  <c r="N74" i="97"/>
  <c r="M74" i="97"/>
  <c r="L74" i="97"/>
  <c r="N33" i="97"/>
  <c r="M33" i="97"/>
  <c r="L33" i="97"/>
  <c r="N43" i="97"/>
  <c r="M43" i="97"/>
  <c r="L43" i="97"/>
  <c r="N28" i="97"/>
  <c r="M28" i="97"/>
  <c r="L28" i="97"/>
  <c r="S102" i="97"/>
  <c r="N102" i="97"/>
  <c r="M102" i="97"/>
  <c r="L102" i="97"/>
  <c r="S98" i="97"/>
  <c r="N98" i="97"/>
  <c r="M98" i="97"/>
  <c r="L98" i="97"/>
  <c r="S94" i="97"/>
  <c r="N94" i="97"/>
  <c r="M94" i="97"/>
  <c r="L94" i="97"/>
  <c r="S89" i="97"/>
  <c r="N89" i="97"/>
  <c r="M89" i="97"/>
  <c r="L89" i="97"/>
  <c r="S82" i="97"/>
  <c r="N82" i="97"/>
  <c r="M82" i="97"/>
  <c r="L82" i="97"/>
  <c r="S79" i="97"/>
  <c r="N79" i="97"/>
  <c r="M79" i="97"/>
  <c r="L79" i="97"/>
  <c r="S75" i="97"/>
  <c r="N75" i="97"/>
  <c r="M75" i="97"/>
  <c r="L75" i="97"/>
  <c r="S72" i="97"/>
  <c r="N72" i="97"/>
  <c r="M72" i="97"/>
  <c r="L72" i="97"/>
  <c r="S69" i="97"/>
  <c r="N69" i="97"/>
  <c r="M69" i="97"/>
  <c r="L69" i="97"/>
  <c r="S64" i="97"/>
  <c r="N64" i="97"/>
  <c r="M64" i="97"/>
  <c r="L64" i="97"/>
  <c r="S56" i="97"/>
  <c r="N56" i="97"/>
  <c r="M56" i="97"/>
  <c r="L56" i="97"/>
  <c r="S54" i="97"/>
  <c r="N54" i="97"/>
  <c r="M54" i="97"/>
  <c r="L54" i="97"/>
  <c r="S51" i="97"/>
  <c r="N51" i="97"/>
  <c r="M51" i="97"/>
  <c r="L51" i="97"/>
  <c r="N27" i="97"/>
  <c r="M27" i="97"/>
  <c r="L27" i="97"/>
  <c r="S78" i="97"/>
  <c r="N78" i="97"/>
  <c r="M78" i="97"/>
  <c r="L78" i="97"/>
  <c r="S91" i="97"/>
  <c r="N91" i="97"/>
  <c r="M91" i="97"/>
  <c r="L91" i="97"/>
  <c r="S66" i="97"/>
  <c r="N66" i="97"/>
  <c r="M66" i="97"/>
  <c r="L66" i="97"/>
  <c r="S35" i="97"/>
  <c r="N35" i="97"/>
  <c r="M35" i="97"/>
  <c r="L35" i="97"/>
  <c r="N76" i="97"/>
  <c r="M76" i="97"/>
  <c r="L76" i="97"/>
  <c r="N37" i="97"/>
  <c r="M37" i="97"/>
  <c r="L37" i="97"/>
  <c r="N65" i="97"/>
  <c r="M65" i="97"/>
  <c r="L65" i="97"/>
  <c r="S77" i="97"/>
  <c r="N77" i="97"/>
  <c r="M77" i="97"/>
  <c r="L77" i="97"/>
  <c r="N57" i="97"/>
  <c r="M57" i="97"/>
  <c r="L57" i="97"/>
  <c r="N32" i="97"/>
  <c r="M32" i="97"/>
  <c r="L32" i="97"/>
  <c r="N21" i="97"/>
  <c r="M21" i="97"/>
  <c r="L21" i="97"/>
  <c r="N17" i="97"/>
  <c r="M17" i="97"/>
  <c r="L17" i="97"/>
  <c r="N24" i="97"/>
  <c r="M24" i="97"/>
  <c r="L24" i="97"/>
  <c r="N48" i="97"/>
  <c r="M48" i="97"/>
  <c r="L48" i="97"/>
  <c r="N22" i="97"/>
  <c r="M22" i="97"/>
  <c r="L22" i="97"/>
  <c r="N16" i="97"/>
  <c r="M16" i="97"/>
  <c r="L16" i="97"/>
  <c r="N40" i="97"/>
  <c r="M40" i="97"/>
  <c r="L40" i="97"/>
  <c r="N19" i="97"/>
  <c r="M19" i="97"/>
  <c r="L19" i="97"/>
  <c r="N25" i="97"/>
  <c r="M25" i="97"/>
  <c r="L25" i="97"/>
  <c r="S71" i="97"/>
  <c r="N71" i="97"/>
  <c r="M71" i="97"/>
  <c r="L71" i="97"/>
  <c r="S73" i="97"/>
  <c r="N73" i="97"/>
  <c r="M73" i="97"/>
  <c r="L73" i="97"/>
  <c r="S80" i="97"/>
  <c r="N80" i="97"/>
  <c r="M80" i="97"/>
  <c r="L80" i="97"/>
  <c r="N12" i="97"/>
  <c r="M12" i="97"/>
  <c r="L12" i="97"/>
  <c r="S63" i="97"/>
  <c r="N63" i="97"/>
  <c r="M63" i="97"/>
  <c r="L63" i="97"/>
  <c r="N15" i="97"/>
  <c r="M15" i="97"/>
  <c r="L15" i="97"/>
  <c r="N11" i="97"/>
  <c r="M11" i="97"/>
  <c r="L11" i="97"/>
  <c r="S18" i="97"/>
  <c r="N18" i="97"/>
  <c r="M18" i="97"/>
  <c r="L18" i="97"/>
  <c r="N9" i="97"/>
  <c r="M9" i="97"/>
  <c r="L9" i="97"/>
  <c r="N14" i="97"/>
  <c r="M14" i="97"/>
  <c r="L14" i="97"/>
  <c r="N8" i="97"/>
  <c r="M8" i="97"/>
  <c r="L8" i="97"/>
  <c r="S61" i="97"/>
  <c r="N61" i="97"/>
  <c r="M61" i="97"/>
  <c r="L61" i="97"/>
  <c r="N47" i="97"/>
  <c r="M47" i="97"/>
  <c r="L47" i="97"/>
  <c r="S68" i="97"/>
  <c r="N68" i="97"/>
  <c r="M68" i="97"/>
  <c r="L68" i="97"/>
  <c r="N45" i="97"/>
  <c r="M45" i="97"/>
  <c r="L45" i="97"/>
  <c r="N29" i="97"/>
  <c r="M29" i="97"/>
  <c r="L29" i="97"/>
  <c r="S52" i="97"/>
  <c r="N52" i="97"/>
  <c r="M52" i="97"/>
  <c r="L52" i="97"/>
  <c r="N55" i="97"/>
  <c r="M55" i="97"/>
  <c r="L55" i="97"/>
  <c r="N30" i="97"/>
  <c r="M30" i="97"/>
  <c r="L30" i="97"/>
  <c r="S83" i="97"/>
  <c r="N83" i="97"/>
  <c r="M83" i="97"/>
  <c r="L83" i="97"/>
  <c r="N26" i="97"/>
  <c r="M26" i="97"/>
  <c r="L26" i="97"/>
  <c r="S99" i="97"/>
  <c r="N99" i="97"/>
  <c r="M99" i="97"/>
  <c r="L99" i="97"/>
  <c r="N41" i="97"/>
  <c r="M41" i="97"/>
  <c r="L41" i="97"/>
  <c r="S101" i="97"/>
  <c r="N101" i="97"/>
  <c r="M101" i="97"/>
  <c r="L101" i="97"/>
  <c r="S81" i="97"/>
  <c r="N81" i="97"/>
  <c r="M81" i="97"/>
  <c r="L81" i="97"/>
  <c r="N20" i="97"/>
  <c r="M20" i="97"/>
  <c r="L20" i="97"/>
  <c r="N36" i="97"/>
  <c r="M36" i="97"/>
  <c r="L36" i="97"/>
  <c r="N44" i="97"/>
  <c r="M44" i="97"/>
  <c r="L44" i="97"/>
  <c r="N34" i="97"/>
  <c r="M34" i="97"/>
  <c r="L34" i="97"/>
  <c r="N42" i="97"/>
  <c r="M42" i="97"/>
  <c r="S53" i="97"/>
  <c r="N53" i="97"/>
  <c r="M53" i="97"/>
  <c r="L53" i="97"/>
  <c r="S88" i="97"/>
  <c r="N88" i="97"/>
  <c r="M88" i="97"/>
  <c r="L88" i="97"/>
  <c r="S50" i="97"/>
  <c r="N50" i="97"/>
  <c r="M50" i="97"/>
  <c r="L50" i="97"/>
  <c r="N39" i="97"/>
  <c r="M39" i="97"/>
  <c r="L39" i="97"/>
  <c r="N38" i="97"/>
  <c r="M38" i="97"/>
  <c r="L38" i="97"/>
  <c r="S67" i="97"/>
  <c r="N67" i="97"/>
  <c r="M67" i="97"/>
  <c r="L67" i="97"/>
  <c r="S92" i="97"/>
  <c r="N92" i="97"/>
  <c r="M92" i="97"/>
  <c r="L92" i="97"/>
  <c r="N31" i="97"/>
  <c r="M31" i="97"/>
  <c r="L31" i="97"/>
  <c r="N7" i="97"/>
  <c r="M7" i="97"/>
  <c r="L7" i="97"/>
  <c r="S10" i="97"/>
  <c r="N10" i="97"/>
  <c r="M10" i="97"/>
  <c r="L10" i="97"/>
  <c r="S59" i="97"/>
  <c r="N59" i="97"/>
  <c r="M59" i="97"/>
  <c r="L59" i="97"/>
  <c r="Y9" i="97"/>
  <c r="S33" i="97" s="1"/>
  <c r="S62" i="97"/>
  <c r="N62" i="97"/>
  <c r="M62" i="97"/>
  <c r="L62" i="97"/>
  <c r="Y8" i="97"/>
  <c r="S6" i="97"/>
  <c r="N6" i="97"/>
  <c r="M6" i="97"/>
  <c r="L6" i="97"/>
  <c r="Y7" i="97"/>
  <c r="S13" i="97" s="1"/>
  <c r="S58" i="97"/>
  <c r="N58" i="97"/>
  <c r="M58" i="97"/>
  <c r="L58" i="97"/>
  <c r="N23" i="97"/>
  <c r="M23" i="97"/>
  <c r="L23" i="97"/>
  <c r="Y5" i="97"/>
  <c r="S93" i="97" s="1"/>
  <c r="S5" i="97"/>
  <c r="N5" i="97"/>
  <c r="M5" i="97"/>
  <c r="L5" i="97"/>
  <c r="Y4" i="97"/>
  <c r="Y3" i="97"/>
  <c r="S36" i="97" s="1"/>
  <c r="B1" i="97"/>
  <c r="S20" i="97" l="1"/>
  <c r="S7" i="97"/>
  <c r="T13" i="97"/>
  <c r="P87" i="97"/>
  <c r="R87" i="97" s="1"/>
  <c r="T87" i="97" s="1"/>
  <c r="P97" i="97"/>
  <c r="R97" i="97" s="1"/>
  <c r="P94" i="97"/>
  <c r="R94" i="97" s="1"/>
  <c r="T94" i="97" s="1"/>
  <c r="P28" i="97"/>
  <c r="R28" i="97" s="1"/>
  <c r="P70" i="97"/>
  <c r="R70" i="97" s="1"/>
  <c r="T70" i="97" s="1"/>
  <c r="P77" i="97"/>
  <c r="R77" i="97" s="1"/>
  <c r="T77" i="97" s="1"/>
  <c r="P35" i="97"/>
  <c r="R35" i="97" s="1"/>
  <c r="T35" i="97" s="1"/>
  <c r="P78" i="97"/>
  <c r="R78" i="97" s="1"/>
  <c r="T78" i="97" s="1"/>
  <c r="P26" i="97"/>
  <c r="R26" i="97" s="1"/>
  <c r="P56" i="97"/>
  <c r="R56" i="97" s="1"/>
  <c r="T56" i="97" s="1"/>
  <c r="P53" i="97"/>
  <c r="R53" i="97" s="1"/>
  <c r="T53" i="97" s="1"/>
  <c r="P11" i="97"/>
  <c r="R11" i="97" s="1"/>
  <c r="P79" i="97"/>
  <c r="R79" i="97" s="1"/>
  <c r="T79" i="97" s="1"/>
  <c r="P6" i="97"/>
  <c r="R6" i="97" s="1"/>
  <c r="T6" i="97" s="1"/>
  <c r="P25" i="97"/>
  <c r="R25" i="97" s="1"/>
  <c r="P66" i="97"/>
  <c r="R66" i="97" s="1"/>
  <c r="T66" i="97" s="1"/>
  <c r="P48" i="97"/>
  <c r="R48" i="97" s="1"/>
  <c r="P92" i="97"/>
  <c r="R92" i="97" s="1"/>
  <c r="T92" i="97" s="1"/>
  <c r="P30" i="97"/>
  <c r="R30" i="97" s="1"/>
  <c r="P90" i="97"/>
  <c r="R90" i="97" s="1"/>
  <c r="P38" i="97"/>
  <c r="R38" i="97" s="1"/>
  <c r="P55" i="97"/>
  <c r="R55" i="97" s="1"/>
  <c r="P8" i="97"/>
  <c r="R8" i="97" s="1"/>
  <c r="P59" i="97"/>
  <c r="R59" i="97" s="1"/>
  <c r="T59" i="97" s="1"/>
  <c r="P69" i="97"/>
  <c r="R69" i="97" s="1"/>
  <c r="T69" i="97" s="1"/>
  <c r="P36" i="97"/>
  <c r="R36" i="97" s="1"/>
  <c r="T36" i="97" s="1"/>
  <c r="P9" i="97"/>
  <c r="R9" i="97" s="1"/>
  <c r="P19" i="97"/>
  <c r="R19" i="97" s="1"/>
  <c r="P50" i="97"/>
  <c r="R50" i="97" s="1"/>
  <c r="T50" i="97" s="1"/>
  <c r="P62" i="97"/>
  <c r="R62" i="97" s="1"/>
  <c r="T62" i="97" s="1"/>
  <c r="P29" i="97"/>
  <c r="R29" i="97" s="1"/>
  <c r="P32" i="97"/>
  <c r="R32" i="97" s="1"/>
  <c r="P95" i="97"/>
  <c r="R95" i="97" s="1"/>
  <c r="P47" i="97"/>
  <c r="R47" i="97" s="1"/>
  <c r="P18" i="97"/>
  <c r="R18" i="97" s="1"/>
  <c r="T18" i="97" s="1"/>
  <c r="P33" i="97"/>
  <c r="R33" i="97" s="1"/>
  <c r="T33" i="97" s="1"/>
  <c r="P24" i="97"/>
  <c r="R24" i="97" s="1"/>
  <c r="P64" i="97"/>
  <c r="R64" i="97" s="1"/>
  <c r="T64" i="97" s="1"/>
  <c r="P81" i="97"/>
  <c r="R81" i="97" s="1"/>
  <c r="T81" i="97" s="1"/>
  <c r="P71" i="97"/>
  <c r="R71" i="97" s="1"/>
  <c r="T71" i="97" s="1"/>
  <c r="P91" i="97"/>
  <c r="R91" i="97" s="1"/>
  <c r="T91" i="97" s="1"/>
  <c r="P89" i="97"/>
  <c r="R89" i="97" s="1"/>
  <c r="T89" i="97" s="1"/>
  <c r="P49" i="97"/>
  <c r="R49" i="97" s="1"/>
  <c r="P44" i="97"/>
  <c r="R44" i="97" s="1"/>
  <c r="P16" i="97"/>
  <c r="R16" i="97" s="1"/>
  <c r="P39" i="97"/>
  <c r="R39" i="97" s="1"/>
  <c r="S11" i="97"/>
  <c r="P80" i="97"/>
  <c r="R80" i="97" s="1"/>
  <c r="T80" i="97" s="1"/>
  <c r="P98" i="97"/>
  <c r="R98" i="97" s="1"/>
  <c r="T98" i="97" s="1"/>
  <c r="S16" i="97"/>
  <c r="P76" i="97"/>
  <c r="R76" i="97" s="1"/>
  <c r="P51" i="97"/>
  <c r="R51" i="97" s="1"/>
  <c r="T51" i="97" s="1"/>
  <c r="S30" i="97"/>
  <c r="P45" i="97"/>
  <c r="R45" i="97" s="1"/>
  <c r="P61" i="97"/>
  <c r="R61" i="97" s="1"/>
  <c r="T61" i="97" s="1"/>
  <c r="P15" i="97"/>
  <c r="R15" i="97" s="1"/>
  <c r="P22" i="97"/>
  <c r="R22" i="97" s="1"/>
  <c r="P17" i="97"/>
  <c r="R17" i="97" s="1"/>
  <c r="P75" i="97"/>
  <c r="R75" i="97" s="1"/>
  <c r="T75" i="97" s="1"/>
  <c r="P46" i="97"/>
  <c r="R46" i="97" s="1"/>
  <c r="P85" i="97"/>
  <c r="R85" i="97" s="1"/>
  <c r="T85" i="97" s="1"/>
  <c r="P10" i="97"/>
  <c r="R10" i="97" s="1"/>
  <c r="T10" i="97" s="1"/>
  <c r="P101" i="97"/>
  <c r="R101" i="97" s="1"/>
  <c r="T101" i="97" s="1"/>
  <c r="S9" i="97"/>
  <c r="P73" i="97"/>
  <c r="R73" i="97" s="1"/>
  <c r="T73" i="97" s="1"/>
  <c r="S45" i="97"/>
  <c r="P102" i="97"/>
  <c r="R102" i="97" s="1"/>
  <c r="T102" i="97" s="1"/>
  <c r="S26" i="97"/>
  <c r="P68" i="97"/>
  <c r="R68" i="97" s="1"/>
  <c r="T68" i="97" s="1"/>
  <c r="P63" i="97"/>
  <c r="R63" i="97" s="1"/>
  <c r="T63" i="97" s="1"/>
  <c r="P21" i="97"/>
  <c r="R21" i="97" s="1"/>
  <c r="P54" i="97"/>
  <c r="R54" i="97" s="1"/>
  <c r="T54" i="97" s="1"/>
  <c r="P93" i="97"/>
  <c r="R93" i="97" s="1"/>
  <c r="T93" i="97" s="1"/>
  <c r="P58" i="97"/>
  <c r="R58" i="97" s="1"/>
  <c r="T58" i="97" s="1"/>
  <c r="P83" i="97"/>
  <c r="R83" i="97" s="1"/>
  <c r="T83" i="97" s="1"/>
  <c r="P74" i="97"/>
  <c r="R74" i="97" s="1"/>
  <c r="P86" i="97"/>
  <c r="R86" i="97" s="1"/>
  <c r="T86" i="97" s="1"/>
  <c r="P7" i="97"/>
  <c r="R7" i="97" s="1"/>
  <c r="T7" i="97" s="1"/>
  <c r="P67" i="97"/>
  <c r="R67" i="97" s="1"/>
  <c r="T67" i="97" s="1"/>
  <c r="P42" i="97"/>
  <c r="R42" i="97" s="1"/>
  <c r="P20" i="97"/>
  <c r="R20" i="97" s="1"/>
  <c r="P41" i="97"/>
  <c r="R41" i="97" s="1"/>
  <c r="P52" i="97"/>
  <c r="R52" i="97" s="1"/>
  <c r="T52" i="97" s="1"/>
  <c r="P40" i="97"/>
  <c r="R40" i="97" s="1"/>
  <c r="P65" i="97"/>
  <c r="R65" i="97" s="1"/>
  <c r="S49" i="97"/>
  <c r="P14" i="97"/>
  <c r="R14" i="97" s="1"/>
  <c r="P12" i="97"/>
  <c r="R12" i="97" s="1"/>
  <c r="S48" i="97"/>
  <c r="P100" i="97"/>
  <c r="R100" i="97" s="1"/>
  <c r="T100" i="97" s="1"/>
  <c r="P84" i="97"/>
  <c r="R84" i="97" s="1"/>
  <c r="P5" i="97"/>
  <c r="R5" i="97" s="1"/>
  <c r="T5" i="97" s="1"/>
  <c r="P88" i="97"/>
  <c r="R88" i="97" s="1"/>
  <c r="T88" i="97" s="1"/>
  <c r="P31" i="97"/>
  <c r="R31" i="97" s="1"/>
  <c r="P34" i="97"/>
  <c r="R34" i="97" s="1"/>
  <c r="P99" i="97"/>
  <c r="R99" i="97" s="1"/>
  <c r="T99" i="97" s="1"/>
  <c r="P57" i="97"/>
  <c r="R57" i="97" s="1"/>
  <c r="P37" i="97"/>
  <c r="R37" i="97" s="1"/>
  <c r="P27" i="97"/>
  <c r="R27" i="97" s="1"/>
  <c r="P72" i="97"/>
  <c r="R72" i="97" s="1"/>
  <c r="T72" i="97" s="1"/>
  <c r="P82" i="97"/>
  <c r="R82" i="97" s="1"/>
  <c r="T82" i="97" s="1"/>
  <c r="P43" i="97"/>
  <c r="R43" i="97" s="1"/>
  <c r="P60" i="97"/>
  <c r="R60" i="97" s="1"/>
  <c r="T60" i="97" s="1"/>
  <c r="P96" i="97"/>
  <c r="R96" i="97" s="1"/>
  <c r="P23" i="97"/>
  <c r="R23" i="97" s="1"/>
  <c r="S22" i="97"/>
  <c r="S47" i="97"/>
  <c r="S23" i="97"/>
  <c r="S42" i="97"/>
  <c r="S55" i="97"/>
  <c r="S15" i="97"/>
  <c r="S24" i="97"/>
  <c r="S38" i="97"/>
  <c r="S41" i="97"/>
  <c r="S8" i="97"/>
  <c r="S19" i="97"/>
  <c r="S37" i="97"/>
  <c r="S97" i="97"/>
  <c r="S44" i="97"/>
  <c r="S29" i="97"/>
  <c r="S12" i="97"/>
  <c r="S21" i="97"/>
  <c r="S31" i="97"/>
  <c r="S57" i="97"/>
  <c r="S43" i="97"/>
  <c r="S90" i="97"/>
  <c r="S25" i="97"/>
  <c r="S65" i="97"/>
  <c r="S74" i="97"/>
  <c r="S95" i="97"/>
  <c r="S34" i="97"/>
  <c r="S17" i="97"/>
  <c r="S27" i="97"/>
  <c r="S84" i="97"/>
  <c r="S39" i="97"/>
  <c r="S14" i="97"/>
  <c r="S40" i="97"/>
  <c r="S76" i="97"/>
  <c r="S46" i="97"/>
  <c r="S96" i="97"/>
  <c r="S32" i="97"/>
  <c r="S28" i="97"/>
  <c r="X9" i="96"/>
  <c r="X5" i="96"/>
  <c r="K61" i="96"/>
  <c r="L61" i="96"/>
  <c r="M61" i="96"/>
  <c r="M101" i="96"/>
  <c r="L101" i="96"/>
  <c r="K101" i="96"/>
  <c r="M100" i="96"/>
  <c r="L100" i="96"/>
  <c r="K100" i="96"/>
  <c r="M99" i="96"/>
  <c r="L99" i="96"/>
  <c r="K99" i="96"/>
  <c r="R98" i="96"/>
  <c r="M98" i="96"/>
  <c r="L98" i="96"/>
  <c r="K98" i="96"/>
  <c r="M97" i="96"/>
  <c r="L97" i="96"/>
  <c r="K97" i="96"/>
  <c r="M96" i="96"/>
  <c r="L96" i="96"/>
  <c r="K96" i="96"/>
  <c r="M94" i="96"/>
  <c r="L94" i="96"/>
  <c r="K94" i="96"/>
  <c r="R93" i="96"/>
  <c r="M93" i="96"/>
  <c r="L93" i="96"/>
  <c r="K93" i="96"/>
  <c r="R92" i="96"/>
  <c r="M92" i="96"/>
  <c r="L92" i="96"/>
  <c r="K92" i="96"/>
  <c r="R91" i="96"/>
  <c r="M91" i="96"/>
  <c r="L91" i="96"/>
  <c r="K91" i="96"/>
  <c r="M90" i="96"/>
  <c r="L90" i="96"/>
  <c r="K90" i="96"/>
  <c r="R95" i="96"/>
  <c r="M95" i="96"/>
  <c r="L95" i="96"/>
  <c r="K95" i="96"/>
  <c r="M60" i="96"/>
  <c r="L60" i="96"/>
  <c r="K60" i="96"/>
  <c r="M89" i="96"/>
  <c r="L89" i="96"/>
  <c r="K89" i="96"/>
  <c r="M70" i="96"/>
  <c r="L70" i="96"/>
  <c r="K70" i="96"/>
  <c r="R83" i="96"/>
  <c r="M83" i="96"/>
  <c r="L83" i="96"/>
  <c r="K83" i="96"/>
  <c r="R82" i="96"/>
  <c r="M82" i="96"/>
  <c r="L82" i="96"/>
  <c r="K82" i="96"/>
  <c r="R81" i="96"/>
  <c r="M81" i="96"/>
  <c r="L81" i="96"/>
  <c r="K81" i="96"/>
  <c r="R80" i="96"/>
  <c r="M80" i="96"/>
  <c r="L80" i="96"/>
  <c r="K80" i="96"/>
  <c r="R79" i="96"/>
  <c r="M79" i="96"/>
  <c r="L79" i="96"/>
  <c r="K79" i="96"/>
  <c r="R78" i="96"/>
  <c r="M78" i="96"/>
  <c r="L78" i="96"/>
  <c r="K78" i="96"/>
  <c r="R77" i="96"/>
  <c r="M77" i="96"/>
  <c r="L77" i="96"/>
  <c r="K77" i="96"/>
  <c r="R76" i="96"/>
  <c r="M76" i="96"/>
  <c r="L76" i="96"/>
  <c r="K76" i="96"/>
  <c r="R75" i="96"/>
  <c r="M75" i="96"/>
  <c r="L75" i="96"/>
  <c r="K75" i="96"/>
  <c r="R74" i="96"/>
  <c r="M74" i="96"/>
  <c r="L74" i="96"/>
  <c r="K74" i="96"/>
  <c r="R73" i="96"/>
  <c r="M73" i="96"/>
  <c r="L73" i="96"/>
  <c r="K73" i="96"/>
  <c r="R72" i="96"/>
  <c r="M72" i="96"/>
  <c r="L72" i="96"/>
  <c r="K72" i="96"/>
  <c r="R71" i="96"/>
  <c r="M71" i="96"/>
  <c r="L71" i="96"/>
  <c r="K71" i="96"/>
  <c r="M54" i="96"/>
  <c r="L54" i="96"/>
  <c r="K54" i="96"/>
  <c r="R69" i="96"/>
  <c r="M69" i="96"/>
  <c r="L69" i="96"/>
  <c r="K69" i="96"/>
  <c r="M87" i="96"/>
  <c r="L87" i="96"/>
  <c r="K87" i="96"/>
  <c r="R68" i="96"/>
  <c r="M68" i="96"/>
  <c r="L68" i="96"/>
  <c r="K68" i="96"/>
  <c r="R67" i="96"/>
  <c r="M67" i="96"/>
  <c r="L67" i="96"/>
  <c r="K67" i="96"/>
  <c r="M84" i="96"/>
  <c r="L84" i="96"/>
  <c r="K84" i="96"/>
  <c r="R66" i="96"/>
  <c r="M66" i="96"/>
  <c r="L66" i="96"/>
  <c r="K66" i="96"/>
  <c r="R62" i="96"/>
  <c r="M62" i="96"/>
  <c r="L62" i="96"/>
  <c r="K62" i="96"/>
  <c r="M85" i="96"/>
  <c r="L85" i="96"/>
  <c r="K85" i="96"/>
  <c r="R59" i="96"/>
  <c r="M59" i="96"/>
  <c r="L59" i="96"/>
  <c r="K59" i="96"/>
  <c r="M55" i="96"/>
  <c r="L55" i="96"/>
  <c r="K55" i="96"/>
  <c r="M65" i="96"/>
  <c r="L65" i="96"/>
  <c r="K65" i="96"/>
  <c r="R52" i="96"/>
  <c r="M52" i="96"/>
  <c r="L52" i="96"/>
  <c r="K52" i="96"/>
  <c r="M33" i="96"/>
  <c r="L33" i="96"/>
  <c r="K33" i="96"/>
  <c r="R88" i="96"/>
  <c r="M88" i="96"/>
  <c r="L88" i="96"/>
  <c r="K88" i="96"/>
  <c r="M63" i="96"/>
  <c r="L63" i="96"/>
  <c r="K63" i="96"/>
  <c r="M58" i="96"/>
  <c r="L58" i="96"/>
  <c r="K58" i="96"/>
  <c r="R50" i="96"/>
  <c r="M50" i="96"/>
  <c r="L50" i="96"/>
  <c r="K50" i="96"/>
  <c r="R49" i="96"/>
  <c r="M49" i="96"/>
  <c r="L49" i="96"/>
  <c r="K49" i="96"/>
  <c r="M47" i="96"/>
  <c r="L47" i="96"/>
  <c r="K47" i="96"/>
  <c r="R48" i="96"/>
  <c r="M48" i="96"/>
  <c r="L48" i="96"/>
  <c r="K48" i="96"/>
  <c r="R53" i="96"/>
  <c r="M53" i="96"/>
  <c r="L53" i="96"/>
  <c r="K53" i="96"/>
  <c r="M64" i="96"/>
  <c r="L64" i="96"/>
  <c r="K64" i="96"/>
  <c r="R46" i="96"/>
  <c r="M46" i="96"/>
  <c r="L46" i="96"/>
  <c r="K46" i="96"/>
  <c r="R51" i="96"/>
  <c r="M51" i="96"/>
  <c r="L51" i="96"/>
  <c r="K51" i="96"/>
  <c r="R43" i="96"/>
  <c r="M43" i="96"/>
  <c r="L43" i="96"/>
  <c r="K43" i="96"/>
  <c r="R39" i="96"/>
  <c r="M39" i="96"/>
  <c r="L39" i="96"/>
  <c r="K39" i="96"/>
  <c r="R37" i="96"/>
  <c r="M37" i="96"/>
  <c r="L37" i="96"/>
  <c r="K37" i="96"/>
  <c r="M30" i="96"/>
  <c r="L30" i="96"/>
  <c r="K30" i="96"/>
  <c r="M25" i="96"/>
  <c r="L25" i="96"/>
  <c r="K25" i="96"/>
  <c r="M28" i="96"/>
  <c r="L28" i="96"/>
  <c r="K28" i="96"/>
  <c r="R34" i="96"/>
  <c r="M34" i="96"/>
  <c r="L34" i="96"/>
  <c r="K34" i="96"/>
  <c r="R31" i="96"/>
  <c r="M31" i="96"/>
  <c r="L31" i="96"/>
  <c r="K31" i="96"/>
  <c r="R29" i="96"/>
  <c r="M29" i="96"/>
  <c r="L29" i="96"/>
  <c r="K29" i="96"/>
  <c r="M13" i="96"/>
  <c r="L13" i="96"/>
  <c r="K13" i="96"/>
  <c r="R27" i="96"/>
  <c r="M27" i="96"/>
  <c r="L27" i="96"/>
  <c r="K27" i="96"/>
  <c r="R12" i="96"/>
  <c r="M12" i="96"/>
  <c r="L12" i="96"/>
  <c r="K12" i="96"/>
  <c r="R26" i="96"/>
  <c r="M26" i="96"/>
  <c r="L26" i="96"/>
  <c r="K26" i="96"/>
  <c r="M23" i="96"/>
  <c r="L23" i="96"/>
  <c r="K23" i="96"/>
  <c r="M21" i="96"/>
  <c r="L21" i="96"/>
  <c r="K21" i="96"/>
  <c r="M17" i="96"/>
  <c r="L17" i="96"/>
  <c r="K17" i="96"/>
  <c r="M16" i="96"/>
  <c r="L16" i="96"/>
  <c r="K16" i="96"/>
  <c r="R20" i="96"/>
  <c r="M20" i="96"/>
  <c r="L20" i="96"/>
  <c r="K20" i="96"/>
  <c r="M56" i="96"/>
  <c r="L56" i="96"/>
  <c r="K56" i="96"/>
  <c r="M38" i="96"/>
  <c r="L38" i="96"/>
  <c r="K38" i="96"/>
  <c r="R19" i="96"/>
  <c r="M19" i="96"/>
  <c r="L19" i="96"/>
  <c r="K19" i="96"/>
  <c r="M57" i="96"/>
  <c r="L57" i="96"/>
  <c r="K57" i="96"/>
  <c r="R18" i="96"/>
  <c r="M18" i="96"/>
  <c r="L18" i="96"/>
  <c r="K18" i="96"/>
  <c r="M45" i="96"/>
  <c r="L45" i="96"/>
  <c r="K45" i="96"/>
  <c r="R15" i="96"/>
  <c r="M15" i="96"/>
  <c r="L15" i="96"/>
  <c r="K15" i="96"/>
  <c r="R14" i="96"/>
  <c r="M14" i="96"/>
  <c r="L14" i="96"/>
  <c r="K14" i="96"/>
  <c r="M24" i="96"/>
  <c r="L24" i="96"/>
  <c r="K24" i="96"/>
  <c r="M32" i="96"/>
  <c r="L32" i="96"/>
  <c r="K32" i="96"/>
  <c r="M22" i="96"/>
  <c r="L22" i="96"/>
  <c r="K22" i="96"/>
  <c r="M42" i="96"/>
  <c r="L42" i="96"/>
  <c r="K42" i="96"/>
  <c r="M40" i="96"/>
  <c r="L40" i="96"/>
  <c r="K40" i="96"/>
  <c r="R11" i="96"/>
  <c r="M11" i="96"/>
  <c r="L11" i="96"/>
  <c r="K11" i="96"/>
  <c r="M44" i="96"/>
  <c r="L44" i="96"/>
  <c r="K44" i="96"/>
  <c r="M86" i="96"/>
  <c r="L86" i="96"/>
  <c r="K86" i="96"/>
  <c r="R10" i="96"/>
  <c r="M10" i="96"/>
  <c r="L10" i="96"/>
  <c r="K10" i="96"/>
  <c r="M41" i="96"/>
  <c r="L41" i="96"/>
  <c r="K41" i="96"/>
  <c r="M36" i="96"/>
  <c r="L36" i="96"/>
  <c r="K36" i="96"/>
  <c r="M35" i="96"/>
  <c r="L35" i="96"/>
  <c r="K35" i="96"/>
  <c r="R96" i="96"/>
  <c r="R9" i="96"/>
  <c r="M9" i="96"/>
  <c r="L9" i="96"/>
  <c r="K9" i="96"/>
  <c r="X8" i="96"/>
  <c r="R8" i="96"/>
  <c r="M8" i="96"/>
  <c r="L8" i="96"/>
  <c r="K8" i="96"/>
  <c r="X7" i="96"/>
  <c r="R7" i="96"/>
  <c r="M7" i="96"/>
  <c r="L7" i="96"/>
  <c r="K7" i="96"/>
  <c r="M6" i="96"/>
  <c r="L6" i="96"/>
  <c r="K6" i="96"/>
  <c r="R94" i="96"/>
  <c r="R5" i="96"/>
  <c r="M5" i="96"/>
  <c r="L5" i="96"/>
  <c r="K5" i="96"/>
  <c r="X4" i="96"/>
  <c r="R33" i="96" s="1"/>
  <c r="X3" i="96"/>
  <c r="R6" i="96" s="1"/>
  <c r="A1" i="96"/>
  <c r="T29" i="97" l="1"/>
  <c r="T20" i="97"/>
  <c r="T49" i="97"/>
  <c r="T27" i="97"/>
  <c r="T97" i="97"/>
  <c r="T90" i="97"/>
  <c r="T9" i="97"/>
  <c r="T95" i="97"/>
  <c r="T22" i="97"/>
  <c r="T32" i="97"/>
  <c r="T55" i="97"/>
  <c r="T25" i="97"/>
  <c r="T76" i="97"/>
  <c r="T28" i="97"/>
  <c r="T38" i="97"/>
  <c r="T11" i="97"/>
  <c r="T8" i="97"/>
  <c r="T26" i="97"/>
  <c r="T30" i="97"/>
  <c r="T96" i="97"/>
  <c r="T65" i="97"/>
  <c r="T19" i="97"/>
  <c r="T48" i="97"/>
  <c r="T74" i="97"/>
  <c r="T57" i="97"/>
  <c r="T31" i="97"/>
  <c r="T12" i="97"/>
  <c r="T17" i="97"/>
  <c r="T44" i="97"/>
  <c r="T47" i="97"/>
  <c r="T37" i="97"/>
  <c r="T46" i="97"/>
  <c r="T42" i="97"/>
  <c r="T21" i="97"/>
  <c r="T39" i="97"/>
  <c r="T41" i="97"/>
  <c r="T43" i="97"/>
  <c r="T14" i="97"/>
  <c r="T24" i="97"/>
  <c r="T84" i="97"/>
  <c r="T15" i="97"/>
  <c r="T16" i="97"/>
  <c r="T40" i="97"/>
  <c r="T34" i="97"/>
  <c r="T45" i="97"/>
  <c r="T23" i="97"/>
  <c r="R30" i="96"/>
  <c r="R87" i="96"/>
  <c r="R28" i="96"/>
  <c r="R17" i="96"/>
  <c r="R36" i="96"/>
  <c r="R35" i="96"/>
  <c r="R32" i="96"/>
  <c r="R97" i="96"/>
  <c r="R40" i="96"/>
  <c r="R89" i="96"/>
  <c r="R90" i="96"/>
  <c r="R23" i="96"/>
  <c r="R54" i="96"/>
  <c r="R61" i="96"/>
  <c r="R38" i="96"/>
  <c r="R16" i="96"/>
  <c r="R47" i="96"/>
  <c r="R58" i="96"/>
  <c r="R44" i="96"/>
  <c r="R42" i="96"/>
  <c r="R60" i="96"/>
  <c r="O96" i="96"/>
  <c r="Q96" i="96" s="1"/>
  <c r="S96" i="96" s="1"/>
  <c r="O39" i="96"/>
  <c r="Q39" i="96" s="1"/>
  <c r="S39" i="96" s="1"/>
  <c r="O98" i="96"/>
  <c r="Q98" i="96" s="1"/>
  <c r="S98" i="96" s="1"/>
  <c r="O61" i="96"/>
  <c r="Q61" i="96" s="1"/>
  <c r="O49" i="96"/>
  <c r="Q49" i="96" s="1"/>
  <c r="S49" i="96" s="1"/>
  <c r="O80" i="96"/>
  <c r="Q80" i="96" s="1"/>
  <c r="S80" i="96" s="1"/>
  <c r="O9" i="96"/>
  <c r="Q9" i="96" s="1"/>
  <c r="S9" i="96" s="1"/>
  <c r="O27" i="96"/>
  <c r="Q27" i="96" s="1"/>
  <c r="S27" i="96" s="1"/>
  <c r="O34" i="96"/>
  <c r="Q34" i="96" s="1"/>
  <c r="S34" i="96" s="1"/>
  <c r="O85" i="96"/>
  <c r="Q85" i="96" s="1"/>
  <c r="O88" i="96"/>
  <c r="Q88" i="96" s="1"/>
  <c r="S88" i="96" s="1"/>
  <c r="O40" i="96"/>
  <c r="Q40" i="96" s="1"/>
  <c r="S40" i="96" s="1"/>
  <c r="O30" i="96"/>
  <c r="Q30" i="96" s="1"/>
  <c r="S30" i="96" s="1"/>
  <c r="O58" i="96"/>
  <c r="Q58" i="96" s="1"/>
  <c r="O21" i="96"/>
  <c r="Q21" i="96" s="1"/>
  <c r="O23" i="96"/>
  <c r="Q23" i="96" s="1"/>
  <c r="O87" i="96"/>
  <c r="Q87" i="96" s="1"/>
  <c r="S87" i="96" s="1"/>
  <c r="O71" i="96"/>
  <c r="Q71" i="96" s="1"/>
  <c r="O74" i="96"/>
  <c r="Q74" i="96" s="1"/>
  <c r="S74" i="96" s="1"/>
  <c r="O77" i="96"/>
  <c r="Q77" i="96" s="1"/>
  <c r="S77" i="96" s="1"/>
  <c r="O94" i="96"/>
  <c r="Q94" i="96" s="1"/>
  <c r="S94" i="96" s="1"/>
  <c r="O10" i="96"/>
  <c r="Q10" i="96" s="1"/>
  <c r="S10" i="96" s="1"/>
  <c r="O57" i="96"/>
  <c r="Q57" i="96" s="1"/>
  <c r="O51" i="96"/>
  <c r="Q51" i="96" s="1"/>
  <c r="S51" i="96" s="1"/>
  <c r="O83" i="96"/>
  <c r="Q83" i="96" s="1"/>
  <c r="S83" i="96" s="1"/>
  <c r="O7" i="96"/>
  <c r="Q7" i="96" s="1"/>
  <c r="S7" i="96" s="1"/>
  <c r="O5" i="96"/>
  <c r="Q5" i="96" s="1"/>
  <c r="S5" i="96" s="1"/>
  <c r="O35" i="96"/>
  <c r="Q35" i="96" s="1"/>
  <c r="S35" i="96" s="1"/>
  <c r="O32" i="96"/>
  <c r="Q32" i="96" s="1"/>
  <c r="O67" i="96"/>
  <c r="Q67" i="96" s="1"/>
  <c r="S67" i="96" s="1"/>
  <c r="O78" i="96"/>
  <c r="Q78" i="96" s="1"/>
  <c r="S78" i="96" s="1"/>
  <c r="O92" i="96"/>
  <c r="Q92" i="96" s="1"/>
  <c r="S92" i="96" s="1"/>
  <c r="O86" i="96"/>
  <c r="Q86" i="96" s="1"/>
  <c r="O19" i="96"/>
  <c r="Q19" i="96" s="1"/>
  <c r="S19" i="96" s="1"/>
  <c r="O46" i="96"/>
  <c r="Q46" i="96" s="1"/>
  <c r="S46" i="96" s="1"/>
  <c r="O81" i="96"/>
  <c r="Q81" i="96" s="1"/>
  <c r="S81" i="96" s="1"/>
  <c r="O70" i="96"/>
  <c r="Q70" i="96" s="1"/>
  <c r="O36" i="96"/>
  <c r="Q36" i="96" s="1"/>
  <c r="S36" i="96" s="1"/>
  <c r="O90" i="96"/>
  <c r="Q90" i="96" s="1"/>
  <c r="O52" i="96"/>
  <c r="Q52" i="96" s="1"/>
  <c r="S52" i="96" s="1"/>
  <c r="O12" i="96"/>
  <c r="Q12" i="96" s="1"/>
  <c r="S12" i="96" s="1"/>
  <c r="O33" i="96"/>
  <c r="Q33" i="96" s="1"/>
  <c r="S33" i="96" s="1"/>
  <c r="O54" i="96"/>
  <c r="Q54" i="96" s="1"/>
  <c r="O76" i="96"/>
  <c r="Q76" i="96" s="1"/>
  <c r="S76" i="96" s="1"/>
  <c r="O63" i="96"/>
  <c r="Q63" i="96" s="1"/>
  <c r="O44" i="96"/>
  <c r="Q44" i="96" s="1"/>
  <c r="O43" i="96"/>
  <c r="Q43" i="96" s="1"/>
  <c r="S43" i="96" s="1"/>
  <c r="O64" i="96"/>
  <c r="Q64" i="96" s="1"/>
  <c r="O82" i="96"/>
  <c r="Q82" i="96" s="1"/>
  <c r="S82" i="96" s="1"/>
  <c r="O14" i="96"/>
  <c r="Q14" i="96" s="1"/>
  <c r="S14" i="96" s="1"/>
  <c r="O17" i="96"/>
  <c r="Q17" i="96" s="1"/>
  <c r="S17" i="96" s="1"/>
  <c r="O26" i="96"/>
  <c r="Q26" i="96" s="1"/>
  <c r="S26" i="96" s="1"/>
  <c r="O13" i="96"/>
  <c r="Q13" i="96" s="1"/>
  <c r="S71" i="96"/>
  <c r="O41" i="96"/>
  <c r="Q41" i="96" s="1"/>
  <c r="O18" i="96"/>
  <c r="Q18" i="96" s="1"/>
  <c r="S18" i="96" s="1"/>
  <c r="O62" i="96"/>
  <c r="Q62" i="96" s="1"/>
  <c r="S62" i="96" s="1"/>
  <c r="O69" i="96"/>
  <c r="Q69" i="96" s="1"/>
  <c r="S69" i="96" s="1"/>
  <c r="O72" i="96"/>
  <c r="Q72" i="96" s="1"/>
  <c r="S72" i="96" s="1"/>
  <c r="O11" i="96"/>
  <c r="Q11" i="96" s="1"/>
  <c r="S11" i="96" s="1"/>
  <c r="O22" i="96"/>
  <c r="Q22" i="96" s="1"/>
  <c r="O55" i="96"/>
  <c r="Q55" i="96" s="1"/>
  <c r="O75" i="96"/>
  <c r="Q75" i="96" s="1"/>
  <c r="S75" i="96" s="1"/>
  <c r="O47" i="96"/>
  <c r="Q47" i="96" s="1"/>
  <c r="O95" i="96"/>
  <c r="Q95" i="96" s="1"/>
  <c r="S95" i="96" s="1"/>
  <c r="O99" i="96"/>
  <c r="Q99" i="96" s="1"/>
  <c r="O38" i="96"/>
  <c r="Q38" i="96" s="1"/>
  <c r="O56" i="96"/>
  <c r="Q56" i="96" s="1"/>
  <c r="O59" i="96"/>
  <c r="Q59" i="96" s="1"/>
  <c r="S59" i="96" s="1"/>
  <c r="O66" i="96"/>
  <c r="Q66" i="96" s="1"/>
  <c r="S66" i="96" s="1"/>
  <c r="O68" i="96"/>
  <c r="Q68" i="96" s="1"/>
  <c r="S68" i="96" s="1"/>
  <c r="O8" i="96"/>
  <c r="Q8" i="96" s="1"/>
  <c r="S8" i="96" s="1"/>
  <c r="O15" i="96"/>
  <c r="Q15" i="96" s="1"/>
  <c r="S15" i="96" s="1"/>
  <c r="O20" i="96"/>
  <c r="Q20" i="96" s="1"/>
  <c r="S20" i="96" s="1"/>
  <c r="O28" i="96"/>
  <c r="Q28" i="96" s="1"/>
  <c r="O37" i="96"/>
  <c r="Q37" i="96" s="1"/>
  <c r="S37" i="96" s="1"/>
  <c r="O73" i="96"/>
  <c r="Q73" i="96" s="1"/>
  <c r="S73" i="96" s="1"/>
  <c r="O79" i="96"/>
  <c r="Q79" i="96" s="1"/>
  <c r="S79" i="96" s="1"/>
  <c r="O100" i="96"/>
  <c r="Q100" i="96" s="1"/>
  <c r="O29" i="96"/>
  <c r="Q29" i="96" s="1"/>
  <c r="S29" i="96" s="1"/>
  <c r="O53" i="96"/>
  <c r="Q53" i="96" s="1"/>
  <c r="S53" i="96" s="1"/>
  <c r="O89" i="96"/>
  <c r="Q89" i="96" s="1"/>
  <c r="O93" i="96"/>
  <c r="Q93" i="96" s="1"/>
  <c r="S93" i="96" s="1"/>
  <c r="O97" i="96"/>
  <c r="Q97" i="96" s="1"/>
  <c r="S97" i="96" s="1"/>
  <c r="O6" i="96"/>
  <c r="Q6" i="96" s="1"/>
  <c r="S6" i="96" s="1"/>
  <c r="O84" i="96"/>
  <c r="Q84" i="96" s="1"/>
  <c r="O42" i="96"/>
  <c r="Q42" i="96" s="1"/>
  <c r="O24" i="96"/>
  <c r="Q24" i="96" s="1"/>
  <c r="O45" i="96"/>
  <c r="Q45" i="96" s="1"/>
  <c r="O16" i="96"/>
  <c r="Q16" i="96" s="1"/>
  <c r="S16" i="96" s="1"/>
  <c r="O31" i="96"/>
  <c r="Q31" i="96" s="1"/>
  <c r="S31" i="96" s="1"/>
  <c r="O25" i="96"/>
  <c r="Q25" i="96" s="1"/>
  <c r="O48" i="96"/>
  <c r="Q48" i="96" s="1"/>
  <c r="S48" i="96" s="1"/>
  <c r="O50" i="96"/>
  <c r="Q50" i="96" s="1"/>
  <c r="S50" i="96" s="1"/>
  <c r="O65" i="96"/>
  <c r="Q65" i="96" s="1"/>
  <c r="O60" i="96"/>
  <c r="Q60" i="96" s="1"/>
  <c r="S60" i="96" s="1"/>
  <c r="O91" i="96"/>
  <c r="Q91" i="96" s="1"/>
  <c r="S91" i="96" s="1"/>
  <c r="O101" i="96"/>
  <c r="Q101" i="96" s="1"/>
  <c r="R65" i="96"/>
  <c r="R100" i="96"/>
  <c r="R22" i="96"/>
  <c r="R25" i="96"/>
  <c r="R84" i="96"/>
  <c r="R57" i="96"/>
  <c r="R13" i="96"/>
  <c r="R64" i="96"/>
  <c r="R55" i="96"/>
  <c r="R70" i="96"/>
  <c r="R99" i="96"/>
  <c r="R45" i="96"/>
  <c r="R86" i="96"/>
  <c r="S86" i="96" s="1"/>
  <c r="R24" i="96"/>
  <c r="R21" i="96"/>
  <c r="R63" i="96"/>
  <c r="R85" i="96"/>
  <c r="R101" i="96"/>
  <c r="R56" i="96"/>
  <c r="R41" i="96"/>
  <c r="K62" i="95"/>
  <c r="L62" i="95"/>
  <c r="M62" i="95"/>
  <c r="M100" i="95"/>
  <c r="L100" i="95"/>
  <c r="K100" i="95"/>
  <c r="M99" i="95"/>
  <c r="L99" i="95"/>
  <c r="K99" i="95"/>
  <c r="M98" i="95"/>
  <c r="L98" i="95"/>
  <c r="K98" i="95"/>
  <c r="M96" i="95"/>
  <c r="L96" i="95"/>
  <c r="K96" i="95"/>
  <c r="R97" i="95"/>
  <c r="M97" i="95"/>
  <c r="L97" i="95"/>
  <c r="K97" i="95"/>
  <c r="R92" i="95"/>
  <c r="M92" i="95"/>
  <c r="L92" i="95"/>
  <c r="K92" i="95"/>
  <c r="R91" i="95"/>
  <c r="M91" i="95"/>
  <c r="L91" i="95"/>
  <c r="K91" i="95"/>
  <c r="M95" i="95"/>
  <c r="L95" i="95"/>
  <c r="K95" i="95"/>
  <c r="M94" i="95"/>
  <c r="L94" i="95"/>
  <c r="K94" i="95"/>
  <c r="M87" i="95"/>
  <c r="L87" i="95"/>
  <c r="K87" i="95"/>
  <c r="M90" i="95"/>
  <c r="L90" i="95"/>
  <c r="K90" i="95"/>
  <c r="R85" i="95"/>
  <c r="M85" i="95"/>
  <c r="L85" i="95"/>
  <c r="K85" i="95"/>
  <c r="R84" i="95"/>
  <c r="M84" i="95"/>
  <c r="L84" i="95"/>
  <c r="K84" i="95"/>
  <c r="R83" i="95"/>
  <c r="M83" i="95"/>
  <c r="L83" i="95"/>
  <c r="K83" i="95"/>
  <c r="R82" i="95"/>
  <c r="M82" i="95"/>
  <c r="L82" i="95"/>
  <c r="K82" i="95"/>
  <c r="R81" i="95"/>
  <c r="M81" i="95"/>
  <c r="L81" i="95"/>
  <c r="K81" i="95"/>
  <c r="R80" i="95"/>
  <c r="M80" i="95"/>
  <c r="L80" i="95"/>
  <c r="K80" i="95"/>
  <c r="R79" i="95"/>
  <c r="M79" i="95"/>
  <c r="L79" i="95"/>
  <c r="K79" i="95"/>
  <c r="R78" i="95"/>
  <c r="M78" i="95"/>
  <c r="L78" i="95"/>
  <c r="K78" i="95"/>
  <c r="R77" i="95"/>
  <c r="M77" i="95"/>
  <c r="L77" i="95"/>
  <c r="K77" i="95"/>
  <c r="R76" i="95"/>
  <c r="M76" i="95"/>
  <c r="L76" i="95"/>
  <c r="K76" i="95"/>
  <c r="R75" i="95"/>
  <c r="M75" i="95"/>
  <c r="L75" i="95"/>
  <c r="K75" i="95"/>
  <c r="R74" i="95"/>
  <c r="M74" i="95"/>
  <c r="L74" i="95"/>
  <c r="K74" i="95"/>
  <c r="R73" i="95"/>
  <c r="M73" i="95"/>
  <c r="L73" i="95"/>
  <c r="K73" i="95"/>
  <c r="R71" i="95"/>
  <c r="M71" i="95"/>
  <c r="L71" i="95"/>
  <c r="K71" i="95"/>
  <c r="R69" i="95"/>
  <c r="M69" i="95"/>
  <c r="L69" i="95"/>
  <c r="K69" i="95"/>
  <c r="R68" i="95"/>
  <c r="M68" i="95"/>
  <c r="L68" i="95"/>
  <c r="K68" i="95"/>
  <c r="M86" i="95"/>
  <c r="L86" i="95"/>
  <c r="K86" i="95"/>
  <c r="R66" i="95"/>
  <c r="M66" i="95"/>
  <c r="L66" i="95"/>
  <c r="K66" i="95"/>
  <c r="M89" i="95"/>
  <c r="L89" i="95"/>
  <c r="K89" i="95"/>
  <c r="M67" i="95"/>
  <c r="L67" i="95"/>
  <c r="K67" i="95"/>
  <c r="R55" i="95"/>
  <c r="M55" i="95"/>
  <c r="L55" i="95"/>
  <c r="K55" i="95"/>
  <c r="R93" i="95"/>
  <c r="M93" i="95"/>
  <c r="L93" i="95"/>
  <c r="K93" i="95"/>
  <c r="R54" i="95"/>
  <c r="M54" i="95"/>
  <c r="L54" i="95"/>
  <c r="K54" i="95"/>
  <c r="R52" i="95"/>
  <c r="M52" i="95"/>
  <c r="L52" i="95"/>
  <c r="K52" i="95"/>
  <c r="R88" i="95"/>
  <c r="M88" i="95"/>
  <c r="L88" i="95"/>
  <c r="K88" i="95"/>
  <c r="R49" i="95"/>
  <c r="M49" i="95"/>
  <c r="L49" i="95"/>
  <c r="K49" i="95"/>
  <c r="M60" i="95"/>
  <c r="L60" i="95"/>
  <c r="K60" i="95"/>
  <c r="M63" i="95"/>
  <c r="L63" i="95"/>
  <c r="K63" i="95"/>
  <c r="R47" i="95"/>
  <c r="M47" i="95"/>
  <c r="L47" i="95"/>
  <c r="K47" i="95"/>
  <c r="M70" i="95"/>
  <c r="L70" i="95"/>
  <c r="K70" i="95"/>
  <c r="R36" i="95"/>
  <c r="M36" i="95"/>
  <c r="L36" i="95"/>
  <c r="K36" i="95"/>
  <c r="R46" i="95"/>
  <c r="M46" i="95"/>
  <c r="L46" i="95"/>
  <c r="K46" i="95"/>
  <c r="R45" i="95"/>
  <c r="M45" i="95"/>
  <c r="L45" i="95"/>
  <c r="K45" i="95"/>
  <c r="M50" i="95"/>
  <c r="L50" i="95"/>
  <c r="K50" i="95"/>
  <c r="R41" i="95"/>
  <c r="M41" i="95"/>
  <c r="L41" i="95"/>
  <c r="K41" i="95"/>
  <c r="R40" i="95"/>
  <c r="M40" i="95"/>
  <c r="L40" i="95"/>
  <c r="K40" i="95"/>
  <c r="R39" i="95"/>
  <c r="M39" i="95"/>
  <c r="L39" i="95"/>
  <c r="K39" i="95"/>
  <c r="R37" i="95"/>
  <c r="M37" i="95"/>
  <c r="L37" i="95"/>
  <c r="K37" i="95"/>
  <c r="R35" i="95"/>
  <c r="M35" i="95"/>
  <c r="L35" i="95"/>
  <c r="K35" i="95"/>
  <c r="M64" i="95"/>
  <c r="L64" i="95"/>
  <c r="K64" i="95"/>
  <c r="M53" i="95"/>
  <c r="L53" i="95"/>
  <c r="K53" i="95"/>
  <c r="R30" i="95"/>
  <c r="M30" i="95"/>
  <c r="L30" i="95"/>
  <c r="K30" i="95"/>
  <c r="R27" i="95"/>
  <c r="M27" i="95"/>
  <c r="L27" i="95"/>
  <c r="K27" i="95"/>
  <c r="R72" i="95"/>
  <c r="M72" i="95"/>
  <c r="L72" i="95"/>
  <c r="K72" i="95"/>
  <c r="M51" i="95"/>
  <c r="L51" i="95"/>
  <c r="K51" i="95"/>
  <c r="R25" i="95"/>
  <c r="M25" i="95"/>
  <c r="L25" i="95"/>
  <c r="K25" i="95"/>
  <c r="R23" i="95"/>
  <c r="M23" i="95"/>
  <c r="L23" i="95"/>
  <c r="K23" i="95"/>
  <c r="R22" i="95"/>
  <c r="M22" i="95"/>
  <c r="L22" i="95"/>
  <c r="K22" i="95"/>
  <c r="M61" i="95"/>
  <c r="L61" i="95"/>
  <c r="K61" i="95"/>
  <c r="R16" i="95"/>
  <c r="M16" i="95"/>
  <c r="L16" i="95"/>
  <c r="K16" i="95"/>
  <c r="M57" i="95"/>
  <c r="L57" i="95"/>
  <c r="K57" i="95"/>
  <c r="M21" i="95"/>
  <c r="L21" i="95"/>
  <c r="K21" i="95"/>
  <c r="M26" i="95"/>
  <c r="L26" i="95"/>
  <c r="K26" i="95"/>
  <c r="R13" i="95"/>
  <c r="M13" i="95"/>
  <c r="L13" i="95"/>
  <c r="K13" i="95"/>
  <c r="M15" i="95"/>
  <c r="L15" i="95"/>
  <c r="K15" i="95"/>
  <c r="M42" i="95"/>
  <c r="L42" i="95"/>
  <c r="K42" i="95"/>
  <c r="M20" i="95"/>
  <c r="L20" i="95"/>
  <c r="K20" i="95"/>
  <c r="M48" i="95"/>
  <c r="L48" i="95"/>
  <c r="K48" i="95"/>
  <c r="R9" i="95"/>
  <c r="M9" i="95"/>
  <c r="L9" i="95"/>
  <c r="K9" i="95"/>
  <c r="R65" i="95"/>
  <c r="M65" i="95"/>
  <c r="L65" i="95"/>
  <c r="K65" i="95"/>
  <c r="R59" i="95"/>
  <c r="M59" i="95"/>
  <c r="L59" i="95"/>
  <c r="K59" i="95"/>
  <c r="M11" i="95"/>
  <c r="L11" i="95"/>
  <c r="K11" i="95"/>
  <c r="M28" i="95"/>
  <c r="L28" i="95"/>
  <c r="K28" i="95"/>
  <c r="M12" i="95"/>
  <c r="L12" i="95"/>
  <c r="K12" i="95"/>
  <c r="M10" i="95"/>
  <c r="L10" i="95"/>
  <c r="K10" i="95"/>
  <c r="R8" i="95"/>
  <c r="M8" i="95"/>
  <c r="L8" i="95"/>
  <c r="K8" i="95"/>
  <c r="M34" i="95"/>
  <c r="L34" i="95"/>
  <c r="K34" i="95"/>
  <c r="M33" i="95"/>
  <c r="L33" i="95"/>
  <c r="K33" i="95"/>
  <c r="M56" i="95"/>
  <c r="L56" i="95"/>
  <c r="K56" i="95"/>
  <c r="R7" i="95"/>
  <c r="M7" i="95"/>
  <c r="L7" i="95"/>
  <c r="K7" i="95"/>
  <c r="M24" i="95"/>
  <c r="L24" i="95"/>
  <c r="K24" i="95"/>
  <c r="M32" i="95"/>
  <c r="L32" i="95"/>
  <c r="K32" i="95"/>
  <c r="M18" i="95"/>
  <c r="L18" i="95"/>
  <c r="K18" i="95"/>
  <c r="M31" i="95"/>
  <c r="L31" i="95"/>
  <c r="K31" i="95"/>
  <c r="M17" i="95"/>
  <c r="L17" i="95"/>
  <c r="K17" i="95"/>
  <c r="M43" i="95"/>
  <c r="L43" i="95"/>
  <c r="K43" i="95"/>
  <c r="M58" i="95"/>
  <c r="L58" i="95"/>
  <c r="K58" i="95"/>
  <c r="M44" i="95"/>
  <c r="L44" i="95"/>
  <c r="K44" i="95"/>
  <c r="M38" i="95"/>
  <c r="L38" i="95"/>
  <c r="K38" i="95"/>
  <c r="X9" i="95"/>
  <c r="R87" i="95" s="1"/>
  <c r="M19" i="95"/>
  <c r="L19" i="95"/>
  <c r="K19" i="95"/>
  <c r="X8" i="95"/>
  <c r="R26" i="95" s="1"/>
  <c r="R5" i="95"/>
  <c r="M5" i="95"/>
  <c r="L5" i="95"/>
  <c r="K5" i="95"/>
  <c r="X7" i="95"/>
  <c r="R10" i="95" s="1"/>
  <c r="M29" i="95"/>
  <c r="L29" i="95"/>
  <c r="K29" i="95"/>
  <c r="M14" i="95"/>
  <c r="L14" i="95"/>
  <c r="K14" i="95"/>
  <c r="X5" i="95"/>
  <c r="M6" i="95"/>
  <c r="L6" i="95"/>
  <c r="K6" i="95"/>
  <c r="X4" i="95"/>
  <c r="X3" i="95"/>
  <c r="A1" i="95"/>
  <c r="R28" i="95" l="1"/>
  <c r="R61" i="95"/>
  <c r="R20" i="95"/>
  <c r="S44" i="96"/>
  <c r="S42" i="96"/>
  <c r="S23" i="96"/>
  <c r="S61" i="96"/>
  <c r="S58" i="96"/>
  <c r="S89" i="96"/>
  <c r="S28" i="96"/>
  <c r="S38" i="96"/>
  <c r="S47" i="96"/>
  <c r="S90" i="96"/>
  <c r="S54" i="96"/>
  <c r="S32" i="96"/>
  <c r="S70" i="96"/>
  <c r="S57" i="96"/>
  <c r="S85" i="96"/>
  <c r="S21" i="96"/>
  <c r="S63" i="96"/>
  <c r="S101" i="96"/>
  <c r="S99" i="96"/>
  <c r="S64" i="96"/>
  <c r="S13" i="96"/>
  <c r="S55" i="96"/>
  <c r="S84" i="96"/>
  <c r="S22" i="96"/>
  <c r="S65" i="96"/>
  <c r="S41" i="96"/>
  <c r="S56" i="96"/>
  <c r="S25" i="96"/>
  <c r="S24" i="96"/>
  <c r="S100" i="96"/>
  <c r="S45" i="96"/>
  <c r="R51" i="95"/>
  <c r="R86" i="95"/>
  <c r="R67" i="95"/>
  <c r="R89" i="95"/>
  <c r="R53" i="95"/>
  <c r="R58" i="95"/>
  <c r="R57" i="95"/>
  <c r="R94" i="95"/>
  <c r="R42" i="95"/>
  <c r="R50" i="95"/>
  <c r="R62" i="95"/>
  <c r="R38" i="95"/>
  <c r="R48" i="95"/>
  <c r="R96" i="95"/>
  <c r="R34" i="95"/>
  <c r="R70" i="95"/>
  <c r="O62" i="95"/>
  <c r="Q62" i="95" s="1"/>
  <c r="O83" i="95"/>
  <c r="Q83" i="95" s="1"/>
  <c r="S83" i="95" s="1"/>
  <c r="O57" i="95"/>
  <c r="Q57" i="95" s="1"/>
  <c r="S57" i="95" s="1"/>
  <c r="O35" i="95"/>
  <c r="Q35" i="95" s="1"/>
  <c r="S35" i="95" s="1"/>
  <c r="O41" i="95"/>
  <c r="Q41" i="95" s="1"/>
  <c r="S41" i="95" s="1"/>
  <c r="O97" i="95"/>
  <c r="Q97" i="95" s="1"/>
  <c r="S97" i="95" s="1"/>
  <c r="O100" i="95"/>
  <c r="Q100" i="95" s="1"/>
  <c r="O11" i="95"/>
  <c r="Q11" i="95" s="1"/>
  <c r="O17" i="95"/>
  <c r="Q17" i="95" s="1"/>
  <c r="O30" i="95"/>
  <c r="Q30" i="95" s="1"/>
  <c r="S30" i="95" s="1"/>
  <c r="O5" i="95"/>
  <c r="Q5" i="95" s="1"/>
  <c r="S5" i="95" s="1"/>
  <c r="O54" i="95"/>
  <c r="Q54" i="95" s="1"/>
  <c r="S54" i="95" s="1"/>
  <c r="O86" i="95"/>
  <c r="Q86" i="95" s="1"/>
  <c r="O8" i="95"/>
  <c r="Q8" i="95" s="1"/>
  <c r="S8" i="95" s="1"/>
  <c r="O23" i="95"/>
  <c r="Q23" i="95" s="1"/>
  <c r="O92" i="95"/>
  <c r="Q92" i="95" s="1"/>
  <c r="S92" i="95" s="1"/>
  <c r="O98" i="95"/>
  <c r="Q98" i="95" s="1"/>
  <c r="O28" i="95"/>
  <c r="Q28" i="95" s="1"/>
  <c r="S28" i="95" s="1"/>
  <c r="O58" i="95"/>
  <c r="Q58" i="95" s="1"/>
  <c r="O9" i="95"/>
  <c r="Q9" i="95" s="1"/>
  <c r="S9" i="95" s="1"/>
  <c r="O93" i="95"/>
  <c r="Q93" i="95" s="1"/>
  <c r="S93" i="95" s="1"/>
  <c r="O68" i="95"/>
  <c r="Q68" i="95" s="1"/>
  <c r="S68" i="95" s="1"/>
  <c r="O19" i="95"/>
  <c r="Q19" i="95" s="1"/>
  <c r="O10" i="95"/>
  <c r="Q10" i="95" s="1"/>
  <c r="S10" i="95" s="1"/>
  <c r="O39" i="95"/>
  <c r="Q39" i="95" s="1"/>
  <c r="S39" i="95" s="1"/>
  <c r="O36" i="95"/>
  <c r="Q36" i="95" s="1"/>
  <c r="S36" i="95" s="1"/>
  <c r="O77" i="95"/>
  <c r="Q77" i="95" s="1"/>
  <c r="S77" i="95" s="1"/>
  <c r="O80" i="95"/>
  <c r="Q80" i="95" s="1"/>
  <c r="S80" i="95" s="1"/>
  <c r="O95" i="95"/>
  <c r="Q95" i="95" s="1"/>
  <c r="O43" i="95"/>
  <c r="Q43" i="95" s="1"/>
  <c r="O48" i="95"/>
  <c r="Q48" i="95" s="1"/>
  <c r="O21" i="95"/>
  <c r="Q21" i="95" s="1"/>
  <c r="O61" i="95"/>
  <c r="Q61" i="95" s="1"/>
  <c r="S61" i="95" s="1"/>
  <c r="O27" i="95"/>
  <c r="Q27" i="95" s="1"/>
  <c r="S27" i="95" s="1"/>
  <c r="O64" i="95"/>
  <c r="Q64" i="95" s="1"/>
  <c r="O55" i="95"/>
  <c r="Q55" i="95" s="1"/>
  <c r="S55" i="95" s="1"/>
  <c r="O69" i="95"/>
  <c r="Q69" i="95" s="1"/>
  <c r="S69" i="95" s="1"/>
  <c r="O29" i="95"/>
  <c r="Q29" i="95" s="1"/>
  <c r="O38" i="95"/>
  <c r="Q38" i="95" s="1"/>
  <c r="O24" i="95"/>
  <c r="Q24" i="95" s="1"/>
  <c r="O45" i="95"/>
  <c r="Q45" i="95" s="1"/>
  <c r="S45" i="95" s="1"/>
  <c r="O70" i="95"/>
  <c r="Q70" i="95" s="1"/>
  <c r="S70" i="95" s="1"/>
  <c r="O60" i="95"/>
  <c r="Q60" i="95" s="1"/>
  <c r="S23" i="95"/>
  <c r="O81" i="95"/>
  <c r="Q81" i="95" s="1"/>
  <c r="S81" i="95" s="1"/>
  <c r="O53" i="95"/>
  <c r="Q53" i="95" s="1"/>
  <c r="O37" i="95"/>
  <c r="Q37" i="95" s="1"/>
  <c r="S37" i="95" s="1"/>
  <c r="O47" i="95"/>
  <c r="Q47" i="95" s="1"/>
  <c r="S47" i="95" s="1"/>
  <c r="O67" i="95"/>
  <c r="Q67" i="95" s="1"/>
  <c r="S67" i="95" s="1"/>
  <c r="O78" i="95"/>
  <c r="Q78" i="95" s="1"/>
  <c r="S78" i="95" s="1"/>
  <c r="O84" i="95"/>
  <c r="Q84" i="95" s="1"/>
  <c r="S84" i="95" s="1"/>
  <c r="O26" i="95"/>
  <c r="Q26" i="95" s="1"/>
  <c r="S26" i="95" s="1"/>
  <c r="O16" i="95"/>
  <c r="Q16" i="95" s="1"/>
  <c r="S16" i="95" s="1"/>
  <c r="O56" i="95"/>
  <c r="Q56" i="95" s="1"/>
  <c r="O72" i="95"/>
  <c r="Q72" i="95" s="1"/>
  <c r="S72" i="95" s="1"/>
  <c r="O46" i="95"/>
  <c r="Q46" i="95" s="1"/>
  <c r="S46" i="95" s="1"/>
  <c r="O42" i="95"/>
  <c r="Q42" i="95" s="1"/>
  <c r="O87" i="95"/>
  <c r="Q87" i="95" s="1"/>
  <c r="S87" i="95" s="1"/>
  <c r="O32" i="95"/>
  <c r="Q32" i="95" s="1"/>
  <c r="O25" i="95"/>
  <c r="Q25" i="95" s="1"/>
  <c r="S25" i="95" s="1"/>
  <c r="O50" i="95"/>
  <c r="Q50" i="95" s="1"/>
  <c r="O88" i="95"/>
  <c r="Q88" i="95" s="1"/>
  <c r="S88" i="95" s="1"/>
  <c r="O89" i="95"/>
  <c r="Q89" i="95" s="1"/>
  <c r="S89" i="95" s="1"/>
  <c r="O73" i="95"/>
  <c r="Q73" i="95" s="1"/>
  <c r="S73" i="95" s="1"/>
  <c r="O76" i="95"/>
  <c r="Q76" i="95" s="1"/>
  <c r="S76" i="95" s="1"/>
  <c r="O79" i="95"/>
  <c r="Q79" i="95" s="1"/>
  <c r="S79" i="95" s="1"/>
  <c r="O82" i="95"/>
  <c r="Q82" i="95" s="1"/>
  <c r="S82" i="95" s="1"/>
  <c r="O94" i="95"/>
  <c r="Q94" i="95" s="1"/>
  <c r="O63" i="95"/>
  <c r="Q63" i="95" s="1"/>
  <c r="O85" i="95"/>
  <c r="Q85" i="95" s="1"/>
  <c r="S85" i="95" s="1"/>
  <c r="O75" i="95"/>
  <c r="Q75" i="95" s="1"/>
  <c r="S75" i="95" s="1"/>
  <c r="O33" i="95"/>
  <c r="Q33" i="95" s="1"/>
  <c r="O66" i="95"/>
  <c r="Q66" i="95" s="1"/>
  <c r="S66" i="95" s="1"/>
  <c r="O99" i="95"/>
  <c r="Q99" i="95" s="1"/>
  <c r="O14" i="95"/>
  <c r="Q14" i="95" s="1"/>
  <c r="O15" i="95"/>
  <c r="Q15" i="95" s="1"/>
  <c r="O12" i="95"/>
  <c r="Q12" i="95" s="1"/>
  <c r="O59" i="95"/>
  <c r="Q59" i="95" s="1"/>
  <c r="S59" i="95" s="1"/>
  <c r="O44" i="95"/>
  <c r="Q44" i="95" s="1"/>
  <c r="O34" i="95"/>
  <c r="Q34" i="95" s="1"/>
  <c r="S34" i="95" s="1"/>
  <c r="O52" i="95"/>
  <c r="Q52" i="95" s="1"/>
  <c r="S52" i="95" s="1"/>
  <c r="O74" i="95"/>
  <c r="Q74" i="95" s="1"/>
  <c r="S74" i="95" s="1"/>
  <c r="O71" i="95"/>
  <c r="Q71" i="95" s="1"/>
  <c r="S71" i="95" s="1"/>
  <c r="O18" i="95"/>
  <c r="Q18" i="95" s="1"/>
  <c r="O7" i="95"/>
  <c r="Q7" i="95" s="1"/>
  <c r="S7" i="95" s="1"/>
  <c r="O13" i="95"/>
  <c r="Q13" i="95" s="1"/>
  <c r="S13" i="95" s="1"/>
  <c r="O22" i="95"/>
  <c r="Q22" i="95" s="1"/>
  <c r="S22" i="95" s="1"/>
  <c r="O51" i="95"/>
  <c r="Q51" i="95" s="1"/>
  <c r="S51" i="95" s="1"/>
  <c r="O40" i="95"/>
  <c r="Q40" i="95" s="1"/>
  <c r="S40" i="95" s="1"/>
  <c r="O90" i="95"/>
  <c r="Q90" i="95" s="1"/>
  <c r="O49" i="95"/>
  <c r="Q49" i="95" s="1"/>
  <c r="S49" i="95" s="1"/>
  <c r="O31" i="95"/>
  <c r="Q31" i="95" s="1"/>
  <c r="O65" i="95"/>
  <c r="Q65" i="95" s="1"/>
  <c r="S65" i="95" s="1"/>
  <c r="O20" i="95"/>
  <c r="Q20" i="95" s="1"/>
  <c r="S20" i="95" s="1"/>
  <c r="O91" i="95"/>
  <c r="Q91" i="95" s="1"/>
  <c r="S91" i="95" s="1"/>
  <c r="O96" i="95"/>
  <c r="Q96" i="95" s="1"/>
  <c r="O6" i="95"/>
  <c r="Q6" i="95" s="1"/>
  <c r="R32" i="95"/>
  <c r="R90" i="95"/>
  <c r="R19" i="95"/>
  <c r="R17" i="95"/>
  <c r="R60" i="95"/>
  <c r="S60" i="95" s="1"/>
  <c r="R99" i="95"/>
  <c r="R18" i="95"/>
  <c r="R6" i="95"/>
  <c r="R43" i="95"/>
  <c r="R12" i="95"/>
  <c r="R21" i="95"/>
  <c r="R64" i="95"/>
  <c r="R63" i="95"/>
  <c r="R98" i="95"/>
  <c r="R95" i="95"/>
  <c r="R14" i="95"/>
  <c r="R24" i="95"/>
  <c r="R56" i="95"/>
  <c r="R31" i="95"/>
  <c r="R11" i="95"/>
  <c r="R100" i="95"/>
  <c r="R33" i="95"/>
  <c r="R44" i="95"/>
  <c r="R29" i="95"/>
  <c r="R15" i="95"/>
  <c r="M99" i="94"/>
  <c r="L99" i="94"/>
  <c r="K99" i="94"/>
  <c r="R94" i="94"/>
  <c r="M94" i="94"/>
  <c r="L94" i="94"/>
  <c r="K94" i="94"/>
  <c r="R93" i="94"/>
  <c r="M93" i="94"/>
  <c r="L93" i="94"/>
  <c r="K93" i="94"/>
  <c r="M96" i="94"/>
  <c r="L96" i="94"/>
  <c r="K96" i="94"/>
  <c r="M97" i="94"/>
  <c r="L97" i="94"/>
  <c r="K97" i="94"/>
  <c r="M98" i="94"/>
  <c r="L98" i="94"/>
  <c r="K98" i="94"/>
  <c r="M90" i="94"/>
  <c r="L90" i="94"/>
  <c r="K90" i="94"/>
  <c r="M95" i="94"/>
  <c r="L95" i="94"/>
  <c r="K95" i="94"/>
  <c r="M91" i="94"/>
  <c r="L91" i="94"/>
  <c r="K91" i="94"/>
  <c r="M89" i="94"/>
  <c r="L89" i="94"/>
  <c r="K89" i="94"/>
  <c r="R86" i="94"/>
  <c r="M86" i="94"/>
  <c r="L86" i="94"/>
  <c r="K86" i="94"/>
  <c r="R87" i="94"/>
  <c r="M87" i="94"/>
  <c r="L87" i="94"/>
  <c r="K87" i="94"/>
  <c r="R88" i="94"/>
  <c r="M88" i="94"/>
  <c r="L88" i="94"/>
  <c r="K88" i="94"/>
  <c r="R77" i="94"/>
  <c r="M77" i="94"/>
  <c r="L77" i="94"/>
  <c r="K77" i="94"/>
  <c r="R80" i="94"/>
  <c r="M80" i="94"/>
  <c r="L80" i="94"/>
  <c r="K80" i="94"/>
  <c r="R85" i="94"/>
  <c r="M85" i="94"/>
  <c r="L85" i="94"/>
  <c r="K85" i="94"/>
  <c r="R82" i="94"/>
  <c r="M82" i="94"/>
  <c r="L82" i="94"/>
  <c r="K82" i="94"/>
  <c r="R79" i="94"/>
  <c r="M79" i="94"/>
  <c r="L79" i="94"/>
  <c r="K79" i="94"/>
  <c r="R78" i="94"/>
  <c r="M78" i="94"/>
  <c r="L78" i="94"/>
  <c r="K78" i="94"/>
  <c r="R84" i="94"/>
  <c r="M84" i="94"/>
  <c r="L84" i="94"/>
  <c r="K84" i="94"/>
  <c r="R83" i="94"/>
  <c r="M83" i="94"/>
  <c r="L83" i="94"/>
  <c r="K83" i="94"/>
  <c r="R76" i="94"/>
  <c r="M76" i="94"/>
  <c r="L76" i="94"/>
  <c r="K76" i="94"/>
  <c r="R81" i="94"/>
  <c r="M81" i="94"/>
  <c r="L81" i="94"/>
  <c r="K81" i="94"/>
  <c r="M70" i="94"/>
  <c r="L70" i="94"/>
  <c r="K70" i="94"/>
  <c r="R74" i="94"/>
  <c r="M74" i="94"/>
  <c r="L74" i="94"/>
  <c r="K74" i="94"/>
  <c r="M92" i="94"/>
  <c r="L92" i="94"/>
  <c r="K92" i="94"/>
  <c r="M72" i="94"/>
  <c r="L72" i="94"/>
  <c r="K72" i="94"/>
  <c r="R73" i="94"/>
  <c r="M73" i="94"/>
  <c r="L73" i="94"/>
  <c r="K73" i="94"/>
  <c r="R71" i="94"/>
  <c r="M71" i="94"/>
  <c r="L71" i="94"/>
  <c r="K71" i="94"/>
  <c r="R68" i="94"/>
  <c r="M68" i="94"/>
  <c r="L68" i="94"/>
  <c r="K68" i="94"/>
  <c r="R66" i="94"/>
  <c r="M66" i="94"/>
  <c r="L66" i="94"/>
  <c r="K66" i="94"/>
  <c r="M69" i="94"/>
  <c r="L69" i="94"/>
  <c r="K69" i="94"/>
  <c r="R65" i="94"/>
  <c r="M65" i="94"/>
  <c r="L65" i="94"/>
  <c r="K65" i="94"/>
  <c r="M62" i="94"/>
  <c r="L62" i="94"/>
  <c r="K62" i="94"/>
  <c r="R63" i="94"/>
  <c r="M63" i="94"/>
  <c r="L63" i="94"/>
  <c r="K63" i="94"/>
  <c r="M61" i="94"/>
  <c r="L61" i="94"/>
  <c r="K61" i="94"/>
  <c r="R60" i="94"/>
  <c r="M60" i="94"/>
  <c r="L60" i="94"/>
  <c r="K60" i="94"/>
  <c r="M64" i="94"/>
  <c r="L64" i="94"/>
  <c r="K64" i="94"/>
  <c r="M75" i="94"/>
  <c r="L75" i="94"/>
  <c r="K75" i="94"/>
  <c r="M55" i="94"/>
  <c r="L55" i="94"/>
  <c r="K55" i="94"/>
  <c r="R57" i="94"/>
  <c r="M57" i="94"/>
  <c r="L57" i="94"/>
  <c r="K57" i="94"/>
  <c r="R56" i="94"/>
  <c r="M56" i="94"/>
  <c r="L56" i="94"/>
  <c r="K56" i="94"/>
  <c r="R54" i="94"/>
  <c r="M54" i="94"/>
  <c r="L54" i="94"/>
  <c r="K54" i="94"/>
  <c r="R53" i="94"/>
  <c r="M53" i="94"/>
  <c r="L53" i="94"/>
  <c r="K53" i="94"/>
  <c r="R52" i="94"/>
  <c r="M52" i="94"/>
  <c r="L52" i="94"/>
  <c r="K52" i="94"/>
  <c r="M67" i="94"/>
  <c r="L67" i="94"/>
  <c r="K67" i="94"/>
  <c r="R51" i="94"/>
  <c r="M51" i="94"/>
  <c r="L51" i="94"/>
  <c r="K51" i="94"/>
  <c r="R50" i="94"/>
  <c r="M50" i="94"/>
  <c r="L50" i="94"/>
  <c r="K50" i="94"/>
  <c r="M44" i="94"/>
  <c r="L44" i="94"/>
  <c r="K44" i="94"/>
  <c r="R47" i="94"/>
  <c r="M47" i="94"/>
  <c r="L47" i="94"/>
  <c r="K47" i="94"/>
  <c r="R46" i="94"/>
  <c r="M46" i="94"/>
  <c r="L46" i="94"/>
  <c r="K46" i="94"/>
  <c r="R43" i="94"/>
  <c r="M43" i="94"/>
  <c r="L43" i="94"/>
  <c r="K43" i="94"/>
  <c r="R42" i="94"/>
  <c r="M42" i="94"/>
  <c r="L42" i="94"/>
  <c r="K42" i="94"/>
  <c r="M59" i="94"/>
  <c r="L59" i="94"/>
  <c r="K59" i="94"/>
  <c r="M40" i="94"/>
  <c r="L40" i="94"/>
  <c r="K40" i="94"/>
  <c r="R41" i="94"/>
  <c r="M41" i="94"/>
  <c r="L41" i="94"/>
  <c r="K41" i="94"/>
  <c r="M38" i="94"/>
  <c r="L38" i="94"/>
  <c r="K38" i="94"/>
  <c r="R39" i="94"/>
  <c r="M39" i="94"/>
  <c r="L39" i="94"/>
  <c r="K39" i="94"/>
  <c r="R58" i="94"/>
  <c r="M58" i="94"/>
  <c r="L58" i="94"/>
  <c r="K58" i="94"/>
  <c r="M36" i="94"/>
  <c r="L36" i="94"/>
  <c r="K36" i="94"/>
  <c r="M45" i="94"/>
  <c r="L45" i="94"/>
  <c r="K45" i="94"/>
  <c r="R35" i="94"/>
  <c r="M35" i="94"/>
  <c r="L35" i="94"/>
  <c r="K35" i="94"/>
  <c r="M28" i="94"/>
  <c r="L28" i="94"/>
  <c r="K28" i="94"/>
  <c r="M49" i="94"/>
  <c r="L49" i="94"/>
  <c r="K49" i="94"/>
  <c r="R30" i="94"/>
  <c r="M30" i="94"/>
  <c r="L30" i="94"/>
  <c r="K30" i="94"/>
  <c r="M24" i="94"/>
  <c r="L24" i="94"/>
  <c r="K24" i="94"/>
  <c r="M18" i="94"/>
  <c r="L18" i="94"/>
  <c r="K18" i="94"/>
  <c r="M17" i="94"/>
  <c r="L17" i="94"/>
  <c r="K17" i="94"/>
  <c r="M29" i="94"/>
  <c r="L29" i="94"/>
  <c r="K29" i="94"/>
  <c r="R23" i="94"/>
  <c r="M23" i="94"/>
  <c r="L23" i="94"/>
  <c r="K23" i="94"/>
  <c r="M31" i="94"/>
  <c r="L31" i="94"/>
  <c r="K31" i="94"/>
  <c r="R19" i="94"/>
  <c r="M19" i="94"/>
  <c r="L19" i="94"/>
  <c r="K19" i="94"/>
  <c r="M7" i="94"/>
  <c r="L7" i="94"/>
  <c r="K7" i="94"/>
  <c r="M12" i="94"/>
  <c r="L12" i="94"/>
  <c r="K12" i="94"/>
  <c r="M27" i="94"/>
  <c r="L27" i="94"/>
  <c r="K27" i="94"/>
  <c r="M13" i="94"/>
  <c r="L13" i="94"/>
  <c r="K13" i="94"/>
  <c r="M9" i="94"/>
  <c r="L9" i="94"/>
  <c r="K9" i="94"/>
  <c r="M20" i="94"/>
  <c r="L20" i="94"/>
  <c r="K20" i="94"/>
  <c r="M14" i="94"/>
  <c r="L14" i="94"/>
  <c r="K14" i="94"/>
  <c r="M21" i="94"/>
  <c r="L21" i="94"/>
  <c r="K21" i="94"/>
  <c r="M26" i="94"/>
  <c r="L26" i="94"/>
  <c r="K26" i="94"/>
  <c r="M25" i="94"/>
  <c r="L25" i="94"/>
  <c r="K25" i="94"/>
  <c r="M22" i="94"/>
  <c r="L22" i="94"/>
  <c r="K22" i="94"/>
  <c r="R8" i="94"/>
  <c r="M8" i="94"/>
  <c r="L8" i="94"/>
  <c r="K8" i="94"/>
  <c r="M10" i="94"/>
  <c r="L10" i="94"/>
  <c r="K10" i="94"/>
  <c r="M11" i="94"/>
  <c r="L11" i="94"/>
  <c r="K11" i="94"/>
  <c r="M32" i="94"/>
  <c r="L32" i="94"/>
  <c r="K32" i="94"/>
  <c r="M33" i="94"/>
  <c r="L33" i="94"/>
  <c r="K33" i="94"/>
  <c r="M37" i="94"/>
  <c r="L37" i="94"/>
  <c r="K37" i="94"/>
  <c r="M48" i="94"/>
  <c r="L48" i="94"/>
  <c r="K48" i="94"/>
  <c r="X9" i="94"/>
  <c r="M16" i="94"/>
  <c r="L16" i="94"/>
  <c r="K16" i="94"/>
  <c r="X8" i="94"/>
  <c r="M6" i="94"/>
  <c r="L6" i="94"/>
  <c r="K6" i="94"/>
  <c r="X7" i="94"/>
  <c r="M34" i="94"/>
  <c r="L34" i="94"/>
  <c r="K34" i="94"/>
  <c r="M15" i="94"/>
  <c r="L15" i="94"/>
  <c r="K15" i="94"/>
  <c r="X5" i="94"/>
  <c r="R33" i="94" s="1"/>
  <c r="M5" i="94"/>
  <c r="L5" i="94"/>
  <c r="K5" i="94"/>
  <c r="X4" i="94"/>
  <c r="R22" i="94" s="1"/>
  <c r="X3" i="94"/>
  <c r="R13" i="94" s="1"/>
  <c r="A1" i="94"/>
  <c r="S42" i="95" l="1"/>
  <c r="R21" i="94"/>
  <c r="S86" i="95"/>
  <c r="S58" i="95"/>
  <c r="O23" i="94"/>
  <c r="Q23" i="94" s="1"/>
  <c r="S23" i="94" s="1"/>
  <c r="S96" i="95"/>
  <c r="R96" i="94"/>
  <c r="S53" i="95"/>
  <c r="S48" i="95"/>
  <c r="S50" i="95"/>
  <c r="S38" i="95"/>
  <c r="S62" i="95"/>
  <c r="S94" i="95"/>
  <c r="S33" i="95"/>
  <c r="S18" i="95"/>
  <c r="S98" i="95"/>
  <c r="S95" i="95"/>
  <c r="S15" i="95"/>
  <c r="S64" i="95"/>
  <c r="S56" i="95"/>
  <c r="S99" i="95"/>
  <c r="S19" i="95"/>
  <c r="S90" i="95"/>
  <c r="S100" i="95"/>
  <c r="S11" i="95"/>
  <c r="S24" i="95"/>
  <c r="S29" i="95"/>
  <c r="S17" i="95"/>
  <c r="S21" i="95"/>
  <c r="S12" i="95"/>
  <c r="S43" i="95"/>
  <c r="S14" i="95"/>
  <c r="S63" i="95"/>
  <c r="S31" i="95"/>
  <c r="S32" i="95"/>
  <c r="S44" i="95"/>
  <c r="S6" i="95"/>
  <c r="R5" i="94"/>
  <c r="R6" i="94"/>
  <c r="R10" i="94"/>
  <c r="O80" i="94"/>
  <c r="Q80" i="94" s="1"/>
  <c r="R7" i="94"/>
  <c r="R98" i="94"/>
  <c r="R48" i="94"/>
  <c r="R89" i="94"/>
  <c r="R25" i="94"/>
  <c r="R70" i="94"/>
  <c r="R31" i="94"/>
  <c r="O51" i="94"/>
  <c r="Q51" i="94" s="1"/>
  <c r="S51" i="94" s="1"/>
  <c r="O76" i="94"/>
  <c r="Q76" i="94" s="1"/>
  <c r="S76" i="94" s="1"/>
  <c r="O69" i="94"/>
  <c r="Q69" i="94" s="1"/>
  <c r="O88" i="94"/>
  <c r="Q88" i="94" s="1"/>
  <c r="S88" i="94" s="1"/>
  <c r="O93" i="94"/>
  <c r="Q93" i="94" s="1"/>
  <c r="S93" i="94" s="1"/>
  <c r="O13" i="94"/>
  <c r="Q13" i="94" s="1"/>
  <c r="S13" i="94" s="1"/>
  <c r="O78" i="94"/>
  <c r="Q78" i="94" s="1"/>
  <c r="S78" i="94" s="1"/>
  <c r="O57" i="94"/>
  <c r="Q57" i="94" s="1"/>
  <c r="S57" i="94" s="1"/>
  <c r="O70" i="94"/>
  <c r="Q70" i="94" s="1"/>
  <c r="O41" i="94"/>
  <c r="Q41" i="94" s="1"/>
  <c r="S41" i="94" s="1"/>
  <c r="O67" i="94"/>
  <c r="Q67" i="94" s="1"/>
  <c r="O92" i="94"/>
  <c r="Q92" i="94" s="1"/>
  <c r="O77" i="94"/>
  <c r="Q77" i="94" s="1"/>
  <c r="S77" i="94" s="1"/>
  <c r="O38" i="94"/>
  <c r="Q38" i="94" s="1"/>
  <c r="O15" i="94"/>
  <c r="Q15" i="94" s="1"/>
  <c r="O26" i="94"/>
  <c r="Q26" i="94" s="1"/>
  <c r="O36" i="94"/>
  <c r="Q36" i="94" s="1"/>
  <c r="O29" i="94"/>
  <c r="Q29" i="94" s="1"/>
  <c r="O11" i="94"/>
  <c r="Q11" i="94" s="1"/>
  <c r="O90" i="94"/>
  <c r="Q90" i="94" s="1"/>
  <c r="O21" i="94"/>
  <c r="Q21" i="94" s="1"/>
  <c r="S21" i="94" s="1"/>
  <c r="O6" i="94"/>
  <c r="Q6" i="94" s="1"/>
  <c r="O39" i="94"/>
  <c r="Q39" i="94" s="1"/>
  <c r="S39" i="94" s="1"/>
  <c r="O52" i="94"/>
  <c r="Q52" i="94" s="1"/>
  <c r="S52" i="94" s="1"/>
  <c r="O56" i="94"/>
  <c r="Q56" i="94" s="1"/>
  <c r="S56" i="94" s="1"/>
  <c r="O74" i="94"/>
  <c r="Q74" i="94" s="1"/>
  <c r="S74" i="94" s="1"/>
  <c r="O25" i="94"/>
  <c r="Q25" i="94" s="1"/>
  <c r="O27" i="94"/>
  <c r="Q27" i="94" s="1"/>
  <c r="O45" i="94"/>
  <c r="Q45" i="94" s="1"/>
  <c r="O9" i="94"/>
  <c r="Q9" i="94" s="1"/>
  <c r="O53" i="94"/>
  <c r="Q53" i="94" s="1"/>
  <c r="S53" i="94" s="1"/>
  <c r="O60" i="94"/>
  <c r="Q60" i="94" s="1"/>
  <c r="S60" i="94" s="1"/>
  <c r="O62" i="94"/>
  <c r="Q62" i="94" s="1"/>
  <c r="O17" i="94"/>
  <c r="Q17" i="94" s="1"/>
  <c r="O42" i="94"/>
  <c r="Q42" i="94" s="1"/>
  <c r="S42" i="94" s="1"/>
  <c r="O59" i="94"/>
  <c r="Q59" i="94" s="1"/>
  <c r="O64" i="94"/>
  <c r="Q64" i="94" s="1"/>
  <c r="O7" i="94"/>
  <c r="Q7" i="94" s="1"/>
  <c r="O65" i="94"/>
  <c r="Q65" i="94" s="1"/>
  <c r="S65" i="94" s="1"/>
  <c r="O83" i="94"/>
  <c r="Q83" i="94" s="1"/>
  <c r="S83" i="94" s="1"/>
  <c r="O61" i="94"/>
  <c r="Q61" i="94" s="1"/>
  <c r="O95" i="94"/>
  <c r="Q95" i="94" s="1"/>
  <c r="O43" i="94"/>
  <c r="Q43" i="94" s="1"/>
  <c r="S43" i="94" s="1"/>
  <c r="O84" i="94"/>
  <c r="Q84" i="94" s="1"/>
  <c r="S84" i="94" s="1"/>
  <c r="O54" i="94"/>
  <c r="Q54" i="94" s="1"/>
  <c r="S54" i="94" s="1"/>
  <c r="O55" i="94"/>
  <c r="Q55" i="94" s="1"/>
  <c r="O85" i="94"/>
  <c r="Q85" i="94" s="1"/>
  <c r="S85" i="94" s="1"/>
  <c r="O8" i="94"/>
  <c r="Q8" i="94" s="1"/>
  <c r="S8" i="94" s="1"/>
  <c r="O40" i="94"/>
  <c r="Q40" i="94" s="1"/>
  <c r="O68" i="94"/>
  <c r="Q68" i="94" s="1"/>
  <c r="S68" i="94" s="1"/>
  <c r="O89" i="94"/>
  <c r="Q89" i="94" s="1"/>
  <c r="O50" i="94"/>
  <c r="Q50" i="94" s="1"/>
  <c r="S50" i="94" s="1"/>
  <c r="O32" i="94"/>
  <c r="Q32" i="94" s="1"/>
  <c r="O49" i="94"/>
  <c r="Q49" i="94" s="1"/>
  <c r="O72" i="94"/>
  <c r="Q72" i="94" s="1"/>
  <c r="O98" i="94"/>
  <c r="Q98" i="94" s="1"/>
  <c r="O20" i="94"/>
  <c r="Q20" i="94" s="1"/>
  <c r="O16" i="94"/>
  <c r="Q16" i="94" s="1"/>
  <c r="O12" i="94"/>
  <c r="Q12" i="94" s="1"/>
  <c r="O22" i="94"/>
  <c r="Q22" i="94" s="1"/>
  <c r="S22" i="94" s="1"/>
  <c r="O75" i="94"/>
  <c r="Q75" i="94" s="1"/>
  <c r="O63" i="94"/>
  <c r="Q63" i="94" s="1"/>
  <c r="S63" i="94" s="1"/>
  <c r="O31" i="94"/>
  <c r="Q31" i="94" s="1"/>
  <c r="O34" i="94"/>
  <c r="Q34" i="94" s="1"/>
  <c r="O48" i="94"/>
  <c r="Q48" i="94" s="1"/>
  <c r="S48" i="94" s="1"/>
  <c r="O46" i="94"/>
  <c r="Q46" i="94" s="1"/>
  <c r="S46" i="94" s="1"/>
  <c r="O18" i="94"/>
  <c r="Q18" i="94" s="1"/>
  <c r="O71" i="94"/>
  <c r="Q71" i="94" s="1"/>
  <c r="S71" i="94" s="1"/>
  <c r="O81" i="94"/>
  <c r="Q81" i="94" s="1"/>
  <c r="S81" i="94" s="1"/>
  <c r="O79" i="94"/>
  <c r="Q79" i="94" s="1"/>
  <c r="S79" i="94" s="1"/>
  <c r="O97" i="94"/>
  <c r="Q97" i="94" s="1"/>
  <c r="O94" i="94"/>
  <c r="Q94" i="94" s="1"/>
  <c r="S94" i="94" s="1"/>
  <c r="S80" i="94"/>
  <c r="O87" i="94"/>
  <c r="Q87" i="94" s="1"/>
  <c r="S87" i="94" s="1"/>
  <c r="O91" i="94"/>
  <c r="Q91" i="94" s="1"/>
  <c r="O37" i="94"/>
  <c r="Q37" i="94" s="1"/>
  <c r="O24" i="94"/>
  <c r="Q24" i="94" s="1"/>
  <c r="O47" i="94"/>
  <c r="Q47" i="94" s="1"/>
  <c r="S47" i="94" s="1"/>
  <c r="O58" i="94"/>
  <c r="Q58" i="94" s="1"/>
  <c r="S58" i="94" s="1"/>
  <c r="O10" i="94"/>
  <c r="Q10" i="94" s="1"/>
  <c r="O19" i="94"/>
  <c r="Q19" i="94" s="1"/>
  <c r="S19" i="94" s="1"/>
  <c r="O14" i="94"/>
  <c r="Q14" i="94" s="1"/>
  <c r="O73" i="94"/>
  <c r="Q73" i="94" s="1"/>
  <c r="S73" i="94" s="1"/>
  <c r="O82" i="94"/>
  <c r="Q82" i="94" s="1"/>
  <c r="S82" i="94" s="1"/>
  <c r="O96" i="94"/>
  <c r="Q96" i="94" s="1"/>
  <c r="O28" i="94"/>
  <c r="Q28" i="94" s="1"/>
  <c r="O33" i="94"/>
  <c r="Q33" i="94" s="1"/>
  <c r="S33" i="94" s="1"/>
  <c r="O30" i="94"/>
  <c r="Q30" i="94" s="1"/>
  <c r="S30" i="94" s="1"/>
  <c r="O35" i="94"/>
  <c r="Q35" i="94" s="1"/>
  <c r="S35" i="94" s="1"/>
  <c r="O44" i="94"/>
  <c r="Q44" i="94" s="1"/>
  <c r="O66" i="94"/>
  <c r="Q66" i="94" s="1"/>
  <c r="S66" i="94" s="1"/>
  <c r="O86" i="94"/>
  <c r="Q86" i="94" s="1"/>
  <c r="S86" i="94" s="1"/>
  <c r="O99" i="94"/>
  <c r="Q99" i="94" s="1"/>
  <c r="O5" i="94"/>
  <c r="Q5" i="94" s="1"/>
  <c r="S5" i="94" s="1"/>
  <c r="R49" i="94"/>
  <c r="R26" i="94"/>
  <c r="R29" i="94"/>
  <c r="R38" i="94"/>
  <c r="R91" i="94"/>
  <c r="R16" i="94"/>
  <c r="R11" i="94"/>
  <c r="R12" i="94"/>
  <c r="R64" i="94"/>
  <c r="R92" i="94"/>
  <c r="R55" i="94"/>
  <c r="R15" i="94"/>
  <c r="R14" i="94"/>
  <c r="R18" i="94"/>
  <c r="R40" i="94"/>
  <c r="R90" i="94"/>
  <c r="R36" i="94"/>
  <c r="R61" i="94"/>
  <c r="R37" i="94"/>
  <c r="R9" i="94"/>
  <c r="R97" i="94"/>
  <c r="R62" i="94"/>
  <c r="R32" i="94"/>
  <c r="R28" i="94"/>
  <c r="R75" i="94"/>
  <c r="R72" i="94"/>
  <c r="R67" i="94"/>
  <c r="S67" i="94" s="1"/>
  <c r="R27" i="94"/>
  <c r="R17" i="94"/>
  <c r="R69" i="94"/>
  <c r="R95" i="94"/>
  <c r="R45" i="94"/>
  <c r="R44" i="94"/>
  <c r="R99" i="94"/>
  <c r="R34" i="94"/>
  <c r="R20" i="94"/>
  <c r="R24" i="94"/>
  <c r="R59" i="94"/>
  <c r="R8" i="93"/>
  <c r="R16" i="93"/>
  <c r="R27" i="93"/>
  <c r="R28" i="93"/>
  <c r="R30" i="93"/>
  <c r="R35" i="93"/>
  <c r="R38" i="93"/>
  <c r="R42" i="93"/>
  <c r="R44" i="93"/>
  <c r="R47" i="93"/>
  <c r="R48" i="93"/>
  <c r="R49" i="93"/>
  <c r="R50" i="93"/>
  <c r="R52" i="93"/>
  <c r="R53" i="93"/>
  <c r="R55" i="93"/>
  <c r="R56" i="93"/>
  <c r="R57" i="93"/>
  <c r="R58" i="93"/>
  <c r="R59" i="93"/>
  <c r="R63" i="93"/>
  <c r="R65" i="93"/>
  <c r="R67" i="93"/>
  <c r="R69" i="93"/>
  <c r="R70" i="93"/>
  <c r="R71" i="93"/>
  <c r="R72" i="93"/>
  <c r="R75" i="93"/>
  <c r="R76" i="93"/>
  <c r="R77" i="93"/>
  <c r="R78" i="93"/>
  <c r="R79" i="93"/>
  <c r="R80" i="93"/>
  <c r="R81" i="93"/>
  <c r="R82" i="93"/>
  <c r="R83" i="93"/>
  <c r="R84" i="93"/>
  <c r="R85" i="93"/>
  <c r="R86" i="93"/>
  <c r="R87" i="93"/>
  <c r="R88" i="93"/>
  <c r="R89" i="93"/>
  <c r="R97" i="93"/>
  <c r="R98" i="93"/>
  <c r="R5" i="93"/>
  <c r="S31" i="94" l="1"/>
  <c r="S89" i="94"/>
  <c r="S96" i="94"/>
  <c r="S98" i="94"/>
  <c r="S6" i="94"/>
  <c r="S10" i="94"/>
  <c r="S25" i="94"/>
  <c r="S7" i="94"/>
  <c r="S70" i="94"/>
  <c r="S26" i="94"/>
  <c r="S20" i="94"/>
  <c r="S62" i="94"/>
  <c r="S27" i="94"/>
  <c r="S15" i="94"/>
  <c r="S45" i="94"/>
  <c r="S36" i="94"/>
  <c r="S37" i="94"/>
  <c r="S75" i="94"/>
  <c r="S92" i="94"/>
  <c r="S59" i="94"/>
  <c r="S69" i="94"/>
  <c r="S95" i="94"/>
  <c r="S38" i="94"/>
  <c r="S44" i="94"/>
  <c r="S28" i="94"/>
  <c r="S18" i="94"/>
  <c r="S55" i="94"/>
  <c r="S16" i="94"/>
  <c r="S11" i="94"/>
  <c r="S29" i="94"/>
  <c r="S9" i="94"/>
  <c r="S34" i="94"/>
  <c r="S32" i="94"/>
  <c r="S64" i="94"/>
  <c r="S12" i="94"/>
  <c r="S61" i="94"/>
  <c r="S17" i="94"/>
  <c r="S14" i="94"/>
  <c r="S90" i="94"/>
  <c r="S24" i="94"/>
  <c r="S49" i="94"/>
  <c r="S91" i="94"/>
  <c r="S72" i="94"/>
  <c r="S99" i="94"/>
  <c r="S97" i="94"/>
  <c r="S40" i="94"/>
  <c r="K68" i="93"/>
  <c r="L68" i="93"/>
  <c r="M68" i="93"/>
  <c r="K51" i="93"/>
  <c r="L51" i="93"/>
  <c r="M51" i="93"/>
  <c r="M97" i="93"/>
  <c r="L97" i="93"/>
  <c r="K97" i="93"/>
  <c r="M99" i="93"/>
  <c r="L99" i="93"/>
  <c r="K99" i="93"/>
  <c r="M77" i="93"/>
  <c r="L77" i="93"/>
  <c r="K77" i="93"/>
  <c r="M78" i="93"/>
  <c r="L78" i="93"/>
  <c r="K78" i="93"/>
  <c r="M79" i="93"/>
  <c r="L79" i="93"/>
  <c r="K79" i="93"/>
  <c r="M80" i="93"/>
  <c r="L80" i="93"/>
  <c r="K80" i="93"/>
  <c r="M81" i="93"/>
  <c r="L81" i="93"/>
  <c r="K81" i="93"/>
  <c r="M82" i="93"/>
  <c r="L82" i="93"/>
  <c r="K82" i="93"/>
  <c r="M83" i="93"/>
  <c r="L83" i="93"/>
  <c r="K83" i="93"/>
  <c r="M84" i="93"/>
  <c r="L84" i="93"/>
  <c r="K84" i="93"/>
  <c r="M85" i="93"/>
  <c r="L85" i="93"/>
  <c r="K85" i="93"/>
  <c r="M86" i="93"/>
  <c r="L86" i="93"/>
  <c r="K86" i="93"/>
  <c r="M87" i="93"/>
  <c r="L87" i="93"/>
  <c r="K87" i="93"/>
  <c r="M88" i="93"/>
  <c r="L88" i="93"/>
  <c r="K88" i="93"/>
  <c r="M89" i="93"/>
  <c r="L89" i="93"/>
  <c r="K89" i="93"/>
  <c r="M75" i="93"/>
  <c r="L75" i="93"/>
  <c r="K75" i="93"/>
  <c r="M72" i="93"/>
  <c r="L72" i="93"/>
  <c r="K72" i="93"/>
  <c r="M71" i="93"/>
  <c r="L71" i="93"/>
  <c r="K71" i="93"/>
  <c r="M96" i="93"/>
  <c r="L96" i="93"/>
  <c r="K96" i="93"/>
  <c r="M90" i="93"/>
  <c r="L90" i="93"/>
  <c r="K90" i="93"/>
  <c r="M93" i="93"/>
  <c r="L93" i="93"/>
  <c r="K93" i="93"/>
  <c r="M95" i="93"/>
  <c r="L95" i="93"/>
  <c r="K95" i="93"/>
  <c r="M91" i="93"/>
  <c r="L91" i="93"/>
  <c r="K91" i="93"/>
  <c r="M70" i="93"/>
  <c r="L70" i="93"/>
  <c r="K70" i="93"/>
  <c r="M69" i="93"/>
  <c r="L69" i="93"/>
  <c r="K69" i="93"/>
  <c r="M73" i="93"/>
  <c r="L73" i="93"/>
  <c r="K73" i="93"/>
  <c r="M67" i="93"/>
  <c r="L67" i="93"/>
  <c r="K67" i="93"/>
  <c r="M94" i="93"/>
  <c r="L94" i="93"/>
  <c r="K94" i="93"/>
  <c r="M65" i="93"/>
  <c r="L65" i="93"/>
  <c r="K65" i="93"/>
  <c r="M92" i="93"/>
  <c r="L92" i="93"/>
  <c r="K92" i="93"/>
  <c r="M98" i="93"/>
  <c r="L98" i="93"/>
  <c r="K98" i="93"/>
  <c r="M59" i="93"/>
  <c r="L59" i="93"/>
  <c r="K59" i="93"/>
  <c r="M58" i="93"/>
  <c r="L58" i="93"/>
  <c r="K58" i="93"/>
  <c r="M66" i="93"/>
  <c r="L66" i="93"/>
  <c r="K66" i="93"/>
  <c r="M57" i="93"/>
  <c r="L57" i="93"/>
  <c r="K57" i="93"/>
  <c r="M56" i="93"/>
  <c r="L56" i="93"/>
  <c r="K56" i="93"/>
  <c r="M55" i="93"/>
  <c r="L55" i="93"/>
  <c r="K55" i="93"/>
  <c r="M53" i="93"/>
  <c r="L53" i="93"/>
  <c r="K53" i="93"/>
  <c r="M52" i="93"/>
  <c r="L52" i="93"/>
  <c r="K52" i="93"/>
  <c r="M74" i="93"/>
  <c r="L74" i="93"/>
  <c r="K74" i="93"/>
  <c r="M76" i="93"/>
  <c r="L76" i="93"/>
  <c r="K76" i="93"/>
  <c r="M60" i="93"/>
  <c r="L60" i="93"/>
  <c r="K60" i="93"/>
  <c r="M50" i="93"/>
  <c r="L50" i="93"/>
  <c r="K50" i="93"/>
  <c r="M49" i="93"/>
  <c r="L49" i="93"/>
  <c r="K49" i="93"/>
  <c r="M64" i="93"/>
  <c r="L64" i="93"/>
  <c r="K64" i="93"/>
  <c r="M48" i="93"/>
  <c r="L48" i="93"/>
  <c r="K48" i="93"/>
  <c r="M47" i="93"/>
  <c r="L47" i="93"/>
  <c r="K47" i="93"/>
  <c r="M44" i="93"/>
  <c r="L44" i="93"/>
  <c r="K44" i="93"/>
  <c r="M54" i="93"/>
  <c r="L54" i="93"/>
  <c r="K54" i="93"/>
  <c r="M42" i="93"/>
  <c r="L42" i="93"/>
  <c r="K42" i="93"/>
  <c r="M38" i="93"/>
  <c r="L38" i="93"/>
  <c r="K38" i="93"/>
  <c r="M27" i="93"/>
  <c r="L27" i="93"/>
  <c r="K27" i="93"/>
  <c r="M35" i="93"/>
  <c r="L35" i="93"/>
  <c r="K35" i="93"/>
  <c r="M62" i="93"/>
  <c r="L62" i="93"/>
  <c r="K62" i="93"/>
  <c r="M61" i="93"/>
  <c r="L61" i="93"/>
  <c r="K61" i="93"/>
  <c r="M30" i="93"/>
  <c r="L30" i="93"/>
  <c r="K30" i="93"/>
  <c r="M46" i="93"/>
  <c r="L46" i="93"/>
  <c r="K46" i="93"/>
  <c r="M28" i="93"/>
  <c r="L28" i="93"/>
  <c r="K28" i="93"/>
  <c r="M41" i="93"/>
  <c r="L41" i="93"/>
  <c r="K41" i="93"/>
  <c r="M16" i="93"/>
  <c r="L16" i="93"/>
  <c r="K16" i="93"/>
  <c r="M34" i="93"/>
  <c r="L34" i="93"/>
  <c r="K34" i="93"/>
  <c r="M8" i="93"/>
  <c r="L8" i="93"/>
  <c r="K8" i="93"/>
  <c r="M43" i="93"/>
  <c r="L43" i="93"/>
  <c r="K43" i="93"/>
  <c r="M24" i="93"/>
  <c r="L24" i="93"/>
  <c r="K24" i="93"/>
  <c r="M40" i="93"/>
  <c r="L40" i="93"/>
  <c r="K40" i="93"/>
  <c r="M31" i="93"/>
  <c r="L31" i="93"/>
  <c r="K31" i="93"/>
  <c r="M45" i="93"/>
  <c r="L45" i="93"/>
  <c r="K45" i="93"/>
  <c r="M13" i="93"/>
  <c r="L13" i="93"/>
  <c r="K13" i="93"/>
  <c r="M12" i="93"/>
  <c r="L12" i="93"/>
  <c r="K12" i="93"/>
  <c r="M10" i="93"/>
  <c r="L10" i="93"/>
  <c r="K10" i="93"/>
  <c r="M7" i="93"/>
  <c r="L7" i="93"/>
  <c r="K7" i="93"/>
  <c r="M19" i="93"/>
  <c r="L19" i="93"/>
  <c r="K19" i="93"/>
  <c r="M18" i="93"/>
  <c r="L18" i="93"/>
  <c r="K18" i="93"/>
  <c r="M32" i="93"/>
  <c r="L32" i="93"/>
  <c r="K32" i="93"/>
  <c r="M22" i="93"/>
  <c r="L22" i="93"/>
  <c r="K22" i="93"/>
  <c r="M14" i="93"/>
  <c r="L14" i="93"/>
  <c r="K14" i="93"/>
  <c r="M37" i="93"/>
  <c r="L37" i="93"/>
  <c r="K37" i="93"/>
  <c r="M63" i="93"/>
  <c r="L63" i="93"/>
  <c r="K63" i="93"/>
  <c r="M39" i="93"/>
  <c r="L39" i="93"/>
  <c r="K39" i="93"/>
  <c r="M6" i="93"/>
  <c r="L6" i="93"/>
  <c r="K6" i="93"/>
  <c r="M29" i="93"/>
  <c r="L29" i="93"/>
  <c r="K29" i="93"/>
  <c r="M36" i="93"/>
  <c r="L36" i="93"/>
  <c r="K36" i="93"/>
  <c r="M9" i="93"/>
  <c r="L9" i="93"/>
  <c r="K9" i="93"/>
  <c r="M25" i="93"/>
  <c r="L25" i="93"/>
  <c r="K25" i="93"/>
  <c r="M5" i="93"/>
  <c r="L5" i="93"/>
  <c r="K5" i="93"/>
  <c r="M23" i="93"/>
  <c r="L23" i="93"/>
  <c r="K23" i="93"/>
  <c r="M33" i="93"/>
  <c r="L33" i="93"/>
  <c r="K33" i="93"/>
  <c r="M26" i="93"/>
  <c r="L26" i="93"/>
  <c r="K26" i="93"/>
  <c r="X9" i="93"/>
  <c r="M21" i="93"/>
  <c r="L21" i="93"/>
  <c r="K21" i="93"/>
  <c r="X8" i="93"/>
  <c r="M20" i="93"/>
  <c r="L20" i="93"/>
  <c r="K20" i="93"/>
  <c r="X7" i="93"/>
  <c r="M15" i="93"/>
  <c r="L15" i="93"/>
  <c r="K15" i="93"/>
  <c r="M11" i="93"/>
  <c r="L11" i="93"/>
  <c r="K11" i="93"/>
  <c r="X5" i="93"/>
  <c r="M17" i="93"/>
  <c r="L17" i="93"/>
  <c r="K17" i="93"/>
  <c r="X4" i="93"/>
  <c r="X3" i="93"/>
  <c r="A1" i="93"/>
  <c r="R54" i="93" l="1"/>
  <c r="R66" i="93"/>
  <c r="R90" i="93"/>
  <c r="R29" i="93"/>
  <c r="R31" i="93"/>
  <c r="R43" i="93"/>
  <c r="R91" i="93"/>
  <c r="R64" i="93"/>
  <c r="R32" i="93"/>
  <c r="R68" i="93"/>
  <c r="R92" i="93"/>
  <c r="R33" i="93"/>
  <c r="R45" i="93"/>
  <c r="R93" i="93"/>
  <c r="R22" i="93"/>
  <c r="R34" i="93"/>
  <c r="R46" i="93"/>
  <c r="R94" i="93"/>
  <c r="R23" i="93"/>
  <c r="R95" i="93"/>
  <c r="R40" i="93"/>
  <c r="R24" i="93"/>
  <c r="R36" i="93"/>
  <c r="R60" i="93"/>
  <c r="R96" i="93"/>
  <c r="R25" i="93"/>
  <c r="R37" i="93"/>
  <c r="R61" i="93"/>
  <c r="R73" i="93"/>
  <c r="R41" i="93"/>
  <c r="R26" i="93"/>
  <c r="R62" i="93"/>
  <c r="R74" i="93"/>
  <c r="R39" i="93"/>
  <c r="R51" i="93"/>
  <c r="R99" i="93"/>
  <c r="R6" i="93"/>
  <c r="R7" i="93"/>
  <c r="R9" i="93"/>
  <c r="R10" i="93"/>
  <c r="R11" i="93"/>
  <c r="R12" i="93"/>
  <c r="R13" i="93"/>
  <c r="R18" i="93"/>
  <c r="R19" i="93"/>
  <c r="R20" i="93"/>
  <c r="R21" i="93"/>
  <c r="R17" i="93"/>
  <c r="R14" i="93"/>
  <c r="R15" i="93"/>
  <c r="O88" i="93"/>
  <c r="Q88" i="93" s="1"/>
  <c r="S88" i="93" s="1"/>
  <c r="O85" i="93"/>
  <c r="Q85" i="93" s="1"/>
  <c r="S85" i="93" s="1"/>
  <c r="O68" i="93"/>
  <c r="Q68" i="93" s="1"/>
  <c r="O74" i="93"/>
  <c r="Q74" i="93" s="1"/>
  <c r="O94" i="93"/>
  <c r="Q94" i="93" s="1"/>
  <c r="O59" i="93"/>
  <c r="Q59" i="93" s="1"/>
  <c r="S59" i="93" s="1"/>
  <c r="O33" i="93"/>
  <c r="Q33" i="93" s="1"/>
  <c r="O43" i="93"/>
  <c r="Q43" i="93" s="1"/>
  <c r="O29" i="93"/>
  <c r="Q29" i="93" s="1"/>
  <c r="O53" i="93"/>
  <c r="Q53" i="93" s="1"/>
  <c r="S53" i="93" s="1"/>
  <c r="O24" i="93"/>
  <c r="Q24" i="93" s="1"/>
  <c r="O51" i="93"/>
  <c r="Q51" i="93" s="1"/>
  <c r="O26" i="93"/>
  <c r="Q26" i="93" s="1"/>
  <c r="O18" i="93"/>
  <c r="Q18" i="93" s="1"/>
  <c r="O38" i="93"/>
  <c r="Q38" i="93" s="1"/>
  <c r="S38" i="93" s="1"/>
  <c r="O95" i="93"/>
  <c r="Q95" i="93" s="1"/>
  <c r="O71" i="93"/>
  <c r="Q71" i="93" s="1"/>
  <c r="S71" i="93" s="1"/>
  <c r="O86" i="93"/>
  <c r="Q86" i="93" s="1"/>
  <c r="S86" i="93" s="1"/>
  <c r="O83" i="93"/>
  <c r="Q83" i="93" s="1"/>
  <c r="S83" i="93" s="1"/>
  <c r="O77" i="93"/>
  <c r="Q77" i="93" s="1"/>
  <c r="S77" i="93" s="1"/>
  <c r="O44" i="93"/>
  <c r="Q44" i="93" s="1"/>
  <c r="S44" i="93" s="1"/>
  <c r="O14" i="93"/>
  <c r="Q14" i="93" s="1"/>
  <c r="S14" i="93" s="1"/>
  <c r="O13" i="93"/>
  <c r="Q13" i="93" s="1"/>
  <c r="O34" i="93"/>
  <c r="Q34" i="93" s="1"/>
  <c r="O62" i="93"/>
  <c r="Q62" i="93" s="1"/>
  <c r="O9" i="93"/>
  <c r="Q9" i="93" s="1"/>
  <c r="O39" i="93"/>
  <c r="Q39" i="93" s="1"/>
  <c r="O47" i="93"/>
  <c r="Q47" i="93" s="1"/>
  <c r="S47" i="93" s="1"/>
  <c r="O46" i="93"/>
  <c r="Q46" i="93" s="1"/>
  <c r="O42" i="93"/>
  <c r="Q42" i="93" s="1"/>
  <c r="S42" i="93" s="1"/>
  <c r="O93" i="93"/>
  <c r="Q93" i="93" s="1"/>
  <c r="O82" i="93"/>
  <c r="Q82" i="93" s="1"/>
  <c r="S82" i="93" s="1"/>
  <c r="O99" i="93"/>
  <c r="Q99" i="93" s="1"/>
  <c r="O30" i="93"/>
  <c r="Q30" i="93" s="1"/>
  <c r="S30" i="93" s="1"/>
  <c r="O15" i="93"/>
  <c r="Q15" i="93" s="1"/>
  <c r="O48" i="93"/>
  <c r="Q48" i="93" s="1"/>
  <c r="S48" i="93" s="1"/>
  <c r="O32" i="93"/>
  <c r="Q32" i="93" s="1"/>
  <c r="O10" i="93"/>
  <c r="Q10" i="93" s="1"/>
  <c r="O31" i="93"/>
  <c r="Q31" i="93" s="1"/>
  <c r="O27" i="93"/>
  <c r="Q27" i="93" s="1"/>
  <c r="S27" i="93" s="1"/>
  <c r="O52" i="93"/>
  <c r="Q52" i="93" s="1"/>
  <c r="S52" i="93" s="1"/>
  <c r="O75" i="93"/>
  <c r="Q75" i="93" s="1"/>
  <c r="S75" i="93" s="1"/>
  <c r="O28" i="93"/>
  <c r="Q28" i="93" s="1"/>
  <c r="S28" i="93" s="1"/>
  <c r="O8" i="93"/>
  <c r="Q8" i="93" s="1"/>
  <c r="S8" i="93" s="1"/>
  <c r="O73" i="93"/>
  <c r="Q73" i="93" s="1"/>
  <c r="O23" i="93"/>
  <c r="Q23" i="93" s="1"/>
  <c r="S23" i="93" s="1"/>
  <c r="O5" i="93"/>
  <c r="Q5" i="93" s="1"/>
  <c r="O37" i="93"/>
  <c r="Q37" i="93" s="1"/>
  <c r="O98" i="93"/>
  <c r="Q98" i="93" s="1"/>
  <c r="S98" i="93" s="1"/>
  <c r="O69" i="93"/>
  <c r="Q69" i="93" s="1"/>
  <c r="S69" i="93" s="1"/>
  <c r="O89" i="93"/>
  <c r="Q89" i="93" s="1"/>
  <c r="S89" i="93" s="1"/>
  <c r="O80" i="93"/>
  <c r="Q80" i="93" s="1"/>
  <c r="S80" i="93" s="1"/>
  <c r="O20" i="93"/>
  <c r="Q20" i="93" s="1"/>
  <c r="O6" i="93"/>
  <c r="Q6" i="93" s="1"/>
  <c r="O25" i="93"/>
  <c r="Q25" i="93" s="1"/>
  <c r="O40" i="93"/>
  <c r="Q40" i="93" s="1"/>
  <c r="O41" i="93"/>
  <c r="Q41" i="93" s="1"/>
  <c r="O50" i="93"/>
  <c r="Q50" i="93" s="1"/>
  <c r="S50" i="93" s="1"/>
  <c r="O55" i="93"/>
  <c r="Q55" i="93" s="1"/>
  <c r="S55" i="93" s="1"/>
  <c r="O66" i="93"/>
  <c r="Q66" i="93" s="1"/>
  <c r="O72" i="93"/>
  <c r="Q72" i="93" s="1"/>
  <c r="S72" i="93" s="1"/>
  <c r="O11" i="93"/>
  <c r="Q11" i="93" s="1"/>
  <c r="O12" i="93"/>
  <c r="Q12" i="93" s="1"/>
  <c r="O61" i="93"/>
  <c r="Q61" i="93" s="1"/>
  <c r="O54" i="93"/>
  <c r="Q54" i="93" s="1"/>
  <c r="O92" i="93"/>
  <c r="Q92" i="93" s="1"/>
  <c r="O67" i="93"/>
  <c r="Q67" i="93" s="1"/>
  <c r="S67" i="93" s="1"/>
  <c r="O70" i="93"/>
  <c r="Q70" i="93" s="1"/>
  <c r="S70" i="93" s="1"/>
  <c r="O90" i="93"/>
  <c r="Q90" i="93" s="1"/>
  <c r="O79" i="93"/>
  <c r="Q79" i="93" s="1"/>
  <c r="S79" i="93" s="1"/>
  <c r="O21" i="93"/>
  <c r="Q21" i="93" s="1"/>
  <c r="O19" i="93"/>
  <c r="Q19" i="93" s="1"/>
  <c r="O60" i="93"/>
  <c r="Q60" i="93" s="1"/>
  <c r="O56" i="93"/>
  <c r="Q56" i="93" s="1"/>
  <c r="S56" i="93" s="1"/>
  <c r="O58" i="93"/>
  <c r="Q58" i="93" s="1"/>
  <c r="O65" i="93"/>
  <c r="Q65" i="93" s="1"/>
  <c r="S65" i="93" s="1"/>
  <c r="O36" i="93"/>
  <c r="Q36" i="93" s="1"/>
  <c r="O22" i="93"/>
  <c r="Q22" i="93" s="1"/>
  <c r="O64" i="93"/>
  <c r="Q64" i="93" s="1"/>
  <c r="O76" i="93"/>
  <c r="Q76" i="93" s="1"/>
  <c r="O91" i="93"/>
  <c r="Q91" i="93" s="1"/>
  <c r="O96" i="93"/>
  <c r="Q96" i="93" s="1"/>
  <c r="O97" i="93"/>
  <c r="Q97" i="93" s="1"/>
  <c r="S97" i="93" s="1"/>
  <c r="O63" i="93"/>
  <c r="Q63" i="93" s="1"/>
  <c r="S63" i="93" s="1"/>
  <c r="O7" i="93"/>
  <c r="Q7" i="93" s="1"/>
  <c r="O45" i="93"/>
  <c r="Q45" i="93" s="1"/>
  <c r="O35" i="93"/>
  <c r="Q35" i="93" s="1"/>
  <c r="S35" i="93" s="1"/>
  <c r="O49" i="93"/>
  <c r="Q49" i="93" s="1"/>
  <c r="S49" i="93" s="1"/>
  <c r="O87" i="93"/>
  <c r="Q87" i="93" s="1"/>
  <c r="S87" i="93" s="1"/>
  <c r="O84" i="93"/>
  <c r="Q84" i="93" s="1"/>
  <c r="S84" i="93" s="1"/>
  <c r="O81" i="93"/>
  <c r="Q81" i="93" s="1"/>
  <c r="S81" i="93" s="1"/>
  <c r="O78" i="93"/>
  <c r="Q78" i="93" s="1"/>
  <c r="S78" i="93" s="1"/>
  <c r="O16" i="93"/>
  <c r="Q16" i="93" s="1"/>
  <c r="S16" i="93" s="1"/>
  <c r="O57" i="93"/>
  <c r="Q57" i="93" s="1"/>
  <c r="S57" i="93" s="1"/>
  <c r="O17" i="93"/>
  <c r="Q17" i="93" s="1"/>
  <c r="K97" i="92"/>
  <c r="L97" i="92"/>
  <c r="M97" i="92"/>
  <c r="K96" i="92"/>
  <c r="L96" i="92"/>
  <c r="M96" i="92"/>
  <c r="M69" i="92"/>
  <c r="L69" i="92"/>
  <c r="K69" i="92"/>
  <c r="R46" i="92"/>
  <c r="M46" i="92"/>
  <c r="L46" i="92"/>
  <c r="K46" i="92"/>
  <c r="R47" i="92"/>
  <c r="M47" i="92"/>
  <c r="L47" i="92"/>
  <c r="K47" i="92"/>
  <c r="R43" i="92"/>
  <c r="M43" i="92"/>
  <c r="L43" i="92"/>
  <c r="K43" i="92"/>
  <c r="R41" i="92"/>
  <c r="M41" i="92"/>
  <c r="L41" i="92"/>
  <c r="K41" i="92"/>
  <c r="R39" i="92"/>
  <c r="M39" i="92"/>
  <c r="L39" i="92"/>
  <c r="K39" i="92"/>
  <c r="R38" i="92"/>
  <c r="M38" i="92"/>
  <c r="L38" i="92"/>
  <c r="K38" i="92"/>
  <c r="R36" i="92"/>
  <c r="M36" i="92"/>
  <c r="L36" i="92"/>
  <c r="K36" i="92"/>
  <c r="R34" i="92"/>
  <c r="M34" i="92"/>
  <c r="L34" i="92"/>
  <c r="K34" i="92"/>
  <c r="R25" i="92"/>
  <c r="M25" i="92"/>
  <c r="L25" i="92"/>
  <c r="K25" i="92"/>
  <c r="R22" i="92"/>
  <c r="M22" i="92"/>
  <c r="L22" i="92"/>
  <c r="K22" i="92"/>
  <c r="R15" i="92"/>
  <c r="M15" i="92"/>
  <c r="L15" i="92"/>
  <c r="K15" i="92"/>
  <c r="R12" i="92"/>
  <c r="M12" i="92"/>
  <c r="L12" i="92"/>
  <c r="K12" i="92"/>
  <c r="R11" i="92"/>
  <c r="M11" i="92"/>
  <c r="L11" i="92"/>
  <c r="K11" i="92"/>
  <c r="R5" i="92"/>
  <c r="M5" i="92"/>
  <c r="L5" i="92"/>
  <c r="K5" i="92"/>
  <c r="R24" i="92"/>
  <c r="M24" i="92"/>
  <c r="L24" i="92"/>
  <c r="K24" i="92"/>
  <c r="M18" i="92"/>
  <c r="L18" i="92"/>
  <c r="K18" i="92"/>
  <c r="R70" i="92"/>
  <c r="M70" i="92"/>
  <c r="L70" i="92"/>
  <c r="K70" i="92"/>
  <c r="R73" i="92"/>
  <c r="M73" i="92"/>
  <c r="L73" i="92"/>
  <c r="K73" i="92"/>
  <c r="M83" i="92"/>
  <c r="L83" i="92"/>
  <c r="K83" i="92"/>
  <c r="M9" i="92"/>
  <c r="L9" i="92"/>
  <c r="K9" i="92"/>
  <c r="M40" i="92"/>
  <c r="L40" i="92"/>
  <c r="K40" i="92"/>
  <c r="R30" i="92"/>
  <c r="M30" i="92"/>
  <c r="L30" i="92"/>
  <c r="K30" i="92"/>
  <c r="R10" i="92"/>
  <c r="M10" i="92"/>
  <c r="L10" i="92"/>
  <c r="K10" i="92"/>
  <c r="R63" i="92"/>
  <c r="M63" i="92"/>
  <c r="L63" i="92"/>
  <c r="K63" i="92"/>
  <c r="M52" i="92"/>
  <c r="L52" i="92"/>
  <c r="K52" i="92"/>
  <c r="R57" i="92"/>
  <c r="M57" i="92"/>
  <c r="L57" i="92"/>
  <c r="K57" i="92"/>
  <c r="M66" i="92"/>
  <c r="L66" i="92"/>
  <c r="K66" i="92"/>
  <c r="R65" i="92"/>
  <c r="M65" i="92"/>
  <c r="L65" i="92"/>
  <c r="O65" i="92" s="1"/>
  <c r="Q65" i="92" s="1"/>
  <c r="S65" i="92" s="1"/>
  <c r="K65" i="92"/>
  <c r="M23" i="92"/>
  <c r="L23" i="92"/>
  <c r="K23" i="92"/>
  <c r="R16" i="92"/>
  <c r="M16" i="92"/>
  <c r="L16" i="92"/>
  <c r="K16" i="92"/>
  <c r="R67" i="92"/>
  <c r="M67" i="92"/>
  <c r="L67" i="92"/>
  <c r="K67" i="92"/>
  <c r="R45" i="92"/>
  <c r="M45" i="92"/>
  <c r="L45" i="92"/>
  <c r="K45" i="92"/>
  <c r="M58" i="92"/>
  <c r="L58" i="92"/>
  <c r="K58" i="92"/>
  <c r="R93" i="92"/>
  <c r="M93" i="92"/>
  <c r="L93" i="92"/>
  <c r="K93" i="92"/>
  <c r="R27" i="92"/>
  <c r="M27" i="92"/>
  <c r="L27" i="92"/>
  <c r="K27" i="92"/>
  <c r="M89" i="92"/>
  <c r="L89" i="92"/>
  <c r="K89" i="92"/>
  <c r="M94" i="92"/>
  <c r="L94" i="92"/>
  <c r="K94" i="92"/>
  <c r="R33" i="92"/>
  <c r="M33" i="92"/>
  <c r="L33" i="92"/>
  <c r="K33" i="92"/>
  <c r="R32" i="92"/>
  <c r="M32" i="92"/>
  <c r="L32" i="92"/>
  <c r="K32" i="92"/>
  <c r="R8" i="92"/>
  <c r="M8" i="92"/>
  <c r="L8" i="92"/>
  <c r="K8" i="92"/>
  <c r="M76" i="92"/>
  <c r="L76" i="92"/>
  <c r="K76" i="92"/>
  <c r="R72" i="92"/>
  <c r="M72" i="92"/>
  <c r="L72" i="92"/>
  <c r="K72" i="92"/>
  <c r="R31" i="92"/>
  <c r="M31" i="92"/>
  <c r="L31" i="92"/>
  <c r="K31" i="92"/>
  <c r="M29" i="92"/>
  <c r="L29" i="92"/>
  <c r="K29" i="92"/>
  <c r="M60" i="92"/>
  <c r="L60" i="92"/>
  <c r="K60" i="92"/>
  <c r="R78" i="92"/>
  <c r="M78" i="92"/>
  <c r="L78" i="92"/>
  <c r="K78" i="92"/>
  <c r="R54" i="92"/>
  <c r="M54" i="92"/>
  <c r="L54" i="92"/>
  <c r="K54" i="92"/>
  <c r="M61" i="92"/>
  <c r="L61" i="92"/>
  <c r="K61" i="92"/>
  <c r="M59" i="92"/>
  <c r="L59" i="92"/>
  <c r="K59" i="92"/>
  <c r="R77" i="92"/>
  <c r="M77" i="92"/>
  <c r="L77" i="92"/>
  <c r="K77" i="92"/>
  <c r="M7" i="92"/>
  <c r="L7" i="92"/>
  <c r="K7" i="92"/>
  <c r="R37" i="92"/>
  <c r="M37" i="92"/>
  <c r="L37" i="92"/>
  <c r="K37" i="92"/>
  <c r="M19" i="92"/>
  <c r="L19" i="92"/>
  <c r="K19" i="92"/>
  <c r="M56" i="92"/>
  <c r="L56" i="92"/>
  <c r="K56" i="92"/>
  <c r="M74" i="92"/>
  <c r="L74" i="92"/>
  <c r="K74" i="92"/>
  <c r="R85" i="92"/>
  <c r="M85" i="92"/>
  <c r="L85" i="92"/>
  <c r="K85" i="92"/>
  <c r="M62" i="92"/>
  <c r="L62" i="92"/>
  <c r="K62" i="92"/>
  <c r="R28" i="92"/>
  <c r="M28" i="92"/>
  <c r="L28" i="92"/>
  <c r="K28" i="92"/>
  <c r="R82" i="92"/>
  <c r="M82" i="92"/>
  <c r="L82" i="92"/>
  <c r="K82" i="92"/>
  <c r="M48" i="92"/>
  <c r="L48" i="92"/>
  <c r="K48" i="92"/>
  <c r="M95" i="92"/>
  <c r="L95" i="92"/>
  <c r="K95" i="92"/>
  <c r="M64" i="92"/>
  <c r="L64" i="92"/>
  <c r="K64" i="92"/>
  <c r="R68" i="92"/>
  <c r="M68" i="92"/>
  <c r="L68" i="92"/>
  <c r="K68" i="92"/>
  <c r="M53" i="92"/>
  <c r="L53" i="92"/>
  <c r="K53" i="92"/>
  <c r="M91" i="92"/>
  <c r="L91" i="92"/>
  <c r="K91" i="92"/>
  <c r="M90" i="92"/>
  <c r="L90" i="92"/>
  <c r="K90" i="92"/>
  <c r="M6" i="92"/>
  <c r="L6" i="92"/>
  <c r="K6" i="92"/>
  <c r="M92" i="92"/>
  <c r="L92" i="92"/>
  <c r="K92" i="92"/>
  <c r="M75" i="92"/>
  <c r="L75" i="92"/>
  <c r="K75" i="92"/>
  <c r="M35" i="92"/>
  <c r="L35" i="92"/>
  <c r="K35" i="92"/>
  <c r="M55" i="92"/>
  <c r="L55" i="92"/>
  <c r="K55" i="92"/>
  <c r="M51" i="92"/>
  <c r="L51" i="92"/>
  <c r="K51" i="92"/>
  <c r="M88" i="92"/>
  <c r="L88" i="92"/>
  <c r="K88" i="92"/>
  <c r="M84" i="92"/>
  <c r="L84" i="92"/>
  <c r="K84" i="92"/>
  <c r="M20" i="92"/>
  <c r="L20" i="92"/>
  <c r="K20" i="92"/>
  <c r="M17" i="92"/>
  <c r="L17" i="92"/>
  <c r="K17" i="92"/>
  <c r="M26" i="92"/>
  <c r="L26" i="92"/>
  <c r="K26" i="92"/>
  <c r="M49" i="92"/>
  <c r="L49" i="92"/>
  <c r="K49" i="92"/>
  <c r="M50" i="92"/>
  <c r="L50" i="92"/>
  <c r="K50" i="92"/>
  <c r="M21" i="92"/>
  <c r="L21" i="92"/>
  <c r="K21" i="92"/>
  <c r="M80" i="92"/>
  <c r="L80" i="92"/>
  <c r="K80" i="92"/>
  <c r="M13" i="92"/>
  <c r="L13" i="92"/>
  <c r="K13" i="92"/>
  <c r="M71" i="92"/>
  <c r="L71" i="92"/>
  <c r="K71" i="92"/>
  <c r="M81" i="92"/>
  <c r="L81" i="92"/>
  <c r="K81" i="92"/>
  <c r="R42" i="92"/>
  <c r="M42" i="92"/>
  <c r="L42" i="92"/>
  <c r="K42" i="92"/>
  <c r="X9" i="92"/>
  <c r="M86" i="92"/>
  <c r="L86" i="92"/>
  <c r="K86" i="92"/>
  <c r="X8" i="92"/>
  <c r="M14" i="92"/>
  <c r="L14" i="92"/>
  <c r="K14" i="92"/>
  <c r="X7" i="92"/>
  <c r="M79" i="92"/>
  <c r="L79" i="92"/>
  <c r="K79" i="92"/>
  <c r="M44" i="92"/>
  <c r="L44" i="92"/>
  <c r="K44" i="92"/>
  <c r="X5" i="92"/>
  <c r="R97" i="92" s="1"/>
  <c r="M87" i="92"/>
  <c r="L87" i="92"/>
  <c r="K87" i="92"/>
  <c r="X4" i="92"/>
  <c r="R50" i="92" s="1"/>
  <c r="X3" i="92"/>
  <c r="R87" i="92" s="1"/>
  <c r="A1" i="92"/>
  <c r="R14" i="92" l="1"/>
  <c r="S26" i="93"/>
  <c r="S64" i="93"/>
  <c r="R81" i="92"/>
  <c r="O39" i="92"/>
  <c r="Q39" i="92" s="1"/>
  <c r="R59" i="92"/>
  <c r="S15" i="93"/>
  <c r="R49" i="92"/>
  <c r="S92" i="93"/>
  <c r="S39" i="93"/>
  <c r="S5" i="93"/>
  <c r="S51" i="93"/>
  <c r="S74" i="93"/>
  <c r="S94" i="93"/>
  <c r="S68" i="93"/>
  <c r="S24" i="93"/>
  <c r="S99" i="93"/>
  <c r="S73" i="93"/>
  <c r="S22" i="93"/>
  <c r="S66" i="93"/>
  <c r="S31" i="93"/>
  <c r="S95" i="93"/>
  <c r="S17" i="93"/>
  <c r="S10" i="93"/>
  <c r="S54" i="93"/>
  <c r="S93" i="93"/>
  <c r="S58" i="93"/>
  <c r="S43" i="93"/>
  <c r="S36" i="93"/>
  <c r="S40" i="93"/>
  <c r="S29" i="93"/>
  <c r="S32" i="93"/>
  <c r="S90" i="93"/>
  <c r="S37" i="93"/>
  <c r="S91" i="93"/>
  <c r="S33" i="93"/>
  <c r="S9" i="93"/>
  <c r="S18" i="93"/>
  <c r="S41" i="93"/>
  <c r="S46" i="93"/>
  <c r="S19" i="93"/>
  <c r="S12" i="93"/>
  <c r="S7" i="93"/>
  <c r="S20" i="93"/>
  <c r="S13" i="93"/>
  <c r="S34" i="93"/>
  <c r="S96" i="93"/>
  <c r="S6" i="93"/>
  <c r="S45" i="93"/>
  <c r="S76" i="93"/>
  <c r="S25" i="93"/>
  <c r="S60" i="93"/>
  <c r="S62" i="93"/>
  <c r="S11" i="93"/>
  <c r="S21" i="93"/>
  <c r="S61" i="93"/>
  <c r="R71" i="92"/>
  <c r="R80" i="92"/>
  <c r="R23" i="92"/>
  <c r="R35" i="92"/>
  <c r="R86" i="92"/>
  <c r="R21" i="92"/>
  <c r="R61" i="92"/>
  <c r="R7" i="92"/>
  <c r="R79" i="92"/>
  <c r="R13" i="92"/>
  <c r="R44" i="92"/>
  <c r="R69" i="92"/>
  <c r="R96" i="92"/>
  <c r="O97" i="92"/>
  <c r="Q97" i="92" s="1"/>
  <c r="S97" i="92" s="1"/>
  <c r="O55" i="92"/>
  <c r="Q55" i="92" s="1"/>
  <c r="O22" i="92"/>
  <c r="Q22" i="92" s="1"/>
  <c r="S22" i="92" s="1"/>
  <c r="O36" i="92"/>
  <c r="Q36" i="92" s="1"/>
  <c r="S36" i="92" s="1"/>
  <c r="O46" i="92"/>
  <c r="Q46" i="92" s="1"/>
  <c r="S46" i="92" s="1"/>
  <c r="O20" i="92"/>
  <c r="Q20" i="92" s="1"/>
  <c r="O89" i="92"/>
  <c r="Q89" i="92" s="1"/>
  <c r="O30" i="92"/>
  <c r="Q30" i="92" s="1"/>
  <c r="S30" i="92" s="1"/>
  <c r="O76" i="92"/>
  <c r="Q76" i="92" s="1"/>
  <c r="O95" i="92"/>
  <c r="Q95" i="92" s="1"/>
  <c r="S39" i="92"/>
  <c r="O92" i="92"/>
  <c r="Q92" i="92" s="1"/>
  <c r="O62" i="92"/>
  <c r="Q62" i="92" s="1"/>
  <c r="O94" i="92"/>
  <c r="Q94" i="92" s="1"/>
  <c r="O16" i="92"/>
  <c r="Q16" i="92" s="1"/>
  <c r="S16" i="92" s="1"/>
  <c r="O96" i="92"/>
  <c r="Q96" i="92" s="1"/>
  <c r="O61" i="92"/>
  <c r="Q61" i="92" s="1"/>
  <c r="S61" i="92" s="1"/>
  <c r="O17" i="92"/>
  <c r="Q17" i="92" s="1"/>
  <c r="O48" i="92"/>
  <c r="Q48" i="92" s="1"/>
  <c r="O80" i="92"/>
  <c r="Q80" i="92" s="1"/>
  <c r="O15" i="92"/>
  <c r="Q15" i="92" s="1"/>
  <c r="S15" i="92" s="1"/>
  <c r="O85" i="92"/>
  <c r="Q85" i="92" s="1"/>
  <c r="S85" i="92" s="1"/>
  <c r="O37" i="92"/>
  <c r="Q37" i="92" s="1"/>
  <c r="S37" i="92" s="1"/>
  <c r="O59" i="92"/>
  <c r="Q59" i="92" s="1"/>
  <c r="S59" i="92" s="1"/>
  <c r="O70" i="92"/>
  <c r="Q70" i="92" s="1"/>
  <c r="S70" i="92" s="1"/>
  <c r="O5" i="92"/>
  <c r="Q5" i="92" s="1"/>
  <c r="S5" i="92" s="1"/>
  <c r="O90" i="92"/>
  <c r="Q90" i="92" s="1"/>
  <c r="O72" i="92"/>
  <c r="Q72" i="92" s="1"/>
  <c r="S72" i="92" s="1"/>
  <c r="O11" i="92"/>
  <c r="Q11" i="92" s="1"/>
  <c r="S11" i="92" s="1"/>
  <c r="O26" i="92"/>
  <c r="Q26" i="92" s="1"/>
  <c r="O64" i="92"/>
  <c r="Q64" i="92" s="1"/>
  <c r="O18" i="92"/>
  <c r="Q18" i="92" s="1"/>
  <c r="O21" i="92"/>
  <c r="Q21" i="92" s="1"/>
  <c r="S21" i="92" s="1"/>
  <c r="O71" i="92"/>
  <c r="Q71" i="92" s="1"/>
  <c r="O75" i="92"/>
  <c r="Q75" i="92" s="1"/>
  <c r="O60" i="92"/>
  <c r="Q60" i="92" s="1"/>
  <c r="O23" i="92"/>
  <c r="Q23" i="92" s="1"/>
  <c r="S23" i="92" s="1"/>
  <c r="O57" i="92"/>
  <c r="Q57" i="92" s="1"/>
  <c r="S57" i="92" s="1"/>
  <c r="O54" i="92"/>
  <c r="Q54" i="92" s="1"/>
  <c r="S54" i="92" s="1"/>
  <c r="O29" i="92"/>
  <c r="Q29" i="92" s="1"/>
  <c r="O73" i="92"/>
  <c r="Q73" i="92" s="1"/>
  <c r="S73" i="92" s="1"/>
  <c r="O10" i="92"/>
  <c r="Q10" i="92" s="1"/>
  <c r="S10" i="92" s="1"/>
  <c r="O9" i="92"/>
  <c r="Q9" i="92" s="1"/>
  <c r="O44" i="92"/>
  <c r="Q44" i="92" s="1"/>
  <c r="S44" i="92" s="1"/>
  <c r="O35" i="92"/>
  <c r="Q35" i="92" s="1"/>
  <c r="O33" i="92"/>
  <c r="Q33" i="92" s="1"/>
  <c r="S33" i="92" s="1"/>
  <c r="O27" i="92"/>
  <c r="Q27" i="92" s="1"/>
  <c r="S27" i="92" s="1"/>
  <c r="O81" i="92"/>
  <c r="Q81" i="92" s="1"/>
  <c r="S81" i="92" s="1"/>
  <c r="O84" i="92"/>
  <c r="Q84" i="92" s="1"/>
  <c r="O6" i="92"/>
  <c r="Q6" i="92" s="1"/>
  <c r="O77" i="92"/>
  <c r="Q77" i="92" s="1"/>
  <c r="S77" i="92" s="1"/>
  <c r="O86" i="92"/>
  <c r="Q86" i="92" s="1"/>
  <c r="S86" i="92" s="1"/>
  <c r="O19" i="92"/>
  <c r="Q19" i="92" s="1"/>
  <c r="O83" i="92"/>
  <c r="Q83" i="92" s="1"/>
  <c r="O41" i="92"/>
  <c r="Q41" i="92" s="1"/>
  <c r="S41" i="92" s="1"/>
  <c r="O49" i="92"/>
  <c r="Q49" i="92" s="1"/>
  <c r="O68" i="92"/>
  <c r="Q68" i="92" s="1"/>
  <c r="S68" i="92" s="1"/>
  <c r="O79" i="92"/>
  <c r="Q79" i="92" s="1"/>
  <c r="O88" i="92"/>
  <c r="Q88" i="92" s="1"/>
  <c r="O82" i="92"/>
  <c r="Q82" i="92" s="1"/>
  <c r="S82" i="92" s="1"/>
  <c r="O93" i="92"/>
  <c r="Q93" i="92" s="1"/>
  <c r="S93" i="92" s="1"/>
  <c r="O67" i="92"/>
  <c r="Q67" i="92" s="1"/>
  <c r="S67" i="92" s="1"/>
  <c r="O52" i="92"/>
  <c r="Q52" i="92" s="1"/>
  <c r="O24" i="92"/>
  <c r="Q24" i="92" s="1"/>
  <c r="S24" i="92" s="1"/>
  <c r="O34" i="92"/>
  <c r="Q34" i="92" s="1"/>
  <c r="S34" i="92" s="1"/>
  <c r="O45" i="92"/>
  <c r="Q45" i="92" s="1"/>
  <c r="S45" i="92" s="1"/>
  <c r="O42" i="92"/>
  <c r="Q42" i="92" s="1"/>
  <c r="S42" i="92" s="1"/>
  <c r="O13" i="92"/>
  <c r="Q13" i="92" s="1"/>
  <c r="O50" i="92"/>
  <c r="Q50" i="92" s="1"/>
  <c r="S50" i="92" s="1"/>
  <c r="O91" i="92"/>
  <c r="Q91" i="92" s="1"/>
  <c r="O78" i="92"/>
  <c r="Q78" i="92" s="1"/>
  <c r="S78" i="92" s="1"/>
  <c r="O31" i="92"/>
  <c r="Q31" i="92" s="1"/>
  <c r="S31" i="92" s="1"/>
  <c r="O8" i="92"/>
  <c r="Q8" i="92" s="1"/>
  <c r="S8" i="92" s="1"/>
  <c r="O12" i="92"/>
  <c r="Q12" i="92" s="1"/>
  <c r="S12" i="92" s="1"/>
  <c r="O56" i="92"/>
  <c r="Q56" i="92" s="1"/>
  <c r="O25" i="92"/>
  <c r="Q25" i="92" s="1"/>
  <c r="S25" i="92" s="1"/>
  <c r="O38" i="92"/>
  <c r="Q38" i="92" s="1"/>
  <c r="S38" i="92" s="1"/>
  <c r="O43" i="92"/>
  <c r="Q43" i="92" s="1"/>
  <c r="S43" i="92" s="1"/>
  <c r="O69" i="92"/>
  <c r="Q69" i="92" s="1"/>
  <c r="O51" i="92"/>
  <c r="Q51" i="92" s="1"/>
  <c r="O53" i="92"/>
  <c r="Q53" i="92" s="1"/>
  <c r="O28" i="92"/>
  <c r="Q28" i="92" s="1"/>
  <c r="S28" i="92" s="1"/>
  <c r="O58" i="92"/>
  <c r="Q58" i="92" s="1"/>
  <c r="O63" i="92"/>
  <c r="Q63" i="92" s="1"/>
  <c r="S63" i="92" s="1"/>
  <c r="O47" i="92"/>
  <c r="Q47" i="92" s="1"/>
  <c r="S47" i="92" s="1"/>
  <c r="O14" i="92"/>
  <c r="Q14" i="92" s="1"/>
  <c r="S14" i="92" s="1"/>
  <c r="O74" i="92"/>
  <c r="Q74" i="92" s="1"/>
  <c r="O7" i="92"/>
  <c r="Q7" i="92" s="1"/>
  <c r="O32" i="92"/>
  <c r="Q32" i="92" s="1"/>
  <c r="S32" i="92" s="1"/>
  <c r="O66" i="92"/>
  <c r="Q66" i="92" s="1"/>
  <c r="O40" i="92"/>
  <c r="Q40" i="92" s="1"/>
  <c r="O87" i="92"/>
  <c r="Q87" i="92" s="1"/>
  <c r="S87" i="92" s="1"/>
  <c r="R17" i="92"/>
  <c r="R95" i="92"/>
  <c r="S95" i="92" s="1"/>
  <c r="R29" i="92"/>
  <c r="R75" i="92"/>
  <c r="R94" i="92"/>
  <c r="R66" i="92"/>
  <c r="R84" i="92"/>
  <c r="R56" i="92"/>
  <c r="R9" i="92"/>
  <c r="R53" i="92"/>
  <c r="R52" i="92"/>
  <c r="R51" i="92"/>
  <c r="R6" i="92"/>
  <c r="R26" i="92"/>
  <c r="R64" i="92"/>
  <c r="R62" i="92"/>
  <c r="R60" i="92"/>
  <c r="R18" i="92"/>
  <c r="S18" i="92" s="1"/>
  <c r="R20" i="92"/>
  <c r="R91" i="92"/>
  <c r="R74" i="92"/>
  <c r="R58" i="92"/>
  <c r="R40" i="92"/>
  <c r="R92" i="92"/>
  <c r="R48" i="92"/>
  <c r="R89" i="92"/>
  <c r="R88" i="92"/>
  <c r="R19" i="92"/>
  <c r="R76" i="92"/>
  <c r="R83" i="92"/>
  <c r="R55" i="92"/>
  <c r="R90" i="92"/>
  <c r="K34" i="91"/>
  <c r="L34" i="91"/>
  <c r="M34" i="91"/>
  <c r="R94" i="91"/>
  <c r="M94" i="91"/>
  <c r="L94" i="91"/>
  <c r="K94" i="91"/>
  <c r="R93" i="91"/>
  <c r="M93" i="91"/>
  <c r="L93" i="91"/>
  <c r="K93" i="91"/>
  <c r="R92" i="91"/>
  <c r="M92" i="91"/>
  <c r="L92" i="91"/>
  <c r="K92" i="91"/>
  <c r="R90" i="91"/>
  <c r="M90" i="91"/>
  <c r="L90" i="91"/>
  <c r="K90" i="91"/>
  <c r="R89" i="91"/>
  <c r="M89" i="91"/>
  <c r="L89" i="91"/>
  <c r="K89" i="91"/>
  <c r="R88" i="91"/>
  <c r="M88" i="91"/>
  <c r="L88" i="91"/>
  <c r="K88" i="91"/>
  <c r="R87" i="91"/>
  <c r="M87" i="91"/>
  <c r="L87" i="91"/>
  <c r="K87" i="91"/>
  <c r="R86" i="91"/>
  <c r="M86" i="91"/>
  <c r="L86" i="91"/>
  <c r="K86" i="91"/>
  <c r="R85" i="91"/>
  <c r="M85" i="91"/>
  <c r="L85" i="91"/>
  <c r="K85" i="91"/>
  <c r="R84" i="91"/>
  <c r="M84" i="91"/>
  <c r="L84" i="91"/>
  <c r="K84" i="91"/>
  <c r="R83" i="91"/>
  <c r="M83" i="91"/>
  <c r="L83" i="91"/>
  <c r="K83" i="91"/>
  <c r="R82" i="91"/>
  <c r="M82" i="91"/>
  <c r="L82" i="91"/>
  <c r="K82" i="91"/>
  <c r="R81" i="91"/>
  <c r="M81" i="91"/>
  <c r="L81" i="91"/>
  <c r="K81" i="91"/>
  <c r="R91" i="91"/>
  <c r="M91" i="91"/>
  <c r="L91" i="91"/>
  <c r="K91" i="91"/>
  <c r="R80" i="91"/>
  <c r="M80" i="91"/>
  <c r="L80" i="91"/>
  <c r="K80" i="91"/>
  <c r="R77" i="91"/>
  <c r="M77" i="91"/>
  <c r="L77" i="91"/>
  <c r="K77" i="91"/>
  <c r="M61" i="91"/>
  <c r="L61" i="91"/>
  <c r="K61" i="91"/>
  <c r="M58" i="91"/>
  <c r="L58" i="91"/>
  <c r="K58" i="91"/>
  <c r="M27" i="91"/>
  <c r="L27" i="91"/>
  <c r="K27" i="91"/>
  <c r="O27" i="91" s="1"/>
  <c r="Q27" i="91" s="1"/>
  <c r="R73" i="91"/>
  <c r="M73" i="91"/>
  <c r="L73" i="91"/>
  <c r="K73" i="91"/>
  <c r="R72" i="91"/>
  <c r="M72" i="91"/>
  <c r="L72" i="91"/>
  <c r="K72" i="91"/>
  <c r="M29" i="91"/>
  <c r="L29" i="91"/>
  <c r="K29" i="91"/>
  <c r="M68" i="91"/>
  <c r="L68" i="91"/>
  <c r="K68" i="91"/>
  <c r="M78" i="91"/>
  <c r="L78" i="91"/>
  <c r="K78" i="91"/>
  <c r="M30" i="91"/>
  <c r="L30" i="91"/>
  <c r="K30" i="91"/>
  <c r="R67" i="91"/>
  <c r="M67" i="91"/>
  <c r="L67" i="91"/>
  <c r="K67" i="91"/>
  <c r="R66" i="91"/>
  <c r="M66" i="91"/>
  <c r="L66" i="91"/>
  <c r="K66" i="91"/>
  <c r="R65" i="91"/>
  <c r="M65" i="91"/>
  <c r="L65" i="91"/>
  <c r="K65" i="91"/>
  <c r="R64" i="91"/>
  <c r="M64" i="91"/>
  <c r="L64" i="91"/>
  <c r="K64" i="91"/>
  <c r="R60" i="91"/>
  <c r="M60" i="91"/>
  <c r="L60" i="91"/>
  <c r="K60" i="91"/>
  <c r="R57" i="91"/>
  <c r="M57" i="91"/>
  <c r="L57" i="91"/>
  <c r="K57" i="91"/>
  <c r="R56" i="91"/>
  <c r="M56" i="91"/>
  <c r="L56" i="91"/>
  <c r="K56" i="91"/>
  <c r="R55" i="91"/>
  <c r="M55" i="91"/>
  <c r="L55" i="91"/>
  <c r="K55" i="91"/>
  <c r="R53" i="91"/>
  <c r="M53" i="91"/>
  <c r="L53" i="91"/>
  <c r="K53" i="91"/>
  <c r="R52" i="91"/>
  <c r="M52" i="91"/>
  <c r="L52" i="91"/>
  <c r="K52" i="91"/>
  <c r="R49" i="91"/>
  <c r="M49" i="91"/>
  <c r="L49" i="91"/>
  <c r="K49" i="91"/>
  <c r="R48" i="91"/>
  <c r="M48" i="91"/>
  <c r="L48" i="91"/>
  <c r="K48" i="91"/>
  <c r="R38" i="91"/>
  <c r="M38" i="91"/>
  <c r="L38" i="91"/>
  <c r="K38" i="91"/>
  <c r="R45" i="91"/>
  <c r="M45" i="91"/>
  <c r="L45" i="91"/>
  <c r="K45" i="91"/>
  <c r="R42" i="91"/>
  <c r="M42" i="91"/>
  <c r="L42" i="91"/>
  <c r="K42" i="91"/>
  <c r="R39" i="91"/>
  <c r="M39" i="91"/>
  <c r="L39" i="91"/>
  <c r="K39" i="91"/>
  <c r="R37" i="91"/>
  <c r="M37" i="91"/>
  <c r="L37" i="91"/>
  <c r="K37" i="91"/>
  <c r="M95" i="91"/>
  <c r="L95" i="91"/>
  <c r="K95" i="91"/>
  <c r="M59" i="91"/>
  <c r="L59" i="91"/>
  <c r="K59" i="91"/>
  <c r="M79" i="91"/>
  <c r="L79" i="91"/>
  <c r="K79" i="91"/>
  <c r="M75" i="91"/>
  <c r="L75" i="91"/>
  <c r="K75" i="91"/>
  <c r="M76" i="91"/>
  <c r="L76" i="91"/>
  <c r="K76" i="91"/>
  <c r="M74" i="91"/>
  <c r="L74" i="91"/>
  <c r="K74" i="91"/>
  <c r="M70" i="91"/>
  <c r="L70" i="91"/>
  <c r="K70" i="91"/>
  <c r="M41" i="91"/>
  <c r="L41" i="91"/>
  <c r="K41" i="91"/>
  <c r="R46" i="91"/>
  <c r="M46" i="91"/>
  <c r="L46" i="91"/>
  <c r="K46" i="91"/>
  <c r="R62" i="91"/>
  <c r="M62" i="91"/>
  <c r="L62" i="91"/>
  <c r="K62" i="91"/>
  <c r="R71" i="91"/>
  <c r="M71" i="91"/>
  <c r="L71" i="91"/>
  <c r="K71" i="91"/>
  <c r="R69" i="91"/>
  <c r="M69" i="91"/>
  <c r="L69" i="91"/>
  <c r="K69" i="91"/>
  <c r="O69" i="91" s="1"/>
  <c r="Q69" i="91" s="1"/>
  <c r="M35" i="91"/>
  <c r="L35" i="91"/>
  <c r="K35" i="91"/>
  <c r="M40" i="91"/>
  <c r="L40" i="91"/>
  <c r="K40" i="91"/>
  <c r="M54" i="91"/>
  <c r="L54" i="91"/>
  <c r="K54" i="91"/>
  <c r="M5" i="91"/>
  <c r="L5" i="91"/>
  <c r="K5" i="91"/>
  <c r="R51" i="91"/>
  <c r="M51" i="91"/>
  <c r="L51" i="91"/>
  <c r="K51" i="91"/>
  <c r="O51" i="91" s="1"/>
  <c r="Q51" i="91" s="1"/>
  <c r="M44" i="91"/>
  <c r="L44" i="91"/>
  <c r="K44" i="91"/>
  <c r="M33" i="91"/>
  <c r="L33" i="91"/>
  <c r="K33" i="91"/>
  <c r="R63" i="91"/>
  <c r="M63" i="91"/>
  <c r="L63" i="91"/>
  <c r="K63" i="91"/>
  <c r="M21" i="91"/>
  <c r="L21" i="91"/>
  <c r="K21" i="91"/>
  <c r="M50" i="91"/>
  <c r="L50" i="91"/>
  <c r="K50" i="91"/>
  <c r="M23" i="91"/>
  <c r="L23" i="91"/>
  <c r="K23" i="91"/>
  <c r="M24" i="91"/>
  <c r="L24" i="91"/>
  <c r="K24" i="91"/>
  <c r="M47" i="91"/>
  <c r="L47" i="91"/>
  <c r="K47" i="91"/>
  <c r="M17" i="91"/>
  <c r="L17" i="91"/>
  <c r="K17" i="91"/>
  <c r="M19" i="91"/>
  <c r="L19" i="91"/>
  <c r="K19" i="91"/>
  <c r="R43" i="91"/>
  <c r="M43" i="91"/>
  <c r="L43" i="91"/>
  <c r="K43" i="91"/>
  <c r="M14" i="91"/>
  <c r="L14" i="91"/>
  <c r="K14" i="91"/>
  <c r="M11" i="91"/>
  <c r="L11" i="91"/>
  <c r="K11" i="91"/>
  <c r="M25" i="91"/>
  <c r="L25" i="91"/>
  <c r="K25" i="91"/>
  <c r="M13" i="91"/>
  <c r="L13" i="91"/>
  <c r="K13" i="91"/>
  <c r="M26" i="91"/>
  <c r="L26" i="91"/>
  <c r="K26" i="91"/>
  <c r="M32" i="91"/>
  <c r="L32" i="91"/>
  <c r="K32" i="91"/>
  <c r="M16" i="91"/>
  <c r="L16" i="91"/>
  <c r="K16" i="91"/>
  <c r="R15" i="91"/>
  <c r="M15" i="91"/>
  <c r="L15" i="91"/>
  <c r="K15" i="91"/>
  <c r="M20" i="91"/>
  <c r="L20" i="91"/>
  <c r="K20" i="91"/>
  <c r="M12" i="91"/>
  <c r="L12" i="91"/>
  <c r="K12" i="91"/>
  <c r="M22" i="91"/>
  <c r="L22" i="91"/>
  <c r="K22" i="91"/>
  <c r="M10" i="91"/>
  <c r="L10" i="91"/>
  <c r="K10" i="91"/>
  <c r="M18" i="91"/>
  <c r="L18" i="91"/>
  <c r="K18" i="91"/>
  <c r="M31" i="91"/>
  <c r="L31" i="91"/>
  <c r="K31" i="91"/>
  <c r="R36" i="91"/>
  <c r="M36" i="91"/>
  <c r="L36" i="91"/>
  <c r="K36" i="91"/>
  <c r="X9" i="91"/>
  <c r="R34" i="91" s="1"/>
  <c r="M28" i="91"/>
  <c r="L28" i="91"/>
  <c r="K28" i="91"/>
  <c r="X8" i="91"/>
  <c r="M9" i="91"/>
  <c r="L9" i="91"/>
  <c r="K9" i="91"/>
  <c r="X7" i="91"/>
  <c r="R7" i="91" s="1"/>
  <c r="R8" i="91"/>
  <c r="M8" i="91"/>
  <c r="L8" i="91"/>
  <c r="K8" i="91"/>
  <c r="M7" i="91"/>
  <c r="L7" i="91"/>
  <c r="K7" i="91"/>
  <c r="X5" i="91"/>
  <c r="R58" i="91" s="1"/>
  <c r="M6" i="91"/>
  <c r="L6" i="91"/>
  <c r="K6" i="91"/>
  <c r="X4" i="91"/>
  <c r="R13" i="91" s="1"/>
  <c r="X3" i="91"/>
  <c r="A1" i="91"/>
  <c r="S35" i="92" l="1"/>
  <c r="S79" i="92"/>
  <c r="S71" i="92"/>
  <c r="R28" i="91"/>
  <c r="S49" i="92"/>
  <c r="S80" i="92"/>
  <c r="S96" i="92"/>
  <c r="S13" i="92"/>
  <c r="S69" i="92"/>
  <c r="S7" i="92"/>
  <c r="S55" i="92"/>
  <c r="S94" i="92"/>
  <c r="S92" i="92"/>
  <c r="S60" i="92"/>
  <c r="S6" i="92"/>
  <c r="S76" i="92"/>
  <c r="S29" i="92"/>
  <c r="S75" i="92"/>
  <c r="S62" i="92"/>
  <c r="S20" i="92"/>
  <c r="S64" i="92"/>
  <c r="S89" i="92"/>
  <c r="S48" i="92"/>
  <c r="S17" i="92"/>
  <c r="S90" i="92"/>
  <c r="S53" i="92"/>
  <c r="S51" i="92"/>
  <c r="S88" i="92"/>
  <c r="S84" i="92"/>
  <c r="S83" i="92"/>
  <c r="S40" i="92"/>
  <c r="S58" i="92"/>
  <c r="S26" i="92"/>
  <c r="S9" i="92"/>
  <c r="S91" i="92"/>
  <c r="S66" i="92"/>
  <c r="S52" i="92"/>
  <c r="S74" i="92"/>
  <c r="S56" i="92"/>
  <c r="S19" i="92"/>
  <c r="R6" i="91"/>
  <c r="R9" i="91"/>
  <c r="R31" i="91"/>
  <c r="R32" i="91"/>
  <c r="R18" i="91"/>
  <c r="O79" i="91"/>
  <c r="Q79" i="91" s="1"/>
  <c r="O34" i="91"/>
  <c r="Q34" i="91" s="1"/>
  <c r="S34" i="91" s="1"/>
  <c r="O28" i="91"/>
  <c r="Q28" i="91" s="1"/>
  <c r="O90" i="91"/>
  <c r="Q90" i="91" s="1"/>
  <c r="S90" i="91" s="1"/>
  <c r="O59" i="91"/>
  <c r="Q59" i="91" s="1"/>
  <c r="O74" i="91"/>
  <c r="Q74" i="91" s="1"/>
  <c r="S69" i="91"/>
  <c r="O88" i="91"/>
  <c r="Q88" i="91" s="1"/>
  <c r="S88" i="91" s="1"/>
  <c r="O15" i="91"/>
  <c r="Q15" i="91" s="1"/>
  <c r="S15" i="91" s="1"/>
  <c r="O71" i="91"/>
  <c r="Q71" i="91" s="1"/>
  <c r="S71" i="91" s="1"/>
  <c r="O75" i="91"/>
  <c r="Q75" i="91" s="1"/>
  <c r="O48" i="91"/>
  <c r="Q48" i="91" s="1"/>
  <c r="S48" i="91" s="1"/>
  <c r="O55" i="91"/>
  <c r="Q55" i="91" s="1"/>
  <c r="S55" i="91" s="1"/>
  <c r="O21" i="91"/>
  <c r="Q21" i="91" s="1"/>
  <c r="O43" i="91"/>
  <c r="Q43" i="91" s="1"/>
  <c r="S43" i="91" s="1"/>
  <c r="O23" i="91"/>
  <c r="Q23" i="91" s="1"/>
  <c r="O64" i="91"/>
  <c r="Q64" i="91" s="1"/>
  <c r="S64" i="91" s="1"/>
  <c r="O54" i="91"/>
  <c r="Q54" i="91" s="1"/>
  <c r="O16" i="91"/>
  <c r="Q16" i="91" s="1"/>
  <c r="S51" i="91"/>
  <c r="O20" i="91"/>
  <c r="Q20" i="91" s="1"/>
  <c r="O19" i="91"/>
  <c r="Q19" i="91" s="1"/>
  <c r="O56" i="91"/>
  <c r="Q56" i="91" s="1"/>
  <c r="S56" i="91" s="1"/>
  <c r="O60" i="91"/>
  <c r="Q60" i="91" s="1"/>
  <c r="S60" i="91" s="1"/>
  <c r="O72" i="91"/>
  <c r="Q72" i="91" s="1"/>
  <c r="S72" i="91" s="1"/>
  <c r="O26" i="91"/>
  <c r="Q26" i="91" s="1"/>
  <c r="O63" i="91"/>
  <c r="Q63" i="91" s="1"/>
  <c r="S63" i="91" s="1"/>
  <c r="O29" i="91"/>
  <c r="Q29" i="91" s="1"/>
  <c r="O81" i="91"/>
  <c r="Q81" i="91" s="1"/>
  <c r="S81" i="91" s="1"/>
  <c r="O85" i="91"/>
  <c r="Q85" i="91" s="1"/>
  <c r="S85" i="91" s="1"/>
  <c r="O7" i="91"/>
  <c r="Q7" i="91" s="1"/>
  <c r="S7" i="91" s="1"/>
  <c r="O9" i="91"/>
  <c r="Q9" i="91" s="1"/>
  <c r="S9" i="91" s="1"/>
  <c r="O22" i="91"/>
  <c r="Q22" i="91" s="1"/>
  <c r="O13" i="91"/>
  <c r="Q13" i="91" s="1"/>
  <c r="S13" i="91" s="1"/>
  <c r="O62" i="91"/>
  <c r="Q62" i="91" s="1"/>
  <c r="S62" i="91" s="1"/>
  <c r="O41" i="91"/>
  <c r="Q41" i="91" s="1"/>
  <c r="O42" i="91"/>
  <c r="Q42" i="91" s="1"/>
  <c r="S42" i="91" s="1"/>
  <c r="O38" i="91"/>
  <c r="Q38" i="91" s="1"/>
  <c r="S38" i="91" s="1"/>
  <c r="O78" i="91"/>
  <c r="Q78" i="91" s="1"/>
  <c r="O80" i="91"/>
  <c r="Q80" i="91" s="1"/>
  <c r="S80" i="91" s="1"/>
  <c r="O89" i="91"/>
  <c r="Q89" i="91" s="1"/>
  <c r="S89" i="91" s="1"/>
  <c r="O36" i="91"/>
  <c r="Q36" i="91" s="1"/>
  <c r="S36" i="91" s="1"/>
  <c r="O32" i="91"/>
  <c r="Q32" i="91" s="1"/>
  <c r="S32" i="91" s="1"/>
  <c r="O33" i="91"/>
  <c r="Q33" i="91" s="1"/>
  <c r="O92" i="91"/>
  <c r="Q92" i="91" s="1"/>
  <c r="S92" i="91" s="1"/>
  <c r="O8" i="91"/>
  <c r="Q8" i="91" s="1"/>
  <c r="S8" i="91" s="1"/>
  <c r="O77" i="91"/>
  <c r="Q77" i="91" s="1"/>
  <c r="S77" i="91" s="1"/>
  <c r="O91" i="91"/>
  <c r="Q91" i="91" s="1"/>
  <c r="S91" i="91" s="1"/>
  <c r="O86" i="91"/>
  <c r="Q86" i="91" s="1"/>
  <c r="S86" i="91" s="1"/>
  <c r="O31" i="91"/>
  <c r="Q31" i="91" s="1"/>
  <c r="O10" i="91"/>
  <c r="Q10" i="91" s="1"/>
  <c r="O14" i="91"/>
  <c r="Q14" i="91" s="1"/>
  <c r="R17" i="91"/>
  <c r="O37" i="91"/>
  <c r="Q37" i="91" s="1"/>
  <c r="S37" i="91" s="1"/>
  <c r="O52" i="91"/>
  <c r="Q52" i="91" s="1"/>
  <c r="S52" i="91" s="1"/>
  <c r="O93" i="91"/>
  <c r="Q93" i="91" s="1"/>
  <c r="S93" i="91" s="1"/>
  <c r="O87" i="91"/>
  <c r="Q87" i="91" s="1"/>
  <c r="S87" i="91" s="1"/>
  <c r="O25" i="91"/>
  <c r="Q25" i="91" s="1"/>
  <c r="O47" i="91"/>
  <c r="Q47" i="91" s="1"/>
  <c r="O40" i="91"/>
  <c r="Q40" i="91" s="1"/>
  <c r="R75" i="91"/>
  <c r="O57" i="91"/>
  <c r="Q57" i="91" s="1"/>
  <c r="S57" i="91" s="1"/>
  <c r="O65" i="91"/>
  <c r="Q65" i="91" s="1"/>
  <c r="S65" i="91" s="1"/>
  <c r="O67" i="91"/>
  <c r="Q67" i="91" s="1"/>
  <c r="S67" i="91" s="1"/>
  <c r="R59" i="91"/>
  <c r="R29" i="91"/>
  <c r="O58" i="91"/>
  <c r="Q58" i="91" s="1"/>
  <c r="S58" i="91" s="1"/>
  <c r="O82" i="91"/>
  <c r="Q82" i="91" s="1"/>
  <c r="S82" i="91" s="1"/>
  <c r="O84" i="91"/>
  <c r="Q84" i="91" s="1"/>
  <c r="S84" i="91" s="1"/>
  <c r="R19" i="91"/>
  <c r="R47" i="91"/>
  <c r="O50" i="91"/>
  <c r="Q50" i="91" s="1"/>
  <c r="O44" i="91"/>
  <c r="Q44" i="91" s="1"/>
  <c r="O5" i="91"/>
  <c r="Q5" i="91" s="1"/>
  <c r="O76" i="91"/>
  <c r="Q76" i="91" s="1"/>
  <c r="O95" i="91"/>
  <c r="Q95" i="91" s="1"/>
  <c r="O39" i="91"/>
  <c r="Q39" i="91" s="1"/>
  <c r="S39" i="91" s="1"/>
  <c r="O73" i="91"/>
  <c r="Q73" i="91" s="1"/>
  <c r="S73" i="91" s="1"/>
  <c r="O94" i="91"/>
  <c r="Q94" i="91" s="1"/>
  <c r="S94" i="91" s="1"/>
  <c r="O18" i="91"/>
  <c r="Q18" i="91" s="1"/>
  <c r="R16" i="91"/>
  <c r="R26" i="91"/>
  <c r="O11" i="91"/>
  <c r="Q11" i="91" s="1"/>
  <c r="O35" i="91"/>
  <c r="Q35" i="91" s="1"/>
  <c r="O45" i="91"/>
  <c r="Q45" i="91" s="1"/>
  <c r="S45" i="91" s="1"/>
  <c r="O49" i="91"/>
  <c r="Q49" i="91" s="1"/>
  <c r="S49" i="91" s="1"/>
  <c r="O53" i="91"/>
  <c r="Q53" i="91" s="1"/>
  <c r="S53" i="91" s="1"/>
  <c r="O66" i="91"/>
  <c r="Q66" i="91" s="1"/>
  <c r="S66" i="91" s="1"/>
  <c r="O68" i="91"/>
  <c r="Q68" i="91" s="1"/>
  <c r="O12" i="91"/>
  <c r="Q12" i="91" s="1"/>
  <c r="O17" i="91"/>
  <c r="Q17" i="91" s="1"/>
  <c r="O24" i="91"/>
  <c r="Q24" i="91" s="1"/>
  <c r="R44" i="91"/>
  <c r="O46" i="91"/>
  <c r="Q46" i="91" s="1"/>
  <c r="S46" i="91" s="1"/>
  <c r="O70" i="91"/>
  <c r="Q70" i="91" s="1"/>
  <c r="O30" i="91"/>
  <c r="Q30" i="91" s="1"/>
  <c r="O61" i="91"/>
  <c r="Q61" i="91" s="1"/>
  <c r="O83" i="91"/>
  <c r="Q83" i="91" s="1"/>
  <c r="S83" i="91" s="1"/>
  <c r="O6" i="91"/>
  <c r="Q6" i="91" s="1"/>
  <c r="S6" i="91" s="1"/>
  <c r="R95" i="91"/>
  <c r="R27" i="91"/>
  <c r="S27" i="91" s="1"/>
  <c r="R33" i="91"/>
  <c r="R79" i="91"/>
  <c r="R20" i="91"/>
  <c r="R14" i="91"/>
  <c r="R21" i="91"/>
  <c r="R35" i="91"/>
  <c r="R76" i="91"/>
  <c r="R68" i="91"/>
  <c r="R11" i="91"/>
  <c r="R40" i="91"/>
  <c r="R78" i="91"/>
  <c r="R74" i="91"/>
  <c r="R22" i="91"/>
  <c r="R25" i="91"/>
  <c r="R23" i="91"/>
  <c r="R54" i="91"/>
  <c r="R70" i="91"/>
  <c r="R30" i="91"/>
  <c r="R61" i="91"/>
  <c r="R12" i="91"/>
  <c r="R50" i="91"/>
  <c r="R10" i="91"/>
  <c r="R24" i="91"/>
  <c r="R5" i="91"/>
  <c r="R41" i="91"/>
  <c r="K77" i="90"/>
  <c r="L77" i="90"/>
  <c r="M77" i="90"/>
  <c r="K76" i="90"/>
  <c r="L76" i="90"/>
  <c r="M76" i="90"/>
  <c r="K78" i="90"/>
  <c r="L78" i="90"/>
  <c r="M78" i="90"/>
  <c r="K70" i="90"/>
  <c r="L70" i="90"/>
  <c r="M70" i="90"/>
  <c r="K73" i="90"/>
  <c r="L73" i="90"/>
  <c r="M73" i="90"/>
  <c r="S28" i="91" l="1"/>
  <c r="S18" i="91"/>
  <c r="S31" i="91"/>
  <c r="S78" i="91"/>
  <c r="S59" i="91"/>
  <c r="S79" i="91"/>
  <c r="S26" i="91"/>
  <c r="S19" i="91"/>
  <c r="S21" i="91"/>
  <c r="S23" i="91"/>
  <c r="S68" i="91"/>
  <c r="S24" i="91"/>
  <c r="S50" i="91"/>
  <c r="S54" i="91"/>
  <c r="S22" i="91"/>
  <c r="S40" i="91"/>
  <c r="S29" i="91"/>
  <c r="S74" i="91"/>
  <c r="S5" i="91"/>
  <c r="S75" i="91"/>
  <c r="S33" i="91"/>
  <c r="S70" i="91"/>
  <c r="S20" i="91"/>
  <c r="S16" i="91"/>
  <c r="S41" i="91"/>
  <c r="S44" i="91"/>
  <c r="S11" i="91"/>
  <c r="S14" i="91"/>
  <c r="S35" i="91"/>
  <c r="S10" i="91"/>
  <c r="S76" i="91"/>
  <c r="S25" i="91"/>
  <c r="S12" i="91"/>
  <c r="S95" i="91"/>
  <c r="S47" i="91"/>
  <c r="S61" i="91"/>
  <c r="S30" i="91"/>
  <c r="S17" i="91"/>
  <c r="O70" i="90"/>
  <c r="Q70" i="90" s="1"/>
  <c r="O76" i="90"/>
  <c r="Q76" i="90" s="1"/>
  <c r="O78" i="90"/>
  <c r="Q78" i="90" s="1"/>
  <c r="O77" i="90"/>
  <c r="Q77" i="90" s="1"/>
  <c r="O73" i="90"/>
  <c r="Q73" i="90" s="1"/>
  <c r="R94" i="90"/>
  <c r="M94" i="90"/>
  <c r="L94" i="90"/>
  <c r="K94" i="90"/>
  <c r="R93" i="90"/>
  <c r="M93" i="90"/>
  <c r="L93" i="90"/>
  <c r="K93" i="90"/>
  <c r="R92" i="90"/>
  <c r="M92" i="90"/>
  <c r="L92" i="90"/>
  <c r="K92" i="90"/>
  <c r="R81" i="90"/>
  <c r="M81" i="90"/>
  <c r="L81" i="90"/>
  <c r="K81" i="90"/>
  <c r="R91" i="90"/>
  <c r="M91" i="90"/>
  <c r="L91" i="90"/>
  <c r="K91" i="90"/>
  <c r="R90" i="90"/>
  <c r="M90" i="90"/>
  <c r="L90" i="90"/>
  <c r="K90" i="90"/>
  <c r="R89" i="90"/>
  <c r="M89" i="90"/>
  <c r="L89" i="90"/>
  <c r="K89" i="90"/>
  <c r="R88" i="90"/>
  <c r="M88" i="90"/>
  <c r="L88" i="90"/>
  <c r="K88" i="90"/>
  <c r="R87" i="90"/>
  <c r="M87" i="90"/>
  <c r="L87" i="90"/>
  <c r="K87" i="90"/>
  <c r="R86" i="90"/>
  <c r="M86" i="90"/>
  <c r="L86" i="90"/>
  <c r="K86" i="90"/>
  <c r="R85" i="90"/>
  <c r="M85" i="90"/>
  <c r="L85" i="90"/>
  <c r="K85" i="90"/>
  <c r="R84" i="90"/>
  <c r="M84" i="90"/>
  <c r="L84" i="90"/>
  <c r="K84" i="90"/>
  <c r="R83" i="90"/>
  <c r="M83" i="90"/>
  <c r="L83" i="90"/>
  <c r="K83" i="90"/>
  <c r="R82" i="90"/>
  <c r="M82" i="90"/>
  <c r="L82" i="90"/>
  <c r="K82" i="90"/>
  <c r="R80" i="90"/>
  <c r="M80" i="90"/>
  <c r="L80" i="90"/>
  <c r="K80" i="90"/>
  <c r="M71" i="90"/>
  <c r="L71" i="90"/>
  <c r="K71" i="90"/>
  <c r="R79" i="90"/>
  <c r="M79" i="90"/>
  <c r="L79" i="90"/>
  <c r="K79" i="90"/>
  <c r="M72" i="90"/>
  <c r="L72" i="90"/>
  <c r="K72" i="90"/>
  <c r="R75" i="90"/>
  <c r="M75" i="90"/>
  <c r="L75" i="90"/>
  <c r="K75" i="90"/>
  <c r="R74" i="90"/>
  <c r="M74" i="90"/>
  <c r="L74" i="90"/>
  <c r="K74" i="90"/>
  <c r="R69" i="90"/>
  <c r="M69" i="90"/>
  <c r="L69" i="90"/>
  <c r="K69" i="90"/>
  <c r="R68" i="90"/>
  <c r="M68" i="90"/>
  <c r="L68" i="90"/>
  <c r="K68" i="90"/>
  <c r="R67" i="90"/>
  <c r="M67" i="90"/>
  <c r="L67" i="90"/>
  <c r="K67" i="90"/>
  <c r="R66" i="90"/>
  <c r="M66" i="90"/>
  <c r="L66" i="90"/>
  <c r="K66" i="90"/>
  <c r="R65" i="90"/>
  <c r="M65" i="90"/>
  <c r="L65" i="90"/>
  <c r="K65" i="90"/>
  <c r="R64" i="90"/>
  <c r="M64" i="90"/>
  <c r="L64" i="90"/>
  <c r="K64" i="90"/>
  <c r="R63" i="90"/>
  <c r="M63" i="90"/>
  <c r="L63" i="90"/>
  <c r="K63" i="90"/>
  <c r="R62" i="90"/>
  <c r="M62" i="90"/>
  <c r="L62" i="90"/>
  <c r="K62" i="90"/>
  <c r="R61" i="90"/>
  <c r="M61" i="90"/>
  <c r="L61" i="90"/>
  <c r="K61" i="90"/>
  <c r="R60" i="90"/>
  <c r="M60" i="90"/>
  <c r="L60" i="90"/>
  <c r="K60" i="90"/>
  <c r="R59" i="90"/>
  <c r="M59" i="90"/>
  <c r="L59" i="90"/>
  <c r="K59" i="90"/>
  <c r="R56" i="90"/>
  <c r="M56" i="90"/>
  <c r="L56" i="90"/>
  <c r="K56" i="90"/>
  <c r="R55" i="90"/>
  <c r="M55" i="90"/>
  <c r="L55" i="90"/>
  <c r="K55" i="90"/>
  <c r="R54" i="90"/>
  <c r="M54" i="90"/>
  <c r="L54" i="90"/>
  <c r="K54" i="90"/>
  <c r="R53" i="90"/>
  <c r="M53" i="90"/>
  <c r="L53" i="90"/>
  <c r="K53" i="90"/>
  <c r="M51" i="90"/>
  <c r="L51" i="90"/>
  <c r="K51" i="90"/>
  <c r="R43" i="90"/>
  <c r="M43" i="90"/>
  <c r="L43" i="90"/>
  <c r="K43" i="90"/>
  <c r="M57" i="90"/>
  <c r="L57" i="90"/>
  <c r="O57" i="90" s="1"/>
  <c r="Q57" i="90" s="1"/>
  <c r="K57" i="90"/>
  <c r="M44" i="90"/>
  <c r="L44" i="90"/>
  <c r="K44" i="90"/>
  <c r="M52" i="90"/>
  <c r="L52" i="90"/>
  <c r="K52" i="90"/>
  <c r="R41" i="90"/>
  <c r="M41" i="90"/>
  <c r="L41" i="90"/>
  <c r="K41" i="90"/>
  <c r="M58" i="90"/>
  <c r="L58" i="90"/>
  <c r="K58" i="90"/>
  <c r="M39" i="90"/>
  <c r="L39" i="90"/>
  <c r="K39" i="90"/>
  <c r="M32" i="90"/>
  <c r="L32" i="90"/>
  <c r="K32" i="90"/>
  <c r="M47" i="90"/>
  <c r="L47" i="90"/>
  <c r="K47" i="90"/>
  <c r="R33" i="90"/>
  <c r="M33" i="90"/>
  <c r="L33" i="90"/>
  <c r="K33" i="90"/>
  <c r="R25" i="90"/>
  <c r="M25" i="90"/>
  <c r="L25" i="90"/>
  <c r="K25" i="90"/>
  <c r="M23" i="90"/>
  <c r="L23" i="90"/>
  <c r="K23" i="90"/>
  <c r="M45" i="90"/>
  <c r="L45" i="90"/>
  <c r="K45" i="90"/>
  <c r="M46" i="90"/>
  <c r="L46" i="90"/>
  <c r="K46" i="90"/>
  <c r="M35" i="90"/>
  <c r="L35" i="90"/>
  <c r="K35" i="90"/>
  <c r="M26" i="90"/>
  <c r="L26" i="90"/>
  <c r="K26" i="90"/>
  <c r="M40" i="90"/>
  <c r="L40" i="90"/>
  <c r="K40" i="90"/>
  <c r="M50" i="90"/>
  <c r="L50" i="90"/>
  <c r="K50" i="90"/>
  <c r="R17" i="90"/>
  <c r="M17" i="90"/>
  <c r="L17" i="90"/>
  <c r="K17" i="90"/>
  <c r="M49" i="90"/>
  <c r="L49" i="90"/>
  <c r="K49" i="90"/>
  <c r="M15" i="90"/>
  <c r="L15" i="90"/>
  <c r="K15" i="90"/>
  <c r="M22" i="90"/>
  <c r="L22" i="90"/>
  <c r="K22" i="90"/>
  <c r="M18" i="90"/>
  <c r="L18" i="90"/>
  <c r="K18" i="90"/>
  <c r="M30" i="90"/>
  <c r="L30" i="90"/>
  <c r="K30" i="90"/>
  <c r="M28" i="90"/>
  <c r="L28" i="90"/>
  <c r="K28" i="90"/>
  <c r="M38" i="90"/>
  <c r="L38" i="90"/>
  <c r="K38" i="90"/>
  <c r="M29" i="90"/>
  <c r="L29" i="90"/>
  <c r="K29" i="90"/>
  <c r="M37" i="90"/>
  <c r="L37" i="90"/>
  <c r="K37" i="90"/>
  <c r="M48" i="90"/>
  <c r="L48" i="90"/>
  <c r="K48" i="90"/>
  <c r="M34" i="90"/>
  <c r="L34" i="90"/>
  <c r="K34" i="90"/>
  <c r="M19" i="90"/>
  <c r="L19" i="90"/>
  <c r="K19" i="90"/>
  <c r="M16" i="90"/>
  <c r="L16" i="90"/>
  <c r="K16" i="90"/>
  <c r="M31" i="90"/>
  <c r="L31" i="90"/>
  <c r="K31" i="90"/>
  <c r="M42" i="90"/>
  <c r="L42" i="90"/>
  <c r="K42" i="90"/>
  <c r="M27" i="90"/>
  <c r="L27" i="90"/>
  <c r="K27" i="90"/>
  <c r="M24" i="90"/>
  <c r="L24" i="90"/>
  <c r="K24" i="90"/>
  <c r="M21" i="90"/>
  <c r="L21" i="90"/>
  <c r="K21" i="90"/>
  <c r="M12" i="90"/>
  <c r="L12" i="90"/>
  <c r="K12" i="90"/>
  <c r="M14" i="90"/>
  <c r="L14" i="90"/>
  <c r="K14" i="90"/>
  <c r="R36" i="90"/>
  <c r="M36" i="90"/>
  <c r="L36" i="90"/>
  <c r="K36" i="90"/>
  <c r="M13" i="90"/>
  <c r="L13" i="90"/>
  <c r="K13" i="90"/>
  <c r="M20" i="90"/>
  <c r="L20" i="90"/>
  <c r="K20" i="90"/>
  <c r="R11" i="90"/>
  <c r="M11" i="90"/>
  <c r="L11" i="90"/>
  <c r="K11" i="90"/>
  <c r="M9" i="90"/>
  <c r="L9" i="90"/>
  <c r="K9" i="90"/>
  <c r="X9" i="90"/>
  <c r="M8" i="90"/>
  <c r="L8" i="90"/>
  <c r="K8" i="90"/>
  <c r="X8" i="90"/>
  <c r="M6" i="90"/>
  <c r="L6" i="90"/>
  <c r="K6" i="90"/>
  <c r="X7" i="90"/>
  <c r="M10" i="90"/>
  <c r="L10" i="90"/>
  <c r="K10" i="90"/>
  <c r="M5" i="90"/>
  <c r="L5" i="90"/>
  <c r="K5" i="90"/>
  <c r="X5" i="90"/>
  <c r="R47" i="90" s="1"/>
  <c r="M7" i="90"/>
  <c r="L7" i="90"/>
  <c r="K7" i="90"/>
  <c r="X4" i="90"/>
  <c r="R13" i="90" s="1"/>
  <c r="X3" i="90"/>
  <c r="R10" i="90" s="1"/>
  <c r="A1" i="90"/>
  <c r="M34" i="88"/>
  <c r="M37" i="88"/>
  <c r="M40" i="88"/>
  <c r="M24" i="88"/>
  <c r="M25" i="88"/>
  <c r="M26" i="88"/>
  <c r="M17" i="88"/>
  <c r="M18" i="88"/>
  <c r="M19" i="88"/>
  <c r="M30" i="88"/>
  <c r="M27" i="88"/>
  <c r="M45" i="88"/>
  <c r="M36" i="88"/>
  <c r="M7" i="88"/>
  <c r="M46" i="88"/>
  <c r="M32" i="88"/>
  <c r="M41" i="88"/>
  <c r="M38" i="88"/>
  <c r="M16" i="88"/>
  <c r="M23" i="88"/>
  <c r="M39" i="88"/>
  <c r="M29" i="88"/>
  <c r="M31" i="88"/>
  <c r="M33" i="88"/>
  <c r="M9" i="88"/>
  <c r="M8" i="88"/>
  <c r="M12" i="88"/>
  <c r="M57" i="88"/>
  <c r="M42" i="88"/>
  <c r="M10" i="88"/>
  <c r="M6" i="88"/>
  <c r="M11" i="88"/>
  <c r="M47" i="88"/>
  <c r="M13" i="88"/>
  <c r="M21" i="88"/>
  <c r="M14" i="88"/>
  <c r="M52" i="88"/>
  <c r="M28" i="88"/>
  <c r="M35" i="88"/>
  <c r="M20" i="88"/>
  <c r="M22" i="88"/>
  <c r="M15" i="88"/>
  <c r="M43" i="88"/>
  <c r="M44" i="88"/>
  <c r="M48" i="88"/>
  <c r="M56" i="88"/>
  <c r="M49" i="88"/>
  <c r="M50" i="88"/>
  <c r="M53" i="88"/>
  <c r="M55" i="88"/>
  <c r="M58" i="88"/>
  <c r="M59" i="88"/>
  <c r="M51" i="88"/>
  <c r="M60" i="88"/>
  <c r="M61" i="88"/>
  <c r="M62" i="88"/>
  <c r="M63" i="88"/>
  <c r="M64" i="88"/>
  <c r="M65" i="88"/>
  <c r="M66" i="88"/>
  <c r="M67" i="88"/>
  <c r="M54" i="88"/>
  <c r="M68" i="88"/>
  <c r="M69" i="88"/>
  <c r="M70" i="88"/>
  <c r="M71" i="88"/>
  <c r="M72" i="88"/>
  <c r="M73" i="88"/>
  <c r="M74" i="88"/>
  <c r="M75" i="88"/>
  <c r="M77" i="88"/>
  <c r="M85" i="88"/>
  <c r="M80" i="88"/>
  <c r="M76" i="88"/>
  <c r="M78" i="88"/>
  <c r="M84" i="88"/>
  <c r="M81" i="88"/>
  <c r="M82" i="88"/>
  <c r="M79" i="88"/>
  <c r="M87" i="88"/>
  <c r="M88" i="88"/>
  <c r="M83" i="88"/>
  <c r="M86" i="88"/>
  <c r="M89" i="88"/>
  <c r="M5" i="88"/>
  <c r="K54" i="88"/>
  <c r="L54" i="88"/>
  <c r="R89" i="88"/>
  <c r="L89" i="88"/>
  <c r="K89" i="88"/>
  <c r="R86" i="88"/>
  <c r="L86" i="88"/>
  <c r="K86" i="88"/>
  <c r="R83" i="88"/>
  <c r="L83" i="88"/>
  <c r="K83" i="88"/>
  <c r="R88" i="88"/>
  <c r="L88" i="88"/>
  <c r="K88" i="88"/>
  <c r="R87" i="88"/>
  <c r="L87" i="88"/>
  <c r="K87" i="88"/>
  <c r="R79" i="88"/>
  <c r="L79" i="88"/>
  <c r="K79" i="88"/>
  <c r="R82" i="88"/>
  <c r="L82" i="88"/>
  <c r="K82" i="88"/>
  <c r="R81" i="88"/>
  <c r="L81" i="88"/>
  <c r="K81" i="88"/>
  <c r="R84" i="88"/>
  <c r="L84" i="88"/>
  <c r="K84" i="88"/>
  <c r="R78" i="88"/>
  <c r="L78" i="88"/>
  <c r="K78" i="88"/>
  <c r="R76" i="88"/>
  <c r="L76" i="88"/>
  <c r="K76" i="88"/>
  <c r="R80" i="88"/>
  <c r="L80" i="88"/>
  <c r="K80" i="88"/>
  <c r="R85" i="88"/>
  <c r="L85" i="88"/>
  <c r="K85" i="88"/>
  <c r="R77" i="88"/>
  <c r="L77" i="88"/>
  <c r="K77" i="88"/>
  <c r="R75" i="88"/>
  <c r="L75" i="88"/>
  <c r="K75" i="88"/>
  <c r="R74" i="88"/>
  <c r="L74" i="88"/>
  <c r="K74" i="88"/>
  <c r="R73" i="88"/>
  <c r="L73" i="88"/>
  <c r="K73" i="88"/>
  <c r="R72" i="88"/>
  <c r="L72" i="88"/>
  <c r="K72" i="88"/>
  <c r="R71" i="88"/>
  <c r="L71" i="88"/>
  <c r="K71" i="88"/>
  <c r="R70" i="88"/>
  <c r="L70" i="88"/>
  <c r="K70" i="88"/>
  <c r="L15" i="88"/>
  <c r="K15" i="88"/>
  <c r="R69" i="88"/>
  <c r="L69" i="88"/>
  <c r="K69" i="88"/>
  <c r="L68" i="88"/>
  <c r="K68" i="88"/>
  <c r="R67" i="88"/>
  <c r="L67" i="88"/>
  <c r="K67" i="88"/>
  <c r="L51" i="88"/>
  <c r="K51" i="88"/>
  <c r="R66" i="88"/>
  <c r="L66" i="88"/>
  <c r="K66" i="88"/>
  <c r="R65" i="88"/>
  <c r="L65" i="88"/>
  <c r="K65" i="88"/>
  <c r="R64" i="88"/>
  <c r="L64" i="88"/>
  <c r="K64" i="88"/>
  <c r="R63" i="88"/>
  <c r="L63" i="88"/>
  <c r="K63" i="88"/>
  <c r="R62" i="88"/>
  <c r="L62" i="88"/>
  <c r="K62" i="88"/>
  <c r="R61" i="88"/>
  <c r="L61" i="88"/>
  <c r="K61" i="88"/>
  <c r="R60" i="88"/>
  <c r="L60" i="88"/>
  <c r="K60" i="88"/>
  <c r="R59" i="88"/>
  <c r="L59" i="88"/>
  <c r="K59" i="88"/>
  <c r="R58" i="88"/>
  <c r="L58" i="88"/>
  <c r="K58" i="88"/>
  <c r="R55" i="88"/>
  <c r="L55" i="88"/>
  <c r="K55" i="88"/>
  <c r="R53" i="88"/>
  <c r="L53" i="88"/>
  <c r="K53" i="88"/>
  <c r="L50" i="88"/>
  <c r="K50" i="88"/>
  <c r="R49" i="88"/>
  <c r="L49" i="88"/>
  <c r="K49" i="88"/>
  <c r="L48" i="88"/>
  <c r="K48" i="88"/>
  <c r="L14" i="88"/>
  <c r="K14" i="88"/>
  <c r="L21" i="88"/>
  <c r="K21" i="88"/>
  <c r="L22" i="88"/>
  <c r="K22" i="88"/>
  <c r="R44" i="88"/>
  <c r="L44" i="88"/>
  <c r="K44" i="88"/>
  <c r="R43" i="88"/>
  <c r="L43" i="88"/>
  <c r="K43" i="88"/>
  <c r="R35" i="88"/>
  <c r="L35" i="88"/>
  <c r="K35" i="88"/>
  <c r="L28" i="88"/>
  <c r="K28" i="88"/>
  <c r="L9" i="88"/>
  <c r="K9" i="88"/>
  <c r="L20" i="88"/>
  <c r="K20" i="88"/>
  <c r="L13" i="88"/>
  <c r="K13" i="88"/>
  <c r="L8" i="88"/>
  <c r="K8" i="88"/>
  <c r="L11" i="88"/>
  <c r="K11" i="88"/>
  <c r="L12" i="88"/>
  <c r="K12" i="88"/>
  <c r="L6" i="88"/>
  <c r="K6" i="88"/>
  <c r="L10" i="88"/>
  <c r="K10" i="88"/>
  <c r="L42" i="88"/>
  <c r="K42" i="88"/>
  <c r="L41" i="88"/>
  <c r="K41" i="88"/>
  <c r="L52" i="88"/>
  <c r="K52" i="88"/>
  <c r="L39" i="88"/>
  <c r="K39" i="88"/>
  <c r="L47" i="88"/>
  <c r="K47" i="88"/>
  <c r="L33" i="88"/>
  <c r="K33" i="88"/>
  <c r="L32" i="88"/>
  <c r="K32" i="88"/>
  <c r="L56" i="88"/>
  <c r="K56" i="88"/>
  <c r="L31" i="88"/>
  <c r="K31" i="88"/>
  <c r="L57" i="88"/>
  <c r="K57" i="88"/>
  <c r="L29" i="88"/>
  <c r="K29" i="88"/>
  <c r="L27" i="88"/>
  <c r="K27" i="88"/>
  <c r="L23" i="88"/>
  <c r="K23" i="88"/>
  <c r="L19" i="88"/>
  <c r="K19" i="88"/>
  <c r="L7" i="88"/>
  <c r="K7" i="88"/>
  <c r="L18" i="88"/>
  <c r="K18" i="88"/>
  <c r="L17" i="88"/>
  <c r="K17" i="88"/>
  <c r="L16" i="88"/>
  <c r="K16" i="88"/>
  <c r="L38" i="88"/>
  <c r="K38" i="88"/>
  <c r="L36" i="88"/>
  <c r="K36" i="88"/>
  <c r="L30" i="88"/>
  <c r="K30" i="88"/>
  <c r="L26" i="88"/>
  <c r="K26" i="88"/>
  <c r="L25" i="88"/>
  <c r="K25" i="88"/>
  <c r="L24" i="88"/>
  <c r="K24" i="88"/>
  <c r="L46" i="88"/>
  <c r="K46" i="88"/>
  <c r="X9" i="88"/>
  <c r="R48" i="88" s="1"/>
  <c r="L45" i="88"/>
  <c r="K45" i="88"/>
  <c r="X8" i="88"/>
  <c r="R30" i="88" s="1"/>
  <c r="L40" i="88"/>
  <c r="K40" i="88"/>
  <c r="X7" i="88"/>
  <c r="R26" i="88" s="1"/>
  <c r="L37" i="88"/>
  <c r="K37" i="88"/>
  <c r="L34" i="88"/>
  <c r="K34" i="88"/>
  <c r="X5" i="88"/>
  <c r="L5" i="88"/>
  <c r="K5" i="88"/>
  <c r="X4" i="88"/>
  <c r="X3" i="88"/>
  <c r="A1" i="88"/>
  <c r="R40" i="90" l="1"/>
  <c r="R71" i="90"/>
  <c r="R72" i="90"/>
  <c r="R46" i="90"/>
  <c r="R21" i="90"/>
  <c r="U61" i="91"/>
  <c r="U59" i="91"/>
  <c r="U34" i="91"/>
  <c r="U30" i="91"/>
  <c r="U27" i="91"/>
  <c r="U29" i="91"/>
  <c r="R73" i="90"/>
  <c r="S73" i="90" s="1"/>
  <c r="R78" i="90"/>
  <c r="S78" i="90" s="1"/>
  <c r="R77" i="90"/>
  <c r="S77" i="90" s="1"/>
  <c r="R70" i="90"/>
  <c r="S70" i="90" s="1"/>
  <c r="R76" i="90"/>
  <c r="S76" i="90" s="1"/>
  <c r="R39" i="90"/>
  <c r="R31" i="90"/>
  <c r="R28" i="90"/>
  <c r="O17" i="90"/>
  <c r="Q17" i="90" s="1"/>
  <c r="S17" i="90" s="1"/>
  <c r="O50" i="90"/>
  <c r="Q50" i="90" s="1"/>
  <c r="O36" i="90"/>
  <c r="Q36" i="90" s="1"/>
  <c r="S36" i="90" s="1"/>
  <c r="O29" i="90"/>
  <c r="Q29" i="90" s="1"/>
  <c r="O20" i="90"/>
  <c r="Q20" i="90" s="1"/>
  <c r="O30" i="90"/>
  <c r="Q30" i="90" s="1"/>
  <c r="O15" i="90"/>
  <c r="Q15" i="90" s="1"/>
  <c r="O60" i="90"/>
  <c r="Q60" i="90" s="1"/>
  <c r="S60" i="90" s="1"/>
  <c r="O68" i="90"/>
  <c r="Q68" i="90" s="1"/>
  <c r="S68" i="90" s="1"/>
  <c r="O82" i="90"/>
  <c r="Q82" i="90" s="1"/>
  <c r="S82" i="90" s="1"/>
  <c r="O90" i="90"/>
  <c r="Q90" i="90" s="1"/>
  <c r="S90" i="90" s="1"/>
  <c r="O53" i="90"/>
  <c r="Q53" i="90" s="1"/>
  <c r="S53" i="90" s="1"/>
  <c r="O25" i="90"/>
  <c r="Q25" i="90" s="1"/>
  <c r="S25" i="90" s="1"/>
  <c r="O26" i="90"/>
  <c r="Q26" i="90" s="1"/>
  <c r="O47" i="90"/>
  <c r="Q47" i="90" s="1"/>
  <c r="S47" i="90" s="1"/>
  <c r="O27" i="90"/>
  <c r="Q27" i="90" s="1"/>
  <c r="O34" i="90"/>
  <c r="Q34" i="90" s="1"/>
  <c r="O63" i="90"/>
  <c r="Q63" i="90" s="1"/>
  <c r="S63" i="90" s="1"/>
  <c r="O61" i="90"/>
  <c r="Q61" i="90" s="1"/>
  <c r="S61" i="90" s="1"/>
  <c r="O75" i="90"/>
  <c r="Q75" i="90" s="1"/>
  <c r="S75" i="90" s="1"/>
  <c r="O16" i="90"/>
  <c r="Q16" i="90" s="1"/>
  <c r="O35" i="90"/>
  <c r="Q35" i="90" s="1"/>
  <c r="O33" i="90"/>
  <c r="Q33" i="90" s="1"/>
  <c r="S33" i="90" s="1"/>
  <c r="O44" i="90"/>
  <c r="Q44" i="90" s="1"/>
  <c r="O69" i="90"/>
  <c r="Q69" i="90" s="1"/>
  <c r="S69" i="90" s="1"/>
  <c r="O85" i="90"/>
  <c r="Q85" i="90" s="1"/>
  <c r="S85" i="90" s="1"/>
  <c r="O11" i="90"/>
  <c r="Q11" i="90" s="1"/>
  <c r="S11" i="90" s="1"/>
  <c r="O42" i="90"/>
  <c r="Q42" i="90" s="1"/>
  <c r="O32" i="90"/>
  <c r="Q32" i="90" s="1"/>
  <c r="O83" i="90"/>
  <c r="Q83" i="90" s="1"/>
  <c r="S83" i="90" s="1"/>
  <c r="O92" i="90"/>
  <c r="Q92" i="90" s="1"/>
  <c r="S92" i="90" s="1"/>
  <c r="O38" i="90"/>
  <c r="Q38" i="90" s="1"/>
  <c r="O51" i="90"/>
  <c r="Q51" i="90" s="1"/>
  <c r="O91" i="90"/>
  <c r="Q91" i="90" s="1"/>
  <c r="S91" i="90" s="1"/>
  <c r="O13" i="90"/>
  <c r="Q13" i="90" s="1"/>
  <c r="S13" i="90" s="1"/>
  <c r="O40" i="90"/>
  <c r="Q40" i="90" s="1"/>
  <c r="S40" i="90" s="1"/>
  <c r="O23" i="90"/>
  <c r="Q23" i="90" s="1"/>
  <c r="O5" i="90"/>
  <c r="Q5" i="90" s="1"/>
  <c r="O6" i="90"/>
  <c r="Q6" i="90" s="1"/>
  <c r="O9" i="90"/>
  <c r="Q9" i="90" s="1"/>
  <c r="O18" i="90"/>
  <c r="Q18" i="90" s="1"/>
  <c r="O58" i="90"/>
  <c r="Q58" i="90" s="1"/>
  <c r="O54" i="90"/>
  <c r="Q54" i="90" s="1"/>
  <c r="S54" i="90" s="1"/>
  <c r="O56" i="90"/>
  <c r="Q56" i="90" s="1"/>
  <c r="S56" i="90" s="1"/>
  <c r="O65" i="90"/>
  <c r="Q65" i="90" s="1"/>
  <c r="S65" i="90" s="1"/>
  <c r="O67" i="90"/>
  <c r="Q67" i="90" s="1"/>
  <c r="S67" i="90" s="1"/>
  <c r="O74" i="90"/>
  <c r="Q74" i="90" s="1"/>
  <c r="S74" i="90" s="1"/>
  <c r="O72" i="90"/>
  <c r="Q72" i="90" s="1"/>
  <c r="S72" i="90" s="1"/>
  <c r="O71" i="90"/>
  <c r="Q71" i="90" s="1"/>
  <c r="S71" i="90" s="1"/>
  <c r="O87" i="90"/>
  <c r="Q87" i="90" s="1"/>
  <c r="S87" i="90" s="1"/>
  <c r="O89" i="90"/>
  <c r="Q89" i="90" s="1"/>
  <c r="S89" i="90" s="1"/>
  <c r="O81" i="90"/>
  <c r="Q81" i="90" s="1"/>
  <c r="S81" i="90" s="1"/>
  <c r="O93" i="90"/>
  <c r="Q93" i="90" s="1"/>
  <c r="S93" i="90" s="1"/>
  <c r="O14" i="90"/>
  <c r="Q14" i="90" s="1"/>
  <c r="O24" i="90"/>
  <c r="Q24" i="90" s="1"/>
  <c r="O52" i="90"/>
  <c r="Q52" i="90" s="1"/>
  <c r="O12" i="90"/>
  <c r="Q12" i="90" s="1"/>
  <c r="O48" i="90"/>
  <c r="Q48" i="90" s="1"/>
  <c r="O28" i="90"/>
  <c r="Q28" i="90" s="1"/>
  <c r="O49" i="90"/>
  <c r="Q49" i="90" s="1"/>
  <c r="O46" i="90"/>
  <c r="Q46" i="90" s="1"/>
  <c r="S46" i="90" s="1"/>
  <c r="O10" i="90"/>
  <c r="Q10" i="90" s="1"/>
  <c r="S10" i="90" s="1"/>
  <c r="O19" i="90"/>
  <c r="Q19" i="90" s="1"/>
  <c r="O22" i="90"/>
  <c r="Q22" i="90" s="1"/>
  <c r="O41" i="90"/>
  <c r="Q41" i="90" s="1"/>
  <c r="S41" i="90" s="1"/>
  <c r="O8" i="90"/>
  <c r="Q8" i="90" s="1"/>
  <c r="O21" i="90"/>
  <c r="Q21" i="90" s="1"/>
  <c r="S21" i="90" s="1"/>
  <c r="O31" i="90"/>
  <c r="Q31" i="90" s="1"/>
  <c r="O37" i="90"/>
  <c r="Q37" i="90" s="1"/>
  <c r="O45" i="90"/>
  <c r="Q45" i="90" s="1"/>
  <c r="O43" i="90"/>
  <c r="Q43" i="90" s="1"/>
  <c r="S43" i="90" s="1"/>
  <c r="O55" i="90"/>
  <c r="Q55" i="90" s="1"/>
  <c r="S55" i="90" s="1"/>
  <c r="O59" i="90"/>
  <c r="Q59" i="90" s="1"/>
  <c r="S59" i="90" s="1"/>
  <c r="O62" i="90"/>
  <c r="Q62" i="90" s="1"/>
  <c r="S62" i="90" s="1"/>
  <c r="O64" i="90"/>
  <c r="Q64" i="90" s="1"/>
  <c r="S64" i="90" s="1"/>
  <c r="O66" i="90"/>
  <c r="Q66" i="90" s="1"/>
  <c r="S66" i="90" s="1"/>
  <c r="O79" i="90"/>
  <c r="Q79" i="90" s="1"/>
  <c r="S79" i="90" s="1"/>
  <c r="O80" i="90"/>
  <c r="Q80" i="90" s="1"/>
  <c r="S80" i="90" s="1"/>
  <c r="O84" i="90"/>
  <c r="Q84" i="90" s="1"/>
  <c r="S84" i="90" s="1"/>
  <c r="O86" i="90"/>
  <c r="Q86" i="90" s="1"/>
  <c r="S86" i="90" s="1"/>
  <c r="O88" i="90"/>
  <c r="Q88" i="90" s="1"/>
  <c r="S88" i="90" s="1"/>
  <c r="O94" i="90"/>
  <c r="Q94" i="90" s="1"/>
  <c r="S94" i="90" s="1"/>
  <c r="O39" i="90"/>
  <c r="Q39" i="90" s="1"/>
  <c r="O7" i="90"/>
  <c r="Q7" i="90" s="1"/>
  <c r="R16" i="90"/>
  <c r="R30" i="90"/>
  <c r="S30" i="90" s="1"/>
  <c r="R26" i="90"/>
  <c r="R32" i="90"/>
  <c r="R51" i="90"/>
  <c r="S51" i="90" s="1"/>
  <c r="R20" i="90"/>
  <c r="R42" i="90"/>
  <c r="R38" i="90"/>
  <c r="R50" i="90"/>
  <c r="R57" i="90"/>
  <c r="S57" i="90" s="1"/>
  <c r="R27" i="90"/>
  <c r="R29" i="90"/>
  <c r="R44" i="90"/>
  <c r="R6" i="90"/>
  <c r="R8" i="90"/>
  <c r="R9" i="90"/>
  <c r="R24" i="90"/>
  <c r="R37" i="90"/>
  <c r="R49" i="90"/>
  <c r="R23" i="90"/>
  <c r="R52" i="90"/>
  <c r="R7" i="90"/>
  <c r="R5" i="90"/>
  <c r="R48" i="90"/>
  <c r="R15" i="90"/>
  <c r="R45" i="90"/>
  <c r="R12" i="90"/>
  <c r="R34" i="90"/>
  <c r="R22" i="90"/>
  <c r="R58" i="90"/>
  <c r="R14" i="90"/>
  <c r="R19" i="90"/>
  <c r="R18" i="90"/>
  <c r="R35" i="90"/>
  <c r="S35" i="90" s="1"/>
  <c r="O85" i="88"/>
  <c r="R15" i="88"/>
  <c r="O67" i="88"/>
  <c r="Q67" i="88" s="1"/>
  <c r="S67" i="88" s="1"/>
  <c r="O15" i="88"/>
  <c r="Q15" i="88" s="1"/>
  <c r="O72" i="88"/>
  <c r="Q72" i="88" s="1"/>
  <c r="S72" i="88" s="1"/>
  <c r="O78" i="88"/>
  <c r="Q78" i="88" s="1"/>
  <c r="S78" i="88" s="1"/>
  <c r="O86" i="88"/>
  <c r="Q86" i="88" s="1"/>
  <c r="S86" i="88" s="1"/>
  <c r="R51" i="88"/>
  <c r="O74" i="88"/>
  <c r="O81" i="88"/>
  <c r="O62" i="88"/>
  <c r="R46" i="88"/>
  <c r="O54" i="88"/>
  <c r="Q54" i="88" s="1"/>
  <c r="O31" i="88"/>
  <c r="Q31" i="88" s="1"/>
  <c r="O77" i="88"/>
  <c r="Q77" i="88" s="1"/>
  <c r="S77" i="88" s="1"/>
  <c r="O79" i="88"/>
  <c r="Q79" i="88" s="1"/>
  <c r="S79" i="88" s="1"/>
  <c r="O17" i="88"/>
  <c r="Q17" i="88" s="1"/>
  <c r="O69" i="88"/>
  <c r="Q69" i="88" s="1"/>
  <c r="S69" i="88" s="1"/>
  <c r="O26" i="88"/>
  <c r="Q26" i="88" s="1"/>
  <c r="S26" i="88" s="1"/>
  <c r="O33" i="88"/>
  <c r="Q33" i="88" s="1"/>
  <c r="O20" i="88"/>
  <c r="Q20" i="88" s="1"/>
  <c r="O87" i="88"/>
  <c r="Q87" i="88" s="1"/>
  <c r="S87" i="88" s="1"/>
  <c r="O23" i="88"/>
  <c r="Q23" i="88" s="1"/>
  <c r="O47" i="88"/>
  <c r="O42" i="88"/>
  <c r="O11" i="88"/>
  <c r="Q11" i="88" s="1"/>
  <c r="O9" i="88"/>
  <c r="O30" i="88"/>
  <c r="Q30" i="88" s="1"/>
  <c r="S30" i="88" s="1"/>
  <c r="O61" i="88"/>
  <c r="Q61" i="88" s="1"/>
  <c r="S61" i="88" s="1"/>
  <c r="O68" i="88"/>
  <c r="Q68" i="88" s="1"/>
  <c r="O73" i="88"/>
  <c r="O84" i="88"/>
  <c r="O89" i="88"/>
  <c r="O7" i="88"/>
  <c r="O29" i="88"/>
  <c r="O32" i="88"/>
  <c r="Q32" i="88" s="1"/>
  <c r="O6" i="88"/>
  <c r="Q6" i="88" s="1"/>
  <c r="O35" i="88"/>
  <c r="Q35" i="88" s="1"/>
  <c r="S35" i="88" s="1"/>
  <c r="O16" i="88"/>
  <c r="Q16" i="88" s="1"/>
  <c r="O12" i="88"/>
  <c r="Q12" i="88" s="1"/>
  <c r="O22" i="88"/>
  <c r="Q22" i="88" s="1"/>
  <c r="O59" i="88"/>
  <c r="Q59" i="88" s="1"/>
  <c r="S59" i="88" s="1"/>
  <c r="O51" i="88"/>
  <c r="Q51" i="88" s="1"/>
  <c r="S51" i="88" s="1"/>
  <c r="O71" i="88"/>
  <c r="Q71" i="88" s="1"/>
  <c r="S71" i="88" s="1"/>
  <c r="O76" i="88"/>
  <c r="Q76" i="88" s="1"/>
  <c r="S76" i="88" s="1"/>
  <c r="O83" i="88"/>
  <c r="Q83" i="88" s="1"/>
  <c r="S83" i="88" s="1"/>
  <c r="O49" i="88"/>
  <c r="Q49" i="88" s="1"/>
  <c r="S49" i="88" s="1"/>
  <c r="R21" i="88"/>
  <c r="O60" i="88"/>
  <c r="Q60" i="88" s="1"/>
  <c r="S60" i="88" s="1"/>
  <c r="O82" i="88"/>
  <c r="Q82" i="88" s="1"/>
  <c r="S82" i="88" s="1"/>
  <c r="O75" i="88"/>
  <c r="R39" i="88"/>
  <c r="O18" i="88"/>
  <c r="Q18" i="88" s="1"/>
  <c r="O50" i="88"/>
  <c r="Q50" i="88" s="1"/>
  <c r="O70" i="88"/>
  <c r="Q70" i="88" s="1"/>
  <c r="S70" i="88" s="1"/>
  <c r="O80" i="88"/>
  <c r="Q80" i="88" s="1"/>
  <c r="S80" i="88" s="1"/>
  <c r="O88" i="88"/>
  <c r="Q88" i="88" s="1"/>
  <c r="S88" i="88" s="1"/>
  <c r="O40" i="88"/>
  <c r="Q40" i="88" s="1"/>
  <c r="O63" i="88"/>
  <c r="O24" i="88"/>
  <c r="Q24" i="88" s="1"/>
  <c r="O36" i="88"/>
  <c r="Q36" i="88" s="1"/>
  <c r="O27" i="88"/>
  <c r="Q27" i="88" s="1"/>
  <c r="O56" i="88"/>
  <c r="Q56" i="88" s="1"/>
  <c r="O39" i="88"/>
  <c r="Q39" i="88" s="1"/>
  <c r="O10" i="88"/>
  <c r="Q10" i="88" s="1"/>
  <c r="O8" i="88"/>
  <c r="O28" i="88"/>
  <c r="Q28" i="88" s="1"/>
  <c r="O44" i="88"/>
  <c r="Q44" i="88" s="1"/>
  <c r="S44" i="88" s="1"/>
  <c r="O14" i="88"/>
  <c r="Q14" i="88" s="1"/>
  <c r="O58" i="88"/>
  <c r="Q58" i="88" s="1"/>
  <c r="S58" i="88" s="1"/>
  <c r="O66" i="88"/>
  <c r="Q66" i="88" s="1"/>
  <c r="S66" i="88" s="1"/>
  <c r="O34" i="88"/>
  <c r="Q34" i="88" s="1"/>
  <c r="O45" i="88"/>
  <c r="Q45" i="88" s="1"/>
  <c r="O25" i="88"/>
  <c r="O38" i="88"/>
  <c r="Q38" i="88" s="1"/>
  <c r="O52" i="88"/>
  <c r="Q52" i="88" s="1"/>
  <c r="O13" i="88"/>
  <c r="Q13" i="88" s="1"/>
  <c r="O48" i="88"/>
  <c r="Q48" i="88" s="1"/>
  <c r="S48" i="88" s="1"/>
  <c r="O53" i="88"/>
  <c r="Q53" i="88" s="1"/>
  <c r="S53" i="88" s="1"/>
  <c r="O64" i="88"/>
  <c r="Q64" i="88" s="1"/>
  <c r="S64" i="88" s="1"/>
  <c r="O37" i="88"/>
  <c r="Q37" i="88" s="1"/>
  <c r="O19" i="88"/>
  <c r="O57" i="88"/>
  <c r="Q57" i="88" s="1"/>
  <c r="O41" i="88"/>
  <c r="Q41" i="88" s="1"/>
  <c r="O46" i="88"/>
  <c r="O43" i="88"/>
  <c r="Q43" i="88" s="1"/>
  <c r="S43" i="88" s="1"/>
  <c r="O21" i="88"/>
  <c r="Q21" i="88" s="1"/>
  <c r="O55" i="88"/>
  <c r="Q55" i="88" s="1"/>
  <c r="S55" i="88" s="1"/>
  <c r="O65" i="88"/>
  <c r="Q65" i="88" s="1"/>
  <c r="S65" i="88" s="1"/>
  <c r="O5" i="88"/>
  <c r="Q5" i="88" s="1"/>
  <c r="R36" i="88"/>
  <c r="R12" i="88"/>
  <c r="R13" i="88"/>
  <c r="R68" i="88"/>
  <c r="R38" i="88"/>
  <c r="R10" i="88"/>
  <c r="R22" i="88"/>
  <c r="R7" i="88"/>
  <c r="R8" i="88"/>
  <c r="R9" i="88"/>
  <c r="R34" i="88"/>
  <c r="R25" i="88"/>
  <c r="R28" i="88"/>
  <c r="R54" i="88"/>
  <c r="R24" i="88"/>
  <c r="R11" i="88"/>
  <c r="R20" i="88"/>
  <c r="R14" i="88"/>
  <c r="R6" i="88"/>
  <c r="R50" i="88"/>
  <c r="Q73" i="88"/>
  <c r="S73" i="88" s="1"/>
  <c r="Q62" i="88"/>
  <c r="S62" i="88" s="1"/>
  <c r="Q8" i="88"/>
  <c r="Q74" i="88"/>
  <c r="S74" i="88" s="1"/>
  <c r="Q7" i="88"/>
  <c r="Q19" i="88"/>
  <c r="Q42" i="88"/>
  <c r="Q81" i="88"/>
  <c r="S81" i="88" s="1"/>
  <c r="Q29" i="88"/>
  <c r="Q46" i="88"/>
  <c r="Q84" i="88"/>
  <c r="S84" i="88" s="1"/>
  <c r="Q85" i="88"/>
  <c r="S85" i="88" s="1"/>
  <c r="Q25" i="88"/>
  <c r="Q9" i="88"/>
  <c r="Q63" i="88"/>
  <c r="S63" i="88" s="1"/>
  <c r="Q75" i="88"/>
  <c r="S75" i="88" s="1"/>
  <c r="Q89" i="88"/>
  <c r="S89" i="88" s="1"/>
  <c r="Q47" i="88"/>
  <c r="R29" i="88"/>
  <c r="R5" i="88"/>
  <c r="R17" i="88"/>
  <c r="R31" i="88"/>
  <c r="R45" i="88"/>
  <c r="R23" i="88"/>
  <c r="R47" i="88"/>
  <c r="R42" i="88"/>
  <c r="R40" i="88"/>
  <c r="R19" i="88"/>
  <c r="R41" i="88"/>
  <c r="R16" i="88"/>
  <c r="R57" i="88"/>
  <c r="R33" i="88"/>
  <c r="R37" i="88"/>
  <c r="R32" i="88"/>
  <c r="R52" i="88"/>
  <c r="R18" i="88"/>
  <c r="R27" i="88"/>
  <c r="R56" i="88"/>
  <c r="H88" i="87"/>
  <c r="I88" i="87"/>
  <c r="N88" i="87"/>
  <c r="N46" i="87"/>
  <c r="I46" i="87"/>
  <c r="H46" i="87"/>
  <c r="N41" i="87"/>
  <c r="I41" i="87"/>
  <c r="H41" i="87"/>
  <c r="N36" i="87"/>
  <c r="I36" i="87"/>
  <c r="H36" i="87"/>
  <c r="N47" i="87"/>
  <c r="I47" i="87"/>
  <c r="H47" i="87"/>
  <c r="N43" i="87"/>
  <c r="I43" i="87"/>
  <c r="H43" i="87"/>
  <c r="N15" i="87"/>
  <c r="I15" i="87"/>
  <c r="H15" i="87"/>
  <c r="N34" i="87"/>
  <c r="I34" i="87"/>
  <c r="H34" i="87"/>
  <c r="N25" i="87"/>
  <c r="I25" i="87"/>
  <c r="H25" i="87"/>
  <c r="N38" i="87"/>
  <c r="I38" i="87"/>
  <c r="H38" i="87"/>
  <c r="N12" i="87"/>
  <c r="I12" i="87"/>
  <c r="H12" i="87"/>
  <c r="N5" i="87"/>
  <c r="I5" i="87"/>
  <c r="H5" i="87"/>
  <c r="N22" i="87"/>
  <c r="I22" i="87"/>
  <c r="H22" i="87"/>
  <c r="N39" i="87"/>
  <c r="I39" i="87"/>
  <c r="H39" i="87"/>
  <c r="N11" i="87"/>
  <c r="I11" i="87"/>
  <c r="H11" i="87"/>
  <c r="N24" i="87"/>
  <c r="I24" i="87"/>
  <c r="H24" i="87"/>
  <c r="N59" i="87"/>
  <c r="I59" i="87"/>
  <c r="H59" i="87"/>
  <c r="N70" i="87"/>
  <c r="I70" i="87"/>
  <c r="H70" i="87"/>
  <c r="N73" i="87"/>
  <c r="I73" i="87"/>
  <c r="H73" i="87"/>
  <c r="N66" i="87"/>
  <c r="I66" i="87"/>
  <c r="H66" i="87"/>
  <c r="N30" i="87"/>
  <c r="I30" i="87"/>
  <c r="H30" i="87"/>
  <c r="N10" i="87"/>
  <c r="I10" i="87"/>
  <c r="H10" i="87"/>
  <c r="N65" i="87"/>
  <c r="I65" i="87"/>
  <c r="H65" i="87"/>
  <c r="N23" i="87"/>
  <c r="I23" i="87"/>
  <c r="H23" i="87"/>
  <c r="N16" i="87"/>
  <c r="I16" i="87"/>
  <c r="H16" i="87"/>
  <c r="N67" i="87"/>
  <c r="I67" i="87"/>
  <c r="H67" i="87"/>
  <c r="N27" i="87"/>
  <c r="I27" i="87"/>
  <c r="H27" i="87"/>
  <c r="N33" i="87"/>
  <c r="I33" i="87"/>
  <c r="H33" i="87"/>
  <c r="N32" i="87"/>
  <c r="I32" i="87"/>
  <c r="H32" i="87"/>
  <c r="N8" i="87"/>
  <c r="I8" i="87"/>
  <c r="H8" i="87"/>
  <c r="N72" i="87"/>
  <c r="I72" i="87"/>
  <c r="H72" i="87"/>
  <c r="N31" i="87"/>
  <c r="I31" i="87"/>
  <c r="H31" i="87"/>
  <c r="N78" i="87"/>
  <c r="I78" i="87"/>
  <c r="H78" i="87"/>
  <c r="N77" i="87"/>
  <c r="I77" i="87"/>
  <c r="H77" i="87"/>
  <c r="N29" i="87"/>
  <c r="I29" i="87"/>
  <c r="H29" i="87"/>
  <c r="N28" i="87"/>
  <c r="I28" i="87"/>
  <c r="H28" i="87"/>
  <c r="N20" i="87"/>
  <c r="I20" i="87"/>
  <c r="H20" i="87"/>
  <c r="N53" i="87"/>
  <c r="I53" i="87"/>
  <c r="H53" i="87"/>
  <c r="N58" i="87"/>
  <c r="I58" i="87"/>
  <c r="H58" i="87"/>
  <c r="I62" i="87"/>
  <c r="H62" i="87"/>
  <c r="N63" i="87"/>
  <c r="I63" i="87"/>
  <c r="H63" i="87"/>
  <c r="N6" i="87"/>
  <c r="I6" i="87"/>
  <c r="H6" i="87"/>
  <c r="N54" i="87"/>
  <c r="I54" i="87"/>
  <c r="H54" i="87"/>
  <c r="I50" i="87"/>
  <c r="H50" i="87"/>
  <c r="N45" i="87"/>
  <c r="I45" i="87"/>
  <c r="H45" i="87"/>
  <c r="I61" i="87"/>
  <c r="H61" i="87"/>
  <c r="N37" i="87"/>
  <c r="I37" i="87"/>
  <c r="H37" i="87"/>
  <c r="N21" i="87"/>
  <c r="I21" i="87"/>
  <c r="H21" i="87"/>
  <c r="I68" i="87"/>
  <c r="H68" i="87"/>
  <c r="I26" i="87"/>
  <c r="H26" i="87"/>
  <c r="I17" i="87"/>
  <c r="H17" i="87"/>
  <c r="I56" i="87"/>
  <c r="H56" i="87"/>
  <c r="I35" i="87"/>
  <c r="H35" i="87"/>
  <c r="I18" i="87"/>
  <c r="H18" i="87"/>
  <c r="I55" i="87"/>
  <c r="H55" i="87"/>
  <c r="I51" i="87"/>
  <c r="H51" i="87"/>
  <c r="I49" i="87"/>
  <c r="H49" i="87"/>
  <c r="I80" i="87"/>
  <c r="H80" i="87"/>
  <c r="I13" i="87"/>
  <c r="H13" i="87"/>
  <c r="I87" i="87"/>
  <c r="H87" i="87"/>
  <c r="I83" i="87"/>
  <c r="H83" i="87"/>
  <c r="I64" i="87"/>
  <c r="H64" i="87"/>
  <c r="I84" i="87"/>
  <c r="H84" i="87"/>
  <c r="I40" i="87"/>
  <c r="H40" i="87"/>
  <c r="I52" i="87"/>
  <c r="H52" i="87"/>
  <c r="I48" i="87"/>
  <c r="H48" i="87"/>
  <c r="I19" i="87"/>
  <c r="H19" i="87"/>
  <c r="I9" i="87"/>
  <c r="H9" i="87"/>
  <c r="N86" i="87"/>
  <c r="I86" i="87"/>
  <c r="H86" i="87"/>
  <c r="N76" i="87"/>
  <c r="I76" i="87"/>
  <c r="H76" i="87"/>
  <c r="I71" i="87"/>
  <c r="H71" i="87"/>
  <c r="N57" i="87"/>
  <c r="I57" i="87"/>
  <c r="H57" i="87"/>
  <c r="I85" i="87"/>
  <c r="H85" i="87"/>
  <c r="N44" i="87"/>
  <c r="I44" i="87"/>
  <c r="H44" i="87"/>
  <c r="N82" i="87"/>
  <c r="I82" i="87"/>
  <c r="H82" i="87"/>
  <c r="N69" i="87"/>
  <c r="I69" i="87"/>
  <c r="H69" i="87"/>
  <c r="N60" i="87"/>
  <c r="I60" i="87"/>
  <c r="H60" i="87"/>
  <c r="I7" i="87"/>
  <c r="H7" i="87"/>
  <c r="N75" i="87"/>
  <c r="I75" i="87"/>
  <c r="H75" i="87"/>
  <c r="T9" i="87"/>
  <c r="I81" i="87"/>
  <c r="H81" i="87"/>
  <c r="T8" i="87"/>
  <c r="N42" i="87"/>
  <c r="I42" i="87"/>
  <c r="H42" i="87"/>
  <c r="T7" i="87"/>
  <c r="N79" i="87"/>
  <c r="I79" i="87"/>
  <c r="H79" i="87"/>
  <c r="I74" i="87"/>
  <c r="H74" i="87"/>
  <c r="T5" i="87"/>
  <c r="N68" i="87" s="1"/>
  <c r="I14" i="87"/>
  <c r="H14" i="87"/>
  <c r="T4" i="87"/>
  <c r="N83" i="87" s="1"/>
  <c r="T3" i="87"/>
  <c r="N52" i="87" s="1"/>
  <c r="A1" i="87"/>
  <c r="S28" i="90" l="1"/>
  <c r="N7" i="87"/>
  <c r="S42" i="90"/>
  <c r="S32" i="90"/>
  <c r="S27" i="90"/>
  <c r="S39" i="90"/>
  <c r="S34" i="90"/>
  <c r="S31" i="90"/>
  <c r="S9" i="90"/>
  <c r="S29" i="90"/>
  <c r="S50" i="90"/>
  <c r="S16" i="90"/>
  <c r="S20" i="90"/>
  <c r="S49" i="90"/>
  <c r="S44" i="90"/>
  <c r="S37" i="90"/>
  <c r="S26" i="90"/>
  <c r="S23" i="90"/>
  <c r="S15" i="90"/>
  <c r="S18" i="90"/>
  <c r="S6" i="90"/>
  <c r="S5" i="90"/>
  <c r="S45" i="90"/>
  <c r="S14" i="90"/>
  <c r="S38" i="90"/>
  <c r="S48" i="90"/>
  <c r="S24" i="90"/>
  <c r="S19" i="90"/>
  <c r="S58" i="90"/>
  <c r="S22" i="90"/>
  <c r="S52" i="90"/>
  <c r="S8" i="90"/>
  <c r="S12" i="90"/>
  <c r="S7" i="90"/>
  <c r="S15" i="88"/>
  <c r="S46" i="88"/>
  <c r="S68" i="88"/>
  <c r="S27" i="88"/>
  <c r="S25" i="88"/>
  <c r="S36" i="88"/>
  <c r="S8" i="88"/>
  <c r="S13" i="88"/>
  <c r="S39" i="88"/>
  <c r="S56" i="88"/>
  <c r="S50" i="88"/>
  <c r="S34" i="88"/>
  <c r="S12" i="88"/>
  <c r="S21" i="88"/>
  <c r="S9" i="88"/>
  <c r="S14" i="88"/>
  <c r="S38" i="88"/>
  <c r="S10" i="88"/>
  <c r="S54" i="88"/>
  <c r="S22" i="88"/>
  <c r="S28" i="88"/>
  <c r="S7" i="88"/>
  <c r="S11" i="88"/>
  <c r="S24" i="88"/>
  <c r="S20" i="88"/>
  <c r="S6" i="88"/>
  <c r="S31" i="88"/>
  <c r="S16" i="88"/>
  <c r="S40" i="88"/>
  <c r="S41" i="88"/>
  <c r="S17" i="88"/>
  <c r="S23" i="88"/>
  <c r="S19" i="88"/>
  <c r="S32" i="88"/>
  <c r="S18" i="88"/>
  <c r="S45" i="88"/>
  <c r="S42" i="88"/>
  <c r="S33" i="88"/>
  <c r="S29" i="88"/>
  <c r="S37" i="88"/>
  <c r="S47" i="88"/>
  <c r="S57" i="88"/>
  <c r="S5" i="88"/>
  <c r="S52" i="88"/>
  <c r="K10" i="87"/>
  <c r="M10" i="87" s="1"/>
  <c r="N13" i="87"/>
  <c r="N56" i="87"/>
  <c r="N61" i="87"/>
  <c r="N81" i="87"/>
  <c r="N64" i="87"/>
  <c r="N18" i="87"/>
  <c r="N17" i="87"/>
  <c r="N74" i="87"/>
  <c r="N87" i="87"/>
  <c r="N19" i="87"/>
  <c r="N50" i="87"/>
  <c r="N14" i="87"/>
  <c r="N40" i="87"/>
  <c r="N51" i="87"/>
  <c r="N62" i="87"/>
  <c r="N35" i="87"/>
  <c r="N48" i="87"/>
  <c r="N80" i="87"/>
  <c r="N26" i="87"/>
  <c r="N71" i="87"/>
  <c r="N84" i="87"/>
  <c r="N55" i="87"/>
  <c r="N9" i="87"/>
  <c r="N85" i="87"/>
  <c r="N49" i="87"/>
  <c r="K11" i="87"/>
  <c r="M11" i="87" s="1"/>
  <c r="O11" i="87" s="1"/>
  <c r="K78" i="87"/>
  <c r="M78" i="87" s="1"/>
  <c r="O78" i="87" s="1"/>
  <c r="K27" i="87"/>
  <c r="M27" i="87" s="1"/>
  <c r="O27" i="87" s="1"/>
  <c r="K51" i="87"/>
  <c r="M51" i="87" s="1"/>
  <c r="K88" i="87"/>
  <c r="M88" i="87" s="1"/>
  <c r="O88" i="87" s="1"/>
  <c r="K82" i="87"/>
  <c r="M82" i="87" s="1"/>
  <c r="O82" i="87" s="1"/>
  <c r="K35" i="87"/>
  <c r="M35" i="87" s="1"/>
  <c r="K23" i="87"/>
  <c r="M23" i="87" s="1"/>
  <c r="O23" i="87" s="1"/>
  <c r="K7" i="87"/>
  <c r="M7" i="87" s="1"/>
  <c r="O7" i="87" s="1"/>
  <c r="K76" i="87"/>
  <c r="M76" i="87" s="1"/>
  <c r="O76" i="87" s="1"/>
  <c r="K64" i="87"/>
  <c r="M64" i="87" s="1"/>
  <c r="K53" i="87"/>
  <c r="M53" i="87" s="1"/>
  <c r="O53" i="87" s="1"/>
  <c r="K8" i="87"/>
  <c r="M8" i="87" s="1"/>
  <c r="O8" i="87" s="1"/>
  <c r="K16" i="87"/>
  <c r="M16" i="87" s="1"/>
  <c r="O16" i="87" s="1"/>
  <c r="K59" i="87"/>
  <c r="M59" i="87" s="1"/>
  <c r="O59" i="87" s="1"/>
  <c r="K19" i="87"/>
  <c r="M19" i="87" s="1"/>
  <c r="K13" i="87"/>
  <c r="M13" i="87" s="1"/>
  <c r="K38" i="87"/>
  <c r="M38" i="87" s="1"/>
  <c r="O38" i="87" s="1"/>
  <c r="K85" i="87"/>
  <c r="M85" i="87" s="1"/>
  <c r="K49" i="87"/>
  <c r="M49" i="87" s="1"/>
  <c r="K68" i="87"/>
  <c r="M68" i="87" s="1"/>
  <c r="O68" i="87" s="1"/>
  <c r="K54" i="87"/>
  <c r="M54" i="87" s="1"/>
  <c r="O54" i="87" s="1"/>
  <c r="K62" i="87"/>
  <c r="M62" i="87" s="1"/>
  <c r="K29" i="87"/>
  <c r="M29" i="87" s="1"/>
  <c r="O29" i="87" s="1"/>
  <c r="K5" i="87"/>
  <c r="M5" i="87" s="1"/>
  <c r="O5" i="87" s="1"/>
  <c r="K36" i="87"/>
  <c r="M36" i="87" s="1"/>
  <c r="O36" i="87" s="1"/>
  <c r="K20" i="87"/>
  <c r="M20" i="87" s="1"/>
  <c r="O20" i="87" s="1"/>
  <c r="K73" i="87"/>
  <c r="M73" i="87" s="1"/>
  <c r="O73" i="87" s="1"/>
  <c r="K52" i="87"/>
  <c r="M52" i="87" s="1"/>
  <c r="O52" i="87" s="1"/>
  <c r="K30" i="87"/>
  <c r="M30" i="87" s="1"/>
  <c r="O30" i="87" s="1"/>
  <c r="K18" i="87"/>
  <c r="M18" i="87" s="1"/>
  <c r="K61" i="87"/>
  <c r="M61" i="87" s="1"/>
  <c r="K63" i="87"/>
  <c r="M63" i="87" s="1"/>
  <c r="O63" i="87" s="1"/>
  <c r="K22" i="87"/>
  <c r="M22" i="87" s="1"/>
  <c r="O22" i="87" s="1"/>
  <c r="K47" i="87"/>
  <c r="M47" i="87" s="1"/>
  <c r="O47" i="87" s="1"/>
  <c r="K17" i="87"/>
  <c r="M17" i="87" s="1"/>
  <c r="K74" i="87"/>
  <c r="M74" i="87" s="1"/>
  <c r="K42" i="87"/>
  <c r="M42" i="87" s="1"/>
  <c r="O42" i="87" s="1"/>
  <c r="K75" i="87"/>
  <c r="M75" i="87" s="1"/>
  <c r="O75" i="87" s="1"/>
  <c r="K86" i="87"/>
  <c r="M86" i="87" s="1"/>
  <c r="O86" i="87" s="1"/>
  <c r="K40" i="87"/>
  <c r="M40" i="87" s="1"/>
  <c r="K58" i="87"/>
  <c r="M58" i="87" s="1"/>
  <c r="O58" i="87" s="1"/>
  <c r="K32" i="87"/>
  <c r="M32" i="87" s="1"/>
  <c r="O32" i="87" s="1"/>
  <c r="K39" i="87"/>
  <c r="M39" i="87" s="1"/>
  <c r="O39" i="87" s="1"/>
  <c r="K25" i="87"/>
  <c r="M25" i="87" s="1"/>
  <c r="O25" i="87" s="1"/>
  <c r="K24" i="87"/>
  <c r="M24" i="87" s="1"/>
  <c r="O24" i="87" s="1"/>
  <c r="K71" i="87"/>
  <c r="M71" i="87" s="1"/>
  <c r="K83" i="87"/>
  <c r="M83" i="87" s="1"/>
  <c r="O83" i="87" s="1"/>
  <c r="K72" i="87"/>
  <c r="M72" i="87" s="1"/>
  <c r="O72" i="87" s="1"/>
  <c r="K12" i="87"/>
  <c r="M12" i="87" s="1"/>
  <c r="O12" i="87" s="1"/>
  <c r="K21" i="87"/>
  <c r="M21" i="87" s="1"/>
  <c r="O21" i="87" s="1"/>
  <c r="K65" i="87"/>
  <c r="M65" i="87" s="1"/>
  <c r="O65" i="87" s="1"/>
  <c r="K34" i="87"/>
  <c r="M34" i="87" s="1"/>
  <c r="O34" i="87" s="1"/>
  <c r="K41" i="87"/>
  <c r="M41" i="87" s="1"/>
  <c r="O41" i="87" s="1"/>
  <c r="K84" i="87"/>
  <c r="M84" i="87" s="1"/>
  <c r="K14" i="87"/>
  <c r="M14" i="87" s="1"/>
  <c r="K55" i="87"/>
  <c r="M55" i="87" s="1"/>
  <c r="K45" i="87"/>
  <c r="M45" i="87" s="1"/>
  <c r="O45" i="87" s="1"/>
  <c r="O10" i="87"/>
  <c r="K31" i="87"/>
  <c r="M31" i="87" s="1"/>
  <c r="O31" i="87" s="1"/>
  <c r="K60" i="87"/>
  <c r="M60" i="87" s="1"/>
  <c r="O60" i="87" s="1"/>
  <c r="K37" i="87"/>
  <c r="M37" i="87" s="1"/>
  <c r="O37" i="87" s="1"/>
  <c r="K48" i="87"/>
  <c r="M48" i="87" s="1"/>
  <c r="O48" i="87" s="1"/>
  <c r="K26" i="87"/>
  <c r="M26" i="87" s="1"/>
  <c r="K77" i="87"/>
  <c r="M77" i="87" s="1"/>
  <c r="O77" i="87" s="1"/>
  <c r="K70" i="87"/>
  <c r="M70" i="87" s="1"/>
  <c r="O70" i="87" s="1"/>
  <c r="K9" i="87"/>
  <c r="M9" i="87" s="1"/>
  <c r="K56" i="87"/>
  <c r="M56" i="87" s="1"/>
  <c r="K28" i="87"/>
  <c r="M28" i="87" s="1"/>
  <c r="O28" i="87" s="1"/>
  <c r="K66" i="87"/>
  <c r="M66" i="87" s="1"/>
  <c r="O66" i="87" s="1"/>
  <c r="K15" i="87"/>
  <c r="M15" i="87" s="1"/>
  <c r="O15" i="87" s="1"/>
  <c r="K79" i="87"/>
  <c r="M79" i="87" s="1"/>
  <c r="O79" i="87" s="1"/>
  <c r="K81" i="87"/>
  <c r="M81" i="87" s="1"/>
  <c r="K57" i="87"/>
  <c r="M57" i="87" s="1"/>
  <c r="O57" i="87" s="1"/>
  <c r="K44" i="87"/>
  <c r="M44" i="87" s="1"/>
  <c r="O44" i="87" s="1"/>
  <c r="K80" i="87"/>
  <c r="M80" i="87" s="1"/>
  <c r="K6" i="87"/>
  <c r="M6" i="87" s="1"/>
  <c r="O6" i="87" s="1"/>
  <c r="K67" i="87"/>
  <c r="M67" i="87" s="1"/>
  <c r="O67" i="87" s="1"/>
  <c r="K43" i="87"/>
  <c r="M43" i="87" s="1"/>
  <c r="O43" i="87" s="1"/>
  <c r="K46" i="87"/>
  <c r="M46" i="87" s="1"/>
  <c r="O46" i="87" s="1"/>
  <c r="K69" i="87"/>
  <c r="M69" i="87" s="1"/>
  <c r="O69" i="87" s="1"/>
  <c r="K87" i="87"/>
  <c r="M87" i="87" s="1"/>
  <c r="K50" i="87"/>
  <c r="M50" i="87" s="1"/>
  <c r="K33" i="87"/>
  <c r="M33" i="87" s="1"/>
  <c r="O33" i="87" s="1"/>
  <c r="N87" i="86"/>
  <c r="I87" i="86"/>
  <c r="H87" i="86"/>
  <c r="N86" i="86"/>
  <c r="I86" i="86"/>
  <c r="H86" i="86"/>
  <c r="N85" i="86"/>
  <c r="I85" i="86"/>
  <c r="H85" i="86"/>
  <c r="N84" i="86"/>
  <c r="I84" i="86"/>
  <c r="H84" i="86"/>
  <c r="N83" i="86"/>
  <c r="I83" i="86"/>
  <c r="H83" i="86"/>
  <c r="N82" i="86"/>
  <c r="I82" i="86"/>
  <c r="H82" i="86"/>
  <c r="N81" i="86"/>
  <c r="I81" i="86"/>
  <c r="H81" i="86"/>
  <c r="N80" i="86"/>
  <c r="I80" i="86"/>
  <c r="H80" i="86"/>
  <c r="N79" i="86"/>
  <c r="I79" i="86"/>
  <c r="H79" i="86"/>
  <c r="N78" i="86"/>
  <c r="I78" i="86"/>
  <c r="H78" i="86"/>
  <c r="N77" i="86"/>
  <c r="I77" i="86"/>
  <c r="H77" i="86"/>
  <c r="N76" i="86"/>
  <c r="I76" i="86"/>
  <c r="H76" i="86"/>
  <c r="N75" i="86"/>
  <c r="I75" i="86"/>
  <c r="H75" i="86"/>
  <c r="N74" i="86"/>
  <c r="I74" i="86"/>
  <c r="H74" i="86"/>
  <c r="N73" i="86"/>
  <c r="I73" i="86"/>
  <c r="H73" i="86"/>
  <c r="N72" i="86"/>
  <c r="I72" i="86"/>
  <c r="H72" i="86"/>
  <c r="N71" i="86"/>
  <c r="I71" i="86"/>
  <c r="H71" i="86"/>
  <c r="N70" i="86"/>
  <c r="I70" i="86"/>
  <c r="H70" i="86"/>
  <c r="N69" i="86"/>
  <c r="I69" i="86"/>
  <c r="H69" i="86"/>
  <c r="N68" i="86"/>
  <c r="I68" i="86"/>
  <c r="H68" i="86"/>
  <c r="N67" i="86"/>
  <c r="I67" i="86"/>
  <c r="H67" i="86"/>
  <c r="N66" i="86"/>
  <c r="I66" i="86"/>
  <c r="H66" i="86"/>
  <c r="N65" i="86"/>
  <c r="I65" i="86"/>
  <c r="H65" i="86"/>
  <c r="N61" i="86"/>
  <c r="I61" i="86"/>
  <c r="H61" i="86"/>
  <c r="N64" i="86"/>
  <c r="I64" i="86"/>
  <c r="H64" i="86"/>
  <c r="N63" i="86"/>
  <c r="I63" i="86"/>
  <c r="H63" i="86"/>
  <c r="N62" i="86"/>
  <c r="I62" i="86"/>
  <c r="H62" i="86"/>
  <c r="N60" i="86"/>
  <c r="I60" i="86"/>
  <c r="H60" i="86"/>
  <c r="N59" i="86"/>
  <c r="I59" i="86"/>
  <c r="H59" i="86"/>
  <c r="N58" i="86"/>
  <c r="I58" i="86"/>
  <c r="H58" i="86"/>
  <c r="N57" i="86"/>
  <c r="I57" i="86"/>
  <c r="H57" i="86"/>
  <c r="N56" i="86"/>
  <c r="I56" i="86"/>
  <c r="H56" i="86"/>
  <c r="N54" i="86"/>
  <c r="I54" i="86"/>
  <c r="H54" i="86"/>
  <c r="N55" i="86"/>
  <c r="I55" i="86"/>
  <c r="H55" i="86"/>
  <c r="N53" i="86"/>
  <c r="I53" i="86"/>
  <c r="H53" i="86"/>
  <c r="N50" i="86"/>
  <c r="I50" i="86"/>
  <c r="H50" i="86"/>
  <c r="N44" i="86"/>
  <c r="I44" i="86"/>
  <c r="H44" i="86"/>
  <c r="N42" i="86"/>
  <c r="I42" i="86"/>
  <c r="H42" i="86"/>
  <c r="N46" i="86"/>
  <c r="I46" i="86"/>
  <c r="H46" i="86"/>
  <c r="I9" i="86"/>
  <c r="H9" i="86"/>
  <c r="I8" i="86"/>
  <c r="H8" i="86"/>
  <c r="I7" i="86"/>
  <c r="H7" i="86"/>
  <c r="I13" i="86"/>
  <c r="H13" i="86"/>
  <c r="N22" i="86"/>
  <c r="I22" i="86"/>
  <c r="H22" i="86"/>
  <c r="I12" i="86"/>
  <c r="H12" i="86"/>
  <c r="I11" i="86"/>
  <c r="H11" i="86"/>
  <c r="I19" i="86"/>
  <c r="H19" i="86"/>
  <c r="I16" i="86"/>
  <c r="H16" i="86"/>
  <c r="I17" i="86"/>
  <c r="H17" i="86"/>
  <c r="I6" i="86"/>
  <c r="H6" i="86"/>
  <c r="N14" i="86"/>
  <c r="I14" i="86"/>
  <c r="H14" i="86"/>
  <c r="N24" i="86"/>
  <c r="I24" i="86"/>
  <c r="H24" i="86"/>
  <c r="I10" i="86"/>
  <c r="H10" i="86"/>
  <c r="I28" i="86"/>
  <c r="H28" i="86"/>
  <c r="N49" i="86"/>
  <c r="I49" i="86"/>
  <c r="H49" i="86"/>
  <c r="N35" i="86"/>
  <c r="I35" i="86"/>
  <c r="H35" i="86"/>
  <c r="N43" i="86"/>
  <c r="I43" i="86"/>
  <c r="H43" i="86"/>
  <c r="I23" i="86"/>
  <c r="H23" i="86"/>
  <c r="N21" i="86"/>
  <c r="I21" i="86"/>
  <c r="H21" i="86"/>
  <c r="N45" i="86"/>
  <c r="I45" i="86"/>
  <c r="H45" i="86"/>
  <c r="I20" i="86"/>
  <c r="H20" i="86"/>
  <c r="I48" i="86"/>
  <c r="H48" i="86"/>
  <c r="I18" i="86"/>
  <c r="H18" i="86"/>
  <c r="N51" i="86"/>
  <c r="I51" i="86"/>
  <c r="H51" i="86"/>
  <c r="I15" i="86"/>
  <c r="H15" i="86"/>
  <c r="N40" i="86"/>
  <c r="I40" i="86"/>
  <c r="H40" i="86"/>
  <c r="N33" i="86"/>
  <c r="I33" i="86"/>
  <c r="H33" i="86"/>
  <c r="N32" i="86"/>
  <c r="I32" i="86"/>
  <c r="H32" i="86"/>
  <c r="N30" i="86"/>
  <c r="I30" i="86"/>
  <c r="H30" i="86"/>
  <c r="N29" i="86"/>
  <c r="I29" i="86"/>
  <c r="H29" i="86"/>
  <c r="N27" i="86"/>
  <c r="I27" i="86"/>
  <c r="H27" i="86"/>
  <c r="N26" i="86"/>
  <c r="I26" i="86"/>
  <c r="H26" i="86"/>
  <c r="N25" i="86"/>
  <c r="I25" i="86"/>
  <c r="H25" i="86"/>
  <c r="I52" i="86"/>
  <c r="H52" i="86"/>
  <c r="N39" i="86"/>
  <c r="I39" i="86"/>
  <c r="H39" i="86"/>
  <c r="N38" i="86"/>
  <c r="I38" i="86"/>
  <c r="H38" i="86"/>
  <c r="N37" i="86"/>
  <c r="I37" i="86"/>
  <c r="H37" i="86"/>
  <c r="I36" i="86"/>
  <c r="H36" i="86"/>
  <c r="T9" i="86"/>
  <c r="N17" i="86" s="1"/>
  <c r="I34" i="86"/>
  <c r="H34" i="86"/>
  <c r="T8" i="86"/>
  <c r="N15" i="86" s="1"/>
  <c r="N41" i="86"/>
  <c r="I41" i="86"/>
  <c r="H41" i="86"/>
  <c r="T7" i="86"/>
  <c r="N8" i="86" s="1"/>
  <c r="I31" i="86"/>
  <c r="H31" i="86"/>
  <c r="I47" i="86"/>
  <c r="H47" i="86"/>
  <c r="T5" i="86"/>
  <c r="N28" i="86" s="1"/>
  <c r="N5" i="86"/>
  <c r="I5" i="86"/>
  <c r="H5" i="86"/>
  <c r="T4" i="86"/>
  <c r="T3" i="86"/>
  <c r="N47" i="86" s="1"/>
  <c r="A1" i="86"/>
  <c r="O56" i="87" l="1"/>
  <c r="K46" i="86"/>
  <c r="M46" i="86" s="1"/>
  <c r="K57" i="86"/>
  <c r="M57" i="86" s="1"/>
  <c r="O81" i="87"/>
  <c r="O14" i="87"/>
  <c r="O71" i="87"/>
  <c r="N12" i="86"/>
  <c r="O19" i="87"/>
  <c r="O80" i="87"/>
  <c r="U54" i="88"/>
  <c r="O87" i="87"/>
  <c r="O62" i="87"/>
  <c r="O17" i="87"/>
  <c r="O51" i="87"/>
  <c r="O50" i="87"/>
  <c r="O9" i="87"/>
  <c r="O55" i="87"/>
  <c r="O61" i="87"/>
  <c r="O13" i="87"/>
  <c r="O18" i="87"/>
  <c r="O74" i="87"/>
  <c r="O64" i="87"/>
  <c r="O40" i="87"/>
  <c r="O84" i="87"/>
  <c r="O35" i="87"/>
  <c r="O26" i="87"/>
  <c r="O49" i="87"/>
  <c r="O85" i="87"/>
  <c r="N18" i="86"/>
  <c r="N10" i="86"/>
  <c r="N11" i="86"/>
  <c r="N13" i="86"/>
  <c r="N16" i="86"/>
  <c r="N9" i="86"/>
  <c r="N6" i="86"/>
  <c r="N7" i="86"/>
  <c r="N20" i="86"/>
  <c r="N19" i="86"/>
  <c r="K58" i="86"/>
  <c r="M58" i="86" s="1"/>
  <c r="O58" i="86" s="1"/>
  <c r="K71" i="86"/>
  <c r="M71" i="86" s="1"/>
  <c r="O71" i="86" s="1"/>
  <c r="K42" i="86"/>
  <c r="M42" i="86" s="1"/>
  <c r="O42" i="86" s="1"/>
  <c r="K22" i="86"/>
  <c r="M22" i="86" s="1"/>
  <c r="K27" i="86"/>
  <c r="M27" i="86" s="1"/>
  <c r="K49" i="86"/>
  <c r="M49" i="86" s="1"/>
  <c r="O49" i="86" s="1"/>
  <c r="K10" i="86"/>
  <c r="M10" i="86" s="1"/>
  <c r="O10" i="86" s="1"/>
  <c r="K44" i="86"/>
  <c r="M44" i="86" s="1"/>
  <c r="O44" i="86" s="1"/>
  <c r="K15" i="86"/>
  <c r="M15" i="86" s="1"/>
  <c r="O15" i="86" s="1"/>
  <c r="K52" i="86"/>
  <c r="M52" i="86" s="1"/>
  <c r="K29" i="86"/>
  <c r="M29" i="86" s="1"/>
  <c r="O29" i="86" s="1"/>
  <c r="K43" i="86"/>
  <c r="M43" i="86" s="1"/>
  <c r="O43" i="86" s="1"/>
  <c r="K69" i="86"/>
  <c r="M69" i="86" s="1"/>
  <c r="O69" i="86" s="1"/>
  <c r="K80" i="86"/>
  <c r="M80" i="86" s="1"/>
  <c r="K85" i="86"/>
  <c r="M85" i="86" s="1"/>
  <c r="O85" i="86" s="1"/>
  <c r="K70" i="86"/>
  <c r="M70" i="86" s="1"/>
  <c r="O70" i="86" s="1"/>
  <c r="K5" i="86"/>
  <c r="M5" i="86" s="1"/>
  <c r="O5" i="86" s="1"/>
  <c r="K66" i="86"/>
  <c r="M66" i="86" s="1"/>
  <c r="O66" i="86" s="1"/>
  <c r="K16" i="86"/>
  <c r="M16" i="86" s="1"/>
  <c r="K56" i="86"/>
  <c r="M56" i="86" s="1"/>
  <c r="O56" i="86" s="1"/>
  <c r="K61" i="86"/>
  <c r="M61" i="86" s="1"/>
  <c r="O61" i="86" s="1"/>
  <c r="O46" i="86"/>
  <c r="K65" i="86"/>
  <c r="M65" i="86" s="1"/>
  <c r="O65" i="86" s="1"/>
  <c r="K41" i="86"/>
  <c r="M41" i="86" s="1"/>
  <c r="O41" i="86" s="1"/>
  <c r="K51" i="86"/>
  <c r="M51" i="86" s="1"/>
  <c r="O51" i="86" s="1"/>
  <c r="K76" i="86"/>
  <c r="M76" i="86" s="1"/>
  <c r="O76" i="86" s="1"/>
  <c r="K79" i="86"/>
  <c r="M79" i="86" s="1"/>
  <c r="O79" i="86" s="1"/>
  <c r="K17" i="86"/>
  <c r="M17" i="86" s="1"/>
  <c r="O17" i="86" s="1"/>
  <c r="K82" i="86"/>
  <c r="M82" i="86" s="1"/>
  <c r="K14" i="86"/>
  <c r="M14" i="86" s="1"/>
  <c r="O14" i="86" s="1"/>
  <c r="K53" i="86"/>
  <c r="M53" i="86" s="1"/>
  <c r="O53" i="86" s="1"/>
  <c r="K62" i="86"/>
  <c r="M62" i="86" s="1"/>
  <c r="O62" i="86" s="1"/>
  <c r="K25" i="86"/>
  <c r="M25" i="86" s="1"/>
  <c r="O25" i="86" s="1"/>
  <c r="K38" i="86"/>
  <c r="M38" i="86" s="1"/>
  <c r="O38" i="86" s="1"/>
  <c r="K9" i="86"/>
  <c r="M9" i="86" s="1"/>
  <c r="K37" i="86"/>
  <c r="M37" i="86" s="1"/>
  <c r="O37" i="86" s="1"/>
  <c r="K26" i="86"/>
  <c r="M26" i="86" s="1"/>
  <c r="O26" i="86" s="1"/>
  <c r="K30" i="86"/>
  <c r="M30" i="86" s="1"/>
  <c r="O30" i="86" s="1"/>
  <c r="K35" i="86"/>
  <c r="M35" i="86" s="1"/>
  <c r="O35" i="86" s="1"/>
  <c r="K6" i="86"/>
  <c r="M6" i="86" s="1"/>
  <c r="O6" i="86" s="1"/>
  <c r="K12" i="86"/>
  <c r="M12" i="86" s="1"/>
  <c r="O12" i="86" s="1"/>
  <c r="K7" i="86"/>
  <c r="M7" i="86" s="1"/>
  <c r="K63" i="86"/>
  <c r="M63" i="86" s="1"/>
  <c r="O63" i="86" s="1"/>
  <c r="K67" i="86"/>
  <c r="M67" i="86" s="1"/>
  <c r="O67" i="86" s="1"/>
  <c r="K72" i="86"/>
  <c r="M72" i="86" s="1"/>
  <c r="O72" i="86" s="1"/>
  <c r="K83" i="86"/>
  <c r="M83" i="86" s="1"/>
  <c r="O83" i="86" s="1"/>
  <c r="K20" i="86"/>
  <c r="M20" i="86" s="1"/>
  <c r="O20" i="86" s="1"/>
  <c r="O22" i="86"/>
  <c r="K24" i="86"/>
  <c r="M24" i="86" s="1"/>
  <c r="O24" i="86" s="1"/>
  <c r="K8" i="86"/>
  <c r="M8" i="86" s="1"/>
  <c r="O8" i="86" s="1"/>
  <c r="K50" i="86"/>
  <c r="M50" i="86" s="1"/>
  <c r="O50" i="86" s="1"/>
  <c r="K60" i="86"/>
  <c r="M60" i="86" s="1"/>
  <c r="O60" i="86" s="1"/>
  <c r="K64" i="86"/>
  <c r="M64" i="86" s="1"/>
  <c r="O64" i="86" s="1"/>
  <c r="K68" i="86"/>
  <c r="M68" i="86" s="1"/>
  <c r="O68" i="86" s="1"/>
  <c r="K73" i="86"/>
  <c r="M73" i="86" s="1"/>
  <c r="O73" i="86" s="1"/>
  <c r="K81" i="86"/>
  <c r="M81" i="86" s="1"/>
  <c r="O81" i="86" s="1"/>
  <c r="K84" i="86"/>
  <c r="M84" i="86" s="1"/>
  <c r="O84" i="86" s="1"/>
  <c r="K86" i="86"/>
  <c r="M86" i="86" s="1"/>
  <c r="O86" i="86" s="1"/>
  <c r="K31" i="86"/>
  <c r="M31" i="86" s="1"/>
  <c r="K45" i="86"/>
  <c r="M45" i="86" s="1"/>
  <c r="O45" i="86" s="1"/>
  <c r="O82" i="86"/>
  <c r="K39" i="86"/>
  <c r="M39" i="86" s="1"/>
  <c r="O39" i="86" s="1"/>
  <c r="K33" i="86"/>
  <c r="M33" i="86" s="1"/>
  <c r="O33" i="86" s="1"/>
  <c r="K77" i="86"/>
  <c r="M77" i="86" s="1"/>
  <c r="O77" i="86" s="1"/>
  <c r="O80" i="86"/>
  <c r="K32" i="86"/>
  <c r="M32" i="86" s="1"/>
  <c r="O32" i="86" s="1"/>
  <c r="O27" i="86"/>
  <c r="K36" i="86"/>
  <c r="M36" i="86" s="1"/>
  <c r="K40" i="86"/>
  <c r="M40" i="86" s="1"/>
  <c r="O40" i="86" s="1"/>
  <c r="K21" i="86"/>
  <c r="M21" i="86" s="1"/>
  <c r="O21" i="86" s="1"/>
  <c r="K28" i="86"/>
  <c r="M28" i="86" s="1"/>
  <c r="O28" i="86" s="1"/>
  <c r="K19" i="86"/>
  <c r="M19" i="86" s="1"/>
  <c r="O19" i="86" s="1"/>
  <c r="K54" i="86"/>
  <c r="M54" i="86" s="1"/>
  <c r="O54" i="86" s="1"/>
  <c r="K74" i="86"/>
  <c r="M74" i="86" s="1"/>
  <c r="O74" i="86" s="1"/>
  <c r="K18" i="86"/>
  <c r="M18" i="86" s="1"/>
  <c r="O18" i="86" s="1"/>
  <c r="K23" i="86"/>
  <c r="M23" i="86" s="1"/>
  <c r="K11" i="86"/>
  <c r="M11" i="86" s="1"/>
  <c r="K75" i="86"/>
  <c r="M75" i="86" s="1"/>
  <c r="O75" i="86" s="1"/>
  <c r="K47" i="86"/>
  <c r="M47" i="86" s="1"/>
  <c r="O47" i="86" s="1"/>
  <c r="K55" i="86"/>
  <c r="M55" i="86" s="1"/>
  <c r="O55" i="86" s="1"/>
  <c r="K59" i="86"/>
  <c r="M59" i="86" s="1"/>
  <c r="O59" i="86" s="1"/>
  <c r="K34" i="86"/>
  <c r="M34" i="86" s="1"/>
  <c r="K48" i="86"/>
  <c r="M48" i="86" s="1"/>
  <c r="K13" i="86"/>
  <c r="M13" i="86" s="1"/>
  <c r="K78" i="86"/>
  <c r="M78" i="86" s="1"/>
  <c r="O78" i="86" s="1"/>
  <c r="K87" i="86"/>
  <c r="M87" i="86" s="1"/>
  <c r="O87" i="86" s="1"/>
  <c r="O57" i="86"/>
  <c r="N48" i="86"/>
  <c r="N23" i="86"/>
  <c r="N36" i="86"/>
  <c r="N52" i="86"/>
  <c r="N34" i="86"/>
  <c r="N31" i="86"/>
  <c r="N87" i="85"/>
  <c r="I87" i="85"/>
  <c r="H87" i="85"/>
  <c r="N86" i="85"/>
  <c r="I86" i="85"/>
  <c r="H86" i="85"/>
  <c r="N85" i="85"/>
  <c r="I85" i="85"/>
  <c r="H85" i="85"/>
  <c r="N84" i="85"/>
  <c r="I84" i="85"/>
  <c r="H84" i="85"/>
  <c r="N83" i="85"/>
  <c r="I83" i="85"/>
  <c r="H83" i="85"/>
  <c r="N82" i="85"/>
  <c r="I82" i="85"/>
  <c r="H82" i="85"/>
  <c r="N81" i="85"/>
  <c r="I81" i="85"/>
  <c r="H81" i="85"/>
  <c r="N80" i="85"/>
  <c r="I80" i="85"/>
  <c r="H80" i="85"/>
  <c r="N79" i="85"/>
  <c r="I79" i="85"/>
  <c r="H79" i="85"/>
  <c r="N78" i="85"/>
  <c r="I78" i="85"/>
  <c r="H78" i="85"/>
  <c r="N77" i="85"/>
  <c r="I77" i="85"/>
  <c r="H77" i="85"/>
  <c r="N76" i="85"/>
  <c r="I76" i="85"/>
  <c r="H76" i="85"/>
  <c r="N75" i="85"/>
  <c r="I75" i="85"/>
  <c r="H75" i="85"/>
  <c r="N74" i="85"/>
  <c r="I74" i="85"/>
  <c r="H74" i="85"/>
  <c r="N73" i="85"/>
  <c r="I73" i="85"/>
  <c r="H73" i="85"/>
  <c r="N72" i="85"/>
  <c r="I72" i="85"/>
  <c r="H72" i="85"/>
  <c r="N71" i="85"/>
  <c r="I71" i="85"/>
  <c r="H71" i="85"/>
  <c r="N70" i="85"/>
  <c r="I70" i="85"/>
  <c r="H70" i="85"/>
  <c r="N69" i="85"/>
  <c r="I69" i="85"/>
  <c r="H69" i="85"/>
  <c r="N68" i="85"/>
  <c r="I68" i="85"/>
  <c r="H68" i="85"/>
  <c r="N67" i="85"/>
  <c r="I67" i="85"/>
  <c r="H67" i="85"/>
  <c r="N66" i="85"/>
  <c r="I66" i="85"/>
  <c r="H66" i="85"/>
  <c r="N65" i="85"/>
  <c r="I65" i="85"/>
  <c r="H65" i="85"/>
  <c r="N64" i="85"/>
  <c r="I64" i="85"/>
  <c r="H64" i="85"/>
  <c r="N63" i="85"/>
  <c r="I63" i="85"/>
  <c r="H63" i="85"/>
  <c r="N62" i="85"/>
  <c r="I62" i="85"/>
  <c r="H62" i="85"/>
  <c r="N61" i="85"/>
  <c r="I61" i="85"/>
  <c r="H61" i="85"/>
  <c r="N60" i="85"/>
  <c r="I60" i="85"/>
  <c r="H60" i="85"/>
  <c r="N59" i="85"/>
  <c r="I59" i="85"/>
  <c r="H59" i="85"/>
  <c r="N58" i="85"/>
  <c r="I58" i="85"/>
  <c r="H58" i="85"/>
  <c r="N57" i="85"/>
  <c r="I57" i="85"/>
  <c r="H57" i="85"/>
  <c r="N56" i="85"/>
  <c r="I56" i="85"/>
  <c r="H56" i="85"/>
  <c r="N55" i="85"/>
  <c r="I55" i="85"/>
  <c r="H55" i="85"/>
  <c r="N54" i="85"/>
  <c r="I54" i="85"/>
  <c r="H54" i="85"/>
  <c r="N36" i="85"/>
  <c r="I36" i="85"/>
  <c r="H36" i="85"/>
  <c r="N53" i="85"/>
  <c r="I53" i="85"/>
  <c r="H53" i="85"/>
  <c r="N42" i="85"/>
  <c r="I42" i="85"/>
  <c r="H42" i="85"/>
  <c r="N52" i="85"/>
  <c r="I52" i="85"/>
  <c r="H52" i="85"/>
  <c r="N51" i="85"/>
  <c r="I51" i="85"/>
  <c r="H51" i="85"/>
  <c r="N38" i="85"/>
  <c r="I38" i="85"/>
  <c r="H38" i="85"/>
  <c r="N35" i="85"/>
  <c r="I35" i="85"/>
  <c r="H35" i="85"/>
  <c r="I29" i="85"/>
  <c r="H29" i="85"/>
  <c r="N50" i="85"/>
  <c r="I50" i="85"/>
  <c r="H50" i="85"/>
  <c r="I24" i="85"/>
  <c r="H24" i="85"/>
  <c r="N45" i="85"/>
  <c r="I45" i="85"/>
  <c r="H45" i="85"/>
  <c r="I22" i="85"/>
  <c r="H22" i="85"/>
  <c r="I32" i="85"/>
  <c r="H32" i="85"/>
  <c r="I20" i="85"/>
  <c r="H20" i="85"/>
  <c r="I19" i="85"/>
  <c r="H19" i="85"/>
  <c r="N49" i="85"/>
  <c r="I49" i="85"/>
  <c r="H49" i="85"/>
  <c r="N46" i="85"/>
  <c r="I46" i="85"/>
  <c r="H46" i="85"/>
  <c r="I16" i="85"/>
  <c r="H16" i="85"/>
  <c r="I15" i="85"/>
  <c r="H15" i="85"/>
  <c r="I14" i="85"/>
  <c r="H14" i="85"/>
  <c r="N48" i="85"/>
  <c r="I48" i="85"/>
  <c r="H48" i="85"/>
  <c r="I13" i="85"/>
  <c r="H13" i="85"/>
  <c r="I12" i="85"/>
  <c r="H12" i="85"/>
  <c r="I26" i="85"/>
  <c r="H26" i="85"/>
  <c r="I11" i="85"/>
  <c r="H11" i="85"/>
  <c r="I10" i="85"/>
  <c r="H10" i="85"/>
  <c r="I33" i="85"/>
  <c r="H33" i="85"/>
  <c r="I9" i="85"/>
  <c r="H9" i="85"/>
  <c r="I31" i="85"/>
  <c r="H31" i="85"/>
  <c r="I8" i="85"/>
  <c r="H8" i="85"/>
  <c r="I7" i="85"/>
  <c r="H7" i="85"/>
  <c r="N37" i="85"/>
  <c r="I37" i="85"/>
  <c r="H37" i="85"/>
  <c r="I6" i="85"/>
  <c r="H6" i="85"/>
  <c r="I34" i="85"/>
  <c r="H34" i="85"/>
  <c r="N43" i="85"/>
  <c r="I43" i="85"/>
  <c r="H43" i="85"/>
  <c r="I21" i="85"/>
  <c r="H21" i="85"/>
  <c r="I17" i="85"/>
  <c r="H17" i="85"/>
  <c r="N44" i="85"/>
  <c r="I44" i="85"/>
  <c r="H44" i="85"/>
  <c r="I30" i="85"/>
  <c r="H30" i="85"/>
  <c r="N39" i="85"/>
  <c r="I39" i="85"/>
  <c r="H39" i="85"/>
  <c r="I23" i="85"/>
  <c r="H23" i="85"/>
  <c r="N41" i="85"/>
  <c r="I41" i="85"/>
  <c r="H41" i="85"/>
  <c r="I18" i="85"/>
  <c r="H18" i="85"/>
  <c r="N40" i="85"/>
  <c r="I40" i="85"/>
  <c r="H40" i="85"/>
  <c r="T9" i="85"/>
  <c r="I28" i="85"/>
  <c r="H28" i="85"/>
  <c r="T8" i="85"/>
  <c r="I27" i="85"/>
  <c r="H27" i="85"/>
  <c r="T7" i="85"/>
  <c r="N47" i="85"/>
  <c r="I47" i="85"/>
  <c r="H47" i="85"/>
  <c r="I25" i="85"/>
  <c r="H25" i="85"/>
  <c r="T5" i="85"/>
  <c r="N28" i="85" s="1"/>
  <c r="N5" i="85"/>
  <c r="I5" i="85"/>
  <c r="H5" i="85"/>
  <c r="T4" i="85"/>
  <c r="N19" i="85" s="1"/>
  <c r="T3" i="85"/>
  <c r="N12" i="85" s="1"/>
  <c r="A1" i="85"/>
  <c r="N21" i="85" l="1"/>
  <c r="O9" i="86"/>
  <c r="N20" i="85"/>
  <c r="K5" i="85"/>
  <c r="M5" i="85" s="1"/>
  <c r="N18" i="85"/>
  <c r="N22" i="85"/>
  <c r="Q88" i="87"/>
  <c r="O11" i="86"/>
  <c r="O7" i="86"/>
  <c r="O16" i="86"/>
  <c r="O13" i="86"/>
  <c r="O52" i="86"/>
  <c r="O36" i="86"/>
  <c r="O23" i="86"/>
  <c r="O48" i="86"/>
  <c r="O31" i="86"/>
  <c r="O34" i="86"/>
  <c r="N13" i="85"/>
  <c r="N11" i="85"/>
  <c r="N9" i="85"/>
  <c r="K45" i="85"/>
  <c r="M45" i="85" s="1"/>
  <c r="O45" i="85" s="1"/>
  <c r="K29" i="85"/>
  <c r="M29" i="85" s="1"/>
  <c r="N6" i="85"/>
  <c r="N14" i="85"/>
  <c r="N8" i="85"/>
  <c r="N27" i="85"/>
  <c r="N33" i="85"/>
  <c r="N15" i="85"/>
  <c r="N26" i="85"/>
  <c r="N29" i="85"/>
  <c r="N31" i="85"/>
  <c r="N32" i="85"/>
  <c r="N25" i="85"/>
  <c r="N17" i="85"/>
  <c r="N34" i="85"/>
  <c r="N10" i="85"/>
  <c r="N16" i="85"/>
  <c r="N24" i="85"/>
  <c r="N7" i="85"/>
  <c r="K44" i="85"/>
  <c r="M44" i="85" s="1"/>
  <c r="O44" i="85" s="1"/>
  <c r="K72" i="85"/>
  <c r="M72" i="85" s="1"/>
  <c r="O72" i="85" s="1"/>
  <c r="K53" i="85"/>
  <c r="M53" i="85" s="1"/>
  <c r="O53" i="85" s="1"/>
  <c r="K9" i="85"/>
  <c r="M9" i="85" s="1"/>
  <c r="O9" i="85" s="1"/>
  <c r="K14" i="85"/>
  <c r="M14" i="85" s="1"/>
  <c r="K20" i="85"/>
  <c r="M20" i="85" s="1"/>
  <c r="O20" i="85" s="1"/>
  <c r="K59" i="85"/>
  <c r="M59" i="85" s="1"/>
  <c r="O59" i="85" s="1"/>
  <c r="K75" i="85"/>
  <c r="M75" i="85" s="1"/>
  <c r="O75" i="85" s="1"/>
  <c r="K83" i="85"/>
  <c r="M83" i="85" s="1"/>
  <c r="O83" i="85" s="1"/>
  <c r="K32" i="85"/>
  <c r="M32" i="85" s="1"/>
  <c r="K7" i="85"/>
  <c r="M7" i="85" s="1"/>
  <c r="K42" i="85"/>
  <c r="M42" i="85" s="1"/>
  <c r="O42" i="85" s="1"/>
  <c r="K33" i="85"/>
  <c r="M33" i="85" s="1"/>
  <c r="O33" i="85" s="1"/>
  <c r="K85" i="85"/>
  <c r="M85" i="85" s="1"/>
  <c r="K16" i="85"/>
  <c r="M16" i="85" s="1"/>
  <c r="O16" i="85" s="1"/>
  <c r="K86" i="85"/>
  <c r="M86" i="85" s="1"/>
  <c r="O86" i="85" s="1"/>
  <c r="K41" i="85"/>
  <c r="M41" i="85" s="1"/>
  <c r="O41" i="85" s="1"/>
  <c r="K6" i="85"/>
  <c r="M6" i="85" s="1"/>
  <c r="O6" i="85" s="1"/>
  <c r="K52" i="85"/>
  <c r="M52" i="85" s="1"/>
  <c r="O52" i="85" s="1"/>
  <c r="K71" i="85"/>
  <c r="M71" i="85" s="1"/>
  <c r="O71" i="85" s="1"/>
  <c r="K79" i="85"/>
  <c r="M79" i="85" s="1"/>
  <c r="O79" i="85" s="1"/>
  <c r="K50" i="85"/>
  <c r="M50" i="85" s="1"/>
  <c r="O50" i="85" s="1"/>
  <c r="K35" i="85"/>
  <c r="M35" i="85" s="1"/>
  <c r="O35" i="85" s="1"/>
  <c r="K12" i="85"/>
  <c r="M12" i="85" s="1"/>
  <c r="O12" i="85" s="1"/>
  <c r="K19" i="85"/>
  <c r="M19" i="85" s="1"/>
  <c r="O19" i="85" s="1"/>
  <c r="K30" i="85"/>
  <c r="M30" i="85" s="1"/>
  <c r="K13" i="85"/>
  <c r="M13" i="85" s="1"/>
  <c r="O13" i="85" s="1"/>
  <c r="K10" i="85"/>
  <c r="M10" i="85" s="1"/>
  <c r="O10" i="85" s="1"/>
  <c r="O5" i="85"/>
  <c r="K39" i="85"/>
  <c r="M39" i="85" s="1"/>
  <c r="O39" i="85" s="1"/>
  <c r="K43" i="85"/>
  <c r="M43" i="85" s="1"/>
  <c r="O43" i="85" s="1"/>
  <c r="K37" i="85"/>
  <c r="M37" i="85" s="1"/>
  <c r="O37" i="85" s="1"/>
  <c r="K8" i="85"/>
  <c r="M8" i="85" s="1"/>
  <c r="K55" i="85"/>
  <c r="M55" i="85" s="1"/>
  <c r="O55" i="85" s="1"/>
  <c r="K68" i="85"/>
  <c r="M68" i="85" s="1"/>
  <c r="O68" i="85" s="1"/>
  <c r="K73" i="85"/>
  <c r="M73" i="85" s="1"/>
  <c r="O73" i="85" s="1"/>
  <c r="K78" i="85"/>
  <c r="M78" i="85" s="1"/>
  <c r="O78" i="85" s="1"/>
  <c r="K18" i="85"/>
  <c r="M18" i="85" s="1"/>
  <c r="O18" i="85" s="1"/>
  <c r="K63" i="85"/>
  <c r="M63" i="85" s="1"/>
  <c r="O63" i="85" s="1"/>
  <c r="K81" i="85"/>
  <c r="M81" i="85" s="1"/>
  <c r="O81" i="85" s="1"/>
  <c r="K34" i="85"/>
  <c r="M34" i="85" s="1"/>
  <c r="O34" i="85" s="1"/>
  <c r="K15" i="85"/>
  <c r="M15" i="85" s="1"/>
  <c r="K56" i="85"/>
  <c r="M56" i="85" s="1"/>
  <c r="O56" i="85" s="1"/>
  <c r="K84" i="85"/>
  <c r="M84" i="85" s="1"/>
  <c r="O84" i="85" s="1"/>
  <c r="K21" i="85"/>
  <c r="M21" i="85" s="1"/>
  <c r="O21" i="85" s="1"/>
  <c r="K27" i="85"/>
  <c r="M27" i="85" s="1"/>
  <c r="K40" i="85"/>
  <c r="M40" i="85" s="1"/>
  <c r="O40" i="85" s="1"/>
  <c r="K11" i="85"/>
  <c r="M11" i="85" s="1"/>
  <c r="K57" i="85"/>
  <c r="M57" i="85" s="1"/>
  <c r="O57" i="85" s="1"/>
  <c r="K62" i="85"/>
  <c r="M62" i="85" s="1"/>
  <c r="O62" i="85" s="1"/>
  <c r="K67" i="85"/>
  <c r="M67" i="85" s="1"/>
  <c r="O67" i="85" s="1"/>
  <c r="K77" i="85"/>
  <c r="M77" i="85" s="1"/>
  <c r="O77" i="85" s="1"/>
  <c r="K80" i="85"/>
  <c r="M80" i="85" s="1"/>
  <c r="O80" i="85" s="1"/>
  <c r="K47" i="85"/>
  <c r="M47" i="85" s="1"/>
  <c r="O47" i="85" s="1"/>
  <c r="K17" i="85"/>
  <c r="M17" i="85" s="1"/>
  <c r="K48" i="85"/>
  <c r="M48" i="85" s="1"/>
  <c r="O48" i="85" s="1"/>
  <c r="K49" i="85"/>
  <c r="M49" i="85" s="1"/>
  <c r="O49" i="85" s="1"/>
  <c r="K60" i="85"/>
  <c r="M60" i="85" s="1"/>
  <c r="O60" i="85" s="1"/>
  <c r="K65" i="85"/>
  <c r="M65" i="85" s="1"/>
  <c r="O65" i="85" s="1"/>
  <c r="K70" i="85"/>
  <c r="M70" i="85" s="1"/>
  <c r="O70" i="85" s="1"/>
  <c r="K38" i="85"/>
  <c r="M38" i="85" s="1"/>
  <c r="O38" i="85" s="1"/>
  <c r="K36" i="85"/>
  <c r="M36" i="85" s="1"/>
  <c r="O36" i="85" s="1"/>
  <c r="K58" i="85"/>
  <c r="M58" i="85" s="1"/>
  <c r="O58" i="85" s="1"/>
  <c r="K82" i="85"/>
  <c r="M82" i="85" s="1"/>
  <c r="O82" i="85" s="1"/>
  <c r="K28" i="85"/>
  <c r="M28" i="85" s="1"/>
  <c r="O28" i="85" s="1"/>
  <c r="K61" i="85"/>
  <c r="M61" i="85" s="1"/>
  <c r="O61" i="85" s="1"/>
  <c r="K66" i="85"/>
  <c r="M66" i="85" s="1"/>
  <c r="O66" i="85" s="1"/>
  <c r="K25" i="85"/>
  <c r="M25" i="85" s="1"/>
  <c r="K23" i="85"/>
  <c r="M23" i="85" s="1"/>
  <c r="K31" i="85"/>
  <c r="M31" i="85" s="1"/>
  <c r="K24" i="85"/>
  <c r="M24" i="85" s="1"/>
  <c r="K51" i="85"/>
  <c r="M51" i="85" s="1"/>
  <c r="O51" i="85" s="1"/>
  <c r="K54" i="85"/>
  <c r="M54" i="85" s="1"/>
  <c r="O54" i="85" s="1"/>
  <c r="K76" i="85"/>
  <c r="M76" i="85" s="1"/>
  <c r="O76" i="85" s="1"/>
  <c r="K87" i="85"/>
  <c r="M87" i="85" s="1"/>
  <c r="O87" i="85" s="1"/>
  <c r="K26" i="85"/>
  <c r="M26" i="85" s="1"/>
  <c r="O26" i="85" s="1"/>
  <c r="K46" i="85"/>
  <c r="M46" i="85" s="1"/>
  <c r="O46" i="85" s="1"/>
  <c r="K22" i="85"/>
  <c r="M22" i="85" s="1"/>
  <c r="O22" i="85" s="1"/>
  <c r="K64" i="85"/>
  <c r="M64" i="85" s="1"/>
  <c r="O64" i="85" s="1"/>
  <c r="K69" i="85"/>
  <c r="M69" i="85" s="1"/>
  <c r="O69" i="85" s="1"/>
  <c r="K74" i="85"/>
  <c r="M74" i="85" s="1"/>
  <c r="O74" i="85" s="1"/>
  <c r="O85" i="85"/>
  <c r="N23" i="85"/>
  <c r="N30" i="85"/>
  <c r="N87" i="84"/>
  <c r="I87" i="84"/>
  <c r="H87" i="84"/>
  <c r="N86" i="84"/>
  <c r="I86" i="84"/>
  <c r="H86" i="84"/>
  <c r="N85" i="84"/>
  <c r="I85" i="84"/>
  <c r="H85" i="84"/>
  <c r="N84" i="84"/>
  <c r="I84" i="84"/>
  <c r="H84" i="84"/>
  <c r="N83" i="84"/>
  <c r="I83" i="84"/>
  <c r="H83" i="84"/>
  <c r="N82" i="84"/>
  <c r="I82" i="84"/>
  <c r="H82" i="84"/>
  <c r="N81" i="84"/>
  <c r="I81" i="84"/>
  <c r="H81" i="84"/>
  <c r="N80" i="84"/>
  <c r="I80" i="84"/>
  <c r="H80" i="84"/>
  <c r="N79" i="84"/>
  <c r="I79" i="84"/>
  <c r="H79" i="84"/>
  <c r="N78" i="84"/>
  <c r="I78" i="84"/>
  <c r="H78" i="84"/>
  <c r="N77" i="84"/>
  <c r="I77" i="84"/>
  <c r="H77" i="84"/>
  <c r="N76" i="84"/>
  <c r="I76" i="84"/>
  <c r="H76" i="84"/>
  <c r="N75" i="84"/>
  <c r="I75" i="84"/>
  <c r="H75" i="84"/>
  <c r="N74" i="84"/>
  <c r="I74" i="84"/>
  <c r="H74" i="84"/>
  <c r="N73" i="84"/>
  <c r="I73" i="84"/>
  <c r="H73" i="84"/>
  <c r="N72" i="84"/>
  <c r="I72" i="84"/>
  <c r="H72" i="84"/>
  <c r="N71" i="84"/>
  <c r="I71" i="84"/>
  <c r="H71" i="84"/>
  <c r="N70" i="84"/>
  <c r="I70" i="84"/>
  <c r="H70" i="84"/>
  <c r="N69" i="84"/>
  <c r="I69" i="84"/>
  <c r="H69" i="84"/>
  <c r="N68" i="84"/>
  <c r="I68" i="84"/>
  <c r="H68" i="84"/>
  <c r="N67" i="84"/>
  <c r="I67" i="84"/>
  <c r="H67" i="84"/>
  <c r="K67" i="84" s="1"/>
  <c r="M67" i="84" s="1"/>
  <c r="O67" i="84" s="1"/>
  <c r="N66" i="84"/>
  <c r="I66" i="84"/>
  <c r="H66" i="84"/>
  <c r="N65" i="84"/>
  <c r="I65" i="84"/>
  <c r="H65" i="84"/>
  <c r="N64" i="84"/>
  <c r="I64" i="84"/>
  <c r="H64" i="84"/>
  <c r="N63" i="84"/>
  <c r="I63" i="84"/>
  <c r="H63" i="84"/>
  <c r="N62" i="84"/>
  <c r="I62" i="84"/>
  <c r="H62" i="84"/>
  <c r="N61" i="84"/>
  <c r="I61" i="84"/>
  <c r="H61" i="84"/>
  <c r="N60" i="84"/>
  <c r="I60" i="84"/>
  <c r="H60" i="84"/>
  <c r="N58" i="84"/>
  <c r="I58" i="84"/>
  <c r="H58" i="84"/>
  <c r="N57" i="84"/>
  <c r="I57" i="84"/>
  <c r="H57" i="84"/>
  <c r="N54" i="84"/>
  <c r="I54" i="84"/>
  <c r="H54" i="84"/>
  <c r="N49" i="84"/>
  <c r="I49" i="84"/>
  <c r="H49" i="84"/>
  <c r="N44" i="84"/>
  <c r="I44" i="84"/>
  <c r="H44" i="84"/>
  <c r="N52" i="84"/>
  <c r="I52" i="84"/>
  <c r="H52" i="84"/>
  <c r="N50" i="84"/>
  <c r="I50" i="84"/>
  <c r="H50" i="84"/>
  <c r="N43" i="84"/>
  <c r="I43" i="84"/>
  <c r="H43" i="84"/>
  <c r="I19" i="84"/>
  <c r="H19" i="84"/>
  <c r="N45" i="84"/>
  <c r="I45" i="84"/>
  <c r="H45" i="84"/>
  <c r="I15" i="84"/>
  <c r="H15" i="84"/>
  <c r="I14" i="84"/>
  <c r="H14" i="84"/>
  <c r="I18" i="84"/>
  <c r="H18" i="84"/>
  <c r="I16" i="84"/>
  <c r="H16" i="84"/>
  <c r="I17" i="84"/>
  <c r="H17" i="84"/>
  <c r="N22" i="84"/>
  <c r="I22" i="84"/>
  <c r="H22" i="84"/>
  <c r="N38" i="84"/>
  <c r="I38" i="84"/>
  <c r="H38" i="84"/>
  <c r="I12" i="84"/>
  <c r="H12" i="84"/>
  <c r="I11" i="84"/>
  <c r="H11" i="84"/>
  <c r="N25" i="84"/>
  <c r="I25" i="84"/>
  <c r="H25" i="84"/>
  <c r="I10" i="84"/>
  <c r="H10" i="84"/>
  <c r="I9" i="84"/>
  <c r="H9" i="84"/>
  <c r="I13" i="84"/>
  <c r="H13" i="84"/>
  <c r="I8" i="84"/>
  <c r="H8" i="84"/>
  <c r="I7" i="84"/>
  <c r="H7" i="84"/>
  <c r="I6" i="84"/>
  <c r="H6" i="84"/>
  <c r="I39" i="84"/>
  <c r="H39" i="84"/>
  <c r="N36" i="84"/>
  <c r="I36" i="84"/>
  <c r="H36" i="84"/>
  <c r="N51" i="84"/>
  <c r="I51" i="84"/>
  <c r="H51" i="84"/>
  <c r="I29" i="84"/>
  <c r="H29" i="84"/>
  <c r="I28" i="84"/>
  <c r="H28" i="84"/>
  <c r="N27" i="84"/>
  <c r="I27" i="84"/>
  <c r="H27" i="84"/>
  <c r="N56" i="84"/>
  <c r="I56" i="84"/>
  <c r="H56" i="84"/>
  <c r="I37" i="84"/>
  <c r="H37" i="84"/>
  <c r="I48" i="84"/>
  <c r="H48" i="84"/>
  <c r="N26" i="84"/>
  <c r="I26" i="84"/>
  <c r="H26" i="84"/>
  <c r="N24" i="84"/>
  <c r="I24" i="84"/>
  <c r="H24" i="84"/>
  <c r="I34" i="84"/>
  <c r="H34" i="84"/>
  <c r="I23" i="84"/>
  <c r="H23" i="84"/>
  <c r="I21" i="84"/>
  <c r="H21" i="84"/>
  <c r="N30" i="84"/>
  <c r="I30" i="84"/>
  <c r="H30" i="84"/>
  <c r="I20" i="84"/>
  <c r="H20" i="84"/>
  <c r="N35" i="84"/>
  <c r="I35" i="84"/>
  <c r="H35" i="84"/>
  <c r="N55" i="84"/>
  <c r="I55" i="84"/>
  <c r="H55" i="84"/>
  <c r="N59" i="84"/>
  <c r="I59" i="84"/>
  <c r="H59" i="84"/>
  <c r="N33" i="84"/>
  <c r="I33" i="84"/>
  <c r="H33" i="84"/>
  <c r="N32" i="84"/>
  <c r="I32" i="84"/>
  <c r="H32" i="84"/>
  <c r="N31" i="84"/>
  <c r="I31" i="84"/>
  <c r="H31" i="84"/>
  <c r="N53" i="84"/>
  <c r="I53" i="84"/>
  <c r="H53" i="84"/>
  <c r="I47" i="84"/>
  <c r="H47" i="84"/>
  <c r="T9" i="84"/>
  <c r="N18" i="84" s="1"/>
  <c r="I46" i="84"/>
  <c r="H46" i="84"/>
  <c r="T8" i="84"/>
  <c r="N15" i="84" s="1"/>
  <c r="I42" i="84"/>
  <c r="H42" i="84"/>
  <c r="T7" i="84"/>
  <c r="N10" i="84" s="1"/>
  <c r="I41" i="84"/>
  <c r="H41" i="84"/>
  <c r="N40" i="84"/>
  <c r="I40" i="84"/>
  <c r="H40" i="84"/>
  <c r="T5" i="84"/>
  <c r="N28" i="84" s="1"/>
  <c r="N5" i="84"/>
  <c r="I5" i="84"/>
  <c r="H5" i="84"/>
  <c r="T4" i="84"/>
  <c r="T3" i="84"/>
  <c r="N41" i="84" s="1"/>
  <c r="A1" i="84"/>
  <c r="O15" i="85" l="1"/>
  <c r="O29" i="85"/>
  <c r="O11" i="85"/>
  <c r="O31" i="85"/>
  <c r="O17" i="85"/>
  <c r="O27" i="85"/>
  <c r="N13" i="84"/>
  <c r="O8" i="85"/>
  <c r="O14" i="85"/>
  <c r="O25" i="85"/>
  <c r="O7" i="85"/>
  <c r="O24" i="85"/>
  <c r="O32" i="85"/>
  <c r="O23" i="85"/>
  <c r="O30" i="85"/>
  <c r="N21" i="84"/>
  <c r="K81" i="84"/>
  <c r="M81" i="84" s="1"/>
  <c r="O81" i="84" s="1"/>
  <c r="N12" i="84"/>
  <c r="K38" i="84"/>
  <c r="M38" i="84" s="1"/>
  <c r="O38" i="84" s="1"/>
  <c r="N17" i="84"/>
  <c r="K16" i="84"/>
  <c r="M16" i="84" s="1"/>
  <c r="N14" i="84"/>
  <c r="N7" i="84"/>
  <c r="N19" i="84"/>
  <c r="N9" i="84"/>
  <c r="N16" i="84"/>
  <c r="K73" i="84"/>
  <c r="M73" i="84" s="1"/>
  <c r="N6" i="84"/>
  <c r="N11" i="84"/>
  <c r="N8" i="84"/>
  <c r="K77" i="84"/>
  <c r="M77" i="84" s="1"/>
  <c r="O77" i="84" s="1"/>
  <c r="K70" i="84"/>
  <c r="M70" i="84" s="1"/>
  <c r="O70" i="84" s="1"/>
  <c r="K23" i="84"/>
  <c r="M23" i="84" s="1"/>
  <c r="K9" i="84"/>
  <c r="M9" i="84" s="1"/>
  <c r="K42" i="84"/>
  <c r="M42" i="84" s="1"/>
  <c r="K30" i="84"/>
  <c r="M30" i="84" s="1"/>
  <c r="O30" i="84" s="1"/>
  <c r="K28" i="84"/>
  <c r="M28" i="84" s="1"/>
  <c r="O28" i="84" s="1"/>
  <c r="K26" i="84"/>
  <c r="M26" i="84" s="1"/>
  <c r="O26" i="84" s="1"/>
  <c r="K56" i="84"/>
  <c r="M56" i="84" s="1"/>
  <c r="O56" i="84" s="1"/>
  <c r="K61" i="84"/>
  <c r="M61" i="84" s="1"/>
  <c r="O61" i="84" s="1"/>
  <c r="K64" i="84"/>
  <c r="M64" i="84" s="1"/>
  <c r="O64" i="84" s="1"/>
  <c r="K85" i="84"/>
  <c r="M85" i="84" s="1"/>
  <c r="O85" i="84" s="1"/>
  <c r="K7" i="84"/>
  <c r="M7" i="84" s="1"/>
  <c r="K58" i="84"/>
  <c r="M58" i="84" s="1"/>
  <c r="O58" i="84" s="1"/>
  <c r="K75" i="84"/>
  <c r="M75" i="84" s="1"/>
  <c r="O75" i="84" s="1"/>
  <c r="K83" i="84"/>
  <c r="M83" i="84" s="1"/>
  <c r="O83" i="84" s="1"/>
  <c r="K24" i="84"/>
  <c r="M24" i="84" s="1"/>
  <c r="O24" i="84" s="1"/>
  <c r="K31" i="84"/>
  <c r="M31" i="84" s="1"/>
  <c r="O31" i="84" s="1"/>
  <c r="K8" i="84"/>
  <c r="M8" i="84" s="1"/>
  <c r="K43" i="84"/>
  <c r="M43" i="84" s="1"/>
  <c r="O43" i="84" s="1"/>
  <c r="K10" i="84"/>
  <c r="M10" i="84" s="1"/>
  <c r="O10" i="84" s="1"/>
  <c r="K18" i="84"/>
  <c r="M18" i="84" s="1"/>
  <c r="O18" i="84" s="1"/>
  <c r="K44" i="84"/>
  <c r="M44" i="84" s="1"/>
  <c r="O44" i="84" s="1"/>
  <c r="K79" i="84"/>
  <c r="M79" i="84" s="1"/>
  <c r="O79" i="84" s="1"/>
  <c r="K59" i="84"/>
  <c r="M59" i="84" s="1"/>
  <c r="O59" i="84" s="1"/>
  <c r="K41" i="84"/>
  <c r="M41" i="84" s="1"/>
  <c r="O41" i="84" s="1"/>
  <c r="K47" i="84"/>
  <c r="M47" i="84" s="1"/>
  <c r="K51" i="84"/>
  <c r="M51" i="84" s="1"/>
  <c r="O51" i="84" s="1"/>
  <c r="K60" i="84"/>
  <c r="M60" i="84" s="1"/>
  <c r="O60" i="84" s="1"/>
  <c r="K65" i="84"/>
  <c r="M65" i="84" s="1"/>
  <c r="O65" i="84" s="1"/>
  <c r="K78" i="84"/>
  <c r="M78" i="84" s="1"/>
  <c r="O78" i="84" s="1"/>
  <c r="K46" i="84"/>
  <c r="M46" i="84" s="1"/>
  <c r="K55" i="84"/>
  <c r="M55" i="84" s="1"/>
  <c r="O55" i="84" s="1"/>
  <c r="K34" i="84"/>
  <c r="M34" i="84" s="1"/>
  <c r="K63" i="84"/>
  <c r="M63" i="84" s="1"/>
  <c r="O63" i="84" s="1"/>
  <c r="O73" i="84"/>
  <c r="K53" i="84"/>
  <c r="M53" i="84" s="1"/>
  <c r="O53" i="84" s="1"/>
  <c r="K33" i="84"/>
  <c r="M33" i="84" s="1"/>
  <c r="O33" i="84" s="1"/>
  <c r="K36" i="84"/>
  <c r="M36" i="84" s="1"/>
  <c r="O36" i="84" s="1"/>
  <c r="K71" i="84"/>
  <c r="M71" i="84" s="1"/>
  <c r="O71" i="84" s="1"/>
  <c r="K74" i="84"/>
  <c r="M74" i="84" s="1"/>
  <c r="O74" i="84" s="1"/>
  <c r="K84" i="84"/>
  <c r="M84" i="84" s="1"/>
  <c r="O84" i="84" s="1"/>
  <c r="K86" i="84"/>
  <c r="M86" i="84" s="1"/>
  <c r="O86" i="84" s="1"/>
  <c r="K19" i="84"/>
  <c r="M19" i="84" s="1"/>
  <c r="K29" i="84"/>
  <c r="M29" i="84" s="1"/>
  <c r="K39" i="84"/>
  <c r="M39" i="84" s="1"/>
  <c r="K11" i="84"/>
  <c r="M11" i="84" s="1"/>
  <c r="O11" i="84" s="1"/>
  <c r="K54" i="84"/>
  <c r="M54" i="84" s="1"/>
  <c r="O54" i="84" s="1"/>
  <c r="K80" i="84"/>
  <c r="M80" i="84" s="1"/>
  <c r="O80" i="84" s="1"/>
  <c r="K87" i="84"/>
  <c r="M87" i="84" s="1"/>
  <c r="O87" i="84" s="1"/>
  <c r="K14" i="84"/>
  <c r="M14" i="84" s="1"/>
  <c r="K50" i="84"/>
  <c r="M50" i="84" s="1"/>
  <c r="O50" i="84" s="1"/>
  <c r="K57" i="84"/>
  <c r="M57" i="84" s="1"/>
  <c r="O57" i="84" s="1"/>
  <c r="K72" i="84"/>
  <c r="M72" i="84" s="1"/>
  <c r="O72" i="84" s="1"/>
  <c r="K40" i="84"/>
  <c r="M40" i="84" s="1"/>
  <c r="O40" i="84" s="1"/>
  <c r="K48" i="84"/>
  <c r="M48" i="84" s="1"/>
  <c r="K27" i="84"/>
  <c r="M27" i="84" s="1"/>
  <c r="O27" i="84" s="1"/>
  <c r="K6" i="84"/>
  <c r="M6" i="84" s="1"/>
  <c r="K49" i="84"/>
  <c r="M49" i="84" s="1"/>
  <c r="O49" i="84" s="1"/>
  <c r="K35" i="84"/>
  <c r="M35" i="84" s="1"/>
  <c r="O35" i="84" s="1"/>
  <c r="K22" i="84"/>
  <c r="M22" i="84" s="1"/>
  <c r="O22" i="84" s="1"/>
  <c r="K15" i="84"/>
  <c r="M15" i="84" s="1"/>
  <c r="O15" i="84" s="1"/>
  <c r="K52" i="84"/>
  <c r="M52" i="84" s="1"/>
  <c r="O52" i="84" s="1"/>
  <c r="K68" i="84"/>
  <c r="M68" i="84" s="1"/>
  <c r="O68" i="84" s="1"/>
  <c r="K82" i="84"/>
  <c r="M82" i="84" s="1"/>
  <c r="O82" i="84" s="1"/>
  <c r="K21" i="84"/>
  <c r="M21" i="84" s="1"/>
  <c r="K37" i="84"/>
  <c r="M37" i="84" s="1"/>
  <c r="K13" i="84"/>
  <c r="M13" i="84" s="1"/>
  <c r="K12" i="84"/>
  <c r="M12" i="84" s="1"/>
  <c r="O12" i="84" s="1"/>
  <c r="K66" i="84"/>
  <c r="M66" i="84" s="1"/>
  <c r="O66" i="84" s="1"/>
  <c r="K32" i="84"/>
  <c r="M32" i="84" s="1"/>
  <c r="O32" i="84" s="1"/>
  <c r="K20" i="84"/>
  <c r="M20" i="84" s="1"/>
  <c r="K25" i="84"/>
  <c r="M25" i="84" s="1"/>
  <c r="O25" i="84" s="1"/>
  <c r="K17" i="84"/>
  <c r="M17" i="84" s="1"/>
  <c r="K45" i="84"/>
  <c r="M45" i="84" s="1"/>
  <c r="O45" i="84" s="1"/>
  <c r="K62" i="84"/>
  <c r="M62" i="84" s="1"/>
  <c r="O62" i="84" s="1"/>
  <c r="K69" i="84"/>
  <c r="M69" i="84" s="1"/>
  <c r="O69" i="84" s="1"/>
  <c r="K76" i="84"/>
  <c r="M76" i="84" s="1"/>
  <c r="O76" i="84" s="1"/>
  <c r="K5" i="84"/>
  <c r="M5" i="84" s="1"/>
  <c r="O5" i="84" s="1"/>
  <c r="N29" i="84"/>
  <c r="N47" i="84"/>
  <c r="N37" i="84"/>
  <c r="N46" i="84"/>
  <c r="N20" i="84"/>
  <c r="N42" i="84"/>
  <c r="O42" i="84" s="1"/>
  <c r="N23" i="84"/>
  <c r="N39" i="84"/>
  <c r="N34" i="84"/>
  <c r="N48" i="84"/>
  <c r="N87" i="83"/>
  <c r="I87" i="83"/>
  <c r="H87" i="83"/>
  <c r="N86" i="83"/>
  <c r="I86" i="83"/>
  <c r="H86" i="83"/>
  <c r="N85" i="83"/>
  <c r="I85" i="83"/>
  <c r="H85" i="83"/>
  <c r="N84" i="83"/>
  <c r="I84" i="83"/>
  <c r="H84" i="83"/>
  <c r="N83" i="83"/>
  <c r="I83" i="83"/>
  <c r="H83" i="83"/>
  <c r="N82" i="83"/>
  <c r="I82" i="83"/>
  <c r="H82" i="83"/>
  <c r="N81" i="83"/>
  <c r="I81" i="83"/>
  <c r="H81" i="83"/>
  <c r="N80" i="83"/>
  <c r="I80" i="83"/>
  <c r="H80" i="83"/>
  <c r="N79" i="83"/>
  <c r="I79" i="83"/>
  <c r="H79" i="83"/>
  <c r="N78" i="83"/>
  <c r="I78" i="83"/>
  <c r="H78" i="83"/>
  <c r="N77" i="83"/>
  <c r="I77" i="83"/>
  <c r="H77" i="83"/>
  <c r="N76" i="83"/>
  <c r="I76" i="83"/>
  <c r="H76" i="83"/>
  <c r="N75" i="83"/>
  <c r="I75" i="83"/>
  <c r="H75" i="83"/>
  <c r="N74" i="83"/>
  <c r="I74" i="83"/>
  <c r="H74" i="83"/>
  <c r="N73" i="83"/>
  <c r="I73" i="83"/>
  <c r="H73" i="83"/>
  <c r="N72" i="83"/>
  <c r="I72" i="83"/>
  <c r="H72" i="83"/>
  <c r="N71" i="83"/>
  <c r="I71" i="83"/>
  <c r="H71" i="83"/>
  <c r="N70" i="83"/>
  <c r="I70" i="83"/>
  <c r="H70" i="83"/>
  <c r="N69" i="83"/>
  <c r="I69" i="83"/>
  <c r="H69" i="83"/>
  <c r="N68" i="83"/>
  <c r="I68" i="83"/>
  <c r="H68" i="83"/>
  <c r="N67" i="83"/>
  <c r="I67" i="83"/>
  <c r="H67" i="83"/>
  <c r="N64" i="83"/>
  <c r="I64" i="83"/>
  <c r="H64" i="83"/>
  <c r="N66" i="83"/>
  <c r="I66" i="83"/>
  <c r="H66" i="83"/>
  <c r="N65" i="83"/>
  <c r="I65" i="83"/>
  <c r="H65" i="83"/>
  <c r="N63" i="83"/>
  <c r="I63" i="83"/>
  <c r="H63" i="83"/>
  <c r="N62" i="83"/>
  <c r="I62" i="83"/>
  <c r="H62" i="83"/>
  <c r="N61" i="83"/>
  <c r="I61" i="83"/>
  <c r="H61" i="83"/>
  <c r="N49" i="83"/>
  <c r="I49" i="83"/>
  <c r="H49" i="83"/>
  <c r="N60" i="83"/>
  <c r="I60" i="83"/>
  <c r="H60" i="83"/>
  <c r="N59" i="83"/>
  <c r="I59" i="83"/>
  <c r="H59" i="83"/>
  <c r="N58" i="83"/>
  <c r="I58" i="83"/>
  <c r="H58" i="83"/>
  <c r="N47" i="83"/>
  <c r="I47" i="83"/>
  <c r="H47" i="83"/>
  <c r="N57" i="83"/>
  <c r="I57" i="83"/>
  <c r="H57" i="83"/>
  <c r="N56" i="83"/>
  <c r="I56" i="83"/>
  <c r="H56" i="83"/>
  <c r="N51" i="83"/>
  <c r="I51" i="83"/>
  <c r="H51" i="83"/>
  <c r="N39" i="83"/>
  <c r="I39" i="83"/>
  <c r="H39" i="83"/>
  <c r="N53" i="83"/>
  <c r="I53" i="83"/>
  <c r="H53" i="83"/>
  <c r="N52" i="83"/>
  <c r="I52" i="83"/>
  <c r="H52" i="83"/>
  <c r="N34" i="83"/>
  <c r="I34" i="83"/>
  <c r="H34" i="83"/>
  <c r="N40" i="83"/>
  <c r="I40" i="83"/>
  <c r="H40" i="83"/>
  <c r="N55" i="83"/>
  <c r="I55" i="83"/>
  <c r="H55" i="83"/>
  <c r="N54" i="83"/>
  <c r="I54" i="83"/>
  <c r="H54" i="83"/>
  <c r="I30" i="83"/>
  <c r="H30" i="83"/>
  <c r="I29" i="83"/>
  <c r="H29" i="83"/>
  <c r="N46" i="83"/>
  <c r="I46" i="83"/>
  <c r="H46" i="83"/>
  <c r="I25" i="83"/>
  <c r="H25" i="83"/>
  <c r="N24" i="83"/>
  <c r="I24" i="83"/>
  <c r="H24" i="83"/>
  <c r="N50" i="83"/>
  <c r="I50" i="83"/>
  <c r="H50" i="83"/>
  <c r="I22" i="83"/>
  <c r="H22" i="83"/>
  <c r="I21" i="83"/>
  <c r="H21" i="83"/>
  <c r="N44" i="83"/>
  <c r="I44" i="83"/>
  <c r="H44" i="83"/>
  <c r="I20" i="83"/>
  <c r="H20" i="83"/>
  <c r="I18" i="83"/>
  <c r="H18" i="83"/>
  <c r="I17" i="83"/>
  <c r="H17" i="83"/>
  <c r="I15" i="83"/>
  <c r="H15" i="83"/>
  <c r="I14" i="83"/>
  <c r="H14" i="83"/>
  <c r="I13" i="83"/>
  <c r="H13" i="83"/>
  <c r="I12" i="83"/>
  <c r="H12" i="83"/>
  <c r="I11" i="83"/>
  <c r="H11" i="83"/>
  <c r="I10" i="83"/>
  <c r="H10" i="83"/>
  <c r="N43" i="83"/>
  <c r="I43" i="83"/>
  <c r="H43" i="83"/>
  <c r="I28" i="83"/>
  <c r="H28" i="83"/>
  <c r="I9" i="83"/>
  <c r="H9" i="83"/>
  <c r="I8" i="83"/>
  <c r="H8" i="83"/>
  <c r="N16" i="83"/>
  <c r="I16" i="83"/>
  <c r="H16" i="83"/>
  <c r="I7" i="83"/>
  <c r="H7" i="83"/>
  <c r="I6" i="83"/>
  <c r="H6" i="83"/>
  <c r="I19" i="83"/>
  <c r="H19" i="83"/>
  <c r="N48" i="83"/>
  <c r="I48" i="83"/>
  <c r="H48" i="83"/>
  <c r="I27" i="83"/>
  <c r="H27" i="83"/>
  <c r="N26" i="83"/>
  <c r="I26" i="83"/>
  <c r="H26" i="83"/>
  <c r="I23" i="83"/>
  <c r="H23" i="83"/>
  <c r="N38" i="83"/>
  <c r="I38" i="83"/>
  <c r="H38" i="83"/>
  <c r="N35" i="83"/>
  <c r="I35" i="83"/>
  <c r="H35" i="83"/>
  <c r="N45" i="83"/>
  <c r="I45" i="83"/>
  <c r="H45" i="83"/>
  <c r="I31" i="83"/>
  <c r="H31" i="83"/>
  <c r="N42" i="83"/>
  <c r="I42" i="83"/>
  <c r="H42" i="83"/>
  <c r="N37" i="83"/>
  <c r="I37" i="83"/>
  <c r="H37" i="83"/>
  <c r="T9" i="83"/>
  <c r="N36" i="83"/>
  <c r="I36" i="83"/>
  <c r="H36" i="83"/>
  <c r="T8" i="83"/>
  <c r="I33" i="83"/>
  <c r="H33" i="83"/>
  <c r="T7" i="83"/>
  <c r="I32" i="83"/>
  <c r="H32" i="83"/>
  <c r="N41" i="83"/>
  <c r="I41" i="83"/>
  <c r="H41" i="83"/>
  <c r="T5" i="83"/>
  <c r="N21" i="83" s="1"/>
  <c r="N5" i="83"/>
  <c r="I5" i="83"/>
  <c r="H5" i="83"/>
  <c r="T4" i="83"/>
  <c r="N12" i="83" s="1"/>
  <c r="T3" i="83"/>
  <c r="N7" i="83" s="1"/>
  <c r="A1" i="83"/>
  <c r="N15" i="83" l="1"/>
  <c r="O14" i="84"/>
  <c r="N32" i="83"/>
  <c r="N9" i="83"/>
  <c r="O13" i="84"/>
  <c r="O19" i="84"/>
  <c r="O16" i="84"/>
  <c r="N31" i="83"/>
  <c r="N19" i="83"/>
  <c r="N10" i="83"/>
  <c r="N20" i="83"/>
  <c r="N29" i="83"/>
  <c r="N13" i="83"/>
  <c r="N22" i="83"/>
  <c r="N33" i="83"/>
  <c r="N27" i="83"/>
  <c r="N28" i="83"/>
  <c r="N17" i="83"/>
  <c r="N25" i="83"/>
  <c r="N6" i="83"/>
  <c r="N11" i="83"/>
  <c r="N30" i="83"/>
  <c r="N23" i="83"/>
  <c r="N8" i="83"/>
  <c r="N14" i="83"/>
  <c r="N18" i="83"/>
  <c r="O21" i="84"/>
  <c r="O7" i="84"/>
  <c r="O17" i="84"/>
  <c r="O6" i="84"/>
  <c r="O8" i="84"/>
  <c r="O9" i="84"/>
  <c r="O23" i="84"/>
  <c r="O29" i="84"/>
  <c r="O39" i="84"/>
  <c r="O48" i="84"/>
  <c r="O47" i="84"/>
  <c r="O34" i="84"/>
  <c r="O20" i="84"/>
  <c r="O46" i="84"/>
  <c r="O37" i="84"/>
  <c r="K45" i="83"/>
  <c r="M45" i="83" s="1"/>
  <c r="O45" i="83" s="1"/>
  <c r="K23" i="83"/>
  <c r="M23" i="83" s="1"/>
  <c r="K6" i="83"/>
  <c r="M6" i="83" s="1"/>
  <c r="O6" i="83" s="1"/>
  <c r="K8" i="83"/>
  <c r="M8" i="83" s="1"/>
  <c r="O8" i="83" s="1"/>
  <c r="K14" i="83"/>
  <c r="M14" i="83" s="1"/>
  <c r="O14" i="83" s="1"/>
  <c r="K44" i="83"/>
  <c r="M44" i="83" s="1"/>
  <c r="O44" i="83" s="1"/>
  <c r="K50" i="83"/>
  <c r="M50" i="83" s="1"/>
  <c r="O50" i="83" s="1"/>
  <c r="K30" i="83"/>
  <c r="M30" i="83" s="1"/>
  <c r="K40" i="83"/>
  <c r="M40" i="83" s="1"/>
  <c r="O40" i="83" s="1"/>
  <c r="K51" i="83"/>
  <c r="M51" i="83" s="1"/>
  <c r="O51" i="83" s="1"/>
  <c r="K47" i="83"/>
  <c r="M47" i="83" s="1"/>
  <c r="O47" i="83" s="1"/>
  <c r="K61" i="83"/>
  <c r="M61" i="83" s="1"/>
  <c r="O61" i="83" s="1"/>
  <c r="K65" i="83"/>
  <c r="M65" i="83" s="1"/>
  <c r="O65" i="83" s="1"/>
  <c r="K69" i="83"/>
  <c r="M69" i="83" s="1"/>
  <c r="O69" i="83" s="1"/>
  <c r="K72" i="83"/>
  <c r="M72" i="83" s="1"/>
  <c r="K77" i="83"/>
  <c r="M77" i="83" s="1"/>
  <c r="O77" i="83" s="1"/>
  <c r="K80" i="83"/>
  <c r="M80" i="83" s="1"/>
  <c r="O80" i="83" s="1"/>
  <c r="K85" i="83"/>
  <c r="M85" i="83" s="1"/>
  <c r="K11" i="83"/>
  <c r="M11" i="83" s="1"/>
  <c r="K32" i="83"/>
  <c r="M32" i="83" s="1"/>
  <c r="O32" i="83" s="1"/>
  <c r="K36" i="83"/>
  <c r="M36" i="83" s="1"/>
  <c r="O36" i="83" s="1"/>
  <c r="K35" i="83"/>
  <c r="M35" i="83" s="1"/>
  <c r="O35" i="83" s="1"/>
  <c r="K7" i="83"/>
  <c r="M7" i="83" s="1"/>
  <c r="O7" i="83" s="1"/>
  <c r="K12" i="83"/>
  <c r="M12" i="83" s="1"/>
  <c r="O12" i="83" s="1"/>
  <c r="K21" i="83"/>
  <c r="M21" i="83" s="1"/>
  <c r="O21" i="83" s="1"/>
  <c r="K54" i="83"/>
  <c r="M54" i="83" s="1"/>
  <c r="O54" i="83" s="1"/>
  <c r="K56" i="83"/>
  <c r="M56" i="83" s="1"/>
  <c r="O56" i="83" s="1"/>
  <c r="K62" i="83"/>
  <c r="M62" i="83" s="1"/>
  <c r="O62" i="83" s="1"/>
  <c r="K70" i="83"/>
  <c r="M70" i="83" s="1"/>
  <c r="O70" i="83" s="1"/>
  <c r="K78" i="83"/>
  <c r="M78" i="83" s="1"/>
  <c r="O78" i="83" s="1"/>
  <c r="K31" i="83"/>
  <c r="M31" i="83" s="1"/>
  <c r="O31" i="83" s="1"/>
  <c r="K26" i="83"/>
  <c r="M26" i="83" s="1"/>
  <c r="O26" i="83" s="1"/>
  <c r="K19" i="83"/>
  <c r="M19" i="83" s="1"/>
  <c r="K9" i="83"/>
  <c r="M9" i="83" s="1"/>
  <c r="O9" i="83" s="1"/>
  <c r="K10" i="83"/>
  <c r="M10" i="83" s="1"/>
  <c r="K15" i="83"/>
  <c r="M15" i="83" s="1"/>
  <c r="O15" i="83" s="1"/>
  <c r="K20" i="83"/>
  <c r="M20" i="83" s="1"/>
  <c r="O20" i="83" s="1"/>
  <c r="K24" i="83"/>
  <c r="M24" i="83" s="1"/>
  <c r="O24" i="83" s="1"/>
  <c r="K29" i="83"/>
  <c r="M29" i="83" s="1"/>
  <c r="O29" i="83" s="1"/>
  <c r="K34" i="83"/>
  <c r="M34" i="83" s="1"/>
  <c r="O34" i="83" s="1"/>
  <c r="K39" i="83"/>
  <c r="M39" i="83" s="1"/>
  <c r="O39" i="83" s="1"/>
  <c r="K58" i="83"/>
  <c r="M58" i="83" s="1"/>
  <c r="O58" i="83" s="1"/>
  <c r="K49" i="83"/>
  <c r="M49" i="83" s="1"/>
  <c r="O49" i="83" s="1"/>
  <c r="K66" i="83"/>
  <c r="M66" i="83" s="1"/>
  <c r="O66" i="83" s="1"/>
  <c r="K68" i="83"/>
  <c r="M68" i="83" s="1"/>
  <c r="O68" i="83" s="1"/>
  <c r="K73" i="83"/>
  <c r="M73" i="83" s="1"/>
  <c r="O73" i="83" s="1"/>
  <c r="K76" i="83"/>
  <c r="M76" i="83" s="1"/>
  <c r="O76" i="83" s="1"/>
  <c r="K81" i="83"/>
  <c r="M81" i="83" s="1"/>
  <c r="O81" i="83" s="1"/>
  <c r="K84" i="83"/>
  <c r="M84" i="83" s="1"/>
  <c r="O84" i="83" s="1"/>
  <c r="K86" i="83"/>
  <c r="M86" i="83" s="1"/>
  <c r="O86" i="83" s="1"/>
  <c r="K37" i="83"/>
  <c r="M37" i="83" s="1"/>
  <c r="O37" i="83" s="1"/>
  <c r="K27" i="83"/>
  <c r="M27" i="83" s="1"/>
  <c r="K28" i="83"/>
  <c r="M28" i="83" s="1"/>
  <c r="O28" i="83" s="1"/>
  <c r="K17" i="83"/>
  <c r="M17" i="83" s="1"/>
  <c r="O17" i="83" s="1"/>
  <c r="K25" i="83"/>
  <c r="M25" i="83" s="1"/>
  <c r="O25" i="83" s="1"/>
  <c r="K52" i="83"/>
  <c r="M52" i="83" s="1"/>
  <c r="O52" i="83" s="1"/>
  <c r="K59" i="83"/>
  <c r="M59" i="83" s="1"/>
  <c r="O59" i="83" s="1"/>
  <c r="K64" i="83"/>
  <c r="M64" i="83" s="1"/>
  <c r="O64" i="83" s="1"/>
  <c r="K74" i="83"/>
  <c r="M74" i="83" s="1"/>
  <c r="O74" i="83" s="1"/>
  <c r="K82" i="83"/>
  <c r="M82" i="83" s="1"/>
  <c r="O82" i="83" s="1"/>
  <c r="O72" i="83"/>
  <c r="K5" i="83"/>
  <c r="M5" i="83" s="1"/>
  <c r="O5" i="83" s="1"/>
  <c r="K41" i="83"/>
  <c r="M41" i="83" s="1"/>
  <c r="O41" i="83" s="1"/>
  <c r="K38" i="83"/>
  <c r="M38" i="83" s="1"/>
  <c r="O38" i="83" s="1"/>
  <c r="K13" i="83"/>
  <c r="M13" i="83" s="1"/>
  <c r="O13" i="83" s="1"/>
  <c r="K55" i="83"/>
  <c r="M55" i="83" s="1"/>
  <c r="O55" i="83" s="1"/>
  <c r="K63" i="83"/>
  <c r="M63" i="83" s="1"/>
  <c r="O63" i="83" s="1"/>
  <c r="K79" i="83"/>
  <c r="M79" i="83" s="1"/>
  <c r="O79" i="83" s="1"/>
  <c r="K42" i="83"/>
  <c r="M42" i="83" s="1"/>
  <c r="O42" i="83" s="1"/>
  <c r="K43" i="83"/>
  <c r="M43" i="83" s="1"/>
  <c r="O43" i="83" s="1"/>
  <c r="K46" i="83"/>
  <c r="M46" i="83" s="1"/>
  <c r="O46" i="83" s="1"/>
  <c r="K60" i="83"/>
  <c r="M60" i="83" s="1"/>
  <c r="O60" i="83" s="1"/>
  <c r="K75" i="83"/>
  <c r="M75" i="83" s="1"/>
  <c r="O75" i="83" s="1"/>
  <c r="K16" i="83"/>
  <c r="M16" i="83" s="1"/>
  <c r="O16" i="83" s="1"/>
  <c r="K22" i="83"/>
  <c r="M22" i="83" s="1"/>
  <c r="O22" i="83" s="1"/>
  <c r="K57" i="83"/>
  <c r="M57" i="83" s="1"/>
  <c r="O57" i="83" s="1"/>
  <c r="K71" i="83"/>
  <c r="M71" i="83" s="1"/>
  <c r="O71" i="83" s="1"/>
  <c r="K87" i="83"/>
  <c r="M87" i="83" s="1"/>
  <c r="O87" i="83" s="1"/>
  <c r="K33" i="83"/>
  <c r="M33" i="83" s="1"/>
  <c r="K48" i="83"/>
  <c r="M48" i="83" s="1"/>
  <c r="O48" i="83" s="1"/>
  <c r="K18" i="83"/>
  <c r="M18" i="83" s="1"/>
  <c r="O18" i="83" s="1"/>
  <c r="K53" i="83"/>
  <c r="M53" i="83" s="1"/>
  <c r="O53" i="83" s="1"/>
  <c r="K67" i="83"/>
  <c r="M67" i="83" s="1"/>
  <c r="O67" i="83" s="1"/>
  <c r="K83" i="83"/>
  <c r="M83" i="83" s="1"/>
  <c r="O83" i="83" s="1"/>
  <c r="O85" i="83"/>
  <c r="N87" i="82"/>
  <c r="I87" i="82"/>
  <c r="H87" i="82"/>
  <c r="N84" i="82"/>
  <c r="I84" i="82"/>
  <c r="H84" i="82"/>
  <c r="N83" i="82"/>
  <c r="I83" i="82"/>
  <c r="H83" i="82"/>
  <c r="N86" i="82"/>
  <c r="I86" i="82"/>
  <c r="H86" i="82"/>
  <c r="N75" i="82"/>
  <c r="I75" i="82"/>
  <c r="H75" i="82"/>
  <c r="K75" i="82" s="1"/>
  <c r="M75" i="82" s="1"/>
  <c r="O75" i="82" s="1"/>
  <c r="N79" i="82"/>
  <c r="I79" i="82"/>
  <c r="H79" i="82"/>
  <c r="N85" i="82"/>
  <c r="I85" i="82"/>
  <c r="H85" i="82"/>
  <c r="N81" i="82"/>
  <c r="I81" i="82"/>
  <c r="H81" i="82"/>
  <c r="N80" i="82"/>
  <c r="I80" i="82"/>
  <c r="H80" i="82"/>
  <c r="N76" i="82"/>
  <c r="I76" i="82"/>
  <c r="H76" i="82"/>
  <c r="N82" i="82"/>
  <c r="I82" i="82"/>
  <c r="H82" i="82"/>
  <c r="N78" i="82"/>
  <c r="I78" i="82"/>
  <c r="H78" i="82"/>
  <c r="N74" i="82"/>
  <c r="I74" i="82"/>
  <c r="H74" i="82"/>
  <c r="K74" i="82" s="1"/>
  <c r="M74" i="82" s="1"/>
  <c r="O74" i="82" s="1"/>
  <c r="N77" i="82"/>
  <c r="I77" i="82"/>
  <c r="H77" i="82"/>
  <c r="N73" i="82"/>
  <c r="I73" i="82"/>
  <c r="H73" i="82"/>
  <c r="N72" i="82"/>
  <c r="I72" i="82"/>
  <c r="H72" i="82"/>
  <c r="N71" i="82"/>
  <c r="I71" i="82"/>
  <c r="H71" i="82"/>
  <c r="N70" i="82"/>
  <c r="I70" i="82"/>
  <c r="H70" i="82"/>
  <c r="N69" i="82"/>
  <c r="I69" i="82"/>
  <c r="H69" i="82"/>
  <c r="N68" i="82"/>
  <c r="I68" i="82"/>
  <c r="H68" i="82"/>
  <c r="N67" i="82"/>
  <c r="I67" i="82"/>
  <c r="H67" i="82"/>
  <c r="K67" i="82" s="1"/>
  <c r="M67" i="82" s="1"/>
  <c r="O67" i="82" s="1"/>
  <c r="N66" i="82"/>
  <c r="I66" i="82"/>
  <c r="H66" i="82"/>
  <c r="N39" i="82"/>
  <c r="I39" i="82"/>
  <c r="H39" i="82"/>
  <c r="I6" i="82"/>
  <c r="H6" i="82"/>
  <c r="I9" i="82"/>
  <c r="H9" i="82"/>
  <c r="N65" i="82"/>
  <c r="I65" i="82"/>
  <c r="H65" i="82"/>
  <c r="N64" i="82"/>
  <c r="I64" i="82"/>
  <c r="H64" i="82"/>
  <c r="N52" i="82"/>
  <c r="I52" i="82"/>
  <c r="H52" i="82"/>
  <c r="N62" i="82"/>
  <c r="I62" i="82"/>
  <c r="H62" i="82"/>
  <c r="I18" i="82"/>
  <c r="H18" i="82"/>
  <c r="N61" i="82"/>
  <c r="I61" i="82"/>
  <c r="H61" i="82"/>
  <c r="N59" i="82"/>
  <c r="I59" i="82"/>
  <c r="H59" i="82"/>
  <c r="N55" i="82"/>
  <c r="I55" i="82"/>
  <c r="H55" i="82"/>
  <c r="N58" i="82"/>
  <c r="I58" i="82"/>
  <c r="H58" i="82"/>
  <c r="N57" i="82"/>
  <c r="I57" i="82"/>
  <c r="H57" i="82"/>
  <c r="N28" i="82"/>
  <c r="I28" i="82"/>
  <c r="H28" i="82"/>
  <c r="K28" i="82" s="1"/>
  <c r="M28" i="82" s="1"/>
  <c r="N51" i="82"/>
  <c r="I51" i="82"/>
  <c r="H51" i="82"/>
  <c r="N50" i="82"/>
  <c r="I50" i="82"/>
  <c r="H50" i="82"/>
  <c r="N26" i="82"/>
  <c r="I26" i="82"/>
  <c r="H26" i="82"/>
  <c r="N40" i="82"/>
  <c r="I40" i="82"/>
  <c r="H40" i="82"/>
  <c r="N23" i="82"/>
  <c r="I23" i="82"/>
  <c r="H23" i="82"/>
  <c r="I12" i="82"/>
  <c r="H12" i="82"/>
  <c r="N46" i="82"/>
  <c r="I46" i="82"/>
  <c r="H46" i="82"/>
  <c r="N22" i="82"/>
  <c r="I22" i="82"/>
  <c r="H22" i="82"/>
  <c r="N37" i="82"/>
  <c r="I37" i="82"/>
  <c r="H37" i="82"/>
  <c r="I13" i="82"/>
  <c r="H13" i="82"/>
  <c r="N20" i="82"/>
  <c r="I20" i="82"/>
  <c r="H20" i="82"/>
  <c r="I7" i="82"/>
  <c r="H7" i="82"/>
  <c r="I17" i="82"/>
  <c r="H17" i="82"/>
  <c r="I19" i="82"/>
  <c r="H19" i="82"/>
  <c r="I16" i="82"/>
  <c r="H16" i="82"/>
  <c r="I11" i="82"/>
  <c r="H11" i="82"/>
  <c r="I15" i="82"/>
  <c r="H15" i="82"/>
  <c r="I14" i="82"/>
  <c r="H14" i="82"/>
  <c r="I10" i="82"/>
  <c r="H10" i="82"/>
  <c r="N27" i="82"/>
  <c r="I27" i="82"/>
  <c r="H27" i="82"/>
  <c r="I8" i="82"/>
  <c r="H8" i="82"/>
  <c r="I53" i="82"/>
  <c r="H53" i="82"/>
  <c r="I36" i="82"/>
  <c r="H36" i="82"/>
  <c r="I35" i="82"/>
  <c r="H35" i="82"/>
  <c r="I33" i="82"/>
  <c r="H33" i="82"/>
  <c r="I63" i="82"/>
  <c r="H63" i="82"/>
  <c r="I42" i="82"/>
  <c r="H42" i="82"/>
  <c r="I32" i="82"/>
  <c r="H32" i="82"/>
  <c r="I30" i="82"/>
  <c r="H30" i="82"/>
  <c r="I49" i="82"/>
  <c r="H49" i="82"/>
  <c r="I29" i="82"/>
  <c r="H29" i="82"/>
  <c r="I47" i="82"/>
  <c r="H47" i="82"/>
  <c r="I48" i="82"/>
  <c r="H48" i="82"/>
  <c r="N60" i="82"/>
  <c r="I60" i="82"/>
  <c r="H60" i="82"/>
  <c r="I54" i="82"/>
  <c r="H54" i="82"/>
  <c r="I24" i="82"/>
  <c r="H24" i="82"/>
  <c r="I21" i="82"/>
  <c r="H21" i="82"/>
  <c r="N38" i="82"/>
  <c r="I38" i="82"/>
  <c r="H38" i="82"/>
  <c r="N44" i="82"/>
  <c r="I44" i="82"/>
  <c r="H44" i="82"/>
  <c r="N34" i="82"/>
  <c r="I34" i="82"/>
  <c r="H34" i="82"/>
  <c r="N31" i="82"/>
  <c r="I31" i="82"/>
  <c r="H31" i="82"/>
  <c r="N41" i="82"/>
  <c r="I41" i="82"/>
  <c r="H41" i="82"/>
  <c r="T9" i="82"/>
  <c r="N19" i="82" s="1"/>
  <c r="I45" i="82"/>
  <c r="H45" i="82"/>
  <c r="T8" i="82"/>
  <c r="N11" i="82" s="1"/>
  <c r="I56" i="82"/>
  <c r="H56" i="82"/>
  <c r="T7" i="82"/>
  <c r="N10" i="82" s="1"/>
  <c r="I25" i="82"/>
  <c r="H25" i="82"/>
  <c r="I43" i="82"/>
  <c r="H43" i="82"/>
  <c r="T5" i="82"/>
  <c r="N30" i="82" s="1"/>
  <c r="I5" i="82"/>
  <c r="H5" i="82"/>
  <c r="T4" i="82"/>
  <c r="T3" i="82"/>
  <c r="N45" i="82" s="1"/>
  <c r="A1" i="82"/>
  <c r="O11" i="83" l="1"/>
  <c r="N8" i="82"/>
  <c r="O27" i="83"/>
  <c r="N9" i="82"/>
  <c r="K86" i="82"/>
  <c r="M86" i="82" s="1"/>
  <c r="O10" i="83"/>
  <c r="N17" i="82"/>
  <c r="O19" i="83"/>
  <c r="N14" i="82"/>
  <c r="N13" i="82"/>
  <c r="N18" i="82"/>
  <c r="N16" i="82"/>
  <c r="N7" i="82"/>
  <c r="N6" i="82"/>
  <c r="N15" i="82"/>
  <c r="O23" i="83"/>
  <c r="N12" i="82"/>
  <c r="O30" i="83"/>
  <c r="O33" i="83"/>
  <c r="K13" i="82"/>
  <c r="M13" i="82" s="1"/>
  <c r="K21" i="82"/>
  <c r="M21" i="82" s="1"/>
  <c r="O28" i="82"/>
  <c r="O86" i="82"/>
  <c r="K71" i="82"/>
  <c r="M71" i="82" s="1"/>
  <c r="O71" i="82" s="1"/>
  <c r="K39" i="82"/>
  <c r="M39" i="82" s="1"/>
  <c r="O39" i="82" s="1"/>
  <c r="K37" i="82"/>
  <c r="M37" i="82" s="1"/>
  <c r="O37" i="82" s="1"/>
  <c r="K22" i="82"/>
  <c r="M22" i="82" s="1"/>
  <c r="O22" i="82" s="1"/>
  <c r="K41" i="82"/>
  <c r="M41" i="82" s="1"/>
  <c r="K52" i="82"/>
  <c r="M52" i="82" s="1"/>
  <c r="O52" i="82" s="1"/>
  <c r="K46" i="82"/>
  <c r="M46" i="82" s="1"/>
  <c r="O46" i="82" s="1"/>
  <c r="K40" i="82"/>
  <c r="M40" i="82" s="1"/>
  <c r="O40" i="82" s="1"/>
  <c r="K55" i="82"/>
  <c r="M55" i="82" s="1"/>
  <c r="O55" i="82" s="1"/>
  <c r="K20" i="82"/>
  <c r="M20" i="82" s="1"/>
  <c r="O20" i="82" s="1"/>
  <c r="K17" i="82"/>
  <c r="M17" i="82" s="1"/>
  <c r="O17" i="82" s="1"/>
  <c r="K23" i="82"/>
  <c r="M23" i="82" s="1"/>
  <c r="O23" i="82" s="1"/>
  <c r="K42" i="82"/>
  <c r="M42" i="82" s="1"/>
  <c r="K38" i="82"/>
  <c r="M38" i="82" s="1"/>
  <c r="O38" i="82" s="1"/>
  <c r="K54" i="82"/>
  <c r="M54" i="82" s="1"/>
  <c r="K49" i="82"/>
  <c r="M49" i="82" s="1"/>
  <c r="K26" i="82"/>
  <c r="M26" i="82" s="1"/>
  <c r="O26" i="82" s="1"/>
  <c r="K76" i="82"/>
  <c r="M76" i="82" s="1"/>
  <c r="O76" i="82" s="1"/>
  <c r="K84" i="82"/>
  <c r="M84" i="82" s="1"/>
  <c r="O84" i="82" s="1"/>
  <c r="K68" i="82"/>
  <c r="M68" i="82" s="1"/>
  <c r="O68" i="82" s="1"/>
  <c r="K78" i="82"/>
  <c r="M78" i="82" s="1"/>
  <c r="O78" i="82" s="1"/>
  <c r="K56" i="82"/>
  <c r="M56" i="82" s="1"/>
  <c r="K32" i="82"/>
  <c r="M32" i="82" s="1"/>
  <c r="K35" i="82"/>
  <c r="M35" i="82" s="1"/>
  <c r="K18" i="82"/>
  <c r="M18" i="82" s="1"/>
  <c r="O18" i="82" s="1"/>
  <c r="K66" i="82"/>
  <c r="M66" i="82" s="1"/>
  <c r="O66" i="82" s="1"/>
  <c r="K45" i="82"/>
  <c r="M45" i="82" s="1"/>
  <c r="O45" i="82" s="1"/>
  <c r="K9" i="82"/>
  <c r="M9" i="82" s="1"/>
  <c r="O9" i="82" s="1"/>
  <c r="K30" i="82"/>
  <c r="M30" i="82" s="1"/>
  <c r="O30" i="82" s="1"/>
  <c r="K36" i="82"/>
  <c r="M36" i="82" s="1"/>
  <c r="K33" i="82"/>
  <c r="M33" i="82" s="1"/>
  <c r="K8" i="82"/>
  <c r="M8" i="82" s="1"/>
  <c r="O8" i="82" s="1"/>
  <c r="K81" i="82"/>
  <c r="M81" i="82" s="1"/>
  <c r="O81" i="82" s="1"/>
  <c r="K31" i="82"/>
  <c r="M31" i="82" s="1"/>
  <c r="O31" i="82" s="1"/>
  <c r="K61" i="82"/>
  <c r="M61" i="82" s="1"/>
  <c r="O61" i="82" s="1"/>
  <c r="K70" i="82"/>
  <c r="M70" i="82" s="1"/>
  <c r="O70" i="82" s="1"/>
  <c r="K29" i="82"/>
  <c r="M29" i="82" s="1"/>
  <c r="K27" i="82"/>
  <c r="M27" i="82" s="1"/>
  <c r="O27" i="82" s="1"/>
  <c r="K16" i="82"/>
  <c r="M16" i="82" s="1"/>
  <c r="K85" i="82"/>
  <c r="M85" i="82" s="1"/>
  <c r="O85" i="82" s="1"/>
  <c r="K60" i="82"/>
  <c r="M60" i="82" s="1"/>
  <c r="O60" i="82" s="1"/>
  <c r="K15" i="82"/>
  <c r="M15" i="82" s="1"/>
  <c r="K57" i="82"/>
  <c r="M57" i="82" s="1"/>
  <c r="O57" i="82" s="1"/>
  <c r="K63" i="82"/>
  <c r="M63" i="82" s="1"/>
  <c r="K53" i="82"/>
  <c r="M53" i="82" s="1"/>
  <c r="K10" i="82"/>
  <c r="M10" i="82" s="1"/>
  <c r="O10" i="82" s="1"/>
  <c r="K64" i="82"/>
  <c r="M64" i="82" s="1"/>
  <c r="O64" i="82" s="1"/>
  <c r="K77" i="82"/>
  <c r="M77" i="82" s="1"/>
  <c r="O77" i="82" s="1"/>
  <c r="K82" i="82"/>
  <c r="M82" i="82" s="1"/>
  <c r="O82" i="82" s="1"/>
  <c r="K79" i="82"/>
  <c r="M79" i="82" s="1"/>
  <c r="O79" i="82" s="1"/>
  <c r="K87" i="82"/>
  <c r="M87" i="82" s="1"/>
  <c r="O87" i="82" s="1"/>
  <c r="K24" i="82"/>
  <c r="M24" i="82" s="1"/>
  <c r="K48" i="82"/>
  <c r="M48" i="82" s="1"/>
  <c r="K11" i="82"/>
  <c r="M11" i="82" s="1"/>
  <c r="O11" i="82" s="1"/>
  <c r="K51" i="82"/>
  <c r="M51" i="82" s="1"/>
  <c r="O51" i="82" s="1"/>
  <c r="K62" i="82"/>
  <c r="M62" i="82" s="1"/>
  <c r="O62" i="82" s="1"/>
  <c r="K72" i="82"/>
  <c r="M72" i="82" s="1"/>
  <c r="O72" i="82" s="1"/>
  <c r="K83" i="82"/>
  <c r="M83" i="82" s="1"/>
  <c r="O83" i="82" s="1"/>
  <c r="K44" i="82"/>
  <c r="M44" i="82" s="1"/>
  <c r="O44" i="82" s="1"/>
  <c r="K7" i="82"/>
  <c r="M7" i="82" s="1"/>
  <c r="O7" i="82" s="1"/>
  <c r="K59" i="82"/>
  <c r="M59" i="82" s="1"/>
  <c r="O59" i="82" s="1"/>
  <c r="K80" i="82"/>
  <c r="M80" i="82" s="1"/>
  <c r="O80" i="82" s="1"/>
  <c r="K19" i="82"/>
  <c r="M19" i="82" s="1"/>
  <c r="O19" i="82" s="1"/>
  <c r="K58" i="82"/>
  <c r="M58" i="82" s="1"/>
  <c r="O58" i="82" s="1"/>
  <c r="K43" i="82"/>
  <c r="M43" i="82" s="1"/>
  <c r="K14" i="82"/>
  <c r="M14" i="82" s="1"/>
  <c r="K50" i="82"/>
  <c r="M50" i="82" s="1"/>
  <c r="O50" i="82" s="1"/>
  <c r="K73" i="82"/>
  <c r="M73" i="82" s="1"/>
  <c r="O73" i="82" s="1"/>
  <c r="K25" i="82"/>
  <c r="M25" i="82" s="1"/>
  <c r="K34" i="82"/>
  <c r="M34" i="82" s="1"/>
  <c r="O34" i="82" s="1"/>
  <c r="K47" i="82"/>
  <c r="M47" i="82" s="1"/>
  <c r="K12" i="82"/>
  <c r="M12" i="82" s="1"/>
  <c r="O12" i="82" s="1"/>
  <c r="K65" i="82"/>
  <c r="M65" i="82" s="1"/>
  <c r="O65" i="82" s="1"/>
  <c r="K6" i="82"/>
  <c r="M6" i="82" s="1"/>
  <c r="O6" i="82" s="1"/>
  <c r="K69" i="82"/>
  <c r="M69" i="82" s="1"/>
  <c r="O69" i="82" s="1"/>
  <c r="K5" i="82"/>
  <c r="M5" i="82" s="1"/>
  <c r="O41" i="82"/>
  <c r="N56" i="82"/>
  <c r="N29" i="82"/>
  <c r="N42" i="82"/>
  <c r="N54" i="82"/>
  <c r="N36" i="82"/>
  <c r="N25" i="82"/>
  <c r="N53" i="82"/>
  <c r="N24" i="82"/>
  <c r="N32" i="82"/>
  <c r="N49" i="82"/>
  <c r="N47" i="82"/>
  <c r="N35" i="82"/>
  <c r="N43" i="82"/>
  <c r="N63" i="82"/>
  <c r="O63" i="82" s="1"/>
  <c r="N5" i="82"/>
  <c r="N48" i="82"/>
  <c r="O48" i="82" s="1"/>
  <c r="N33" i="82"/>
  <c r="N21" i="82"/>
  <c r="O21" i="82" s="1"/>
  <c r="H64" i="81"/>
  <c r="I64" i="81"/>
  <c r="N64" i="81"/>
  <c r="H63" i="81"/>
  <c r="I63" i="81"/>
  <c r="N63" i="81"/>
  <c r="N87" i="81"/>
  <c r="I87" i="81"/>
  <c r="H87" i="81"/>
  <c r="N86" i="81"/>
  <c r="I86" i="81"/>
  <c r="H86" i="81"/>
  <c r="N85" i="81"/>
  <c r="I85" i="81"/>
  <c r="H85" i="81"/>
  <c r="N84" i="81"/>
  <c r="I84" i="81"/>
  <c r="H84" i="81"/>
  <c r="N83" i="81"/>
  <c r="I83" i="81"/>
  <c r="H83" i="81"/>
  <c r="N82" i="81"/>
  <c r="I82" i="81"/>
  <c r="H82" i="81"/>
  <c r="N81" i="81"/>
  <c r="I81" i="81"/>
  <c r="H81" i="81"/>
  <c r="N80" i="81"/>
  <c r="I80" i="81"/>
  <c r="H80" i="81"/>
  <c r="N79" i="81"/>
  <c r="I79" i="81"/>
  <c r="H79" i="81"/>
  <c r="N78" i="81"/>
  <c r="I78" i="81"/>
  <c r="H78" i="81"/>
  <c r="N77" i="81"/>
  <c r="I77" i="81"/>
  <c r="H77" i="81"/>
  <c r="N76" i="81"/>
  <c r="I76" i="81"/>
  <c r="H76" i="81"/>
  <c r="N75" i="81"/>
  <c r="I75" i="81"/>
  <c r="H75" i="81"/>
  <c r="N74" i="81"/>
  <c r="I74" i="81"/>
  <c r="H74" i="81"/>
  <c r="N73" i="81"/>
  <c r="I73" i="81"/>
  <c r="H73" i="81"/>
  <c r="N60" i="81"/>
  <c r="I60" i="81"/>
  <c r="H60" i="81"/>
  <c r="N58" i="81"/>
  <c r="I58" i="81"/>
  <c r="H58" i="81"/>
  <c r="N71" i="81"/>
  <c r="I71" i="81"/>
  <c r="H71" i="81"/>
  <c r="N70" i="81"/>
  <c r="I70" i="81"/>
  <c r="H70" i="81"/>
  <c r="N69" i="81"/>
  <c r="I69" i="81"/>
  <c r="H69" i="81"/>
  <c r="N68" i="81"/>
  <c r="I68" i="81"/>
  <c r="H68" i="81"/>
  <c r="N67" i="81"/>
  <c r="I67" i="81"/>
  <c r="H67" i="81"/>
  <c r="N66" i="81"/>
  <c r="I66" i="81"/>
  <c r="H66" i="81"/>
  <c r="N62" i="81"/>
  <c r="I62" i="81"/>
  <c r="H62" i="81"/>
  <c r="N61" i="81"/>
  <c r="I61" i="81"/>
  <c r="H61" i="81"/>
  <c r="N44" i="81"/>
  <c r="I44" i="81"/>
  <c r="H44" i="81"/>
  <c r="N59" i="81"/>
  <c r="I59" i="81"/>
  <c r="H59" i="81"/>
  <c r="N57" i="81"/>
  <c r="I57" i="81"/>
  <c r="H57" i="81"/>
  <c r="N40" i="81"/>
  <c r="I40" i="81"/>
  <c r="H40" i="81"/>
  <c r="N56" i="81"/>
  <c r="I56" i="81"/>
  <c r="H56" i="81"/>
  <c r="N55" i="81"/>
  <c r="I55" i="81"/>
  <c r="H55" i="81"/>
  <c r="N54" i="81"/>
  <c r="I54" i="81"/>
  <c r="H54" i="81"/>
  <c r="N53" i="81"/>
  <c r="I53" i="81"/>
  <c r="H53" i="81"/>
  <c r="N49" i="81"/>
  <c r="I49" i="81"/>
  <c r="H49" i="81"/>
  <c r="N72" i="81"/>
  <c r="I72" i="81"/>
  <c r="H72" i="81"/>
  <c r="N47" i="81"/>
  <c r="I47" i="81"/>
  <c r="H47" i="81"/>
  <c r="N46" i="81"/>
  <c r="I46" i="81"/>
  <c r="H46" i="81"/>
  <c r="N31" i="81"/>
  <c r="I31" i="81"/>
  <c r="H31" i="81"/>
  <c r="N30" i="81"/>
  <c r="I30" i="81"/>
  <c r="H30" i="81"/>
  <c r="N65" i="81"/>
  <c r="I65" i="81"/>
  <c r="H65" i="81"/>
  <c r="N42" i="81"/>
  <c r="I42" i="81"/>
  <c r="H42" i="81"/>
  <c r="N43" i="81"/>
  <c r="I43" i="81"/>
  <c r="H43" i="81"/>
  <c r="N50" i="81"/>
  <c r="I50" i="81"/>
  <c r="H50" i="81"/>
  <c r="N32" i="81"/>
  <c r="I32" i="81"/>
  <c r="H32" i="81"/>
  <c r="N48" i="81"/>
  <c r="I48" i="81"/>
  <c r="H48" i="81"/>
  <c r="N18" i="81"/>
  <c r="I18" i="81"/>
  <c r="H18" i="81"/>
  <c r="N29" i="81"/>
  <c r="I29" i="81"/>
  <c r="H29" i="81"/>
  <c r="I16" i="81"/>
  <c r="H16" i="81"/>
  <c r="I15" i="81"/>
  <c r="H15" i="81"/>
  <c r="N45" i="81"/>
  <c r="I45" i="81"/>
  <c r="H45" i="81"/>
  <c r="I27" i="81"/>
  <c r="H27" i="81"/>
  <c r="I14" i="81"/>
  <c r="H14" i="81"/>
  <c r="I25" i="81"/>
  <c r="H25" i="81"/>
  <c r="N23" i="81"/>
  <c r="I23" i="81"/>
  <c r="H23" i="81"/>
  <c r="N22" i="81"/>
  <c r="I22" i="81"/>
  <c r="H22" i="81"/>
  <c r="I13" i="81"/>
  <c r="H13" i="81"/>
  <c r="I12" i="81"/>
  <c r="H12" i="81"/>
  <c r="I19" i="81"/>
  <c r="H19" i="81"/>
  <c r="I11" i="81"/>
  <c r="H11" i="81"/>
  <c r="N10" i="81"/>
  <c r="I10" i="81"/>
  <c r="H10" i="81"/>
  <c r="I9" i="81"/>
  <c r="H9" i="81"/>
  <c r="N26" i="81"/>
  <c r="I26" i="81"/>
  <c r="H26" i="81"/>
  <c r="I8" i="81"/>
  <c r="H8" i="81"/>
  <c r="I20" i="81"/>
  <c r="H20" i="81"/>
  <c r="N37" i="81"/>
  <c r="I37" i="81"/>
  <c r="H37" i="81"/>
  <c r="I34" i="81"/>
  <c r="H34" i="81"/>
  <c r="I33" i="81"/>
  <c r="H33" i="81"/>
  <c r="N17" i="81"/>
  <c r="I17" i="81"/>
  <c r="H17" i="81"/>
  <c r="N28" i="81"/>
  <c r="I28" i="81"/>
  <c r="H28" i="81"/>
  <c r="I38" i="81"/>
  <c r="H38" i="81"/>
  <c r="I36" i="81"/>
  <c r="H36" i="81"/>
  <c r="I41" i="81"/>
  <c r="H41" i="81"/>
  <c r="N51" i="81"/>
  <c r="I51" i="81"/>
  <c r="H51" i="81"/>
  <c r="N24" i="81"/>
  <c r="I24" i="81"/>
  <c r="H24" i="81"/>
  <c r="I35" i="81"/>
  <c r="H35" i="81"/>
  <c r="I39" i="81"/>
  <c r="H39" i="81"/>
  <c r="T9" i="81"/>
  <c r="N38" i="81" s="1"/>
  <c r="I7" i="81"/>
  <c r="H7" i="81"/>
  <c r="T8" i="81"/>
  <c r="N41" i="81" s="1"/>
  <c r="N52" i="81"/>
  <c r="I52" i="81"/>
  <c r="H52" i="81"/>
  <c r="T7" i="81"/>
  <c r="N39" i="81" s="1"/>
  <c r="I6" i="81"/>
  <c r="H6" i="81"/>
  <c r="N21" i="81"/>
  <c r="I21" i="81"/>
  <c r="H21" i="81"/>
  <c r="T5" i="81"/>
  <c r="N25" i="81" s="1"/>
  <c r="I5" i="81"/>
  <c r="H5" i="81"/>
  <c r="T4" i="81"/>
  <c r="N13" i="81" s="1"/>
  <c r="T3" i="81"/>
  <c r="N9" i="81" s="1"/>
  <c r="A1" i="81"/>
  <c r="N14" i="81" l="1"/>
  <c r="O13" i="82"/>
  <c r="O14" i="82"/>
  <c r="N8" i="81"/>
  <c r="N19" i="81"/>
  <c r="N15" i="81"/>
  <c r="O16" i="82"/>
  <c r="N12" i="81"/>
  <c r="O32" i="82"/>
  <c r="N6" i="81"/>
  <c r="N7" i="81"/>
  <c r="N11" i="81"/>
  <c r="N27" i="81"/>
  <c r="N20" i="81"/>
  <c r="N16" i="81"/>
  <c r="O15" i="82"/>
  <c r="O35" i="82"/>
  <c r="O33" i="82"/>
  <c r="O49" i="82"/>
  <c r="O24" i="82"/>
  <c r="O53" i="82"/>
  <c r="O56" i="82"/>
  <c r="O42" i="82"/>
  <c r="O54" i="82"/>
  <c r="O36" i="82"/>
  <c r="O25" i="82"/>
  <c r="O29" i="82"/>
  <c r="O43" i="82"/>
  <c r="O47" i="82"/>
  <c r="O5" i="82"/>
  <c r="K24" i="81"/>
  <c r="M24" i="81" s="1"/>
  <c r="O24" i="81" s="1"/>
  <c r="K58" i="81"/>
  <c r="M58" i="81" s="1"/>
  <c r="O58" i="81" s="1"/>
  <c r="K77" i="81"/>
  <c r="M77" i="81" s="1"/>
  <c r="O77" i="81" s="1"/>
  <c r="K85" i="81"/>
  <c r="M85" i="81" s="1"/>
  <c r="O85" i="81" s="1"/>
  <c r="K27" i="81"/>
  <c r="M27" i="81" s="1"/>
  <c r="K50" i="81"/>
  <c r="M50" i="81" s="1"/>
  <c r="O50" i="81" s="1"/>
  <c r="K72" i="81"/>
  <c r="M72" i="81" s="1"/>
  <c r="O72" i="81" s="1"/>
  <c r="K59" i="81"/>
  <c r="M59" i="81" s="1"/>
  <c r="O59" i="81" s="1"/>
  <c r="K74" i="81"/>
  <c r="M74" i="81" s="1"/>
  <c r="O74" i="81" s="1"/>
  <c r="K86" i="81"/>
  <c r="M86" i="81" s="1"/>
  <c r="O86" i="81" s="1"/>
  <c r="K73" i="81"/>
  <c r="M73" i="81" s="1"/>
  <c r="O73" i="81" s="1"/>
  <c r="K81" i="81"/>
  <c r="M81" i="81" s="1"/>
  <c r="O81" i="81" s="1"/>
  <c r="K64" i="81"/>
  <c r="M64" i="81" s="1"/>
  <c r="O64" i="81" s="1"/>
  <c r="K55" i="81"/>
  <c r="M55" i="81" s="1"/>
  <c r="K66" i="81"/>
  <c r="M66" i="81" s="1"/>
  <c r="O66" i="81" s="1"/>
  <c r="K12" i="81"/>
  <c r="M12" i="81" s="1"/>
  <c r="O12" i="81" s="1"/>
  <c r="K15" i="81"/>
  <c r="M15" i="81" s="1"/>
  <c r="O15" i="81" s="1"/>
  <c r="K42" i="81"/>
  <c r="M42" i="81" s="1"/>
  <c r="O42" i="81" s="1"/>
  <c r="K76" i="81"/>
  <c r="M76" i="81" s="1"/>
  <c r="O76" i="81" s="1"/>
  <c r="K25" i="81"/>
  <c r="M25" i="81" s="1"/>
  <c r="O25" i="81" s="1"/>
  <c r="K48" i="81"/>
  <c r="M48" i="81" s="1"/>
  <c r="O48" i="81" s="1"/>
  <c r="K46" i="81"/>
  <c r="M46" i="81" s="1"/>
  <c r="O46" i="81" s="1"/>
  <c r="K60" i="81"/>
  <c r="M60" i="81" s="1"/>
  <c r="O60" i="81" s="1"/>
  <c r="K80" i="81"/>
  <c r="M80" i="81" s="1"/>
  <c r="O80" i="81" s="1"/>
  <c r="K45" i="81"/>
  <c r="M45" i="81" s="1"/>
  <c r="O45" i="81" s="1"/>
  <c r="K78" i="81"/>
  <c r="M78" i="81" s="1"/>
  <c r="O78" i="81" s="1"/>
  <c r="K35" i="81"/>
  <c r="M35" i="81" s="1"/>
  <c r="K82" i="81"/>
  <c r="M82" i="81" s="1"/>
  <c r="O82" i="81" s="1"/>
  <c r="K13" i="81"/>
  <c r="M13" i="81" s="1"/>
  <c r="O13" i="81" s="1"/>
  <c r="K52" i="81"/>
  <c r="M52" i="81" s="1"/>
  <c r="O52" i="81" s="1"/>
  <c r="K51" i="81"/>
  <c r="M51" i="81" s="1"/>
  <c r="O51" i="81" s="1"/>
  <c r="K30" i="81"/>
  <c r="M30" i="81" s="1"/>
  <c r="O30" i="81" s="1"/>
  <c r="K63" i="81"/>
  <c r="M63" i="81" s="1"/>
  <c r="O63" i="81" s="1"/>
  <c r="K10" i="81"/>
  <c r="M10" i="81" s="1"/>
  <c r="O10" i="81" s="1"/>
  <c r="K36" i="81"/>
  <c r="M36" i="81" s="1"/>
  <c r="K38" i="81"/>
  <c r="M38" i="81" s="1"/>
  <c r="O38" i="81" s="1"/>
  <c r="K65" i="81"/>
  <c r="M65" i="81" s="1"/>
  <c r="O65" i="81" s="1"/>
  <c r="K54" i="81"/>
  <c r="M54" i="81" s="1"/>
  <c r="O54" i="81" s="1"/>
  <c r="K62" i="81"/>
  <c r="M62" i="81" s="1"/>
  <c r="O62" i="81" s="1"/>
  <c r="K5" i="81"/>
  <c r="M5" i="81" s="1"/>
  <c r="K19" i="81"/>
  <c r="M19" i="81" s="1"/>
  <c r="O19" i="81" s="1"/>
  <c r="K34" i="81"/>
  <c r="M34" i="81" s="1"/>
  <c r="K22" i="81"/>
  <c r="M22" i="81" s="1"/>
  <c r="O22" i="81" s="1"/>
  <c r="K32" i="81"/>
  <c r="M32" i="81" s="1"/>
  <c r="O32" i="81" s="1"/>
  <c r="K47" i="81"/>
  <c r="M47" i="81" s="1"/>
  <c r="O47" i="81" s="1"/>
  <c r="K57" i="81"/>
  <c r="M57" i="81" s="1"/>
  <c r="O57" i="81" s="1"/>
  <c r="K69" i="81"/>
  <c r="M69" i="81" s="1"/>
  <c r="O69" i="81" s="1"/>
  <c r="K17" i="81"/>
  <c r="M17" i="81" s="1"/>
  <c r="O17" i="81" s="1"/>
  <c r="K26" i="81"/>
  <c r="M26" i="81" s="1"/>
  <c r="O26" i="81" s="1"/>
  <c r="K23" i="81"/>
  <c r="M23" i="81" s="1"/>
  <c r="O23" i="81" s="1"/>
  <c r="K79" i="81"/>
  <c r="M79" i="81" s="1"/>
  <c r="O79" i="81" s="1"/>
  <c r="K18" i="81"/>
  <c r="M18" i="81" s="1"/>
  <c r="O18" i="81" s="1"/>
  <c r="K14" i="81"/>
  <c r="M14" i="81" s="1"/>
  <c r="O14" i="81" s="1"/>
  <c r="K68" i="81"/>
  <c r="M68" i="81" s="1"/>
  <c r="O68" i="81" s="1"/>
  <c r="K11" i="81"/>
  <c r="M11" i="81" s="1"/>
  <c r="K43" i="81"/>
  <c r="M43" i="81" s="1"/>
  <c r="O43" i="81" s="1"/>
  <c r="K49" i="81"/>
  <c r="M49" i="81" s="1"/>
  <c r="O49" i="81" s="1"/>
  <c r="K44" i="81"/>
  <c r="M44" i="81" s="1"/>
  <c r="O44" i="81" s="1"/>
  <c r="K71" i="81"/>
  <c r="M71" i="81" s="1"/>
  <c r="O71" i="81" s="1"/>
  <c r="K84" i="81"/>
  <c r="M84" i="81" s="1"/>
  <c r="O84" i="81" s="1"/>
  <c r="K29" i="81"/>
  <c r="K40" i="81"/>
  <c r="M40" i="81" s="1"/>
  <c r="O40" i="81" s="1"/>
  <c r="K39" i="81"/>
  <c r="M39" i="81" s="1"/>
  <c r="O39" i="81" s="1"/>
  <c r="K33" i="81"/>
  <c r="M33" i="81" s="1"/>
  <c r="K20" i="81"/>
  <c r="M20" i="81" s="1"/>
  <c r="O20" i="81" s="1"/>
  <c r="K21" i="81"/>
  <c r="M21" i="81" s="1"/>
  <c r="O21" i="81" s="1"/>
  <c r="K28" i="81"/>
  <c r="M28" i="81" s="1"/>
  <c r="O28" i="81" s="1"/>
  <c r="K9" i="81"/>
  <c r="M9" i="81" s="1"/>
  <c r="O9" i="81" s="1"/>
  <c r="O55" i="81"/>
  <c r="K75" i="81"/>
  <c r="M75" i="81" s="1"/>
  <c r="O75" i="81" s="1"/>
  <c r="K41" i="81"/>
  <c r="M41" i="81" s="1"/>
  <c r="O41" i="81" s="1"/>
  <c r="K53" i="81"/>
  <c r="M53" i="81" s="1"/>
  <c r="O53" i="81" s="1"/>
  <c r="K61" i="81"/>
  <c r="M61" i="81" s="1"/>
  <c r="O61" i="81" s="1"/>
  <c r="K8" i="81"/>
  <c r="M8" i="81" s="1"/>
  <c r="K6" i="81"/>
  <c r="M6" i="81" s="1"/>
  <c r="O6" i="81" s="1"/>
  <c r="K7" i="81"/>
  <c r="M7" i="81" s="1"/>
  <c r="O7" i="81" s="1"/>
  <c r="K37" i="81"/>
  <c r="M37" i="81" s="1"/>
  <c r="O37" i="81" s="1"/>
  <c r="K16" i="81"/>
  <c r="M16" i="81" s="1"/>
  <c r="O16" i="81" s="1"/>
  <c r="K31" i="81"/>
  <c r="M31" i="81" s="1"/>
  <c r="O31" i="81" s="1"/>
  <c r="K56" i="81"/>
  <c r="M56" i="81" s="1"/>
  <c r="O56" i="81" s="1"/>
  <c r="K67" i="81"/>
  <c r="M67" i="81" s="1"/>
  <c r="O67" i="81" s="1"/>
  <c r="K87" i="81"/>
  <c r="M87" i="81" s="1"/>
  <c r="O87" i="81" s="1"/>
  <c r="K70" i="81"/>
  <c r="M70" i="81" s="1"/>
  <c r="O70" i="81" s="1"/>
  <c r="K83" i="81"/>
  <c r="M83" i="81" s="1"/>
  <c r="O83" i="81" s="1"/>
  <c r="N34" i="81"/>
  <c r="N5" i="81"/>
  <c r="N36" i="81"/>
  <c r="N35" i="81"/>
  <c r="N33" i="81"/>
  <c r="H85" i="80"/>
  <c r="I85" i="80"/>
  <c r="N85" i="80"/>
  <c r="O8" i="81" l="1"/>
  <c r="O11" i="81"/>
  <c r="O27" i="81"/>
  <c r="M29" i="81"/>
  <c r="O29" i="81" s="1"/>
  <c r="O35" i="81"/>
  <c r="O33" i="81"/>
  <c r="O34" i="81"/>
  <c r="O36" i="81"/>
  <c r="O5" i="81"/>
  <c r="K85" i="80"/>
  <c r="M85" i="80" s="1"/>
  <c r="O85" i="80" s="1"/>
  <c r="H84" i="80"/>
  <c r="I84" i="80"/>
  <c r="N84" i="80"/>
  <c r="Q64" i="81" l="1"/>
  <c r="Q63" i="81"/>
  <c r="K84" i="80"/>
  <c r="M84" i="80" s="1"/>
  <c r="O84" i="80" s="1"/>
  <c r="N46" i="80"/>
  <c r="I46" i="80"/>
  <c r="H46" i="80"/>
  <c r="N41" i="80"/>
  <c r="I41" i="80"/>
  <c r="H41" i="80"/>
  <c r="N36" i="80"/>
  <c r="I36" i="80"/>
  <c r="H36" i="80"/>
  <c r="N47" i="80"/>
  <c r="I47" i="80"/>
  <c r="H47" i="80"/>
  <c r="N43" i="80"/>
  <c r="I43" i="80"/>
  <c r="H43" i="80"/>
  <c r="N15" i="80"/>
  <c r="I15" i="80"/>
  <c r="H15" i="80"/>
  <c r="N34" i="80"/>
  <c r="I34" i="80"/>
  <c r="H34" i="80"/>
  <c r="N7" i="80"/>
  <c r="I7" i="80"/>
  <c r="H7" i="80"/>
  <c r="N25" i="80"/>
  <c r="I25" i="80"/>
  <c r="H25" i="80"/>
  <c r="N38" i="80"/>
  <c r="I38" i="80"/>
  <c r="H38" i="80"/>
  <c r="N12" i="80"/>
  <c r="I12" i="80"/>
  <c r="H12" i="80"/>
  <c r="N5" i="80"/>
  <c r="I5" i="80"/>
  <c r="H5" i="80"/>
  <c r="N18" i="80"/>
  <c r="I18" i="80"/>
  <c r="H18" i="80"/>
  <c r="N22" i="80"/>
  <c r="I22" i="80"/>
  <c r="H22" i="80"/>
  <c r="N39" i="80"/>
  <c r="I39" i="80"/>
  <c r="H39" i="80"/>
  <c r="N11" i="80"/>
  <c r="I11" i="80"/>
  <c r="H11" i="80"/>
  <c r="N24" i="80"/>
  <c r="I24" i="80"/>
  <c r="H24" i="80"/>
  <c r="N78" i="80"/>
  <c r="M78" i="80"/>
  <c r="I78" i="80"/>
  <c r="H78" i="80"/>
  <c r="N70" i="80"/>
  <c r="I70" i="80"/>
  <c r="H70" i="80"/>
  <c r="N73" i="80"/>
  <c r="I73" i="80"/>
  <c r="H73" i="80"/>
  <c r="N30" i="80"/>
  <c r="I30" i="80"/>
  <c r="H30" i="80"/>
  <c r="N10" i="80"/>
  <c r="I10" i="80"/>
  <c r="H10" i="80"/>
  <c r="N33" i="80"/>
  <c r="I33" i="80"/>
  <c r="H33" i="80"/>
  <c r="N67" i="80"/>
  <c r="I67" i="80"/>
  <c r="H67" i="80"/>
  <c r="N65" i="80"/>
  <c r="I65" i="80"/>
  <c r="H65" i="80"/>
  <c r="N66" i="80"/>
  <c r="I66" i="80"/>
  <c r="H66" i="80"/>
  <c r="N29" i="80"/>
  <c r="I29" i="80"/>
  <c r="H29" i="80"/>
  <c r="I83" i="80"/>
  <c r="H83" i="80"/>
  <c r="N32" i="80"/>
  <c r="I32" i="80"/>
  <c r="H32" i="80"/>
  <c r="N72" i="80"/>
  <c r="I72" i="80"/>
  <c r="H72" i="80"/>
  <c r="N31" i="80"/>
  <c r="I31" i="80"/>
  <c r="H31" i="80"/>
  <c r="I59" i="80"/>
  <c r="H59" i="80"/>
  <c r="N82" i="80"/>
  <c r="I82" i="80"/>
  <c r="H82" i="80"/>
  <c r="N53" i="80"/>
  <c r="I53" i="80"/>
  <c r="H53" i="80"/>
  <c r="N16" i="80"/>
  <c r="I16" i="80"/>
  <c r="H16" i="80"/>
  <c r="I50" i="80"/>
  <c r="H50" i="80"/>
  <c r="I79" i="80"/>
  <c r="H79" i="80"/>
  <c r="I75" i="80"/>
  <c r="H75" i="80"/>
  <c r="N69" i="80"/>
  <c r="I69" i="80"/>
  <c r="H69" i="80"/>
  <c r="I58" i="80"/>
  <c r="H58" i="80"/>
  <c r="I21" i="80"/>
  <c r="H21" i="80"/>
  <c r="N37" i="80"/>
  <c r="I37" i="80"/>
  <c r="H37" i="80"/>
  <c r="I19" i="80"/>
  <c r="H19" i="80"/>
  <c r="I57" i="80"/>
  <c r="H57" i="80"/>
  <c r="N28" i="80"/>
  <c r="I28" i="80"/>
  <c r="H28" i="80"/>
  <c r="I76" i="80"/>
  <c r="H76" i="80"/>
  <c r="N9" i="80"/>
  <c r="I9" i="80"/>
  <c r="H9" i="80"/>
  <c r="I63" i="80"/>
  <c r="H63" i="80"/>
  <c r="I52" i="80"/>
  <c r="H52" i="80"/>
  <c r="N45" i="80"/>
  <c r="I45" i="80"/>
  <c r="H45" i="80"/>
  <c r="I20" i="80"/>
  <c r="H20" i="80"/>
  <c r="I56" i="80"/>
  <c r="H56" i="80"/>
  <c r="I8" i="80"/>
  <c r="H8" i="80"/>
  <c r="I64" i="80"/>
  <c r="H64" i="80"/>
  <c r="I80" i="80"/>
  <c r="H80" i="80"/>
  <c r="I62" i="80"/>
  <c r="H62" i="80"/>
  <c r="I40" i="80"/>
  <c r="H40" i="80"/>
  <c r="I55" i="80"/>
  <c r="H55" i="80"/>
  <c r="I60" i="80"/>
  <c r="H60" i="80"/>
  <c r="N6" i="80"/>
  <c r="I6" i="80"/>
  <c r="H6" i="80"/>
  <c r="N68" i="80"/>
  <c r="I68" i="80"/>
  <c r="H68" i="80"/>
  <c r="I49" i="80"/>
  <c r="H49" i="80"/>
  <c r="N74" i="80"/>
  <c r="I74" i="80"/>
  <c r="H74" i="80"/>
  <c r="I42" i="80"/>
  <c r="H42" i="80"/>
  <c r="N77" i="80"/>
  <c r="I77" i="80"/>
  <c r="H77" i="80"/>
  <c r="I44" i="80"/>
  <c r="H44" i="80"/>
  <c r="N61" i="80"/>
  <c r="I61" i="80"/>
  <c r="H61" i="80"/>
  <c r="N17" i="80"/>
  <c r="I17" i="80"/>
  <c r="H17" i="80"/>
  <c r="N71" i="80"/>
  <c r="I71" i="80"/>
  <c r="H71" i="80"/>
  <c r="N35" i="80"/>
  <c r="I35" i="80"/>
  <c r="H35" i="80"/>
  <c r="N48" i="80"/>
  <c r="I48" i="80"/>
  <c r="H48" i="80"/>
  <c r="N26" i="80"/>
  <c r="I26" i="80"/>
  <c r="H26" i="80"/>
  <c r="N51" i="80"/>
  <c r="I51" i="80"/>
  <c r="H51" i="80"/>
  <c r="I27" i="80"/>
  <c r="H27" i="80"/>
  <c r="T9" i="80"/>
  <c r="N42" i="80" s="1"/>
  <c r="I13" i="80"/>
  <c r="H13" i="80"/>
  <c r="T8" i="80"/>
  <c r="N50" i="80" s="1"/>
  <c r="N23" i="80"/>
  <c r="I23" i="80"/>
  <c r="H23" i="80"/>
  <c r="T7" i="80"/>
  <c r="N75" i="80" s="1"/>
  <c r="I54" i="80"/>
  <c r="H54" i="80"/>
  <c r="I81" i="80"/>
  <c r="H81" i="80"/>
  <c r="T5" i="80"/>
  <c r="N8" i="80" s="1"/>
  <c r="I14" i="80"/>
  <c r="H14" i="80"/>
  <c r="T4" i="80"/>
  <c r="T3" i="80"/>
  <c r="N54" i="80" s="1"/>
  <c r="A1" i="80"/>
  <c r="K24" i="80" l="1"/>
  <c r="M24" i="80" s="1"/>
  <c r="K46" i="80"/>
  <c r="M46" i="80" s="1"/>
  <c r="N83" i="80"/>
  <c r="N59" i="80"/>
  <c r="N19" i="80"/>
  <c r="N58" i="80"/>
  <c r="N14" i="80"/>
  <c r="N79" i="80"/>
  <c r="N63" i="80"/>
  <c r="N52" i="80"/>
  <c r="N57" i="80"/>
  <c r="N81" i="80"/>
  <c r="N76" i="80"/>
  <c r="N21" i="80"/>
  <c r="K52" i="80"/>
  <c r="M52" i="80" s="1"/>
  <c r="K8" i="80"/>
  <c r="M8" i="80" s="1"/>
  <c r="O8" i="80" s="1"/>
  <c r="K50" i="80"/>
  <c r="M50" i="80" s="1"/>
  <c r="O50" i="80" s="1"/>
  <c r="K12" i="80"/>
  <c r="M12" i="80" s="1"/>
  <c r="O12" i="80" s="1"/>
  <c r="K34" i="80"/>
  <c r="M34" i="80" s="1"/>
  <c r="O34" i="80" s="1"/>
  <c r="K68" i="80"/>
  <c r="M68" i="80" s="1"/>
  <c r="O68" i="80" s="1"/>
  <c r="K77" i="80"/>
  <c r="M77" i="80" s="1"/>
  <c r="O77" i="80" s="1"/>
  <c r="K16" i="80"/>
  <c r="M16" i="80" s="1"/>
  <c r="O16" i="80" s="1"/>
  <c r="K29" i="80"/>
  <c r="M29" i="80" s="1"/>
  <c r="O29" i="80" s="1"/>
  <c r="K70" i="80"/>
  <c r="M70" i="80" s="1"/>
  <c r="O70" i="80" s="1"/>
  <c r="K66" i="80"/>
  <c r="M66" i="80" s="1"/>
  <c r="O66" i="80" s="1"/>
  <c r="K38" i="80"/>
  <c r="M38" i="80" s="1"/>
  <c r="O38" i="80" s="1"/>
  <c r="K15" i="80"/>
  <c r="M15" i="80" s="1"/>
  <c r="O15" i="80" s="1"/>
  <c r="O24" i="80"/>
  <c r="K59" i="80"/>
  <c r="M59" i="80" s="1"/>
  <c r="K67" i="80"/>
  <c r="M67" i="80" s="1"/>
  <c r="O67" i="80" s="1"/>
  <c r="K73" i="80"/>
  <c r="M73" i="80" s="1"/>
  <c r="O73" i="80" s="1"/>
  <c r="K7" i="80"/>
  <c r="M7" i="80" s="1"/>
  <c r="O7" i="80" s="1"/>
  <c r="K56" i="80"/>
  <c r="M56" i="80" s="1"/>
  <c r="K18" i="80"/>
  <c r="M18" i="80" s="1"/>
  <c r="O18" i="80" s="1"/>
  <c r="K83" i="80"/>
  <c r="M83" i="80" s="1"/>
  <c r="O83" i="80" s="1"/>
  <c r="K53" i="80"/>
  <c r="M53" i="80" s="1"/>
  <c r="O53" i="80" s="1"/>
  <c r="K35" i="80"/>
  <c r="M35" i="80" s="1"/>
  <c r="O35" i="80" s="1"/>
  <c r="K9" i="80"/>
  <c r="M9" i="80" s="1"/>
  <c r="O9" i="80" s="1"/>
  <c r="K40" i="80"/>
  <c r="M40" i="80" s="1"/>
  <c r="K62" i="80"/>
  <c r="M62" i="80" s="1"/>
  <c r="K45" i="80"/>
  <c r="M45" i="80" s="1"/>
  <c r="O45" i="80" s="1"/>
  <c r="K76" i="80"/>
  <c r="M76" i="80" s="1"/>
  <c r="K37" i="80"/>
  <c r="M37" i="80" s="1"/>
  <c r="O37" i="80" s="1"/>
  <c r="K54" i="80"/>
  <c r="M54" i="80" s="1"/>
  <c r="O54" i="80" s="1"/>
  <c r="K80" i="80"/>
  <c r="M80" i="80" s="1"/>
  <c r="K22" i="80"/>
  <c r="M22" i="80" s="1"/>
  <c r="O22" i="80" s="1"/>
  <c r="K51" i="80"/>
  <c r="M51" i="80" s="1"/>
  <c r="O51" i="80" s="1"/>
  <c r="K42" i="80"/>
  <c r="M42" i="80" s="1"/>
  <c r="O42" i="80" s="1"/>
  <c r="K41" i="80"/>
  <c r="M41" i="80" s="1"/>
  <c r="O41" i="80" s="1"/>
  <c r="K71" i="80"/>
  <c r="M71" i="80" s="1"/>
  <c r="O71" i="80" s="1"/>
  <c r="K21" i="80"/>
  <c r="M21" i="80" s="1"/>
  <c r="K6" i="80"/>
  <c r="M6" i="80" s="1"/>
  <c r="O6" i="80" s="1"/>
  <c r="K23" i="80"/>
  <c r="M23" i="80" s="1"/>
  <c r="O23" i="80" s="1"/>
  <c r="K26" i="80"/>
  <c r="M26" i="80" s="1"/>
  <c r="O26" i="80" s="1"/>
  <c r="K17" i="80"/>
  <c r="M17" i="80" s="1"/>
  <c r="O17" i="80" s="1"/>
  <c r="K14" i="80"/>
  <c r="M14" i="80" s="1"/>
  <c r="K60" i="80"/>
  <c r="M60" i="80" s="1"/>
  <c r="K63" i="80"/>
  <c r="M63" i="80" s="1"/>
  <c r="O63" i="80" s="1"/>
  <c r="K57" i="80"/>
  <c r="M57" i="80" s="1"/>
  <c r="O57" i="80" s="1"/>
  <c r="K58" i="80"/>
  <c r="M58" i="80" s="1"/>
  <c r="K25" i="80"/>
  <c r="M25" i="80" s="1"/>
  <c r="O25" i="80" s="1"/>
  <c r="O46" i="80"/>
  <c r="K43" i="80"/>
  <c r="M43" i="80" s="1"/>
  <c r="O43" i="80" s="1"/>
  <c r="K13" i="80"/>
  <c r="M13" i="80" s="1"/>
  <c r="O78" i="80"/>
  <c r="K20" i="80"/>
  <c r="M20" i="80" s="1"/>
  <c r="K69" i="80"/>
  <c r="M69" i="80" s="1"/>
  <c r="O69" i="80" s="1"/>
  <c r="K81" i="80"/>
  <c r="M81" i="80" s="1"/>
  <c r="O81" i="80" s="1"/>
  <c r="K48" i="80"/>
  <c r="M48" i="80" s="1"/>
  <c r="O48" i="80" s="1"/>
  <c r="K49" i="80"/>
  <c r="M49" i="80" s="1"/>
  <c r="K64" i="80"/>
  <c r="M64" i="80" s="1"/>
  <c r="K28" i="80"/>
  <c r="M28" i="80" s="1"/>
  <c r="O28" i="80" s="1"/>
  <c r="K19" i="80"/>
  <c r="M19" i="80" s="1"/>
  <c r="O19" i="80" s="1"/>
  <c r="K32" i="80"/>
  <c r="M32" i="80" s="1"/>
  <c r="O32" i="80" s="1"/>
  <c r="K30" i="80"/>
  <c r="M30" i="80" s="1"/>
  <c r="O30" i="80" s="1"/>
  <c r="K11" i="80"/>
  <c r="M11" i="80" s="1"/>
  <c r="O11" i="80" s="1"/>
  <c r="K44" i="80"/>
  <c r="M44" i="80" s="1"/>
  <c r="K75" i="80"/>
  <c r="M75" i="80" s="1"/>
  <c r="O75" i="80" s="1"/>
  <c r="K31" i="80"/>
  <c r="M31" i="80" s="1"/>
  <c r="O31" i="80" s="1"/>
  <c r="K33" i="80"/>
  <c r="M33" i="80" s="1"/>
  <c r="O33" i="80" s="1"/>
  <c r="K47" i="80"/>
  <c r="M47" i="80" s="1"/>
  <c r="O47" i="80" s="1"/>
  <c r="K39" i="80"/>
  <c r="M39" i="80" s="1"/>
  <c r="O39" i="80" s="1"/>
  <c r="K82" i="80"/>
  <c r="M82" i="80" s="1"/>
  <c r="O82" i="80" s="1"/>
  <c r="K65" i="80"/>
  <c r="M65" i="80" s="1"/>
  <c r="O65" i="80" s="1"/>
  <c r="K27" i="80"/>
  <c r="M27" i="80" s="1"/>
  <c r="K74" i="80"/>
  <c r="M74" i="80" s="1"/>
  <c r="O74" i="80" s="1"/>
  <c r="K55" i="80"/>
  <c r="M55" i="80" s="1"/>
  <c r="K79" i="80"/>
  <c r="M79" i="80" s="1"/>
  <c r="O79" i="80" s="1"/>
  <c r="K72" i="80"/>
  <c r="M72" i="80" s="1"/>
  <c r="O72" i="80" s="1"/>
  <c r="K10" i="80"/>
  <c r="M10" i="80" s="1"/>
  <c r="O10" i="80" s="1"/>
  <c r="K36" i="80"/>
  <c r="M36" i="80" s="1"/>
  <c r="O36" i="80" s="1"/>
  <c r="K5" i="80"/>
  <c r="M5" i="80" s="1"/>
  <c r="O5" i="80" s="1"/>
  <c r="K61" i="80"/>
  <c r="M61" i="80" s="1"/>
  <c r="O61" i="80" s="1"/>
  <c r="N49" i="80"/>
  <c r="N64" i="80"/>
  <c r="N27" i="80"/>
  <c r="N44" i="80"/>
  <c r="N55" i="80"/>
  <c r="N13" i="80"/>
  <c r="N80" i="80"/>
  <c r="N20" i="80"/>
  <c r="N60" i="80"/>
  <c r="N62" i="80"/>
  <c r="N56" i="80"/>
  <c r="N40" i="80"/>
  <c r="I5" i="79"/>
  <c r="I6" i="79"/>
  <c r="I7" i="79"/>
  <c r="I8" i="79"/>
  <c r="I9" i="79"/>
  <c r="I17" i="79"/>
  <c r="I10" i="79"/>
  <c r="I19" i="79"/>
  <c r="I11" i="79"/>
  <c r="I39" i="79"/>
  <c r="I21" i="79"/>
  <c r="I34" i="79"/>
  <c r="I12" i="79"/>
  <c r="I13" i="79"/>
  <c r="I14" i="79"/>
  <c r="I15" i="79"/>
  <c r="I16" i="79"/>
  <c r="I18" i="79"/>
  <c r="I27" i="79"/>
  <c r="I20" i="79"/>
  <c r="I28" i="79"/>
  <c r="I42" i="79"/>
  <c r="I31" i="79"/>
  <c r="I22" i="79"/>
  <c r="I23" i="79"/>
  <c r="I49" i="79"/>
  <c r="I24" i="79"/>
  <c r="I25" i="79"/>
  <c r="I32" i="79"/>
  <c r="I40" i="79"/>
  <c r="I26" i="79"/>
  <c r="I52" i="79"/>
  <c r="I41" i="79"/>
  <c r="I37" i="79"/>
  <c r="I53" i="79"/>
  <c r="I38" i="79"/>
  <c r="I54" i="79"/>
  <c r="I45" i="79"/>
  <c r="I55" i="79"/>
  <c r="I29" i="79"/>
  <c r="I30" i="79"/>
  <c r="I51" i="79"/>
  <c r="I33" i="79"/>
  <c r="I43" i="79"/>
  <c r="I50" i="79"/>
  <c r="I35" i="79"/>
  <c r="I44" i="79"/>
  <c r="I36" i="79"/>
  <c r="I48" i="79"/>
  <c r="I47" i="79"/>
  <c r="I58" i="79"/>
  <c r="I59" i="79"/>
  <c r="I60" i="79"/>
  <c r="I46" i="79"/>
  <c r="I61" i="79"/>
  <c r="I57" i="79"/>
  <c r="I62" i="79"/>
  <c r="I63" i="79"/>
  <c r="I64" i="79"/>
  <c r="I56" i="79"/>
  <c r="I65" i="79"/>
  <c r="I66" i="79"/>
  <c r="I67" i="79"/>
  <c r="I72" i="79"/>
  <c r="I76" i="79"/>
  <c r="I68" i="79"/>
  <c r="I73" i="79"/>
  <c r="I78" i="79"/>
  <c r="I71" i="79"/>
  <c r="I70" i="79"/>
  <c r="I75" i="79"/>
  <c r="I77" i="79"/>
  <c r="I81" i="79"/>
  <c r="I74" i="79"/>
  <c r="I69" i="79"/>
  <c r="I82" i="79"/>
  <c r="I79" i="79"/>
  <c r="I80" i="79"/>
  <c r="I83" i="79"/>
  <c r="H56" i="79"/>
  <c r="N56" i="79"/>
  <c r="O59" i="80" l="1"/>
  <c r="O52" i="80"/>
  <c r="O58" i="80"/>
  <c r="O14" i="80"/>
  <c r="O21" i="80"/>
  <c r="O76" i="80"/>
  <c r="O13" i="80"/>
  <c r="O62" i="80"/>
  <c r="O60" i="80"/>
  <c r="O56" i="80"/>
  <c r="O80" i="80"/>
  <c r="O40" i="80"/>
  <c r="O44" i="80"/>
  <c r="O49" i="80"/>
  <c r="O27" i="80"/>
  <c r="O20" i="80"/>
  <c r="O55" i="80"/>
  <c r="O64" i="80"/>
  <c r="K56" i="79"/>
  <c r="M56" i="79" s="1"/>
  <c r="O56" i="79" s="1"/>
  <c r="N83" i="79" l="1"/>
  <c r="H83" i="79"/>
  <c r="N80" i="79"/>
  <c r="H80" i="79"/>
  <c r="N79" i="79"/>
  <c r="H79" i="79"/>
  <c r="N82" i="79"/>
  <c r="H82" i="79"/>
  <c r="N69" i="79"/>
  <c r="H69" i="79"/>
  <c r="N74" i="79"/>
  <c r="H74" i="79"/>
  <c r="K74" i="79" s="1"/>
  <c r="M74" i="79" s="1"/>
  <c r="N81" i="79"/>
  <c r="H81" i="79"/>
  <c r="N77" i="79"/>
  <c r="H77" i="79"/>
  <c r="K77" i="79" s="1"/>
  <c r="M77" i="79" s="1"/>
  <c r="N75" i="79"/>
  <c r="H75" i="79"/>
  <c r="N70" i="79"/>
  <c r="H70" i="79"/>
  <c r="N71" i="79"/>
  <c r="H71" i="79"/>
  <c r="N78" i="79"/>
  <c r="H78" i="79"/>
  <c r="H5" i="79"/>
  <c r="N73" i="79"/>
  <c r="H73" i="79"/>
  <c r="K73" i="79" s="1"/>
  <c r="M73" i="79" s="1"/>
  <c r="N68" i="79"/>
  <c r="H68" i="79"/>
  <c r="N76" i="79"/>
  <c r="H76" i="79"/>
  <c r="K76" i="79" s="1"/>
  <c r="M76" i="79" s="1"/>
  <c r="N72" i="79"/>
  <c r="H72" i="79"/>
  <c r="N67" i="79"/>
  <c r="H67" i="79"/>
  <c r="K67" i="79" s="1"/>
  <c r="M67" i="79" s="1"/>
  <c r="N66" i="79"/>
  <c r="M66" i="79"/>
  <c r="H66" i="79"/>
  <c r="N65" i="79"/>
  <c r="H65" i="79"/>
  <c r="N64" i="79"/>
  <c r="H64" i="79"/>
  <c r="N41" i="79"/>
  <c r="H41" i="79"/>
  <c r="N63" i="79"/>
  <c r="H63" i="79"/>
  <c r="N62" i="79"/>
  <c r="H62" i="79"/>
  <c r="N57" i="79"/>
  <c r="H57" i="79"/>
  <c r="N61" i="79"/>
  <c r="H61" i="79"/>
  <c r="N46" i="79"/>
  <c r="H46" i="79"/>
  <c r="N60" i="79"/>
  <c r="H60" i="79"/>
  <c r="N59" i="79"/>
  <c r="H59" i="79"/>
  <c r="N58" i="79"/>
  <c r="H58" i="79"/>
  <c r="H47" i="79"/>
  <c r="N48" i="79"/>
  <c r="H48" i="79"/>
  <c r="H32" i="79"/>
  <c r="H36" i="79"/>
  <c r="N44" i="79"/>
  <c r="H44" i="79"/>
  <c r="N35" i="79"/>
  <c r="H35" i="79"/>
  <c r="K35" i="79" s="1"/>
  <c r="N50" i="79"/>
  <c r="H50" i="79"/>
  <c r="N43" i="79"/>
  <c r="H43" i="79"/>
  <c r="K43" i="79" s="1"/>
  <c r="H33" i="79"/>
  <c r="N51" i="79"/>
  <c r="H51" i="79"/>
  <c r="H30" i="79"/>
  <c r="H8" i="79"/>
  <c r="K8" i="79" s="1"/>
  <c r="M8" i="79" s="1"/>
  <c r="H29" i="79"/>
  <c r="N55" i="79"/>
  <c r="H55" i="79"/>
  <c r="N45" i="79"/>
  <c r="H45" i="79"/>
  <c r="N54" i="79"/>
  <c r="H54" i="79"/>
  <c r="K54" i="79" s="1"/>
  <c r="M54" i="79" s="1"/>
  <c r="N38" i="79"/>
  <c r="H38" i="79"/>
  <c r="N53" i="79"/>
  <c r="H53" i="79"/>
  <c r="N37" i="79"/>
  <c r="H37" i="79"/>
  <c r="N52" i="79"/>
  <c r="H52" i="79"/>
  <c r="K52" i="79" s="1"/>
  <c r="M52" i="79" s="1"/>
  <c r="H26" i="79"/>
  <c r="N40" i="79"/>
  <c r="H40" i="79"/>
  <c r="H25" i="79"/>
  <c r="H24" i="79"/>
  <c r="N49" i="79"/>
  <c r="H49" i="79"/>
  <c r="H23" i="79"/>
  <c r="H22" i="79"/>
  <c r="H31" i="79"/>
  <c r="N42" i="79"/>
  <c r="H42" i="79"/>
  <c r="H28" i="79"/>
  <c r="H20" i="79"/>
  <c r="H27" i="79"/>
  <c r="H18" i="79"/>
  <c r="H16" i="79"/>
  <c r="H15" i="79"/>
  <c r="H14" i="79"/>
  <c r="H13" i="79"/>
  <c r="H12" i="79"/>
  <c r="N34" i="79"/>
  <c r="H34" i="79"/>
  <c r="H21" i="79"/>
  <c r="N39" i="79"/>
  <c r="H39" i="79"/>
  <c r="H11" i="79"/>
  <c r="H19" i="79"/>
  <c r="T9" i="79"/>
  <c r="H10" i="79"/>
  <c r="T8" i="79"/>
  <c r="N47" i="79" s="1"/>
  <c r="H17" i="79"/>
  <c r="T7" i="79"/>
  <c r="H9" i="79"/>
  <c r="H7" i="79"/>
  <c r="K7" i="79" s="1"/>
  <c r="M7" i="79" s="1"/>
  <c r="T5" i="79"/>
  <c r="N33" i="79" s="1"/>
  <c r="H6" i="79"/>
  <c r="T4" i="79"/>
  <c r="N13" i="79" s="1"/>
  <c r="T3" i="79"/>
  <c r="N5" i="79" s="1"/>
  <c r="A1" i="79"/>
  <c r="N27" i="79" l="1"/>
  <c r="N22" i="79"/>
  <c r="N20" i="79"/>
  <c r="N9" i="79"/>
  <c r="N17" i="79"/>
  <c r="N24" i="79"/>
  <c r="N31" i="79"/>
  <c r="N21" i="79"/>
  <c r="N28" i="79"/>
  <c r="N23" i="79"/>
  <c r="N14" i="79"/>
  <c r="N30" i="79"/>
  <c r="N18" i="79"/>
  <c r="N19" i="79"/>
  <c r="N11" i="79"/>
  <c r="N12" i="79"/>
  <c r="N16" i="79"/>
  <c r="N26" i="79"/>
  <c r="N29" i="79"/>
  <c r="N15" i="79"/>
  <c r="N6" i="79"/>
  <c r="N7" i="79"/>
  <c r="O7" i="79" s="1"/>
  <c r="N10" i="79"/>
  <c r="N8" i="79"/>
  <c r="O8" i="79" s="1"/>
  <c r="O77" i="79"/>
  <c r="O67" i="79"/>
  <c r="O73" i="79"/>
  <c r="O74" i="79"/>
  <c r="K26" i="79"/>
  <c r="M26" i="79" s="1"/>
  <c r="O26" i="79" s="1"/>
  <c r="K37" i="79"/>
  <c r="M37" i="79" s="1"/>
  <c r="O37" i="79" s="1"/>
  <c r="K45" i="79"/>
  <c r="M45" i="79" s="1"/>
  <c r="O45" i="79" s="1"/>
  <c r="K30" i="79"/>
  <c r="M30" i="79" s="1"/>
  <c r="K44" i="79"/>
  <c r="M44" i="79" s="1"/>
  <c r="O44" i="79" s="1"/>
  <c r="K58" i="79"/>
  <c r="M58" i="79" s="1"/>
  <c r="O58" i="79" s="1"/>
  <c r="K41" i="79"/>
  <c r="M41" i="79" s="1"/>
  <c r="O41" i="79" s="1"/>
  <c r="K36" i="79"/>
  <c r="M36" i="79" s="1"/>
  <c r="K64" i="79"/>
  <c r="M64" i="79" s="1"/>
  <c r="O64" i="79" s="1"/>
  <c r="K70" i="79"/>
  <c r="M70" i="79" s="1"/>
  <c r="O70" i="79" s="1"/>
  <c r="K62" i="79"/>
  <c r="M62" i="79" s="1"/>
  <c r="O62" i="79" s="1"/>
  <c r="K5" i="79"/>
  <c r="M5" i="79" s="1"/>
  <c r="O5" i="79" s="1"/>
  <c r="K75" i="79"/>
  <c r="M75" i="79" s="1"/>
  <c r="O75" i="79" s="1"/>
  <c r="K9" i="79"/>
  <c r="M9" i="79" s="1"/>
  <c r="K48" i="79"/>
  <c r="M48" i="79" s="1"/>
  <c r="O48" i="79" s="1"/>
  <c r="K69" i="79"/>
  <c r="M69" i="79" s="1"/>
  <c r="O69" i="79" s="1"/>
  <c r="K11" i="79"/>
  <c r="M11" i="79" s="1"/>
  <c r="K12" i="79"/>
  <c r="M12" i="79" s="1"/>
  <c r="K16" i="79"/>
  <c r="M16" i="79" s="1"/>
  <c r="K28" i="79"/>
  <c r="M28" i="79" s="1"/>
  <c r="K23" i="79"/>
  <c r="M23" i="79" s="1"/>
  <c r="K65" i="79"/>
  <c r="M65" i="79" s="1"/>
  <c r="O65" i="79" s="1"/>
  <c r="K79" i="79"/>
  <c r="M79" i="79" s="1"/>
  <c r="O79" i="79" s="1"/>
  <c r="K60" i="79"/>
  <c r="M60" i="79" s="1"/>
  <c r="O60" i="79" s="1"/>
  <c r="K72" i="79"/>
  <c r="M72" i="79" s="1"/>
  <c r="O72" i="79" s="1"/>
  <c r="K39" i="79"/>
  <c r="M39" i="79" s="1"/>
  <c r="O39" i="79" s="1"/>
  <c r="K13" i="79"/>
  <c r="M13" i="79" s="1"/>
  <c r="O13" i="79" s="1"/>
  <c r="K18" i="79"/>
  <c r="M18" i="79" s="1"/>
  <c r="K42" i="79"/>
  <c r="M42" i="79" s="1"/>
  <c r="O42" i="79" s="1"/>
  <c r="K49" i="79"/>
  <c r="M49" i="79" s="1"/>
  <c r="O49" i="79" s="1"/>
  <c r="K33" i="79"/>
  <c r="M33" i="79" s="1"/>
  <c r="O33" i="79" s="1"/>
  <c r="K46" i="79"/>
  <c r="M46" i="79" s="1"/>
  <c r="O46" i="79" s="1"/>
  <c r="O76" i="79"/>
  <c r="K80" i="79"/>
  <c r="M80" i="79" s="1"/>
  <c r="O80" i="79" s="1"/>
  <c r="K61" i="79"/>
  <c r="M61" i="79" s="1"/>
  <c r="O61" i="79" s="1"/>
  <c r="K68" i="79"/>
  <c r="M68" i="79" s="1"/>
  <c r="O68" i="79" s="1"/>
  <c r="K78" i="79"/>
  <c r="M78" i="79" s="1"/>
  <c r="O78" i="79" s="1"/>
  <c r="K83" i="79"/>
  <c r="M83" i="79" s="1"/>
  <c r="O83" i="79" s="1"/>
  <c r="K71" i="79"/>
  <c r="M71" i="79" s="1"/>
  <c r="O71" i="79" s="1"/>
  <c r="K81" i="79"/>
  <c r="M81" i="79" s="1"/>
  <c r="O81" i="79" s="1"/>
  <c r="K82" i="79"/>
  <c r="M82" i="79" s="1"/>
  <c r="O82" i="79" s="1"/>
  <c r="M43" i="79"/>
  <c r="O43" i="79" s="1"/>
  <c r="O66" i="79"/>
  <c r="M35" i="79"/>
  <c r="O35" i="79" s="1"/>
  <c r="K59" i="79"/>
  <c r="M59" i="79" s="1"/>
  <c r="O59" i="79" s="1"/>
  <c r="K63" i="79"/>
  <c r="M63" i="79" s="1"/>
  <c r="O63" i="79" s="1"/>
  <c r="O52" i="79"/>
  <c r="O54" i="79"/>
  <c r="K10" i="79"/>
  <c r="M10" i="79" s="1"/>
  <c r="K21" i="79"/>
  <c r="M21" i="79" s="1"/>
  <c r="K14" i="79"/>
  <c r="M14" i="79" s="1"/>
  <c r="O14" i="79" s="1"/>
  <c r="K27" i="79"/>
  <c r="M27" i="79" s="1"/>
  <c r="O27" i="79" s="1"/>
  <c r="K31" i="79"/>
  <c r="M31" i="79" s="1"/>
  <c r="K24" i="79"/>
  <c r="M24" i="79" s="1"/>
  <c r="O24" i="79" s="1"/>
  <c r="K17" i="79"/>
  <c r="M17" i="79" s="1"/>
  <c r="O17" i="79" s="1"/>
  <c r="K57" i="79"/>
  <c r="M57" i="79" s="1"/>
  <c r="O57" i="79" s="1"/>
  <c r="K19" i="79"/>
  <c r="M19" i="79" s="1"/>
  <c r="K34" i="79"/>
  <c r="M34" i="79" s="1"/>
  <c r="O34" i="79" s="1"/>
  <c r="K15" i="79"/>
  <c r="M15" i="79" s="1"/>
  <c r="K20" i="79"/>
  <c r="M20" i="79" s="1"/>
  <c r="O20" i="79" s="1"/>
  <c r="K22" i="79"/>
  <c r="M22" i="79" s="1"/>
  <c r="O22" i="79" s="1"/>
  <c r="K25" i="79"/>
  <c r="M25" i="79" s="1"/>
  <c r="K47" i="79"/>
  <c r="M47" i="79" s="1"/>
  <c r="O47" i="79" s="1"/>
  <c r="K40" i="79"/>
  <c r="M40" i="79" s="1"/>
  <c r="O40" i="79" s="1"/>
  <c r="K53" i="79"/>
  <c r="M53" i="79" s="1"/>
  <c r="O53" i="79" s="1"/>
  <c r="K55" i="79"/>
  <c r="M55" i="79" s="1"/>
  <c r="O55" i="79" s="1"/>
  <c r="K51" i="79"/>
  <c r="M51" i="79" s="1"/>
  <c r="O51" i="79" s="1"/>
  <c r="K50" i="79"/>
  <c r="M50" i="79" s="1"/>
  <c r="O50" i="79" s="1"/>
  <c r="K38" i="79"/>
  <c r="M38" i="79" s="1"/>
  <c r="O38" i="79" s="1"/>
  <c r="K29" i="79"/>
  <c r="M29" i="79" s="1"/>
  <c r="K32" i="79"/>
  <c r="M32" i="79" s="1"/>
  <c r="K6" i="79"/>
  <c r="M6" i="79" s="1"/>
  <c r="N32" i="79"/>
  <c r="N25" i="79"/>
  <c r="N36" i="79"/>
  <c r="N19" i="78"/>
  <c r="H43" i="78"/>
  <c r="I43" i="78"/>
  <c r="N43" i="78"/>
  <c r="H5" i="78"/>
  <c r="I5" i="78"/>
  <c r="N5" i="78"/>
  <c r="N82" i="78"/>
  <c r="I82" i="78"/>
  <c r="H82" i="78"/>
  <c r="N79" i="78"/>
  <c r="I79" i="78"/>
  <c r="H79" i="78"/>
  <c r="N80" i="78"/>
  <c r="I80" i="78"/>
  <c r="H80" i="78"/>
  <c r="N81" i="78"/>
  <c r="I81" i="78"/>
  <c r="H81" i="78"/>
  <c r="N76" i="78"/>
  <c r="I76" i="78"/>
  <c r="H76" i="78"/>
  <c r="N67" i="78"/>
  <c r="I67" i="78"/>
  <c r="H67" i="78"/>
  <c r="N71" i="78"/>
  <c r="I71" i="78"/>
  <c r="H71" i="78"/>
  <c r="N69" i="78"/>
  <c r="I69" i="78"/>
  <c r="H69" i="78"/>
  <c r="N75" i="78"/>
  <c r="I75" i="78"/>
  <c r="H75" i="78"/>
  <c r="N66" i="78"/>
  <c r="I66" i="78"/>
  <c r="H66" i="78"/>
  <c r="N77" i="78"/>
  <c r="I77" i="78"/>
  <c r="H77" i="78"/>
  <c r="N70" i="78"/>
  <c r="I70" i="78"/>
  <c r="H70" i="78"/>
  <c r="N74" i="78"/>
  <c r="I74" i="78"/>
  <c r="H74" i="78"/>
  <c r="N72" i="78"/>
  <c r="I72" i="78"/>
  <c r="H72" i="78"/>
  <c r="N73" i="78"/>
  <c r="I73" i="78"/>
  <c r="H73" i="78"/>
  <c r="N78" i="78"/>
  <c r="I78" i="78"/>
  <c r="H78" i="78"/>
  <c r="N68" i="78"/>
  <c r="I68" i="78"/>
  <c r="H68" i="78"/>
  <c r="N65" i="78"/>
  <c r="I65" i="78"/>
  <c r="H65" i="78"/>
  <c r="N64" i="78"/>
  <c r="M64" i="78"/>
  <c r="I64" i="78"/>
  <c r="H64" i="78"/>
  <c r="N63" i="78"/>
  <c r="I63" i="78"/>
  <c r="H63" i="78"/>
  <c r="N62" i="78"/>
  <c r="I62" i="78"/>
  <c r="H62" i="78"/>
  <c r="N60" i="78"/>
  <c r="I60" i="78"/>
  <c r="H60" i="78"/>
  <c r="N57" i="78"/>
  <c r="I57" i="78"/>
  <c r="H57" i="78"/>
  <c r="N59" i="78"/>
  <c r="I59" i="78"/>
  <c r="H59" i="78"/>
  <c r="N54" i="78"/>
  <c r="I54" i="78"/>
  <c r="H54" i="78"/>
  <c r="N55" i="78"/>
  <c r="I55" i="78"/>
  <c r="H55" i="78"/>
  <c r="N53" i="78"/>
  <c r="I53" i="78"/>
  <c r="H53" i="78"/>
  <c r="N36" i="78"/>
  <c r="I36" i="78"/>
  <c r="H36" i="78"/>
  <c r="N35" i="78"/>
  <c r="I35" i="78"/>
  <c r="H35" i="78"/>
  <c r="N33" i="78"/>
  <c r="I33" i="78"/>
  <c r="H33" i="78"/>
  <c r="N28" i="78"/>
  <c r="I28" i="78"/>
  <c r="H28" i="78"/>
  <c r="I39" i="78"/>
  <c r="H39" i="78"/>
  <c r="N9" i="78"/>
  <c r="I9" i="78"/>
  <c r="H9" i="78"/>
  <c r="N37" i="78"/>
  <c r="I37" i="78"/>
  <c r="H37" i="78"/>
  <c r="N24" i="78"/>
  <c r="I24" i="78"/>
  <c r="H24" i="78"/>
  <c r="I45" i="78"/>
  <c r="H45" i="78"/>
  <c r="I50" i="78"/>
  <c r="H50" i="78"/>
  <c r="I30" i="78"/>
  <c r="H30" i="78"/>
  <c r="I44" i="78"/>
  <c r="H44" i="78"/>
  <c r="N10" i="78"/>
  <c r="I10" i="78"/>
  <c r="H10" i="78"/>
  <c r="N14" i="78"/>
  <c r="I14" i="78"/>
  <c r="H14" i="78"/>
  <c r="N6" i="78"/>
  <c r="I6" i="78"/>
  <c r="H6" i="78"/>
  <c r="I41" i="78"/>
  <c r="H41" i="78"/>
  <c r="I49" i="78"/>
  <c r="H49" i="78"/>
  <c r="N12" i="78"/>
  <c r="I12" i="78"/>
  <c r="H12" i="78"/>
  <c r="I52" i="78"/>
  <c r="H52" i="78"/>
  <c r="I38" i="78"/>
  <c r="H38" i="78"/>
  <c r="I29" i="78"/>
  <c r="H29" i="78"/>
  <c r="I23" i="78"/>
  <c r="H23" i="78"/>
  <c r="I19" i="78"/>
  <c r="H19" i="78"/>
  <c r="N46" i="78"/>
  <c r="I46" i="78"/>
  <c r="H46" i="78"/>
  <c r="N17" i="78"/>
  <c r="I17" i="78"/>
  <c r="H17" i="78"/>
  <c r="N16" i="78"/>
  <c r="I16" i="78"/>
  <c r="H16" i="78"/>
  <c r="N25" i="78"/>
  <c r="I25" i="78"/>
  <c r="H25" i="78"/>
  <c r="N58" i="78"/>
  <c r="I58" i="78"/>
  <c r="H58" i="78"/>
  <c r="N15" i="78"/>
  <c r="I15" i="78"/>
  <c r="H15" i="78"/>
  <c r="N13" i="78"/>
  <c r="I13" i="78"/>
  <c r="H13" i="78"/>
  <c r="N11" i="78"/>
  <c r="I11" i="78"/>
  <c r="H11" i="78"/>
  <c r="N48" i="78"/>
  <c r="I48" i="78"/>
  <c r="H48" i="78"/>
  <c r="N20" i="78"/>
  <c r="I20" i="78"/>
  <c r="H20" i="78"/>
  <c r="N34" i="78"/>
  <c r="I34" i="78"/>
  <c r="H34" i="78"/>
  <c r="N8" i="78"/>
  <c r="I8" i="78"/>
  <c r="H8" i="78"/>
  <c r="N7" i="78"/>
  <c r="I7" i="78"/>
  <c r="H7" i="78"/>
  <c r="N31" i="78"/>
  <c r="I31" i="78"/>
  <c r="H31" i="78"/>
  <c r="N42" i="78"/>
  <c r="I42" i="78"/>
  <c r="H42" i="78"/>
  <c r="N47" i="78"/>
  <c r="I47" i="78"/>
  <c r="H47" i="78"/>
  <c r="N18" i="78"/>
  <c r="I18" i="78"/>
  <c r="H18" i="78"/>
  <c r="N61" i="78"/>
  <c r="I61" i="78"/>
  <c r="H61" i="78"/>
  <c r="N27" i="78"/>
  <c r="I27" i="78"/>
  <c r="H27" i="78"/>
  <c r="N26" i="78"/>
  <c r="I26" i="78"/>
  <c r="H26" i="78"/>
  <c r="N32" i="78"/>
  <c r="I32" i="78"/>
  <c r="H32" i="78"/>
  <c r="T9" i="78"/>
  <c r="N39" i="78" s="1"/>
  <c r="N56" i="78"/>
  <c r="I56" i="78"/>
  <c r="H56" i="78"/>
  <c r="T8" i="78"/>
  <c r="N49" i="78" s="1"/>
  <c r="N22" i="78"/>
  <c r="I22" i="78"/>
  <c r="H22" i="78"/>
  <c r="T7" i="78"/>
  <c r="N44" i="78" s="1"/>
  <c r="N51" i="78"/>
  <c r="I51" i="78"/>
  <c r="H51" i="78"/>
  <c r="N21" i="78"/>
  <c r="I21" i="78"/>
  <c r="H21" i="78"/>
  <c r="T5" i="78"/>
  <c r="N40" i="78"/>
  <c r="I40" i="78"/>
  <c r="H40" i="78"/>
  <c r="T4" i="78"/>
  <c r="T3" i="78"/>
  <c r="A1" i="78"/>
  <c r="O30" i="79" l="1"/>
  <c r="N23" i="78"/>
  <c r="O9" i="79"/>
  <c r="O23" i="79"/>
  <c r="N38" i="78"/>
  <c r="N41" i="78"/>
  <c r="O31" i="79"/>
  <c r="O16" i="79"/>
  <c r="O28" i="79"/>
  <c r="O21" i="79"/>
  <c r="O19" i="79"/>
  <c r="O6" i="79"/>
  <c r="O29" i="79"/>
  <c r="O18" i="79"/>
  <c r="O12" i="79"/>
  <c r="O11" i="79"/>
  <c r="O10" i="79"/>
  <c r="O15" i="79"/>
  <c r="N29" i="78"/>
  <c r="N45" i="78"/>
  <c r="N50" i="78"/>
  <c r="O36" i="79"/>
  <c r="O25" i="79"/>
  <c r="O32" i="79"/>
  <c r="N52" i="78"/>
  <c r="N30" i="78"/>
  <c r="K43" i="78"/>
  <c r="M43" i="78" s="1"/>
  <c r="O43" i="78" s="1"/>
  <c r="K56" i="78"/>
  <c r="M56" i="78" s="1"/>
  <c r="O56" i="78" s="1"/>
  <c r="K76" i="78"/>
  <c r="M76" i="78" s="1"/>
  <c r="O76" i="78" s="1"/>
  <c r="K72" i="78"/>
  <c r="M72" i="78" s="1"/>
  <c r="O72" i="78" s="1"/>
  <c r="K66" i="78"/>
  <c r="M66" i="78" s="1"/>
  <c r="O66" i="78" s="1"/>
  <c r="K67" i="78"/>
  <c r="M67" i="78" s="1"/>
  <c r="O67" i="78" s="1"/>
  <c r="K79" i="78"/>
  <c r="M79" i="78" s="1"/>
  <c r="O79" i="78" s="1"/>
  <c r="K65" i="78"/>
  <c r="M65" i="78" s="1"/>
  <c r="O65" i="78" s="1"/>
  <c r="K27" i="78"/>
  <c r="M27" i="78" s="1"/>
  <c r="O27" i="78" s="1"/>
  <c r="K42" i="78"/>
  <c r="M42" i="78" s="1"/>
  <c r="O42" i="78" s="1"/>
  <c r="K34" i="78"/>
  <c r="M34" i="78" s="1"/>
  <c r="O34" i="78" s="1"/>
  <c r="K13" i="78"/>
  <c r="M13" i="78" s="1"/>
  <c r="O13" i="78" s="1"/>
  <c r="K12" i="78"/>
  <c r="M12" i="78" s="1"/>
  <c r="O12" i="78" s="1"/>
  <c r="K14" i="78"/>
  <c r="M14" i="78" s="1"/>
  <c r="O14" i="78" s="1"/>
  <c r="K50" i="78"/>
  <c r="M50" i="78" s="1"/>
  <c r="K9" i="78"/>
  <c r="M9" i="78" s="1"/>
  <c r="O9" i="78" s="1"/>
  <c r="K78" i="78"/>
  <c r="M78" i="78" s="1"/>
  <c r="O78" i="78" s="1"/>
  <c r="K5" i="78"/>
  <c r="M5" i="78" s="1"/>
  <c r="O5" i="78" s="1"/>
  <c r="K70" i="78"/>
  <c r="M70" i="78" s="1"/>
  <c r="O70" i="78" s="1"/>
  <c r="K69" i="78"/>
  <c r="M69" i="78" s="1"/>
  <c r="O69" i="78" s="1"/>
  <c r="K81" i="78"/>
  <c r="M81" i="78" s="1"/>
  <c r="O81" i="78" s="1"/>
  <c r="K51" i="78"/>
  <c r="M51" i="78" s="1"/>
  <c r="O51" i="78" s="1"/>
  <c r="K32" i="78"/>
  <c r="M32" i="78" s="1"/>
  <c r="O32" i="78" s="1"/>
  <c r="K7" i="78"/>
  <c r="M7" i="78" s="1"/>
  <c r="O7" i="78" s="1"/>
  <c r="K48" i="78"/>
  <c r="M48" i="78" s="1"/>
  <c r="O48" i="78" s="1"/>
  <c r="K58" i="78"/>
  <c r="M58" i="78" s="1"/>
  <c r="O58" i="78" s="1"/>
  <c r="K46" i="78"/>
  <c r="M46" i="78" s="1"/>
  <c r="O46" i="78" s="1"/>
  <c r="K38" i="78"/>
  <c r="M38" i="78" s="1"/>
  <c r="O38" i="78" s="1"/>
  <c r="K24" i="78"/>
  <c r="M24" i="78" s="1"/>
  <c r="O24" i="78" s="1"/>
  <c r="K28" i="78"/>
  <c r="M28" i="78" s="1"/>
  <c r="O28" i="78" s="1"/>
  <c r="K53" i="78"/>
  <c r="M53" i="78" s="1"/>
  <c r="O53" i="78" s="1"/>
  <c r="K57" i="78"/>
  <c r="M57" i="78" s="1"/>
  <c r="O57" i="78" s="1"/>
  <c r="K80" i="78"/>
  <c r="M80" i="78" s="1"/>
  <c r="O80" i="78" s="1"/>
  <c r="K26" i="78"/>
  <c r="M26" i="78" s="1"/>
  <c r="O26" i="78" s="1"/>
  <c r="K8" i="78"/>
  <c r="M8" i="78" s="1"/>
  <c r="O8" i="78" s="1"/>
  <c r="K11" i="78"/>
  <c r="M11" i="78" s="1"/>
  <c r="O11" i="78" s="1"/>
  <c r="K25" i="78"/>
  <c r="M25" i="78" s="1"/>
  <c r="O25" i="78" s="1"/>
  <c r="K19" i="78"/>
  <c r="M19" i="78" s="1"/>
  <c r="O19" i="78" s="1"/>
  <c r="K52" i="78"/>
  <c r="M52" i="78" s="1"/>
  <c r="O52" i="78" s="1"/>
  <c r="K6" i="78"/>
  <c r="M6" i="78" s="1"/>
  <c r="O6" i="78" s="1"/>
  <c r="K30" i="78"/>
  <c r="M30" i="78" s="1"/>
  <c r="K37" i="78"/>
  <c r="M37" i="78" s="1"/>
  <c r="O37" i="78" s="1"/>
  <c r="K33" i="78"/>
  <c r="M33" i="78" s="1"/>
  <c r="O33" i="78" s="1"/>
  <c r="K55" i="78"/>
  <c r="M55" i="78" s="1"/>
  <c r="O55" i="78" s="1"/>
  <c r="K60" i="78"/>
  <c r="M60" i="78" s="1"/>
  <c r="O60" i="78" s="1"/>
  <c r="K82" i="78"/>
  <c r="M82" i="78" s="1"/>
  <c r="O82" i="78" s="1"/>
  <c r="K21" i="78"/>
  <c r="M21" i="78" s="1"/>
  <c r="O21" i="78" s="1"/>
  <c r="K61" i="78"/>
  <c r="M61" i="78" s="1"/>
  <c r="O61" i="78" s="1"/>
  <c r="K31" i="78"/>
  <c r="M31" i="78" s="1"/>
  <c r="O31" i="78" s="1"/>
  <c r="K20" i="78"/>
  <c r="M20" i="78" s="1"/>
  <c r="O20" i="78" s="1"/>
  <c r="K23" i="78"/>
  <c r="M23" i="78" s="1"/>
  <c r="O23" i="78" s="1"/>
  <c r="K16" i="78"/>
  <c r="M16" i="78" s="1"/>
  <c r="O16" i="78" s="1"/>
  <c r="K44" i="78"/>
  <c r="M44" i="78" s="1"/>
  <c r="O44" i="78" s="1"/>
  <c r="K41" i="78"/>
  <c r="M41" i="78" s="1"/>
  <c r="O41" i="78" s="1"/>
  <c r="K18" i="78"/>
  <c r="M18" i="78" s="1"/>
  <c r="O18" i="78" s="1"/>
  <c r="K47" i="78"/>
  <c r="M47" i="78" s="1"/>
  <c r="O47" i="78" s="1"/>
  <c r="O64" i="78"/>
  <c r="K22" i="78"/>
  <c r="M22" i="78" s="1"/>
  <c r="O22" i="78" s="1"/>
  <c r="K35" i="78"/>
  <c r="M35" i="78" s="1"/>
  <c r="O35" i="78" s="1"/>
  <c r="K54" i="78"/>
  <c r="M54" i="78" s="1"/>
  <c r="O54" i="78" s="1"/>
  <c r="K62" i="78"/>
  <c r="M62" i="78" s="1"/>
  <c r="O62" i="78" s="1"/>
  <c r="K71" i="78"/>
  <c r="M71" i="78" s="1"/>
  <c r="O71" i="78" s="1"/>
  <c r="K68" i="78"/>
  <c r="M68" i="78" s="1"/>
  <c r="O68" i="78" s="1"/>
  <c r="K15" i="78"/>
  <c r="M15" i="78" s="1"/>
  <c r="O15" i="78" s="1"/>
  <c r="K17" i="78"/>
  <c r="M17" i="78" s="1"/>
  <c r="O17" i="78" s="1"/>
  <c r="K29" i="78"/>
  <c r="M29" i="78" s="1"/>
  <c r="K49" i="78"/>
  <c r="M49" i="78" s="1"/>
  <c r="O49" i="78" s="1"/>
  <c r="K10" i="78"/>
  <c r="M10" i="78" s="1"/>
  <c r="O10" i="78" s="1"/>
  <c r="K45" i="78"/>
  <c r="M45" i="78" s="1"/>
  <c r="K39" i="78"/>
  <c r="M39" i="78" s="1"/>
  <c r="O39" i="78" s="1"/>
  <c r="K36" i="78"/>
  <c r="M36" i="78" s="1"/>
  <c r="O36" i="78" s="1"/>
  <c r="K59" i="78"/>
  <c r="M59" i="78" s="1"/>
  <c r="O59" i="78" s="1"/>
  <c r="K63" i="78"/>
  <c r="M63" i="78" s="1"/>
  <c r="O63" i="78" s="1"/>
  <c r="K74" i="78"/>
  <c r="M74" i="78" s="1"/>
  <c r="O74" i="78" s="1"/>
  <c r="K75" i="78"/>
  <c r="M75" i="78" s="1"/>
  <c r="O75" i="78" s="1"/>
  <c r="K73" i="78"/>
  <c r="M73" i="78" s="1"/>
  <c r="O73" i="78" s="1"/>
  <c r="K77" i="78"/>
  <c r="M77" i="78" s="1"/>
  <c r="O77" i="78" s="1"/>
  <c r="K40" i="78"/>
  <c r="M40" i="78" s="1"/>
  <c r="O40" i="78" s="1"/>
  <c r="I50" i="77"/>
  <c r="H50" i="77"/>
  <c r="N48" i="77"/>
  <c r="N80" i="77"/>
  <c r="I80" i="77"/>
  <c r="H80" i="77"/>
  <c r="N79" i="77"/>
  <c r="I79" i="77"/>
  <c r="H79" i="77"/>
  <c r="N78" i="77"/>
  <c r="I78" i="77"/>
  <c r="H78" i="77"/>
  <c r="N77" i="77"/>
  <c r="I77" i="77"/>
  <c r="H77" i="77"/>
  <c r="N76" i="77"/>
  <c r="I76" i="77"/>
  <c r="H76" i="77"/>
  <c r="N75" i="77"/>
  <c r="I75" i="77"/>
  <c r="H75" i="77"/>
  <c r="N74" i="77"/>
  <c r="I74" i="77"/>
  <c r="H74" i="77"/>
  <c r="N73" i="77"/>
  <c r="I73" i="77"/>
  <c r="H73" i="77"/>
  <c r="N72" i="77"/>
  <c r="I72" i="77"/>
  <c r="H72" i="77"/>
  <c r="N71" i="77"/>
  <c r="I71" i="77"/>
  <c r="H71" i="77"/>
  <c r="N70" i="77"/>
  <c r="I70" i="77"/>
  <c r="H70" i="77"/>
  <c r="N69" i="77"/>
  <c r="I69" i="77"/>
  <c r="H69" i="77"/>
  <c r="N68" i="77"/>
  <c r="I68" i="77"/>
  <c r="H68" i="77"/>
  <c r="N67" i="77"/>
  <c r="I67" i="77"/>
  <c r="H67" i="77"/>
  <c r="N66" i="77"/>
  <c r="I66" i="77"/>
  <c r="H66" i="77"/>
  <c r="N65" i="77"/>
  <c r="I65" i="77"/>
  <c r="H65" i="77"/>
  <c r="N64" i="77"/>
  <c r="I64" i="77"/>
  <c r="H64" i="77"/>
  <c r="N63" i="77"/>
  <c r="I63" i="77"/>
  <c r="H63" i="77"/>
  <c r="N62" i="77"/>
  <c r="M62" i="77"/>
  <c r="I62" i="77"/>
  <c r="H62" i="77"/>
  <c r="N61" i="77"/>
  <c r="I61" i="77"/>
  <c r="H61" i="77"/>
  <c r="N60" i="77"/>
  <c r="I60" i="77"/>
  <c r="H60" i="77"/>
  <c r="N58" i="77"/>
  <c r="I58" i="77"/>
  <c r="H58" i="77"/>
  <c r="N59" i="77"/>
  <c r="I59" i="77"/>
  <c r="H59" i="77"/>
  <c r="N57" i="77"/>
  <c r="I57" i="77"/>
  <c r="H57" i="77"/>
  <c r="N56" i="77"/>
  <c r="I56" i="77"/>
  <c r="H56" i="77"/>
  <c r="N55" i="77"/>
  <c r="I55" i="77"/>
  <c r="H55" i="77"/>
  <c r="N42" i="77"/>
  <c r="I42" i="77"/>
  <c r="H42" i="77"/>
  <c r="N54" i="77"/>
  <c r="I54" i="77"/>
  <c r="H54" i="77"/>
  <c r="N33" i="77"/>
  <c r="I33" i="77"/>
  <c r="H33" i="77"/>
  <c r="N41" i="77"/>
  <c r="I41" i="77"/>
  <c r="H41" i="77"/>
  <c r="N53" i="77"/>
  <c r="I53" i="77"/>
  <c r="H53" i="77"/>
  <c r="N46" i="77"/>
  <c r="I46" i="77"/>
  <c r="H46" i="77"/>
  <c r="N52" i="77"/>
  <c r="I52" i="77"/>
  <c r="H52" i="77"/>
  <c r="I25" i="77"/>
  <c r="H25" i="77"/>
  <c r="N47" i="77"/>
  <c r="I47" i="77"/>
  <c r="H47" i="77"/>
  <c r="I23" i="77"/>
  <c r="H23" i="77"/>
  <c r="I21" i="77"/>
  <c r="H21" i="77"/>
  <c r="I18" i="77"/>
  <c r="H18" i="77"/>
  <c r="N32" i="77"/>
  <c r="I32" i="77"/>
  <c r="H32" i="77"/>
  <c r="N40" i="77"/>
  <c r="I40" i="77"/>
  <c r="H40" i="77"/>
  <c r="N34" i="77"/>
  <c r="I34" i="77"/>
  <c r="H34" i="77"/>
  <c r="I28" i="77"/>
  <c r="H28" i="77"/>
  <c r="I16" i="77"/>
  <c r="H16" i="77"/>
  <c r="I27" i="77"/>
  <c r="H27" i="77"/>
  <c r="I15" i="77"/>
  <c r="H15" i="77"/>
  <c r="I14" i="77"/>
  <c r="H14" i="77"/>
  <c r="N36" i="77"/>
  <c r="I36" i="77"/>
  <c r="H36" i="77"/>
  <c r="I12" i="77"/>
  <c r="H12" i="77"/>
  <c r="I11" i="77"/>
  <c r="H11" i="77"/>
  <c r="I19" i="77"/>
  <c r="H19" i="77"/>
  <c r="I10" i="77"/>
  <c r="H10" i="77"/>
  <c r="I20" i="77"/>
  <c r="H20" i="77"/>
  <c r="I24" i="77"/>
  <c r="H24" i="77"/>
  <c r="I22" i="77"/>
  <c r="H22" i="77"/>
  <c r="I26" i="77"/>
  <c r="H26" i="77"/>
  <c r="I9" i="77"/>
  <c r="H9" i="77"/>
  <c r="I8" i="77"/>
  <c r="H8" i="77"/>
  <c r="I7" i="77"/>
  <c r="H7" i="77"/>
  <c r="I13" i="77"/>
  <c r="H13" i="77"/>
  <c r="N44" i="77"/>
  <c r="I44" i="77"/>
  <c r="H44" i="77"/>
  <c r="I51" i="77"/>
  <c r="H51" i="77"/>
  <c r="N38" i="77"/>
  <c r="I38" i="77"/>
  <c r="H38" i="77"/>
  <c r="I31" i="77"/>
  <c r="H31" i="77"/>
  <c r="N39" i="77"/>
  <c r="I39" i="77"/>
  <c r="H39" i="77"/>
  <c r="I48" i="77"/>
  <c r="H48" i="77"/>
  <c r="I45" i="77"/>
  <c r="H45" i="77"/>
  <c r="I43" i="77"/>
  <c r="H43" i="77"/>
  <c r="I30" i="77"/>
  <c r="H30" i="77"/>
  <c r="I37" i="77"/>
  <c r="H37" i="77"/>
  <c r="N35" i="77"/>
  <c r="I35" i="77"/>
  <c r="H35" i="77"/>
  <c r="T9" i="77"/>
  <c r="N49" i="77"/>
  <c r="I49" i="77"/>
  <c r="H49" i="77"/>
  <c r="T8" i="77"/>
  <c r="N45" i="77" s="1"/>
  <c r="I29" i="77"/>
  <c r="H29" i="77"/>
  <c r="T7" i="77"/>
  <c r="I17" i="77"/>
  <c r="H17" i="77"/>
  <c r="I6" i="77"/>
  <c r="H6" i="77"/>
  <c r="T5" i="77"/>
  <c r="N21" i="77" s="1"/>
  <c r="I5" i="77"/>
  <c r="H5" i="77"/>
  <c r="T4" i="77"/>
  <c r="N12" i="77" s="1"/>
  <c r="T3" i="77"/>
  <c r="N50" i="77" s="1"/>
  <c r="A1" i="77"/>
  <c r="O29" i="78" l="1"/>
  <c r="O45" i="78"/>
  <c r="O50" i="78"/>
  <c r="N19" i="77"/>
  <c r="N17" i="77"/>
  <c r="O30" i="78"/>
  <c r="Q43" i="78" s="1"/>
  <c r="Q5" i="78"/>
  <c r="N30" i="77"/>
  <c r="N27" i="77"/>
  <c r="N24" i="77"/>
  <c r="N20" i="77"/>
  <c r="N51" i="77"/>
  <c r="N25" i="77"/>
  <c r="N16" i="77"/>
  <c r="N18" i="77"/>
  <c r="N28" i="77"/>
  <c r="N26" i="77"/>
  <c r="K68" i="77"/>
  <c r="M68" i="77" s="1"/>
  <c r="N15" i="77"/>
  <c r="N22" i="77"/>
  <c r="N31" i="77"/>
  <c r="N23" i="77"/>
  <c r="N10" i="77"/>
  <c r="N13" i="77"/>
  <c r="N5" i="77"/>
  <c r="N14" i="77"/>
  <c r="N8" i="77"/>
  <c r="N11" i="77"/>
  <c r="N7" i="77"/>
  <c r="N9" i="77"/>
  <c r="K63" i="77"/>
  <c r="M63" i="77" s="1"/>
  <c r="O63" i="77" s="1"/>
  <c r="K50" i="77"/>
  <c r="M50" i="77" s="1"/>
  <c r="O50" i="77" s="1"/>
  <c r="K64" i="77"/>
  <c r="M64" i="77" s="1"/>
  <c r="O64" i="77" s="1"/>
  <c r="K72" i="77"/>
  <c r="M72" i="77" s="1"/>
  <c r="O72" i="77" s="1"/>
  <c r="K67" i="77"/>
  <c r="M67" i="77" s="1"/>
  <c r="O67" i="77" s="1"/>
  <c r="K45" i="77"/>
  <c r="M45" i="77" s="1"/>
  <c r="O45" i="77" s="1"/>
  <c r="K76" i="77"/>
  <c r="M76" i="77" s="1"/>
  <c r="O76" i="77" s="1"/>
  <c r="K37" i="77"/>
  <c r="M37" i="77" s="1"/>
  <c r="K39" i="77"/>
  <c r="M39" i="77" s="1"/>
  <c r="O39" i="77" s="1"/>
  <c r="K44" i="77"/>
  <c r="M44" i="77" s="1"/>
  <c r="O44" i="77" s="1"/>
  <c r="K9" i="77"/>
  <c r="M9" i="77" s="1"/>
  <c r="K20" i="77"/>
  <c r="M20" i="77" s="1"/>
  <c r="O20" i="77" s="1"/>
  <c r="K12" i="77"/>
  <c r="M12" i="77" s="1"/>
  <c r="O12" i="77" s="1"/>
  <c r="K27" i="77"/>
  <c r="M27" i="77" s="1"/>
  <c r="K40" i="77"/>
  <c r="M40" i="77" s="1"/>
  <c r="O40" i="77" s="1"/>
  <c r="K23" i="77"/>
  <c r="M23" i="77" s="1"/>
  <c r="O23" i="77" s="1"/>
  <c r="K46" i="77"/>
  <c r="M46" i="77" s="1"/>
  <c r="O46" i="77" s="1"/>
  <c r="K54" i="77"/>
  <c r="M54" i="77" s="1"/>
  <c r="O54" i="77" s="1"/>
  <c r="K57" i="77"/>
  <c r="M57" i="77" s="1"/>
  <c r="O57" i="77" s="1"/>
  <c r="K61" i="77"/>
  <c r="M61" i="77" s="1"/>
  <c r="O61" i="77" s="1"/>
  <c r="K65" i="77"/>
  <c r="M65" i="77" s="1"/>
  <c r="O65" i="77" s="1"/>
  <c r="K69" i="77"/>
  <c r="M69" i="77" s="1"/>
  <c r="O69" i="77" s="1"/>
  <c r="K73" i="77"/>
  <c r="M73" i="77" s="1"/>
  <c r="O73" i="77" s="1"/>
  <c r="K77" i="77"/>
  <c r="M77" i="77" s="1"/>
  <c r="O77" i="77" s="1"/>
  <c r="K29" i="77"/>
  <c r="M29" i="77" s="1"/>
  <c r="K31" i="77"/>
  <c r="M31" i="77" s="1"/>
  <c r="K13" i="77"/>
  <c r="M13" i="77" s="1"/>
  <c r="K26" i="77"/>
  <c r="M26" i="77" s="1"/>
  <c r="K10" i="77"/>
  <c r="M10" i="77" s="1"/>
  <c r="K36" i="77"/>
  <c r="M36" i="77" s="1"/>
  <c r="O36" i="77" s="1"/>
  <c r="K16" i="77"/>
  <c r="M16" i="77" s="1"/>
  <c r="K32" i="77"/>
  <c r="M32" i="77" s="1"/>
  <c r="O32" i="77" s="1"/>
  <c r="K47" i="77"/>
  <c r="M47" i="77" s="1"/>
  <c r="O47" i="77" s="1"/>
  <c r="K53" i="77"/>
  <c r="M53" i="77" s="1"/>
  <c r="O53" i="77" s="1"/>
  <c r="K42" i="77"/>
  <c r="M42" i="77" s="1"/>
  <c r="O42" i="77" s="1"/>
  <c r="K59" i="77"/>
  <c r="M59" i="77" s="1"/>
  <c r="O59" i="77" s="1"/>
  <c r="O62" i="77"/>
  <c r="K66" i="77"/>
  <c r="M66" i="77" s="1"/>
  <c r="O66" i="77" s="1"/>
  <c r="K70" i="77"/>
  <c r="M70" i="77" s="1"/>
  <c r="O70" i="77" s="1"/>
  <c r="K74" i="77"/>
  <c r="M74" i="77" s="1"/>
  <c r="O74" i="77" s="1"/>
  <c r="K78" i="77"/>
  <c r="M78" i="77" s="1"/>
  <c r="O78" i="77" s="1"/>
  <c r="K30" i="77"/>
  <c r="M30" i="77" s="1"/>
  <c r="O30" i="77" s="1"/>
  <c r="K43" i="77"/>
  <c r="M43" i="77" s="1"/>
  <c r="K49" i="77"/>
  <c r="M49" i="77" s="1"/>
  <c r="O49" i="77" s="1"/>
  <c r="K38" i="77"/>
  <c r="M38" i="77" s="1"/>
  <c r="O38" i="77" s="1"/>
  <c r="K7" i="77"/>
  <c r="M7" i="77" s="1"/>
  <c r="K22" i="77"/>
  <c r="M22" i="77" s="1"/>
  <c r="O22" i="77" s="1"/>
  <c r="K19" i="77"/>
  <c r="M19" i="77" s="1"/>
  <c r="O19" i="77" s="1"/>
  <c r="K14" i="77"/>
  <c r="M14" i="77" s="1"/>
  <c r="K28" i="77"/>
  <c r="M28" i="77" s="1"/>
  <c r="O28" i="77" s="1"/>
  <c r="K18" i="77"/>
  <c r="M18" i="77" s="1"/>
  <c r="K25" i="77"/>
  <c r="M25" i="77" s="1"/>
  <c r="O25" i="77" s="1"/>
  <c r="K41" i="77"/>
  <c r="M41" i="77" s="1"/>
  <c r="O41" i="77" s="1"/>
  <c r="K55" i="77"/>
  <c r="M55" i="77" s="1"/>
  <c r="O55" i="77" s="1"/>
  <c r="K58" i="77"/>
  <c r="M58" i="77" s="1"/>
  <c r="O58" i="77" s="1"/>
  <c r="K71" i="77"/>
  <c r="M71" i="77" s="1"/>
  <c r="O71" i="77" s="1"/>
  <c r="K75" i="77"/>
  <c r="M75" i="77" s="1"/>
  <c r="O75" i="77" s="1"/>
  <c r="K79" i="77"/>
  <c r="M79" i="77" s="1"/>
  <c r="O79" i="77" s="1"/>
  <c r="K6" i="77"/>
  <c r="M6" i="77" s="1"/>
  <c r="K35" i="77"/>
  <c r="M35" i="77" s="1"/>
  <c r="O35" i="77" s="1"/>
  <c r="K48" i="77"/>
  <c r="M48" i="77" s="1"/>
  <c r="O48" i="77" s="1"/>
  <c r="K51" i="77"/>
  <c r="M51" i="77" s="1"/>
  <c r="K8" i="77"/>
  <c r="M8" i="77" s="1"/>
  <c r="K24" i="77"/>
  <c r="M24" i="77" s="1"/>
  <c r="O24" i="77" s="1"/>
  <c r="K11" i="77"/>
  <c r="M11" i="77" s="1"/>
  <c r="K15" i="77"/>
  <c r="M15" i="77" s="1"/>
  <c r="K34" i="77"/>
  <c r="M34" i="77" s="1"/>
  <c r="O34" i="77" s="1"/>
  <c r="K21" i="77"/>
  <c r="M21" i="77" s="1"/>
  <c r="O21" i="77" s="1"/>
  <c r="K52" i="77"/>
  <c r="M52" i="77" s="1"/>
  <c r="O52" i="77" s="1"/>
  <c r="K33" i="77"/>
  <c r="M33" i="77" s="1"/>
  <c r="O33" i="77" s="1"/>
  <c r="K56" i="77"/>
  <c r="M56" i="77" s="1"/>
  <c r="O56" i="77" s="1"/>
  <c r="K60" i="77"/>
  <c r="M60" i="77" s="1"/>
  <c r="O60" i="77" s="1"/>
  <c r="O68" i="77"/>
  <c r="K80" i="77"/>
  <c r="M80" i="77" s="1"/>
  <c r="O80" i="77" s="1"/>
  <c r="K17" i="77"/>
  <c r="M17" i="77" s="1"/>
  <c r="O17" i="77" s="1"/>
  <c r="K5" i="77"/>
  <c r="M5" i="77" s="1"/>
  <c r="N37" i="77"/>
  <c r="N6" i="77"/>
  <c r="N43" i="77"/>
  <c r="N29" i="77"/>
  <c r="A1" i="76"/>
  <c r="N79" i="76"/>
  <c r="I79" i="76"/>
  <c r="H79" i="76"/>
  <c r="N78" i="76"/>
  <c r="I78" i="76"/>
  <c r="H78" i="76"/>
  <c r="N77" i="76"/>
  <c r="I77" i="76"/>
  <c r="H77" i="76"/>
  <c r="N76" i="76"/>
  <c r="I76" i="76"/>
  <c r="H76" i="76"/>
  <c r="N75" i="76"/>
  <c r="I75" i="76"/>
  <c r="H75" i="76"/>
  <c r="N74" i="76"/>
  <c r="I74" i="76"/>
  <c r="H74" i="76"/>
  <c r="N73" i="76"/>
  <c r="I73" i="76"/>
  <c r="H73" i="76"/>
  <c r="N72" i="76"/>
  <c r="I72" i="76"/>
  <c r="H72" i="76"/>
  <c r="N71" i="76"/>
  <c r="I71" i="76"/>
  <c r="H71" i="76"/>
  <c r="N70" i="76"/>
  <c r="I70" i="76"/>
  <c r="H70" i="76"/>
  <c r="N69" i="76"/>
  <c r="I69" i="76"/>
  <c r="H69" i="76"/>
  <c r="N68" i="76"/>
  <c r="I68" i="76"/>
  <c r="H68" i="76"/>
  <c r="N67" i="76"/>
  <c r="I67" i="76"/>
  <c r="H67" i="76"/>
  <c r="N66" i="76"/>
  <c r="I66" i="76"/>
  <c r="H66" i="76"/>
  <c r="N65" i="76"/>
  <c r="I65" i="76"/>
  <c r="H65" i="76"/>
  <c r="N64" i="76"/>
  <c r="I64" i="76"/>
  <c r="H64" i="76"/>
  <c r="N63" i="76"/>
  <c r="I63" i="76"/>
  <c r="H63" i="76"/>
  <c r="N62" i="76"/>
  <c r="I62" i="76"/>
  <c r="H62" i="76"/>
  <c r="N61" i="76"/>
  <c r="M61" i="76"/>
  <c r="I61" i="76"/>
  <c r="H61" i="76"/>
  <c r="N60" i="76"/>
  <c r="I60" i="76"/>
  <c r="H60" i="76"/>
  <c r="N59" i="76"/>
  <c r="I59" i="76"/>
  <c r="H59" i="76"/>
  <c r="N58" i="76"/>
  <c r="I58" i="76"/>
  <c r="H58" i="76"/>
  <c r="N57" i="76"/>
  <c r="I57" i="76"/>
  <c r="H57" i="76"/>
  <c r="N55" i="76"/>
  <c r="I55" i="76"/>
  <c r="H55" i="76"/>
  <c r="N56" i="76"/>
  <c r="I56" i="76"/>
  <c r="H56" i="76"/>
  <c r="N47" i="76"/>
  <c r="I47" i="76"/>
  <c r="H47" i="76"/>
  <c r="N54" i="76"/>
  <c r="I54" i="76"/>
  <c r="H54" i="76"/>
  <c r="N48" i="76"/>
  <c r="I48" i="76"/>
  <c r="H48" i="76"/>
  <c r="N52" i="76"/>
  <c r="I52" i="76"/>
  <c r="H52" i="76"/>
  <c r="N39" i="76"/>
  <c r="I39" i="76"/>
  <c r="H39" i="76"/>
  <c r="N40" i="76"/>
  <c r="I40" i="76"/>
  <c r="H40" i="76"/>
  <c r="N21" i="76"/>
  <c r="I21" i="76"/>
  <c r="H21" i="76"/>
  <c r="I19" i="76"/>
  <c r="H19" i="76"/>
  <c r="N33" i="76"/>
  <c r="I33" i="76"/>
  <c r="H33" i="76"/>
  <c r="N26" i="76"/>
  <c r="I26" i="76"/>
  <c r="H26" i="76"/>
  <c r="I12" i="76"/>
  <c r="H12" i="76"/>
  <c r="I16" i="76"/>
  <c r="H16" i="76"/>
  <c r="I15" i="76"/>
  <c r="H15" i="76"/>
  <c r="I14" i="76"/>
  <c r="H14" i="76"/>
  <c r="N25" i="76"/>
  <c r="I25" i="76"/>
  <c r="H25" i="76"/>
  <c r="I13" i="76"/>
  <c r="H13" i="76"/>
  <c r="I11" i="76"/>
  <c r="H11" i="76"/>
  <c r="I10" i="76"/>
  <c r="H10" i="76"/>
  <c r="I8" i="76"/>
  <c r="H8" i="76"/>
  <c r="I7" i="76"/>
  <c r="H7" i="76"/>
  <c r="I9" i="76"/>
  <c r="H9" i="76"/>
  <c r="N46" i="76"/>
  <c r="I46" i="76"/>
  <c r="H46" i="76"/>
  <c r="N51" i="76"/>
  <c r="I51" i="76"/>
  <c r="H51" i="76"/>
  <c r="N30" i="76"/>
  <c r="I30" i="76"/>
  <c r="H30" i="76"/>
  <c r="N28" i="76"/>
  <c r="I28" i="76"/>
  <c r="H28" i="76"/>
  <c r="N29" i="76"/>
  <c r="I29" i="76"/>
  <c r="H29" i="76"/>
  <c r="N41" i="76"/>
  <c r="I41" i="76"/>
  <c r="H41" i="76"/>
  <c r="N49" i="76"/>
  <c r="I49" i="76"/>
  <c r="H49" i="76"/>
  <c r="N24" i="76"/>
  <c r="I24" i="76"/>
  <c r="H24" i="76"/>
  <c r="N53" i="76"/>
  <c r="I53" i="76"/>
  <c r="H53" i="76"/>
  <c r="N45" i="76"/>
  <c r="I45" i="76"/>
  <c r="H45" i="76"/>
  <c r="N22" i="76"/>
  <c r="I22" i="76"/>
  <c r="H22" i="76"/>
  <c r="N32" i="76"/>
  <c r="I32" i="76"/>
  <c r="H32" i="76"/>
  <c r="I6" i="76"/>
  <c r="H6" i="76"/>
  <c r="I18" i="76"/>
  <c r="H18" i="76"/>
  <c r="I17" i="76"/>
  <c r="H17" i="76"/>
  <c r="N27" i="76"/>
  <c r="I27" i="76"/>
  <c r="H27" i="76"/>
  <c r="I5" i="76"/>
  <c r="H5" i="76"/>
  <c r="I31" i="76"/>
  <c r="H31" i="76"/>
  <c r="N42" i="76"/>
  <c r="I42" i="76"/>
  <c r="H42" i="76"/>
  <c r="I50" i="76"/>
  <c r="H50" i="76"/>
  <c r="N23" i="76"/>
  <c r="I23" i="76"/>
  <c r="H23" i="76"/>
  <c r="N44" i="76"/>
  <c r="I44" i="76"/>
  <c r="H44" i="76"/>
  <c r="I20" i="76"/>
  <c r="H20" i="76"/>
  <c r="I37" i="76"/>
  <c r="H37" i="76"/>
  <c r="T9" i="76"/>
  <c r="N15" i="76" s="1"/>
  <c r="I38" i="76"/>
  <c r="H38" i="76"/>
  <c r="T8" i="76"/>
  <c r="N14" i="76" s="1"/>
  <c r="I36" i="76"/>
  <c r="H36" i="76"/>
  <c r="T7" i="76"/>
  <c r="N6" i="76" s="1"/>
  <c r="I35" i="76"/>
  <c r="H35" i="76"/>
  <c r="I34" i="76"/>
  <c r="H34" i="76"/>
  <c r="T5" i="76"/>
  <c r="I43" i="76"/>
  <c r="H43" i="76"/>
  <c r="T4" i="76"/>
  <c r="N50" i="76" s="1"/>
  <c r="T3" i="76"/>
  <c r="N38" i="76" s="1"/>
  <c r="N18" i="76" l="1"/>
  <c r="N20" i="76"/>
  <c r="O26" i="77"/>
  <c r="N17" i="76"/>
  <c r="O18" i="77"/>
  <c r="O16" i="77"/>
  <c r="O51" i="77"/>
  <c r="O15" i="77"/>
  <c r="O31" i="77"/>
  <c r="O27" i="77"/>
  <c r="O11" i="77"/>
  <c r="O8" i="77"/>
  <c r="O10" i="77"/>
  <c r="O14" i="77"/>
  <c r="O7" i="77"/>
  <c r="O13" i="77"/>
  <c r="N9" i="76"/>
  <c r="N11" i="76"/>
  <c r="N16" i="76"/>
  <c r="N19" i="76"/>
  <c r="O9" i="77"/>
  <c r="N13" i="76"/>
  <c r="N7" i="76"/>
  <c r="N12" i="76"/>
  <c r="N8" i="76"/>
  <c r="N5" i="76"/>
  <c r="N10" i="76"/>
  <c r="O5" i="77"/>
  <c r="O6" i="77"/>
  <c r="O37" i="77"/>
  <c r="O29" i="77"/>
  <c r="O43" i="77"/>
  <c r="K8" i="76"/>
  <c r="M8" i="76" s="1"/>
  <c r="K25" i="76"/>
  <c r="M25" i="76" s="1"/>
  <c r="O25" i="76" s="1"/>
  <c r="K12" i="76"/>
  <c r="M12" i="76" s="1"/>
  <c r="K48" i="76"/>
  <c r="M48" i="76" s="1"/>
  <c r="O48" i="76" s="1"/>
  <c r="K55" i="76"/>
  <c r="M55" i="76" s="1"/>
  <c r="O55" i="76" s="1"/>
  <c r="K60" i="76"/>
  <c r="M60" i="76" s="1"/>
  <c r="O60" i="76" s="1"/>
  <c r="K21" i="76"/>
  <c r="M21" i="76" s="1"/>
  <c r="O21" i="76" s="1"/>
  <c r="K51" i="76"/>
  <c r="M51" i="76" s="1"/>
  <c r="O51" i="76" s="1"/>
  <c r="K45" i="76"/>
  <c r="M45" i="76" s="1"/>
  <c r="O45" i="76" s="1"/>
  <c r="K42" i="76"/>
  <c r="M42" i="76" s="1"/>
  <c r="O42" i="76" s="1"/>
  <c r="K41" i="76"/>
  <c r="M41" i="76" s="1"/>
  <c r="O41" i="76" s="1"/>
  <c r="K18" i="76"/>
  <c r="M18" i="76" s="1"/>
  <c r="O18" i="76" s="1"/>
  <c r="K35" i="76"/>
  <c r="M35" i="76" s="1"/>
  <c r="K34" i="76"/>
  <c r="M34" i="76" s="1"/>
  <c r="K65" i="76"/>
  <c r="M65" i="76" s="1"/>
  <c r="O65" i="76" s="1"/>
  <c r="K69" i="76"/>
  <c r="M69" i="76" s="1"/>
  <c r="O69" i="76" s="1"/>
  <c r="K73" i="76"/>
  <c r="M73" i="76" s="1"/>
  <c r="O73" i="76" s="1"/>
  <c r="K77" i="76"/>
  <c r="M77" i="76" s="1"/>
  <c r="O77" i="76" s="1"/>
  <c r="K62" i="76"/>
  <c r="M62" i="76" s="1"/>
  <c r="O62" i="76" s="1"/>
  <c r="K66" i="76"/>
  <c r="M66" i="76" s="1"/>
  <c r="O66" i="76" s="1"/>
  <c r="K70" i="76"/>
  <c r="M70" i="76" s="1"/>
  <c r="O70" i="76" s="1"/>
  <c r="K74" i="76"/>
  <c r="M74" i="76" s="1"/>
  <c r="O74" i="76" s="1"/>
  <c r="K78" i="76"/>
  <c r="M78" i="76" s="1"/>
  <c r="O78" i="76" s="1"/>
  <c r="K31" i="76"/>
  <c r="M31" i="76" s="1"/>
  <c r="K72" i="76"/>
  <c r="M72" i="76" s="1"/>
  <c r="O72" i="76" s="1"/>
  <c r="K36" i="76"/>
  <c r="M36" i="76" s="1"/>
  <c r="K5" i="76"/>
  <c r="M5" i="76" s="1"/>
  <c r="K6" i="76"/>
  <c r="M6" i="76" s="1"/>
  <c r="O6" i="76" s="1"/>
  <c r="K53" i="76"/>
  <c r="M53" i="76" s="1"/>
  <c r="O53" i="76" s="1"/>
  <c r="K29" i="76"/>
  <c r="M29" i="76" s="1"/>
  <c r="O29" i="76" s="1"/>
  <c r="K46" i="76"/>
  <c r="M46" i="76" s="1"/>
  <c r="O46" i="76" s="1"/>
  <c r="K10" i="76"/>
  <c r="M10" i="76" s="1"/>
  <c r="O10" i="76" s="1"/>
  <c r="K14" i="76"/>
  <c r="M14" i="76" s="1"/>
  <c r="O14" i="76" s="1"/>
  <c r="K26" i="76"/>
  <c r="M26" i="76" s="1"/>
  <c r="O26" i="76" s="1"/>
  <c r="K40" i="76"/>
  <c r="M40" i="76" s="1"/>
  <c r="O40" i="76" s="1"/>
  <c r="K54" i="76"/>
  <c r="M54" i="76" s="1"/>
  <c r="O54" i="76" s="1"/>
  <c r="K57" i="76"/>
  <c r="M57" i="76" s="1"/>
  <c r="O57" i="76" s="1"/>
  <c r="O61" i="76"/>
  <c r="K68" i="76"/>
  <c r="M68" i="76" s="1"/>
  <c r="O68" i="76" s="1"/>
  <c r="K64" i="76"/>
  <c r="M64" i="76" s="1"/>
  <c r="O64" i="76" s="1"/>
  <c r="K44" i="76"/>
  <c r="M44" i="76" s="1"/>
  <c r="O44" i="76" s="1"/>
  <c r="K23" i="76"/>
  <c r="M23" i="76" s="1"/>
  <c r="O23" i="76" s="1"/>
  <c r="K38" i="76"/>
  <c r="M38" i="76" s="1"/>
  <c r="O38" i="76" s="1"/>
  <c r="K27" i="76"/>
  <c r="M27" i="76" s="1"/>
  <c r="O27" i="76" s="1"/>
  <c r="K32" i="76"/>
  <c r="M32" i="76" s="1"/>
  <c r="O32" i="76" s="1"/>
  <c r="K24" i="76"/>
  <c r="M24" i="76" s="1"/>
  <c r="O24" i="76" s="1"/>
  <c r="K28" i="76"/>
  <c r="M28" i="76" s="1"/>
  <c r="O28" i="76" s="1"/>
  <c r="K9" i="76"/>
  <c r="M9" i="76" s="1"/>
  <c r="K11" i="76"/>
  <c r="M11" i="76" s="1"/>
  <c r="K15" i="76"/>
  <c r="M15" i="76" s="1"/>
  <c r="O15" i="76" s="1"/>
  <c r="K33" i="76"/>
  <c r="M33" i="76" s="1"/>
  <c r="O33" i="76" s="1"/>
  <c r="K39" i="76"/>
  <c r="M39" i="76" s="1"/>
  <c r="O39" i="76" s="1"/>
  <c r="K47" i="76"/>
  <c r="M47" i="76" s="1"/>
  <c r="O47" i="76" s="1"/>
  <c r="K58" i="76"/>
  <c r="M58" i="76" s="1"/>
  <c r="O58" i="76" s="1"/>
  <c r="K76" i="76"/>
  <c r="M76" i="76" s="1"/>
  <c r="O76" i="76" s="1"/>
  <c r="K50" i="76"/>
  <c r="M50" i="76" s="1"/>
  <c r="O50" i="76" s="1"/>
  <c r="K37" i="76"/>
  <c r="M37" i="76" s="1"/>
  <c r="K17" i="76"/>
  <c r="M17" i="76" s="1"/>
  <c r="O17" i="76" s="1"/>
  <c r="K22" i="76"/>
  <c r="M22" i="76" s="1"/>
  <c r="O22" i="76" s="1"/>
  <c r="K49" i="76"/>
  <c r="M49" i="76" s="1"/>
  <c r="O49" i="76" s="1"/>
  <c r="K30" i="76"/>
  <c r="M30" i="76" s="1"/>
  <c r="O30" i="76" s="1"/>
  <c r="K7" i="76"/>
  <c r="M7" i="76" s="1"/>
  <c r="K13" i="76"/>
  <c r="M13" i="76" s="1"/>
  <c r="K16" i="76"/>
  <c r="M16" i="76" s="1"/>
  <c r="O16" i="76" s="1"/>
  <c r="K19" i="76"/>
  <c r="M19" i="76" s="1"/>
  <c r="O19" i="76" s="1"/>
  <c r="K52" i="76"/>
  <c r="M52" i="76" s="1"/>
  <c r="O52" i="76" s="1"/>
  <c r="K56" i="76"/>
  <c r="M56" i="76" s="1"/>
  <c r="O56" i="76" s="1"/>
  <c r="K59" i="76"/>
  <c r="M59" i="76" s="1"/>
  <c r="O59" i="76" s="1"/>
  <c r="K63" i="76"/>
  <c r="M63" i="76" s="1"/>
  <c r="O63" i="76" s="1"/>
  <c r="K67" i="76"/>
  <c r="M67" i="76" s="1"/>
  <c r="O67" i="76" s="1"/>
  <c r="K71" i="76"/>
  <c r="M71" i="76" s="1"/>
  <c r="O71" i="76" s="1"/>
  <c r="K75" i="76"/>
  <c r="M75" i="76" s="1"/>
  <c r="O75" i="76" s="1"/>
  <c r="K79" i="76"/>
  <c r="M79" i="76" s="1"/>
  <c r="O79" i="76" s="1"/>
  <c r="K20" i="76"/>
  <c r="M20" i="76" s="1"/>
  <c r="O20" i="76" s="1"/>
  <c r="K43" i="76"/>
  <c r="M43" i="76" s="1"/>
  <c r="N36" i="76"/>
  <c r="N37" i="76"/>
  <c r="N31" i="76"/>
  <c r="N43" i="76"/>
  <c r="N34" i="76"/>
  <c r="N35" i="76"/>
  <c r="N79" i="75"/>
  <c r="I79" i="75"/>
  <c r="H79" i="75"/>
  <c r="N78" i="75"/>
  <c r="I78" i="75"/>
  <c r="H78" i="75"/>
  <c r="N77" i="75"/>
  <c r="I77" i="75"/>
  <c r="H77" i="75"/>
  <c r="N76" i="75"/>
  <c r="I76" i="75"/>
  <c r="H76" i="75"/>
  <c r="N75" i="75"/>
  <c r="I75" i="75"/>
  <c r="H75" i="75"/>
  <c r="N74" i="75"/>
  <c r="I74" i="75"/>
  <c r="H74" i="75"/>
  <c r="N73" i="75"/>
  <c r="I73" i="75"/>
  <c r="H73" i="75"/>
  <c r="N72" i="75"/>
  <c r="I72" i="75"/>
  <c r="H72" i="75"/>
  <c r="N71" i="75"/>
  <c r="I71" i="75"/>
  <c r="H71" i="75"/>
  <c r="N70" i="75"/>
  <c r="I70" i="75"/>
  <c r="H70" i="75"/>
  <c r="N69" i="75"/>
  <c r="I69" i="75"/>
  <c r="H69" i="75"/>
  <c r="N68" i="75"/>
  <c r="I68" i="75"/>
  <c r="H68" i="75"/>
  <c r="N67" i="75"/>
  <c r="I67" i="75"/>
  <c r="H67" i="75"/>
  <c r="N66" i="75"/>
  <c r="I66" i="75"/>
  <c r="H66" i="75"/>
  <c r="N65" i="75"/>
  <c r="I65" i="75"/>
  <c r="H65" i="75"/>
  <c r="N64" i="75"/>
  <c r="I64" i="75"/>
  <c r="H64" i="75"/>
  <c r="N63" i="75"/>
  <c r="I63" i="75"/>
  <c r="H63" i="75"/>
  <c r="N62" i="75"/>
  <c r="I62" i="75"/>
  <c r="H62" i="75"/>
  <c r="N61" i="75"/>
  <c r="M61" i="75"/>
  <c r="I61" i="75"/>
  <c r="H61" i="75"/>
  <c r="N60" i="75"/>
  <c r="I60" i="75"/>
  <c r="H60" i="75"/>
  <c r="N59" i="75"/>
  <c r="I59" i="75"/>
  <c r="H59" i="75"/>
  <c r="N58" i="75"/>
  <c r="I58" i="75"/>
  <c r="H58" i="75"/>
  <c r="N56" i="75"/>
  <c r="I56" i="75"/>
  <c r="H56" i="75"/>
  <c r="N54" i="75"/>
  <c r="I54" i="75"/>
  <c r="H54" i="75"/>
  <c r="N57" i="75"/>
  <c r="I57" i="75"/>
  <c r="H57" i="75"/>
  <c r="N50" i="75"/>
  <c r="I50" i="75"/>
  <c r="H50" i="75"/>
  <c r="N55" i="75"/>
  <c r="I55" i="75"/>
  <c r="H55" i="75"/>
  <c r="N52" i="75"/>
  <c r="I52" i="75"/>
  <c r="H52" i="75"/>
  <c r="N44" i="75"/>
  <c r="I44" i="75"/>
  <c r="H44" i="75"/>
  <c r="N35" i="75"/>
  <c r="I35" i="75"/>
  <c r="H35" i="75"/>
  <c r="N53" i="75"/>
  <c r="I53" i="75"/>
  <c r="H53" i="75"/>
  <c r="I29" i="75"/>
  <c r="H29" i="75"/>
  <c r="N49" i="75"/>
  <c r="I49" i="75"/>
  <c r="H49" i="75"/>
  <c r="N41" i="75"/>
  <c r="I41" i="75"/>
  <c r="H41" i="75"/>
  <c r="N43" i="75"/>
  <c r="I43" i="75"/>
  <c r="H43" i="75"/>
  <c r="N51" i="75"/>
  <c r="I51" i="75"/>
  <c r="H51" i="75"/>
  <c r="N46" i="75"/>
  <c r="I46" i="75"/>
  <c r="H46" i="75"/>
  <c r="I19" i="75"/>
  <c r="H19" i="75"/>
  <c r="N42" i="75"/>
  <c r="I42" i="75"/>
  <c r="H42" i="75"/>
  <c r="I15" i="75"/>
  <c r="H15" i="75"/>
  <c r="I17" i="75"/>
  <c r="H17" i="75"/>
  <c r="I16" i="75"/>
  <c r="H16" i="75"/>
  <c r="N39" i="75"/>
  <c r="I39" i="75"/>
  <c r="H39" i="75"/>
  <c r="I22" i="75"/>
  <c r="H22" i="75"/>
  <c r="I32" i="75"/>
  <c r="H32" i="75"/>
  <c r="I28" i="75"/>
  <c r="H28" i="75"/>
  <c r="I21" i="75"/>
  <c r="H21" i="75"/>
  <c r="I13" i="75"/>
  <c r="H13" i="75"/>
  <c r="I11" i="75"/>
  <c r="H11" i="75"/>
  <c r="N12" i="75"/>
  <c r="I12" i="75"/>
  <c r="H12" i="75"/>
  <c r="I8" i="75"/>
  <c r="H8" i="75"/>
  <c r="I18" i="75"/>
  <c r="H18" i="75"/>
  <c r="I25" i="75"/>
  <c r="H25" i="75"/>
  <c r="I24" i="75"/>
  <c r="H24" i="75"/>
  <c r="I7" i="75"/>
  <c r="H7" i="75"/>
  <c r="I10" i="75"/>
  <c r="H10" i="75"/>
  <c r="I9" i="75"/>
  <c r="H9" i="75"/>
  <c r="I6" i="75"/>
  <c r="H6" i="75"/>
  <c r="I14" i="75"/>
  <c r="H14" i="75"/>
  <c r="I5" i="75"/>
  <c r="H5" i="75"/>
  <c r="N33" i="75"/>
  <c r="I33" i="75"/>
  <c r="H33" i="75"/>
  <c r="I30" i="75"/>
  <c r="H30" i="75"/>
  <c r="N40" i="75"/>
  <c r="I40" i="75"/>
  <c r="H40" i="75"/>
  <c r="N47" i="75"/>
  <c r="I47" i="75"/>
  <c r="H47" i="75"/>
  <c r="I23" i="75"/>
  <c r="H23" i="75"/>
  <c r="N48" i="75"/>
  <c r="I48" i="75"/>
  <c r="H48" i="75"/>
  <c r="N45" i="75"/>
  <c r="I45" i="75"/>
  <c r="H45" i="75"/>
  <c r="N37" i="75"/>
  <c r="I37" i="75"/>
  <c r="H37" i="75"/>
  <c r="N38" i="75"/>
  <c r="I38" i="75"/>
  <c r="H38" i="75"/>
  <c r="I26" i="75"/>
  <c r="H26" i="75"/>
  <c r="T9" i="75"/>
  <c r="N36" i="75"/>
  <c r="I36" i="75"/>
  <c r="H36" i="75"/>
  <c r="T8" i="75"/>
  <c r="I34" i="75"/>
  <c r="H34" i="75"/>
  <c r="T7" i="75"/>
  <c r="I31" i="75"/>
  <c r="H31" i="75"/>
  <c r="I20" i="75"/>
  <c r="H20" i="75"/>
  <c r="T5" i="75"/>
  <c r="N20" i="75" s="1"/>
  <c r="I27" i="75"/>
  <c r="H27" i="75"/>
  <c r="T4" i="75"/>
  <c r="N11" i="75" s="1"/>
  <c r="T3" i="75"/>
  <c r="N7" i="75" s="1"/>
  <c r="A1" i="75"/>
  <c r="O13" i="76" l="1"/>
  <c r="N9" i="75"/>
  <c r="O11" i="76"/>
  <c r="O12" i="76"/>
  <c r="O7" i="76"/>
  <c r="O8" i="76"/>
  <c r="N5" i="75"/>
  <c r="O9" i="76"/>
  <c r="O5" i="76"/>
  <c r="O35" i="76"/>
  <c r="O36" i="76"/>
  <c r="O34" i="76"/>
  <c r="O31" i="76"/>
  <c r="O37" i="76"/>
  <c r="O43" i="76"/>
  <c r="N23" i="75"/>
  <c r="N28" i="75"/>
  <c r="N17" i="75"/>
  <c r="N24" i="75"/>
  <c r="N32" i="75"/>
  <c r="N6" i="75"/>
  <c r="N30" i="75"/>
  <c r="N25" i="75"/>
  <c r="N26" i="75"/>
  <c r="N18" i="75"/>
  <c r="N19" i="75"/>
  <c r="N21" i="75"/>
  <c r="N10" i="75"/>
  <c r="N13" i="75"/>
  <c r="N22" i="75"/>
  <c r="N15" i="75"/>
  <c r="N29" i="75"/>
  <c r="N8" i="75"/>
  <c r="N14" i="75"/>
  <c r="N16" i="75"/>
  <c r="N31" i="75"/>
  <c r="K62" i="75"/>
  <c r="M62" i="75" s="1"/>
  <c r="O62" i="75" s="1"/>
  <c r="K66" i="75"/>
  <c r="M66" i="75" s="1"/>
  <c r="O66" i="75" s="1"/>
  <c r="K70" i="75"/>
  <c r="M70" i="75" s="1"/>
  <c r="O70" i="75" s="1"/>
  <c r="K74" i="75"/>
  <c r="M74" i="75" s="1"/>
  <c r="O74" i="75" s="1"/>
  <c r="K78" i="75"/>
  <c r="M78" i="75" s="1"/>
  <c r="O78" i="75" s="1"/>
  <c r="K65" i="75"/>
  <c r="M65" i="75" s="1"/>
  <c r="O65" i="75" s="1"/>
  <c r="K69" i="75"/>
  <c r="M69" i="75" s="1"/>
  <c r="O69" i="75" s="1"/>
  <c r="K73" i="75"/>
  <c r="M73" i="75" s="1"/>
  <c r="O73" i="75" s="1"/>
  <c r="K38" i="75"/>
  <c r="M38" i="75" s="1"/>
  <c r="O38" i="75" s="1"/>
  <c r="K25" i="75"/>
  <c r="M25" i="75" s="1"/>
  <c r="K32" i="75"/>
  <c r="M32" i="75" s="1"/>
  <c r="K46" i="75"/>
  <c r="M46" i="75" s="1"/>
  <c r="O46" i="75" s="1"/>
  <c r="K49" i="75"/>
  <c r="M49" i="75" s="1"/>
  <c r="O49" i="75" s="1"/>
  <c r="K57" i="75"/>
  <c r="M57" i="75" s="1"/>
  <c r="O57" i="75" s="1"/>
  <c r="K59" i="75"/>
  <c r="M59" i="75" s="1"/>
  <c r="O59" i="75" s="1"/>
  <c r="K63" i="75"/>
  <c r="M63" i="75" s="1"/>
  <c r="O63" i="75" s="1"/>
  <c r="K71" i="75"/>
  <c r="M71" i="75" s="1"/>
  <c r="O71" i="75" s="1"/>
  <c r="K75" i="75"/>
  <c r="M75" i="75" s="1"/>
  <c r="O75" i="75" s="1"/>
  <c r="K79" i="75"/>
  <c r="M79" i="75" s="1"/>
  <c r="O79" i="75" s="1"/>
  <c r="K44" i="75"/>
  <c r="M44" i="75" s="1"/>
  <c r="O44" i="75" s="1"/>
  <c r="K9" i="75"/>
  <c r="M9" i="75" s="1"/>
  <c r="O9" i="75" s="1"/>
  <c r="K11" i="75"/>
  <c r="M11" i="75" s="1"/>
  <c r="O11" i="75" s="1"/>
  <c r="K33" i="75"/>
  <c r="M33" i="75" s="1"/>
  <c r="O33" i="75" s="1"/>
  <c r="K23" i="75"/>
  <c r="M23" i="75" s="1"/>
  <c r="K64" i="75"/>
  <c r="M64" i="75" s="1"/>
  <c r="O64" i="75" s="1"/>
  <c r="K68" i="75"/>
  <c r="M68" i="75" s="1"/>
  <c r="O68" i="75" s="1"/>
  <c r="K72" i="75"/>
  <c r="M72" i="75" s="1"/>
  <c r="O72" i="75" s="1"/>
  <c r="K76" i="75"/>
  <c r="M76" i="75" s="1"/>
  <c r="O76" i="75" s="1"/>
  <c r="K36" i="75"/>
  <c r="M36" i="75" s="1"/>
  <c r="O36" i="75" s="1"/>
  <c r="K27" i="75"/>
  <c r="M27" i="75" s="1"/>
  <c r="K45" i="75"/>
  <c r="M45" i="75" s="1"/>
  <c r="O45" i="75" s="1"/>
  <c r="K40" i="75"/>
  <c r="M40" i="75" s="1"/>
  <c r="O40" i="75" s="1"/>
  <c r="K14" i="75"/>
  <c r="M14" i="75" s="1"/>
  <c r="K8" i="75"/>
  <c r="M8" i="75" s="1"/>
  <c r="K21" i="75"/>
  <c r="M21" i="75" s="1"/>
  <c r="K39" i="75"/>
  <c r="M39" i="75" s="1"/>
  <c r="O39" i="75" s="1"/>
  <c r="K42" i="75"/>
  <c r="M42" i="75" s="1"/>
  <c r="O42" i="75" s="1"/>
  <c r="K43" i="75"/>
  <c r="M43" i="75" s="1"/>
  <c r="O43" i="75" s="1"/>
  <c r="K53" i="75"/>
  <c r="M53" i="75" s="1"/>
  <c r="O53" i="75" s="1"/>
  <c r="K55" i="75"/>
  <c r="M55" i="75" s="1"/>
  <c r="O55" i="75" s="1"/>
  <c r="K56" i="75"/>
  <c r="M56" i="75" s="1"/>
  <c r="O56" i="75" s="1"/>
  <c r="K77" i="75"/>
  <c r="M77" i="75" s="1"/>
  <c r="O77" i="75" s="1"/>
  <c r="K67" i="75"/>
  <c r="M67" i="75" s="1"/>
  <c r="O67" i="75" s="1"/>
  <c r="K7" i="75"/>
  <c r="M7" i="75" s="1"/>
  <c r="O7" i="75" s="1"/>
  <c r="K17" i="75"/>
  <c r="M17" i="75" s="1"/>
  <c r="O61" i="75"/>
  <c r="K26" i="75"/>
  <c r="M26" i="75" s="1"/>
  <c r="K48" i="75"/>
  <c r="M48" i="75" s="1"/>
  <c r="O48" i="75" s="1"/>
  <c r="K6" i="75"/>
  <c r="M6" i="75" s="1"/>
  <c r="K24" i="75"/>
  <c r="M24" i="75" s="1"/>
  <c r="K28" i="75"/>
  <c r="M28" i="75" s="1"/>
  <c r="K16" i="75"/>
  <c r="M16" i="75" s="1"/>
  <c r="K19" i="75"/>
  <c r="M19" i="75" s="1"/>
  <c r="K41" i="75"/>
  <c r="M41" i="75" s="1"/>
  <c r="O41" i="75" s="1"/>
  <c r="K50" i="75"/>
  <c r="M50" i="75" s="1"/>
  <c r="O50" i="75" s="1"/>
  <c r="K58" i="75"/>
  <c r="M58" i="75" s="1"/>
  <c r="O58" i="75" s="1"/>
  <c r="K31" i="75"/>
  <c r="M31" i="75" s="1"/>
  <c r="K30" i="75"/>
  <c r="M30" i="75" s="1"/>
  <c r="O30" i="75" s="1"/>
  <c r="K12" i="75"/>
  <c r="M12" i="75" s="1"/>
  <c r="O12" i="75" s="1"/>
  <c r="K35" i="75"/>
  <c r="M35" i="75" s="1"/>
  <c r="O35" i="75" s="1"/>
  <c r="K20" i="75"/>
  <c r="M20" i="75" s="1"/>
  <c r="O20" i="75" s="1"/>
  <c r="K34" i="75"/>
  <c r="M34" i="75" s="1"/>
  <c r="K37" i="75"/>
  <c r="M37" i="75" s="1"/>
  <c r="O37" i="75" s="1"/>
  <c r="K47" i="75"/>
  <c r="M47" i="75" s="1"/>
  <c r="O47" i="75" s="1"/>
  <c r="K5" i="75"/>
  <c r="M5" i="75" s="1"/>
  <c r="O5" i="75" s="1"/>
  <c r="K10" i="75"/>
  <c r="M10" i="75" s="1"/>
  <c r="K18" i="75"/>
  <c r="M18" i="75" s="1"/>
  <c r="K13" i="75"/>
  <c r="M13" i="75" s="1"/>
  <c r="K22" i="75"/>
  <c r="M22" i="75" s="1"/>
  <c r="O22" i="75" s="1"/>
  <c r="K15" i="75"/>
  <c r="M15" i="75" s="1"/>
  <c r="K51" i="75"/>
  <c r="M51" i="75" s="1"/>
  <c r="O51" i="75" s="1"/>
  <c r="K29" i="75"/>
  <c r="M29" i="75" s="1"/>
  <c r="K52" i="75"/>
  <c r="M52" i="75" s="1"/>
  <c r="O52" i="75" s="1"/>
  <c r="K54" i="75"/>
  <c r="M54" i="75" s="1"/>
  <c r="O54" i="75" s="1"/>
  <c r="K60" i="75"/>
  <c r="M60" i="75" s="1"/>
  <c r="O60" i="75" s="1"/>
  <c r="N34" i="75"/>
  <c r="N27" i="75"/>
  <c r="N79" i="74"/>
  <c r="I79" i="74"/>
  <c r="H79" i="74"/>
  <c r="N78" i="74"/>
  <c r="I78" i="74"/>
  <c r="H78" i="74"/>
  <c r="N77" i="74"/>
  <c r="I77" i="74"/>
  <c r="H77" i="74"/>
  <c r="N76" i="74"/>
  <c r="I76" i="74"/>
  <c r="H76" i="74"/>
  <c r="N75" i="74"/>
  <c r="I75" i="74"/>
  <c r="H75" i="74"/>
  <c r="N74" i="74"/>
  <c r="I74" i="74"/>
  <c r="H74" i="74"/>
  <c r="N73" i="74"/>
  <c r="I73" i="74"/>
  <c r="H73" i="74"/>
  <c r="N72" i="74"/>
  <c r="I72" i="74"/>
  <c r="H72" i="74"/>
  <c r="N71" i="74"/>
  <c r="I71" i="74"/>
  <c r="H71" i="74"/>
  <c r="N70" i="74"/>
  <c r="I70" i="74"/>
  <c r="H70" i="74"/>
  <c r="N69" i="74"/>
  <c r="I69" i="74"/>
  <c r="H69" i="74"/>
  <c r="N68" i="74"/>
  <c r="I68" i="74"/>
  <c r="H68" i="74"/>
  <c r="N67" i="74"/>
  <c r="I67" i="74"/>
  <c r="H67" i="74"/>
  <c r="N66" i="74"/>
  <c r="I66" i="74"/>
  <c r="H66" i="74"/>
  <c r="N65" i="74"/>
  <c r="I65" i="74"/>
  <c r="H65" i="74"/>
  <c r="N64" i="74"/>
  <c r="I64" i="74"/>
  <c r="H64" i="74"/>
  <c r="N63" i="74"/>
  <c r="I63" i="74"/>
  <c r="H63" i="74"/>
  <c r="N62" i="74"/>
  <c r="I62" i="74"/>
  <c r="H62" i="74"/>
  <c r="N61" i="74"/>
  <c r="M61" i="74"/>
  <c r="I61" i="74"/>
  <c r="H61" i="74"/>
  <c r="N60" i="74"/>
  <c r="I60" i="74"/>
  <c r="H60" i="74"/>
  <c r="N59" i="74"/>
  <c r="I59" i="74"/>
  <c r="H59" i="74"/>
  <c r="N58" i="74"/>
  <c r="I58" i="74"/>
  <c r="H58" i="74"/>
  <c r="N57" i="74"/>
  <c r="I57" i="74"/>
  <c r="H57" i="74"/>
  <c r="N52" i="74"/>
  <c r="I52" i="74"/>
  <c r="H52" i="74"/>
  <c r="N56" i="74"/>
  <c r="I56" i="74"/>
  <c r="H56" i="74"/>
  <c r="N55" i="74"/>
  <c r="I55" i="74"/>
  <c r="H55" i="74"/>
  <c r="N47" i="74"/>
  <c r="I47" i="74"/>
  <c r="H47" i="74"/>
  <c r="N53" i="74"/>
  <c r="I53" i="74"/>
  <c r="H53" i="74"/>
  <c r="N21" i="74"/>
  <c r="I21" i="74"/>
  <c r="H21" i="74"/>
  <c r="N49" i="74"/>
  <c r="I49" i="74"/>
  <c r="H49" i="74"/>
  <c r="N43" i="74"/>
  <c r="I43" i="74"/>
  <c r="H43" i="74"/>
  <c r="N26" i="74"/>
  <c r="I26" i="74"/>
  <c r="H26" i="74"/>
  <c r="N44" i="74"/>
  <c r="I44" i="74"/>
  <c r="H44" i="74"/>
  <c r="N41" i="74"/>
  <c r="I41" i="74"/>
  <c r="H41" i="74"/>
  <c r="I16" i="74"/>
  <c r="H16" i="74"/>
  <c r="I15" i="74"/>
  <c r="H15" i="74"/>
  <c r="I17" i="74"/>
  <c r="H17" i="74"/>
  <c r="I12" i="74"/>
  <c r="H12" i="74"/>
  <c r="I9" i="74"/>
  <c r="H9" i="74"/>
  <c r="I11" i="74"/>
  <c r="H11" i="74"/>
  <c r="I14" i="74"/>
  <c r="H14" i="74"/>
  <c r="I8" i="74"/>
  <c r="H8" i="74"/>
  <c r="I7" i="74"/>
  <c r="H7" i="74"/>
  <c r="I6" i="74"/>
  <c r="H6" i="74"/>
  <c r="I5" i="74"/>
  <c r="H5" i="74"/>
  <c r="I10" i="74"/>
  <c r="H10" i="74"/>
  <c r="I13" i="74"/>
  <c r="H13" i="74"/>
  <c r="N50" i="74"/>
  <c r="I50" i="74"/>
  <c r="H50" i="74"/>
  <c r="N32" i="74"/>
  <c r="I32" i="74"/>
  <c r="H32" i="74"/>
  <c r="N45" i="74"/>
  <c r="I45" i="74"/>
  <c r="H45" i="74"/>
  <c r="N33" i="74"/>
  <c r="I33" i="74"/>
  <c r="H33" i="74"/>
  <c r="N31" i="74"/>
  <c r="I31" i="74"/>
  <c r="H31" i="74"/>
  <c r="N29" i="74"/>
  <c r="I29" i="74"/>
  <c r="H29" i="74"/>
  <c r="N22" i="74"/>
  <c r="I22" i="74"/>
  <c r="H22" i="74"/>
  <c r="N36" i="74"/>
  <c r="I36" i="74"/>
  <c r="H36" i="74"/>
  <c r="N34" i="74"/>
  <c r="I34" i="74"/>
  <c r="H34" i="74"/>
  <c r="I19" i="74"/>
  <c r="H19" i="74"/>
  <c r="I18" i="74"/>
  <c r="H18" i="74"/>
  <c r="N20" i="74"/>
  <c r="I20" i="74"/>
  <c r="H20" i="74"/>
  <c r="N37" i="74"/>
  <c r="I37" i="74"/>
  <c r="H37" i="74"/>
  <c r="N28" i="74"/>
  <c r="I28" i="74"/>
  <c r="H28" i="74"/>
  <c r="N46" i="74"/>
  <c r="I46" i="74"/>
  <c r="H46" i="74"/>
  <c r="N30" i="74"/>
  <c r="I30" i="74"/>
  <c r="H30" i="74"/>
  <c r="N27" i="74"/>
  <c r="I27" i="74"/>
  <c r="H27" i="74"/>
  <c r="N24" i="74"/>
  <c r="I24" i="74"/>
  <c r="H24" i="74"/>
  <c r="N25" i="74"/>
  <c r="I25" i="74"/>
  <c r="H25" i="74"/>
  <c r="N23" i="74"/>
  <c r="I23" i="74"/>
  <c r="H23" i="74"/>
  <c r="N40" i="74"/>
  <c r="I40" i="74"/>
  <c r="H40" i="74"/>
  <c r="N42" i="74"/>
  <c r="I42" i="74"/>
  <c r="H42" i="74"/>
  <c r="N48" i="74"/>
  <c r="I48" i="74"/>
  <c r="H48" i="74"/>
  <c r="T9" i="74"/>
  <c r="N16" i="74" s="1"/>
  <c r="N54" i="74"/>
  <c r="I54" i="74"/>
  <c r="H54" i="74"/>
  <c r="T8" i="74"/>
  <c r="N11" i="74" s="1"/>
  <c r="I51" i="74"/>
  <c r="H51" i="74"/>
  <c r="T7" i="74"/>
  <c r="N6" i="74" s="1"/>
  <c r="N38" i="74"/>
  <c r="I38" i="74"/>
  <c r="H38" i="74"/>
  <c r="I39" i="74"/>
  <c r="H39" i="74"/>
  <c r="T5" i="74"/>
  <c r="I35" i="74"/>
  <c r="H35" i="74"/>
  <c r="T4" i="74"/>
  <c r="T3" i="74"/>
  <c r="N35" i="74" s="1"/>
  <c r="A1" i="74"/>
  <c r="O25" i="75" l="1"/>
  <c r="O16" i="75"/>
  <c r="K35" i="74"/>
  <c r="M35" i="74" s="1"/>
  <c r="O24" i="75"/>
  <c r="O6" i="75"/>
  <c r="O17" i="75"/>
  <c r="O28" i="75"/>
  <c r="O29" i="75"/>
  <c r="N5" i="74"/>
  <c r="N9" i="74"/>
  <c r="N8" i="74"/>
  <c r="N13" i="74"/>
  <c r="O32" i="75"/>
  <c r="O8" i="75"/>
  <c r="N7" i="74"/>
  <c r="O14" i="75"/>
  <c r="O23" i="75"/>
  <c r="O26" i="75"/>
  <c r="O21" i="75"/>
  <c r="O31" i="75"/>
  <c r="O18" i="75"/>
  <c r="O19" i="75"/>
  <c r="O15" i="75"/>
  <c r="O13" i="75"/>
  <c r="O10" i="75"/>
  <c r="N12" i="74"/>
  <c r="N10" i="74"/>
  <c r="N18" i="74"/>
  <c r="N14" i="74"/>
  <c r="N17" i="74"/>
  <c r="N19" i="74"/>
  <c r="N15" i="74"/>
  <c r="O27" i="75"/>
  <c r="O34" i="75"/>
  <c r="K65" i="74"/>
  <c r="M65" i="74" s="1"/>
  <c r="O65" i="74" s="1"/>
  <c r="K74" i="74"/>
  <c r="M74" i="74" s="1"/>
  <c r="O74" i="74" s="1"/>
  <c r="K42" i="74"/>
  <c r="M42" i="74" s="1"/>
  <c r="O42" i="74" s="1"/>
  <c r="K24" i="74"/>
  <c r="M24" i="74" s="1"/>
  <c r="O24" i="74" s="1"/>
  <c r="K28" i="74"/>
  <c r="M28" i="74" s="1"/>
  <c r="O28" i="74" s="1"/>
  <c r="K19" i="74"/>
  <c r="M19" i="74" s="1"/>
  <c r="K29" i="74"/>
  <c r="M29" i="74" s="1"/>
  <c r="O29" i="74" s="1"/>
  <c r="K32" i="74"/>
  <c r="M32" i="74" s="1"/>
  <c r="O32" i="74" s="1"/>
  <c r="K5" i="74"/>
  <c r="M5" i="74" s="1"/>
  <c r="O5" i="74" s="1"/>
  <c r="K14" i="74"/>
  <c r="M14" i="74" s="1"/>
  <c r="K17" i="74"/>
  <c r="M17" i="74" s="1"/>
  <c r="K44" i="74"/>
  <c r="M44" i="74" s="1"/>
  <c r="O44" i="74" s="1"/>
  <c r="K21" i="74"/>
  <c r="M21" i="74" s="1"/>
  <c r="O21" i="74" s="1"/>
  <c r="K56" i="74"/>
  <c r="M56" i="74" s="1"/>
  <c r="O56" i="74" s="1"/>
  <c r="K59" i="74"/>
  <c r="M59" i="74" s="1"/>
  <c r="O59" i="74" s="1"/>
  <c r="K67" i="74"/>
  <c r="M67" i="74" s="1"/>
  <c r="O67" i="74" s="1"/>
  <c r="K64" i="74"/>
  <c r="M64" i="74" s="1"/>
  <c r="O64" i="74" s="1"/>
  <c r="K54" i="74"/>
  <c r="M54" i="74" s="1"/>
  <c r="O54" i="74" s="1"/>
  <c r="K68" i="74"/>
  <c r="M68" i="74" s="1"/>
  <c r="O68" i="74" s="1"/>
  <c r="K72" i="74"/>
  <c r="M72" i="74" s="1"/>
  <c r="O72" i="74" s="1"/>
  <c r="K73" i="74"/>
  <c r="M73" i="74" s="1"/>
  <c r="O73" i="74" s="1"/>
  <c r="K77" i="74"/>
  <c r="M77" i="74" s="1"/>
  <c r="O77" i="74" s="1"/>
  <c r="K39" i="74"/>
  <c r="M39" i="74" s="1"/>
  <c r="K69" i="74"/>
  <c r="M69" i="74" s="1"/>
  <c r="O69" i="74" s="1"/>
  <c r="K66" i="74"/>
  <c r="M66" i="74" s="1"/>
  <c r="O66" i="74" s="1"/>
  <c r="K63" i="74"/>
  <c r="M63" i="74" s="1"/>
  <c r="O63" i="74" s="1"/>
  <c r="K71" i="74"/>
  <c r="M71" i="74" s="1"/>
  <c r="O71" i="74" s="1"/>
  <c r="K75" i="74"/>
  <c r="M75" i="74" s="1"/>
  <c r="O75" i="74" s="1"/>
  <c r="K79" i="74"/>
  <c r="M79" i="74" s="1"/>
  <c r="O79" i="74" s="1"/>
  <c r="K40" i="74"/>
  <c r="M40" i="74" s="1"/>
  <c r="O40" i="74" s="1"/>
  <c r="K27" i="74"/>
  <c r="M27" i="74" s="1"/>
  <c r="O27" i="74" s="1"/>
  <c r="K37" i="74"/>
  <c r="M37" i="74" s="1"/>
  <c r="O37" i="74" s="1"/>
  <c r="K34" i="74"/>
  <c r="M34" i="74" s="1"/>
  <c r="O34" i="74" s="1"/>
  <c r="K31" i="74"/>
  <c r="M31" i="74" s="1"/>
  <c r="O31" i="74" s="1"/>
  <c r="K50" i="74"/>
  <c r="M50" i="74" s="1"/>
  <c r="O50" i="74" s="1"/>
  <c r="K6" i="74"/>
  <c r="M6" i="74" s="1"/>
  <c r="O6" i="74" s="1"/>
  <c r="K11" i="74"/>
  <c r="M11" i="74" s="1"/>
  <c r="O11" i="74" s="1"/>
  <c r="K15" i="74"/>
  <c r="M15" i="74" s="1"/>
  <c r="O15" i="74" s="1"/>
  <c r="K26" i="74"/>
  <c r="M26" i="74" s="1"/>
  <c r="O26" i="74" s="1"/>
  <c r="K53" i="74"/>
  <c r="M53" i="74" s="1"/>
  <c r="O53" i="74" s="1"/>
  <c r="K52" i="74"/>
  <c r="M52" i="74" s="1"/>
  <c r="O52" i="74" s="1"/>
  <c r="K60" i="74"/>
  <c r="M60" i="74" s="1"/>
  <c r="O60" i="74" s="1"/>
  <c r="O61" i="74"/>
  <c r="K51" i="74"/>
  <c r="M51" i="74" s="1"/>
  <c r="K70" i="74"/>
  <c r="M70" i="74" s="1"/>
  <c r="O70" i="74" s="1"/>
  <c r="K23" i="74"/>
  <c r="M23" i="74" s="1"/>
  <c r="O23" i="74" s="1"/>
  <c r="K30" i="74"/>
  <c r="M30" i="74" s="1"/>
  <c r="O30" i="74" s="1"/>
  <c r="K20" i="74"/>
  <c r="M20" i="74" s="1"/>
  <c r="O20" i="74" s="1"/>
  <c r="K36" i="74"/>
  <c r="M36" i="74" s="1"/>
  <c r="O36" i="74" s="1"/>
  <c r="K33" i="74"/>
  <c r="M33" i="74" s="1"/>
  <c r="O33" i="74" s="1"/>
  <c r="K13" i="74"/>
  <c r="M13" i="74" s="1"/>
  <c r="K7" i="74"/>
  <c r="M7" i="74" s="1"/>
  <c r="K9" i="74"/>
  <c r="M9" i="74" s="1"/>
  <c r="K16" i="74"/>
  <c r="M16" i="74" s="1"/>
  <c r="O16" i="74" s="1"/>
  <c r="K43" i="74"/>
  <c r="M43" i="74" s="1"/>
  <c r="O43" i="74" s="1"/>
  <c r="K47" i="74"/>
  <c r="M47" i="74" s="1"/>
  <c r="O47" i="74" s="1"/>
  <c r="K57" i="74"/>
  <c r="M57" i="74" s="1"/>
  <c r="O57" i="74" s="1"/>
  <c r="K78" i="74"/>
  <c r="M78" i="74" s="1"/>
  <c r="O78" i="74" s="1"/>
  <c r="K38" i="74"/>
  <c r="M38" i="74" s="1"/>
  <c r="O38" i="74" s="1"/>
  <c r="K48" i="74"/>
  <c r="M48" i="74" s="1"/>
  <c r="O48" i="74" s="1"/>
  <c r="K25" i="74"/>
  <c r="M25" i="74" s="1"/>
  <c r="O25" i="74" s="1"/>
  <c r="K46" i="74"/>
  <c r="M46" i="74" s="1"/>
  <c r="O46" i="74" s="1"/>
  <c r="K18" i="74"/>
  <c r="M18" i="74" s="1"/>
  <c r="K22" i="74"/>
  <c r="M22" i="74" s="1"/>
  <c r="O22" i="74" s="1"/>
  <c r="K45" i="74"/>
  <c r="M45" i="74" s="1"/>
  <c r="O45" i="74" s="1"/>
  <c r="K10" i="74"/>
  <c r="M10" i="74" s="1"/>
  <c r="K8" i="74"/>
  <c r="M8" i="74" s="1"/>
  <c r="K12" i="74"/>
  <c r="M12" i="74" s="1"/>
  <c r="K41" i="74"/>
  <c r="M41" i="74" s="1"/>
  <c r="O41" i="74" s="1"/>
  <c r="K49" i="74"/>
  <c r="M49" i="74" s="1"/>
  <c r="O49" i="74" s="1"/>
  <c r="K55" i="74"/>
  <c r="M55" i="74" s="1"/>
  <c r="O55" i="74" s="1"/>
  <c r="K58" i="74"/>
  <c r="M58" i="74" s="1"/>
  <c r="O58" i="74" s="1"/>
  <c r="K62" i="74"/>
  <c r="M62" i="74" s="1"/>
  <c r="O62" i="74" s="1"/>
  <c r="K76" i="74"/>
  <c r="M76" i="74" s="1"/>
  <c r="O76" i="74" s="1"/>
  <c r="O35" i="74"/>
  <c r="N39" i="74"/>
  <c r="N51" i="74"/>
  <c r="N79" i="73"/>
  <c r="I79" i="73"/>
  <c r="H79" i="73"/>
  <c r="N76" i="73"/>
  <c r="I76" i="73"/>
  <c r="H76" i="73"/>
  <c r="N77" i="73"/>
  <c r="I77" i="73"/>
  <c r="H77" i="73"/>
  <c r="N78" i="73"/>
  <c r="I78" i="73"/>
  <c r="H78" i="73"/>
  <c r="N64" i="73"/>
  <c r="I64" i="73"/>
  <c r="H64" i="73"/>
  <c r="N69" i="73"/>
  <c r="I69" i="73"/>
  <c r="H69" i="73"/>
  <c r="N75" i="73"/>
  <c r="I75" i="73"/>
  <c r="H75" i="73"/>
  <c r="N71" i="73"/>
  <c r="I71" i="73"/>
  <c r="H71" i="73"/>
  <c r="N67" i="73"/>
  <c r="I67" i="73"/>
  <c r="H67" i="73"/>
  <c r="N65" i="73"/>
  <c r="I65" i="73"/>
  <c r="H65" i="73"/>
  <c r="N66" i="73"/>
  <c r="I66" i="73"/>
  <c r="H66" i="73"/>
  <c r="N73" i="73"/>
  <c r="I73" i="73"/>
  <c r="H73" i="73"/>
  <c r="N68" i="73"/>
  <c r="I68" i="73"/>
  <c r="H68" i="73"/>
  <c r="N72" i="73"/>
  <c r="I72" i="73"/>
  <c r="H72" i="73"/>
  <c r="N63" i="73"/>
  <c r="I63" i="73"/>
  <c r="H63" i="73"/>
  <c r="N74" i="73"/>
  <c r="I74" i="73"/>
  <c r="H74" i="73"/>
  <c r="N70" i="73"/>
  <c r="I70" i="73"/>
  <c r="H70" i="73"/>
  <c r="N62" i="73"/>
  <c r="I62" i="73"/>
  <c r="H62" i="73"/>
  <c r="N61" i="73"/>
  <c r="M61" i="73"/>
  <c r="I61" i="73"/>
  <c r="H61" i="73"/>
  <c r="N60" i="73"/>
  <c r="I60" i="73"/>
  <c r="H60" i="73"/>
  <c r="N46" i="73"/>
  <c r="I46" i="73"/>
  <c r="H46" i="73"/>
  <c r="N58" i="73"/>
  <c r="I58" i="73"/>
  <c r="H58" i="73"/>
  <c r="N59" i="73"/>
  <c r="I59" i="73"/>
  <c r="H59" i="73"/>
  <c r="N56" i="73"/>
  <c r="I56" i="73"/>
  <c r="H56" i="73"/>
  <c r="N57" i="73"/>
  <c r="I57" i="73"/>
  <c r="H57" i="73"/>
  <c r="N55" i="73"/>
  <c r="I55" i="73"/>
  <c r="H55" i="73"/>
  <c r="N53" i="73"/>
  <c r="I53" i="73"/>
  <c r="H53" i="73"/>
  <c r="N42" i="73"/>
  <c r="I42" i="73"/>
  <c r="H42" i="73"/>
  <c r="N49" i="73"/>
  <c r="I49" i="73"/>
  <c r="H49" i="73"/>
  <c r="N52" i="73"/>
  <c r="I52" i="73"/>
  <c r="H52" i="73"/>
  <c r="N34" i="73"/>
  <c r="I34" i="73"/>
  <c r="H34" i="73"/>
  <c r="I24" i="73"/>
  <c r="H24" i="73"/>
  <c r="I21" i="73"/>
  <c r="H21" i="73"/>
  <c r="N50" i="73"/>
  <c r="I50" i="73"/>
  <c r="H50" i="73"/>
  <c r="N37" i="73"/>
  <c r="I37" i="73"/>
  <c r="H37" i="73"/>
  <c r="N47" i="73"/>
  <c r="I47" i="73"/>
  <c r="H47" i="73"/>
  <c r="I18" i="73"/>
  <c r="H18" i="73"/>
  <c r="N35" i="73"/>
  <c r="I35" i="73"/>
  <c r="H35" i="73"/>
  <c r="N39" i="73"/>
  <c r="I39" i="73"/>
  <c r="H39" i="73"/>
  <c r="I16" i="73"/>
  <c r="H16" i="73"/>
  <c r="I15" i="73"/>
  <c r="H15" i="73"/>
  <c r="I32" i="73"/>
  <c r="H32" i="73"/>
  <c r="I14" i="73"/>
  <c r="H14" i="73"/>
  <c r="I13" i="73"/>
  <c r="H13" i="73"/>
  <c r="I23" i="73"/>
  <c r="H23" i="73"/>
  <c r="I11" i="73"/>
  <c r="H11" i="73"/>
  <c r="I12" i="73"/>
  <c r="H12" i="73"/>
  <c r="I22" i="73"/>
  <c r="H22" i="73"/>
  <c r="I10" i="73"/>
  <c r="H10" i="73"/>
  <c r="I17" i="73"/>
  <c r="H17" i="73"/>
  <c r="I20" i="73"/>
  <c r="H20" i="73"/>
  <c r="I30" i="73"/>
  <c r="H30" i="73"/>
  <c r="I8" i="73"/>
  <c r="H8" i="73"/>
  <c r="I19" i="73"/>
  <c r="H19" i="73"/>
  <c r="I7" i="73"/>
  <c r="H7" i="73"/>
  <c r="I6" i="73"/>
  <c r="H6" i="73"/>
  <c r="N33" i="73"/>
  <c r="I33" i="73"/>
  <c r="H33" i="73"/>
  <c r="N40" i="73"/>
  <c r="I40" i="73"/>
  <c r="H40" i="73"/>
  <c r="I9" i="73"/>
  <c r="H9" i="73"/>
  <c r="I5" i="73"/>
  <c r="H5" i="73"/>
  <c r="I28" i="73"/>
  <c r="H28" i="73"/>
  <c r="N54" i="73"/>
  <c r="I54" i="73"/>
  <c r="H54" i="73"/>
  <c r="I26" i="73"/>
  <c r="H26" i="73"/>
  <c r="N45" i="73"/>
  <c r="I45" i="73"/>
  <c r="H45" i="73"/>
  <c r="I25" i="73"/>
  <c r="H25" i="73"/>
  <c r="N36" i="73"/>
  <c r="I36" i="73"/>
  <c r="H36" i="73"/>
  <c r="N44" i="73"/>
  <c r="I44" i="73"/>
  <c r="H44" i="73"/>
  <c r="N51" i="73"/>
  <c r="I51" i="73"/>
  <c r="H51" i="73"/>
  <c r="N41" i="73"/>
  <c r="I41" i="73"/>
  <c r="H41" i="73"/>
  <c r="I29" i="73"/>
  <c r="H29" i="73"/>
  <c r="T9" i="73"/>
  <c r="N43" i="73"/>
  <c r="I43" i="73"/>
  <c r="H43" i="73"/>
  <c r="T8" i="73"/>
  <c r="I48" i="73"/>
  <c r="H48" i="73"/>
  <c r="T7" i="73"/>
  <c r="I31" i="73"/>
  <c r="H31" i="73"/>
  <c r="I38" i="73"/>
  <c r="H38" i="73"/>
  <c r="T5" i="73"/>
  <c r="N20" i="73" s="1"/>
  <c r="I27" i="73"/>
  <c r="H27" i="73"/>
  <c r="T4" i="73"/>
  <c r="N14" i="73" s="1"/>
  <c r="T3" i="73"/>
  <c r="N6" i="73" s="1"/>
  <c r="A1" i="73"/>
  <c r="N9" i="73" l="1"/>
  <c r="O9" i="74"/>
  <c r="O13" i="74"/>
  <c r="O19" i="74"/>
  <c r="O8" i="74"/>
  <c r="O14" i="74"/>
  <c r="O7" i="74"/>
  <c r="N15" i="73"/>
  <c r="N7" i="73"/>
  <c r="O18" i="74"/>
  <c r="N11" i="73"/>
  <c r="O10" i="74"/>
  <c r="N17" i="73"/>
  <c r="N19" i="73"/>
  <c r="N10" i="73"/>
  <c r="N29" i="73"/>
  <c r="O17" i="74"/>
  <c r="N31" i="73"/>
  <c r="N28" i="73"/>
  <c r="N8" i="73"/>
  <c r="N25" i="73"/>
  <c r="O12" i="74"/>
  <c r="N5" i="73"/>
  <c r="N12" i="73"/>
  <c r="N32" i="73"/>
  <c r="N18" i="73"/>
  <c r="O39" i="74"/>
  <c r="O51" i="74"/>
  <c r="N30" i="73"/>
  <c r="N22" i="73"/>
  <c r="N13" i="73"/>
  <c r="N16" i="73"/>
  <c r="N24" i="73"/>
  <c r="N21" i="73"/>
  <c r="N23" i="73"/>
  <c r="N26" i="73"/>
  <c r="K62" i="73"/>
  <c r="M62" i="73" s="1"/>
  <c r="O62" i="73" s="1"/>
  <c r="K72" i="73"/>
  <c r="M72" i="73" s="1"/>
  <c r="O72" i="73" s="1"/>
  <c r="K65" i="73"/>
  <c r="M65" i="73" s="1"/>
  <c r="O65" i="73" s="1"/>
  <c r="K69" i="73"/>
  <c r="M69" i="73" s="1"/>
  <c r="O69" i="73" s="1"/>
  <c r="K48" i="73"/>
  <c r="M48" i="73" s="1"/>
  <c r="K68" i="73"/>
  <c r="M68" i="73" s="1"/>
  <c r="O68" i="73" s="1"/>
  <c r="K64" i="73"/>
  <c r="M64" i="73" s="1"/>
  <c r="O64" i="73" s="1"/>
  <c r="K63" i="73"/>
  <c r="M63" i="73" s="1"/>
  <c r="O63" i="73" s="1"/>
  <c r="K66" i="73"/>
  <c r="M66" i="73" s="1"/>
  <c r="O66" i="73" s="1"/>
  <c r="K75" i="73"/>
  <c r="M75" i="73" s="1"/>
  <c r="O75" i="73" s="1"/>
  <c r="K70" i="73"/>
  <c r="M70" i="73" s="1"/>
  <c r="O70" i="73" s="1"/>
  <c r="K67" i="73"/>
  <c r="M67" i="73" s="1"/>
  <c r="O67" i="73" s="1"/>
  <c r="K79" i="73"/>
  <c r="M79" i="73" s="1"/>
  <c r="O79" i="73" s="1"/>
  <c r="K31" i="73"/>
  <c r="M31" i="73" s="1"/>
  <c r="K51" i="73"/>
  <c r="M51" i="73" s="1"/>
  <c r="O51" i="73" s="1"/>
  <c r="K6" i="73"/>
  <c r="M6" i="73" s="1"/>
  <c r="O6" i="73" s="1"/>
  <c r="K22" i="73"/>
  <c r="M22" i="73" s="1"/>
  <c r="K16" i="73"/>
  <c r="M16" i="73" s="1"/>
  <c r="K56" i="73"/>
  <c r="M56" i="73" s="1"/>
  <c r="O56" i="73" s="1"/>
  <c r="K74" i="73"/>
  <c r="M74" i="73" s="1"/>
  <c r="O74" i="73" s="1"/>
  <c r="K73" i="73"/>
  <c r="M73" i="73" s="1"/>
  <c r="O73" i="73" s="1"/>
  <c r="K71" i="73"/>
  <c r="M71" i="73" s="1"/>
  <c r="O71" i="73" s="1"/>
  <c r="K78" i="73"/>
  <c r="M78" i="73" s="1"/>
  <c r="O78" i="73" s="1"/>
  <c r="K5" i="73"/>
  <c r="M5" i="73" s="1"/>
  <c r="K47" i="73"/>
  <c r="M47" i="73" s="1"/>
  <c r="O47" i="73" s="1"/>
  <c r="K45" i="73"/>
  <c r="M45" i="73" s="1"/>
  <c r="O45" i="73" s="1"/>
  <c r="K30" i="73"/>
  <c r="M30" i="73" s="1"/>
  <c r="K13" i="73"/>
  <c r="M13" i="73" s="1"/>
  <c r="K24" i="73"/>
  <c r="M24" i="73" s="1"/>
  <c r="K42" i="73"/>
  <c r="M42" i="73" s="1"/>
  <c r="O42" i="73" s="1"/>
  <c r="K60" i="73"/>
  <c r="M60" i="73" s="1"/>
  <c r="O60" i="73" s="1"/>
  <c r="K43" i="73"/>
  <c r="M43" i="73" s="1"/>
  <c r="O43" i="73" s="1"/>
  <c r="K44" i="73"/>
  <c r="M44" i="73" s="1"/>
  <c r="O44" i="73" s="1"/>
  <c r="K26" i="73"/>
  <c r="M26" i="73" s="1"/>
  <c r="K9" i="73"/>
  <c r="M9" i="73" s="1"/>
  <c r="O9" i="73" s="1"/>
  <c r="K7" i="73"/>
  <c r="M7" i="73" s="1"/>
  <c r="O7" i="73" s="1"/>
  <c r="K20" i="73"/>
  <c r="M20" i="73" s="1"/>
  <c r="O20" i="73" s="1"/>
  <c r="K12" i="73"/>
  <c r="M12" i="73" s="1"/>
  <c r="K14" i="73"/>
  <c r="M14" i="73" s="1"/>
  <c r="O14" i="73" s="1"/>
  <c r="K39" i="73"/>
  <c r="M39" i="73" s="1"/>
  <c r="O39" i="73" s="1"/>
  <c r="K37" i="73"/>
  <c r="M37" i="73" s="1"/>
  <c r="O37" i="73" s="1"/>
  <c r="K34" i="73"/>
  <c r="M34" i="73" s="1"/>
  <c r="O34" i="73" s="1"/>
  <c r="K53" i="73"/>
  <c r="M53" i="73" s="1"/>
  <c r="O53" i="73" s="1"/>
  <c r="K59" i="73"/>
  <c r="M59" i="73" s="1"/>
  <c r="O59" i="73" s="1"/>
  <c r="O61" i="73"/>
  <c r="K77" i="73"/>
  <c r="M77" i="73" s="1"/>
  <c r="O77" i="73" s="1"/>
  <c r="K38" i="73"/>
  <c r="M38" i="73" s="1"/>
  <c r="K29" i="73"/>
  <c r="M29" i="73" s="1"/>
  <c r="O29" i="73" s="1"/>
  <c r="K36" i="73"/>
  <c r="M36" i="73" s="1"/>
  <c r="O36" i="73" s="1"/>
  <c r="K54" i="73"/>
  <c r="M54" i="73" s="1"/>
  <c r="O54" i="73" s="1"/>
  <c r="K40" i="73"/>
  <c r="M40" i="73" s="1"/>
  <c r="O40" i="73" s="1"/>
  <c r="K19" i="73"/>
  <c r="M19" i="73" s="1"/>
  <c r="K17" i="73"/>
  <c r="M17" i="73" s="1"/>
  <c r="O17" i="73" s="1"/>
  <c r="K11" i="73"/>
  <c r="M11" i="73" s="1"/>
  <c r="O11" i="73" s="1"/>
  <c r="K32" i="73"/>
  <c r="M32" i="73" s="1"/>
  <c r="K35" i="73"/>
  <c r="M35" i="73" s="1"/>
  <c r="O35" i="73" s="1"/>
  <c r="K50" i="73"/>
  <c r="M50" i="73" s="1"/>
  <c r="O50" i="73" s="1"/>
  <c r="K52" i="73"/>
  <c r="M52" i="73" s="1"/>
  <c r="O52" i="73" s="1"/>
  <c r="K55" i="73"/>
  <c r="M55" i="73" s="1"/>
  <c r="O55" i="73" s="1"/>
  <c r="K58" i="73"/>
  <c r="M58" i="73" s="1"/>
  <c r="O58" i="73" s="1"/>
  <c r="K76" i="73"/>
  <c r="M76" i="73" s="1"/>
  <c r="O76" i="73" s="1"/>
  <c r="K41" i="73"/>
  <c r="M41" i="73" s="1"/>
  <c r="O41" i="73" s="1"/>
  <c r="K25" i="73"/>
  <c r="M25" i="73" s="1"/>
  <c r="K28" i="73"/>
  <c r="M28" i="73" s="1"/>
  <c r="O28" i="73" s="1"/>
  <c r="K33" i="73"/>
  <c r="M33" i="73" s="1"/>
  <c r="O33" i="73" s="1"/>
  <c r="K8" i="73"/>
  <c r="M8" i="73" s="1"/>
  <c r="K10" i="73"/>
  <c r="M10" i="73" s="1"/>
  <c r="K23" i="73"/>
  <c r="M23" i="73" s="1"/>
  <c r="O23" i="73" s="1"/>
  <c r="K15" i="73"/>
  <c r="M15" i="73" s="1"/>
  <c r="K18" i="73"/>
  <c r="M18" i="73" s="1"/>
  <c r="O18" i="73" s="1"/>
  <c r="K21" i="73"/>
  <c r="M21" i="73" s="1"/>
  <c r="K49" i="73"/>
  <c r="M49" i="73" s="1"/>
  <c r="O49" i="73" s="1"/>
  <c r="K57" i="73"/>
  <c r="M57" i="73" s="1"/>
  <c r="O57" i="73" s="1"/>
  <c r="K46" i="73"/>
  <c r="M46" i="73" s="1"/>
  <c r="O46" i="73" s="1"/>
  <c r="K27" i="73"/>
  <c r="M27" i="73" s="1"/>
  <c r="N38" i="73"/>
  <c r="N48" i="73"/>
  <c r="N27" i="73"/>
  <c r="N79" i="72"/>
  <c r="I79" i="72"/>
  <c r="H79" i="72"/>
  <c r="N78" i="72"/>
  <c r="I78" i="72"/>
  <c r="H78" i="72"/>
  <c r="N77" i="72"/>
  <c r="I77" i="72"/>
  <c r="H77" i="72"/>
  <c r="N76" i="72"/>
  <c r="I76" i="72"/>
  <c r="H76" i="72"/>
  <c r="N75" i="72"/>
  <c r="I75" i="72"/>
  <c r="H75" i="72"/>
  <c r="N74" i="72"/>
  <c r="I74" i="72"/>
  <c r="H74" i="72"/>
  <c r="N73" i="72"/>
  <c r="I73" i="72"/>
  <c r="H73" i="72"/>
  <c r="N72" i="72"/>
  <c r="I72" i="72"/>
  <c r="H72" i="72"/>
  <c r="N71" i="72"/>
  <c r="I71" i="72"/>
  <c r="H71" i="72"/>
  <c r="N70" i="72"/>
  <c r="I70" i="72"/>
  <c r="H70" i="72"/>
  <c r="N69" i="72"/>
  <c r="I69" i="72"/>
  <c r="H69" i="72"/>
  <c r="N68" i="72"/>
  <c r="I68" i="72"/>
  <c r="H68" i="72"/>
  <c r="N67" i="72"/>
  <c r="I67" i="72"/>
  <c r="H67" i="72"/>
  <c r="N66" i="72"/>
  <c r="I66" i="72"/>
  <c r="H66" i="72"/>
  <c r="N65" i="72"/>
  <c r="I65" i="72"/>
  <c r="H65" i="72"/>
  <c r="N64" i="72"/>
  <c r="I64" i="72"/>
  <c r="H64" i="72"/>
  <c r="N63" i="72"/>
  <c r="I63" i="72"/>
  <c r="H63" i="72"/>
  <c r="N29" i="72"/>
  <c r="I29" i="72"/>
  <c r="H29" i="72"/>
  <c r="N62" i="72"/>
  <c r="I62" i="72"/>
  <c r="H62" i="72"/>
  <c r="N58" i="72"/>
  <c r="I58" i="72"/>
  <c r="H58" i="72"/>
  <c r="N61" i="72"/>
  <c r="M61" i="72"/>
  <c r="I61" i="72"/>
  <c r="H61" i="72"/>
  <c r="N60" i="72"/>
  <c r="I60" i="72"/>
  <c r="H60" i="72"/>
  <c r="N55" i="72"/>
  <c r="I55" i="72"/>
  <c r="H55" i="72"/>
  <c r="N54" i="72"/>
  <c r="I54" i="72"/>
  <c r="H54" i="72"/>
  <c r="N56" i="72"/>
  <c r="I56" i="72"/>
  <c r="H56" i="72"/>
  <c r="N51" i="72"/>
  <c r="I51" i="72"/>
  <c r="H51" i="72"/>
  <c r="N53" i="72"/>
  <c r="I53" i="72"/>
  <c r="H53" i="72"/>
  <c r="N57" i="72"/>
  <c r="I57" i="72"/>
  <c r="H57" i="72"/>
  <c r="N45" i="72"/>
  <c r="I45" i="72"/>
  <c r="H45" i="72"/>
  <c r="I16" i="72"/>
  <c r="H16" i="72"/>
  <c r="I15" i="72"/>
  <c r="H15" i="72"/>
  <c r="N43" i="72"/>
  <c r="I43" i="72"/>
  <c r="H43" i="72"/>
  <c r="I11" i="72"/>
  <c r="H11" i="72"/>
  <c r="I10" i="72"/>
  <c r="H10" i="72"/>
  <c r="N23" i="72"/>
  <c r="I23" i="72"/>
  <c r="H23" i="72"/>
  <c r="N22" i="72"/>
  <c r="I22" i="72"/>
  <c r="H22" i="72"/>
  <c r="N50" i="72"/>
  <c r="I50" i="72"/>
  <c r="H50" i="72"/>
  <c r="N24" i="72"/>
  <c r="I24" i="72"/>
  <c r="H24" i="72"/>
  <c r="I12" i="72"/>
  <c r="H12" i="72"/>
  <c r="N46" i="72"/>
  <c r="I46" i="72"/>
  <c r="H46" i="72"/>
  <c r="I7" i="72"/>
  <c r="H7" i="72"/>
  <c r="N44" i="72"/>
  <c r="I44" i="72"/>
  <c r="H44" i="72"/>
  <c r="N21" i="72"/>
  <c r="I21" i="72"/>
  <c r="H21" i="72"/>
  <c r="I8" i="72"/>
  <c r="H8" i="72"/>
  <c r="I5" i="72"/>
  <c r="H5" i="72"/>
  <c r="I9" i="72"/>
  <c r="H9" i="72"/>
  <c r="I6" i="72"/>
  <c r="H6" i="72"/>
  <c r="I31" i="72"/>
  <c r="H31" i="72"/>
  <c r="I30" i="72"/>
  <c r="H30" i="72"/>
  <c r="I47" i="72"/>
  <c r="H47" i="72"/>
  <c r="N52" i="72"/>
  <c r="I52" i="72"/>
  <c r="H52" i="72"/>
  <c r="N59" i="72"/>
  <c r="I59" i="72"/>
  <c r="H59" i="72"/>
  <c r="N41" i="72"/>
  <c r="I41" i="72"/>
  <c r="H41" i="72"/>
  <c r="I20" i="72"/>
  <c r="H20" i="72"/>
  <c r="I40" i="72"/>
  <c r="H40" i="72"/>
  <c r="I48" i="72"/>
  <c r="H48" i="72"/>
  <c r="I14" i="72"/>
  <c r="H14" i="72"/>
  <c r="N42" i="72"/>
  <c r="I42" i="72"/>
  <c r="H42" i="72"/>
  <c r="I13" i="72"/>
  <c r="H13" i="72"/>
  <c r="I25" i="72"/>
  <c r="H25" i="72"/>
  <c r="I49" i="72"/>
  <c r="H49" i="72"/>
  <c r="I19" i="72"/>
  <c r="H19" i="72"/>
  <c r="I28" i="72"/>
  <c r="H28" i="72"/>
  <c r="I27" i="72"/>
  <c r="H27" i="72"/>
  <c r="I18" i="72"/>
  <c r="H18" i="72"/>
  <c r="I26" i="72"/>
  <c r="H26" i="72"/>
  <c r="I17" i="72"/>
  <c r="H17" i="72"/>
  <c r="N39" i="72"/>
  <c r="I39" i="72"/>
  <c r="H39" i="72"/>
  <c r="N38" i="72"/>
  <c r="I38" i="72"/>
  <c r="H38" i="72"/>
  <c r="N37" i="72"/>
  <c r="I37" i="72"/>
  <c r="H37" i="72"/>
  <c r="T9" i="72"/>
  <c r="N16" i="72" s="1"/>
  <c r="N36" i="72"/>
  <c r="I36" i="72"/>
  <c r="H36" i="72"/>
  <c r="T8" i="72"/>
  <c r="N11" i="72" s="1"/>
  <c r="N35" i="72"/>
  <c r="I35" i="72"/>
  <c r="H35" i="72"/>
  <c r="T7" i="72"/>
  <c r="N7" i="72" s="1"/>
  <c r="N34" i="72"/>
  <c r="I34" i="72"/>
  <c r="H34" i="72"/>
  <c r="N33" i="72"/>
  <c r="I33" i="72"/>
  <c r="H33" i="72"/>
  <c r="T5" i="72"/>
  <c r="N30" i="72" s="1"/>
  <c r="N32" i="72"/>
  <c r="I32" i="72"/>
  <c r="H32" i="72"/>
  <c r="T4" i="72"/>
  <c r="N25" i="72" s="1"/>
  <c r="T3" i="72"/>
  <c r="A1" i="72"/>
  <c r="O21" i="73" l="1"/>
  <c r="O15" i="73"/>
  <c r="O5" i="73"/>
  <c r="O10" i="73"/>
  <c r="O19" i="73"/>
  <c r="O25" i="73"/>
  <c r="O13" i="73"/>
  <c r="O30" i="73"/>
  <c r="O8" i="73"/>
  <c r="N13" i="72"/>
  <c r="K39" i="72"/>
  <c r="M39" i="72" s="1"/>
  <c r="O32" i="73"/>
  <c r="O24" i="73"/>
  <c r="O22" i="73"/>
  <c r="O12" i="73"/>
  <c r="O31" i="73"/>
  <c r="O26" i="73"/>
  <c r="O16" i="73"/>
  <c r="O48" i="73"/>
  <c r="O38" i="73"/>
  <c r="O27" i="73"/>
  <c r="N5" i="72"/>
  <c r="N15" i="72"/>
  <c r="N8" i="72"/>
  <c r="K47" i="72"/>
  <c r="M47" i="72" s="1"/>
  <c r="N14" i="72"/>
  <c r="N6" i="72"/>
  <c r="N9" i="72"/>
  <c r="N12" i="72"/>
  <c r="K24" i="72"/>
  <c r="M24" i="72" s="1"/>
  <c r="O24" i="72" s="1"/>
  <c r="N10" i="72"/>
  <c r="K59" i="72"/>
  <c r="M59" i="72" s="1"/>
  <c r="O59" i="72" s="1"/>
  <c r="K43" i="72"/>
  <c r="M43" i="72" s="1"/>
  <c r="O43" i="72" s="1"/>
  <c r="K57" i="72"/>
  <c r="M57" i="72" s="1"/>
  <c r="O57" i="72" s="1"/>
  <c r="O39" i="72"/>
  <c r="K62" i="72"/>
  <c r="M62" i="72" s="1"/>
  <c r="O62" i="72" s="1"/>
  <c r="K65" i="72"/>
  <c r="M65" i="72" s="1"/>
  <c r="O65" i="72" s="1"/>
  <c r="K69" i="72"/>
  <c r="M69" i="72" s="1"/>
  <c r="O69" i="72" s="1"/>
  <c r="K73" i="72"/>
  <c r="M73" i="72" s="1"/>
  <c r="O73" i="72" s="1"/>
  <c r="K77" i="72"/>
  <c r="M77" i="72" s="1"/>
  <c r="O77" i="72" s="1"/>
  <c r="K51" i="72"/>
  <c r="M51" i="72" s="1"/>
  <c r="O51" i="72" s="1"/>
  <c r="K45" i="72"/>
  <c r="M45" i="72" s="1"/>
  <c r="O45" i="72" s="1"/>
  <c r="K9" i="72"/>
  <c r="M9" i="72" s="1"/>
  <c r="K48" i="72"/>
  <c r="M48" i="72" s="1"/>
  <c r="K6" i="72"/>
  <c r="M6" i="72" s="1"/>
  <c r="K27" i="72"/>
  <c r="M27" i="72" s="1"/>
  <c r="K8" i="72"/>
  <c r="M8" i="72" s="1"/>
  <c r="K16" i="72"/>
  <c r="M16" i="72" s="1"/>
  <c r="O16" i="72" s="1"/>
  <c r="K20" i="72"/>
  <c r="M20" i="72" s="1"/>
  <c r="K18" i="72"/>
  <c r="M18" i="72" s="1"/>
  <c r="K19" i="72"/>
  <c r="M19" i="72" s="1"/>
  <c r="K54" i="72"/>
  <c r="M54" i="72" s="1"/>
  <c r="O54" i="72" s="1"/>
  <c r="K25" i="72"/>
  <c r="M25" i="72" s="1"/>
  <c r="O25" i="72" s="1"/>
  <c r="K23" i="72"/>
  <c r="M23" i="72" s="1"/>
  <c r="O23" i="72" s="1"/>
  <c r="K58" i="72"/>
  <c r="M58" i="72" s="1"/>
  <c r="O58" i="72" s="1"/>
  <c r="K64" i="72"/>
  <c r="M64" i="72" s="1"/>
  <c r="O64" i="72" s="1"/>
  <c r="K68" i="72"/>
  <c r="M68" i="72" s="1"/>
  <c r="O68" i="72" s="1"/>
  <c r="K72" i="72"/>
  <c r="M72" i="72" s="1"/>
  <c r="O72" i="72" s="1"/>
  <c r="K76" i="72"/>
  <c r="M76" i="72" s="1"/>
  <c r="O76" i="72" s="1"/>
  <c r="K34" i="72"/>
  <c r="M34" i="72" s="1"/>
  <c r="O34" i="72" s="1"/>
  <c r="K35" i="72"/>
  <c r="M35" i="72" s="1"/>
  <c r="O35" i="72" s="1"/>
  <c r="K13" i="72"/>
  <c r="M13" i="72" s="1"/>
  <c r="K44" i="72"/>
  <c r="M44" i="72" s="1"/>
  <c r="O44" i="72" s="1"/>
  <c r="K55" i="72"/>
  <c r="M55" i="72" s="1"/>
  <c r="O55" i="72" s="1"/>
  <c r="K37" i="72"/>
  <c r="M37" i="72" s="1"/>
  <c r="O37" i="72" s="1"/>
  <c r="K10" i="72"/>
  <c r="M10" i="72" s="1"/>
  <c r="K26" i="72"/>
  <c r="M26" i="72" s="1"/>
  <c r="K42" i="72"/>
  <c r="M42" i="72" s="1"/>
  <c r="O42" i="72" s="1"/>
  <c r="K7" i="72"/>
  <c r="M7" i="72" s="1"/>
  <c r="O7" i="72" s="1"/>
  <c r="K60" i="72"/>
  <c r="M60" i="72" s="1"/>
  <c r="O60" i="72" s="1"/>
  <c r="K41" i="72"/>
  <c r="M41" i="72" s="1"/>
  <c r="O41" i="72" s="1"/>
  <c r="K29" i="72"/>
  <c r="M29" i="72" s="1"/>
  <c r="O29" i="72" s="1"/>
  <c r="K66" i="72"/>
  <c r="M66" i="72" s="1"/>
  <c r="O66" i="72" s="1"/>
  <c r="K70" i="72"/>
  <c r="M70" i="72" s="1"/>
  <c r="O70" i="72" s="1"/>
  <c r="K74" i="72"/>
  <c r="M74" i="72" s="1"/>
  <c r="O74" i="72" s="1"/>
  <c r="K78" i="72"/>
  <c r="M78" i="72" s="1"/>
  <c r="O78" i="72" s="1"/>
  <c r="K33" i="72"/>
  <c r="M33" i="72" s="1"/>
  <c r="O33" i="72" s="1"/>
  <c r="K31" i="72"/>
  <c r="M31" i="72" s="1"/>
  <c r="K46" i="72"/>
  <c r="M46" i="72" s="1"/>
  <c r="O46" i="72" s="1"/>
  <c r="K22" i="72"/>
  <c r="M22" i="72" s="1"/>
  <c r="O22" i="72" s="1"/>
  <c r="N28" i="72"/>
  <c r="K63" i="72"/>
  <c r="M63" i="72" s="1"/>
  <c r="O63" i="72" s="1"/>
  <c r="K75" i="72"/>
  <c r="M75" i="72" s="1"/>
  <c r="O75" i="72" s="1"/>
  <c r="N26" i="72"/>
  <c r="N20" i="72"/>
  <c r="N31" i="72"/>
  <c r="K36" i="72"/>
  <c r="M36" i="72" s="1"/>
  <c r="O36" i="72" s="1"/>
  <c r="K5" i="72"/>
  <c r="M5" i="72" s="1"/>
  <c r="N19" i="72"/>
  <c r="N48" i="72"/>
  <c r="N47" i="72"/>
  <c r="O47" i="72" s="1"/>
  <c r="K28" i="72"/>
  <c r="M28" i="72" s="1"/>
  <c r="K11" i="72"/>
  <c r="M11" i="72" s="1"/>
  <c r="O11" i="72" s="1"/>
  <c r="N18" i="72"/>
  <c r="K38" i="72"/>
  <c r="M38" i="72" s="1"/>
  <c r="O38" i="72" s="1"/>
  <c r="K17" i="72"/>
  <c r="M17" i="72" s="1"/>
  <c r="K49" i="72"/>
  <c r="M49" i="72" s="1"/>
  <c r="K40" i="72"/>
  <c r="M40" i="72" s="1"/>
  <c r="K30" i="72"/>
  <c r="M30" i="72" s="1"/>
  <c r="O30" i="72" s="1"/>
  <c r="K21" i="72"/>
  <c r="M21" i="72" s="1"/>
  <c r="O21" i="72" s="1"/>
  <c r="K50" i="72"/>
  <c r="M50" i="72" s="1"/>
  <c r="O50" i="72" s="1"/>
  <c r="K15" i="72"/>
  <c r="M15" i="72" s="1"/>
  <c r="K56" i="72"/>
  <c r="M56" i="72" s="1"/>
  <c r="O56" i="72" s="1"/>
  <c r="N27" i="72"/>
  <c r="K12" i="72"/>
  <c r="M12" i="72" s="1"/>
  <c r="N17" i="72"/>
  <c r="N49" i="72"/>
  <c r="N40" i="72"/>
  <c r="K14" i="72"/>
  <c r="M14" i="72" s="1"/>
  <c r="K52" i="72"/>
  <c r="M52" i="72" s="1"/>
  <c r="O52" i="72" s="1"/>
  <c r="K53" i="72"/>
  <c r="M53" i="72" s="1"/>
  <c r="O53" i="72" s="1"/>
  <c r="K67" i="72"/>
  <c r="M67" i="72" s="1"/>
  <c r="O67" i="72" s="1"/>
  <c r="K71" i="72"/>
  <c r="M71" i="72" s="1"/>
  <c r="O71" i="72" s="1"/>
  <c r="K79" i="72"/>
  <c r="M79" i="72" s="1"/>
  <c r="O79" i="72" s="1"/>
  <c r="O61" i="72"/>
  <c r="K32" i="72"/>
  <c r="M32" i="72" s="1"/>
  <c r="O32" i="72" s="1"/>
  <c r="N42" i="71"/>
  <c r="I42" i="71"/>
  <c r="H42" i="71"/>
  <c r="H29" i="71"/>
  <c r="I29" i="71"/>
  <c r="O5" i="72" l="1"/>
  <c r="O13" i="72"/>
  <c r="O14" i="72"/>
  <c r="O12" i="72"/>
  <c r="O8" i="72"/>
  <c r="O15" i="72"/>
  <c r="O10" i="72"/>
  <c r="O6" i="72"/>
  <c r="O9" i="72"/>
  <c r="O20" i="72"/>
  <c r="O19" i="72"/>
  <c r="O40" i="72"/>
  <c r="O18" i="72"/>
  <c r="O48" i="72"/>
  <c r="O27" i="72"/>
  <c r="O31" i="72"/>
  <c r="O26" i="72"/>
  <c r="O49" i="72"/>
  <c r="O17" i="72"/>
  <c r="O28" i="72"/>
  <c r="K42" i="71"/>
  <c r="M42" i="71" s="1"/>
  <c r="O42" i="71" s="1"/>
  <c r="K29" i="71"/>
  <c r="M29" i="71" s="1"/>
  <c r="I52" i="71"/>
  <c r="H52" i="71"/>
  <c r="I32" i="71"/>
  <c r="H32" i="71"/>
  <c r="I30" i="71"/>
  <c r="H30" i="71"/>
  <c r="I31" i="71"/>
  <c r="H31" i="71"/>
  <c r="I35" i="71"/>
  <c r="H35" i="71"/>
  <c r="N50" i="71"/>
  <c r="I50" i="71"/>
  <c r="H50" i="71"/>
  <c r="N49" i="71"/>
  <c r="I49" i="71"/>
  <c r="H49" i="71"/>
  <c r="N48" i="71"/>
  <c r="I48" i="71"/>
  <c r="H48" i="71"/>
  <c r="N43" i="71"/>
  <c r="I43" i="71"/>
  <c r="H43" i="71"/>
  <c r="N39" i="71"/>
  <c r="I39" i="71"/>
  <c r="H39" i="71"/>
  <c r="I79" i="71"/>
  <c r="H79" i="71"/>
  <c r="I62" i="71"/>
  <c r="H62" i="71"/>
  <c r="I51" i="71"/>
  <c r="H51" i="71"/>
  <c r="I46" i="71"/>
  <c r="H46" i="71"/>
  <c r="I47" i="71"/>
  <c r="H47" i="71"/>
  <c r="N76" i="71"/>
  <c r="I76" i="71"/>
  <c r="H76" i="71"/>
  <c r="N53" i="71"/>
  <c r="I53" i="71"/>
  <c r="H53" i="71"/>
  <c r="N77" i="71"/>
  <c r="I77" i="71"/>
  <c r="H77" i="71"/>
  <c r="N78" i="71"/>
  <c r="I78" i="71"/>
  <c r="H78" i="71"/>
  <c r="N61" i="71"/>
  <c r="I61" i="71"/>
  <c r="H61" i="71"/>
  <c r="N73" i="71"/>
  <c r="I73" i="71"/>
  <c r="H73" i="71"/>
  <c r="N64" i="71"/>
  <c r="I64" i="71"/>
  <c r="H64" i="71"/>
  <c r="N68" i="71"/>
  <c r="I68" i="71"/>
  <c r="H68" i="71"/>
  <c r="N44" i="71"/>
  <c r="I44" i="71"/>
  <c r="H44" i="71"/>
  <c r="N66" i="71"/>
  <c r="I66" i="71"/>
  <c r="H66" i="71"/>
  <c r="N72" i="71"/>
  <c r="I72" i="71"/>
  <c r="H72" i="71"/>
  <c r="N63" i="71"/>
  <c r="I63" i="71"/>
  <c r="H63" i="71"/>
  <c r="N74" i="71"/>
  <c r="I74" i="71"/>
  <c r="H74" i="71"/>
  <c r="N67" i="71"/>
  <c r="I67" i="71"/>
  <c r="H67" i="71"/>
  <c r="N71" i="71"/>
  <c r="I71" i="71"/>
  <c r="H71" i="71"/>
  <c r="N54" i="71"/>
  <c r="I54" i="71"/>
  <c r="H54" i="71"/>
  <c r="N69" i="71"/>
  <c r="I69" i="71"/>
  <c r="H69" i="71"/>
  <c r="N70" i="71"/>
  <c r="I70" i="71"/>
  <c r="H70" i="71"/>
  <c r="N55" i="71"/>
  <c r="I55" i="71"/>
  <c r="H55" i="71"/>
  <c r="N75" i="71"/>
  <c r="I75" i="71"/>
  <c r="H75" i="71"/>
  <c r="N60" i="71"/>
  <c r="I60" i="71"/>
  <c r="H60" i="71"/>
  <c r="N65" i="71"/>
  <c r="I65" i="71"/>
  <c r="H65" i="71"/>
  <c r="N56" i="71"/>
  <c r="I56" i="71"/>
  <c r="H56" i="71"/>
  <c r="N33" i="71"/>
  <c r="I33" i="71"/>
  <c r="H33" i="71"/>
  <c r="N40" i="71"/>
  <c r="I40" i="71"/>
  <c r="H40" i="71"/>
  <c r="N45" i="71"/>
  <c r="I45" i="71"/>
  <c r="H45" i="71"/>
  <c r="N58" i="71"/>
  <c r="I58" i="71"/>
  <c r="H58" i="71"/>
  <c r="N57" i="71"/>
  <c r="I57" i="71"/>
  <c r="H57" i="71"/>
  <c r="N34" i="71"/>
  <c r="I34" i="71"/>
  <c r="H34" i="71"/>
  <c r="I27" i="71"/>
  <c r="H27" i="71"/>
  <c r="I26" i="71"/>
  <c r="H26" i="71"/>
  <c r="N36" i="71"/>
  <c r="I36" i="71"/>
  <c r="H36" i="71"/>
  <c r="N41" i="71"/>
  <c r="I41" i="71"/>
  <c r="H41" i="71"/>
  <c r="I25" i="71"/>
  <c r="H25" i="71"/>
  <c r="I21" i="71"/>
  <c r="H21" i="71"/>
  <c r="N37" i="71"/>
  <c r="I37" i="71"/>
  <c r="H37" i="71"/>
  <c r="I24" i="71"/>
  <c r="H24" i="71"/>
  <c r="I20" i="71"/>
  <c r="H20" i="71"/>
  <c r="I22" i="71"/>
  <c r="H22" i="71"/>
  <c r="I19" i="71"/>
  <c r="H19" i="71"/>
  <c r="N59" i="71"/>
  <c r="M59" i="71"/>
  <c r="I59" i="71"/>
  <c r="H59" i="71"/>
  <c r="I14" i="71"/>
  <c r="H14" i="71"/>
  <c r="I12" i="71"/>
  <c r="H12" i="71"/>
  <c r="I10" i="71"/>
  <c r="H10" i="71"/>
  <c r="I18" i="71"/>
  <c r="H18" i="71"/>
  <c r="N38" i="71"/>
  <c r="I38" i="71"/>
  <c r="H38" i="71"/>
  <c r="I15" i="71"/>
  <c r="H15" i="71"/>
  <c r="I23" i="71"/>
  <c r="H23" i="71"/>
  <c r="I6" i="71"/>
  <c r="H6" i="71"/>
  <c r="I8" i="71"/>
  <c r="H8" i="71"/>
  <c r="I11" i="71"/>
  <c r="H11" i="71"/>
  <c r="I7" i="71"/>
  <c r="H7" i="71"/>
  <c r="I9" i="71"/>
  <c r="H9" i="71"/>
  <c r="T9" i="71"/>
  <c r="N52" i="71" s="1"/>
  <c r="I13" i="71"/>
  <c r="H13" i="71"/>
  <c r="T8" i="71"/>
  <c r="I17" i="71"/>
  <c r="H17" i="71"/>
  <c r="T7" i="71"/>
  <c r="N79" i="71" s="1"/>
  <c r="I16" i="71"/>
  <c r="H16" i="71"/>
  <c r="I5" i="71"/>
  <c r="H5" i="71"/>
  <c r="T5" i="71"/>
  <c r="N29" i="71" s="1"/>
  <c r="I28" i="71"/>
  <c r="H28" i="71"/>
  <c r="T4" i="71"/>
  <c r="N20" i="71" s="1"/>
  <c r="T3" i="71"/>
  <c r="N6" i="71" s="1"/>
  <c r="A1" i="71"/>
  <c r="K5" i="71" l="1"/>
  <c r="M5" i="71" s="1"/>
  <c r="N16" i="71"/>
  <c r="N18" i="71"/>
  <c r="N23" i="71"/>
  <c r="N24" i="71"/>
  <c r="N17" i="71"/>
  <c r="N28" i="71"/>
  <c r="N15" i="71"/>
  <c r="N7" i="71"/>
  <c r="N26" i="71"/>
  <c r="N12" i="71"/>
  <c r="N22" i="71"/>
  <c r="N13" i="71"/>
  <c r="N10" i="71"/>
  <c r="N19" i="71"/>
  <c r="N11" i="71"/>
  <c r="N21" i="71"/>
  <c r="N5" i="71"/>
  <c r="N8" i="71"/>
  <c r="N14" i="71"/>
  <c r="N25" i="71"/>
  <c r="N27" i="71"/>
  <c r="N9" i="71"/>
  <c r="O29" i="71"/>
  <c r="K50" i="71"/>
  <c r="M50" i="71" s="1"/>
  <c r="O50" i="71" s="1"/>
  <c r="K49" i="71"/>
  <c r="M49" i="71" s="1"/>
  <c r="O49" i="71" s="1"/>
  <c r="K31" i="71"/>
  <c r="M31" i="71" s="1"/>
  <c r="K39" i="71"/>
  <c r="M39" i="71" s="1"/>
  <c r="O39" i="71" s="1"/>
  <c r="K30" i="71"/>
  <c r="M30" i="71" s="1"/>
  <c r="K17" i="71"/>
  <c r="M17" i="71" s="1"/>
  <c r="O17" i="71" s="1"/>
  <c r="K13" i="71"/>
  <c r="M13" i="71" s="1"/>
  <c r="K19" i="71"/>
  <c r="M19" i="71" s="1"/>
  <c r="K37" i="71"/>
  <c r="M37" i="71" s="1"/>
  <c r="O37" i="71" s="1"/>
  <c r="K36" i="71"/>
  <c r="M36" i="71" s="1"/>
  <c r="O36" i="71" s="1"/>
  <c r="K57" i="71"/>
  <c r="M57" i="71" s="1"/>
  <c r="O57" i="71" s="1"/>
  <c r="K33" i="71"/>
  <c r="M33" i="71" s="1"/>
  <c r="O33" i="71" s="1"/>
  <c r="K75" i="71"/>
  <c r="M75" i="71" s="1"/>
  <c r="O75" i="71" s="1"/>
  <c r="K54" i="71"/>
  <c r="M54" i="71" s="1"/>
  <c r="O54" i="71" s="1"/>
  <c r="K63" i="71"/>
  <c r="M63" i="71" s="1"/>
  <c r="O63" i="71" s="1"/>
  <c r="K68" i="71"/>
  <c r="M68" i="71" s="1"/>
  <c r="O68" i="71" s="1"/>
  <c r="K78" i="71"/>
  <c r="M78" i="71" s="1"/>
  <c r="O78" i="71" s="1"/>
  <c r="K47" i="71"/>
  <c r="M47" i="71" s="1"/>
  <c r="K43" i="71"/>
  <c r="M43" i="71" s="1"/>
  <c r="O43" i="71" s="1"/>
  <c r="K46" i="71"/>
  <c r="M46" i="71" s="1"/>
  <c r="K32" i="71"/>
  <c r="M32" i="71" s="1"/>
  <c r="K79" i="71"/>
  <c r="M79" i="71" s="1"/>
  <c r="O79" i="71" s="1"/>
  <c r="K7" i="71"/>
  <c r="M7" i="71" s="1"/>
  <c r="K23" i="71"/>
  <c r="M23" i="71" s="1"/>
  <c r="O23" i="71" s="1"/>
  <c r="K10" i="71"/>
  <c r="M10" i="71" s="1"/>
  <c r="K35" i="71"/>
  <c r="M35" i="71" s="1"/>
  <c r="K11" i="71"/>
  <c r="M11" i="71" s="1"/>
  <c r="K15" i="71"/>
  <c r="M15" i="71" s="1"/>
  <c r="K12" i="71"/>
  <c r="M12" i="71" s="1"/>
  <c r="K22" i="71"/>
  <c r="M22" i="71" s="1"/>
  <c r="K21" i="71"/>
  <c r="M21" i="71" s="1"/>
  <c r="K26" i="71"/>
  <c r="M26" i="71" s="1"/>
  <c r="K58" i="71"/>
  <c r="M58" i="71" s="1"/>
  <c r="O58" i="71" s="1"/>
  <c r="K56" i="71"/>
  <c r="M56" i="71" s="1"/>
  <c r="O56" i="71" s="1"/>
  <c r="K55" i="71"/>
  <c r="M55" i="71" s="1"/>
  <c r="O55" i="71" s="1"/>
  <c r="K71" i="71"/>
  <c r="M71" i="71" s="1"/>
  <c r="O71" i="71" s="1"/>
  <c r="K72" i="71"/>
  <c r="M72" i="71" s="1"/>
  <c r="O72" i="71" s="1"/>
  <c r="K64" i="71"/>
  <c r="M64" i="71" s="1"/>
  <c r="O64" i="71" s="1"/>
  <c r="K77" i="71"/>
  <c r="M77" i="71" s="1"/>
  <c r="O77" i="71" s="1"/>
  <c r="K51" i="71"/>
  <c r="M51" i="71" s="1"/>
  <c r="K48" i="71"/>
  <c r="M48" i="71" s="1"/>
  <c r="O48" i="71" s="1"/>
  <c r="K38" i="71"/>
  <c r="M38" i="71" s="1"/>
  <c r="O38" i="71" s="1"/>
  <c r="K20" i="71"/>
  <c r="M20" i="71" s="1"/>
  <c r="O20" i="71" s="1"/>
  <c r="K25" i="71"/>
  <c r="M25" i="71" s="1"/>
  <c r="K27" i="71"/>
  <c r="M27" i="71" s="1"/>
  <c r="K45" i="71"/>
  <c r="M45" i="71" s="1"/>
  <c r="O45" i="71" s="1"/>
  <c r="K65" i="71"/>
  <c r="M65" i="71" s="1"/>
  <c r="O65" i="71" s="1"/>
  <c r="K70" i="71"/>
  <c r="M70" i="71" s="1"/>
  <c r="O70" i="71" s="1"/>
  <c r="K67" i="71"/>
  <c r="M67" i="71" s="1"/>
  <c r="O67" i="71" s="1"/>
  <c r="K66" i="71"/>
  <c r="M66" i="71" s="1"/>
  <c r="O66" i="71" s="1"/>
  <c r="K73" i="71"/>
  <c r="M73" i="71" s="1"/>
  <c r="O73" i="71" s="1"/>
  <c r="K53" i="71"/>
  <c r="M53" i="71" s="1"/>
  <c r="O53" i="71" s="1"/>
  <c r="K62" i="71"/>
  <c r="M62" i="71" s="1"/>
  <c r="K8" i="71"/>
  <c r="M8" i="71" s="1"/>
  <c r="O8" i="71" s="1"/>
  <c r="K14" i="71"/>
  <c r="M14" i="71" s="1"/>
  <c r="K16" i="71"/>
  <c r="M16" i="71" s="1"/>
  <c r="O16" i="71" s="1"/>
  <c r="K9" i="71"/>
  <c r="M9" i="71" s="1"/>
  <c r="K18" i="71"/>
  <c r="M18" i="71" s="1"/>
  <c r="O18" i="71" s="1"/>
  <c r="K6" i="71"/>
  <c r="M6" i="71" s="1"/>
  <c r="O6" i="71" s="1"/>
  <c r="O59" i="71"/>
  <c r="K24" i="71"/>
  <c r="M24" i="71" s="1"/>
  <c r="O24" i="71" s="1"/>
  <c r="K41" i="71"/>
  <c r="M41" i="71" s="1"/>
  <c r="O41" i="71" s="1"/>
  <c r="K34" i="71"/>
  <c r="M34" i="71" s="1"/>
  <c r="O34" i="71" s="1"/>
  <c r="K40" i="71"/>
  <c r="M40" i="71" s="1"/>
  <c r="O40" i="71" s="1"/>
  <c r="K60" i="71"/>
  <c r="M60" i="71" s="1"/>
  <c r="O60" i="71" s="1"/>
  <c r="K69" i="71"/>
  <c r="M69" i="71" s="1"/>
  <c r="O69" i="71" s="1"/>
  <c r="K74" i="71"/>
  <c r="M74" i="71" s="1"/>
  <c r="O74" i="71" s="1"/>
  <c r="K44" i="71"/>
  <c r="M44" i="71" s="1"/>
  <c r="O44" i="71" s="1"/>
  <c r="K61" i="71"/>
  <c r="M61" i="71" s="1"/>
  <c r="O61" i="71" s="1"/>
  <c r="K76" i="71"/>
  <c r="M76" i="71" s="1"/>
  <c r="O76" i="71" s="1"/>
  <c r="K52" i="71"/>
  <c r="M52" i="71" s="1"/>
  <c r="O52" i="71" s="1"/>
  <c r="K28" i="71"/>
  <c r="M28" i="71" s="1"/>
  <c r="O28" i="71" s="1"/>
  <c r="N62" i="71"/>
  <c r="N31" i="71"/>
  <c r="N32" i="71"/>
  <c r="N46" i="71"/>
  <c r="N47" i="71"/>
  <c r="N51" i="71"/>
  <c r="N35" i="71"/>
  <c r="N30" i="71"/>
  <c r="H22" i="70"/>
  <c r="I22" i="70"/>
  <c r="M22" i="70" s="1"/>
  <c r="N22" i="70"/>
  <c r="O7" i="71" l="1"/>
  <c r="O25" i="71"/>
  <c r="O10" i="71"/>
  <c r="O14" i="71"/>
  <c r="O22" i="71"/>
  <c r="O5" i="71"/>
  <c r="O15" i="71"/>
  <c r="O11" i="71"/>
  <c r="O9" i="71"/>
  <c r="O12" i="71"/>
  <c r="O13" i="71"/>
  <c r="O27" i="71"/>
  <c r="O26" i="71"/>
  <c r="O19" i="71"/>
  <c r="O21" i="71"/>
  <c r="O31" i="71"/>
  <c r="O30" i="71"/>
  <c r="O51" i="71"/>
  <c r="O47" i="71"/>
  <c r="O62" i="71"/>
  <c r="O32" i="71"/>
  <c r="O46" i="71"/>
  <c r="O35" i="71"/>
  <c r="O22" i="70"/>
  <c r="H77" i="70"/>
  <c r="I77" i="70"/>
  <c r="H21" i="70"/>
  <c r="I21" i="70"/>
  <c r="N21" i="70"/>
  <c r="H23" i="70"/>
  <c r="I23" i="70"/>
  <c r="N23" i="70"/>
  <c r="H24" i="70"/>
  <c r="I24" i="70"/>
  <c r="N24" i="70"/>
  <c r="H30" i="70"/>
  <c r="I30" i="70"/>
  <c r="N30" i="70"/>
  <c r="K30" i="70" l="1"/>
  <c r="M30" i="70" s="1"/>
  <c r="O30" i="70" s="1"/>
  <c r="K21" i="70"/>
  <c r="M21" i="70" s="1"/>
  <c r="O21" i="70" s="1"/>
  <c r="K23" i="70"/>
  <c r="M23" i="70" s="1"/>
  <c r="O23" i="70" s="1"/>
  <c r="K77" i="70"/>
  <c r="M77" i="70" s="1"/>
  <c r="K24" i="70"/>
  <c r="M24" i="70" s="1"/>
  <c r="O24" i="70" s="1"/>
  <c r="H28" i="70" l="1"/>
  <c r="I28" i="70"/>
  <c r="N28" i="70"/>
  <c r="H74" i="70"/>
  <c r="I74" i="70"/>
  <c r="H19" i="70"/>
  <c r="I19" i="70"/>
  <c r="N19" i="70"/>
  <c r="H7" i="70"/>
  <c r="I7" i="70"/>
  <c r="N7" i="70"/>
  <c r="H8" i="70"/>
  <c r="I8" i="70"/>
  <c r="N8" i="70"/>
  <c r="H76" i="70"/>
  <c r="I76" i="70"/>
  <c r="H18" i="70"/>
  <c r="I18" i="70"/>
  <c r="N18" i="70"/>
  <c r="H12" i="70"/>
  <c r="I12" i="70"/>
  <c r="N12" i="70"/>
  <c r="H37" i="70"/>
  <c r="I37" i="70"/>
  <c r="N37" i="70"/>
  <c r="H72" i="70"/>
  <c r="I72" i="70"/>
  <c r="H66" i="70"/>
  <c r="I66" i="70"/>
  <c r="H65" i="70"/>
  <c r="I65" i="70"/>
  <c r="H26" i="70"/>
  <c r="I26" i="70"/>
  <c r="N26" i="70"/>
  <c r="H54" i="70"/>
  <c r="I54" i="70"/>
  <c r="N54" i="70"/>
  <c r="H20" i="70"/>
  <c r="I20" i="70"/>
  <c r="N20" i="70"/>
  <c r="H35" i="70"/>
  <c r="I35" i="70"/>
  <c r="N35" i="70"/>
  <c r="H17" i="70"/>
  <c r="I17" i="70"/>
  <c r="N17" i="70"/>
  <c r="H38" i="70"/>
  <c r="I38" i="70"/>
  <c r="N38" i="70"/>
  <c r="H71" i="70"/>
  <c r="I71" i="70"/>
  <c r="H27" i="70"/>
  <c r="I27" i="70"/>
  <c r="N27" i="70"/>
  <c r="H36" i="70"/>
  <c r="I36" i="70"/>
  <c r="N36" i="70"/>
  <c r="H9" i="70"/>
  <c r="I9" i="70"/>
  <c r="N9" i="70"/>
  <c r="H31" i="70"/>
  <c r="I31" i="70"/>
  <c r="N31" i="70"/>
  <c r="K66" i="70" l="1"/>
  <c r="M66" i="70" s="1"/>
  <c r="K28" i="70"/>
  <c r="M28" i="70" s="1"/>
  <c r="O28" i="70" s="1"/>
  <c r="K19" i="70"/>
  <c r="M19" i="70" s="1"/>
  <c r="O19" i="70" s="1"/>
  <c r="K37" i="70"/>
  <c r="M37" i="70" s="1"/>
  <c r="O37" i="70" s="1"/>
  <c r="K26" i="70"/>
  <c r="M26" i="70" s="1"/>
  <c r="O26" i="70" s="1"/>
  <c r="K74" i="70"/>
  <c r="M74" i="70" s="1"/>
  <c r="K8" i="70"/>
  <c r="M8" i="70" s="1"/>
  <c r="O8" i="70" s="1"/>
  <c r="K71" i="70"/>
  <c r="M71" i="70" s="1"/>
  <c r="K17" i="70"/>
  <c r="M17" i="70" s="1"/>
  <c r="O17" i="70" s="1"/>
  <c r="K12" i="70"/>
  <c r="M12" i="70" s="1"/>
  <c r="O12" i="70" s="1"/>
  <c r="K7" i="70"/>
  <c r="M7" i="70" s="1"/>
  <c r="O7" i="70" s="1"/>
  <c r="K72" i="70"/>
  <c r="M72" i="70" s="1"/>
  <c r="K27" i="70"/>
  <c r="M27" i="70" s="1"/>
  <c r="O27" i="70" s="1"/>
  <c r="K65" i="70"/>
  <c r="M65" i="70" s="1"/>
  <c r="K18" i="70"/>
  <c r="M18" i="70" s="1"/>
  <c r="O18" i="70" s="1"/>
  <c r="K38" i="70"/>
  <c r="M38" i="70" s="1"/>
  <c r="O38" i="70" s="1"/>
  <c r="K36" i="70"/>
  <c r="M36" i="70" s="1"/>
  <c r="O36" i="70" s="1"/>
  <c r="K35" i="70"/>
  <c r="M35" i="70" s="1"/>
  <c r="O35" i="70" s="1"/>
  <c r="K31" i="70"/>
  <c r="M31" i="70" s="1"/>
  <c r="O31" i="70" s="1"/>
  <c r="K20" i="70"/>
  <c r="M20" i="70" s="1"/>
  <c r="O20" i="70" s="1"/>
  <c r="K9" i="70"/>
  <c r="M9" i="70" s="1"/>
  <c r="O9" i="70" s="1"/>
  <c r="K76" i="70"/>
  <c r="M76" i="70" s="1"/>
  <c r="K54" i="70"/>
  <c r="M54" i="70" s="1"/>
  <c r="O54" i="70" s="1"/>
  <c r="N53" i="70"/>
  <c r="I53" i="70"/>
  <c r="H53" i="70"/>
  <c r="N52" i="70"/>
  <c r="I52" i="70"/>
  <c r="H52" i="70"/>
  <c r="N25" i="70"/>
  <c r="I25" i="70"/>
  <c r="H25" i="70"/>
  <c r="N42" i="70"/>
  <c r="I42" i="70"/>
  <c r="H42" i="70"/>
  <c r="N48" i="70"/>
  <c r="I48" i="70"/>
  <c r="H48" i="70"/>
  <c r="N50" i="70"/>
  <c r="I50" i="70"/>
  <c r="H50" i="70"/>
  <c r="N29" i="70"/>
  <c r="I29" i="70"/>
  <c r="H29" i="70"/>
  <c r="N32" i="70"/>
  <c r="I32" i="70"/>
  <c r="H32" i="70"/>
  <c r="N40" i="70"/>
  <c r="I40" i="70"/>
  <c r="H40" i="70"/>
  <c r="I10" i="70"/>
  <c r="H10" i="70"/>
  <c r="N60" i="70"/>
  <c r="I60" i="70"/>
  <c r="H60" i="70"/>
  <c r="N39" i="70"/>
  <c r="I39" i="70"/>
  <c r="H39" i="70"/>
  <c r="I63" i="70"/>
  <c r="H63" i="70"/>
  <c r="I75" i="70"/>
  <c r="H75" i="70"/>
  <c r="N11" i="70"/>
  <c r="I11" i="70"/>
  <c r="H11" i="70"/>
  <c r="I51" i="70"/>
  <c r="H51" i="70"/>
  <c r="N43" i="70"/>
  <c r="I43" i="70"/>
  <c r="H43" i="70"/>
  <c r="I16" i="70"/>
  <c r="H16" i="70"/>
  <c r="N59" i="70"/>
  <c r="I59" i="70"/>
  <c r="H59" i="70"/>
  <c r="I13" i="70"/>
  <c r="H13" i="70"/>
  <c r="I70" i="70"/>
  <c r="H70" i="70"/>
  <c r="I69" i="70"/>
  <c r="H69" i="70"/>
  <c r="N56" i="70"/>
  <c r="I56" i="70"/>
  <c r="H56" i="70"/>
  <c r="I67" i="70"/>
  <c r="H67" i="70"/>
  <c r="N14" i="70"/>
  <c r="I14" i="70"/>
  <c r="H14" i="70"/>
  <c r="N34" i="70"/>
  <c r="I34" i="70"/>
  <c r="H34" i="70"/>
  <c r="N45" i="70"/>
  <c r="I45" i="70"/>
  <c r="H45" i="70"/>
  <c r="I64" i="70"/>
  <c r="H64" i="70"/>
  <c r="N61" i="70"/>
  <c r="I61" i="70"/>
  <c r="H61" i="70"/>
  <c r="N58" i="70"/>
  <c r="I58" i="70"/>
  <c r="H58" i="70"/>
  <c r="N5" i="70"/>
  <c r="I5" i="70"/>
  <c r="H5" i="70"/>
  <c r="N33" i="70"/>
  <c r="I33" i="70"/>
  <c r="H33" i="70"/>
  <c r="I73" i="70"/>
  <c r="H73" i="70"/>
  <c r="N62" i="70"/>
  <c r="I62" i="70"/>
  <c r="H62" i="70"/>
  <c r="N55" i="70"/>
  <c r="I55" i="70"/>
  <c r="H55" i="70"/>
  <c r="I68" i="70"/>
  <c r="H68" i="70"/>
  <c r="N41" i="70"/>
  <c r="I41" i="70"/>
  <c r="H41" i="70"/>
  <c r="N15" i="70"/>
  <c r="I15" i="70"/>
  <c r="H15" i="70"/>
  <c r="N46" i="70"/>
  <c r="I46" i="70"/>
  <c r="H46" i="70"/>
  <c r="T9" i="70"/>
  <c r="N73" i="70" s="1"/>
  <c r="N6" i="70"/>
  <c r="I6" i="70"/>
  <c r="H6" i="70"/>
  <c r="T8" i="70"/>
  <c r="N70" i="70" s="1"/>
  <c r="N49" i="70"/>
  <c r="I49" i="70"/>
  <c r="H49" i="70"/>
  <c r="T7" i="70"/>
  <c r="N64" i="70" s="1"/>
  <c r="N47" i="70"/>
  <c r="I47" i="70"/>
  <c r="H47" i="70"/>
  <c r="N44" i="70"/>
  <c r="I44" i="70"/>
  <c r="H44" i="70"/>
  <c r="T5" i="70"/>
  <c r="N51" i="70" s="1"/>
  <c r="N57" i="70"/>
  <c r="I57" i="70"/>
  <c r="H57" i="70"/>
  <c r="T4" i="70"/>
  <c r="T3" i="70"/>
  <c r="A1" i="70"/>
  <c r="N63" i="70" l="1"/>
  <c r="N71" i="70"/>
  <c r="O71" i="70" s="1"/>
  <c r="N72" i="70"/>
  <c r="O72" i="70" s="1"/>
  <c r="N68" i="70"/>
  <c r="N77" i="70"/>
  <c r="O77" i="70" s="1"/>
  <c r="N76" i="70"/>
  <c r="O76" i="70" s="1"/>
  <c r="N74" i="70"/>
  <c r="O74" i="70" s="1"/>
  <c r="N65" i="70"/>
  <c r="O65" i="70" s="1"/>
  <c r="N66" i="70"/>
  <c r="O66" i="70" s="1"/>
  <c r="K50" i="70"/>
  <c r="M50" i="70" s="1"/>
  <c r="O50" i="70" s="1"/>
  <c r="K52" i="70"/>
  <c r="M52" i="70" s="1"/>
  <c r="O52" i="70" s="1"/>
  <c r="K39" i="70"/>
  <c r="M39" i="70" s="1"/>
  <c r="O39" i="70" s="1"/>
  <c r="K13" i="70"/>
  <c r="M13" i="70" s="1"/>
  <c r="K68" i="70"/>
  <c r="M68" i="70" s="1"/>
  <c r="K33" i="70"/>
  <c r="M33" i="70" s="1"/>
  <c r="O33" i="70" s="1"/>
  <c r="K64" i="70"/>
  <c r="M64" i="70" s="1"/>
  <c r="O64" i="70" s="1"/>
  <c r="K55" i="70"/>
  <c r="M55" i="70" s="1"/>
  <c r="O55" i="70" s="1"/>
  <c r="K40" i="70"/>
  <c r="M40" i="70" s="1"/>
  <c r="O40" i="70" s="1"/>
  <c r="K48" i="70"/>
  <c r="M48" i="70" s="1"/>
  <c r="O48" i="70" s="1"/>
  <c r="K53" i="70"/>
  <c r="M53" i="70" s="1"/>
  <c r="O53" i="70" s="1"/>
  <c r="K15" i="70"/>
  <c r="M15" i="70" s="1"/>
  <c r="O15" i="70" s="1"/>
  <c r="K62" i="70"/>
  <c r="M62" i="70" s="1"/>
  <c r="O62" i="70" s="1"/>
  <c r="K58" i="70"/>
  <c r="M58" i="70" s="1"/>
  <c r="O58" i="70" s="1"/>
  <c r="K34" i="70"/>
  <c r="M34" i="70" s="1"/>
  <c r="O34" i="70" s="1"/>
  <c r="K69" i="70"/>
  <c r="M69" i="70" s="1"/>
  <c r="K32" i="70"/>
  <c r="M32" i="70" s="1"/>
  <c r="O32" i="70" s="1"/>
  <c r="K42" i="70"/>
  <c r="M42" i="70" s="1"/>
  <c r="O42" i="70" s="1"/>
  <c r="K57" i="70"/>
  <c r="M57" i="70" s="1"/>
  <c r="O57" i="70" s="1"/>
  <c r="K51" i="70"/>
  <c r="M51" i="70" s="1"/>
  <c r="O51" i="70" s="1"/>
  <c r="K75" i="70"/>
  <c r="M75" i="70" s="1"/>
  <c r="K67" i="70"/>
  <c r="M67" i="70" s="1"/>
  <c r="K10" i="70"/>
  <c r="M10" i="70" s="1"/>
  <c r="K16" i="70"/>
  <c r="M16" i="70" s="1"/>
  <c r="K41" i="70"/>
  <c r="M41" i="70" s="1"/>
  <c r="O41" i="70" s="1"/>
  <c r="K6" i="70"/>
  <c r="M6" i="70" s="1"/>
  <c r="O6" i="70" s="1"/>
  <c r="K60" i="70"/>
  <c r="M60" i="70" s="1"/>
  <c r="O60" i="70" s="1"/>
  <c r="K44" i="70"/>
  <c r="M44" i="70" s="1"/>
  <c r="O44" i="70" s="1"/>
  <c r="K73" i="70"/>
  <c r="M73" i="70" s="1"/>
  <c r="O73" i="70" s="1"/>
  <c r="K29" i="70"/>
  <c r="M29" i="70" s="1"/>
  <c r="O29" i="70" s="1"/>
  <c r="K45" i="70"/>
  <c r="M45" i="70" s="1"/>
  <c r="O45" i="70" s="1"/>
  <c r="K25" i="70"/>
  <c r="M25" i="70" s="1"/>
  <c r="O25" i="70" s="1"/>
  <c r="K47" i="70"/>
  <c r="M47" i="70" s="1"/>
  <c r="O47" i="70" s="1"/>
  <c r="K46" i="70"/>
  <c r="M46" i="70" s="1"/>
  <c r="O46" i="70" s="1"/>
  <c r="K61" i="70"/>
  <c r="M61" i="70" s="1"/>
  <c r="O61" i="70" s="1"/>
  <c r="K14" i="70"/>
  <c r="M14" i="70" s="1"/>
  <c r="O14" i="70" s="1"/>
  <c r="K70" i="70"/>
  <c r="M70" i="70" s="1"/>
  <c r="O70" i="70" s="1"/>
  <c r="K43" i="70"/>
  <c r="M43" i="70" s="1"/>
  <c r="O43" i="70" s="1"/>
  <c r="K63" i="70"/>
  <c r="M63" i="70" s="1"/>
  <c r="O63" i="70" s="1"/>
  <c r="K49" i="70"/>
  <c r="M49" i="70" s="1"/>
  <c r="O49" i="70" s="1"/>
  <c r="K5" i="70"/>
  <c r="M5" i="70" s="1"/>
  <c r="O5" i="70" s="1"/>
  <c r="K56" i="70"/>
  <c r="M56" i="70" s="1"/>
  <c r="O56" i="70" s="1"/>
  <c r="K59" i="70"/>
  <c r="M59" i="70" s="1"/>
  <c r="O59" i="70" s="1"/>
  <c r="K11" i="70"/>
  <c r="M11" i="70" s="1"/>
  <c r="O11" i="70" s="1"/>
  <c r="N67" i="70"/>
  <c r="N16" i="70"/>
  <c r="N75" i="70"/>
  <c r="N10" i="70"/>
  <c r="N13" i="70"/>
  <c r="N69" i="70"/>
  <c r="N46" i="68"/>
  <c r="I46" i="68"/>
  <c r="H46" i="68"/>
  <c r="H69" i="67"/>
  <c r="I69" i="67"/>
  <c r="N69" i="67"/>
  <c r="K69" i="67" l="1"/>
  <c r="M69" i="67" s="1"/>
  <c r="O68" i="70"/>
  <c r="O13" i="70"/>
  <c r="O10" i="70"/>
  <c r="O75" i="70"/>
  <c r="O16" i="70"/>
  <c r="O67" i="70"/>
  <c r="O69" i="70"/>
  <c r="O69" i="67"/>
  <c r="K46" i="68"/>
  <c r="M46" i="68" s="1"/>
  <c r="O46" i="68" s="1"/>
  <c r="H29" i="68"/>
  <c r="I29" i="68"/>
  <c r="N48" i="68"/>
  <c r="I48" i="68"/>
  <c r="H48" i="68"/>
  <c r="N45" i="68"/>
  <c r="I45" i="68"/>
  <c r="H45" i="68"/>
  <c r="N44" i="68"/>
  <c r="I44" i="68"/>
  <c r="H44" i="68"/>
  <c r="N43" i="68"/>
  <c r="I43" i="68"/>
  <c r="H43" i="68"/>
  <c r="N40" i="68"/>
  <c r="I40" i="68"/>
  <c r="H40" i="68"/>
  <c r="N30" i="68"/>
  <c r="I30" i="68"/>
  <c r="H30" i="68"/>
  <c r="N32" i="68"/>
  <c r="I32" i="68"/>
  <c r="H32" i="68"/>
  <c r="I12" i="68"/>
  <c r="H12" i="68"/>
  <c r="N20" i="68"/>
  <c r="I20" i="68"/>
  <c r="H20" i="68"/>
  <c r="N7" i="68"/>
  <c r="I7" i="68"/>
  <c r="H7" i="68"/>
  <c r="N6" i="68"/>
  <c r="I6" i="68"/>
  <c r="H6" i="68"/>
  <c r="N5" i="68"/>
  <c r="I5" i="68"/>
  <c r="H5" i="68"/>
  <c r="I33" i="68"/>
  <c r="H33" i="68"/>
  <c r="I19" i="68"/>
  <c r="H19" i="68"/>
  <c r="N37" i="68"/>
  <c r="I37" i="68"/>
  <c r="H37" i="68"/>
  <c r="I39" i="68"/>
  <c r="H39" i="68"/>
  <c r="I14" i="68"/>
  <c r="H14" i="68"/>
  <c r="N42" i="68"/>
  <c r="I42" i="68"/>
  <c r="H42" i="68"/>
  <c r="I26" i="68"/>
  <c r="H26" i="68"/>
  <c r="I17" i="68"/>
  <c r="H17" i="68"/>
  <c r="I18" i="68"/>
  <c r="H18" i="68"/>
  <c r="I15" i="68"/>
  <c r="H15" i="68"/>
  <c r="I13" i="68"/>
  <c r="H13" i="68"/>
  <c r="I16" i="68"/>
  <c r="H16" i="68"/>
  <c r="I11" i="68"/>
  <c r="H11" i="68"/>
  <c r="I23" i="68"/>
  <c r="H23" i="68"/>
  <c r="I10" i="68"/>
  <c r="H10" i="68"/>
  <c r="I27" i="68"/>
  <c r="H27" i="68"/>
  <c r="I22" i="68"/>
  <c r="H22" i="68"/>
  <c r="I24" i="68"/>
  <c r="H24" i="68"/>
  <c r="I21" i="68"/>
  <c r="H21" i="68"/>
  <c r="I31" i="68"/>
  <c r="H31" i="68"/>
  <c r="N41" i="68"/>
  <c r="I41" i="68"/>
  <c r="H41" i="68"/>
  <c r="N47" i="68"/>
  <c r="I47" i="68"/>
  <c r="H47" i="68"/>
  <c r="I28" i="68"/>
  <c r="H28" i="68"/>
  <c r="I38" i="68"/>
  <c r="H38" i="68"/>
  <c r="I36" i="68"/>
  <c r="H36" i="68"/>
  <c r="T9" i="68"/>
  <c r="I35" i="68"/>
  <c r="H35" i="68"/>
  <c r="T8" i="68"/>
  <c r="I34" i="68"/>
  <c r="H34" i="68"/>
  <c r="T7" i="68"/>
  <c r="I25" i="68"/>
  <c r="H25" i="68"/>
  <c r="I9" i="68"/>
  <c r="H9" i="68"/>
  <c r="T5" i="68"/>
  <c r="N29" i="68" s="1"/>
  <c r="I8" i="68"/>
  <c r="H8" i="68"/>
  <c r="T4" i="68"/>
  <c r="N19" i="68" s="1"/>
  <c r="T3" i="68"/>
  <c r="N12" i="68" s="1"/>
  <c r="A1" i="68"/>
  <c r="N11" i="68" l="1"/>
  <c r="N28" i="68"/>
  <c r="N35" i="68"/>
  <c r="N22" i="68"/>
  <c r="N26" i="68"/>
  <c r="N36" i="68"/>
  <c r="N25" i="68"/>
  <c r="N27" i="68"/>
  <c r="N38" i="68"/>
  <c r="N33" i="68"/>
  <c r="N31" i="68"/>
  <c r="N14" i="68"/>
  <c r="N34" i="68"/>
  <c r="N18" i="68"/>
  <c r="N39" i="68"/>
  <c r="N16" i="68"/>
  <c r="N8" i="68"/>
  <c r="N10" i="68"/>
  <c r="N21" i="68"/>
  <c r="N17" i="68"/>
  <c r="N24" i="68"/>
  <c r="N15" i="68"/>
  <c r="N9" i="68"/>
  <c r="N13" i="68"/>
  <c r="N23" i="68"/>
  <c r="K18" i="68"/>
  <c r="M18" i="68" s="1"/>
  <c r="K40" i="68"/>
  <c r="M40" i="68" s="1"/>
  <c r="O40" i="68" s="1"/>
  <c r="K29" i="68"/>
  <c r="M29" i="68" s="1"/>
  <c r="O29" i="68" s="1"/>
  <c r="K22" i="68"/>
  <c r="M22" i="68" s="1"/>
  <c r="K28" i="68"/>
  <c r="M28" i="68" s="1"/>
  <c r="K12" i="68"/>
  <c r="M12" i="68" s="1"/>
  <c r="O12" i="68" s="1"/>
  <c r="K21" i="68"/>
  <c r="M21" i="68" s="1"/>
  <c r="K33" i="68"/>
  <c r="M33" i="68" s="1"/>
  <c r="K5" i="68"/>
  <c r="M5" i="68" s="1"/>
  <c r="O5" i="68" s="1"/>
  <c r="K37" i="68"/>
  <c r="M37" i="68" s="1"/>
  <c r="O37" i="68" s="1"/>
  <c r="K6" i="68"/>
  <c r="M6" i="68" s="1"/>
  <c r="O6" i="68" s="1"/>
  <c r="K30" i="68"/>
  <c r="M30" i="68" s="1"/>
  <c r="O30" i="68" s="1"/>
  <c r="K47" i="68"/>
  <c r="M47" i="68" s="1"/>
  <c r="O47" i="68" s="1"/>
  <c r="K45" i="68"/>
  <c r="M45" i="68" s="1"/>
  <c r="O45" i="68" s="1"/>
  <c r="K42" i="68"/>
  <c r="M42" i="68" s="1"/>
  <c r="O42" i="68" s="1"/>
  <c r="K19" i="68"/>
  <c r="M19" i="68" s="1"/>
  <c r="O19" i="68" s="1"/>
  <c r="K7" i="68"/>
  <c r="M7" i="68" s="1"/>
  <c r="O7" i="68" s="1"/>
  <c r="K15" i="68"/>
  <c r="M15" i="68" s="1"/>
  <c r="K36" i="68"/>
  <c r="M36" i="68" s="1"/>
  <c r="K41" i="68"/>
  <c r="M41" i="68" s="1"/>
  <c r="O41" i="68" s="1"/>
  <c r="K11" i="68"/>
  <c r="M11" i="68" s="1"/>
  <c r="K14" i="68"/>
  <c r="M14" i="68" s="1"/>
  <c r="K20" i="68"/>
  <c r="M20" i="68" s="1"/>
  <c r="O20" i="68" s="1"/>
  <c r="K34" i="68"/>
  <c r="M34" i="68" s="1"/>
  <c r="K43" i="68"/>
  <c r="M43" i="68" s="1"/>
  <c r="O43" i="68" s="1"/>
  <c r="K38" i="68"/>
  <c r="M38" i="68" s="1"/>
  <c r="K10" i="68"/>
  <c r="M10" i="68" s="1"/>
  <c r="K13" i="68"/>
  <c r="M13" i="68" s="1"/>
  <c r="K26" i="68"/>
  <c r="M26" i="68" s="1"/>
  <c r="K44" i="68"/>
  <c r="M44" i="68" s="1"/>
  <c r="O44" i="68" s="1"/>
  <c r="K25" i="68"/>
  <c r="M25" i="68" s="1"/>
  <c r="K16" i="68"/>
  <c r="M16" i="68" s="1"/>
  <c r="K48" i="68"/>
  <c r="M48" i="68" s="1"/>
  <c r="O48" i="68" s="1"/>
  <c r="K32" i="68"/>
  <c r="M32" i="68" s="1"/>
  <c r="O32" i="68" s="1"/>
  <c r="K24" i="68"/>
  <c r="M24" i="68" s="1"/>
  <c r="K39" i="68"/>
  <c r="M39" i="68" s="1"/>
  <c r="K23" i="68"/>
  <c r="M23" i="68" s="1"/>
  <c r="K17" i="68"/>
  <c r="M17" i="68" s="1"/>
  <c r="K35" i="68"/>
  <c r="M35" i="68" s="1"/>
  <c r="K31" i="68"/>
  <c r="M31" i="68" s="1"/>
  <c r="K9" i="68"/>
  <c r="M9" i="68" s="1"/>
  <c r="K27" i="68"/>
  <c r="M27" i="68" s="1"/>
  <c r="K8" i="68"/>
  <c r="M8" i="68" s="1"/>
  <c r="H32" i="67"/>
  <c r="I32" i="67"/>
  <c r="N32" i="67"/>
  <c r="N68" i="67"/>
  <c r="I68" i="67"/>
  <c r="H68" i="67"/>
  <c r="N67" i="67"/>
  <c r="I67" i="67"/>
  <c r="H67" i="67"/>
  <c r="N66" i="67"/>
  <c r="I66" i="67"/>
  <c r="H66" i="67"/>
  <c r="N65" i="67"/>
  <c r="I65" i="67"/>
  <c r="H65" i="67"/>
  <c r="N64" i="67"/>
  <c r="I64" i="67"/>
  <c r="H64" i="67"/>
  <c r="N62" i="67"/>
  <c r="I62" i="67"/>
  <c r="H62" i="67"/>
  <c r="N63" i="67"/>
  <c r="I63" i="67"/>
  <c r="H63" i="67"/>
  <c r="N61" i="67"/>
  <c r="I61" i="67"/>
  <c r="H61" i="67"/>
  <c r="N59" i="67"/>
  <c r="I59" i="67"/>
  <c r="H59" i="67"/>
  <c r="N60" i="67"/>
  <c r="I60" i="67"/>
  <c r="H60" i="67"/>
  <c r="N58" i="67"/>
  <c r="I58" i="67"/>
  <c r="H58" i="67"/>
  <c r="N57" i="67"/>
  <c r="I57" i="67"/>
  <c r="H57" i="67"/>
  <c r="N56" i="67"/>
  <c r="I56" i="67"/>
  <c r="H56" i="67"/>
  <c r="N54" i="67"/>
  <c r="I54" i="67"/>
  <c r="H54" i="67"/>
  <c r="N52" i="67"/>
  <c r="I52" i="67"/>
  <c r="H52" i="67"/>
  <c r="N49" i="67"/>
  <c r="I49" i="67"/>
  <c r="H49" i="67"/>
  <c r="N51" i="67"/>
  <c r="I51" i="67"/>
  <c r="H51" i="67"/>
  <c r="N50" i="67"/>
  <c r="I50" i="67"/>
  <c r="H50" i="67"/>
  <c r="N48" i="67"/>
  <c r="I48" i="67"/>
  <c r="H48" i="67"/>
  <c r="N46" i="67"/>
  <c r="I46" i="67"/>
  <c r="H46" i="67"/>
  <c r="N45" i="67"/>
  <c r="I45" i="67"/>
  <c r="H45" i="67"/>
  <c r="N44" i="67"/>
  <c r="I44" i="67"/>
  <c r="H44" i="67"/>
  <c r="N43" i="67"/>
  <c r="I43" i="67"/>
  <c r="H43" i="67"/>
  <c r="N42" i="67"/>
  <c r="I42" i="67"/>
  <c r="H42" i="67"/>
  <c r="N41" i="67"/>
  <c r="I41" i="67"/>
  <c r="H41" i="67"/>
  <c r="N40" i="67"/>
  <c r="I40" i="67"/>
  <c r="H40" i="67"/>
  <c r="N39" i="67"/>
  <c r="I39" i="67"/>
  <c r="H39" i="67"/>
  <c r="N53" i="67"/>
  <c r="I53" i="67"/>
  <c r="H53" i="67"/>
  <c r="N55" i="67"/>
  <c r="I55" i="67"/>
  <c r="H55" i="67"/>
  <c r="N47" i="67"/>
  <c r="I47" i="67"/>
  <c r="H47" i="67"/>
  <c r="N38" i="67"/>
  <c r="I38" i="67"/>
  <c r="H38" i="67"/>
  <c r="N37" i="67"/>
  <c r="I37" i="67"/>
  <c r="H37" i="67"/>
  <c r="N36" i="67"/>
  <c r="I36" i="67"/>
  <c r="H36" i="67"/>
  <c r="I7" i="67"/>
  <c r="H7" i="67"/>
  <c r="I29" i="67"/>
  <c r="H29" i="67"/>
  <c r="N33" i="67"/>
  <c r="I33" i="67"/>
  <c r="H33" i="67"/>
  <c r="N28" i="67"/>
  <c r="I28" i="67"/>
  <c r="H28" i="67"/>
  <c r="N22" i="67"/>
  <c r="I22" i="67"/>
  <c r="H22" i="67"/>
  <c r="I19" i="67"/>
  <c r="H19" i="67"/>
  <c r="I12" i="67"/>
  <c r="H12" i="67"/>
  <c r="I10" i="67"/>
  <c r="H10" i="67"/>
  <c r="I24" i="67"/>
  <c r="H24" i="67"/>
  <c r="N6" i="67"/>
  <c r="I6" i="67"/>
  <c r="H6" i="67"/>
  <c r="N5" i="67"/>
  <c r="I5" i="67"/>
  <c r="H5" i="67"/>
  <c r="N25" i="67"/>
  <c r="I25" i="67"/>
  <c r="H25" i="67"/>
  <c r="I13" i="67"/>
  <c r="H13" i="67"/>
  <c r="N27" i="67"/>
  <c r="I27" i="67"/>
  <c r="H27" i="67"/>
  <c r="I16" i="67"/>
  <c r="H16" i="67"/>
  <c r="N26" i="67"/>
  <c r="I26" i="67"/>
  <c r="H26" i="67"/>
  <c r="I18" i="67"/>
  <c r="H18" i="67"/>
  <c r="I17" i="67"/>
  <c r="H17" i="67"/>
  <c r="N23" i="67"/>
  <c r="I23" i="67"/>
  <c r="H23" i="67"/>
  <c r="I14" i="67"/>
  <c r="H14" i="67"/>
  <c r="I21" i="67"/>
  <c r="H21" i="67"/>
  <c r="I11" i="67"/>
  <c r="H11" i="67"/>
  <c r="I20" i="67"/>
  <c r="H20" i="67"/>
  <c r="N34" i="67"/>
  <c r="I34" i="67"/>
  <c r="H34" i="67"/>
  <c r="I35" i="67"/>
  <c r="H35" i="67"/>
  <c r="T9" i="67"/>
  <c r="N17" i="67" s="1"/>
  <c r="I15" i="67"/>
  <c r="H15" i="67"/>
  <c r="T8" i="67"/>
  <c r="N16" i="67" s="1"/>
  <c r="N31" i="67"/>
  <c r="I31" i="67"/>
  <c r="H31" i="67"/>
  <c r="T7" i="67"/>
  <c r="N29" i="67" s="1"/>
  <c r="I30" i="67"/>
  <c r="H30" i="67"/>
  <c r="I9" i="67"/>
  <c r="H9" i="67"/>
  <c r="T5" i="67"/>
  <c r="I8" i="67"/>
  <c r="H8" i="67"/>
  <c r="T4" i="67"/>
  <c r="T3" i="67"/>
  <c r="A1" i="67"/>
  <c r="N20" i="67" l="1"/>
  <c r="O22" i="68"/>
  <c r="O25" i="68"/>
  <c r="O39" i="68"/>
  <c r="O28" i="68"/>
  <c r="O11" i="68"/>
  <c r="O35" i="68"/>
  <c r="O33" i="68"/>
  <c r="O36" i="68"/>
  <c r="N13" i="67"/>
  <c r="O15" i="68"/>
  <c r="O31" i="68"/>
  <c r="N14" i="67"/>
  <c r="N12" i="67"/>
  <c r="O38" i="68"/>
  <c r="O14" i="68"/>
  <c r="O18" i="68"/>
  <c r="O34" i="68"/>
  <c r="O13" i="68"/>
  <c r="O17" i="68"/>
  <c r="O23" i="68"/>
  <c r="O27" i="68"/>
  <c r="O9" i="68"/>
  <c r="O26" i="68"/>
  <c r="K67" i="67"/>
  <c r="M67" i="67" s="1"/>
  <c r="O67" i="67" s="1"/>
  <c r="O10" i="68"/>
  <c r="O24" i="68"/>
  <c r="O16" i="68"/>
  <c r="O8" i="68"/>
  <c r="O21" i="68"/>
  <c r="K45" i="67"/>
  <c r="M45" i="67" s="1"/>
  <c r="O45" i="67" s="1"/>
  <c r="N19" i="67"/>
  <c r="N30" i="67"/>
  <c r="N9" i="67"/>
  <c r="N10" i="67"/>
  <c r="N8" i="67"/>
  <c r="N11" i="67"/>
  <c r="K58" i="67"/>
  <c r="M58" i="67" s="1"/>
  <c r="O58" i="67" s="1"/>
  <c r="K43" i="67"/>
  <c r="M43" i="67" s="1"/>
  <c r="O43" i="67" s="1"/>
  <c r="K66" i="67"/>
  <c r="M66" i="67" s="1"/>
  <c r="O66" i="67" s="1"/>
  <c r="K53" i="67"/>
  <c r="M53" i="67" s="1"/>
  <c r="O53" i="67" s="1"/>
  <c r="K46" i="67"/>
  <c r="M46" i="67" s="1"/>
  <c r="O46" i="67" s="1"/>
  <c r="K5" i="67"/>
  <c r="M5" i="67" s="1"/>
  <c r="O5" i="67" s="1"/>
  <c r="K62" i="67"/>
  <c r="M62" i="67" s="1"/>
  <c r="O62" i="67" s="1"/>
  <c r="K37" i="67"/>
  <c r="M37" i="67" s="1"/>
  <c r="O37" i="67" s="1"/>
  <c r="K29" i="67"/>
  <c r="M29" i="67" s="1"/>
  <c r="O29" i="67" s="1"/>
  <c r="K11" i="67"/>
  <c r="M11" i="67" s="1"/>
  <c r="K7" i="67"/>
  <c r="M7" i="67" s="1"/>
  <c r="K27" i="67"/>
  <c r="M27" i="67" s="1"/>
  <c r="O27" i="67" s="1"/>
  <c r="K23" i="67"/>
  <c r="M23" i="67" s="1"/>
  <c r="O23" i="67" s="1"/>
  <c r="K19" i="67"/>
  <c r="M19" i="67" s="1"/>
  <c r="K57" i="67"/>
  <c r="M57" i="67" s="1"/>
  <c r="O57" i="67" s="1"/>
  <c r="K68" i="67"/>
  <c r="M68" i="67" s="1"/>
  <c r="O68" i="67" s="1"/>
  <c r="K31" i="67"/>
  <c r="M31" i="67" s="1"/>
  <c r="O31" i="67" s="1"/>
  <c r="K13" i="67"/>
  <c r="M13" i="67" s="1"/>
  <c r="K49" i="67"/>
  <c r="M49" i="67" s="1"/>
  <c r="O49" i="67" s="1"/>
  <c r="K33" i="67"/>
  <c r="M33" i="67" s="1"/>
  <c r="O33" i="67" s="1"/>
  <c r="K32" i="67"/>
  <c r="M32" i="67" s="1"/>
  <c r="O32" i="67" s="1"/>
  <c r="K20" i="67"/>
  <c r="M20" i="67" s="1"/>
  <c r="O20" i="67" s="1"/>
  <c r="K15" i="67"/>
  <c r="M15" i="67" s="1"/>
  <c r="K9" i="67"/>
  <c r="M9" i="67" s="1"/>
  <c r="K16" i="67"/>
  <c r="M16" i="67" s="1"/>
  <c r="O16" i="67" s="1"/>
  <c r="K14" i="67"/>
  <c r="M14" i="67" s="1"/>
  <c r="K52" i="67"/>
  <c r="M52" i="67" s="1"/>
  <c r="O52" i="67" s="1"/>
  <c r="K22" i="67"/>
  <c r="M22" i="67" s="1"/>
  <c r="O22" i="67" s="1"/>
  <c r="K63" i="67"/>
  <c r="M63" i="67" s="1"/>
  <c r="O63" i="67" s="1"/>
  <c r="K48" i="67"/>
  <c r="M48" i="67" s="1"/>
  <c r="O48" i="67" s="1"/>
  <c r="K54" i="67"/>
  <c r="M54" i="67" s="1"/>
  <c r="O54" i="67" s="1"/>
  <c r="K59" i="67"/>
  <c r="M59" i="67" s="1"/>
  <c r="O59" i="67" s="1"/>
  <c r="K12" i="67"/>
  <c r="M12" i="67" s="1"/>
  <c r="K42" i="67"/>
  <c r="M42" i="67" s="1"/>
  <c r="O42" i="67" s="1"/>
  <c r="K21" i="67"/>
  <c r="M21" i="67" s="1"/>
  <c r="K25" i="67"/>
  <c r="M25" i="67" s="1"/>
  <c r="O25" i="67" s="1"/>
  <c r="K50" i="67"/>
  <c r="M50" i="67" s="1"/>
  <c r="O50" i="67" s="1"/>
  <c r="K56" i="67"/>
  <c r="M56" i="67" s="1"/>
  <c r="O56" i="67" s="1"/>
  <c r="K61" i="67"/>
  <c r="M61" i="67" s="1"/>
  <c r="O61" i="67" s="1"/>
  <c r="K34" i="67"/>
  <c r="M34" i="67" s="1"/>
  <c r="O34" i="67" s="1"/>
  <c r="K26" i="67"/>
  <c r="M26" i="67" s="1"/>
  <c r="O26" i="67" s="1"/>
  <c r="K10" i="67"/>
  <c r="M10" i="67" s="1"/>
  <c r="K38" i="67"/>
  <c r="M38" i="67" s="1"/>
  <c r="O38" i="67" s="1"/>
  <c r="K40" i="67"/>
  <c r="M40" i="67" s="1"/>
  <c r="O40" i="67" s="1"/>
  <c r="K36" i="67"/>
  <c r="M36" i="67" s="1"/>
  <c r="O36" i="67" s="1"/>
  <c r="K65" i="67"/>
  <c r="M65" i="67" s="1"/>
  <c r="O65" i="67" s="1"/>
  <c r="K17" i="67"/>
  <c r="M17" i="67" s="1"/>
  <c r="O17" i="67" s="1"/>
  <c r="K6" i="67"/>
  <c r="M6" i="67" s="1"/>
  <c r="O6" i="67" s="1"/>
  <c r="K47" i="67"/>
  <c r="M47" i="67" s="1"/>
  <c r="O47" i="67" s="1"/>
  <c r="K41" i="67"/>
  <c r="M41" i="67" s="1"/>
  <c r="O41" i="67" s="1"/>
  <c r="K30" i="67"/>
  <c r="M30" i="67" s="1"/>
  <c r="K28" i="67"/>
  <c r="M28" i="67" s="1"/>
  <c r="O28" i="67" s="1"/>
  <c r="K39" i="67"/>
  <c r="M39" i="67" s="1"/>
  <c r="O39" i="67" s="1"/>
  <c r="K44" i="67"/>
  <c r="M44" i="67" s="1"/>
  <c r="O44" i="67" s="1"/>
  <c r="K51" i="67"/>
  <c r="M51" i="67" s="1"/>
  <c r="O51" i="67" s="1"/>
  <c r="K60" i="67"/>
  <c r="M60" i="67" s="1"/>
  <c r="O60" i="67" s="1"/>
  <c r="K35" i="67"/>
  <c r="M35" i="67" s="1"/>
  <c r="K18" i="67"/>
  <c r="M18" i="67" s="1"/>
  <c r="K24" i="67"/>
  <c r="M24" i="67" s="1"/>
  <c r="K55" i="67"/>
  <c r="M55" i="67" s="1"/>
  <c r="O55" i="67" s="1"/>
  <c r="K64" i="67"/>
  <c r="M64" i="67" s="1"/>
  <c r="O64" i="67" s="1"/>
  <c r="K8" i="67"/>
  <c r="M8" i="67" s="1"/>
  <c r="N35" i="67"/>
  <c r="N18" i="67"/>
  <c r="N24" i="67"/>
  <c r="N7" i="67"/>
  <c r="N21" i="67"/>
  <c r="N15" i="67"/>
  <c r="N50" i="65"/>
  <c r="I50" i="65"/>
  <c r="H50" i="65"/>
  <c r="N53" i="65"/>
  <c r="I53" i="65"/>
  <c r="H53" i="65"/>
  <c r="N14" i="65"/>
  <c r="I14" i="65"/>
  <c r="H14" i="65"/>
  <c r="I58" i="65"/>
  <c r="H58" i="65"/>
  <c r="N49" i="65"/>
  <c r="I49" i="65"/>
  <c r="H49" i="65"/>
  <c r="I23" i="65"/>
  <c r="H23" i="65"/>
  <c r="N63" i="65"/>
  <c r="I63" i="65"/>
  <c r="H63" i="65"/>
  <c r="N52" i="65"/>
  <c r="I52" i="65"/>
  <c r="H52" i="65"/>
  <c r="N8" i="65"/>
  <c r="I8" i="65"/>
  <c r="H8" i="65"/>
  <c r="N20" i="65"/>
  <c r="I20" i="65"/>
  <c r="H20" i="65"/>
  <c r="I31" i="65"/>
  <c r="H31" i="65"/>
  <c r="N55" i="65"/>
  <c r="I55" i="65"/>
  <c r="H55" i="65"/>
  <c r="N33" i="65"/>
  <c r="I33" i="65"/>
  <c r="H33" i="65"/>
  <c r="I66" i="65"/>
  <c r="H66" i="65"/>
  <c r="N41" i="65"/>
  <c r="I41" i="65"/>
  <c r="H41" i="65"/>
  <c r="N32" i="65"/>
  <c r="I32" i="65"/>
  <c r="H32" i="65"/>
  <c r="N48" i="65"/>
  <c r="I48" i="65"/>
  <c r="H48" i="65"/>
  <c r="N10" i="65"/>
  <c r="I10" i="65"/>
  <c r="H10" i="65"/>
  <c r="I16" i="65"/>
  <c r="H16" i="65"/>
  <c r="N67" i="65"/>
  <c r="I67" i="65"/>
  <c r="H67" i="65"/>
  <c r="I5" i="65"/>
  <c r="H5" i="65"/>
  <c r="I7" i="65"/>
  <c r="H7" i="65"/>
  <c r="I28" i="65"/>
  <c r="H28" i="65"/>
  <c r="N65" i="65"/>
  <c r="I65" i="65"/>
  <c r="H65" i="65"/>
  <c r="I46" i="65"/>
  <c r="H46" i="65"/>
  <c r="I39" i="65"/>
  <c r="H39" i="65"/>
  <c r="N22" i="65"/>
  <c r="I22" i="65"/>
  <c r="H22" i="65"/>
  <c r="I17" i="65"/>
  <c r="H17" i="65"/>
  <c r="I27" i="65"/>
  <c r="H27" i="65"/>
  <c r="I64" i="65"/>
  <c r="H64" i="65"/>
  <c r="I21" i="65"/>
  <c r="H21" i="65"/>
  <c r="I9" i="65"/>
  <c r="H9" i="65"/>
  <c r="N56" i="65"/>
  <c r="I56" i="65"/>
  <c r="H56" i="65"/>
  <c r="I43" i="65"/>
  <c r="H43" i="65"/>
  <c r="I45" i="65"/>
  <c r="H45" i="65"/>
  <c r="N13" i="65"/>
  <c r="I13" i="65"/>
  <c r="H13" i="65"/>
  <c r="N36" i="65"/>
  <c r="I36" i="65"/>
  <c r="H36" i="65"/>
  <c r="I35" i="65"/>
  <c r="H35" i="65"/>
  <c r="N6" i="65"/>
  <c r="I6" i="65"/>
  <c r="H6" i="65"/>
  <c r="I25" i="65"/>
  <c r="H25" i="65"/>
  <c r="I12" i="65"/>
  <c r="H12" i="65"/>
  <c r="N19" i="65"/>
  <c r="I19" i="65"/>
  <c r="H19" i="65"/>
  <c r="I15" i="65"/>
  <c r="H15" i="65"/>
  <c r="I60" i="65"/>
  <c r="H60" i="65"/>
  <c r="I40" i="65"/>
  <c r="H40" i="65"/>
  <c r="I30" i="65"/>
  <c r="H30" i="65"/>
  <c r="I34" i="65"/>
  <c r="H34" i="65"/>
  <c r="N38" i="65"/>
  <c r="I38" i="65"/>
  <c r="H38" i="65"/>
  <c r="N44" i="65"/>
  <c r="I44" i="65"/>
  <c r="H44" i="65"/>
  <c r="I59" i="65"/>
  <c r="H59" i="65"/>
  <c r="N26" i="65"/>
  <c r="I26" i="65"/>
  <c r="H26" i="65"/>
  <c r="N42" i="65"/>
  <c r="I42" i="65"/>
  <c r="H42" i="65"/>
  <c r="I11" i="65"/>
  <c r="H11" i="65"/>
  <c r="N24" i="65"/>
  <c r="I24" i="65"/>
  <c r="H24" i="65"/>
  <c r="N57" i="65"/>
  <c r="I57" i="65"/>
  <c r="H57" i="65"/>
  <c r="I62" i="65"/>
  <c r="H62" i="65"/>
  <c r="N61" i="65"/>
  <c r="I61" i="65"/>
  <c r="H61" i="65"/>
  <c r="I29" i="65"/>
  <c r="H29" i="65"/>
  <c r="T9" i="65"/>
  <c r="N47" i="65"/>
  <c r="I47" i="65"/>
  <c r="H47" i="65"/>
  <c r="T8" i="65"/>
  <c r="N18" i="65"/>
  <c r="I18" i="65"/>
  <c r="H18" i="65"/>
  <c r="T7" i="65"/>
  <c r="N37" i="65"/>
  <c r="I37" i="65"/>
  <c r="H37" i="65"/>
  <c r="N54" i="65"/>
  <c r="I54" i="65"/>
  <c r="H54" i="65"/>
  <c r="T5" i="65"/>
  <c r="N58" i="65" s="1"/>
  <c r="N51" i="65"/>
  <c r="I51" i="65"/>
  <c r="H51" i="65"/>
  <c r="T4" i="65"/>
  <c r="N46" i="65" s="1"/>
  <c r="T3" i="65"/>
  <c r="N17" i="65" s="1"/>
  <c r="A1" i="65"/>
  <c r="N67" i="64"/>
  <c r="I67" i="64"/>
  <c r="H67" i="64"/>
  <c r="N66" i="64"/>
  <c r="I66" i="64"/>
  <c r="H66" i="64"/>
  <c r="N65" i="64"/>
  <c r="I65" i="64"/>
  <c r="H65" i="64"/>
  <c r="N64" i="64"/>
  <c r="I64" i="64"/>
  <c r="H64" i="64"/>
  <c r="N63" i="64"/>
  <c r="I63" i="64"/>
  <c r="H63" i="64"/>
  <c r="N62" i="64"/>
  <c r="I62" i="64"/>
  <c r="H62" i="64"/>
  <c r="N61" i="64"/>
  <c r="I61" i="64"/>
  <c r="H61" i="64"/>
  <c r="N60" i="64"/>
  <c r="I60" i="64"/>
  <c r="H60" i="64"/>
  <c r="N59" i="64"/>
  <c r="I59" i="64"/>
  <c r="H59" i="64"/>
  <c r="N58" i="64"/>
  <c r="I58" i="64"/>
  <c r="H58" i="64"/>
  <c r="N57" i="64"/>
  <c r="I57" i="64"/>
  <c r="H57" i="64"/>
  <c r="N56" i="64"/>
  <c r="I56" i="64"/>
  <c r="H56" i="64"/>
  <c r="N55" i="64"/>
  <c r="I55" i="64"/>
  <c r="H55" i="64"/>
  <c r="N54" i="64"/>
  <c r="I54" i="64"/>
  <c r="H54" i="64"/>
  <c r="N53" i="64"/>
  <c r="I53" i="64"/>
  <c r="H53" i="64"/>
  <c r="N52" i="64"/>
  <c r="I52" i="64"/>
  <c r="H52" i="64"/>
  <c r="N51" i="64"/>
  <c r="I51" i="64"/>
  <c r="H51" i="64"/>
  <c r="N50" i="64"/>
  <c r="I50" i="64"/>
  <c r="H50" i="64"/>
  <c r="N49" i="64"/>
  <c r="I49" i="64"/>
  <c r="H49" i="64"/>
  <c r="N48" i="64"/>
  <c r="I48" i="64"/>
  <c r="H48" i="64"/>
  <c r="N47" i="64"/>
  <c r="I47" i="64"/>
  <c r="H47" i="64"/>
  <c r="N46" i="64"/>
  <c r="I46" i="64"/>
  <c r="H46" i="64"/>
  <c r="N45" i="64"/>
  <c r="I45" i="64"/>
  <c r="H45" i="64"/>
  <c r="N44" i="64"/>
  <c r="I44" i="64"/>
  <c r="H44" i="64"/>
  <c r="N43" i="64"/>
  <c r="I43" i="64"/>
  <c r="H43" i="64"/>
  <c r="N42" i="64"/>
  <c r="I42" i="64"/>
  <c r="H42" i="64"/>
  <c r="N41" i="64"/>
  <c r="I41" i="64"/>
  <c r="H41" i="64"/>
  <c r="N40" i="64"/>
  <c r="I40" i="64"/>
  <c r="H40" i="64"/>
  <c r="N39" i="64"/>
  <c r="I39" i="64"/>
  <c r="H39" i="64"/>
  <c r="N38" i="64"/>
  <c r="I38" i="64"/>
  <c r="H38" i="64"/>
  <c r="N37" i="64"/>
  <c r="I37" i="64"/>
  <c r="H37" i="64"/>
  <c r="N36" i="64"/>
  <c r="I36" i="64"/>
  <c r="H36" i="64"/>
  <c r="K36" i="64" s="1"/>
  <c r="M36" i="64" s="1"/>
  <c r="N35" i="64"/>
  <c r="I35" i="64"/>
  <c r="H35" i="64"/>
  <c r="I34" i="64"/>
  <c r="H34" i="64"/>
  <c r="I33" i="64"/>
  <c r="H33" i="64"/>
  <c r="N32" i="64"/>
  <c r="I32" i="64"/>
  <c r="H32" i="64"/>
  <c r="N31" i="64"/>
  <c r="I31" i="64"/>
  <c r="H31" i="64"/>
  <c r="I30" i="64"/>
  <c r="H30" i="64"/>
  <c r="N29" i="64"/>
  <c r="I29" i="64"/>
  <c r="H29" i="64"/>
  <c r="I28" i="64"/>
  <c r="H28" i="64"/>
  <c r="I27" i="64"/>
  <c r="H27" i="64"/>
  <c r="N26" i="64"/>
  <c r="I26" i="64"/>
  <c r="H26" i="64"/>
  <c r="I25" i="64"/>
  <c r="H25" i="64"/>
  <c r="I24" i="64"/>
  <c r="H24" i="64"/>
  <c r="I23" i="64"/>
  <c r="H23" i="64"/>
  <c r="I22" i="64"/>
  <c r="H22" i="64"/>
  <c r="I21" i="64"/>
  <c r="H21" i="64"/>
  <c r="N20" i="64"/>
  <c r="I20" i="64"/>
  <c r="H20" i="64"/>
  <c r="N19" i="64"/>
  <c r="I19" i="64"/>
  <c r="H19" i="64"/>
  <c r="I18" i="64"/>
  <c r="H18" i="64"/>
  <c r="N17" i="64"/>
  <c r="I17" i="64"/>
  <c r="H17" i="64"/>
  <c r="I16" i="64"/>
  <c r="H16" i="64"/>
  <c r="I15" i="64"/>
  <c r="H15" i="64"/>
  <c r="N14" i="64"/>
  <c r="I14" i="64"/>
  <c r="H14" i="64"/>
  <c r="N13" i="64"/>
  <c r="I13" i="64"/>
  <c r="H13" i="64"/>
  <c r="I12" i="64"/>
  <c r="H12" i="64"/>
  <c r="N11" i="64"/>
  <c r="I11" i="64"/>
  <c r="H11" i="64"/>
  <c r="I10" i="64"/>
  <c r="H10" i="64"/>
  <c r="T9" i="64"/>
  <c r="N34" i="64" s="1"/>
  <c r="N9" i="64"/>
  <c r="I9" i="64"/>
  <c r="H9" i="64"/>
  <c r="T8" i="64"/>
  <c r="N24" i="64" s="1"/>
  <c r="N8" i="64"/>
  <c r="I8" i="64"/>
  <c r="H8" i="64"/>
  <c r="T7" i="64"/>
  <c r="N7" i="64"/>
  <c r="I7" i="64"/>
  <c r="H7" i="64"/>
  <c r="N6" i="64"/>
  <c r="I6" i="64"/>
  <c r="H6" i="64"/>
  <c r="T5" i="64"/>
  <c r="N5" i="64"/>
  <c r="I5" i="64"/>
  <c r="H5" i="64"/>
  <c r="T4" i="64"/>
  <c r="T3" i="64"/>
  <c r="A1" i="64"/>
  <c r="N67" i="63"/>
  <c r="I67" i="63"/>
  <c r="H67" i="63"/>
  <c r="N66" i="63"/>
  <c r="I66" i="63"/>
  <c r="H66" i="63"/>
  <c r="N65" i="63"/>
  <c r="I65" i="63"/>
  <c r="H65" i="63"/>
  <c r="N64" i="63"/>
  <c r="I64" i="63"/>
  <c r="H64" i="63"/>
  <c r="N63" i="63"/>
  <c r="I63" i="63"/>
  <c r="H63" i="63"/>
  <c r="N62" i="63"/>
  <c r="I62" i="63"/>
  <c r="H62" i="63"/>
  <c r="N61" i="63"/>
  <c r="I61" i="63"/>
  <c r="H61" i="63"/>
  <c r="N60" i="63"/>
  <c r="I60" i="63"/>
  <c r="H60" i="63"/>
  <c r="N59" i="63"/>
  <c r="I59" i="63"/>
  <c r="H59" i="63"/>
  <c r="N58" i="63"/>
  <c r="I58" i="63"/>
  <c r="H58" i="63"/>
  <c r="N57" i="63"/>
  <c r="I57" i="63"/>
  <c r="H57" i="63"/>
  <c r="N56" i="63"/>
  <c r="I56" i="63"/>
  <c r="H56" i="63"/>
  <c r="N55" i="63"/>
  <c r="I55" i="63"/>
  <c r="H55" i="63"/>
  <c r="N54" i="63"/>
  <c r="I54" i="63"/>
  <c r="H54" i="63"/>
  <c r="N53" i="63"/>
  <c r="I53" i="63"/>
  <c r="H53" i="63"/>
  <c r="N52" i="63"/>
  <c r="I52" i="63"/>
  <c r="H52" i="63"/>
  <c r="N51" i="63"/>
  <c r="I51" i="63"/>
  <c r="H51" i="63"/>
  <c r="N50" i="63"/>
  <c r="I50" i="63"/>
  <c r="H50" i="63"/>
  <c r="I49" i="63"/>
  <c r="H49" i="63"/>
  <c r="N48" i="63"/>
  <c r="I48" i="63"/>
  <c r="H48" i="63"/>
  <c r="N47" i="63"/>
  <c r="I47" i="63"/>
  <c r="H47" i="63"/>
  <c r="I46" i="63"/>
  <c r="H46" i="63"/>
  <c r="N45" i="63"/>
  <c r="I45" i="63"/>
  <c r="H45" i="63"/>
  <c r="N44" i="63"/>
  <c r="I44" i="63"/>
  <c r="H44" i="63"/>
  <c r="N43" i="63"/>
  <c r="I43" i="63"/>
  <c r="H43" i="63"/>
  <c r="N42" i="63"/>
  <c r="I42" i="63"/>
  <c r="H42" i="63"/>
  <c r="I41" i="63"/>
  <c r="H41" i="63"/>
  <c r="I40" i="63"/>
  <c r="H40" i="63"/>
  <c r="I39" i="63"/>
  <c r="H39" i="63"/>
  <c r="N38" i="63"/>
  <c r="I38" i="63"/>
  <c r="H38" i="63"/>
  <c r="I37" i="63"/>
  <c r="H37" i="63"/>
  <c r="I36" i="63"/>
  <c r="H36" i="63"/>
  <c r="I35" i="63"/>
  <c r="H35" i="63"/>
  <c r="I34" i="63"/>
  <c r="H34" i="63"/>
  <c r="I33" i="63"/>
  <c r="H33" i="63"/>
  <c r="I32" i="63"/>
  <c r="H32" i="63"/>
  <c r="I31" i="63"/>
  <c r="H31" i="63"/>
  <c r="I30" i="63"/>
  <c r="H30" i="63"/>
  <c r="I29" i="63"/>
  <c r="H29" i="63"/>
  <c r="I28" i="63"/>
  <c r="H28" i="63"/>
  <c r="N27" i="63"/>
  <c r="I27" i="63"/>
  <c r="H27" i="63"/>
  <c r="I26" i="63"/>
  <c r="H26" i="63"/>
  <c r="N25" i="63"/>
  <c r="I25" i="63"/>
  <c r="H25" i="63"/>
  <c r="N24" i="63"/>
  <c r="I24" i="63"/>
  <c r="H24" i="63"/>
  <c r="I23" i="63"/>
  <c r="H23" i="63"/>
  <c r="I22" i="63"/>
  <c r="H22" i="63"/>
  <c r="I21" i="63"/>
  <c r="H21" i="63"/>
  <c r="N20" i="63"/>
  <c r="I20" i="63"/>
  <c r="H20" i="63"/>
  <c r="I19" i="63"/>
  <c r="H19" i="63"/>
  <c r="N18" i="63"/>
  <c r="I18" i="63"/>
  <c r="H18" i="63"/>
  <c r="N17" i="63"/>
  <c r="I17" i="63"/>
  <c r="H17" i="63"/>
  <c r="N16" i="63"/>
  <c r="I16" i="63"/>
  <c r="H16" i="63"/>
  <c r="N15" i="63"/>
  <c r="I15" i="63"/>
  <c r="H15" i="63"/>
  <c r="I14" i="63"/>
  <c r="H14" i="63"/>
  <c r="I13" i="63"/>
  <c r="H13" i="63"/>
  <c r="I12" i="63"/>
  <c r="H12" i="63"/>
  <c r="I11" i="63"/>
  <c r="H11" i="63"/>
  <c r="I10" i="63"/>
  <c r="H10" i="63"/>
  <c r="T9" i="63"/>
  <c r="I9" i="63"/>
  <c r="H9" i="63"/>
  <c r="T8" i="63"/>
  <c r="I8" i="63"/>
  <c r="H8" i="63"/>
  <c r="T7" i="63"/>
  <c r="N7" i="63"/>
  <c r="I7" i="63"/>
  <c r="H7" i="63"/>
  <c r="N6" i="63"/>
  <c r="I6" i="63"/>
  <c r="H6" i="63"/>
  <c r="T5" i="63"/>
  <c r="N46" i="63" s="1"/>
  <c r="N5" i="63"/>
  <c r="I5" i="63"/>
  <c r="H5" i="63"/>
  <c r="T4" i="63"/>
  <c r="N23" i="63" s="1"/>
  <c r="T3" i="63"/>
  <c r="A1" i="63"/>
  <c r="N66" i="62"/>
  <c r="I66" i="62"/>
  <c r="H66" i="62"/>
  <c r="N65" i="62"/>
  <c r="I65" i="62"/>
  <c r="H65" i="62"/>
  <c r="N64" i="62"/>
  <c r="I64" i="62"/>
  <c r="H64" i="62"/>
  <c r="N63" i="62"/>
  <c r="I63" i="62"/>
  <c r="H63" i="62"/>
  <c r="I62" i="62"/>
  <c r="H62" i="62"/>
  <c r="I61" i="62"/>
  <c r="H61" i="62"/>
  <c r="N60" i="62"/>
  <c r="I60" i="62"/>
  <c r="H60" i="62"/>
  <c r="N59" i="62"/>
  <c r="I59" i="62"/>
  <c r="H59" i="62"/>
  <c r="N58" i="62"/>
  <c r="I58" i="62"/>
  <c r="H58" i="62"/>
  <c r="I57" i="62"/>
  <c r="H57" i="62"/>
  <c r="I56" i="62"/>
  <c r="H56" i="62"/>
  <c r="N55" i="62"/>
  <c r="I55" i="62"/>
  <c r="H55" i="62"/>
  <c r="I54" i="62"/>
  <c r="H54" i="62"/>
  <c r="N53" i="62"/>
  <c r="I53" i="62"/>
  <c r="H53" i="62"/>
  <c r="I52" i="62"/>
  <c r="H52" i="62"/>
  <c r="I51" i="62"/>
  <c r="H51" i="62"/>
  <c r="N50" i="62"/>
  <c r="I50" i="62"/>
  <c r="H50" i="62"/>
  <c r="I49" i="62"/>
  <c r="H49" i="62"/>
  <c r="N48" i="62"/>
  <c r="I48" i="62"/>
  <c r="H48" i="62"/>
  <c r="N47" i="62"/>
  <c r="I47" i="62"/>
  <c r="H47" i="62"/>
  <c r="N46" i="62"/>
  <c r="I46" i="62"/>
  <c r="H46" i="62"/>
  <c r="N45" i="62"/>
  <c r="I45" i="62"/>
  <c r="H45" i="62"/>
  <c r="N44" i="62"/>
  <c r="I44" i="62"/>
  <c r="H44" i="62"/>
  <c r="I43" i="62"/>
  <c r="H43" i="62"/>
  <c r="I42" i="62"/>
  <c r="H42" i="62"/>
  <c r="I41" i="62"/>
  <c r="H41" i="62"/>
  <c r="I40" i="62"/>
  <c r="H40" i="62"/>
  <c r="I39" i="62"/>
  <c r="H39" i="62"/>
  <c r="N38" i="62"/>
  <c r="I38" i="62"/>
  <c r="H38" i="62"/>
  <c r="N37" i="62"/>
  <c r="I37" i="62"/>
  <c r="H37" i="62"/>
  <c r="N36" i="62"/>
  <c r="I36" i="62"/>
  <c r="H36" i="62"/>
  <c r="N35" i="62"/>
  <c r="I35" i="62"/>
  <c r="H35" i="62"/>
  <c r="N34" i="62"/>
  <c r="I34" i="62"/>
  <c r="H34" i="62"/>
  <c r="I33" i="62"/>
  <c r="H33" i="62"/>
  <c r="N32" i="62"/>
  <c r="I32" i="62"/>
  <c r="H32" i="62"/>
  <c r="N31" i="62"/>
  <c r="I31" i="62"/>
  <c r="H31" i="62"/>
  <c r="N30" i="62"/>
  <c r="I30" i="62"/>
  <c r="H30" i="62"/>
  <c r="N29" i="62"/>
  <c r="I29" i="62"/>
  <c r="H29" i="62"/>
  <c r="N28" i="62"/>
  <c r="I28" i="62"/>
  <c r="H28" i="62"/>
  <c r="N27" i="62"/>
  <c r="I27" i="62"/>
  <c r="H27" i="62"/>
  <c r="N26" i="62"/>
  <c r="I26" i="62"/>
  <c r="H26" i="62"/>
  <c r="N25" i="62"/>
  <c r="I25" i="62"/>
  <c r="H25" i="62"/>
  <c r="N24" i="62"/>
  <c r="I24" i="62"/>
  <c r="H24" i="62"/>
  <c r="N23" i="62"/>
  <c r="I23" i="62"/>
  <c r="H23" i="62"/>
  <c r="N22" i="62"/>
  <c r="I22" i="62"/>
  <c r="H22" i="62"/>
  <c r="N21" i="62"/>
  <c r="I21" i="62"/>
  <c r="H21" i="62"/>
  <c r="N20" i="62"/>
  <c r="I20" i="62"/>
  <c r="H20" i="62"/>
  <c r="N19" i="62"/>
  <c r="I19" i="62"/>
  <c r="H19" i="62"/>
  <c r="N18" i="62"/>
  <c r="I18" i="62"/>
  <c r="H18" i="62"/>
  <c r="N17" i="62"/>
  <c r="I17" i="62"/>
  <c r="H17" i="62"/>
  <c r="N16" i="62"/>
  <c r="I16" i="62"/>
  <c r="H16" i="62"/>
  <c r="N15" i="62"/>
  <c r="I15" i="62"/>
  <c r="H15" i="62"/>
  <c r="N14" i="62"/>
  <c r="I14" i="62"/>
  <c r="H14" i="62"/>
  <c r="I13" i="62"/>
  <c r="H13" i="62"/>
  <c r="N12" i="62"/>
  <c r="I12" i="62"/>
  <c r="H12" i="62"/>
  <c r="N11" i="62"/>
  <c r="I11" i="62"/>
  <c r="H11" i="62"/>
  <c r="N10" i="62"/>
  <c r="I10" i="62"/>
  <c r="H10" i="62"/>
  <c r="T9" i="62"/>
  <c r="N42" i="62" s="1"/>
  <c r="N9" i="62"/>
  <c r="I9" i="62"/>
  <c r="H9" i="62"/>
  <c r="T8" i="62"/>
  <c r="N51" i="62" s="1"/>
  <c r="N8" i="62"/>
  <c r="I8" i="62"/>
  <c r="H8" i="62"/>
  <c r="T7" i="62"/>
  <c r="N13" i="62" s="1"/>
  <c r="N7" i="62"/>
  <c r="I7" i="62"/>
  <c r="H7" i="62"/>
  <c r="N6" i="62"/>
  <c r="I6" i="62"/>
  <c r="H6" i="62"/>
  <c r="T5" i="62"/>
  <c r="N5" i="62"/>
  <c r="I5" i="62"/>
  <c r="H5" i="62"/>
  <c r="T4" i="62"/>
  <c r="T3" i="62"/>
  <c r="A1" i="62"/>
  <c r="I65" i="61"/>
  <c r="H65" i="61"/>
  <c r="N64" i="61"/>
  <c r="I64" i="61"/>
  <c r="H64" i="61"/>
  <c r="N63" i="61"/>
  <c r="I63" i="61"/>
  <c r="H63" i="61"/>
  <c r="N62" i="61"/>
  <c r="I62" i="61"/>
  <c r="H62" i="61"/>
  <c r="N61" i="61"/>
  <c r="I61" i="61"/>
  <c r="H61" i="61"/>
  <c r="N60" i="61"/>
  <c r="I60" i="61"/>
  <c r="H60" i="61"/>
  <c r="N59" i="61"/>
  <c r="I59" i="61"/>
  <c r="H59" i="61"/>
  <c r="N58" i="61"/>
  <c r="I58" i="61"/>
  <c r="H58" i="61"/>
  <c r="I57" i="61"/>
  <c r="H57" i="61"/>
  <c r="N56" i="61"/>
  <c r="I56" i="61"/>
  <c r="H56" i="61"/>
  <c r="I55" i="61"/>
  <c r="H55" i="61"/>
  <c r="I54" i="61"/>
  <c r="H54" i="61"/>
  <c r="N53" i="61"/>
  <c r="I53" i="61"/>
  <c r="H53" i="61"/>
  <c r="I52" i="61"/>
  <c r="H52" i="61"/>
  <c r="I51" i="61"/>
  <c r="H51" i="61"/>
  <c r="N50" i="61"/>
  <c r="I50" i="61"/>
  <c r="H50" i="61"/>
  <c r="N49" i="61"/>
  <c r="I49" i="61"/>
  <c r="H49" i="61"/>
  <c r="I48" i="61"/>
  <c r="H48" i="61"/>
  <c r="I47" i="61"/>
  <c r="H47" i="61"/>
  <c r="I46" i="61"/>
  <c r="H46" i="61"/>
  <c r="I45" i="61"/>
  <c r="H45" i="61"/>
  <c r="I44" i="61"/>
  <c r="H44" i="61"/>
  <c r="I43" i="61"/>
  <c r="H43" i="61"/>
  <c r="N42" i="61"/>
  <c r="I42" i="61"/>
  <c r="H42" i="61"/>
  <c r="N41" i="61"/>
  <c r="I41" i="61"/>
  <c r="H41" i="61"/>
  <c r="N40" i="61"/>
  <c r="I40" i="61"/>
  <c r="H40" i="61"/>
  <c r="I39" i="61"/>
  <c r="H39" i="61"/>
  <c r="I38" i="61"/>
  <c r="H38" i="61"/>
  <c r="I37" i="61"/>
  <c r="H37" i="61"/>
  <c r="N36" i="61"/>
  <c r="I36" i="61"/>
  <c r="H36" i="61"/>
  <c r="N35" i="61"/>
  <c r="I35" i="61"/>
  <c r="H35" i="61"/>
  <c r="I34" i="61"/>
  <c r="H34" i="61"/>
  <c r="I33" i="61"/>
  <c r="H33" i="61"/>
  <c r="N32" i="61"/>
  <c r="I32" i="61"/>
  <c r="H32" i="61"/>
  <c r="I31" i="61"/>
  <c r="H31" i="61"/>
  <c r="I30" i="61"/>
  <c r="H30" i="61"/>
  <c r="I29" i="61"/>
  <c r="H29" i="61"/>
  <c r="I28" i="61"/>
  <c r="H28" i="61"/>
  <c r="N27" i="61"/>
  <c r="I27" i="61"/>
  <c r="H27" i="61"/>
  <c r="N26" i="61"/>
  <c r="I26" i="61"/>
  <c r="H26" i="61"/>
  <c r="I25" i="61"/>
  <c r="H25" i="61"/>
  <c r="N24" i="61"/>
  <c r="I24" i="61"/>
  <c r="H24" i="61"/>
  <c r="N23" i="61"/>
  <c r="I23" i="61"/>
  <c r="H23" i="61"/>
  <c r="N22" i="61"/>
  <c r="I22" i="61"/>
  <c r="H22" i="61"/>
  <c r="I21" i="61"/>
  <c r="H21" i="61"/>
  <c r="I20" i="61"/>
  <c r="H20" i="61"/>
  <c r="N19" i="61"/>
  <c r="I19" i="61"/>
  <c r="H19" i="61"/>
  <c r="I18" i="61"/>
  <c r="H18" i="61"/>
  <c r="I17" i="61"/>
  <c r="H17" i="61"/>
  <c r="N16" i="61"/>
  <c r="I16" i="61"/>
  <c r="H16" i="61"/>
  <c r="I15" i="61"/>
  <c r="H15" i="61"/>
  <c r="N14" i="61"/>
  <c r="I14" i="61"/>
  <c r="H14" i="61"/>
  <c r="N13" i="61"/>
  <c r="I13" i="61"/>
  <c r="H13" i="61"/>
  <c r="N12" i="61"/>
  <c r="I12" i="61"/>
  <c r="H12" i="61"/>
  <c r="N11" i="61"/>
  <c r="I11" i="61"/>
  <c r="H11" i="61"/>
  <c r="N10" i="61"/>
  <c r="I10" i="61"/>
  <c r="H10" i="61"/>
  <c r="T9" i="61"/>
  <c r="N9" i="61"/>
  <c r="I9" i="61"/>
  <c r="H9" i="61"/>
  <c r="T8" i="61"/>
  <c r="I8" i="61"/>
  <c r="H8" i="61"/>
  <c r="T7" i="61"/>
  <c r="N7" i="61"/>
  <c r="I7" i="61"/>
  <c r="H7" i="61"/>
  <c r="N6" i="61"/>
  <c r="I6" i="61"/>
  <c r="H6" i="61"/>
  <c r="T5" i="61"/>
  <c r="N38" i="61" s="1"/>
  <c r="N5" i="61"/>
  <c r="I5" i="61"/>
  <c r="H5" i="61"/>
  <c r="T4" i="61"/>
  <c r="N65" i="61" s="1"/>
  <c r="T3" i="61"/>
  <c r="A1" i="61"/>
  <c r="N64" i="60"/>
  <c r="I64" i="60"/>
  <c r="H64" i="60"/>
  <c r="N63" i="60"/>
  <c r="I63" i="60"/>
  <c r="H63" i="60"/>
  <c r="N62" i="60"/>
  <c r="I62" i="60"/>
  <c r="H62" i="60"/>
  <c r="N61" i="60"/>
  <c r="I61" i="60"/>
  <c r="H61" i="60"/>
  <c r="N60" i="60"/>
  <c r="I60" i="60"/>
  <c r="H60" i="60"/>
  <c r="N59" i="60"/>
  <c r="I59" i="60"/>
  <c r="H59" i="60"/>
  <c r="N58" i="60"/>
  <c r="I58" i="60"/>
  <c r="H58" i="60"/>
  <c r="N57" i="60"/>
  <c r="I57" i="60"/>
  <c r="H57" i="60"/>
  <c r="N56" i="60"/>
  <c r="I56" i="60"/>
  <c r="H56" i="60"/>
  <c r="N55" i="60"/>
  <c r="I55" i="60"/>
  <c r="H55" i="60"/>
  <c r="N54" i="60"/>
  <c r="I54" i="60"/>
  <c r="H54" i="60"/>
  <c r="N53" i="60"/>
  <c r="I53" i="60"/>
  <c r="H53" i="60"/>
  <c r="N52" i="60"/>
  <c r="I52" i="60"/>
  <c r="H52" i="60"/>
  <c r="N51" i="60"/>
  <c r="I51" i="60"/>
  <c r="H51" i="60"/>
  <c r="N50" i="60"/>
  <c r="I50" i="60"/>
  <c r="H50" i="60"/>
  <c r="N49" i="60"/>
  <c r="I49" i="60"/>
  <c r="H49" i="60"/>
  <c r="N48" i="60"/>
  <c r="I48" i="60"/>
  <c r="H48" i="60"/>
  <c r="N47" i="60"/>
  <c r="I47" i="60"/>
  <c r="H47" i="60"/>
  <c r="N46" i="60"/>
  <c r="I46" i="60"/>
  <c r="H46" i="60"/>
  <c r="N45" i="60"/>
  <c r="I45" i="60"/>
  <c r="H45" i="60"/>
  <c r="N44" i="60"/>
  <c r="I44" i="60"/>
  <c r="H44" i="60"/>
  <c r="N43" i="60"/>
  <c r="I43" i="60"/>
  <c r="H43" i="60"/>
  <c r="N42" i="60"/>
  <c r="I42" i="60"/>
  <c r="H42" i="60"/>
  <c r="N41" i="60"/>
  <c r="I41" i="60"/>
  <c r="H41" i="60"/>
  <c r="N40" i="60"/>
  <c r="I40" i="60"/>
  <c r="H40" i="60"/>
  <c r="N39" i="60"/>
  <c r="I39" i="60"/>
  <c r="H39" i="60"/>
  <c r="N38" i="60"/>
  <c r="I38" i="60"/>
  <c r="H38" i="60"/>
  <c r="N37" i="60"/>
  <c r="I37" i="60"/>
  <c r="H37" i="60"/>
  <c r="N36" i="60"/>
  <c r="I36" i="60"/>
  <c r="H36" i="60"/>
  <c r="N35" i="60"/>
  <c r="I35" i="60"/>
  <c r="H35" i="60"/>
  <c r="N34" i="60"/>
  <c r="I34" i="60"/>
  <c r="H34" i="60"/>
  <c r="N33" i="60"/>
  <c r="I33" i="60"/>
  <c r="H33" i="60"/>
  <c r="N32" i="60"/>
  <c r="I32" i="60"/>
  <c r="H32" i="60"/>
  <c r="N31" i="60"/>
  <c r="I31" i="60"/>
  <c r="H31" i="60"/>
  <c r="N30" i="60"/>
  <c r="I30" i="60"/>
  <c r="H30" i="60"/>
  <c r="I29" i="60"/>
  <c r="H29" i="60"/>
  <c r="N28" i="60"/>
  <c r="I28" i="60"/>
  <c r="H28" i="60"/>
  <c r="I27" i="60"/>
  <c r="H27" i="60"/>
  <c r="I26" i="60"/>
  <c r="H26" i="60"/>
  <c r="I25" i="60"/>
  <c r="H25" i="60"/>
  <c r="I24" i="60"/>
  <c r="H24" i="60"/>
  <c r="I23" i="60"/>
  <c r="H23" i="60"/>
  <c r="I22" i="60"/>
  <c r="H22" i="60"/>
  <c r="N21" i="60"/>
  <c r="I21" i="60"/>
  <c r="H21" i="60"/>
  <c r="I20" i="60"/>
  <c r="H20" i="60"/>
  <c r="N19" i="60"/>
  <c r="I19" i="60"/>
  <c r="H19" i="60"/>
  <c r="N18" i="60"/>
  <c r="I18" i="60"/>
  <c r="H18" i="60"/>
  <c r="I17" i="60"/>
  <c r="H17" i="60"/>
  <c r="I16" i="60"/>
  <c r="H16" i="60"/>
  <c r="I15" i="60"/>
  <c r="H15" i="60"/>
  <c r="N14" i="60"/>
  <c r="I14" i="60"/>
  <c r="H14" i="60"/>
  <c r="I13" i="60"/>
  <c r="H13" i="60"/>
  <c r="N12" i="60"/>
  <c r="I12" i="60"/>
  <c r="H12" i="60"/>
  <c r="N11" i="60"/>
  <c r="I11" i="60"/>
  <c r="H11" i="60"/>
  <c r="I10" i="60"/>
  <c r="H10" i="60"/>
  <c r="T9" i="60"/>
  <c r="N27" i="60" s="1"/>
  <c r="I9" i="60"/>
  <c r="H9" i="60"/>
  <c r="T8" i="60"/>
  <c r="N22" i="60" s="1"/>
  <c r="I8" i="60"/>
  <c r="H8" i="60"/>
  <c r="T7" i="60"/>
  <c r="N7" i="60"/>
  <c r="I7" i="60"/>
  <c r="H7" i="60"/>
  <c r="N6" i="60"/>
  <c r="I6" i="60"/>
  <c r="H6" i="60"/>
  <c r="T5" i="60"/>
  <c r="N5" i="60"/>
  <c r="I5" i="60"/>
  <c r="H5" i="60"/>
  <c r="T4" i="60"/>
  <c r="T3" i="60"/>
  <c r="A1" i="60"/>
  <c r="N64" i="59"/>
  <c r="I64" i="59"/>
  <c r="H64" i="59"/>
  <c r="I63" i="59"/>
  <c r="H63" i="59"/>
  <c r="I62" i="59"/>
  <c r="H62" i="59"/>
  <c r="N61" i="59"/>
  <c r="I61" i="59"/>
  <c r="H61" i="59"/>
  <c r="I60" i="59"/>
  <c r="H60" i="59"/>
  <c r="I59" i="59"/>
  <c r="H59" i="59"/>
  <c r="I58" i="59"/>
  <c r="H58" i="59"/>
  <c r="N57" i="59"/>
  <c r="I57" i="59"/>
  <c r="H57" i="59"/>
  <c r="N56" i="59"/>
  <c r="I56" i="59"/>
  <c r="H56" i="59"/>
  <c r="N55" i="59"/>
  <c r="I55" i="59"/>
  <c r="H55" i="59"/>
  <c r="N54" i="59"/>
  <c r="I54" i="59"/>
  <c r="H54" i="59"/>
  <c r="N53" i="59"/>
  <c r="I53" i="59"/>
  <c r="H53" i="59"/>
  <c r="N52" i="59"/>
  <c r="I52" i="59"/>
  <c r="H52" i="59"/>
  <c r="N51" i="59"/>
  <c r="I51" i="59"/>
  <c r="H51" i="59"/>
  <c r="N50" i="59"/>
  <c r="I50" i="59"/>
  <c r="H50" i="59"/>
  <c r="N49" i="59"/>
  <c r="I49" i="59"/>
  <c r="H49" i="59"/>
  <c r="N48" i="59"/>
  <c r="I48" i="59"/>
  <c r="H48" i="59"/>
  <c r="N47" i="59"/>
  <c r="I47" i="59"/>
  <c r="H47" i="59"/>
  <c r="I46" i="59"/>
  <c r="H46" i="59"/>
  <c r="I45" i="59"/>
  <c r="H45" i="59"/>
  <c r="N44" i="59"/>
  <c r="I44" i="59"/>
  <c r="H44" i="59"/>
  <c r="N43" i="59"/>
  <c r="I43" i="59"/>
  <c r="H43" i="59"/>
  <c r="N42" i="59"/>
  <c r="I42" i="59"/>
  <c r="H42" i="59"/>
  <c r="I41" i="59"/>
  <c r="H41" i="59"/>
  <c r="I40" i="59"/>
  <c r="H40" i="59"/>
  <c r="I39" i="59"/>
  <c r="H39" i="59"/>
  <c r="N38" i="59"/>
  <c r="I38" i="59"/>
  <c r="H38" i="59"/>
  <c r="N37" i="59"/>
  <c r="I37" i="59"/>
  <c r="H37" i="59"/>
  <c r="N36" i="59"/>
  <c r="I36" i="59"/>
  <c r="H36" i="59"/>
  <c r="I35" i="59"/>
  <c r="H35" i="59"/>
  <c r="I34" i="59"/>
  <c r="H34" i="59"/>
  <c r="N33" i="59"/>
  <c r="I33" i="59"/>
  <c r="H33" i="59"/>
  <c r="N32" i="59"/>
  <c r="I32" i="59"/>
  <c r="H32" i="59"/>
  <c r="I31" i="59"/>
  <c r="H31" i="59"/>
  <c r="I30" i="59"/>
  <c r="H30" i="59"/>
  <c r="I29" i="59"/>
  <c r="H29" i="59"/>
  <c r="N28" i="59"/>
  <c r="I28" i="59"/>
  <c r="H28" i="59"/>
  <c r="I27" i="59"/>
  <c r="H27" i="59"/>
  <c r="N26" i="59"/>
  <c r="I26" i="59"/>
  <c r="H26" i="59"/>
  <c r="I25" i="59"/>
  <c r="H25" i="59"/>
  <c r="N24" i="59"/>
  <c r="I24" i="59"/>
  <c r="H24" i="59"/>
  <c r="I23" i="59"/>
  <c r="H23" i="59"/>
  <c r="N22" i="59"/>
  <c r="I22" i="59"/>
  <c r="H22" i="59"/>
  <c r="I21" i="59"/>
  <c r="H21" i="59"/>
  <c r="N20" i="59"/>
  <c r="I20" i="59"/>
  <c r="H20" i="59"/>
  <c r="N19" i="59"/>
  <c r="I19" i="59"/>
  <c r="H19" i="59"/>
  <c r="N18" i="59"/>
  <c r="I18" i="59"/>
  <c r="H18" i="59"/>
  <c r="I17" i="59"/>
  <c r="H17" i="59"/>
  <c r="I16" i="59"/>
  <c r="H16" i="59"/>
  <c r="I15" i="59"/>
  <c r="H15" i="59"/>
  <c r="I14" i="59"/>
  <c r="H14" i="59"/>
  <c r="N13" i="59"/>
  <c r="I13" i="59"/>
  <c r="H13" i="59"/>
  <c r="I12" i="59"/>
  <c r="H12" i="59"/>
  <c r="I11" i="59"/>
  <c r="H11" i="59"/>
  <c r="N10" i="59"/>
  <c r="I10" i="59"/>
  <c r="H10" i="59"/>
  <c r="T9" i="59"/>
  <c r="I9" i="59"/>
  <c r="H9" i="59"/>
  <c r="T8" i="59"/>
  <c r="N8" i="59"/>
  <c r="I8" i="59"/>
  <c r="H8" i="59"/>
  <c r="T7" i="59"/>
  <c r="I7" i="59"/>
  <c r="H7" i="59"/>
  <c r="N6" i="59"/>
  <c r="I6" i="59"/>
  <c r="H6" i="59"/>
  <c r="T5" i="59"/>
  <c r="I5" i="59"/>
  <c r="H5" i="59"/>
  <c r="T4" i="59"/>
  <c r="N31" i="59" s="1"/>
  <c r="T3" i="59"/>
  <c r="N58" i="59" s="1"/>
  <c r="A1" i="59"/>
  <c r="N63" i="57"/>
  <c r="I63" i="57"/>
  <c r="H63" i="57"/>
  <c r="N62" i="57"/>
  <c r="I62" i="57"/>
  <c r="H62" i="57"/>
  <c r="N61" i="57"/>
  <c r="I61" i="57"/>
  <c r="H61" i="57"/>
  <c r="N60" i="57"/>
  <c r="I60" i="57"/>
  <c r="H60" i="57"/>
  <c r="N59" i="57"/>
  <c r="I59" i="57"/>
  <c r="H59" i="57"/>
  <c r="N58" i="57"/>
  <c r="I58" i="57"/>
  <c r="H58" i="57"/>
  <c r="N57" i="57"/>
  <c r="I57" i="57"/>
  <c r="H57" i="57"/>
  <c r="N56" i="57"/>
  <c r="I56" i="57"/>
  <c r="H56" i="57"/>
  <c r="N55" i="57"/>
  <c r="I55" i="57"/>
  <c r="H55" i="57"/>
  <c r="N54" i="57"/>
  <c r="I54" i="57"/>
  <c r="H54" i="57"/>
  <c r="N53" i="57"/>
  <c r="I53" i="57"/>
  <c r="H53" i="57"/>
  <c r="N52" i="57"/>
  <c r="I52" i="57"/>
  <c r="H52" i="57"/>
  <c r="N51" i="57"/>
  <c r="I51" i="57"/>
  <c r="H51" i="57"/>
  <c r="N50" i="57"/>
  <c r="I50" i="57"/>
  <c r="H50" i="57"/>
  <c r="N49" i="57"/>
  <c r="I49" i="57"/>
  <c r="H49" i="57"/>
  <c r="N48" i="57"/>
  <c r="I48" i="57"/>
  <c r="H48" i="57"/>
  <c r="N47" i="57"/>
  <c r="I47" i="57"/>
  <c r="H47" i="57"/>
  <c r="N46" i="57"/>
  <c r="I46" i="57"/>
  <c r="H46" i="57"/>
  <c r="N45" i="57"/>
  <c r="I45" i="57"/>
  <c r="H45" i="57"/>
  <c r="N44" i="57"/>
  <c r="I44" i="57"/>
  <c r="H44" i="57"/>
  <c r="N43" i="57"/>
  <c r="I43" i="57"/>
  <c r="H43" i="57"/>
  <c r="N42" i="57"/>
  <c r="I42" i="57"/>
  <c r="H42" i="57"/>
  <c r="N41" i="57"/>
  <c r="I41" i="57"/>
  <c r="H41" i="57"/>
  <c r="N40" i="57"/>
  <c r="I40" i="57"/>
  <c r="H40" i="57"/>
  <c r="N39" i="57"/>
  <c r="I39" i="57"/>
  <c r="H39" i="57"/>
  <c r="K39" i="57" s="1"/>
  <c r="M39" i="57" s="1"/>
  <c r="N38" i="57"/>
  <c r="I38" i="57"/>
  <c r="H38" i="57"/>
  <c r="N37" i="57"/>
  <c r="I37" i="57"/>
  <c r="H37" i="57"/>
  <c r="N36" i="57"/>
  <c r="I36" i="57"/>
  <c r="H36" i="57"/>
  <c r="N35" i="57"/>
  <c r="I35" i="57"/>
  <c r="H35" i="57"/>
  <c r="N34" i="57"/>
  <c r="I34" i="57"/>
  <c r="H34" i="57"/>
  <c r="N33" i="57"/>
  <c r="I33" i="57"/>
  <c r="H33" i="57"/>
  <c r="N32" i="57"/>
  <c r="I32" i="57"/>
  <c r="H32" i="57"/>
  <c r="N31" i="57"/>
  <c r="I31" i="57"/>
  <c r="H31" i="57"/>
  <c r="N30" i="57"/>
  <c r="I30" i="57"/>
  <c r="H30" i="57"/>
  <c r="N29" i="57"/>
  <c r="I29" i="57"/>
  <c r="H29" i="57"/>
  <c r="N28" i="57"/>
  <c r="I28" i="57"/>
  <c r="H28" i="57"/>
  <c r="N27" i="57"/>
  <c r="I27" i="57"/>
  <c r="H27" i="57"/>
  <c r="N26" i="57"/>
  <c r="I26" i="57"/>
  <c r="H26" i="57"/>
  <c r="N25" i="57"/>
  <c r="I25" i="57"/>
  <c r="H25" i="57"/>
  <c r="N24" i="57"/>
  <c r="I24" i="57"/>
  <c r="H24" i="57"/>
  <c r="N23" i="57"/>
  <c r="I23" i="57"/>
  <c r="H23" i="57"/>
  <c r="N22" i="57"/>
  <c r="I22" i="57"/>
  <c r="H22" i="57"/>
  <c r="N21" i="57"/>
  <c r="I21" i="57"/>
  <c r="H21" i="57"/>
  <c r="N20" i="57"/>
  <c r="I20" i="57"/>
  <c r="H20" i="57"/>
  <c r="I19" i="57"/>
  <c r="H19" i="57"/>
  <c r="I18" i="57"/>
  <c r="H18" i="57"/>
  <c r="I17" i="57"/>
  <c r="H17" i="57"/>
  <c r="I16" i="57"/>
  <c r="H16" i="57"/>
  <c r="I15" i="57"/>
  <c r="H15" i="57"/>
  <c r="K15" i="57" s="1"/>
  <c r="M15" i="57" s="1"/>
  <c r="I14" i="57"/>
  <c r="H14" i="57"/>
  <c r="I13" i="57"/>
  <c r="H13" i="57"/>
  <c r="I12" i="57"/>
  <c r="H12" i="57"/>
  <c r="I11" i="57"/>
  <c r="H11" i="57"/>
  <c r="I10" i="57"/>
  <c r="H10" i="57"/>
  <c r="V9" i="57"/>
  <c r="I9" i="57"/>
  <c r="H9" i="57"/>
  <c r="V8" i="57"/>
  <c r="I8" i="57"/>
  <c r="H8" i="57"/>
  <c r="V7" i="57"/>
  <c r="N19" i="57" s="1"/>
  <c r="I7" i="57"/>
  <c r="H7" i="57"/>
  <c r="I6" i="57"/>
  <c r="H6" i="57"/>
  <c r="V5" i="57"/>
  <c r="I5" i="57"/>
  <c r="H5" i="57"/>
  <c r="V4" i="57"/>
  <c r="V3" i="57"/>
  <c r="A1" i="57"/>
  <c r="N57" i="56"/>
  <c r="I57" i="56"/>
  <c r="H57" i="56"/>
  <c r="N56" i="56"/>
  <c r="I56" i="56"/>
  <c r="H56" i="56"/>
  <c r="N55" i="56"/>
  <c r="I55" i="56"/>
  <c r="H55" i="56"/>
  <c r="N54" i="56"/>
  <c r="I54" i="56"/>
  <c r="H54" i="56"/>
  <c r="N53" i="56"/>
  <c r="I53" i="56"/>
  <c r="H53" i="56"/>
  <c r="N52" i="56"/>
  <c r="I52" i="56"/>
  <c r="H52" i="56"/>
  <c r="N51" i="56"/>
  <c r="I51" i="56"/>
  <c r="H51" i="56"/>
  <c r="N50" i="56"/>
  <c r="I50" i="56"/>
  <c r="H50" i="56"/>
  <c r="N49" i="56"/>
  <c r="I49" i="56"/>
  <c r="H49" i="56"/>
  <c r="N48" i="56"/>
  <c r="I48" i="56"/>
  <c r="H48" i="56"/>
  <c r="N47" i="56"/>
  <c r="I47" i="56"/>
  <c r="H47" i="56"/>
  <c r="N46" i="56"/>
  <c r="I46" i="56"/>
  <c r="H46" i="56"/>
  <c r="N45" i="56"/>
  <c r="I45" i="56"/>
  <c r="H45" i="56"/>
  <c r="N44" i="56"/>
  <c r="I44" i="56"/>
  <c r="H44" i="56"/>
  <c r="N43" i="56"/>
  <c r="I43" i="56"/>
  <c r="H43" i="56"/>
  <c r="N42" i="56"/>
  <c r="I42" i="56"/>
  <c r="H42" i="56"/>
  <c r="N41" i="56"/>
  <c r="I41" i="56"/>
  <c r="H41" i="56"/>
  <c r="N40" i="56"/>
  <c r="I40" i="56"/>
  <c r="H40" i="56"/>
  <c r="N39" i="56"/>
  <c r="I39" i="56"/>
  <c r="H39" i="56"/>
  <c r="N38" i="56"/>
  <c r="I38" i="56"/>
  <c r="H38" i="56"/>
  <c r="N37" i="56"/>
  <c r="I37" i="56"/>
  <c r="H37" i="56"/>
  <c r="N36" i="56"/>
  <c r="I36" i="56"/>
  <c r="H36" i="56"/>
  <c r="N35" i="56"/>
  <c r="I35" i="56"/>
  <c r="H35" i="56"/>
  <c r="N34" i="56"/>
  <c r="I34" i="56"/>
  <c r="H34" i="56"/>
  <c r="N33" i="56"/>
  <c r="I33" i="56"/>
  <c r="H33" i="56"/>
  <c r="N32" i="56"/>
  <c r="I32" i="56"/>
  <c r="H32" i="56"/>
  <c r="I31" i="56"/>
  <c r="H31" i="56"/>
  <c r="I30" i="56"/>
  <c r="H30" i="56"/>
  <c r="I29" i="56"/>
  <c r="H29" i="56"/>
  <c r="I28" i="56"/>
  <c r="H28" i="56"/>
  <c r="I27" i="56"/>
  <c r="H27" i="56"/>
  <c r="I26" i="56"/>
  <c r="H26" i="56"/>
  <c r="I25" i="56"/>
  <c r="H25" i="56"/>
  <c r="I24" i="56"/>
  <c r="H24" i="56"/>
  <c r="I23" i="56"/>
  <c r="H23" i="56"/>
  <c r="I22" i="56"/>
  <c r="H22" i="56"/>
  <c r="I21" i="56"/>
  <c r="H21" i="56"/>
  <c r="I20" i="56"/>
  <c r="H20" i="56"/>
  <c r="I19" i="56"/>
  <c r="H19" i="56"/>
  <c r="I18" i="56"/>
  <c r="H18" i="56"/>
  <c r="I17" i="56"/>
  <c r="H17" i="56"/>
  <c r="I16" i="56"/>
  <c r="H16" i="56"/>
  <c r="I15" i="56"/>
  <c r="H15" i="56"/>
  <c r="I14" i="56"/>
  <c r="H14" i="56"/>
  <c r="I13" i="56"/>
  <c r="H13" i="56"/>
  <c r="I12" i="56"/>
  <c r="H12" i="56"/>
  <c r="I11" i="56"/>
  <c r="H11" i="56"/>
  <c r="I10" i="56"/>
  <c r="H10" i="56"/>
  <c r="V9" i="56"/>
  <c r="I9" i="56"/>
  <c r="H9" i="56"/>
  <c r="V8" i="56"/>
  <c r="I8" i="56"/>
  <c r="H8" i="56"/>
  <c r="V7" i="56"/>
  <c r="I7" i="56"/>
  <c r="H7" i="56"/>
  <c r="I6" i="56"/>
  <c r="H6" i="56"/>
  <c r="V5" i="56"/>
  <c r="N26" i="56" s="1"/>
  <c r="I5" i="56"/>
  <c r="H5" i="56"/>
  <c r="V4" i="56"/>
  <c r="N12" i="56" s="1"/>
  <c r="V3" i="56"/>
  <c r="N6" i="56" s="1"/>
  <c r="A1" i="56"/>
  <c r="N57" i="55"/>
  <c r="I57" i="55"/>
  <c r="H57" i="55"/>
  <c r="N56" i="55"/>
  <c r="I56" i="55"/>
  <c r="H56" i="55"/>
  <c r="N55" i="55"/>
  <c r="I55" i="55"/>
  <c r="H55" i="55"/>
  <c r="N54" i="55"/>
  <c r="I54" i="55"/>
  <c r="H54" i="55"/>
  <c r="N53" i="55"/>
  <c r="I53" i="55"/>
  <c r="H53" i="55"/>
  <c r="N52" i="55"/>
  <c r="I52" i="55"/>
  <c r="H52" i="55"/>
  <c r="N51" i="55"/>
  <c r="I51" i="55"/>
  <c r="H51" i="55"/>
  <c r="N50" i="55"/>
  <c r="I50" i="55"/>
  <c r="H50" i="55"/>
  <c r="N49" i="55"/>
  <c r="I49" i="55"/>
  <c r="H49" i="55"/>
  <c r="N48" i="55"/>
  <c r="I48" i="55"/>
  <c r="H48" i="55"/>
  <c r="N47" i="55"/>
  <c r="I47" i="55"/>
  <c r="H47" i="55"/>
  <c r="N46" i="55"/>
  <c r="I46" i="55"/>
  <c r="H46" i="55"/>
  <c r="N45" i="55"/>
  <c r="I45" i="55"/>
  <c r="H45" i="55"/>
  <c r="N44" i="55"/>
  <c r="I44" i="55"/>
  <c r="H44" i="55"/>
  <c r="I43" i="55"/>
  <c r="H43" i="55"/>
  <c r="I42" i="55"/>
  <c r="H42" i="55"/>
  <c r="I41" i="55"/>
  <c r="H41" i="55"/>
  <c r="N40" i="55"/>
  <c r="I40" i="55"/>
  <c r="H40" i="55"/>
  <c r="I39" i="55"/>
  <c r="H39" i="55"/>
  <c r="N38" i="55"/>
  <c r="I38" i="55"/>
  <c r="H38" i="55"/>
  <c r="N37" i="55"/>
  <c r="I37" i="55"/>
  <c r="H37" i="55"/>
  <c r="N36" i="55"/>
  <c r="I36" i="55"/>
  <c r="H36" i="55"/>
  <c r="I35" i="55"/>
  <c r="H35" i="55"/>
  <c r="N34" i="55"/>
  <c r="I34" i="55"/>
  <c r="H34" i="55"/>
  <c r="I33" i="55"/>
  <c r="H33" i="55"/>
  <c r="N32" i="55"/>
  <c r="I32" i="55"/>
  <c r="H32" i="55"/>
  <c r="N31" i="55"/>
  <c r="I31" i="55"/>
  <c r="H31" i="55"/>
  <c r="N30" i="55"/>
  <c r="I30" i="55"/>
  <c r="H30" i="55"/>
  <c r="I29" i="55"/>
  <c r="H29" i="55"/>
  <c r="N28" i="55"/>
  <c r="I28" i="55"/>
  <c r="H28" i="55"/>
  <c r="I27" i="55"/>
  <c r="H27" i="55"/>
  <c r="I26" i="55"/>
  <c r="H26" i="55"/>
  <c r="N25" i="55"/>
  <c r="I25" i="55"/>
  <c r="H25" i="55"/>
  <c r="I24" i="55"/>
  <c r="H24" i="55"/>
  <c r="I23" i="55"/>
  <c r="H23" i="55"/>
  <c r="I22" i="55"/>
  <c r="H22" i="55"/>
  <c r="N21" i="55"/>
  <c r="I21" i="55"/>
  <c r="H21" i="55"/>
  <c r="N20" i="55"/>
  <c r="I20" i="55"/>
  <c r="H20" i="55"/>
  <c r="N19" i="55"/>
  <c r="I19" i="55"/>
  <c r="H19" i="55"/>
  <c r="N18" i="55"/>
  <c r="I18" i="55"/>
  <c r="H18" i="55"/>
  <c r="N17" i="55"/>
  <c r="I17" i="55"/>
  <c r="H17" i="55"/>
  <c r="I16" i="55"/>
  <c r="H16" i="55"/>
  <c r="N15" i="55"/>
  <c r="I15" i="55"/>
  <c r="H15" i="55"/>
  <c r="N14" i="55"/>
  <c r="I14" i="55"/>
  <c r="H14" i="55"/>
  <c r="I13" i="55"/>
  <c r="H13" i="55"/>
  <c r="N12" i="55"/>
  <c r="I12" i="55"/>
  <c r="H12" i="55"/>
  <c r="N11" i="55"/>
  <c r="I11" i="55"/>
  <c r="H11" i="55"/>
  <c r="N10" i="55"/>
  <c r="I10" i="55"/>
  <c r="H10" i="55"/>
  <c r="V9" i="55"/>
  <c r="N42" i="55" s="1"/>
  <c r="N9" i="55"/>
  <c r="I9" i="55"/>
  <c r="H9" i="55"/>
  <c r="V8" i="55"/>
  <c r="N24" i="55" s="1"/>
  <c r="N8" i="55"/>
  <c r="I8" i="55"/>
  <c r="H8" i="55"/>
  <c r="V7" i="55"/>
  <c r="N33" i="55" s="1"/>
  <c r="I7" i="55"/>
  <c r="H7" i="55"/>
  <c r="N6" i="55"/>
  <c r="I6" i="55"/>
  <c r="H6" i="55"/>
  <c r="V5" i="55"/>
  <c r="N5" i="55"/>
  <c r="I5" i="55"/>
  <c r="H5" i="55"/>
  <c r="V4" i="55"/>
  <c r="V3" i="55"/>
  <c r="A1" i="55"/>
  <c r="N57" i="54"/>
  <c r="I57" i="54"/>
  <c r="H57" i="54"/>
  <c r="N56" i="54"/>
  <c r="I56" i="54"/>
  <c r="H56" i="54"/>
  <c r="N55" i="54"/>
  <c r="I55" i="54"/>
  <c r="H55" i="54"/>
  <c r="N54" i="54"/>
  <c r="I54" i="54"/>
  <c r="H54" i="54"/>
  <c r="N53" i="54"/>
  <c r="I53" i="54"/>
  <c r="H53" i="54"/>
  <c r="N52" i="54"/>
  <c r="I52" i="54"/>
  <c r="H52" i="54"/>
  <c r="N51" i="54"/>
  <c r="I51" i="54"/>
  <c r="H51" i="54"/>
  <c r="N50" i="54"/>
  <c r="I50" i="54"/>
  <c r="H50" i="54"/>
  <c r="N49" i="54"/>
  <c r="I49" i="54"/>
  <c r="H49" i="54"/>
  <c r="N48" i="54"/>
  <c r="I48" i="54"/>
  <c r="H48" i="54"/>
  <c r="N47" i="54"/>
  <c r="I47" i="54"/>
  <c r="H47" i="54"/>
  <c r="N46" i="54"/>
  <c r="I46" i="54"/>
  <c r="H46" i="54"/>
  <c r="N45" i="54"/>
  <c r="I45" i="54"/>
  <c r="H45" i="54"/>
  <c r="N44" i="54"/>
  <c r="I44" i="54"/>
  <c r="H44" i="54"/>
  <c r="N43" i="54"/>
  <c r="I43" i="54"/>
  <c r="H43" i="54"/>
  <c r="N42" i="54"/>
  <c r="I42" i="54"/>
  <c r="H42" i="54"/>
  <c r="N41" i="54"/>
  <c r="I41" i="54"/>
  <c r="H41" i="54"/>
  <c r="N40" i="54"/>
  <c r="I40" i="54"/>
  <c r="H40" i="54"/>
  <c r="N39" i="54"/>
  <c r="I39" i="54"/>
  <c r="H39" i="54"/>
  <c r="N38" i="54"/>
  <c r="I38" i="54"/>
  <c r="H38" i="54"/>
  <c r="N37" i="54"/>
  <c r="I37" i="54"/>
  <c r="H37" i="54"/>
  <c r="N36" i="54"/>
  <c r="I36" i="54"/>
  <c r="H36" i="54"/>
  <c r="N35" i="54"/>
  <c r="I35" i="54"/>
  <c r="H35" i="54"/>
  <c r="N34" i="54"/>
  <c r="I34" i="54"/>
  <c r="H34" i="54"/>
  <c r="I33" i="54"/>
  <c r="H33" i="54"/>
  <c r="I32" i="54"/>
  <c r="H32" i="54"/>
  <c r="I31" i="54"/>
  <c r="H31" i="54"/>
  <c r="I30" i="54"/>
  <c r="H30" i="54"/>
  <c r="I29" i="54"/>
  <c r="H29" i="54"/>
  <c r="I28" i="54"/>
  <c r="H28" i="54"/>
  <c r="I27" i="54"/>
  <c r="H27" i="54"/>
  <c r="I26" i="54"/>
  <c r="H26" i="54"/>
  <c r="I25" i="54"/>
  <c r="H25" i="54"/>
  <c r="I24" i="54"/>
  <c r="H24" i="54"/>
  <c r="I23" i="54"/>
  <c r="H23" i="54"/>
  <c r="I22" i="54"/>
  <c r="H22" i="54"/>
  <c r="N21" i="54"/>
  <c r="I21" i="54"/>
  <c r="H21" i="54"/>
  <c r="I20" i="54"/>
  <c r="H20" i="54"/>
  <c r="I19" i="54"/>
  <c r="H19" i="54"/>
  <c r="I18" i="54"/>
  <c r="H18" i="54"/>
  <c r="I17" i="54"/>
  <c r="H17" i="54"/>
  <c r="I16" i="54"/>
  <c r="H16" i="54"/>
  <c r="I15" i="54"/>
  <c r="H15" i="54"/>
  <c r="I14" i="54"/>
  <c r="H14" i="54"/>
  <c r="I13" i="54"/>
  <c r="H13" i="54"/>
  <c r="I12" i="54"/>
  <c r="H12" i="54"/>
  <c r="I11" i="54"/>
  <c r="H11" i="54"/>
  <c r="I10" i="54"/>
  <c r="H10" i="54"/>
  <c r="V9" i="54"/>
  <c r="I9" i="54"/>
  <c r="H9" i="54"/>
  <c r="V8" i="54"/>
  <c r="I8" i="54"/>
  <c r="H8" i="54"/>
  <c r="V7" i="54"/>
  <c r="I7" i="54"/>
  <c r="H7" i="54"/>
  <c r="N6" i="54"/>
  <c r="I6" i="54"/>
  <c r="H6" i="54"/>
  <c r="V5" i="54"/>
  <c r="I5" i="54"/>
  <c r="H5" i="54"/>
  <c r="V4" i="54"/>
  <c r="N22" i="54" s="1"/>
  <c r="V3" i="54"/>
  <c r="A1" i="54"/>
  <c r="N57" i="53"/>
  <c r="I57" i="53"/>
  <c r="H57" i="53"/>
  <c r="N56" i="53"/>
  <c r="I56" i="53"/>
  <c r="H56" i="53"/>
  <c r="N55" i="53"/>
  <c r="I55" i="53"/>
  <c r="H55" i="53"/>
  <c r="N54" i="53"/>
  <c r="I54" i="53"/>
  <c r="H54" i="53"/>
  <c r="N53" i="53"/>
  <c r="I53" i="53"/>
  <c r="H53" i="53"/>
  <c r="N52" i="53"/>
  <c r="I52" i="53"/>
  <c r="H52" i="53"/>
  <c r="N51" i="53"/>
  <c r="I51" i="53"/>
  <c r="H51" i="53"/>
  <c r="N50" i="53"/>
  <c r="I50" i="53"/>
  <c r="H50" i="53"/>
  <c r="N49" i="53"/>
  <c r="I49" i="53"/>
  <c r="H49" i="53"/>
  <c r="N48" i="53"/>
  <c r="I48" i="53"/>
  <c r="H48" i="53"/>
  <c r="N47" i="53"/>
  <c r="I47" i="53"/>
  <c r="H47" i="53"/>
  <c r="N46" i="53"/>
  <c r="I46" i="53"/>
  <c r="H46" i="53"/>
  <c r="N45" i="53"/>
  <c r="I45" i="53"/>
  <c r="H45" i="53"/>
  <c r="N44" i="53"/>
  <c r="I44" i="53"/>
  <c r="H44" i="53"/>
  <c r="N43" i="53"/>
  <c r="I43" i="53"/>
  <c r="H43" i="53"/>
  <c r="N42" i="53"/>
  <c r="I42" i="53"/>
  <c r="H42" i="53"/>
  <c r="N41" i="53"/>
  <c r="I41" i="53"/>
  <c r="H41" i="53"/>
  <c r="N40" i="53"/>
  <c r="I40" i="53"/>
  <c r="H40" i="53"/>
  <c r="N39" i="53"/>
  <c r="I39" i="53"/>
  <c r="H39" i="53"/>
  <c r="N38" i="53"/>
  <c r="I38" i="53"/>
  <c r="H38" i="53"/>
  <c r="N37" i="53"/>
  <c r="I37" i="53"/>
  <c r="H37" i="53"/>
  <c r="N36" i="53"/>
  <c r="I36" i="53"/>
  <c r="H36" i="53"/>
  <c r="N35" i="53"/>
  <c r="I35" i="53"/>
  <c r="H35" i="53"/>
  <c r="N34" i="53"/>
  <c r="I34" i="53"/>
  <c r="H34" i="53"/>
  <c r="N33" i="53"/>
  <c r="I33" i="53"/>
  <c r="H33" i="53"/>
  <c r="N32" i="53"/>
  <c r="I32" i="53"/>
  <c r="H32" i="53"/>
  <c r="N31" i="53"/>
  <c r="I31" i="53"/>
  <c r="H31" i="53"/>
  <c r="N30" i="53"/>
  <c r="I30" i="53"/>
  <c r="H30" i="53"/>
  <c r="N29" i="53"/>
  <c r="I29" i="53"/>
  <c r="H29" i="53"/>
  <c r="N28" i="53"/>
  <c r="I28" i="53"/>
  <c r="H28" i="53"/>
  <c r="N27" i="53"/>
  <c r="I27" i="53"/>
  <c r="H27" i="53"/>
  <c r="N26" i="53"/>
  <c r="I26" i="53"/>
  <c r="H26" i="53"/>
  <c r="N25" i="53"/>
  <c r="I25" i="53"/>
  <c r="H25" i="53"/>
  <c r="N24" i="53"/>
  <c r="I24" i="53"/>
  <c r="H24" i="53"/>
  <c r="I23" i="53"/>
  <c r="H23" i="53"/>
  <c r="N22" i="53"/>
  <c r="I22" i="53"/>
  <c r="H22" i="53"/>
  <c r="I21" i="53"/>
  <c r="H21" i="53"/>
  <c r="I20" i="53"/>
  <c r="H20" i="53"/>
  <c r="I19" i="53"/>
  <c r="H19" i="53"/>
  <c r="I18" i="53"/>
  <c r="H18" i="53"/>
  <c r="I17" i="53"/>
  <c r="H17" i="53"/>
  <c r="I16" i="53"/>
  <c r="H16" i="53"/>
  <c r="I15" i="53"/>
  <c r="H15" i="53"/>
  <c r="I14" i="53"/>
  <c r="H14" i="53"/>
  <c r="I13" i="53"/>
  <c r="H13" i="53"/>
  <c r="I12" i="53"/>
  <c r="H12" i="53"/>
  <c r="I11" i="53"/>
  <c r="H11" i="53"/>
  <c r="N10" i="53"/>
  <c r="I10" i="53"/>
  <c r="H10" i="53"/>
  <c r="V9" i="53"/>
  <c r="N20" i="53" s="1"/>
  <c r="I9" i="53"/>
  <c r="H9" i="53"/>
  <c r="V8" i="53"/>
  <c r="I8" i="53"/>
  <c r="H8" i="53"/>
  <c r="V7" i="53"/>
  <c r="N9" i="53" s="1"/>
  <c r="N7" i="53"/>
  <c r="I7" i="53"/>
  <c r="H7" i="53"/>
  <c r="N6" i="53"/>
  <c r="I6" i="53"/>
  <c r="H6" i="53"/>
  <c r="V5" i="53"/>
  <c r="I5" i="53"/>
  <c r="H5" i="53"/>
  <c r="V4" i="53"/>
  <c r="V3" i="53"/>
  <c r="A1" i="53"/>
  <c r="N58" i="52"/>
  <c r="I58" i="52"/>
  <c r="H58" i="52"/>
  <c r="N57" i="52"/>
  <c r="I57" i="52"/>
  <c r="H57" i="52"/>
  <c r="N56" i="52"/>
  <c r="I56" i="52"/>
  <c r="H56" i="52"/>
  <c r="N55" i="52"/>
  <c r="I55" i="52"/>
  <c r="H55" i="52"/>
  <c r="N54" i="52"/>
  <c r="I54" i="52"/>
  <c r="H54" i="52"/>
  <c r="N53" i="52"/>
  <c r="I53" i="52"/>
  <c r="H53" i="52"/>
  <c r="N52" i="52"/>
  <c r="I52" i="52"/>
  <c r="H52" i="52"/>
  <c r="N51" i="52"/>
  <c r="I51" i="52"/>
  <c r="H51" i="52"/>
  <c r="N50" i="52"/>
  <c r="I50" i="52"/>
  <c r="H50" i="52"/>
  <c r="N49" i="52"/>
  <c r="I49" i="52"/>
  <c r="H49" i="52"/>
  <c r="N48" i="52"/>
  <c r="I48" i="52"/>
  <c r="H48" i="52"/>
  <c r="N47" i="52"/>
  <c r="I47" i="52"/>
  <c r="H47" i="52"/>
  <c r="N46" i="52"/>
  <c r="I46" i="52"/>
  <c r="H46" i="52"/>
  <c r="N45" i="52"/>
  <c r="I45" i="52"/>
  <c r="H45" i="52"/>
  <c r="N44" i="52"/>
  <c r="I44" i="52"/>
  <c r="H44" i="52"/>
  <c r="N43" i="52"/>
  <c r="I43" i="52"/>
  <c r="H43" i="52"/>
  <c r="N42" i="52"/>
  <c r="I42" i="52"/>
  <c r="H42" i="52"/>
  <c r="N41" i="52"/>
  <c r="I41" i="52"/>
  <c r="H41" i="52"/>
  <c r="N40" i="52"/>
  <c r="I40" i="52"/>
  <c r="H40" i="52"/>
  <c r="N39" i="52"/>
  <c r="I39" i="52"/>
  <c r="H39" i="52"/>
  <c r="N38" i="52"/>
  <c r="I38" i="52"/>
  <c r="H38" i="52"/>
  <c r="N37" i="52"/>
  <c r="I37" i="52"/>
  <c r="H37" i="52"/>
  <c r="I36" i="52"/>
  <c r="H36" i="52"/>
  <c r="I35" i="52"/>
  <c r="H35" i="52"/>
  <c r="I34" i="52"/>
  <c r="H34" i="52"/>
  <c r="N33" i="52"/>
  <c r="I33" i="52"/>
  <c r="H33" i="52"/>
  <c r="I32" i="52"/>
  <c r="H32" i="52"/>
  <c r="I31" i="52"/>
  <c r="H31" i="52"/>
  <c r="I30" i="52"/>
  <c r="H30" i="52"/>
  <c r="I29" i="52"/>
  <c r="H29" i="52"/>
  <c r="I28" i="52"/>
  <c r="H28" i="52"/>
  <c r="I27" i="52"/>
  <c r="H27" i="52"/>
  <c r="I26" i="52"/>
  <c r="H26" i="52"/>
  <c r="I25" i="52"/>
  <c r="H25" i="52"/>
  <c r="I24" i="52"/>
  <c r="H24" i="52"/>
  <c r="I23" i="52"/>
  <c r="H23" i="52"/>
  <c r="I22" i="52"/>
  <c r="H22" i="52"/>
  <c r="I21" i="52"/>
  <c r="H21" i="52"/>
  <c r="I20" i="52"/>
  <c r="H20" i="52"/>
  <c r="I19" i="52"/>
  <c r="H19" i="52"/>
  <c r="I18" i="52"/>
  <c r="H18" i="52"/>
  <c r="I17" i="52"/>
  <c r="H17" i="52"/>
  <c r="I16" i="52"/>
  <c r="H16" i="52"/>
  <c r="I15" i="52"/>
  <c r="H15" i="52"/>
  <c r="I14" i="52"/>
  <c r="H14" i="52"/>
  <c r="I13" i="52"/>
  <c r="H13" i="52"/>
  <c r="I12" i="52"/>
  <c r="H12" i="52"/>
  <c r="N11" i="52"/>
  <c r="I11" i="52"/>
  <c r="H11" i="52"/>
  <c r="N10" i="52"/>
  <c r="I10" i="52"/>
  <c r="H10" i="52"/>
  <c r="V9" i="52"/>
  <c r="I9" i="52"/>
  <c r="H9" i="52"/>
  <c r="V8" i="52"/>
  <c r="I8" i="52"/>
  <c r="H8" i="52"/>
  <c r="V7" i="52"/>
  <c r="I7" i="52"/>
  <c r="H7" i="52"/>
  <c r="I6" i="52"/>
  <c r="H6" i="52"/>
  <c r="V5" i="52"/>
  <c r="N5" i="52"/>
  <c r="I5" i="52"/>
  <c r="H5" i="52"/>
  <c r="V4" i="52"/>
  <c r="V3" i="52"/>
  <c r="N14" i="52" s="1"/>
  <c r="A1" i="52"/>
  <c r="N58" i="51"/>
  <c r="I58" i="51"/>
  <c r="H58" i="51"/>
  <c r="N57" i="51"/>
  <c r="I57" i="51"/>
  <c r="H57" i="51"/>
  <c r="N56" i="51"/>
  <c r="I56" i="51"/>
  <c r="H56" i="51"/>
  <c r="N55" i="51"/>
  <c r="I55" i="51"/>
  <c r="H55" i="51"/>
  <c r="N54" i="51"/>
  <c r="I54" i="51"/>
  <c r="H54" i="51"/>
  <c r="N53" i="51"/>
  <c r="I53" i="51"/>
  <c r="H53" i="51"/>
  <c r="N52" i="51"/>
  <c r="I52" i="51"/>
  <c r="H52" i="51"/>
  <c r="N51" i="51"/>
  <c r="I51" i="51"/>
  <c r="H51" i="51"/>
  <c r="N50" i="51"/>
  <c r="I50" i="51"/>
  <c r="H50" i="51"/>
  <c r="N49" i="51"/>
  <c r="I49" i="51"/>
  <c r="H49" i="51"/>
  <c r="N48" i="51"/>
  <c r="I48" i="51"/>
  <c r="H48" i="51"/>
  <c r="N47" i="51"/>
  <c r="I47" i="51"/>
  <c r="H47" i="51"/>
  <c r="N46" i="51"/>
  <c r="I46" i="51"/>
  <c r="H46" i="51"/>
  <c r="N45" i="51"/>
  <c r="I45" i="51"/>
  <c r="H45" i="51"/>
  <c r="N44" i="51"/>
  <c r="I44" i="51"/>
  <c r="H44" i="51"/>
  <c r="N43" i="51"/>
  <c r="I43" i="51"/>
  <c r="H43" i="51"/>
  <c r="N42" i="51"/>
  <c r="I42" i="51"/>
  <c r="H42" i="51"/>
  <c r="N41" i="51"/>
  <c r="I41" i="51"/>
  <c r="H41" i="51"/>
  <c r="N40" i="51"/>
  <c r="I40" i="51"/>
  <c r="H40" i="51"/>
  <c r="N39" i="51"/>
  <c r="I39" i="51"/>
  <c r="H39" i="51"/>
  <c r="N38" i="51"/>
  <c r="I38" i="51"/>
  <c r="H38" i="51"/>
  <c r="N37" i="51"/>
  <c r="I37" i="51"/>
  <c r="H37" i="51"/>
  <c r="N36" i="51"/>
  <c r="I36" i="51"/>
  <c r="H36" i="51"/>
  <c r="N35" i="51"/>
  <c r="I35" i="51"/>
  <c r="H35" i="51"/>
  <c r="N34" i="51"/>
  <c r="I34" i="51"/>
  <c r="H34" i="51"/>
  <c r="N33" i="51"/>
  <c r="I33" i="51"/>
  <c r="H33" i="51"/>
  <c r="N32" i="51"/>
  <c r="I32" i="51"/>
  <c r="H32" i="51"/>
  <c r="N31" i="51"/>
  <c r="I31" i="51"/>
  <c r="H31" i="51"/>
  <c r="N30" i="51"/>
  <c r="I30" i="51"/>
  <c r="H30" i="51"/>
  <c r="N29" i="51"/>
  <c r="I29" i="51"/>
  <c r="H29" i="51"/>
  <c r="N28" i="51"/>
  <c r="I28" i="51"/>
  <c r="H28" i="51"/>
  <c r="N27" i="51"/>
  <c r="I27" i="51"/>
  <c r="H27" i="51"/>
  <c r="N26" i="51"/>
  <c r="I26" i="51"/>
  <c r="H26" i="51"/>
  <c r="N25" i="51"/>
  <c r="I25" i="51"/>
  <c r="H25" i="51"/>
  <c r="N24" i="51"/>
  <c r="I24" i="51"/>
  <c r="H24" i="51"/>
  <c r="N23" i="51"/>
  <c r="I23" i="51"/>
  <c r="H23" i="51"/>
  <c r="N22" i="51"/>
  <c r="I22" i="51"/>
  <c r="H22" i="51"/>
  <c r="N21" i="51"/>
  <c r="I21" i="51"/>
  <c r="H21" i="51"/>
  <c r="N20" i="51"/>
  <c r="I20" i="51"/>
  <c r="H20" i="51"/>
  <c r="I19" i="51"/>
  <c r="H19" i="51"/>
  <c r="I18" i="51"/>
  <c r="H18" i="51"/>
  <c r="I17" i="51"/>
  <c r="H17" i="51"/>
  <c r="I16" i="51"/>
  <c r="H16" i="51"/>
  <c r="I15" i="51"/>
  <c r="H15" i="51"/>
  <c r="I14" i="51"/>
  <c r="H14" i="51"/>
  <c r="I13" i="51"/>
  <c r="H13" i="51"/>
  <c r="I12" i="51"/>
  <c r="H12" i="51"/>
  <c r="I11" i="51"/>
  <c r="H11" i="51"/>
  <c r="I10" i="51"/>
  <c r="H10" i="51"/>
  <c r="V9" i="51"/>
  <c r="N18" i="51" s="1"/>
  <c r="I9" i="51"/>
  <c r="H9" i="51"/>
  <c r="V8" i="51"/>
  <c r="I8" i="51"/>
  <c r="H8" i="51"/>
  <c r="V7" i="51"/>
  <c r="I7" i="51"/>
  <c r="H7" i="51"/>
  <c r="I6" i="51"/>
  <c r="H6" i="51"/>
  <c r="V5" i="51"/>
  <c r="I5" i="51"/>
  <c r="H5" i="51"/>
  <c r="V4" i="51"/>
  <c r="V3" i="51"/>
  <c r="A1" i="51"/>
  <c r="N56" i="50"/>
  <c r="I56" i="50"/>
  <c r="H56" i="50"/>
  <c r="N55" i="50"/>
  <c r="I55" i="50"/>
  <c r="H55" i="50"/>
  <c r="N54" i="50"/>
  <c r="I54" i="50"/>
  <c r="H54" i="50"/>
  <c r="N53" i="50"/>
  <c r="I53" i="50"/>
  <c r="H53" i="50"/>
  <c r="N52" i="50"/>
  <c r="I52" i="50"/>
  <c r="H52" i="50"/>
  <c r="N51" i="50"/>
  <c r="I51" i="50"/>
  <c r="H51" i="50"/>
  <c r="N50" i="50"/>
  <c r="I50" i="50"/>
  <c r="H50" i="50"/>
  <c r="N49" i="50"/>
  <c r="I49" i="50"/>
  <c r="H49" i="50"/>
  <c r="N48" i="50"/>
  <c r="I48" i="50"/>
  <c r="H48" i="50"/>
  <c r="N47" i="50"/>
  <c r="I47" i="50"/>
  <c r="H47" i="50"/>
  <c r="N46" i="50"/>
  <c r="I46" i="50"/>
  <c r="H46" i="50"/>
  <c r="N45" i="50"/>
  <c r="I45" i="50"/>
  <c r="H45" i="50"/>
  <c r="N44" i="50"/>
  <c r="I44" i="50"/>
  <c r="H44" i="50"/>
  <c r="N43" i="50"/>
  <c r="I43" i="50"/>
  <c r="H43" i="50"/>
  <c r="N42" i="50"/>
  <c r="I42" i="50"/>
  <c r="H42" i="50"/>
  <c r="N41" i="50"/>
  <c r="I41" i="50"/>
  <c r="H41" i="50"/>
  <c r="N40" i="50"/>
  <c r="I40" i="50"/>
  <c r="H40" i="50"/>
  <c r="N39" i="50"/>
  <c r="I39" i="50"/>
  <c r="H39" i="50"/>
  <c r="N38" i="50"/>
  <c r="I38" i="50"/>
  <c r="H38" i="50"/>
  <c r="N37" i="50"/>
  <c r="I37" i="50"/>
  <c r="H37" i="50"/>
  <c r="N36" i="50"/>
  <c r="I36" i="50"/>
  <c r="H36" i="50"/>
  <c r="N35" i="50"/>
  <c r="I35" i="50"/>
  <c r="H35" i="50"/>
  <c r="N34" i="50"/>
  <c r="I34" i="50"/>
  <c r="H34" i="50"/>
  <c r="N33" i="50"/>
  <c r="I33" i="50"/>
  <c r="H33" i="50"/>
  <c r="I32" i="50"/>
  <c r="H32" i="50"/>
  <c r="I31" i="50"/>
  <c r="H31" i="50"/>
  <c r="I30" i="50"/>
  <c r="H30" i="50"/>
  <c r="I29" i="50"/>
  <c r="H29" i="50"/>
  <c r="I28" i="50"/>
  <c r="H28" i="50"/>
  <c r="I27" i="50"/>
  <c r="H27" i="50"/>
  <c r="I26" i="50"/>
  <c r="H26" i="50"/>
  <c r="I25" i="50"/>
  <c r="H25" i="50"/>
  <c r="I24" i="50"/>
  <c r="H24" i="50"/>
  <c r="I23" i="50"/>
  <c r="H23" i="50"/>
  <c r="I22" i="50"/>
  <c r="H22" i="50"/>
  <c r="I21" i="50"/>
  <c r="H21" i="50"/>
  <c r="I20" i="50"/>
  <c r="H20" i="50"/>
  <c r="I19" i="50"/>
  <c r="H19" i="50"/>
  <c r="I18" i="50"/>
  <c r="H18" i="50"/>
  <c r="I17" i="50"/>
  <c r="H17" i="50"/>
  <c r="I16" i="50"/>
  <c r="H16" i="50"/>
  <c r="I15" i="50"/>
  <c r="H15" i="50"/>
  <c r="I14" i="50"/>
  <c r="H14" i="50"/>
  <c r="I13" i="50"/>
  <c r="H13" i="50"/>
  <c r="I12" i="50"/>
  <c r="H12" i="50"/>
  <c r="I11" i="50"/>
  <c r="H11" i="50"/>
  <c r="I10" i="50"/>
  <c r="H10" i="50"/>
  <c r="I9" i="50"/>
  <c r="H9" i="50"/>
  <c r="V8" i="50"/>
  <c r="I8" i="50"/>
  <c r="H8" i="50"/>
  <c r="V7" i="50"/>
  <c r="I7" i="50"/>
  <c r="H7" i="50"/>
  <c r="V6" i="50"/>
  <c r="I6" i="50"/>
  <c r="H6" i="50"/>
  <c r="V5" i="50"/>
  <c r="N32" i="50" s="1"/>
  <c r="I5" i="50"/>
  <c r="H5" i="50"/>
  <c r="V4" i="50"/>
  <c r="N15" i="50" s="1"/>
  <c r="V3" i="50"/>
  <c r="N9" i="50" s="1"/>
  <c r="A1" i="50"/>
  <c r="N14" i="49"/>
  <c r="I14" i="49"/>
  <c r="H14" i="49"/>
  <c r="N45" i="49"/>
  <c r="I45" i="49"/>
  <c r="H45" i="49"/>
  <c r="N53" i="49"/>
  <c r="I53" i="49"/>
  <c r="H53" i="49"/>
  <c r="N48" i="49"/>
  <c r="I48" i="49"/>
  <c r="H48" i="49"/>
  <c r="N41" i="49"/>
  <c r="I41" i="49"/>
  <c r="H41" i="49"/>
  <c r="N12" i="49"/>
  <c r="I12" i="49"/>
  <c r="H12" i="49"/>
  <c r="N56" i="49"/>
  <c r="I56" i="49"/>
  <c r="H56" i="49"/>
  <c r="N50" i="49"/>
  <c r="I50" i="49"/>
  <c r="H50" i="49"/>
  <c r="N28" i="49"/>
  <c r="I28" i="49"/>
  <c r="H28" i="49"/>
  <c r="I21" i="49"/>
  <c r="H21" i="49"/>
  <c r="N51" i="49"/>
  <c r="I51" i="49"/>
  <c r="H51" i="49"/>
  <c r="N47" i="49"/>
  <c r="I47" i="49"/>
  <c r="H47" i="49"/>
  <c r="N20" i="49"/>
  <c r="I20" i="49"/>
  <c r="H20" i="49"/>
  <c r="N52" i="49"/>
  <c r="I52" i="49"/>
  <c r="H52" i="49"/>
  <c r="N44" i="49"/>
  <c r="I44" i="49"/>
  <c r="H44" i="49"/>
  <c r="N22" i="49"/>
  <c r="I22" i="49"/>
  <c r="H22" i="49"/>
  <c r="N6" i="49"/>
  <c r="I6" i="49"/>
  <c r="H6" i="49"/>
  <c r="N55" i="49"/>
  <c r="I55" i="49"/>
  <c r="H55" i="49"/>
  <c r="N54" i="49"/>
  <c r="I54" i="49"/>
  <c r="H54" i="49"/>
  <c r="I7" i="49"/>
  <c r="H7" i="49"/>
  <c r="I49" i="49"/>
  <c r="H49" i="49"/>
  <c r="N17" i="49"/>
  <c r="I17" i="49"/>
  <c r="H17" i="49"/>
  <c r="N15" i="49"/>
  <c r="I15" i="49"/>
  <c r="H15" i="49"/>
  <c r="I18" i="49"/>
  <c r="H18" i="49"/>
  <c r="N8" i="49"/>
  <c r="I8" i="49"/>
  <c r="H8" i="49"/>
  <c r="N38" i="49"/>
  <c r="I38" i="49"/>
  <c r="H38" i="49"/>
  <c r="N9" i="49"/>
  <c r="I9" i="49"/>
  <c r="H9" i="49"/>
  <c r="N23" i="49"/>
  <c r="I23" i="49"/>
  <c r="H23" i="49"/>
  <c r="I27" i="49"/>
  <c r="H27" i="49"/>
  <c r="I37" i="49"/>
  <c r="H37" i="49"/>
  <c r="N11" i="49"/>
  <c r="I11" i="49"/>
  <c r="H11" i="49"/>
  <c r="I40" i="49"/>
  <c r="H40" i="49"/>
  <c r="I31" i="49"/>
  <c r="H31" i="49"/>
  <c r="N24" i="49"/>
  <c r="I24" i="49"/>
  <c r="H24" i="49"/>
  <c r="I42" i="49"/>
  <c r="H42" i="49"/>
  <c r="I10" i="49"/>
  <c r="H10" i="49"/>
  <c r="I16" i="49"/>
  <c r="H16" i="49"/>
  <c r="N5" i="49"/>
  <c r="I5" i="49"/>
  <c r="H5" i="49"/>
  <c r="N13" i="49"/>
  <c r="I13" i="49"/>
  <c r="H13" i="49"/>
  <c r="N30" i="49"/>
  <c r="I30" i="49"/>
  <c r="H30" i="49"/>
  <c r="N46" i="49"/>
  <c r="I46" i="49"/>
  <c r="H46" i="49"/>
  <c r="I36" i="49"/>
  <c r="H36" i="49"/>
  <c r="N43" i="49"/>
  <c r="I43" i="49"/>
  <c r="H43" i="49"/>
  <c r="N34" i="49"/>
  <c r="I34" i="49"/>
  <c r="H34" i="49"/>
  <c r="I19" i="49"/>
  <c r="H19" i="49"/>
  <c r="N33" i="49"/>
  <c r="I33" i="49"/>
  <c r="H33" i="49"/>
  <c r="I25" i="49"/>
  <c r="H25" i="49"/>
  <c r="N32" i="49"/>
  <c r="I32" i="49"/>
  <c r="H32" i="49"/>
  <c r="V8" i="49"/>
  <c r="N37" i="49" s="1"/>
  <c r="N39" i="49"/>
  <c r="I39" i="49"/>
  <c r="H39" i="49"/>
  <c r="V7" i="49"/>
  <c r="N49" i="49" s="1"/>
  <c r="I29" i="49"/>
  <c r="H29" i="49"/>
  <c r="V6" i="49"/>
  <c r="N40" i="49" s="1"/>
  <c r="N26" i="49"/>
  <c r="I26" i="49"/>
  <c r="H26" i="49"/>
  <c r="V5" i="49"/>
  <c r="N35" i="49"/>
  <c r="I35" i="49"/>
  <c r="H35" i="49"/>
  <c r="V4" i="49"/>
  <c r="V3" i="49"/>
  <c r="A1" i="49"/>
  <c r="N54" i="48"/>
  <c r="I54" i="48"/>
  <c r="H54" i="48"/>
  <c r="N53" i="48"/>
  <c r="I53" i="48"/>
  <c r="H53" i="48"/>
  <c r="N52" i="48"/>
  <c r="I52" i="48"/>
  <c r="H52" i="48"/>
  <c r="N51" i="48"/>
  <c r="I51" i="48"/>
  <c r="H51" i="48"/>
  <c r="N50" i="48"/>
  <c r="I50" i="48"/>
  <c r="H50" i="48"/>
  <c r="N49" i="48"/>
  <c r="I49" i="48"/>
  <c r="H49" i="48"/>
  <c r="N48" i="48"/>
  <c r="I48" i="48"/>
  <c r="H48" i="48"/>
  <c r="N47" i="48"/>
  <c r="I47" i="48"/>
  <c r="H47" i="48"/>
  <c r="N46" i="48"/>
  <c r="I46" i="48"/>
  <c r="H46" i="48"/>
  <c r="N45" i="48"/>
  <c r="I45" i="48"/>
  <c r="H45" i="48"/>
  <c r="I44" i="48"/>
  <c r="H44" i="48"/>
  <c r="N43" i="48"/>
  <c r="I43" i="48"/>
  <c r="H43" i="48"/>
  <c r="N42" i="48"/>
  <c r="I42" i="48"/>
  <c r="H42" i="48"/>
  <c r="N41" i="48"/>
  <c r="I41" i="48"/>
  <c r="H41" i="48"/>
  <c r="N40" i="48"/>
  <c r="I40" i="48"/>
  <c r="H40" i="48"/>
  <c r="I39" i="48"/>
  <c r="H39" i="48"/>
  <c r="I38" i="48"/>
  <c r="H38" i="48"/>
  <c r="I37" i="48"/>
  <c r="H37" i="48"/>
  <c r="N36" i="48"/>
  <c r="I36" i="48"/>
  <c r="H36" i="48"/>
  <c r="I35" i="48"/>
  <c r="H35" i="48"/>
  <c r="I34" i="48"/>
  <c r="H34" i="48"/>
  <c r="I33" i="48"/>
  <c r="H33" i="48"/>
  <c r="I32" i="48"/>
  <c r="H32" i="48"/>
  <c r="I31" i="48"/>
  <c r="H31" i="48"/>
  <c r="I30" i="48"/>
  <c r="H30" i="48"/>
  <c r="I29" i="48"/>
  <c r="H29" i="48"/>
  <c r="I28" i="48"/>
  <c r="H28" i="48"/>
  <c r="I27" i="48"/>
  <c r="H27" i="48"/>
  <c r="I26" i="48"/>
  <c r="H26" i="48"/>
  <c r="N25" i="48"/>
  <c r="I25" i="48"/>
  <c r="H25" i="48"/>
  <c r="I24" i="48"/>
  <c r="H24" i="48"/>
  <c r="N23" i="48"/>
  <c r="I23" i="48"/>
  <c r="H23" i="48"/>
  <c r="I22" i="48"/>
  <c r="H22" i="48"/>
  <c r="I21" i="48"/>
  <c r="H21" i="48"/>
  <c r="N20" i="48"/>
  <c r="I20" i="48"/>
  <c r="H20" i="48"/>
  <c r="N19" i="48"/>
  <c r="I19" i="48"/>
  <c r="H19" i="48"/>
  <c r="I18" i="48"/>
  <c r="H18" i="48"/>
  <c r="I17" i="48"/>
  <c r="H17" i="48"/>
  <c r="N16" i="48"/>
  <c r="I16" i="48"/>
  <c r="H16" i="48"/>
  <c r="I15" i="48"/>
  <c r="H15" i="48"/>
  <c r="I14" i="48"/>
  <c r="H14" i="48"/>
  <c r="N13" i="48"/>
  <c r="I13" i="48"/>
  <c r="H13" i="48"/>
  <c r="I12" i="48"/>
  <c r="H12" i="48"/>
  <c r="I11" i="48"/>
  <c r="H11" i="48"/>
  <c r="N10" i="48"/>
  <c r="I10" i="48"/>
  <c r="H10" i="48"/>
  <c r="N9" i="48"/>
  <c r="I9" i="48"/>
  <c r="H9" i="48"/>
  <c r="V8" i="48"/>
  <c r="I8" i="48"/>
  <c r="H8" i="48"/>
  <c r="V7" i="48"/>
  <c r="I7" i="48"/>
  <c r="H7" i="48"/>
  <c r="V6" i="48"/>
  <c r="I6" i="48"/>
  <c r="H6" i="48"/>
  <c r="V5" i="48"/>
  <c r="N5" i="48"/>
  <c r="I5" i="48"/>
  <c r="H5" i="48"/>
  <c r="V4" i="48"/>
  <c r="N29" i="48" s="1"/>
  <c r="V3" i="48"/>
  <c r="N37" i="48" s="1"/>
  <c r="A1" i="48"/>
  <c r="N50" i="47"/>
  <c r="I50" i="47"/>
  <c r="H50" i="47"/>
  <c r="N49" i="47"/>
  <c r="I49" i="47"/>
  <c r="H49" i="47"/>
  <c r="N48" i="47"/>
  <c r="I48" i="47"/>
  <c r="H48" i="47"/>
  <c r="N47" i="47"/>
  <c r="I47" i="47"/>
  <c r="H47" i="47"/>
  <c r="I46" i="47"/>
  <c r="H46" i="47"/>
  <c r="I45" i="47"/>
  <c r="H45" i="47"/>
  <c r="N44" i="47"/>
  <c r="I44" i="47"/>
  <c r="H44" i="47"/>
  <c r="N43" i="47"/>
  <c r="I43" i="47"/>
  <c r="H43" i="47"/>
  <c r="I42" i="47"/>
  <c r="H42" i="47"/>
  <c r="N41" i="47"/>
  <c r="I41" i="47"/>
  <c r="H41" i="47"/>
  <c r="N40" i="47"/>
  <c r="I40" i="47"/>
  <c r="H40" i="47"/>
  <c r="N39" i="47"/>
  <c r="I39" i="47"/>
  <c r="H39" i="47"/>
  <c r="N38" i="47"/>
  <c r="I38" i="47"/>
  <c r="H38" i="47"/>
  <c r="I37" i="47"/>
  <c r="H37" i="47"/>
  <c r="I36" i="47"/>
  <c r="H36" i="47"/>
  <c r="N35" i="47"/>
  <c r="I35" i="47"/>
  <c r="H35" i="47"/>
  <c r="I34" i="47"/>
  <c r="H34" i="47"/>
  <c r="I33" i="47"/>
  <c r="H33" i="47"/>
  <c r="N32" i="47"/>
  <c r="I32" i="47"/>
  <c r="H32" i="47"/>
  <c r="I31" i="47"/>
  <c r="H31" i="47"/>
  <c r="N30" i="47"/>
  <c r="I30" i="47"/>
  <c r="H30" i="47"/>
  <c r="N29" i="47"/>
  <c r="I29" i="47"/>
  <c r="H29" i="47"/>
  <c r="I28" i="47"/>
  <c r="H28" i="47"/>
  <c r="N27" i="47"/>
  <c r="I27" i="47"/>
  <c r="H27" i="47"/>
  <c r="N26" i="47"/>
  <c r="I26" i="47"/>
  <c r="H26" i="47"/>
  <c r="N25" i="47"/>
  <c r="I25" i="47"/>
  <c r="H25" i="47"/>
  <c r="N24" i="47"/>
  <c r="I24" i="47"/>
  <c r="H24" i="47"/>
  <c r="N23" i="47"/>
  <c r="I23" i="47"/>
  <c r="H23" i="47"/>
  <c r="N22" i="47"/>
  <c r="I22" i="47"/>
  <c r="H22" i="47"/>
  <c r="N21" i="47"/>
  <c r="I21" i="47"/>
  <c r="H21" i="47"/>
  <c r="N20" i="47"/>
  <c r="I20" i="47"/>
  <c r="H20" i="47"/>
  <c r="I19" i="47"/>
  <c r="H19" i="47"/>
  <c r="I18" i="47"/>
  <c r="H18" i="47"/>
  <c r="N17" i="47"/>
  <c r="I17" i="47"/>
  <c r="H17" i="47"/>
  <c r="N16" i="47"/>
  <c r="I16" i="47"/>
  <c r="H16" i="47"/>
  <c r="I15" i="47"/>
  <c r="H15" i="47"/>
  <c r="N14" i="47"/>
  <c r="I14" i="47"/>
  <c r="H14" i="47"/>
  <c r="N13" i="47"/>
  <c r="I13" i="47"/>
  <c r="H13" i="47"/>
  <c r="N12" i="47"/>
  <c r="I12" i="47"/>
  <c r="H12" i="47"/>
  <c r="N11" i="47"/>
  <c r="I11" i="47"/>
  <c r="H11" i="47"/>
  <c r="I10" i="47"/>
  <c r="H10" i="47"/>
  <c r="I9" i="47"/>
  <c r="H9" i="47"/>
  <c r="V8" i="47"/>
  <c r="N9" i="47" s="1"/>
  <c r="N8" i="47"/>
  <c r="I8" i="47"/>
  <c r="H8" i="47"/>
  <c r="V7" i="47"/>
  <c r="N7" i="47"/>
  <c r="I7" i="47"/>
  <c r="H7" i="47"/>
  <c r="V6" i="47"/>
  <c r="N5" i="47" s="1"/>
  <c r="N6" i="47"/>
  <c r="I6" i="47"/>
  <c r="H6" i="47"/>
  <c r="V5" i="47"/>
  <c r="I5" i="47"/>
  <c r="H5" i="47"/>
  <c r="V4" i="47"/>
  <c r="V3" i="47"/>
  <c r="A1" i="47"/>
  <c r="N87" i="45"/>
  <c r="I87" i="45"/>
  <c r="H87" i="45"/>
  <c r="N86" i="45"/>
  <c r="I86" i="45"/>
  <c r="H86" i="45"/>
  <c r="N85" i="45"/>
  <c r="I85" i="45"/>
  <c r="H85" i="45"/>
  <c r="N84" i="45"/>
  <c r="I84" i="45"/>
  <c r="H84" i="45"/>
  <c r="N83" i="45"/>
  <c r="I83" i="45"/>
  <c r="H83" i="45"/>
  <c r="N82" i="45"/>
  <c r="I82" i="45"/>
  <c r="H82" i="45"/>
  <c r="N81" i="45"/>
  <c r="I81" i="45"/>
  <c r="H81" i="45"/>
  <c r="N80" i="45"/>
  <c r="I80" i="45"/>
  <c r="H80" i="45"/>
  <c r="N79" i="45"/>
  <c r="I79" i="45"/>
  <c r="H79" i="45"/>
  <c r="I78" i="45"/>
  <c r="H78" i="45"/>
  <c r="N77" i="45"/>
  <c r="I77" i="45"/>
  <c r="H77" i="45"/>
  <c r="I76" i="45"/>
  <c r="H76" i="45"/>
  <c r="N75" i="45"/>
  <c r="I75" i="45"/>
  <c r="H75" i="45"/>
  <c r="N74" i="45"/>
  <c r="I74" i="45"/>
  <c r="H74" i="45"/>
  <c r="N73" i="45"/>
  <c r="I73" i="45"/>
  <c r="H73" i="45"/>
  <c r="N72" i="45"/>
  <c r="I72" i="45"/>
  <c r="H72" i="45"/>
  <c r="N71" i="45"/>
  <c r="I71" i="45"/>
  <c r="H71" i="45"/>
  <c r="N70" i="45"/>
  <c r="I70" i="45"/>
  <c r="H70" i="45"/>
  <c r="N69" i="45"/>
  <c r="I69" i="45"/>
  <c r="H69" i="45"/>
  <c r="N68" i="45"/>
  <c r="I68" i="45"/>
  <c r="H68" i="45"/>
  <c r="I67" i="45"/>
  <c r="H67" i="45"/>
  <c r="I66" i="45"/>
  <c r="H66" i="45"/>
  <c r="N65" i="45"/>
  <c r="I65" i="45"/>
  <c r="H65" i="45"/>
  <c r="I64" i="45"/>
  <c r="H64" i="45"/>
  <c r="N63" i="45"/>
  <c r="I63" i="45"/>
  <c r="H63" i="45"/>
  <c r="N62" i="45"/>
  <c r="I62" i="45"/>
  <c r="H62" i="45"/>
  <c r="N61" i="45"/>
  <c r="I61" i="45"/>
  <c r="H61" i="45"/>
  <c r="N60" i="45"/>
  <c r="I60" i="45"/>
  <c r="H60" i="45"/>
  <c r="N59" i="45"/>
  <c r="I59" i="45"/>
  <c r="H59" i="45"/>
  <c r="N58" i="45"/>
  <c r="I58" i="45"/>
  <c r="H58" i="45"/>
  <c r="N57" i="45"/>
  <c r="I57" i="45"/>
  <c r="H57" i="45"/>
  <c r="N56" i="45"/>
  <c r="I56" i="45"/>
  <c r="H56" i="45"/>
  <c r="I55" i="45"/>
  <c r="H55" i="45"/>
  <c r="N54" i="45"/>
  <c r="I54" i="45"/>
  <c r="H54" i="45"/>
  <c r="I53" i="45"/>
  <c r="H53" i="45"/>
  <c r="I52" i="45"/>
  <c r="H52" i="45"/>
  <c r="N51" i="45"/>
  <c r="I51" i="45"/>
  <c r="H51" i="45"/>
  <c r="N50" i="45"/>
  <c r="I50" i="45"/>
  <c r="H50" i="45"/>
  <c r="N49" i="45"/>
  <c r="I49" i="45"/>
  <c r="H49" i="45"/>
  <c r="N48" i="45"/>
  <c r="I48" i="45"/>
  <c r="H48" i="45"/>
  <c r="I47" i="45"/>
  <c r="H47" i="45"/>
  <c r="N46" i="45"/>
  <c r="I46" i="45"/>
  <c r="H46" i="45"/>
  <c r="N45" i="45"/>
  <c r="I45" i="45"/>
  <c r="H45" i="45"/>
  <c r="I44" i="45"/>
  <c r="H44" i="45"/>
  <c r="I43" i="45"/>
  <c r="H43" i="45"/>
  <c r="N42" i="45"/>
  <c r="I42" i="45"/>
  <c r="H42" i="45"/>
  <c r="N41" i="45"/>
  <c r="I41" i="45"/>
  <c r="H41" i="45"/>
  <c r="N40" i="45"/>
  <c r="I40" i="45"/>
  <c r="H40" i="45"/>
  <c r="I39" i="45"/>
  <c r="H39" i="45"/>
  <c r="N38" i="45"/>
  <c r="I38" i="45"/>
  <c r="H38" i="45"/>
  <c r="I37" i="45"/>
  <c r="H37" i="45"/>
  <c r="N36" i="45"/>
  <c r="I36" i="45"/>
  <c r="H36" i="45"/>
  <c r="I35" i="45"/>
  <c r="H35" i="45"/>
  <c r="N34" i="45"/>
  <c r="I34" i="45"/>
  <c r="H34" i="45"/>
  <c r="N33" i="45"/>
  <c r="I33" i="45"/>
  <c r="H33" i="45"/>
  <c r="I32" i="45"/>
  <c r="H32" i="45"/>
  <c r="N31" i="45"/>
  <c r="I31" i="45"/>
  <c r="H31" i="45"/>
  <c r="I30" i="45"/>
  <c r="H30" i="45"/>
  <c r="I29" i="45"/>
  <c r="H29" i="45"/>
  <c r="I28" i="45"/>
  <c r="H28" i="45"/>
  <c r="N27" i="45"/>
  <c r="I27" i="45"/>
  <c r="H27" i="45"/>
  <c r="N26" i="45"/>
  <c r="I26" i="45"/>
  <c r="H26" i="45"/>
  <c r="N25" i="45"/>
  <c r="I25" i="45"/>
  <c r="H25" i="45"/>
  <c r="I24" i="45"/>
  <c r="H24" i="45"/>
  <c r="I23" i="45"/>
  <c r="H23" i="45"/>
  <c r="N22" i="45"/>
  <c r="I22" i="45"/>
  <c r="H22" i="45"/>
  <c r="I21" i="45"/>
  <c r="H21" i="45"/>
  <c r="N20" i="45"/>
  <c r="I20" i="45"/>
  <c r="H20" i="45"/>
  <c r="I19" i="45"/>
  <c r="H19" i="45"/>
  <c r="I18" i="45"/>
  <c r="H18" i="45"/>
  <c r="I17" i="45"/>
  <c r="H17" i="45"/>
  <c r="I16" i="45"/>
  <c r="H16" i="45"/>
  <c r="N15" i="45"/>
  <c r="I15" i="45"/>
  <c r="H15" i="45"/>
  <c r="N14" i="45"/>
  <c r="I14" i="45"/>
  <c r="H14" i="45"/>
  <c r="N13" i="45"/>
  <c r="I13" i="45"/>
  <c r="H13" i="45"/>
  <c r="N12" i="45"/>
  <c r="I12" i="45"/>
  <c r="H12" i="45"/>
  <c r="N11" i="45"/>
  <c r="I11" i="45"/>
  <c r="H11" i="45"/>
  <c r="I10" i="45"/>
  <c r="H10" i="45"/>
  <c r="N9" i="45"/>
  <c r="I9" i="45"/>
  <c r="H9" i="45"/>
  <c r="V8" i="45"/>
  <c r="I8" i="45"/>
  <c r="H8" i="45"/>
  <c r="V7" i="45"/>
  <c r="N7" i="45"/>
  <c r="I7" i="45"/>
  <c r="H7" i="45"/>
  <c r="V6" i="45"/>
  <c r="N6" i="45"/>
  <c r="I6" i="45"/>
  <c r="H6" i="45"/>
  <c r="V5" i="45"/>
  <c r="N55" i="45" s="1"/>
  <c r="I5" i="45"/>
  <c r="H5" i="45"/>
  <c r="V4" i="45"/>
  <c r="N32" i="45" s="1"/>
  <c r="V3" i="45"/>
  <c r="N52" i="45" s="1"/>
  <c r="A1" i="45"/>
  <c r="N84" i="44"/>
  <c r="I84" i="44"/>
  <c r="H84" i="44"/>
  <c r="N83" i="44"/>
  <c r="I83" i="44"/>
  <c r="H83" i="44"/>
  <c r="N82" i="44"/>
  <c r="I82" i="44"/>
  <c r="H82" i="44"/>
  <c r="N81" i="44"/>
  <c r="I81" i="44"/>
  <c r="H81" i="44"/>
  <c r="N80" i="44"/>
  <c r="I80" i="44"/>
  <c r="H80" i="44"/>
  <c r="N79" i="44"/>
  <c r="I79" i="44"/>
  <c r="H79" i="44"/>
  <c r="N78" i="44"/>
  <c r="I78" i="44"/>
  <c r="H78" i="44"/>
  <c r="N77" i="44"/>
  <c r="I77" i="44"/>
  <c r="H77" i="44"/>
  <c r="N76" i="44"/>
  <c r="I76" i="44"/>
  <c r="H76" i="44"/>
  <c r="N75" i="44"/>
  <c r="I75" i="44"/>
  <c r="H75" i="44"/>
  <c r="N74" i="44"/>
  <c r="I74" i="44"/>
  <c r="H74" i="44"/>
  <c r="N73" i="44"/>
  <c r="I73" i="44"/>
  <c r="H73" i="44"/>
  <c r="N72" i="44"/>
  <c r="I72" i="44"/>
  <c r="H72" i="44"/>
  <c r="N71" i="44"/>
  <c r="I71" i="44"/>
  <c r="H71" i="44"/>
  <c r="N70" i="44"/>
  <c r="I70" i="44"/>
  <c r="H70" i="44"/>
  <c r="N69" i="44"/>
  <c r="I69" i="44"/>
  <c r="H69" i="44"/>
  <c r="N68" i="44"/>
  <c r="I68" i="44"/>
  <c r="H68" i="44"/>
  <c r="N67" i="44"/>
  <c r="I67" i="44"/>
  <c r="H67" i="44"/>
  <c r="N66" i="44"/>
  <c r="I66" i="44"/>
  <c r="H66" i="44"/>
  <c r="N65" i="44"/>
  <c r="I65" i="44"/>
  <c r="H65" i="44"/>
  <c r="N64" i="44"/>
  <c r="I64" i="44"/>
  <c r="H64" i="44"/>
  <c r="N63" i="44"/>
  <c r="I63" i="44"/>
  <c r="H63" i="44"/>
  <c r="N62" i="44"/>
  <c r="I62" i="44"/>
  <c r="H62" i="44"/>
  <c r="N61" i="44"/>
  <c r="I61" i="44"/>
  <c r="H61" i="44"/>
  <c r="N60" i="44"/>
  <c r="I60" i="44"/>
  <c r="H60" i="44"/>
  <c r="N59" i="44"/>
  <c r="I59" i="44"/>
  <c r="H59" i="44"/>
  <c r="N58" i="44"/>
  <c r="I58" i="44"/>
  <c r="H58" i="44"/>
  <c r="N57" i="44"/>
  <c r="I57" i="44"/>
  <c r="H57" i="44"/>
  <c r="N56" i="44"/>
  <c r="I56" i="44"/>
  <c r="K56" i="44" s="1"/>
  <c r="M56" i="44" s="1"/>
  <c r="N55" i="44"/>
  <c r="I55" i="44"/>
  <c r="H55" i="44"/>
  <c r="N54" i="44"/>
  <c r="I54" i="44"/>
  <c r="H54" i="44"/>
  <c r="N53" i="44"/>
  <c r="I53" i="44"/>
  <c r="H53" i="44"/>
  <c r="N52" i="44"/>
  <c r="I52" i="44"/>
  <c r="H52" i="44"/>
  <c r="N51" i="44"/>
  <c r="I51" i="44"/>
  <c r="H51" i="44"/>
  <c r="N50" i="44"/>
  <c r="I50" i="44"/>
  <c r="H50" i="44"/>
  <c r="N49" i="44"/>
  <c r="I49" i="44"/>
  <c r="H49" i="44"/>
  <c r="N48" i="44"/>
  <c r="I48" i="44"/>
  <c r="H48" i="44"/>
  <c r="N47" i="44"/>
  <c r="I47" i="44"/>
  <c r="H47" i="44"/>
  <c r="N46" i="44"/>
  <c r="I46" i="44"/>
  <c r="H46" i="44"/>
  <c r="N45" i="44"/>
  <c r="I45" i="44"/>
  <c r="H45" i="44"/>
  <c r="N44" i="44"/>
  <c r="I44" i="44"/>
  <c r="H44" i="44"/>
  <c r="N43" i="44"/>
  <c r="I43" i="44"/>
  <c r="H43" i="44"/>
  <c r="N42" i="44"/>
  <c r="I42" i="44"/>
  <c r="H42" i="44"/>
  <c r="N41" i="44"/>
  <c r="I41" i="44"/>
  <c r="H41" i="44"/>
  <c r="N40" i="44"/>
  <c r="I40" i="44"/>
  <c r="H40" i="44"/>
  <c r="N39" i="44"/>
  <c r="I39" i="44"/>
  <c r="H39" i="44"/>
  <c r="N38" i="44"/>
  <c r="I38" i="44"/>
  <c r="H38" i="44"/>
  <c r="N37" i="44"/>
  <c r="I37" i="44"/>
  <c r="H37" i="44"/>
  <c r="N36" i="44"/>
  <c r="I36" i="44"/>
  <c r="H36" i="44"/>
  <c r="N35" i="44"/>
  <c r="I35" i="44"/>
  <c r="H35" i="44"/>
  <c r="N34" i="44"/>
  <c r="I34" i="44"/>
  <c r="H34" i="44"/>
  <c r="N33" i="44"/>
  <c r="I33" i="44"/>
  <c r="H33" i="44"/>
  <c r="N32" i="44"/>
  <c r="I32" i="44"/>
  <c r="H32" i="44"/>
  <c r="N31" i="44"/>
  <c r="I31" i="44"/>
  <c r="H31" i="44"/>
  <c r="N30" i="44"/>
  <c r="I30" i="44"/>
  <c r="H30" i="44"/>
  <c r="N29" i="44"/>
  <c r="I29" i="44"/>
  <c r="H29" i="44"/>
  <c r="N28" i="44"/>
  <c r="I28" i="44"/>
  <c r="H28" i="44"/>
  <c r="N27" i="44"/>
  <c r="I27" i="44"/>
  <c r="H27" i="44"/>
  <c r="I26" i="44"/>
  <c r="H26" i="44"/>
  <c r="N25" i="44"/>
  <c r="I25" i="44"/>
  <c r="H25" i="44"/>
  <c r="I24" i="44"/>
  <c r="H24" i="44"/>
  <c r="I23" i="44"/>
  <c r="H23" i="44"/>
  <c r="I22" i="44"/>
  <c r="H22" i="44"/>
  <c r="I21" i="44"/>
  <c r="H21" i="44"/>
  <c r="I20" i="44"/>
  <c r="H20" i="44"/>
  <c r="I19" i="44"/>
  <c r="H19" i="44"/>
  <c r="I18" i="44"/>
  <c r="H18" i="44"/>
  <c r="N17" i="44"/>
  <c r="I17" i="44"/>
  <c r="H17" i="44"/>
  <c r="I16" i="44"/>
  <c r="H16" i="44"/>
  <c r="I15" i="44"/>
  <c r="H15" i="44"/>
  <c r="N14" i="44"/>
  <c r="I14" i="44"/>
  <c r="H14" i="44"/>
  <c r="N13" i="44"/>
  <c r="I13" i="44"/>
  <c r="H13" i="44"/>
  <c r="N12" i="44"/>
  <c r="I12" i="44"/>
  <c r="H12" i="44"/>
  <c r="I11" i="44"/>
  <c r="H11" i="44"/>
  <c r="N10" i="44"/>
  <c r="I10" i="44"/>
  <c r="H10" i="44"/>
  <c r="I9" i="44"/>
  <c r="H9" i="44"/>
  <c r="V8" i="44"/>
  <c r="N19" i="44" s="1"/>
  <c r="I8" i="44"/>
  <c r="H8" i="44"/>
  <c r="V7" i="44"/>
  <c r="N16" i="44" s="1"/>
  <c r="I7" i="44"/>
  <c r="H7" i="44"/>
  <c r="V6" i="44"/>
  <c r="N8" i="44" s="1"/>
  <c r="I6" i="44"/>
  <c r="H6" i="44"/>
  <c r="V5" i="44"/>
  <c r="N5" i="44"/>
  <c r="I5" i="44"/>
  <c r="H5" i="44"/>
  <c r="V4" i="44"/>
  <c r="V3" i="44"/>
  <c r="A1" i="44"/>
  <c r="N84" i="43"/>
  <c r="I84" i="43"/>
  <c r="H84" i="43"/>
  <c r="N83" i="43"/>
  <c r="I83" i="43"/>
  <c r="H83" i="43"/>
  <c r="N82" i="43"/>
  <c r="I82" i="43"/>
  <c r="H82" i="43"/>
  <c r="N81" i="43"/>
  <c r="I81" i="43"/>
  <c r="H81" i="43"/>
  <c r="N80" i="43"/>
  <c r="I80" i="43"/>
  <c r="H80" i="43"/>
  <c r="N79" i="43"/>
  <c r="I79" i="43"/>
  <c r="H79" i="43"/>
  <c r="N78" i="43"/>
  <c r="I78" i="43"/>
  <c r="H78" i="43"/>
  <c r="N77" i="43"/>
  <c r="I77" i="43"/>
  <c r="H77" i="43"/>
  <c r="N76" i="43"/>
  <c r="I76" i="43"/>
  <c r="H76" i="43"/>
  <c r="N75" i="43"/>
  <c r="I75" i="43"/>
  <c r="H75" i="43"/>
  <c r="N74" i="43"/>
  <c r="I74" i="43"/>
  <c r="H74" i="43"/>
  <c r="N73" i="43"/>
  <c r="I73" i="43"/>
  <c r="H73" i="43"/>
  <c r="N72" i="43"/>
  <c r="I72" i="43"/>
  <c r="H72" i="43"/>
  <c r="N71" i="43"/>
  <c r="I71" i="43"/>
  <c r="H71" i="43"/>
  <c r="N70" i="43"/>
  <c r="I70" i="43"/>
  <c r="H70" i="43"/>
  <c r="N69" i="43"/>
  <c r="I69" i="43"/>
  <c r="H69" i="43"/>
  <c r="N68" i="43"/>
  <c r="I68" i="43"/>
  <c r="H68" i="43"/>
  <c r="N67" i="43"/>
  <c r="I67" i="43"/>
  <c r="H67" i="43"/>
  <c r="N66" i="43"/>
  <c r="I66" i="43"/>
  <c r="H66" i="43"/>
  <c r="N65" i="43"/>
  <c r="I65" i="43"/>
  <c r="H65" i="43"/>
  <c r="N64" i="43"/>
  <c r="I64" i="43"/>
  <c r="H64" i="43"/>
  <c r="N63" i="43"/>
  <c r="I63" i="43"/>
  <c r="H63" i="43"/>
  <c r="N62" i="43"/>
  <c r="I62" i="43"/>
  <c r="H62" i="43"/>
  <c r="N61" i="43"/>
  <c r="I61" i="43"/>
  <c r="H61" i="43"/>
  <c r="N60" i="43"/>
  <c r="I60" i="43"/>
  <c r="H60" i="43"/>
  <c r="N59" i="43"/>
  <c r="I59" i="43"/>
  <c r="H59" i="43"/>
  <c r="N58" i="43"/>
  <c r="I58" i="43"/>
  <c r="H58" i="43"/>
  <c r="N57" i="43"/>
  <c r="I57" i="43"/>
  <c r="H57" i="43"/>
  <c r="N56" i="43"/>
  <c r="I56" i="43"/>
  <c r="K56" i="43" s="1"/>
  <c r="M56" i="43" s="1"/>
  <c r="N55" i="43"/>
  <c r="I55" i="43"/>
  <c r="H55" i="43"/>
  <c r="N54" i="43"/>
  <c r="I54" i="43"/>
  <c r="H54" i="43"/>
  <c r="N53" i="43"/>
  <c r="I53" i="43"/>
  <c r="H53" i="43"/>
  <c r="N52" i="43"/>
  <c r="I52" i="43"/>
  <c r="H52" i="43"/>
  <c r="N51" i="43"/>
  <c r="I51" i="43"/>
  <c r="H51" i="43"/>
  <c r="N50" i="43"/>
  <c r="I50" i="43"/>
  <c r="H50" i="43"/>
  <c r="N49" i="43"/>
  <c r="I49" i="43"/>
  <c r="H49" i="43"/>
  <c r="N48" i="43"/>
  <c r="I48" i="43"/>
  <c r="H48" i="43"/>
  <c r="N47" i="43"/>
  <c r="I47" i="43"/>
  <c r="H47" i="43"/>
  <c r="N46" i="43"/>
  <c r="I46" i="43"/>
  <c r="H46" i="43"/>
  <c r="N45" i="43"/>
  <c r="I45" i="43"/>
  <c r="H45" i="43"/>
  <c r="N44" i="43"/>
  <c r="I44" i="43"/>
  <c r="H44" i="43"/>
  <c r="N43" i="43"/>
  <c r="I43" i="43"/>
  <c r="H43" i="43"/>
  <c r="N42" i="43"/>
  <c r="I42" i="43"/>
  <c r="H42" i="43"/>
  <c r="N41" i="43"/>
  <c r="I41" i="43"/>
  <c r="H41" i="43"/>
  <c r="N40" i="43"/>
  <c r="I40" i="43"/>
  <c r="H40" i="43"/>
  <c r="I39" i="43"/>
  <c r="H39" i="43"/>
  <c r="I38" i="43"/>
  <c r="H38" i="43"/>
  <c r="N37" i="43"/>
  <c r="I37" i="43"/>
  <c r="H37" i="43"/>
  <c r="I36" i="43"/>
  <c r="H36" i="43"/>
  <c r="N35" i="43"/>
  <c r="I35" i="43"/>
  <c r="H35" i="43"/>
  <c r="I34" i="43"/>
  <c r="H34" i="43"/>
  <c r="N33" i="43"/>
  <c r="I33" i="43"/>
  <c r="H33" i="43"/>
  <c r="I32" i="43"/>
  <c r="H32" i="43"/>
  <c r="I31" i="43"/>
  <c r="H31" i="43"/>
  <c r="I30" i="43"/>
  <c r="H30" i="43"/>
  <c r="I29" i="43"/>
  <c r="H29" i="43"/>
  <c r="I28" i="43"/>
  <c r="H28" i="43"/>
  <c r="I27" i="43"/>
  <c r="H27" i="43"/>
  <c r="I26" i="43"/>
  <c r="H26" i="43"/>
  <c r="N25" i="43"/>
  <c r="I25" i="43"/>
  <c r="H25" i="43"/>
  <c r="I24" i="43"/>
  <c r="H24" i="43"/>
  <c r="N23" i="43"/>
  <c r="I23" i="43"/>
  <c r="H23" i="43"/>
  <c r="I22" i="43"/>
  <c r="H22" i="43"/>
  <c r="I21" i="43"/>
  <c r="H21" i="43"/>
  <c r="I20" i="43"/>
  <c r="H20" i="43"/>
  <c r="I19" i="43"/>
  <c r="H19" i="43"/>
  <c r="N18" i="43"/>
  <c r="I18" i="43"/>
  <c r="H18" i="43"/>
  <c r="I17" i="43"/>
  <c r="H17" i="43"/>
  <c r="I16" i="43"/>
  <c r="H16" i="43"/>
  <c r="I15" i="43"/>
  <c r="H15" i="43"/>
  <c r="N14" i="43"/>
  <c r="I14" i="43"/>
  <c r="H14" i="43"/>
  <c r="I13" i="43"/>
  <c r="H13" i="43"/>
  <c r="I12" i="43"/>
  <c r="H12" i="43"/>
  <c r="N11" i="43"/>
  <c r="I11" i="43"/>
  <c r="H11" i="43"/>
  <c r="I10" i="43"/>
  <c r="H10" i="43"/>
  <c r="I9" i="43"/>
  <c r="H9" i="43"/>
  <c r="V8" i="43"/>
  <c r="I8" i="43"/>
  <c r="H8" i="43"/>
  <c r="V7" i="43"/>
  <c r="I7" i="43"/>
  <c r="H7" i="43"/>
  <c r="V6" i="43"/>
  <c r="I6" i="43"/>
  <c r="H6" i="43"/>
  <c r="V5" i="43"/>
  <c r="N28" i="43" s="1"/>
  <c r="N5" i="43"/>
  <c r="I5" i="43"/>
  <c r="H5" i="43"/>
  <c r="V4" i="43"/>
  <c r="V3" i="43"/>
  <c r="N6" i="43" s="1"/>
  <c r="A1" i="43"/>
  <c r="N84" i="41"/>
  <c r="I84" i="41"/>
  <c r="H84" i="41"/>
  <c r="N83" i="41"/>
  <c r="I83" i="41"/>
  <c r="H83" i="41"/>
  <c r="N82" i="41"/>
  <c r="I82" i="41"/>
  <c r="H82" i="41"/>
  <c r="N81" i="41"/>
  <c r="I81" i="41"/>
  <c r="H81" i="41"/>
  <c r="N80" i="41"/>
  <c r="I80" i="41"/>
  <c r="H80" i="41"/>
  <c r="N79" i="41"/>
  <c r="I79" i="41"/>
  <c r="H79" i="41"/>
  <c r="N78" i="41"/>
  <c r="I78" i="41"/>
  <c r="H78" i="41"/>
  <c r="N77" i="41"/>
  <c r="I77" i="41"/>
  <c r="H77" i="41"/>
  <c r="N76" i="41"/>
  <c r="I76" i="41"/>
  <c r="H76" i="41"/>
  <c r="N75" i="41"/>
  <c r="I75" i="41"/>
  <c r="H75" i="41"/>
  <c r="N74" i="41"/>
  <c r="I74" i="41"/>
  <c r="H74" i="41"/>
  <c r="N73" i="41"/>
  <c r="I73" i="41"/>
  <c r="H73" i="41"/>
  <c r="N72" i="41"/>
  <c r="I72" i="41"/>
  <c r="H72" i="41"/>
  <c r="N71" i="41"/>
  <c r="I71" i="41"/>
  <c r="H71" i="41"/>
  <c r="N70" i="41"/>
  <c r="I70" i="41"/>
  <c r="H70" i="41"/>
  <c r="N69" i="41"/>
  <c r="I69" i="41"/>
  <c r="H69" i="41"/>
  <c r="N68" i="41"/>
  <c r="I68" i="41"/>
  <c r="H68" i="41"/>
  <c r="N67" i="41"/>
  <c r="I67" i="41"/>
  <c r="H67" i="41"/>
  <c r="N66" i="41"/>
  <c r="I66" i="41"/>
  <c r="H66" i="41"/>
  <c r="N65" i="41"/>
  <c r="I65" i="41"/>
  <c r="H65" i="41"/>
  <c r="N64" i="41"/>
  <c r="I64" i="41"/>
  <c r="H64" i="41"/>
  <c r="N63" i="41"/>
  <c r="I63" i="41"/>
  <c r="H63" i="41"/>
  <c r="N62" i="41"/>
  <c r="I62" i="41"/>
  <c r="H62" i="41"/>
  <c r="N61" i="41"/>
  <c r="I61" i="41"/>
  <c r="H61" i="41"/>
  <c r="N60" i="41"/>
  <c r="I60" i="41"/>
  <c r="H60" i="41"/>
  <c r="N59" i="41"/>
  <c r="I59" i="41"/>
  <c r="H59" i="41"/>
  <c r="N58" i="41"/>
  <c r="I58" i="41"/>
  <c r="H58" i="41"/>
  <c r="N57" i="41"/>
  <c r="I57" i="41"/>
  <c r="H57" i="41"/>
  <c r="N56" i="41"/>
  <c r="I56" i="41"/>
  <c r="K56" i="41" s="1"/>
  <c r="M56" i="41" s="1"/>
  <c r="N55" i="41"/>
  <c r="I55" i="41"/>
  <c r="H55" i="41"/>
  <c r="I54" i="41"/>
  <c r="H54" i="41"/>
  <c r="N53" i="41"/>
  <c r="I53" i="41"/>
  <c r="H53" i="41"/>
  <c r="N52" i="41"/>
  <c r="I52" i="41"/>
  <c r="H52" i="41"/>
  <c r="I51" i="41"/>
  <c r="H51" i="41"/>
  <c r="I50" i="41"/>
  <c r="H50" i="41"/>
  <c r="N49" i="41"/>
  <c r="I49" i="41"/>
  <c r="H49" i="41"/>
  <c r="N48" i="41"/>
  <c r="I48" i="41"/>
  <c r="H48" i="41"/>
  <c r="I47" i="41"/>
  <c r="H47" i="41"/>
  <c r="N46" i="41"/>
  <c r="I46" i="41"/>
  <c r="H46" i="41"/>
  <c r="I45" i="41"/>
  <c r="H45" i="41"/>
  <c r="N44" i="41"/>
  <c r="I44" i="41"/>
  <c r="H44" i="41"/>
  <c r="N43" i="41"/>
  <c r="I43" i="41"/>
  <c r="H43" i="41"/>
  <c r="I42" i="41"/>
  <c r="H42" i="41"/>
  <c r="N41" i="41"/>
  <c r="I41" i="41"/>
  <c r="H41" i="41"/>
  <c r="N40" i="41"/>
  <c r="I40" i="41"/>
  <c r="H40" i="41"/>
  <c r="I39" i="41"/>
  <c r="H39" i="41"/>
  <c r="I38" i="41"/>
  <c r="H38" i="41"/>
  <c r="I37" i="41"/>
  <c r="H37" i="41"/>
  <c r="I36" i="41"/>
  <c r="H36" i="41"/>
  <c r="I35" i="41"/>
  <c r="H35" i="41"/>
  <c r="I34" i="41"/>
  <c r="H34" i="41"/>
  <c r="N33" i="41"/>
  <c r="I33" i="41"/>
  <c r="H33" i="41"/>
  <c r="N32" i="41"/>
  <c r="I32" i="41"/>
  <c r="H32" i="41"/>
  <c r="N31" i="41"/>
  <c r="I31" i="41"/>
  <c r="H31" i="41"/>
  <c r="N30" i="41"/>
  <c r="I30" i="41"/>
  <c r="H30" i="41"/>
  <c r="I29" i="41"/>
  <c r="H29" i="41"/>
  <c r="N28" i="41"/>
  <c r="I28" i="41"/>
  <c r="H28" i="41"/>
  <c r="N27" i="41"/>
  <c r="I27" i="41"/>
  <c r="H27" i="41"/>
  <c r="N26" i="41"/>
  <c r="I26" i="41"/>
  <c r="H26" i="41"/>
  <c r="N25" i="41"/>
  <c r="I25" i="41"/>
  <c r="H25" i="41"/>
  <c r="N24" i="41"/>
  <c r="I24" i="41"/>
  <c r="H24" i="41"/>
  <c r="N23" i="41"/>
  <c r="I23" i="41"/>
  <c r="H23" i="41"/>
  <c r="N22" i="41"/>
  <c r="I22" i="41"/>
  <c r="H22" i="41"/>
  <c r="N21" i="41"/>
  <c r="I21" i="41"/>
  <c r="H21" i="41"/>
  <c r="N20" i="41"/>
  <c r="I20" i="41"/>
  <c r="H20" i="41"/>
  <c r="N19" i="41"/>
  <c r="I19" i="41"/>
  <c r="H19" i="41"/>
  <c r="N18" i="41"/>
  <c r="I18" i="41"/>
  <c r="H18" i="41"/>
  <c r="N17" i="41"/>
  <c r="I17" i="41"/>
  <c r="H17" i="41"/>
  <c r="N16" i="41"/>
  <c r="I16" i="41"/>
  <c r="H16" i="41"/>
  <c r="N15" i="41"/>
  <c r="I15" i="41"/>
  <c r="H15" i="41"/>
  <c r="N14" i="41"/>
  <c r="I14" i="41"/>
  <c r="H14" i="41"/>
  <c r="N13" i="41"/>
  <c r="I13" i="41"/>
  <c r="H13" i="41"/>
  <c r="N12" i="41"/>
  <c r="I12" i="41"/>
  <c r="H12" i="41"/>
  <c r="N11" i="41"/>
  <c r="I11" i="41"/>
  <c r="H11" i="41"/>
  <c r="N10" i="41"/>
  <c r="I10" i="41"/>
  <c r="H10" i="41"/>
  <c r="N9" i="41"/>
  <c r="I9" i="41"/>
  <c r="H9" i="41"/>
  <c r="V8" i="41"/>
  <c r="N45" i="41" s="1"/>
  <c r="N8" i="41"/>
  <c r="I8" i="41"/>
  <c r="H8" i="41"/>
  <c r="V7" i="41"/>
  <c r="N7" i="41"/>
  <c r="I7" i="41"/>
  <c r="H7" i="41"/>
  <c r="V6" i="41"/>
  <c r="N36" i="41" s="1"/>
  <c r="I6" i="41"/>
  <c r="H6" i="41"/>
  <c r="V5" i="41"/>
  <c r="I5" i="41"/>
  <c r="H5" i="41"/>
  <c r="V4" i="41"/>
  <c r="V3" i="41"/>
  <c r="A1" i="41"/>
  <c r="N79" i="40"/>
  <c r="I79" i="40"/>
  <c r="H79" i="40"/>
  <c r="N78" i="40"/>
  <c r="I78" i="40"/>
  <c r="H78" i="40"/>
  <c r="N77" i="40"/>
  <c r="I77" i="40"/>
  <c r="H77" i="40"/>
  <c r="N76" i="40"/>
  <c r="I76" i="40"/>
  <c r="H76" i="40"/>
  <c r="N75" i="40"/>
  <c r="I75" i="40"/>
  <c r="H75" i="40"/>
  <c r="N74" i="40"/>
  <c r="I74" i="40"/>
  <c r="H74" i="40"/>
  <c r="N73" i="40"/>
  <c r="I73" i="40"/>
  <c r="H73" i="40"/>
  <c r="N72" i="40"/>
  <c r="I72" i="40"/>
  <c r="H72" i="40"/>
  <c r="N71" i="40"/>
  <c r="I71" i="40"/>
  <c r="H71" i="40"/>
  <c r="N70" i="40"/>
  <c r="I70" i="40"/>
  <c r="H70" i="40"/>
  <c r="N69" i="40"/>
  <c r="I69" i="40"/>
  <c r="H69" i="40"/>
  <c r="N68" i="40"/>
  <c r="I68" i="40"/>
  <c r="H68" i="40"/>
  <c r="N67" i="40"/>
  <c r="I67" i="40"/>
  <c r="H67" i="40"/>
  <c r="N66" i="40"/>
  <c r="I66" i="40"/>
  <c r="H66" i="40"/>
  <c r="N65" i="40"/>
  <c r="I65" i="40"/>
  <c r="H65" i="40"/>
  <c r="N64" i="40"/>
  <c r="I64" i="40"/>
  <c r="H64" i="40"/>
  <c r="N63" i="40"/>
  <c r="I63" i="40"/>
  <c r="H63" i="40"/>
  <c r="N62" i="40"/>
  <c r="I62" i="40"/>
  <c r="H62" i="40"/>
  <c r="N61" i="40"/>
  <c r="I61" i="40"/>
  <c r="H61" i="40"/>
  <c r="N60" i="40"/>
  <c r="I60" i="40"/>
  <c r="H60" i="40"/>
  <c r="N59" i="40"/>
  <c r="I59" i="40"/>
  <c r="H59" i="40"/>
  <c r="N58" i="40"/>
  <c r="I58" i="40"/>
  <c r="H58" i="40"/>
  <c r="N57" i="40"/>
  <c r="I57" i="40"/>
  <c r="H57" i="40"/>
  <c r="N56" i="40"/>
  <c r="I56" i="40"/>
  <c r="K56" i="40" s="1"/>
  <c r="M56" i="40" s="1"/>
  <c r="N55" i="40"/>
  <c r="I55" i="40"/>
  <c r="H55" i="40"/>
  <c r="N54" i="40"/>
  <c r="I54" i="40"/>
  <c r="H54" i="40"/>
  <c r="N53" i="40"/>
  <c r="I53" i="40"/>
  <c r="H53" i="40"/>
  <c r="N52" i="40"/>
  <c r="I52" i="40"/>
  <c r="H52" i="40"/>
  <c r="N51" i="40"/>
  <c r="I51" i="40"/>
  <c r="H51" i="40"/>
  <c r="N50" i="40"/>
  <c r="I50" i="40"/>
  <c r="H50" i="40"/>
  <c r="N49" i="40"/>
  <c r="I49" i="40"/>
  <c r="H49" i="40"/>
  <c r="N48" i="40"/>
  <c r="I48" i="40"/>
  <c r="H48" i="40"/>
  <c r="N47" i="40"/>
  <c r="I47" i="40"/>
  <c r="H47" i="40"/>
  <c r="N46" i="40"/>
  <c r="I46" i="40"/>
  <c r="H46" i="40"/>
  <c r="N45" i="40"/>
  <c r="I45" i="40"/>
  <c r="H45" i="40"/>
  <c r="N44" i="40"/>
  <c r="I44" i="40"/>
  <c r="H44" i="40"/>
  <c r="N43" i="40"/>
  <c r="I43" i="40"/>
  <c r="H43" i="40"/>
  <c r="N42" i="40"/>
  <c r="I42" i="40"/>
  <c r="H42" i="40"/>
  <c r="N41" i="40"/>
  <c r="I41" i="40"/>
  <c r="H41" i="40"/>
  <c r="N40" i="40"/>
  <c r="I40" i="40"/>
  <c r="H40" i="40"/>
  <c r="N39" i="40"/>
  <c r="I39" i="40"/>
  <c r="H39" i="40"/>
  <c r="N38" i="40"/>
  <c r="I38" i="40"/>
  <c r="H38" i="40"/>
  <c r="N37" i="40"/>
  <c r="I37" i="40"/>
  <c r="H37" i="40"/>
  <c r="I36" i="40"/>
  <c r="H36" i="40"/>
  <c r="I35" i="40"/>
  <c r="H35" i="40"/>
  <c r="I34" i="40"/>
  <c r="H34" i="40"/>
  <c r="I33" i="40"/>
  <c r="H33" i="40"/>
  <c r="I32" i="40"/>
  <c r="H32" i="40"/>
  <c r="I31" i="40"/>
  <c r="H31" i="40"/>
  <c r="I30" i="40"/>
  <c r="H30" i="40"/>
  <c r="I29" i="40"/>
  <c r="H29" i="40"/>
  <c r="I28" i="40"/>
  <c r="H28" i="40"/>
  <c r="I27" i="40"/>
  <c r="H27" i="40"/>
  <c r="I26" i="40"/>
  <c r="H26" i="40"/>
  <c r="N25" i="40"/>
  <c r="I25" i="40"/>
  <c r="H25" i="40"/>
  <c r="N24" i="40"/>
  <c r="I24" i="40"/>
  <c r="H24" i="40"/>
  <c r="I23" i="40"/>
  <c r="H23" i="40"/>
  <c r="I22" i="40"/>
  <c r="H22" i="40"/>
  <c r="I21" i="40"/>
  <c r="H21" i="40"/>
  <c r="I20" i="40"/>
  <c r="H20" i="40"/>
  <c r="I19" i="40"/>
  <c r="H19" i="40"/>
  <c r="I18" i="40"/>
  <c r="H18" i="40"/>
  <c r="I17" i="40"/>
  <c r="H17" i="40"/>
  <c r="N16" i="40"/>
  <c r="I16" i="40"/>
  <c r="H16" i="40"/>
  <c r="I15" i="40"/>
  <c r="H15" i="40"/>
  <c r="I14" i="40"/>
  <c r="H14" i="40"/>
  <c r="I13" i="40"/>
  <c r="H13" i="40"/>
  <c r="I12" i="40"/>
  <c r="H12" i="40"/>
  <c r="I11" i="40"/>
  <c r="H11" i="40"/>
  <c r="I10" i="40"/>
  <c r="H10" i="40"/>
  <c r="I9" i="40"/>
  <c r="H9" i="40"/>
  <c r="V8" i="40"/>
  <c r="I8" i="40"/>
  <c r="H8" i="40"/>
  <c r="V7" i="40"/>
  <c r="I7" i="40"/>
  <c r="H7" i="40"/>
  <c r="V6" i="40"/>
  <c r="I6" i="40"/>
  <c r="H6" i="40"/>
  <c r="V5" i="40"/>
  <c r="N5" i="40"/>
  <c r="I5" i="40"/>
  <c r="H5" i="40"/>
  <c r="V4" i="40"/>
  <c r="N19" i="40" s="1"/>
  <c r="V3" i="40"/>
  <c r="N10" i="40" s="1"/>
  <c r="A1" i="40"/>
  <c r="N78" i="39"/>
  <c r="I78" i="39"/>
  <c r="H78" i="39"/>
  <c r="N77" i="39"/>
  <c r="I77" i="39"/>
  <c r="H77" i="39"/>
  <c r="N76" i="39"/>
  <c r="I76" i="39"/>
  <c r="H76" i="39"/>
  <c r="N75" i="39"/>
  <c r="I75" i="39"/>
  <c r="H75" i="39"/>
  <c r="N74" i="39"/>
  <c r="I74" i="39"/>
  <c r="H74" i="39"/>
  <c r="N73" i="39"/>
  <c r="I73" i="39"/>
  <c r="H73" i="39"/>
  <c r="N72" i="39"/>
  <c r="I72" i="39"/>
  <c r="H72" i="39"/>
  <c r="N71" i="39"/>
  <c r="I71" i="39"/>
  <c r="H71" i="39"/>
  <c r="N70" i="39"/>
  <c r="I70" i="39"/>
  <c r="H70" i="39"/>
  <c r="N69" i="39"/>
  <c r="I69" i="39"/>
  <c r="H69" i="39"/>
  <c r="N68" i="39"/>
  <c r="I68" i="39"/>
  <c r="H68" i="39"/>
  <c r="N67" i="39"/>
  <c r="I67" i="39"/>
  <c r="H67" i="39"/>
  <c r="N66" i="39"/>
  <c r="I66" i="39"/>
  <c r="H66" i="39"/>
  <c r="N65" i="39"/>
  <c r="I65" i="39"/>
  <c r="H65" i="39"/>
  <c r="N64" i="39"/>
  <c r="I64" i="39"/>
  <c r="H64" i="39"/>
  <c r="N63" i="39"/>
  <c r="I63" i="39"/>
  <c r="H63" i="39"/>
  <c r="N62" i="39"/>
  <c r="I62" i="39"/>
  <c r="H62" i="39"/>
  <c r="N61" i="39"/>
  <c r="I61" i="39"/>
  <c r="H61" i="39"/>
  <c r="N60" i="39"/>
  <c r="I60" i="39"/>
  <c r="H60" i="39"/>
  <c r="N59" i="39"/>
  <c r="I59" i="39"/>
  <c r="H59" i="39"/>
  <c r="N58" i="39"/>
  <c r="I58" i="39"/>
  <c r="H58" i="39"/>
  <c r="N57" i="39"/>
  <c r="I57" i="39"/>
  <c r="H57" i="39"/>
  <c r="N56" i="39"/>
  <c r="I56" i="39"/>
  <c r="H56" i="39"/>
  <c r="N55" i="39"/>
  <c r="I55" i="39"/>
  <c r="K55" i="39" s="1"/>
  <c r="M55" i="39" s="1"/>
  <c r="N54" i="39"/>
  <c r="I54" i="39"/>
  <c r="H54" i="39"/>
  <c r="N53" i="39"/>
  <c r="I53" i="39"/>
  <c r="H53" i="39"/>
  <c r="N52" i="39"/>
  <c r="I52" i="39"/>
  <c r="H52" i="39"/>
  <c r="N51" i="39"/>
  <c r="I51" i="39"/>
  <c r="H51" i="39"/>
  <c r="N50" i="39"/>
  <c r="I50" i="39"/>
  <c r="H50" i="39"/>
  <c r="N49" i="39"/>
  <c r="I49" i="39"/>
  <c r="H49" i="39"/>
  <c r="N48" i="39"/>
  <c r="I48" i="39"/>
  <c r="H48" i="39"/>
  <c r="N47" i="39"/>
  <c r="I47" i="39"/>
  <c r="H47" i="39"/>
  <c r="N46" i="39"/>
  <c r="I46" i="39"/>
  <c r="H46" i="39"/>
  <c r="N45" i="39"/>
  <c r="I45" i="39"/>
  <c r="H45" i="39"/>
  <c r="N44" i="39"/>
  <c r="I44" i="39"/>
  <c r="H44" i="39"/>
  <c r="N43" i="39"/>
  <c r="I43" i="39"/>
  <c r="H43" i="39"/>
  <c r="N42" i="39"/>
  <c r="I42" i="39"/>
  <c r="H42" i="39"/>
  <c r="N41" i="39"/>
  <c r="I41" i="39"/>
  <c r="H41" i="39"/>
  <c r="N40" i="39"/>
  <c r="I40" i="39"/>
  <c r="H40" i="39"/>
  <c r="N39" i="39"/>
  <c r="I39" i="39"/>
  <c r="H39" i="39"/>
  <c r="N38" i="39"/>
  <c r="I38" i="39"/>
  <c r="H38" i="39"/>
  <c r="N37" i="39"/>
  <c r="I37" i="39"/>
  <c r="H37" i="39"/>
  <c r="N36" i="39"/>
  <c r="I36" i="39"/>
  <c r="H36" i="39"/>
  <c r="N35" i="39"/>
  <c r="I35" i="39"/>
  <c r="H35" i="39"/>
  <c r="N34" i="39"/>
  <c r="I34" i="39"/>
  <c r="H34" i="39"/>
  <c r="N33" i="39"/>
  <c r="I33" i="39"/>
  <c r="H33" i="39"/>
  <c r="N32" i="39"/>
  <c r="I32" i="39"/>
  <c r="H32" i="39"/>
  <c r="N31" i="39"/>
  <c r="I31" i="39"/>
  <c r="H31" i="39"/>
  <c r="N30" i="39"/>
  <c r="I30" i="39"/>
  <c r="H30" i="39"/>
  <c r="N29" i="39"/>
  <c r="I29" i="39"/>
  <c r="H29" i="39"/>
  <c r="N28" i="39"/>
  <c r="I28" i="39"/>
  <c r="H28" i="39"/>
  <c r="N27" i="39"/>
  <c r="I27" i="39"/>
  <c r="H27" i="39"/>
  <c r="N26" i="39"/>
  <c r="I26" i="39"/>
  <c r="H26" i="39"/>
  <c r="N25" i="39"/>
  <c r="I25" i="39"/>
  <c r="H25" i="39"/>
  <c r="I24" i="39"/>
  <c r="H24" i="39"/>
  <c r="I23" i="39"/>
  <c r="H23" i="39"/>
  <c r="N22" i="39"/>
  <c r="I22" i="39"/>
  <c r="H22" i="39"/>
  <c r="I21" i="39"/>
  <c r="H21" i="39"/>
  <c r="I20" i="39"/>
  <c r="H20" i="39"/>
  <c r="I19" i="39"/>
  <c r="H19" i="39"/>
  <c r="I18" i="39"/>
  <c r="H18" i="39"/>
  <c r="N17" i="39"/>
  <c r="I17" i="39"/>
  <c r="H17" i="39"/>
  <c r="I16" i="39"/>
  <c r="H16" i="39"/>
  <c r="N15" i="39"/>
  <c r="I15" i="39"/>
  <c r="H15" i="39"/>
  <c r="N14" i="39"/>
  <c r="I14" i="39"/>
  <c r="H14" i="39"/>
  <c r="I13" i="39"/>
  <c r="H13" i="39"/>
  <c r="I12" i="39"/>
  <c r="H12" i="39"/>
  <c r="I11" i="39"/>
  <c r="H11" i="39"/>
  <c r="I10" i="39"/>
  <c r="H10" i="39"/>
  <c r="I9" i="39"/>
  <c r="H9" i="39"/>
  <c r="V8" i="39"/>
  <c r="N21" i="39" s="1"/>
  <c r="I8" i="39"/>
  <c r="H8" i="39"/>
  <c r="V7" i="39"/>
  <c r="N11" i="39" s="1"/>
  <c r="I7" i="39"/>
  <c r="H7" i="39"/>
  <c r="V6" i="39"/>
  <c r="N10" i="39" s="1"/>
  <c r="I6" i="39"/>
  <c r="H6" i="39"/>
  <c r="V5" i="39"/>
  <c r="N5" i="39"/>
  <c r="I5" i="39"/>
  <c r="H5" i="39"/>
  <c r="V4" i="39"/>
  <c r="V3" i="39"/>
  <c r="A1" i="39"/>
  <c r="N80" i="38"/>
  <c r="I80" i="38"/>
  <c r="H80" i="38"/>
  <c r="N79" i="38"/>
  <c r="I79" i="38"/>
  <c r="H79" i="38"/>
  <c r="N78" i="38"/>
  <c r="I78" i="38"/>
  <c r="H78" i="38"/>
  <c r="N77" i="38"/>
  <c r="I77" i="38"/>
  <c r="H77" i="38"/>
  <c r="I76" i="38"/>
  <c r="H76" i="38"/>
  <c r="N75" i="38"/>
  <c r="I75" i="38"/>
  <c r="H75" i="38"/>
  <c r="N74" i="38"/>
  <c r="I74" i="38"/>
  <c r="H74" i="38"/>
  <c r="N73" i="38"/>
  <c r="I73" i="38"/>
  <c r="H73" i="38"/>
  <c r="N72" i="38"/>
  <c r="I72" i="38"/>
  <c r="H72" i="38"/>
  <c r="N71" i="38"/>
  <c r="I71" i="38"/>
  <c r="H71" i="38"/>
  <c r="N70" i="38"/>
  <c r="I70" i="38"/>
  <c r="H70" i="38"/>
  <c r="N69" i="38"/>
  <c r="I69" i="38"/>
  <c r="H69" i="38"/>
  <c r="N68" i="38"/>
  <c r="I68" i="38"/>
  <c r="H68" i="38"/>
  <c r="N67" i="38"/>
  <c r="I67" i="38"/>
  <c r="H67" i="38"/>
  <c r="I66" i="38"/>
  <c r="H66" i="38"/>
  <c r="N65" i="38"/>
  <c r="I65" i="38"/>
  <c r="H65" i="38"/>
  <c r="I64" i="38"/>
  <c r="H64" i="38"/>
  <c r="N63" i="38"/>
  <c r="I63" i="38"/>
  <c r="H63" i="38"/>
  <c r="N62" i="38"/>
  <c r="I62" i="38"/>
  <c r="H62" i="38"/>
  <c r="N61" i="38"/>
  <c r="I61" i="38"/>
  <c r="H61" i="38"/>
  <c r="N60" i="38"/>
  <c r="I60" i="38"/>
  <c r="H60" i="38"/>
  <c r="N59" i="38"/>
  <c r="I59" i="38"/>
  <c r="H59" i="38"/>
  <c r="I58" i="38"/>
  <c r="H58" i="38"/>
  <c r="N57" i="38"/>
  <c r="I57" i="38"/>
  <c r="H57" i="38"/>
  <c r="N56" i="38"/>
  <c r="I56" i="38"/>
  <c r="H56" i="38"/>
  <c r="I55" i="38"/>
  <c r="H55" i="38"/>
  <c r="N54" i="38"/>
  <c r="I54" i="38"/>
  <c r="H54" i="38"/>
  <c r="N53" i="38"/>
  <c r="I53" i="38"/>
  <c r="H53" i="38"/>
  <c r="I52" i="38"/>
  <c r="H52" i="38"/>
  <c r="N51" i="38"/>
  <c r="I51" i="38"/>
  <c r="H51" i="38"/>
  <c r="N50" i="38"/>
  <c r="I50" i="38"/>
  <c r="H50" i="38"/>
  <c r="N49" i="38"/>
  <c r="I49" i="38"/>
  <c r="H49" i="38"/>
  <c r="N48" i="38"/>
  <c r="I48" i="38"/>
  <c r="H48" i="38"/>
  <c r="I47" i="38"/>
  <c r="H47" i="38"/>
  <c r="N46" i="38"/>
  <c r="I46" i="38"/>
  <c r="H46" i="38"/>
  <c r="N45" i="38"/>
  <c r="I45" i="38"/>
  <c r="H45" i="38"/>
  <c r="I44" i="38"/>
  <c r="H44" i="38"/>
  <c r="N43" i="38"/>
  <c r="I43" i="38"/>
  <c r="H43" i="38"/>
  <c r="N42" i="38"/>
  <c r="I42" i="38"/>
  <c r="H42" i="38"/>
  <c r="N41" i="38"/>
  <c r="I41" i="38"/>
  <c r="H41" i="38"/>
  <c r="N40" i="38"/>
  <c r="I40" i="38"/>
  <c r="H40" i="38"/>
  <c r="I39" i="38"/>
  <c r="H39" i="38"/>
  <c r="N38" i="38"/>
  <c r="I38" i="38"/>
  <c r="H38" i="38"/>
  <c r="N37" i="38"/>
  <c r="I37" i="38"/>
  <c r="H37" i="38"/>
  <c r="N36" i="38"/>
  <c r="I36" i="38"/>
  <c r="K36" i="38" s="1"/>
  <c r="M36" i="38" s="1"/>
  <c r="I35" i="38"/>
  <c r="H35" i="38"/>
  <c r="N34" i="38"/>
  <c r="I34" i="38"/>
  <c r="H34" i="38"/>
  <c r="N33" i="38"/>
  <c r="I33" i="38"/>
  <c r="H33" i="38"/>
  <c r="I32" i="38"/>
  <c r="H32" i="38"/>
  <c r="I31" i="38"/>
  <c r="H31" i="38"/>
  <c r="I30" i="38"/>
  <c r="H30" i="38"/>
  <c r="I29" i="38"/>
  <c r="H29" i="38"/>
  <c r="I28" i="38"/>
  <c r="H28" i="38"/>
  <c r="I27" i="38"/>
  <c r="H27" i="38"/>
  <c r="N26" i="38"/>
  <c r="I26" i="38"/>
  <c r="H26" i="38"/>
  <c r="I25" i="38"/>
  <c r="H25" i="38"/>
  <c r="N24" i="38"/>
  <c r="I24" i="38"/>
  <c r="H24" i="38"/>
  <c r="I23" i="38"/>
  <c r="H23" i="38"/>
  <c r="I22" i="38"/>
  <c r="H22" i="38"/>
  <c r="I21" i="38"/>
  <c r="H21" i="38"/>
  <c r="I20" i="38"/>
  <c r="H20" i="38"/>
  <c r="N19" i="38"/>
  <c r="I19" i="38"/>
  <c r="H19" i="38"/>
  <c r="I18" i="38"/>
  <c r="H18" i="38"/>
  <c r="I17" i="38"/>
  <c r="H17" i="38"/>
  <c r="I16" i="38"/>
  <c r="H16" i="38"/>
  <c r="I15" i="38"/>
  <c r="H15" i="38"/>
  <c r="N14" i="38"/>
  <c r="I14" i="38"/>
  <c r="H14" i="38"/>
  <c r="N13" i="38"/>
  <c r="I13" i="38"/>
  <c r="H13" i="38"/>
  <c r="I12" i="38"/>
  <c r="H12" i="38"/>
  <c r="N11" i="38"/>
  <c r="I11" i="38"/>
  <c r="H11" i="38"/>
  <c r="N10" i="38"/>
  <c r="I10" i="38"/>
  <c r="H10" i="38"/>
  <c r="N9" i="38"/>
  <c r="I9" i="38"/>
  <c r="H9" i="38"/>
  <c r="V8" i="38"/>
  <c r="N8" i="38"/>
  <c r="I8" i="38"/>
  <c r="H8" i="38"/>
  <c r="V7" i="38"/>
  <c r="I7" i="38"/>
  <c r="H7" i="38"/>
  <c r="V6" i="38"/>
  <c r="N6" i="38"/>
  <c r="I6" i="38"/>
  <c r="H6" i="38"/>
  <c r="V5" i="38"/>
  <c r="N64" i="38" s="1"/>
  <c r="I5" i="38"/>
  <c r="H5" i="38"/>
  <c r="V4" i="38"/>
  <c r="V3" i="38"/>
  <c r="N76" i="38" s="1"/>
  <c r="A1" i="38"/>
  <c r="N77" i="37"/>
  <c r="I77" i="37"/>
  <c r="H77" i="37"/>
  <c r="N76" i="37"/>
  <c r="I76" i="37"/>
  <c r="H76" i="37"/>
  <c r="N75" i="37"/>
  <c r="I75" i="37"/>
  <c r="H75" i="37"/>
  <c r="N74" i="37"/>
  <c r="I74" i="37"/>
  <c r="H74" i="37"/>
  <c r="N73" i="37"/>
  <c r="I73" i="37"/>
  <c r="H73" i="37"/>
  <c r="N72" i="37"/>
  <c r="I72" i="37"/>
  <c r="H72" i="37"/>
  <c r="N71" i="37"/>
  <c r="I71" i="37"/>
  <c r="H71" i="37"/>
  <c r="N70" i="37"/>
  <c r="I70" i="37"/>
  <c r="H70" i="37"/>
  <c r="N69" i="37"/>
  <c r="I69" i="37"/>
  <c r="H69" i="37"/>
  <c r="N68" i="37"/>
  <c r="I68" i="37"/>
  <c r="H68" i="37"/>
  <c r="N67" i="37"/>
  <c r="I67" i="37"/>
  <c r="H67" i="37"/>
  <c r="N66" i="37"/>
  <c r="I66" i="37"/>
  <c r="H66" i="37"/>
  <c r="N65" i="37"/>
  <c r="I65" i="37"/>
  <c r="H65" i="37"/>
  <c r="N64" i="37"/>
  <c r="I64" i="37"/>
  <c r="H64" i="37"/>
  <c r="N63" i="37"/>
  <c r="I63" i="37"/>
  <c r="H63" i="37"/>
  <c r="N62" i="37"/>
  <c r="I62" i="37"/>
  <c r="H62" i="37"/>
  <c r="N61" i="37"/>
  <c r="I61" i="37"/>
  <c r="H61" i="37"/>
  <c r="N60" i="37"/>
  <c r="I60" i="37"/>
  <c r="H60" i="37"/>
  <c r="N59" i="37"/>
  <c r="I59" i="37"/>
  <c r="H59" i="37"/>
  <c r="N58" i="37"/>
  <c r="I58" i="37"/>
  <c r="H58" i="37"/>
  <c r="N57" i="37"/>
  <c r="I57" i="37"/>
  <c r="H57" i="37"/>
  <c r="N56" i="37"/>
  <c r="I56" i="37"/>
  <c r="H56" i="37"/>
  <c r="N55" i="37"/>
  <c r="I55" i="37"/>
  <c r="H55" i="37"/>
  <c r="N54" i="37"/>
  <c r="I54" i="37"/>
  <c r="H54" i="37"/>
  <c r="N53" i="37"/>
  <c r="I53" i="37"/>
  <c r="K53" i="37" s="1"/>
  <c r="M53" i="37" s="1"/>
  <c r="N52" i="37"/>
  <c r="I52" i="37"/>
  <c r="H52" i="37"/>
  <c r="N51" i="37"/>
  <c r="I51" i="37"/>
  <c r="H51" i="37"/>
  <c r="N50" i="37"/>
  <c r="I50" i="37"/>
  <c r="H50" i="37"/>
  <c r="N49" i="37"/>
  <c r="I49" i="37"/>
  <c r="H49" i="37"/>
  <c r="N48" i="37"/>
  <c r="I48" i="37"/>
  <c r="H48" i="37"/>
  <c r="N47" i="37"/>
  <c r="I47" i="37"/>
  <c r="H47" i="37"/>
  <c r="N46" i="37"/>
  <c r="I46" i="37"/>
  <c r="H46" i="37"/>
  <c r="N45" i="37"/>
  <c r="I45" i="37"/>
  <c r="H45" i="37"/>
  <c r="N44" i="37"/>
  <c r="I44" i="37"/>
  <c r="H44" i="37"/>
  <c r="N43" i="37"/>
  <c r="I43" i="37"/>
  <c r="H43" i="37"/>
  <c r="N42" i="37"/>
  <c r="I42" i="37"/>
  <c r="H42" i="37"/>
  <c r="N41" i="37"/>
  <c r="I41" i="37"/>
  <c r="H41" i="37"/>
  <c r="N40" i="37"/>
  <c r="I40" i="37"/>
  <c r="H40" i="37"/>
  <c r="N39" i="37"/>
  <c r="I39" i="37"/>
  <c r="H39" i="37"/>
  <c r="N38" i="37"/>
  <c r="I38" i="37"/>
  <c r="H38" i="37"/>
  <c r="N37" i="37"/>
  <c r="I37" i="37"/>
  <c r="H37" i="37"/>
  <c r="N36" i="37"/>
  <c r="I36" i="37"/>
  <c r="H36" i="37"/>
  <c r="N35" i="37"/>
  <c r="I35" i="37"/>
  <c r="H35" i="37"/>
  <c r="N34" i="37"/>
  <c r="I34" i="37"/>
  <c r="H34" i="37"/>
  <c r="N33" i="37"/>
  <c r="I33" i="37"/>
  <c r="H33" i="37"/>
  <c r="N32" i="37"/>
  <c r="I32" i="37"/>
  <c r="H32" i="37"/>
  <c r="N31" i="37"/>
  <c r="I31" i="37"/>
  <c r="H31" i="37"/>
  <c r="N30" i="37"/>
  <c r="I30" i="37"/>
  <c r="H30" i="37"/>
  <c r="N29" i="37"/>
  <c r="I29" i="37"/>
  <c r="H29" i="37"/>
  <c r="N28" i="37"/>
  <c r="I28" i="37"/>
  <c r="H28" i="37"/>
  <c r="N27" i="37"/>
  <c r="I27" i="37"/>
  <c r="H27" i="37"/>
  <c r="N26" i="37"/>
  <c r="I26" i="37"/>
  <c r="H26" i="37"/>
  <c r="N25" i="37"/>
  <c r="I25" i="37"/>
  <c r="H25" i="37"/>
  <c r="N24" i="37"/>
  <c r="I24" i="37"/>
  <c r="H24" i="37"/>
  <c r="I23" i="37"/>
  <c r="H23" i="37"/>
  <c r="I22" i="37"/>
  <c r="H22" i="37"/>
  <c r="I21" i="37"/>
  <c r="H21" i="37"/>
  <c r="I20" i="37"/>
  <c r="H20" i="37"/>
  <c r="I19" i="37"/>
  <c r="H19" i="37"/>
  <c r="I18" i="37"/>
  <c r="H18" i="37"/>
  <c r="I17" i="37"/>
  <c r="H17" i="37"/>
  <c r="N16" i="37"/>
  <c r="I16" i="37"/>
  <c r="H16" i="37"/>
  <c r="N15" i="37"/>
  <c r="I15" i="37"/>
  <c r="H15" i="37"/>
  <c r="I14" i="37"/>
  <c r="H14" i="37"/>
  <c r="I13" i="37"/>
  <c r="H13" i="37"/>
  <c r="N12" i="37"/>
  <c r="I12" i="37"/>
  <c r="H12" i="37"/>
  <c r="I11" i="37"/>
  <c r="H11" i="37"/>
  <c r="I10" i="37"/>
  <c r="H10" i="37"/>
  <c r="I9" i="37"/>
  <c r="H9" i="37"/>
  <c r="V8" i="37"/>
  <c r="N20" i="37" s="1"/>
  <c r="I8" i="37"/>
  <c r="H8" i="37"/>
  <c r="V7" i="37"/>
  <c r="I7" i="37"/>
  <c r="H7" i="37"/>
  <c r="V6" i="37"/>
  <c r="N7" i="37" s="1"/>
  <c r="I6" i="37"/>
  <c r="H6" i="37"/>
  <c r="V5" i="37"/>
  <c r="N5" i="37"/>
  <c r="I5" i="37"/>
  <c r="H5" i="37"/>
  <c r="V4" i="37"/>
  <c r="V3" i="37"/>
  <c r="A1" i="37"/>
  <c r="N75" i="36"/>
  <c r="I75" i="36"/>
  <c r="H75" i="36"/>
  <c r="N74" i="36"/>
  <c r="I74" i="36"/>
  <c r="H74" i="36"/>
  <c r="N73" i="36"/>
  <c r="I73" i="36"/>
  <c r="H73" i="36"/>
  <c r="N72" i="36"/>
  <c r="I72" i="36"/>
  <c r="H72" i="36"/>
  <c r="N71" i="36"/>
  <c r="I71" i="36"/>
  <c r="H71" i="36"/>
  <c r="N70" i="36"/>
  <c r="I70" i="36"/>
  <c r="H70" i="36"/>
  <c r="N69" i="36"/>
  <c r="I69" i="36"/>
  <c r="H69" i="36"/>
  <c r="N68" i="36"/>
  <c r="I68" i="36"/>
  <c r="H68" i="36"/>
  <c r="N67" i="36"/>
  <c r="I67" i="36"/>
  <c r="H67" i="36"/>
  <c r="N66" i="36"/>
  <c r="I66" i="36"/>
  <c r="H66" i="36"/>
  <c r="N65" i="36"/>
  <c r="I65" i="36"/>
  <c r="H65" i="36"/>
  <c r="N64" i="36"/>
  <c r="I64" i="36"/>
  <c r="H64" i="36"/>
  <c r="N63" i="36"/>
  <c r="I63" i="36"/>
  <c r="H63" i="36"/>
  <c r="N62" i="36"/>
  <c r="I62" i="36"/>
  <c r="H62" i="36"/>
  <c r="N61" i="36"/>
  <c r="I61" i="36"/>
  <c r="H61" i="36"/>
  <c r="N60" i="36"/>
  <c r="I60" i="36"/>
  <c r="H60" i="36"/>
  <c r="N59" i="36"/>
  <c r="I59" i="36"/>
  <c r="H59" i="36"/>
  <c r="N58" i="36"/>
  <c r="I58" i="36"/>
  <c r="H58" i="36"/>
  <c r="N57" i="36"/>
  <c r="I57" i="36"/>
  <c r="H57" i="36"/>
  <c r="N56" i="36"/>
  <c r="I56" i="36"/>
  <c r="H56" i="36"/>
  <c r="N55" i="36"/>
  <c r="I55" i="36"/>
  <c r="H55" i="36"/>
  <c r="N54" i="36"/>
  <c r="I54" i="36"/>
  <c r="H54" i="36"/>
  <c r="N53" i="36"/>
  <c r="I53" i="36"/>
  <c r="H53" i="36"/>
  <c r="N52" i="36"/>
  <c r="I52" i="36"/>
  <c r="H52" i="36"/>
  <c r="N51" i="36"/>
  <c r="I51" i="36"/>
  <c r="K51" i="36" s="1"/>
  <c r="M51" i="36" s="1"/>
  <c r="N50" i="36"/>
  <c r="I50" i="36"/>
  <c r="H50" i="36"/>
  <c r="N49" i="36"/>
  <c r="I49" i="36"/>
  <c r="H49" i="36"/>
  <c r="N48" i="36"/>
  <c r="I48" i="36"/>
  <c r="H48" i="36"/>
  <c r="N47" i="36"/>
  <c r="I47" i="36"/>
  <c r="H47" i="36"/>
  <c r="N46" i="36"/>
  <c r="I46" i="36"/>
  <c r="H46" i="36"/>
  <c r="N45" i="36"/>
  <c r="I45" i="36"/>
  <c r="H45" i="36"/>
  <c r="N44" i="36"/>
  <c r="I44" i="36"/>
  <c r="H44" i="36"/>
  <c r="I43" i="36"/>
  <c r="H43" i="36"/>
  <c r="I42" i="36"/>
  <c r="H42" i="36"/>
  <c r="N41" i="36"/>
  <c r="I41" i="36"/>
  <c r="H41" i="36"/>
  <c r="N40" i="36"/>
  <c r="I40" i="36"/>
  <c r="H40" i="36"/>
  <c r="I39" i="36"/>
  <c r="H39" i="36"/>
  <c r="I38" i="36"/>
  <c r="H38" i="36"/>
  <c r="I37" i="36"/>
  <c r="H37" i="36"/>
  <c r="N36" i="36"/>
  <c r="I36" i="36"/>
  <c r="H36" i="36"/>
  <c r="I35" i="36"/>
  <c r="H35" i="36"/>
  <c r="I34" i="36"/>
  <c r="H34" i="36"/>
  <c r="I33" i="36"/>
  <c r="H33" i="36"/>
  <c r="N32" i="36"/>
  <c r="I32" i="36"/>
  <c r="H32" i="36"/>
  <c r="N31" i="36"/>
  <c r="I31" i="36"/>
  <c r="H31" i="36"/>
  <c r="I30" i="36"/>
  <c r="H30" i="36"/>
  <c r="I29" i="36"/>
  <c r="H29" i="36"/>
  <c r="I28" i="36"/>
  <c r="H28" i="36"/>
  <c r="N27" i="36"/>
  <c r="I27" i="36"/>
  <c r="H27" i="36"/>
  <c r="I26" i="36"/>
  <c r="H26" i="36"/>
  <c r="N25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N18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N10" i="36"/>
  <c r="I10" i="36"/>
  <c r="H10" i="36"/>
  <c r="I9" i="36"/>
  <c r="H9" i="36"/>
  <c r="V8" i="36"/>
  <c r="I8" i="36"/>
  <c r="H8" i="36"/>
  <c r="V7" i="36"/>
  <c r="N7" i="36"/>
  <c r="I7" i="36"/>
  <c r="H7" i="36"/>
  <c r="V6" i="36"/>
  <c r="N6" i="36"/>
  <c r="I6" i="36"/>
  <c r="H6" i="36"/>
  <c r="V5" i="36"/>
  <c r="N42" i="36" s="1"/>
  <c r="N5" i="36"/>
  <c r="I5" i="36"/>
  <c r="H5" i="36"/>
  <c r="V4" i="36"/>
  <c r="V3" i="36"/>
  <c r="N14" i="36" s="1"/>
  <c r="A1" i="36"/>
  <c r="N75" i="35"/>
  <c r="I75" i="35"/>
  <c r="H75" i="35"/>
  <c r="N74" i="35"/>
  <c r="I74" i="35"/>
  <c r="H74" i="35"/>
  <c r="N73" i="35"/>
  <c r="I73" i="35"/>
  <c r="H73" i="35"/>
  <c r="N72" i="35"/>
  <c r="I72" i="35"/>
  <c r="H72" i="35"/>
  <c r="N71" i="35"/>
  <c r="I71" i="35"/>
  <c r="H71" i="35"/>
  <c r="N70" i="35"/>
  <c r="I70" i="35"/>
  <c r="H70" i="35"/>
  <c r="N69" i="35"/>
  <c r="I69" i="35"/>
  <c r="H69" i="35"/>
  <c r="N68" i="35"/>
  <c r="I68" i="35"/>
  <c r="H68" i="35"/>
  <c r="N67" i="35"/>
  <c r="I67" i="35"/>
  <c r="H67" i="35"/>
  <c r="N66" i="35"/>
  <c r="I66" i="35"/>
  <c r="H66" i="35"/>
  <c r="N65" i="35"/>
  <c r="I65" i="35"/>
  <c r="H65" i="35"/>
  <c r="N64" i="35"/>
  <c r="I64" i="35"/>
  <c r="H64" i="35"/>
  <c r="N63" i="35"/>
  <c r="I63" i="35"/>
  <c r="H63" i="35"/>
  <c r="N62" i="35"/>
  <c r="I62" i="35"/>
  <c r="H62" i="35"/>
  <c r="N61" i="35"/>
  <c r="I61" i="35"/>
  <c r="H61" i="35"/>
  <c r="N60" i="35"/>
  <c r="I60" i="35"/>
  <c r="H60" i="35"/>
  <c r="N59" i="35"/>
  <c r="I59" i="35"/>
  <c r="H59" i="35"/>
  <c r="N58" i="35"/>
  <c r="I58" i="35"/>
  <c r="H58" i="35"/>
  <c r="N57" i="35"/>
  <c r="I57" i="35"/>
  <c r="H57" i="35"/>
  <c r="N56" i="35"/>
  <c r="I56" i="35"/>
  <c r="H56" i="35"/>
  <c r="N55" i="35"/>
  <c r="I55" i="35"/>
  <c r="H55" i="35"/>
  <c r="N54" i="35"/>
  <c r="I54" i="35"/>
  <c r="H54" i="35"/>
  <c r="N53" i="35"/>
  <c r="I53" i="35"/>
  <c r="H53" i="35"/>
  <c r="N52" i="35"/>
  <c r="I52" i="35"/>
  <c r="H52" i="35"/>
  <c r="N51" i="35"/>
  <c r="I51" i="35"/>
  <c r="H51" i="35"/>
  <c r="N50" i="35"/>
  <c r="I50" i="35"/>
  <c r="H50" i="35"/>
  <c r="N49" i="35"/>
  <c r="I49" i="35"/>
  <c r="H49" i="35"/>
  <c r="N48" i="35"/>
  <c r="I48" i="35"/>
  <c r="H48" i="35"/>
  <c r="N47" i="35"/>
  <c r="I47" i="35"/>
  <c r="H47" i="35"/>
  <c r="N46" i="35"/>
  <c r="I46" i="35"/>
  <c r="H46" i="35"/>
  <c r="N45" i="35"/>
  <c r="I45" i="35"/>
  <c r="H45" i="35"/>
  <c r="N44" i="35"/>
  <c r="I44" i="35"/>
  <c r="H44" i="35"/>
  <c r="N43" i="35"/>
  <c r="I43" i="35"/>
  <c r="H43" i="35"/>
  <c r="N42" i="35"/>
  <c r="I42" i="35"/>
  <c r="H42" i="35"/>
  <c r="N41" i="35"/>
  <c r="I41" i="35"/>
  <c r="H41" i="35"/>
  <c r="I40" i="35"/>
  <c r="H40" i="35"/>
  <c r="N39" i="35"/>
  <c r="I39" i="35"/>
  <c r="H39" i="35"/>
  <c r="N38" i="35"/>
  <c r="I38" i="35"/>
  <c r="H38" i="35"/>
  <c r="N37" i="35"/>
  <c r="I37" i="35"/>
  <c r="H37" i="35"/>
  <c r="N36" i="35"/>
  <c r="I36" i="35"/>
  <c r="H36" i="35"/>
  <c r="N35" i="35"/>
  <c r="I35" i="35"/>
  <c r="H35" i="35"/>
  <c r="N34" i="35"/>
  <c r="I34" i="35"/>
  <c r="H34" i="35"/>
  <c r="N33" i="35"/>
  <c r="I33" i="35"/>
  <c r="H33" i="35"/>
  <c r="N32" i="35"/>
  <c r="I32" i="35"/>
  <c r="H32" i="35"/>
  <c r="N31" i="35"/>
  <c r="I31" i="35"/>
  <c r="H31" i="35"/>
  <c r="N30" i="35"/>
  <c r="I30" i="35"/>
  <c r="H30" i="35"/>
  <c r="N29" i="35"/>
  <c r="I29" i="35"/>
  <c r="H29" i="35"/>
  <c r="N28" i="35"/>
  <c r="I28" i="35"/>
  <c r="H28" i="35"/>
  <c r="N27" i="35"/>
  <c r="I27" i="35"/>
  <c r="H27" i="35"/>
  <c r="N26" i="35"/>
  <c r="I26" i="35"/>
  <c r="H26" i="35"/>
  <c r="N25" i="35"/>
  <c r="I25" i="35"/>
  <c r="H25" i="35"/>
  <c r="N24" i="35"/>
  <c r="I24" i="35"/>
  <c r="H24" i="35"/>
  <c r="N23" i="35"/>
  <c r="I23" i="35"/>
  <c r="H23" i="35"/>
  <c r="N22" i="35"/>
  <c r="I22" i="35"/>
  <c r="H22" i="35"/>
  <c r="N21" i="35"/>
  <c r="I21" i="35"/>
  <c r="H21" i="35"/>
  <c r="N20" i="35"/>
  <c r="I20" i="35"/>
  <c r="H20" i="35"/>
  <c r="I19" i="35"/>
  <c r="H19" i="35"/>
  <c r="I18" i="35"/>
  <c r="H18" i="35"/>
  <c r="I17" i="35"/>
  <c r="H17" i="35"/>
  <c r="I16" i="35"/>
  <c r="H16" i="35"/>
  <c r="I15" i="35"/>
  <c r="H15" i="35"/>
  <c r="I14" i="35"/>
  <c r="H14" i="35"/>
  <c r="N13" i="35"/>
  <c r="I13" i="35"/>
  <c r="H13" i="35"/>
  <c r="I12" i="35"/>
  <c r="H12" i="35"/>
  <c r="I11" i="35"/>
  <c r="H11" i="35"/>
  <c r="I10" i="35"/>
  <c r="H10" i="35"/>
  <c r="I9" i="35"/>
  <c r="H9" i="35"/>
  <c r="V8" i="35"/>
  <c r="N40" i="35" s="1"/>
  <c r="I8" i="35"/>
  <c r="H8" i="35"/>
  <c r="V7" i="35"/>
  <c r="N12" i="35" s="1"/>
  <c r="I7" i="35"/>
  <c r="H7" i="35"/>
  <c r="V6" i="35"/>
  <c r="N5" i="35" s="1"/>
  <c r="I6" i="35"/>
  <c r="H6" i="35"/>
  <c r="V5" i="35"/>
  <c r="I5" i="35"/>
  <c r="H5" i="35"/>
  <c r="V4" i="35"/>
  <c r="V3" i="35"/>
  <c r="A1" i="35"/>
  <c r="N71" i="34"/>
  <c r="I71" i="34"/>
  <c r="H71" i="34"/>
  <c r="N70" i="34"/>
  <c r="I70" i="34"/>
  <c r="H70" i="34"/>
  <c r="N69" i="34"/>
  <c r="I69" i="34"/>
  <c r="H69" i="34"/>
  <c r="N68" i="34"/>
  <c r="I68" i="34"/>
  <c r="H68" i="34"/>
  <c r="N67" i="34"/>
  <c r="I67" i="34"/>
  <c r="H67" i="34"/>
  <c r="N66" i="34"/>
  <c r="I66" i="34"/>
  <c r="H66" i="34"/>
  <c r="N65" i="34"/>
  <c r="I65" i="34"/>
  <c r="H65" i="34"/>
  <c r="N64" i="34"/>
  <c r="I64" i="34"/>
  <c r="H64" i="34"/>
  <c r="N63" i="34"/>
  <c r="I63" i="34"/>
  <c r="H63" i="34"/>
  <c r="K63" i="34" s="1"/>
  <c r="M63" i="34" s="1"/>
  <c r="N62" i="34"/>
  <c r="I62" i="34"/>
  <c r="H62" i="34"/>
  <c r="N61" i="34"/>
  <c r="I61" i="34"/>
  <c r="H61" i="34"/>
  <c r="N60" i="34"/>
  <c r="I60" i="34"/>
  <c r="H60" i="34"/>
  <c r="N59" i="34"/>
  <c r="I59" i="34"/>
  <c r="H59" i="34"/>
  <c r="N58" i="34"/>
  <c r="I58" i="34"/>
  <c r="H58" i="34"/>
  <c r="N57" i="34"/>
  <c r="I57" i="34"/>
  <c r="H57" i="34"/>
  <c r="N56" i="34"/>
  <c r="I56" i="34"/>
  <c r="H56" i="34"/>
  <c r="N55" i="34"/>
  <c r="I55" i="34"/>
  <c r="H55" i="34"/>
  <c r="N54" i="34"/>
  <c r="I54" i="34"/>
  <c r="H54" i="34"/>
  <c r="N53" i="34"/>
  <c r="I53" i="34"/>
  <c r="H53" i="34"/>
  <c r="N52" i="34"/>
  <c r="I52" i="34"/>
  <c r="H52" i="34"/>
  <c r="N51" i="34"/>
  <c r="I51" i="34"/>
  <c r="H51" i="34"/>
  <c r="N50" i="34"/>
  <c r="I50" i="34"/>
  <c r="H50" i="34"/>
  <c r="N49" i="34"/>
  <c r="I49" i="34"/>
  <c r="H49" i="34"/>
  <c r="N48" i="34"/>
  <c r="I48" i="34"/>
  <c r="H48" i="34"/>
  <c r="N47" i="34"/>
  <c r="I47" i="34"/>
  <c r="H47" i="34"/>
  <c r="K47" i="34" s="1"/>
  <c r="M47" i="34" s="1"/>
  <c r="N46" i="34"/>
  <c r="I46" i="34"/>
  <c r="H46" i="34"/>
  <c r="N45" i="34"/>
  <c r="I45" i="34"/>
  <c r="H45" i="34"/>
  <c r="N44" i="34"/>
  <c r="I44" i="34"/>
  <c r="H44" i="34"/>
  <c r="N43" i="34"/>
  <c r="I43" i="34"/>
  <c r="H43" i="34"/>
  <c r="N42" i="34"/>
  <c r="I42" i="34"/>
  <c r="H42" i="34"/>
  <c r="N41" i="34"/>
  <c r="I41" i="34"/>
  <c r="H41" i="34"/>
  <c r="N40" i="34"/>
  <c r="I40" i="34"/>
  <c r="H40" i="34"/>
  <c r="N39" i="34"/>
  <c r="I39" i="34"/>
  <c r="H39" i="34"/>
  <c r="N38" i="34"/>
  <c r="I38" i="34"/>
  <c r="H38" i="34"/>
  <c r="N37" i="34"/>
  <c r="I37" i="34"/>
  <c r="H37" i="34"/>
  <c r="N36" i="34"/>
  <c r="I36" i="34"/>
  <c r="H36" i="34"/>
  <c r="N35" i="34"/>
  <c r="I35" i="34"/>
  <c r="H35" i="34"/>
  <c r="N34" i="34"/>
  <c r="I34" i="34"/>
  <c r="H34" i="34"/>
  <c r="I33" i="34"/>
  <c r="H33" i="34"/>
  <c r="I32" i="34"/>
  <c r="H32" i="34"/>
  <c r="I31" i="34"/>
  <c r="H31" i="34"/>
  <c r="I30" i="34"/>
  <c r="H30" i="34"/>
  <c r="I29" i="34"/>
  <c r="H29" i="34"/>
  <c r="N28" i="34"/>
  <c r="I28" i="34"/>
  <c r="H28" i="34"/>
  <c r="I27" i="34"/>
  <c r="H27" i="34"/>
  <c r="I26" i="34"/>
  <c r="H26" i="34"/>
  <c r="I25" i="34"/>
  <c r="H25" i="34"/>
  <c r="I24" i="34"/>
  <c r="H24" i="34"/>
  <c r="I23" i="34"/>
  <c r="H23" i="34"/>
  <c r="I22" i="34"/>
  <c r="H22" i="34"/>
  <c r="I21" i="34"/>
  <c r="H21" i="34"/>
  <c r="I20" i="34"/>
  <c r="H20" i="34"/>
  <c r="I19" i="34"/>
  <c r="H19" i="34"/>
  <c r="I18" i="34"/>
  <c r="H18" i="34"/>
  <c r="I17" i="34"/>
  <c r="H17" i="34"/>
  <c r="I16" i="34"/>
  <c r="H16" i="34"/>
  <c r="I15" i="34"/>
  <c r="H15" i="34"/>
  <c r="I14" i="34"/>
  <c r="H14" i="34"/>
  <c r="I13" i="34"/>
  <c r="H13" i="34"/>
  <c r="I12" i="34"/>
  <c r="H12" i="34"/>
  <c r="I11" i="34"/>
  <c r="H11" i="34"/>
  <c r="I10" i="34"/>
  <c r="H10" i="34"/>
  <c r="I9" i="34"/>
  <c r="H9" i="34"/>
  <c r="V8" i="34"/>
  <c r="I8" i="34"/>
  <c r="H8" i="34"/>
  <c r="V7" i="34"/>
  <c r="I7" i="34"/>
  <c r="H7" i="34"/>
  <c r="V6" i="34"/>
  <c r="I6" i="34"/>
  <c r="H6" i="34"/>
  <c r="V5" i="34"/>
  <c r="N31" i="34" s="1"/>
  <c r="I5" i="34"/>
  <c r="H5" i="34"/>
  <c r="V4" i="34"/>
  <c r="N15" i="34" s="1"/>
  <c r="V3" i="34"/>
  <c r="N9" i="34" s="1"/>
  <c r="A1" i="34"/>
  <c r="N66" i="33"/>
  <c r="I66" i="33"/>
  <c r="H66" i="33"/>
  <c r="N65" i="33"/>
  <c r="I65" i="33"/>
  <c r="H65" i="33"/>
  <c r="N64" i="33"/>
  <c r="I64" i="33"/>
  <c r="H64" i="33"/>
  <c r="N63" i="33"/>
  <c r="I63" i="33"/>
  <c r="H63" i="33"/>
  <c r="N62" i="33"/>
  <c r="I62" i="33"/>
  <c r="H62" i="33"/>
  <c r="N61" i="33"/>
  <c r="I61" i="33"/>
  <c r="H61" i="33"/>
  <c r="N60" i="33"/>
  <c r="I60" i="33"/>
  <c r="H60" i="33"/>
  <c r="N59" i="33"/>
  <c r="I59" i="33"/>
  <c r="H59" i="33"/>
  <c r="N58" i="33"/>
  <c r="I58" i="33"/>
  <c r="H58" i="33"/>
  <c r="N57" i="33"/>
  <c r="I57" i="33"/>
  <c r="H57" i="33"/>
  <c r="N56" i="33"/>
  <c r="I56" i="33"/>
  <c r="H56" i="33"/>
  <c r="I55" i="33"/>
  <c r="H55" i="33"/>
  <c r="I54" i="33"/>
  <c r="H54" i="33"/>
  <c r="I53" i="33"/>
  <c r="H53" i="33"/>
  <c r="K53" i="33" s="1"/>
  <c r="M53" i="33" s="1"/>
  <c r="I52" i="33"/>
  <c r="H52" i="33"/>
  <c r="N51" i="33"/>
  <c r="I51" i="33"/>
  <c r="H51" i="33"/>
  <c r="N50" i="33"/>
  <c r="I50" i="33"/>
  <c r="H50" i="33"/>
  <c r="N49" i="33"/>
  <c r="I49" i="33"/>
  <c r="H49" i="33"/>
  <c r="N48" i="33"/>
  <c r="I48" i="33"/>
  <c r="H48" i="33"/>
  <c r="I47" i="33"/>
  <c r="H47" i="33"/>
  <c r="N46" i="33"/>
  <c r="I46" i="33"/>
  <c r="H46" i="33"/>
  <c r="N45" i="33"/>
  <c r="I45" i="33"/>
  <c r="H45" i="33"/>
  <c r="N44" i="33"/>
  <c r="I44" i="33"/>
  <c r="H44" i="33"/>
  <c r="N43" i="33"/>
  <c r="I43" i="33"/>
  <c r="H43" i="33"/>
  <c r="I42" i="33"/>
  <c r="H42" i="33"/>
  <c r="N41" i="33"/>
  <c r="I41" i="33"/>
  <c r="H41" i="33"/>
  <c r="N40" i="33"/>
  <c r="I40" i="33"/>
  <c r="H40" i="33"/>
  <c r="I39" i="33"/>
  <c r="H39" i="33"/>
  <c r="N38" i="33"/>
  <c r="I38" i="33"/>
  <c r="H38" i="33"/>
  <c r="N37" i="33"/>
  <c r="I37" i="33"/>
  <c r="H37" i="33"/>
  <c r="I36" i="33"/>
  <c r="H36" i="33"/>
  <c r="I35" i="33"/>
  <c r="H35" i="33"/>
  <c r="N34" i="33"/>
  <c r="I34" i="33"/>
  <c r="H34" i="33"/>
  <c r="N33" i="33"/>
  <c r="I33" i="33"/>
  <c r="H33" i="33"/>
  <c r="I32" i="33"/>
  <c r="H32" i="33"/>
  <c r="N31" i="33"/>
  <c r="I31" i="33"/>
  <c r="H31" i="33"/>
  <c r="I30" i="33"/>
  <c r="H30" i="33"/>
  <c r="I29" i="33"/>
  <c r="H29" i="33"/>
  <c r="N28" i="33"/>
  <c r="I28" i="33"/>
  <c r="H28" i="33"/>
  <c r="I27" i="33"/>
  <c r="H27" i="33"/>
  <c r="N26" i="33"/>
  <c r="I26" i="33"/>
  <c r="H26" i="33"/>
  <c r="N25" i="33"/>
  <c r="I25" i="33"/>
  <c r="H25" i="33"/>
  <c r="N24" i="33"/>
  <c r="I24" i="33"/>
  <c r="H24" i="33"/>
  <c r="N23" i="33"/>
  <c r="I23" i="33"/>
  <c r="H23" i="33"/>
  <c r="N22" i="33"/>
  <c r="I22" i="33"/>
  <c r="H22" i="33"/>
  <c r="N21" i="33"/>
  <c r="I21" i="33"/>
  <c r="H21" i="33"/>
  <c r="N20" i="33"/>
  <c r="I20" i="33"/>
  <c r="H20" i="33"/>
  <c r="N19" i="33"/>
  <c r="I19" i="33"/>
  <c r="H19" i="33"/>
  <c r="N18" i="33"/>
  <c r="I18" i="33"/>
  <c r="H18" i="33"/>
  <c r="N17" i="33"/>
  <c r="I17" i="33"/>
  <c r="H17" i="33"/>
  <c r="I16" i="33"/>
  <c r="H16" i="33"/>
  <c r="N15" i="33"/>
  <c r="I15" i="33"/>
  <c r="H15" i="33"/>
  <c r="N14" i="33"/>
  <c r="I14" i="33"/>
  <c r="H14" i="33"/>
  <c r="N13" i="33"/>
  <c r="I13" i="33"/>
  <c r="H13" i="33"/>
  <c r="N12" i="33"/>
  <c r="I12" i="33"/>
  <c r="H12" i="33"/>
  <c r="I11" i="33"/>
  <c r="H11" i="33"/>
  <c r="N10" i="33"/>
  <c r="I10" i="33"/>
  <c r="H10" i="33"/>
  <c r="N9" i="33"/>
  <c r="I9" i="33"/>
  <c r="H9" i="33"/>
  <c r="V8" i="33"/>
  <c r="N32" i="33" s="1"/>
  <c r="N8" i="33"/>
  <c r="I8" i="33"/>
  <c r="H8" i="33"/>
  <c r="V7" i="33"/>
  <c r="N29" i="33" s="1"/>
  <c r="N7" i="33"/>
  <c r="I7" i="33"/>
  <c r="H7" i="33"/>
  <c r="V6" i="33"/>
  <c r="N42" i="33" s="1"/>
  <c r="N6" i="33"/>
  <c r="I6" i="33"/>
  <c r="H6" i="33"/>
  <c r="V5" i="33"/>
  <c r="N5" i="33"/>
  <c r="I5" i="33"/>
  <c r="H5" i="33"/>
  <c r="V4" i="33"/>
  <c r="V3" i="33"/>
  <c r="A1" i="33"/>
  <c r="N66" i="32"/>
  <c r="I66" i="32"/>
  <c r="H66" i="32"/>
  <c r="N65" i="32"/>
  <c r="I65" i="32"/>
  <c r="H65" i="32"/>
  <c r="N64" i="32"/>
  <c r="I64" i="32"/>
  <c r="H64" i="32"/>
  <c r="N63" i="32"/>
  <c r="I63" i="32"/>
  <c r="H63" i="32"/>
  <c r="N62" i="32"/>
  <c r="I62" i="32"/>
  <c r="H62" i="32"/>
  <c r="N61" i="32"/>
  <c r="I61" i="32"/>
  <c r="H61" i="32"/>
  <c r="N60" i="32"/>
  <c r="I60" i="32"/>
  <c r="H60" i="32"/>
  <c r="N59" i="32"/>
  <c r="I59" i="32"/>
  <c r="H59" i="32"/>
  <c r="N58" i="32"/>
  <c r="I58" i="32"/>
  <c r="H58" i="32"/>
  <c r="N57" i="32"/>
  <c r="I57" i="32"/>
  <c r="H57" i="32"/>
  <c r="N56" i="32"/>
  <c r="I56" i="32"/>
  <c r="H56" i="32"/>
  <c r="N55" i="32"/>
  <c r="I55" i="32"/>
  <c r="H55" i="32"/>
  <c r="N54" i="32"/>
  <c r="I54" i="32"/>
  <c r="H54" i="32"/>
  <c r="N53" i="32"/>
  <c r="I53" i="32"/>
  <c r="H53" i="32"/>
  <c r="N52" i="32"/>
  <c r="I52" i="32"/>
  <c r="H52" i="32"/>
  <c r="N51" i="32"/>
  <c r="I51" i="32"/>
  <c r="H51" i="32"/>
  <c r="N50" i="32"/>
  <c r="I50" i="32"/>
  <c r="H50" i="32"/>
  <c r="N49" i="32"/>
  <c r="I49" i="32"/>
  <c r="H49" i="32"/>
  <c r="N48" i="32"/>
  <c r="I48" i="32"/>
  <c r="H48" i="32"/>
  <c r="N47" i="32"/>
  <c r="I47" i="32"/>
  <c r="H47" i="32"/>
  <c r="N46" i="32"/>
  <c r="I46" i="32"/>
  <c r="H46" i="32"/>
  <c r="N45" i="32"/>
  <c r="I45" i="32"/>
  <c r="H45" i="32"/>
  <c r="N44" i="32"/>
  <c r="I44" i="32"/>
  <c r="H44" i="32"/>
  <c r="N43" i="32"/>
  <c r="I43" i="32"/>
  <c r="H43" i="32"/>
  <c r="N42" i="32"/>
  <c r="I42" i="32"/>
  <c r="H42" i="32"/>
  <c r="N41" i="32"/>
  <c r="I41" i="32"/>
  <c r="H41" i="32"/>
  <c r="N40" i="32"/>
  <c r="I40" i="32"/>
  <c r="H40" i="32"/>
  <c r="N39" i="32"/>
  <c r="I39" i="32"/>
  <c r="H39" i="32"/>
  <c r="N38" i="32"/>
  <c r="I38" i="32"/>
  <c r="H38" i="32"/>
  <c r="N37" i="32"/>
  <c r="I37" i="32"/>
  <c r="H37" i="32"/>
  <c r="N36" i="32"/>
  <c r="I36" i="32"/>
  <c r="H36" i="32"/>
  <c r="N35" i="32"/>
  <c r="I35" i="32"/>
  <c r="H35" i="32"/>
  <c r="N34" i="32"/>
  <c r="I34" i="32"/>
  <c r="H34" i="32"/>
  <c r="N33" i="32"/>
  <c r="I33" i="32"/>
  <c r="H33" i="32"/>
  <c r="N32" i="32"/>
  <c r="I32" i="32"/>
  <c r="H32" i="32"/>
  <c r="I31" i="32"/>
  <c r="H31" i="32"/>
  <c r="I30" i="32"/>
  <c r="H30" i="32"/>
  <c r="K30" i="32" s="1"/>
  <c r="M30" i="32" s="1"/>
  <c r="I29" i="32"/>
  <c r="H29" i="32"/>
  <c r="I28" i="32"/>
  <c r="H28" i="32"/>
  <c r="I27" i="32"/>
  <c r="H27" i="32"/>
  <c r="N26" i="32"/>
  <c r="I26" i="32"/>
  <c r="H26" i="32"/>
  <c r="I25" i="32"/>
  <c r="H25" i="32"/>
  <c r="I24" i="32"/>
  <c r="H24" i="32"/>
  <c r="I23" i="32"/>
  <c r="H23" i="32"/>
  <c r="I22" i="32"/>
  <c r="H22" i="32"/>
  <c r="I21" i="32"/>
  <c r="H21" i="32"/>
  <c r="I20" i="32"/>
  <c r="H20" i="32"/>
  <c r="I19" i="32"/>
  <c r="H19" i="32"/>
  <c r="I18" i="32"/>
  <c r="H18" i="32"/>
  <c r="I17" i="32"/>
  <c r="H17" i="32"/>
  <c r="I16" i="32"/>
  <c r="H16" i="32"/>
  <c r="I15" i="32"/>
  <c r="H15" i="32"/>
  <c r="I14" i="32"/>
  <c r="H14" i="32"/>
  <c r="I13" i="32"/>
  <c r="H13" i="32"/>
  <c r="I12" i="32"/>
  <c r="H12" i="32"/>
  <c r="I11" i="32"/>
  <c r="H11" i="32"/>
  <c r="I10" i="32"/>
  <c r="H10" i="32"/>
  <c r="I9" i="32"/>
  <c r="H9" i="32"/>
  <c r="V8" i="32"/>
  <c r="I8" i="32"/>
  <c r="H8" i="32"/>
  <c r="V7" i="32"/>
  <c r="I7" i="32"/>
  <c r="H7" i="32"/>
  <c r="V6" i="32"/>
  <c r="I6" i="32"/>
  <c r="H6" i="32"/>
  <c r="V5" i="32"/>
  <c r="N30" i="32" s="1"/>
  <c r="I5" i="32"/>
  <c r="H5" i="32"/>
  <c r="V4" i="32"/>
  <c r="N13" i="32" s="1"/>
  <c r="V3" i="32"/>
  <c r="N5" i="32" s="1"/>
  <c r="A1" i="32"/>
  <c r="N66" i="31"/>
  <c r="I66" i="31"/>
  <c r="H66" i="31"/>
  <c r="N65" i="31"/>
  <c r="I65" i="31"/>
  <c r="H65" i="31"/>
  <c r="N64" i="31"/>
  <c r="I64" i="31"/>
  <c r="H64" i="31"/>
  <c r="N63" i="31"/>
  <c r="I63" i="31"/>
  <c r="H63" i="31"/>
  <c r="N62" i="31"/>
  <c r="I62" i="31"/>
  <c r="H62" i="31"/>
  <c r="N61" i="31"/>
  <c r="I61" i="31"/>
  <c r="H61" i="31"/>
  <c r="N60" i="31"/>
  <c r="I60" i="31"/>
  <c r="H60" i="31"/>
  <c r="N59" i="31"/>
  <c r="I59" i="31"/>
  <c r="H59" i="31"/>
  <c r="N58" i="31"/>
  <c r="I58" i="31"/>
  <c r="H58" i="31"/>
  <c r="N57" i="31"/>
  <c r="I57" i="31"/>
  <c r="H57" i="31"/>
  <c r="N56" i="31"/>
  <c r="I56" i="31"/>
  <c r="H56" i="31"/>
  <c r="N55" i="31"/>
  <c r="I55" i="31"/>
  <c r="H55" i="31"/>
  <c r="N54" i="31"/>
  <c r="I54" i="31"/>
  <c r="H54" i="31"/>
  <c r="N53" i="31"/>
  <c r="I53" i="31"/>
  <c r="H53" i="31"/>
  <c r="N52" i="31"/>
  <c r="I52" i="31"/>
  <c r="H52" i="31"/>
  <c r="N51" i="31"/>
  <c r="I51" i="31"/>
  <c r="H51" i="31"/>
  <c r="N50" i="31"/>
  <c r="I50" i="31"/>
  <c r="H50" i="31"/>
  <c r="N49" i="31"/>
  <c r="I49" i="31"/>
  <c r="H49" i="31"/>
  <c r="N48" i="31"/>
  <c r="I48" i="31"/>
  <c r="H48" i="31"/>
  <c r="N47" i="31"/>
  <c r="I47" i="31"/>
  <c r="H47" i="31"/>
  <c r="N46" i="31"/>
  <c r="I46" i="31"/>
  <c r="H46" i="31"/>
  <c r="N45" i="31"/>
  <c r="I45" i="31"/>
  <c r="H45" i="31"/>
  <c r="I44" i="31"/>
  <c r="H44" i="31"/>
  <c r="I43" i="31"/>
  <c r="H43" i="31"/>
  <c r="I42" i="31"/>
  <c r="H42" i="31"/>
  <c r="I41" i="31"/>
  <c r="H41" i="31"/>
  <c r="N40" i="31"/>
  <c r="I40" i="31"/>
  <c r="H40" i="31"/>
  <c r="N39" i="31"/>
  <c r="I39" i="31"/>
  <c r="H39" i="31"/>
  <c r="N38" i="31"/>
  <c r="I38" i="31"/>
  <c r="H38" i="31"/>
  <c r="N37" i="31"/>
  <c r="I37" i="31"/>
  <c r="H37" i="31"/>
  <c r="N36" i="31"/>
  <c r="I36" i="31"/>
  <c r="H36" i="31"/>
  <c r="N35" i="31"/>
  <c r="I35" i="31"/>
  <c r="H35" i="31"/>
  <c r="N34" i="31"/>
  <c r="I34" i="31"/>
  <c r="H34" i="31"/>
  <c r="I33" i="31"/>
  <c r="H33" i="31"/>
  <c r="N32" i="31"/>
  <c r="I32" i="31"/>
  <c r="H32" i="31"/>
  <c r="N31" i="31"/>
  <c r="I31" i="31"/>
  <c r="H31" i="31"/>
  <c r="N30" i="31"/>
  <c r="I30" i="31"/>
  <c r="H30" i="31"/>
  <c r="I29" i="31"/>
  <c r="H29" i="31"/>
  <c r="N28" i="31"/>
  <c r="I28" i="31"/>
  <c r="H28" i="31"/>
  <c r="N27" i="31"/>
  <c r="I27" i="31"/>
  <c r="H27" i="31"/>
  <c r="N26" i="31"/>
  <c r="I26" i="31"/>
  <c r="H26" i="31"/>
  <c r="N25" i="31"/>
  <c r="I25" i="31"/>
  <c r="H25" i="31"/>
  <c r="N24" i="31"/>
  <c r="I24" i="31"/>
  <c r="H24" i="31"/>
  <c r="N23" i="31"/>
  <c r="I23" i="31"/>
  <c r="H23" i="31"/>
  <c r="N22" i="31"/>
  <c r="I22" i="31"/>
  <c r="H22" i="31"/>
  <c r="I21" i="31"/>
  <c r="H21" i="31"/>
  <c r="I20" i="31"/>
  <c r="H20" i="31"/>
  <c r="N19" i="31"/>
  <c r="I19" i="31"/>
  <c r="H19" i="31"/>
  <c r="N18" i="31"/>
  <c r="I18" i="31"/>
  <c r="H18" i="31"/>
  <c r="N17" i="31"/>
  <c r="I17" i="31"/>
  <c r="H17" i="31"/>
  <c r="N16" i="31"/>
  <c r="I16" i="31"/>
  <c r="H16" i="31"/>
  <c r="N15" i="31"/>
  <c r="I15" i="31"/>
  <c r="H15" i="31"/>
  <c r="N14" i="31"/>
  <c r="I14" i="31"/>
  <c r="H14" i="31"/>
  <c r="N13" i="31"/>
  <c r="I13" i="31"/>
  <c r="H13" i="31"/>
  <c r="N12" i="31"/>
  <c r="I12" i="31"/>
  <c r="H12" i="31"/>
  <c r="I11" i="31"/>
  <c r="H11" i="31"/>
  <c r="I10" i="31"/>
  <c r="H10" i="31"/>
  <c r="I9" i="31"/>
  <c r="H9" i="31"/>
  <c r="V8" i="31"/>
  <c r="N9" i="31" s="1"/>
  <c r="I8" i="31"/>
  <c r="H8" i="31"/>
  <c r="V7" i="31"/>
  <c r="N33" i="31" s="1"/>
  <c r="I7" i="31"/>
  <c r="H7" i="31"/>
  <c r="V6" i="31"/>
  <c r="N6" i="31" s="1"/>
  <c r="I6" i="31"/>
  <c r="H6" i="31"/>
  <c r="V5" i="31"/>
  <c r="I5" i="31"/>
  <c r="H5" i="31"/>
  <c r="V4" i="31"/>
  <c r="V3" i="31"/>
  <c r="A1" i="31"/>
  <c r="M66" i="30"/>
  <c r="I66" i="30"/>
  <c r="H66" i="30"/>
  <c r="M65" i="30"/>
  <c r="I65" i="30"/>
  <c r="H65" i="30"/>
  <c r="M64" i="30"/>
  <c r="I64" i="30"/>
  <c r="H64" i="30"/>
  <c r="M63" i="30"/>
  <c r="I63" i="30"/>
  <c r="H63" i="30"/>
  <c r="M62" i="30"/>
  <c r="I62" i="30"/>
  <c r="H62" i="30"/>
  <c r="M61" i="30"/>
  <c r="I61" i="30"/>
  <c r="H61" i="30"/>
  <c r="M60" i="30"/>
  <c r="I60" i="30"/>
  <c r="H60" i="30"/>
  <c r="M59" i="30"/>
  <c r="I59" i="30"/>
  <c r="H59" i="30"/>
  <c r="M58" i="30"/>
  <c r="I58" i="30"/>
  <c r="H58" i="30"/>
  <c r="M57" i="30"/>
  <c r="I57" i="30"/>
  <c r="H57" i="30"/>
  <c r="M56" i="30"/>
  <c r="I56" i="30"/>
  <c r="H56" i="30"/>
  <c r="M55" i="30"/>
  <c r="I55" i="30"/>
  <c r="H55" i="30"/>
  <c r="M54" i="30"/>
  <c r="I54" i="30"/>
  <c r="H54" i="30"/>
  <c r="M53" i="30"/>
  <c r="I53" i="30"/>
  <c r="H53" i="30"/>
  <c r="M52" i="30"/>
  <c r="I52" i="30"/>
  <c r="H52" i="30"/>
  <c r="M51" i="30"/>
  <c r="I51" i="30"/>
  <c r="H51" i="30"/>
  <c r="M50" i="30"/>
  <c r="I50" i="30"/>
  <c r="H50" i="30"/>
  <c r="M49" i="30"/>
  <c r="I49" i="30"/>
  <c r="H49" i="30"/>
  <c r="M48" i="30"/>
  <c r="I48" i="30"/>
  <c r="H48" i="30"/>
  <c r="M47" i="30"/>
  <c r="I47" i="30"/>
  <c r="H47" i="30"/>
  <c r="M46" i="30"/>
  <c r="I46" i="30"/>
  <c r="H46" i="30"/>
  <c r="M45" i="30"/>
  <c r="I45" i="30"/>
  <c r="H45" i="30"/>
  <c r="M44" i="30"/>
  <c r="I44" i="30"/>
  <c r="H44" i="30"/>
  <c r="M43" i="30"/>
  <c r="I43" i="30"/>
  <c r="H43" i="30"/>
  <c r="M42" i="30"/>
  <c r="I42" i="30"/>
  <c r="H42" i="30"/>
  <c r="M41" i="30"/>
  <c r="I41" i="30"/>
  <c r="H41" i="30"/>
  <c r="M40" i="30"/>
  <c r="I40" i="30"/>
  <c r="H40" i="30"/>
  <c r="M39" i="30"/>
  <c r="I39" i="30"/>
  <c r="H39" i="30"/>
  <c r="M38" i="30"/>
  <c r="I38" i="30"/>
  <c r="H38" i="30"/>
  <c r="M37" i="30"/>
  <c r="I37" i="30"/>
  <c r="H37" i="30"/>
  <c r="M36" i="30"/>
  <c r="I36" i="30"/>
  <c r="H36" i="30"/>
  <c r="M35" i="30"/>
  <c r="I35" i="30"/>
  <c r="H35" i="30"/>
  <c r="M34" i="30"/>
  <c r="I34" i="30"/>
  <c r="H34" i="30"/>
  <c r="M33" i="30"/>
  <c r="I33" i="30"/>
  <c r="H33" i="30"/>
  <c r="I32" i="30"/>
  <c r="H32" i="30"/>
  <c r="I31" i="30"/>
  <c r="H31" i="30"/>
  <c r="I30" i="30"/>
  <c r="H30" i="30"/>
  <c r="I29" i="30"/>
  <c r="H29" i="30"/>
  <c r="I28" i="30"/>
  <c r="H28" i="30"/>
  <c r="I27" i="30"/>
  <c r="H27" i="30"/>
  <c r="M26" i="30"/>
  <c r="I26" i="30"/>
  <c r="H26" i="30"/>
  <c r="I25" i="30"/>
  <c r="H25" i="30"/>
  <c r="I24" i="30"/>
  <c r="H24" i="30"/>
  <c r="I23" i="30"/>
  <c r="H23" i="30"/>
  <c r="I22" i="30"/>
  <c r="H22" i="30"/>
  <c r="I21" i="30"/>
  <c r="H21" i="30"/>
  <c r="I20" i="30"/>
  <c r="H20" i="30"/>
  <c r="I19" i="30"/>
  <c r="H19" i="30"/>
  <c r="I18" i="30"/>
  <c r="H18" i="30"/>
  <c r="I17" i="30"/>
  <c r="H17" i="30"/>
  <c r="I16" i="30"/>
  <c r="H16" i="30"/>
  <c r="I15" i="30"/>
  <c r="H15" i="30"/>
  <c r="I14" i="30"/>
  <c r="H14" i="30"/>
  <c r="I13" i="30"/>
  <c r="H13" i="30"/>
  <c r="I12" i="30"/>
  <c r="H12" i="30"/>
  <c r="I11" i="30"/>
  <c r="H11" i="30"/>
  <c r="I10" i="30"/>
  <c r="H10" i="30"/>
  <c r="I9" i="30"/>
  <c r="H9" i="30"/>
  <c r="S8" i="30"/>
  <c r="I8" i="30"/>
  <c r="H8" i="30"/>
  <c r="S7" i="30"/>
  <c r="I7" i="30"/>
  <c r="H7" i="30"/>
  <c r="S6" i="30"/>
  <c r="I6" i="30"/>
  <c r="H6" i="30"/>
  <c r="S5" i="30"/>
  <c r="M30" i="30" s="1"/>
  <c r="I5" i="30"/>
  <c r="H5" i="30"/>
  <c r="S4" i="30"/>
  <c r="M15" i="30" s="1"/>
  <c r="S3" i="30"/>
  <c r="A1" i="30"/>
  <c r="I66" i="29"/>
  <c r="H66" i="29"/>
  <c r="M65" i="29"/>
  <c r="I65" i="29"/>
  <c r="H65" i="29"/>
  <c r="M64" i="29"/>
  <c r="I64" i="29"/>
  <c r="H64" i="29"/>
  <c r="M63" i="29"/>
  <c r="I63" i="29"/>
  <c r="H63" i="29"/>
  <c r="M62" i="29"/>
  <c r="I62" i="29"/>
  <c r="H62" i="29"/>
  <c r="M61" i="29"/>
  <c r="I61" i="29"/>
  <c r="H61" i="29"/>
  <c r="M60" i="29"/>
  <c r="I60" i="29"/>
  <c r="H60" i="29"/>
  <c r="M59" i="29"/>
  <c r="I59" i="29"/>
  <c r="H59" i="29"/>
  <c r="M58" i="29"/>
  <c r="I58" i="29"/>
  <c r="H58" i="29"/>
  <c r="M57" i="29"/>
  <c r="I57" i="29"/>
  <c r="H57" i="29"/>
  <c r="M56" i="29"/>
  <c r="I56" i="29"/>
  <c r="H56" i="29"/>
  <c r="M55" i="29"/>
  <c r="I55" i="29"/>
  <c r="H55" i="29"/>
  <c r="M54" i="29"/>
  <c r="I54" i="29"/>
  <c r="H54" i="29"/>
  <c r="M53" i="29"/>
  <c r="I53" i="29"/>
  <c r="H53" i="29"/>
  <c r="M52" i="29"/>
  <c r="I52" i="29"/>
  <c r="H52" i="29"/>
  <c r="M51" i="29"/>
  <c r="I51" i="29"/>
  <c r="H51" i="29"/>
  <c r="I50" i="29"/>
  <c r="H50" i="29"/>
  <c r="I49" i="29"/>
  <c r="H49" i="29"/>
  <c r="I48" i="29"/>
  <c r="H48" i="29"/>
  <c r="M47" i="29"/>
  <c r="I47" i="29"/>
  <c r="H47" i="29"/>
  <c r="M46" i="29"/>
  <c r="I46" i="29"/>
  <c r="H46" i="29"/>
  <c r="M45" i="29"/>
  <c r="I45" i="29"/>
  <c r="H45" i="29"/>
  <c r="M44" i="29"/>
  <c r="I44" i="29"/>
  <c r="H44" i="29"/>
  <c r="I43" i="29"/>
  <c r="H43" i="29"/>
  <c r="I42" i="29"/>
  <c r="H42" i="29"/>
  <c r="M41" i="29"/>
  <c r="I41" i="29"/>
  <c r="H41" i="29"/>
  <c r="I40" i="29"/>
  <c r="H40" i="29"/>
  <c r="I39" i="29"/>
  <c r="H39" i="29"/>
  <c r="M38" i="29"/>
  <c r="I38" i="29"/>
  <c r="H38" i="29"/>
  <c r="M37" i="29"/>
  <c r="I37" i="29"/>
  <c r="H37" i="29"/>
  <c r="M36" i="29"/>
  <c r="I36" i="29"/>
  <c r="H36" i="29"/>
  <c r="I35" i="29"/>
  <c r="H35" i="29"/>
  <c r="I34" i="29"/>
  <c r="H34" i="29"/>
  <c r="I33" i="29"/>
  <c r="H33" i="29"/>
  <c r="I32" i="29"/>
  <c r="H32" i="29"/>
  <c r="M31" i="29"/>
  <c r="I31" i="29"/>
  <c r="H31" i="29"/>
  <c r="M30" i="29"/>
  <c r="I30" i="29"/>
  <c r="H30" i="29"/>
  <c r="I29" i="29"/>
  <c r="H29" i="29"/>
  <c r="I28" i="29"/>
  <c r="H28" i="29"/>
  <c r="I27" i="29"/>
  <c r="H27" i="29"/>
  <c r="M26" i="29"/>
  <c r="I26" i="29"/>
  <c r="H26" i="29"/>
  <c r="M25" i="29"/>
  <c r="I25" i="29"/>
  <c r="H25" i="29"/>
  <c r="M24" i="29"/>
  <c r="I24" i="29"/>
  <c r="H24" i="29"/>
  <c r="M23" i="29"/>
  <c r="I23" i="29"/>
  <c r="H23" i="29"/>
  <c r="M22" i="29"/>
  <c r="I22" i="29"/>
  <c r="H22" i="29"/>
  <c r="M21" i="29"/>
  <c r="I21" i="29"/>
  <c r="H21" i="29"/>
  <c r="M20" i="29"/>
  <c r="I20" i="29"/>
  <c r="H20" i="29"/>
  <c r="M19" i="29"/>
  <c r="I19" i="29"/>
  <c r="H19" i="29"/>
  <c r="M18" i="29"/>
  <c r="I18" i="29"/>
  <c r="H18" i="29"/>
  <c r="M17" i="29"/>
  <c r="I17" i="29"/>
  <c r="H17" i="29"/>
  <c r="J17" i="29" s="1"/>
  <c r="L17" i="29" s="1"/>
  <c r="M16" i="29"/>
  <c r="I16" i="29"/>
  <c r="H16" i="29"/>
  <c r="M15" i="29"/>
  <c r="I15" i="29"/>
  <c r="H15" i="29"/>
  <c r="M14" i="29"/>
  <c r="I14" i="29"/>
  <c r="H14" i="29"/>
  <c r="M13" i="29"/>
  <c r="I13" i="29"/>
  <c r="H13" i="29"/>
  <c r="M12" i="29"/>
  <c r="I12" i="29"/>
  <c r="H12" i="29"/>
  <c r="J12" i="29" s="1"/>
  <c r="L12" i="29" s="1"/>
  <c r="M11" i="29"/>
  <c r="I11" i="29"/>
  <c r="H11" i="29"/>
  <c r="M10" i="29"/>
  <c r="I10" i="29"/>
  <c r="H10" i="29"/>
  <c r="M9" i="29"/>
  <c r="I9" i="29"/>
  <c r="H9" i="29"/>
  <c r="S8" i="29"/>
  <c r="M49" i="29" s="1"/>
  <c r="M8" i="29"/>
  <c r="I8" i="29"/>
  <c r="H8" i="29"/>
  <c r="S7" i="29"/>
  <c r="M7" i="29"/>
  <c r="I7" i="29"/>
  <c r="H7" i="29"/>
  <c r="S6" i="29"/>
  <c r="M66" i="29" s="1"/>
  <c r="M6" i="29"/>
  <c r="I6" i="29"/>
  <c r="H6" i="29"/>
  <c r="S5" i="29"/>
  <c r="M5" i="29"/>
  <c r="I5" i="29"/>
  <c r="H5" i="29"/>
  <c r="S4" i="29"/>
  <c r="S3" i="29"/>
  <c r="A1" i="29"/>
  <c r="M65" i="28"/>
  <c r="I65" i="28"/>
  <c r="H65" i="28"/>
  <c r="M64" i="28"/>
  <c r="I64" i="28"/>
  <c r="H64" i="28"/>
  <c r="M63" i="28"/>
  <c r="I63" i="28"/>
  <c r="H63" i="28"/>
  <c r="M62" i="28"/>
  <c r="I62" i="28"/>
  <c r="H62" i="28"/>
  <c r="M61" i="28"/>
  <c r="I61" i="28"/>
  <c r="H61" i="28"/>
  <c r="M60" i="28"/>
  <c r="I60" i="28"/>
  <c r="H60" i="28"/>
  <c r="M59" i="28"/>
  <c r="I59" i="28"/>
  <c r="H59" i="28"/>
  <c r="M58" i="28"/>
  <c r="I58" i="28"/>
  <c r="H58" i="28"/>
  <c r="M57" i="28"/>
  <c r="I57" i="28"/>
  <c r="H57" i="28"/>
  <c r="M56" i="28"/>
  <c r="I56" i="28"/>
  <c r="H56" i="28"/>
  <c r="M55" i="28"/>
  <c r="I55" i="28"/>
  <c r="H55" i="28"/>
  <c r="M54" i="28"/>
  <c r="I54" i="28"/>
  <c r="H54" i="28"/>
  <c r="M53" i="28"/>
  <c r="I53" i="28"/>
  <c r="H53" i="28"/>
  <c r="M52" i="28"/>
  <c r="I52" i="28"/>
  <c r="H52" i="28"/>
  <c r="M51" i="28"/>
  <c r="I51" i="28"/>
  <c r="H51" i="28"/>
  <c r="M50" i="28"/>
  <c r="I50" i="28"/>
  <c r="H50" i="28"/>
  <c r="M49" i="28"/>
  <c r="I49" i="28"/>
  <c r="H49" i="28"/>
  <c r="M48" i="28"/>
  <c r="I48" i="28"/>
  <c r="H48" i="28"/>
  <c r="M47" i="28"/>
  <c r="I47" i="28"/>
  <c r="H47" i="28"/>
  <c r="M46" i="28"/>
  <c r="I46" i="28"/>
  <c r="H46" i="28"/>
  <c r="M45" i="28"/>
  <c r="I45" i="28"/>
  <c r="H45" i="28"/>
  <c r="M44" i="28"/>
  <c r="I44" i="28"/>
  <c r="H44" i="28"/>
  <c r="M43" i="28"/>
  <c r="I43" i="28"/>
  <c r="H43" i="28"/>
  <c r="M42" i="28"/>
  <c r="I42" i="28"/>
  <c r="H42" i="28"/>
  <c r="M41" i="28"/>
  <c r="I41" i="28"/>
  <c r="H41" i="28"/>
  <c r="M40" i="28"/>
  <c r="I40" i="28"/>
  <c r="H40" i="28"/>
  <c r="M39" i="28"/>
  <c r="I39" i="28"/>
  <c r="H39" i="28"/>
  <c r="M38" i="28"/>
  <c r="I38" i="28"/>
  <c r="H38" i="28"/>
  <c r="M37" i="28"/>
  <c r="I37" i="28"/>
  <c r="H37" i="28"/>
  <c r="M36" i="28"/>
  <c r="I36" i="28"/>
  <c r="H36" i="28"/>
  <c r="M35" i="28"/>
  <c r="I35" i="28"/>
  <c r="H35" i="28"/>
  <c r="M34" i="28"/>
  <c r="I34" i="28"/>
  <c r="H34" i="28"/>
  <c r="M33" i="28"/>
  <c r="I33" i="28"/>
  <c r="H33" i="28"/>
  <c r="I32" i="28"/>
  <c r="H32" i="28"/>
  <c r="I31" i="28"/>
  <c r="H31" i="28"/>
  <c r="J31" i="28" s="1"/>
  <c r="L31" i="28" s="1"/>
  <c r="I30" i="28"/>
  <c r="H30" i="28"/>
  <c r="I29" i="28"/>
  <c r="H29" i="28"/>
  <c r="I28" i="28"/>
  <c r="H28" i="28"/>
  <c r="I27" i="28"/>
  <c r="H27" i="28"/>
  <c r="M26" i="28"/>
  <c r="I26" i="28"/>
  <c r="H26" i="28"/>
  <c r="I25" i="28"/>
  <c r="H25" i="28"/>
  <c r="I24" i="28"/>
  <c r="H24" i="28"/>
  <c r="I23" i="28"/>
  <c r="H23" i="28"/>
  <c r="I22" i="28"/>
  <c r="H22" i="28"/>
  <c r="I21" i="28"/>
  <c r="H21" i="28"/>
  <c r="I20" i="28"/>
  <c r="H20" i="28"/>
  <c r="I19" i="28"/>
  <c r="H19" i="28"/>
  <c r="I18" i="28"/>
  <c r="H18" i="28"/>
  <c r="I17" i="28"/>
  <c r="H17" i="28"/>
  <c r="I16" i="28"/>
  <c r="H16" i="28"/>
  <c r="I15" i="28"/>
  <c r="H15" i="28"/>
  <c r="I14" i="28"/>
  <c r="H14" i="28"/>
  <c r="I13" i="28"/>
  <c r="H13" i="28"/>
  <c r="I12" i="28"/>
  <c r="H12" i="28"/>
  <c r="I11" i="28"/>
  <c r="H11" i="28"/>
  <c r="I10" i="28"/>
  <c r="H10" i="28"/>
  <c r="I9" i="28"/>
  <c r="H9" i="28"/>
  <c r="S8" i="28"/>
  <c r="I8" i="28"/>
  <c r="H8" i="28"/>
  <c r="S7" i="28"/>
  <c r="I7" i="28"/>
  <c r="H7" i="28"/>
  <c r="S6" i="28"/>
  <c r="I6" i="28"/>
  <c r="H6" i="28"/>
  <c r="S5" i="28"/>
  <c r="M25" i="28" s="1"/>
  <c r="I5" i="28"/>
  <c r="H5" i="28"/>
  <c r="S4" i="28"/>
  <c r="M14" i="28" s="1"/>
  <c r="S3" i="28"/>
  <c r="M7" i="28" s="1"/>
  <c r="A1" i="28"/>
  <c r="M62" i="27"/>
  <c r="I62" i="27"/>
  <c r="H62" i="27"/>
  <c r="M61" i="27"/>
  <c r="I61" i="27"/>
  <c r="H61" i="27"/>
  <c r="M60" i="27"/>
  <c r="I60" i="27"/>
  <c r="H60" i="27"/>
  <c r="M59" i="27"/>
  <c r="I59" i="27"/>
  <c r="H59" i="27"/>
  <c r="M58" i="27"/>
  <c r="I58" i="27"/>
  <c r="H58" i="27"/>
  <c r="M57" i="27"/>
  <c r="I57" i="27"/>
  <c r="H57" i="27"/>
  <c r="M56" i="27"/>
  <c r="I56" i="27"/>
  <c r="H56" i="27"/>
  <c r="M55" i="27"/>
  <c r="I55" i="27"/>
  <c r="H55" i="27"/>
  <c r="M54" i="27"/>
  <c r="I54" i="27"/>
  <c r="H54" i="27"/>
  <c r="M53" i="27"/>
  <c r="I53" i="27"/>
  <c r="H53" i="27"/>
  <c r="M52" i="27"/>
  <c r="I52" i="27"/>
  <c r="H52" i="27"/>
  <c r="M51" i="27"/>
  <c r="I51" i="27"/>
  <c r="H51" i="27"/>
  <c r="M50" i="27"/>
  <c r="I50" i="27"/>
  <c r="H50" i="27"/>
  <c r="M49" i="27"/>
  <c r="I49" i="27"/>
  <c r="H49" i="27"/>
  <c r="M48" i="27"/>
  <c r="I48" i="27"/>
  <c r="H48" i="27"/>
  <c r="M47" i="27"/>
  <c r="I47" i="27"/>
  <c r="H47" i="27"/>
  <c r="M46" i="27"/>
  <c r="I46" i="27"/>
  <c r="H46" i="27"/>
  <c r="M45" i="27"/>
  <c r="I45" i="27"/>
  <c r="H45" i="27"/>
  <c r="M44" i="27"/>
  <c r="I44" i="27"/>
  <c r="H44" i="27"/>
  <c r="M43" i="27"/>
  <c r="I43" i="27"/>
  <c r="H43" i="27"/>
  <c r="M42" i="27"/>
  <c r="I42" i="27"/>
  <c r="H42" i="27"/>
  <c r="M41" i="27"/>
  <c r="I41" i="27"/>
  <c r="H41" i="27"/>
  <c r="M40" i="27"/>
  <c r="I40" i="27"/>
  <c r="H40" i="27"/>
  <c r="M39" i="27"/>
  <c r="I39" i="27"/>
  <c r="H39" i="27"/>
  <c r="M38" i="27"/>
  <c r="I38" i="27"/>
  <c r="H38" i="27"/>
  <c r="M37" i="27"/>
  <c r="I37" i="27"/>
  <c r="H37" i="27"/>
  <c r="M36" i="27"/>
  <c r="I36" i="27"/>
  <c r="H36" i="27"/>
  <c r="M35" i="27"/>
  <c r="I35" i="27"/>
  <c r="H35" i="27"/>
  <c r="M34" i="27"/>
  <c r="I34" i="27"/>
  <c r="H34" i="27"/>
  <c r="M33" i="27"/>
  <c r="I33" i="27"/>
  <c r="H33" i="27"/>
  <c r="M32" i="27"/>
  <c r="I32" i="27"/>
  <c r="H32" i="27"/>
  <c r="M31" i="27"/>
  <c r="I31" i="27"/>
  <c r="H31" i="27"/>
  <c r="M30" i="27"/>
  <c r="I30" i="27"/>
  <c r="H30" i="27"/>
  <c r="M29" i="27"/>
  <c r="I29" i="27"/>
  <c r="H29" i="27"/>
  <c r="M28" i="27"/>
  <c r="I28" i="27"/>
  <c r="H28" i="27"/>
  <c r="M27" i="27"/>
  <c r="I27" i="27"/>
  <c r="H27" i="27"/>
  <c r="J27" i="27" s="1"/>
  <c r="L27" i="27" s="1"/>
  <c r="M26" i="27"/>
  <c r="I26" i="27"/>
  <c r="H26" i="27"/>
  <c r="M25" i="27"/>
  <c r="I25" i="27"/>
  <c r="H25" i="27"/>
  <c r="M24" i="27"/>
  <c r="I24" i="27"/>
  <c r="H24" i="27"/>
  <c r="M23" i="27"/>
  <c r="I23" i="27"/>
  <c r="H23" i="27"/>
  <c r="M22" i="27"/>
  <c r="I22" i="27"/>
  <c r="H22" i="27"/>
  <c r="M21" i="27"/>
  <c r="I21" i="27"/>
  <c r="H21" i="27"/>
  <c r="M20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S8" i="27"/>
  <c r="M19" i="27" s="1"/>
  <c r="I8" i="27"/>
  <c r="H8" i="27"/>
  <c r="S7" i="27"/>
  <c r="I7" i="27"/>
  <c r="H7" i="27"/>
  <c r="S6" i="27"/>
  <c r="M6" i="27" s="1"/>
  <c r="I6" i="27"/>
  <c r="H6" i="27"/>
  <c r="S5" i="27"/>
  <c r="I5" i="27"/>
  <c r="H5" i="27"/>
  <c r="S4" i="27"/>
  <c r="S3" i="27"/>
  <c r="A1" i="27"/>
  <c r="U70" i="26"/>
  <c r="P70" i="26"/>
  <c r="O70" i="26"/>
  <c r="M70" i="26"/>
  <c r="U69" i="26"/>
  <c r="P69" i="26"/>
  <c r="O69" i="26"/>
  <c r="M69" i="26"/>
  <c r="U68" i="26"/>
  <c r="P68" i="26"/>
  <c r="O68" i="26"/>
  <c r="M68" i="26"/>
  <c r="U67" i="26"/>
  <c r="P67" i="26"/>
  <c r="O67" i="26"/>
  <c r="M67" i="26"/>
  <c r="U66" i="26"/>
  <c r="P66" i="26"/>
  <c r="O66" i="26"/>
  <c r="M66" i="26"/>
  <c r="U65" i="26"/>
  <c r="P65" i="26"/>
  <c r="O65" i="26"/>
  <c r="M65" i="26"/>
  <c r="U64" i="26"/>
  <c r="P64" i="26"/>
  <c r="O64" i="26"/>
  <c r="M64" i="26"/>
  <c r="U63" i="26"/>
  <c r="P63" i="26"/>
  <c r="O63" i="26"/>
  <c r="M63" i="26"/>
  <c r="U62" i="26"/>
  <c r="P62" i="26"/>
  <c r="O62" i="26"/>
  <c r="M62" i="26"/>
  <c r="U61" i="26"/>
  <c r="P61" i="26"/>
  <c r="O61" i="26"/>
  <c r="M61" i="26"/>
  <c r="U60" i="26"/>
  <c r="P60" i="26"/>
  <c r="O60" i="26"/>
  <c r="M60" i="26"/>
  <c r="U59" i="26"/>
  <c r="P59" i="26"/>
  <c r="O59" i="26"/>
  <c r="M59" i="26"/>
  <c r="U58" i="26"/>
  <c r="P58" i="26"/>
  <c r="O58" i="26"/>
  <c r="M58" i="26"/>
  <c r="U57" i="26"/>
  <c r="P57" i="26"/>
  <c r="O57" i="26"/>
  <c r="M57" i="26"/>
  <c r="U56" i="26"/>
  <c r="P56" i="26"/>
  <c r="O56" i="26"/>
  <c r="M56" i="26"/>
  <c r="U55" i="26"/>
  <c r="P55" i="26"/>
  <c r="O55" i="26"/>
  <c r="M55" i="26"/>
  <c r="U54" i="26"/>
  <c r="P54" i="26"/>
  <c r="O54" i="26"/>
  <c r="M54" i="26"/>
  <c r="U53" i="26"/>
  <c r="P53" i="26"/>
  <c r="O53" i="26"/>
  <c r="M53" i="26"/>
  <c r="U52" i="26"/>
  <c r="P52" i="26"/>
  <c r="O52" i="26"/>
  <c r="M52" i="26"/>
  <c r="U51" i="26"/>
  <c r="P51" i="26"/>
  <c r="O51" i="26"/>
  <c r="M51" i="26"/>
  <c r="U50" i="26"/>
  <c r="P50" i="26"/>
  <c r="O50" i="26"/>
  <c r="M50" i="26"/>
  <c r="U49" i="26"/>
  <c r="P49" i="26"/>
  <c r="O49" i="26"/>
  <c r="M49" i="26"/>
  <c r="U48" i="26"/>
  <c r="P48" i="26"/>
  <c r="O48" i="26"/>
  <c r="M48" i="26"/>
  <c r="U47" i="26"/>
  <c r="P47" i="26"/>
  <c r="O47" i="26"/>
  <c r="M47" i="26"/>
  <c r="U46" i="26"/>
  <c r="P46" i="26"/>
  <c r="O46" i="26"/>
  <c r="M46" i="26"/>
  <c r="U45" i="26"/>
  <c r="P45" i="26"/>
  <c r="O45" i="26"/>
  <c r="M45" i="26"/>
  <c r="U44" i="26"/>
  <c r="P44" i="26"/>
  <c r="O44" i="26"/>
  <c r="M44" i="26"/>
  <c r="U43" i="26"/>
  <c r="P43" i="26"/>
  <c r="O43" i="26"/>
  <c r="M43" i="26"/>
  <c r="U42" i="26"/>
  <c r="P42" i="26"/>
  <c r="O42" i="26"/>
  <c r="M42" i="26"/>
  <c r="U41" i="26"/>
  <c r="P41" i="26"/>
  <c r="O41" i="26"/>
  <c r="M41" i="26"/>
  <c r="U40" i="26"/>
  <c r="P40" i="26"/>
  <c r="O40" i="26"/>
  <c r="M40" i="26"/>
  <c r="U39" i="26"/>
  <c r="P39" i="26"/>
  <c r="O39" i="26"/>
  <c r="M39" i="26"/>
  <c r="U38" i="26"/>
  <c r="P38" i="26"/>
  <c r="O38" i="26"/>
  <c r="M38" i="26"/>
  <c r="U37" i="26"/>
  <c r="P37" i="26"/>
  <c r="O37" i="26"/>
  <c r="M37" i="26"/>
  <c r="U36" i="26"/>
  <c r="P36" i="26"/>
  <c r="O36" i="26"/>
  <c r="M36" i="26"/>
  <c r="U35" i="26"/>
  <c r="P35" i="26"/>
  <c r="O35" i="26"/>
  <c r="M35" i="26"/>
  <c r="U34" i="26"/>
  <c r="P34" i="26"/>
  <c r="O34" i="26"/>
  <c r="M34" i="26"/>
  <c r="U33" i="26"/>
  <c r="P33" i="26"/>
  <c r="O33" i="26"/>
  <c r="M33" i="26"/>
  <c r="P32" i="26"/>
  <c r="O32" i="26"/>
  <c r="M32" i="26"/>
  <c r="P31" i="26"/>
  <c r="O31" i="26"/>
  <c r="M31" i="26"/>
  <c r="P30" i="26"/>
  <c r="O30" i="26"/>
  <c r="M30" i="26"/>
  <c r="P29" i="26"/>
  <c r="O29" i="26"/>
  <c r="M29" i="26"/>
  <c r="P28" i="26"/>
  <c r="O28" i="26"/>
  <c r="M28" i="26"/>
  <c r="P27" i="26"/>
  <c r="O27" i="26"/>
  <c r="M27" i="26"/>
  <c r="U26" i="26"/>
  <c r="P26" i="26"/>
  <c r="O26" i="26"/>
  <c r="M26" i="26"/>
  <c r="P25" i="26"/>
  <c r="O25" i="26"/>
  <c r="M25" i="26"/>
  <c r="P24" i="26"/>
  <c r="O24" i="26"/>
  <c r="M24" i="26"/>
  <c r="P23" i="26"/>
  <c r="O23" i="26"/>
  <c r="M23" i="26"/>
  <c r="P22" i="26"/>
  <c r="O22" i="26"/>
  <c r="M22" i="26"/>
  <c r="P21" i="26"/>
  <c r="O21" i="26"/>
  <c r="M21" i="26"/>
  <c r="P20" i="26"/>
  <c r="O20" i="26"/>
  <c r="M20" i="26"/>
  <c r="P19" i="26"/>
  <c r="O19" i="26"/>
  <c r="M19" i="26"/>
  <c r="P18" i="26"/>
  <c r="O18" i="26"/>
  <c r="M18" i="26"/>
  <c r="P17" i="26"/>
  <c r="O17" i="26"/>
  <c r="M17" i="26"/>
  <c r="P16" i="26"/>
  <c r="O16" i="26"/>
  <c r="M16" i="26"/>
  <c r="P15" i="26"/>
  <c r="O15" i="26"/>
  <c r="M15" i="26"/>
  <c r="P14" i="26"/>
  <c r="O14" i="26"/>
  <c r="M14" i="26"/>
  <c r="P13" i="26"/>
  <c r="O13" i="26"/>
  <c r="M13" i="26"/>
  <c r="P12" i="26"/>
  <c r="O12" i="26"/>
  <c r="M12" i="26"/>
  <c r="P11" i="26"/>
  <c r="O11" i="26"/>
  <c r="M11" i="26"/>
  <c r="P10" i="26"/>
  <c r="O10" i="26"/>
  <c r="M10" i="26"/>
  <c r="P9" i="26"/>
  <c r="O9" i="26"/>
  <c r="M9" i="26"/>
  <c r="AA8" i="26"/>
  <c r="P8" i="26"/>
  <c r="O8" i="26"/>
  <c r="M8" i="26"/>
  <c r="AA7" i="26"/>
  <c r="P7" i="26"/>
  <c r="O7" i="26"/>
  <c r="M7" i="26"/>
  <c r="AA6" i="26"/>
  <c r="P6" i="26"/>
  <c r="O6" i="26"/>
  <c r="M6" i="26"/>
  <c r="AA5" i="26"/>
  <c r="U5" i="26" s="1"/>
  <c r="P5" i="26"/>
  <c r="O5" i="26"/>
  <c r="M5" i="26"/>
  <c r="AA4" i="26"/>
  <c r="U14" i="26" s="1"/>
  <c r="AA3" i="26"/>
  <c r="U7" i="26" s="1"/>
  <c r="A1" i="26"/>
  <c r="U70" i="25"/>
  <c r="P70" i="25"/>
  <c r="O70" i="25"/>
  <c r="M70" i="25"/>
  <c r="U69" i="25"/>
  <c r="P69" i="25"/>
  <c r="O69" i="25"/>
  <c r="M69" i="25"/>
  <c r="U68" i="25"/>
  <c r="P68" i="25"/>
  <c r="O68" i="25"/>
  <c r="M68" i="25"/>
  <c r="U67" i="25"/>
  <c r="P67" i="25"/>
  <c r="O67" i="25"/>
  <c r="M67" i="25"/>
  <c r="U66" i="25"/>
  <c r="P66" i="25"/>
  <c r="O66" i="25"/>
  <c r="M66" i="25"/>
  <c r="U65" i="25"/>
  <c r="P65" i="25"/>
  <c r="O65" i="25"/>
  <c r="M65" i="25"/>
  <c r="U64" i="25"/>
  <c r="P64" i="25"/>
  <c r="O64" i="25"/>
  <c r="M64" i="25"/>
  <c r="U63" i="25"/>
  <c r="P63" i="25"/>
  <c r="O63" i="25"/>
  <c r="M63" i="25"/>
  <c r="P62" i="25"/>
  <c r="O62" i="25"/>
  <c r="M62" i="25"/>
  <c r="P61" i="25"/>
  <c r="O61" i="25"/>
  <c r="M61" i="25"/>
  <c r="P60" i="25"/>
  <c r="O60" i="25"/>
  <c r="M60" i="25"/>
  <c r="P59" i="25"/>
  <c r="O59" i="25"/>
  <c r="M59" i="25"/>
  <c r="P58" i="25"/>
  <c r="O58" i="25"/>
  <c r="M58" i="25"/>
  <c r="P57" i="25"/>
  <c r="O57" i="25"/>
  <c r="M57" i="25"/>
  <c r="P56" i="25"/>
  <c r="O56" i="25"/>
  <c r="M56" i="25"/>
  <c r="U55" i="25"/>
  <c r="P55" i="25"/>
  <c r="O55" i="25"/>
  <c r="M55" i="25"/>
  <c r="U54" i="25"/>
  <c r="P54" i="25"/>
  <c r="O54" i="25"/>
  <c r="M54" i="25"/>
  <c r="U53" i="25"/>
  <c r="P53" i="25"/>
  <c r="O53" i="25"/>
  <c r="M53" i="25"/>
  <c r="U52" i="25"/>
  <c r="P52" i="25"/>
  <c r="O52" i="25"/>
  <c r="M52" i="25"/>
  <c r="U51" i="25"/>
  <c r="P51" i="25"/>
  <c r="O51" i="25"/>
  <c r="M51" i="25"/>
  <c r="U50" i="25"/>
  <c r="P50" i="25"/>
  <c r="O50" i="25"/>
  <c r="M50" i="25"/>
  <c r="U49" i="25"/>
  <c r="P49" i="25"/>
  <c r="O49" i="25"/>
  <c r="M49" i="25"/>
  <c r="U48" i="25"/>
  <c r="P48" i="25"/>
  <c r="O48" i="25"/>
  <c r="M48" i="25"/>
  <c r="U47" i="25"/>
  <c r="P47" i="25"/>
  <c r="O47" i="25"/>
  <c r="M47" i="25"/>
  <c r="U46" i="25"/>
  <c r="P46" i="25"/>
  <c r="O46" i="25"/>
  <c r="M46" i="25"/>
  <c r="P45" i="25"/>
  <c r="O45" i="25"/>
  <c r="M45" i="25"/>
  <c r="P44" i="25"/>
  <c r="O44" i="25"/>
  <c r="M44" i="25"/>
  <c r="U43" i="25"/>
  <c r="P43" i="25"/>
  <c r="O43" i="25"/>
  <c r="M43" i="25"/>
  <c r="U42" i="25"/>
  <c r="P42" i="25"/>
  <c r="O42" i="25"/>
  <c r="M42" i="25"/>
  <c r="U41" i="25"/>
  <c r="P41" i="25"/>
  <c r="O41" i="25"/>
  <c r="M41" i="25"/>
  <c r="U40" i="25"/>
  <c r="P40" i="25"/>
  <c r="O40" i="25"/>
  <c r="M40" i="25"/>
  <c r="U39" i="25"/>
  <c r="P39" i="25"/>
  <c r="O39" i="25"/>
  <c r="M39" i="25"/>
  <c r="U38" i="25"/>
  <c r="P38" i="25"/>
  <c r="O38" i="25"/>
  <c r="M38" i="25"/>
  <c r="U37" i="25"/>
  <c r="P37" i="25"/>
  <c r="O37" i="25"/>
  <c r="M37" i="25"/>
  <c r="U36" i="25"/>
  <c r="P36" i="25"/>
  <c r="O36" i="25"/>
  <c r="M36" i="25"/>
  <c r="P35" i="25"/>
  <c r="O35" i="25"/>
  <c r="M35" i="25"/>
  <c r="U34" i="25"/>
  <c r="P34" i="25"/>
  <c r="O34" i="25"/>
  <c r="M34" i="25"/>
  <c r="U33" i="25"/>
  <c r="P33" i="25"/>
  <c r="O33" i="25"/>
  <c r="M33" i="25"/>
  <c r="U32" i="25"/>
  <c r="P32" i="25"/>
  <c r="O32" i="25"/>
  <c r="M32" i="25"/>
  <c r="U31" i="25"/>
  <c r="P31" i="25"/>
  <c r="O31" i="25"/>
  <c r="M31" i="25"/>
  <c r="P30" i="25"/>
  <c r="O30" i="25"/>
  <c r="M30" i="25"/>
  <c r="U29" i="25"/>
  <c r="P29" i="25"/>
  <c r="O29" i="25"/>
  <c r="M29" i="25"/>
  <c r="U28" i="25"/>
  <c r="P28" i="25"/>
  <c r="O28" i="25"/>
  <c r="M28" i="25"/>
  <c r="U27" i="25"/>
  <c r="P27" i="25"/>
  <c r="O27" i="25"/>
  <c r="M27" i="25"/>
  <c r="U26" i="25"/>
  <c r="P26" i="25"/>
  <c r="O26" i="25"/>
  <c r="M26" i="25"/>
  <c r="U25" i="25"/>
  <c r="P25" i="25"/>
  <c r="O25" i="25"/>
  <c r="M25" i="25"/>
  <c r="U24" i="25"/>
  <c r="P24" i="25"/>
  <c r="O24" i="25"/>
  <c r="M24" i="25"/>
  <c r="P23" i="25"/>
  <c r="O23" i="25"/>
  <c r="M23" i="25"/>
  <c r="P22" i="25"/>
  <c r="O22" i="25"/>
  <c r="M22" i="25"/>
  <c r="U21" i="25"/>
  <c r="P21" i="25"/>
  <c r="O21" i="25"/>
  <c r="M21" i="25"/>
  <c r="U20" i="25"/>
  <c r="P20" i="25"/>
  <c r="O20" i="25"/>
  <c r="M20" i="25"/>
  <c r="P19" i="25"/>
  <c r="O19" i="25"/>
  <c r="M19" i="25"/>
  <c r="P18" i="25"/>
  <c r="O18" i="25"/>
  <c r="M18" i="25"/>
  <c r="U17" i="25"/>
  <c r="P17" i="25"/>
  <c r="O17" i="25"/>
  <c r="M17" i="25"/>
  <c r="P16" i="25"/>
  <c r="O16" i="25"/>
  <c r="M16" i="25"/>
  <c r="U15" i="25"/>
  <c r="P15" i="25"/>
  <c r="O15" i="25"/>
  <c r="M15" i="25"/>
  <c r="U14" i="25"/>
  <c r="P14" i="25"/>
  <c r="O14" i="25"/>
  <c r="M14" i="25"/>
  <c r="U13" i="25"/>
  <c r="P13" i="25"/>
  <c r="O13" i="25"/>
  <c r="M13" i="25"/>
  <c r="U12" i="25"/>
  <c r="P12" i="25"/>
  <c r="O12" i="25"/>
  <c r="M12" i="25"/>
  <c r="U11" i="25"/>
  <c r="P11" i="25"/>
  <c r="O11" i="25"/>
  <c r="M11" i="25"/>
  <c r="U10" i="25"/>
  <c r="P10" i="25"/>
  <c r="O10" i="25"/>
  <c r="M10" i="25"/>
  <c r="U9" i="25"/>
  <c r="P9" i="25"/>
  <c r="O9" i="25"/>
  <c r="M9" i="25"/>
  <c r="Z8" i="25"/>
  <c r="U23" i="25" s="1"/>
  <c r="U8" i="25"/>
  <c r="P8" i="25"/>
  <c r="O8" i="25"/>
  <c r="M8" i="25"/>
  <c r="Z7" i="25"/>
  <c r="U62" i="25" s="1"/>
  <c r="U7" i="25"/>
  <c r="P7" i="25"/>
  <c r="O7" i="25"/>
  <c r="M7" i="25"/>
  <c r="Z6" i="25"/>
  <c r="U57" i="25" s="1"/>
  <c r="U6" i="25"/>
  <c r="P6" i="25"/>
  <c r="O6" i="25"/>
  <c r="M6" i="25"/>
  <c r="Z5" i="25"/>
  <c r="U5" i="25"/>
  <c r="P5" i="25"/>
  <c r="O5" i="25"/>
  <c r="M5" i="25"/>
  <c r="Z4" i="25"/>
  <c r="Z3" i="25"/>
  <c r="A1" i="25"/>
  <c r="U64" i="21"/>
  <c r="P64" i="21"/>
  <c r="O64" i="21"/>
  <c r="M64" i="21"/>
  <c r="U63" i="21"/>
  <c r="P63" i="21"/>
  <c r="O63" i="21"/>
  <c r="M63" i="21"/>
  <c r="U62" i="21"/>
  <c r="P62" i="21"/>
  <c r="O62" i="21"/>
  <c r="M62" i="21"/>
  <c r="U61" i="21"/>
  <c r="P61" i="21"/>
  <c r="O61" i="21"/>
  <c r="M61" i="21"/>
  <c r="U60" i="21"/>
  <c r="P60" i="21"/>
  <c r="O60" i="21"/>
  <c r="M60" i="21"/>
  <c r="U59" i="21"/>
  <c r="P59" i="21"/>
  <c r="O59" i="21"/>
  <c r="M59" i="21"/>
  <c r="U58" i="21"/>
  <c r="P58" i="21"/>
  <c r="O58" i="21"/>
  <c r="M58" i="21"/>
  <c r="U57" i="21"/>
  <c r="P57" i="21"/>
  <c r="O57" i="21"/>
  <c r="M57" i="21"/>
  <c r="U56" i="21"/>
  <c r="P56" i="21"/>
  <c r="O56" i="21"/>
  <c r="M56" i="21"/>
  <c r="U55" i="21"/>
  <c r="P55" i="21"/>
  <c r="O55" i="21"/>
  <c r="M55" i="21"/>
  <c r="U54" i="21"/>
  <c r="P54" i="21"/>
  <c r="O54" i="21"/>
  <c r="M54" i="21"/>
  <c r="U53" i="21"/>
  <c r="P53" i="21"/>
  <c r="O53" i="21"/>
  <c r="M53" i="21"/>
  <c r="U52" i="21"/>
  <c r="P52" i="21"/>
  <c r="O52" i="21"/>
  <c r="M52" i="21"/>
  <c r="U51" i="21"/>
  <c r="P51" i="21"/>
  <c r="O51" i="21"/>
  <c r="M51" i="21"/>
  <c r="U50" i="21"/>
  <c r="P50" i="21"/>
  <c r="O50" i="21"/>
  <c r="M50" i="21"/>
  <c r="U49" i="21"/>
  <c r="P49" i="21"/>
  <c r="O49" i="21"/>
  <c r="M49" i="21"/>
  <c r="U48" i="21"/>
  <c r="P48" i="21"/>
  <c r="O48" i="21"/>
  <c r="M48" i="21"/>
  <c r="U47" i="21"/>
  <c r="P47" i="21"/>
  <c r="O47" i="21"/>
  <c r="M47" i="21"/>
  <c r="U46" i="21"/>
  <c r="P46" i="21"/>
  <c r="O46" i="21"/>
  <c r="M46" i="21"/>
  <c r="U45" i="21"/>
  <c r="P45" i="21"/>
  <c r="O45" i="21"/>
  <c r="M45" i="21"/>
  <c r="U44" i="21"/>
  <c r="P44" i="21"/>
  <c r="O44" i="21"/>
  <c r="M44" i="21"/>
  <c r="U43" i="21"/>
  <c r="P43" i="21"/>
  <c r="O43" i="21"/>
  <c r="M43" i="21"/>
  <c r="U42" i="21"/>
  <c r="P42" i="21"/>
  <c r="O42" i="21"/>
  <c r="M42" i="21"/>
  <c r="U41" i="21"/>
  <c r="P41" i="21"/>
  <c r="O41" i="21"/>
  <c r="M41" i="21"/>
  <c r="P40" i="21"/>
  <c r="O40" i="21"/>
  <c r="M40" i="21"/>
  <c r="P39" i="21"/>
  <c r="O39" i="21"/>
  <c r="M39" i="21"/>
  <c r="P38" i="21"/>
  <c r="O38" i="21"/>
  <c r="M38" i="21"/>
  <c r="U37" i="21"/>
  <c r="P37" i="21"/>
  <c r="O37" i="21"/>
  <c r="M37" i="21"/>
  <c r="P36" i="21"/>
  <c r="O36" i="21"/>
  <c r="M36" i="21"/>
  <c r="U35" i="21"/>
  <c r="P35" i="21"/>
  <c r="O35" i="21"/>
  <c r="M35" i="21"/>
  <c r="P34" i="21"/>
  <c r="O34" i="21"/>
  <c r="M34" i="21"/>
  <c r="P33" i="21"/>
  <c r="O33" i="21"/>
  <c r="M33" i="21"/>
  <c r="P32" i="21"/>
  <c r="O32" i="21"/>
  <c r="M32" i="21"/>
  <c r="P31" i="21"/>
  <c r="O31" i="21"/>
  <c r="M31" i="21"/>
  <c r="P30" i="21"/>
  <c r="O30" i="21"/>
  <c r="M30" i="21"/>
  <c r="P29" i="21"/>
  <c r="O29" i="21"/>
  <c r="M29" i="21"/>
  <c r="P28" i="21"/>
  <c r="O28" i="21"/>
  <c r="M28" i="21"/>
  <c r="P27" i="21"/>
  <c r="O27" i="21"/>
  <c r="M27" i="21"/>
  <c r="P26" i="21"/>
  <c r="O26" i="21"/>
  <c r="M26" i="21"/>
  <c r="P25" i="21"/>
  <c r="O25" i="21"/>
  <c r="M25" i="21"/>
  <c r="P24" i="21"/>
  <c r="O24" i="21"/>
  <c r="M24" i="21"/>
  <c r="P23" i="21"/>
  <c r="O23" i="21"/>
  <c r="M23" i="21"/>
  <c r="P22" i="21"/>
  <c r="O22" i="21"/>
  <c r="M22" i="21"/>
  <c r="P21" i="21"/>
  <c r="O21" i="21"/>
  <c r="M21" i="21"/>
  <c r="P20" i="21"/>
  <c r="O20" i="21"/>
  <c r="M20" i="21"/>
  <c r="P19" i="21"/>
  <c r="O19" i="21"/>
  <c r="M19" i="21"/>
  <c r="P18" i="21"/>
  <c r="O18" i="21"/>
  <c r="M18" i="21"/>
  <c r="P17" i="21"/>
  <c r="O17" i="21"/>
  <c r="M17" i="21"/>
  <c r="P16" i="21"/>
  <c r="O16" i="21"/>
  <c r="M16" i="21"/>
  <c r="P15" i="21"/>
  <c r="O15" i="21"/>
  <c r="M15" i="21"/>
  <c r="P14" i="21"/>
  <c r="O14" i="21"/>
  <c r="M14" i="21"/>
  <c r="P13" i="21"/>
  <c r="O13" i="21"/>
  <c r="M13" i="21"/>
  <c r="P12" i="21"/>
  <c r="O12" i="21"/>
  <c r="M12" i="21"/>
  <c r="P11" i="21"/>
  <c r="O11" i="21"/>
  <c r="M11" i="21"/>
  <c r="U10" i="21"/>
  <c r="P10" i="21"/>
  <c r="O10" i="21"/>
  <c r="M10" i="21"/>
  <c r="U9" i="21"/>
  <c r="P9" i="21"/>
  <c r="O9" i="21"/>
  <c r="M9" i="21"/>
  <c r="U8" i="21"/>
  <c r="P8" i="21"/>
  <c r="O8" i="21"/>
  <c r="M8" i="21"/>
  <c r="AC7" i="21"/>
  <c r="Z7" i="21" s="1"/>
  <c r="U7" i="21"/>
  <c r="P7" i="21"/>
  <c r="O7" i="21"/>
  <c r="M7" i="21"/>
  <c r="AC6" i="21"/>
  <c r="Z6" i="21" s="1"/>
  <c r="U6" i="21"/>
  <c r="P6" i="21"/>
  <c r="O6" i="21"/>
  <c r="M6" i="21"/>
  <c r="AC5" i="21"/>
  <c r="Z5" i="21" s="1"/>
  <c r="P5" i="21"/>
  <c r="O5" i="21"/>
  <c r="M5" i="21"/>
  <c r="AC4" i="21"/>
  <c r="Z4" i="21" s="1"/>
  <c r="U18" i="21" s="1"/>
  <c r="AC3" i="21"/>
  <c r="Z3" i="21" s="1"/>
  <c r="U11" i="21" s="1"/>
  <c r="A1" i="21"/>
  <c r="I76" i="20"/>
  <c r="U74" i="20"/>
  <c r="P74" i="20"/>
  <c r="O74" i="20"/>
  <c r="M74" i="20"/>
  <c r="U73" i="20"/>
  <c r="P73" i="20"/>
  <c r="O73" i="20"/>
  <c r="M73" i="20"/>
  <c r="U72" i="20"/>
  <c r="P72" i="20"/>
  <c r="O72" i="20"/>
  <c r="M72" i="20"/>
  <c r="U71" i="20"/>
  <c r="P71" i="20"/>
  <c r="O71" i="20"/>
  <c r="M71" i="20"/>
  <c r="U70" i="20"/>
  <c r="P70" i="20"/>
  <c r="O70" i="20"/>
  <c r="M70" i="20"/>
  <c r="U69" i="20"/>
  <c r="P69" i="20"/>
  <c r="O69" i="20"/>
  <c r="M69" i="20"/>
  <c r="U68" i="20"/>
  <c r="P68" i="20"/>
  <c r="O68" i="20"/>
  <c r="M68" i="20"/>
  <c r="U67" i="20"/>
  <c r="P67" i="20"/>
  <c r="O67" i="20"/>
  <c r="M67" i="20"/>
  <c r="U66" i="20"/>
  <c r="P66" i="20"/>
  <c r="O66" i="20"/>
  <c r="M66" i="20"/>
  <c r="U65" i="20"/>
  <c r="P65" i="20"/>
  <c r="O65" i="20"/>
  <c r="M65" i="20"/>
  <c r="U64" i="20"/>
  <c r="P64" i="20"/>
  <c r="O64" i="20"/>
  <c r="M64" i="20"/>
  <c r="U63" i="20"/>
  <c r="P63" i="20"/>
  <c r="O63" i="20"/>
  <c r="M63" i="20"/>
  <c r="U62" i="20"/>
  <c r="P62" i="20"/>
  <c r="O62" i="20"/>
  <c r="M62" i="20"/>
  <c r="U61" i="20"/>
  <c r="P61" i="20"/>
  <c r="O61" i="20"/>
  <c r="M61" i="20"/>
  <c r="U60" i="20"/>
  <c r="P60" i="20"/>
  <c r="O60" i="20"/>
  <c r="M60" i="20"/>
  <c r="U59" i="20"/>
  <c r="P59" i="20"/>
  <c r="O59" i="20"/>
  <c r="M59" i="20"/>
  <c r="U58" i="20"/>
  <c r="P58" i="20"/>
  <c r="O58" i="20"/>
  <c r="M58" i="20"/>
  <c r="U57" i="20"/>
  <c r="P57" i="20"/>
  <c r="O57" i="20"/>
  <c r="M57" i="20"/>
  <c r="U56" i="20"/>
  <c r="P56" i="20"/>
  <c r="O56" i="20"/>
  <c r="M56" i="20"/>
  <c r="U55" i="20"/>
  <c r="P55" i="20"/>
  <c r="O55" i="20"/>
  <c r="M55" i="20"/>
  <c r="U54" i="20"/>
  <c r="P54" i="20"/>
  <c r="O54" i="20"/>
  <c r="M54" i="20"/>
  <c r="U53" i="20"/>
  <c r="P53" i="20"/>
  <c r="O53" i="20"/>
  <c r="M53" i="20"/>
  <c r="U52" i="20"/>
  <c r="P52" i="20"/>
  <c r="O52" i="20"/>
  <c r="M52" i="20"/>
  <c r="U51" i="20"/>
  <c r="P51" i="20"/>
  <c r="O51" i="20"/>
  <c r="M51" i="20"/>
  <c r="U50" i="20"/>
  <c r="P50" i="20"/>
  <c r="O50" i="20"/>
  <c r="M50" i="20"/>
  <c r="U49" i="20"/>
  <c r="P49" i="20"/>
  <c r="O49" i="20"/>
  <c r="M49" i="20"/>
  <c r="U48" i="20"/>
  <c r="P48" i="20"/>
  <c r="O48" i="20"/>
  <c r="M48" i="20"/>
  <c r="U47" i="20"/>
  <c r="P47" i="20"/>
  <c r="O47" i="20"/>
  <c r="M47" i="20"/>
  <c r="U46" i="20"/>
  <c r="P46" i="20"/>
  <c r="O46" i="20"/>
  <c r="M46" i="20"/>
  <c r="U45" i="20"/>
  <c r="P45" i="20"/>
  <c r="O45" i="20"/>
  <c r="M45" i="20"/>
  <c r="U44" i="20"/>
  <c r="P44" i="20"/>
  <c r="O44" i="20"/>
  <c r="M44" i="20"/>
  <c r="U43" i="20"/>
  <c r="P43" i="20"/>
  <c r="O43" i="20"/>
  <c r="M43" i="20"/>
  <c r="U42" i="20"/>
  <c r="P42" i="20"/>
  <c r="O42" i="20"/>
  <c r="M42" i="20"/>
  <c r="U41" i="20"/>
  <c r="P41" i="20"/>
  <c r="O41" i="20"/>
  <c r="M41" i="20"/>
  <c r="U40" i="20"/>
  <c r="P40" i="20"/>
  <c r="O40" i="20"/>
  <c r="M40" i="20"/>
  <c r="U39" i="20"/>
  <c r="P39" i="20"/>
  <c r="O39" i="20"/>
  <c r="M39" i="20"/>
  <c r="U38" i="20"/>
  <c r="P38" i="20"/>
  <c r="O38" i="20"/>
  <c r="M38" i="20"/>
  <c r="U37" i="20"/>
  <c r="P37" i="20"/>
  <c r="O37" i="20"/>
  <c r="M37" i="20"/>
  <c r="U36" i="20"/>
  <c r="P36" i="20"/>
  <c r="O36" i="20"/>
  <c r="M36" i="20"/>
  <c r="U35" i="20"/>
  <c r="P35" i="20"/>
  <c r="O35" i="20"/>
  <c r="M35" i="20"/>
  <c r="U34" i="20"/>
  <c r="P34" i="20"/>
  <c r="O34" i="20"/>
  <c r="M34" i="20"/>
  <c r="U33" i="20"/>
  <c r="P33" i="20"/>
  <c r="O33" i="20"/>
  <c r="M33" i="20"/>
  <c r="U32" i="20"/>
  <c r="P32" i="20"/>
  <c r="O32" i="20"/>
  <c r="M32" i="20"/>
  <c r="U31" i="20"/>
  <c r="P31" i="20"/>
  <c r="O31" i="20"/>
  <c r="M31" i="20"/>
  <c r="U30" i="20"/>
  <c r="P30" i="20"/>
  <c r="O30" i="20"/>
  <c r="M30" i="20"/>
  <c r="U29" i="20"/>
  <c r="P29" i="20"/>
  <c r="O29" i="20"/>
  <c r="M29" i="20"/>
  <c r="U28" i="20"/>
  <c r="P28" i="20"/>
  <c r="O28" i="20"/>
  <c r="M28" i="20"/>
  <c r="U27" i="20"/>
  <c r="P27" i="20"/>
  <c r="O27" i="20"/>
  <c r="M27" i="20"/>
  <c r="U26" i="20"/>
  <c r="P26" i="20"/>
  <c r="O26" i="20"/>
  <c r="M26" i="20"/>
  <c r="U25" i="20"/>
  <c r="P25" i="20"/>
  <c r="O25" i="20"/>
  <c r="M25" i="20"/>
  <c r="U24" i="20"/>
  <c r="P24" i="20"/>
  <c r="O24" i="20"/>
  <c r="M24" i="20"/>
  <c r="U23" i="20"/>
  <c r="P23" i="20"/>
  <c r="O23" i="20"/>
  <c r="M23" i="20"/>
  <c r="P22" i="20"/>
  <c r="O22" i="20"/>
  <c r="M22" i="20"/>
  <c r="U21" i="20"/>
  <c r="P21" i="20"/>
  <c r="O21" i="20"/>
  <c r="M21" i="20"/>
  <c r="P20" i="20"/>
  <c r="O20" i="20"/>
  <c r="M20" i="20"/>
  <c r="U19" i="20"/>
  <c r="P19" i="20"/>
  <c r="O19" i="20"/>
  <c r="M19" i="20"/>
  <c r="P18" i="20"/>
  <c r="O18" i="20"/>
  <c r="M18" i="20"/>
  <c r="P17" i="20"/>
  <c r="O17" i="20"/>
  <c r="M17" i="20"/>
  <c r="P16" i="20"/>
  <c r="O16" i="20"/>
  <c r="M16" i="20"/>
  <c r="P15" i="20"/>
  <c r="O15" i="20"/>
  <c r="M15" i="20"/>
  <c r="P14" i="20"/>
  <c r="O14" i="20"/>
  <c r="M14" i="20"/>
  <c r="P13" i="20"/>
  <c r="O13" i="20"/>
  <c r="M13" i="20"/>
  <c r="P12" i="20"/>
  <c r="O12" i="20"/>
  <c r="M12" i="20"/>
  <c r="P11" i="20"/>
  <c r="O11" i="20"/>
  <c r="M11" i="20"/>
  <c r="P10" i="20"/>
  <c r="O10" i="20"/>
  <c r="M10" i="20"/>
  <c r="U9" i="20"/>
  <c r="P9" i="20"/>
  <c r="O9" i="20"/>
  <c r="M9" i="20"/>
  <c r="AC8" i="20"/>
  <c r="Z8" i="20" s="1"/>
  <c r="P8" i="20"/>
  <c r="O8" i="20"/>
  <c r="M8" i="20"/>
  <c r="AC7" i="20"/>
  <c r="Z7" i="20" s="1"/>
  <c r="P7" i="20"/>
  <c r="O7" i="20"/>
  <c r="M7" i="20"/>
  <c r="AC6" i="20"/>
  <c r="Z6" i="20" s="1"/>
  <c r="P6" i="20"/>
  <c r="O6" i="20"/>
  <c r="M6" i="20"/>
  <c r="AC5" i="20"/>
  <c r="Z5" i="20" s="1"/>
  <c r="P5" i="20"/>
  <c r="O5" i="20"/>
  <c r="M5" i="20"/>
  <c r="AC4" i="20"/>
  <c r="Z4" i="20" s="1"/>
  <c r="AC3" i="20"/>
  <c r="Z3" i="20" s="1"/>
  <c r="A1" i="20"/>
  <c r="U68" i="19"/>
  <c r="P68" i="19"/>
  <c r="O68" i="19"/>
  <c r="U67" i="19"/>
  <c r="P67" i="19"/>
  <c r="O67" i="19"/>
  <c r="M67" i="19"/>
  <c r="U66" i="19"/>
  <c r="P66" i="19"/>
  <c r="O66" i="19"/>
  <c r="U65" i="19"/>
  <c r="P65" i="19"/>
  <c r="O65" i="19"/>
  <c r="M65" i="19"/>
  <c r="U64" i="19"/>
  <c r="P64" i="19"/>
  <c r="O64" i="19"/>
  <c r="M64" i="19"/>
  <c r="U63" i="19"/>
  <c r="P63" i="19"/>
  <c r="O63" i="19"/>
  <c r="M63" i="19"/>
  <c r="U62" i="19"/>
  <c r="P62" i="19"/>
  <c r="O62" i="19"/>
  <c r="M62" i="19"/>
  <c r="U61" i="19"/>
  <c r="P61" i="19"/>
  <c r="O61" i="19"/>
  <c r="M61" i="19"/>
  <c r="U60" i="19"/>
  <c r="P60" i="19"/>
  <c r="O60" i="19"/>
  <c r="M60" i="19"/>
  <c r="U59" i="19"/>
  <c r="P59" i="19"/>
  <c r="O59" i="19"/>
  <c r="M59" i="19"/>
  <c r="U58" i="19"/>
  <c r="P58" i="19"/>
  <c r="O58" i="19"/>
  <c r="M58" i="19"/>
  <c r="U57" i="19"/>
  <c r="P57" i="19"/>
  <c r="O57" i="19"/>
  <c r="M57" i="19"/>
  <c r="U56" i="19"/>
  <c r="P56" i="19"/>
  <c r="O56" i="19"/>
  <c r="M56" i="19"/>
  <c r="U55" i="19"/>
  <c r="P55" i="19"/>
  <c r="O55" i="19"/>
  <c r="M55" i="19"/>
  <c r="U54" i="19"/>
  <c r="P54" i="19"/>
  <c r="O54" i="19"/>
  <c r="M54" i="19"/>
  <c r="U53" i="19"/>
  <c r="P53" i="19"/>
  <c r="O53" i="19"/>
  <c r="M53" i="19"/>
  <c r="U52" i="19"/>
  <c r="P52" i="19"/>
  <c r="O52" i="19"/>
  <c r="M52" i="19"/>
  <c r="U51" i="19"/>
  <c r="P51" i="19"/>
  <c r="O51" i="19"/>
  <c r="M51" i="19"/>
  <c r="U50" i="19"/>
  <c r="P50" i="19"/>
  <c r="O50" i="19"/>
  <c r="M50" i="19"/>
  <c r="U49" i="19"/>
  <c r="P49" i="19"/>
  <c r="O49" i="19"/>
  <c r="M49" i="19"/>
  <c r="U48" i="19"/>
  <c r="P48" i="19"/>
  <c r="O48" i="19"/>
  <c r="M48" i="19"/>
  <c r="U47" i="19"/>
  <c r="P47" i="19"/>
  <c r="O47" i="19"/>
  <c r="M47" i="19"/>
  <c r="U46" i="19"/>
  <c r="P46" i="19"/>
  <c r="O46" i="19"/>
  <c r="M46" i="19"/>
  <c r="U45" i="19"/>
  <c r="P45" i="19"/>
  <c r="O45" i="19"/>
  <c r="M45" i="19"/>
  <c r="U44" i="19"/>
  <c r="P44" i="19"/>
  <c r="O44" i="19"/>
  <c r="M44" i="19"/>
  <c r="U43" i="19"/>
  <c r="P43" i="19"/>
  <c r="O43" i="19"/>
  <c r="M43" i="19"/>
  <c r="P42" i="19"/>
  <c r="O42" i="19"/>
  <c r="M42" i="19"/>
  <c r="P41" i="19"/>
  <c r="O41" i="19"/>
  <c r="M41" i="19"/>
  <c r="P40" i="19"/>
  <c r="O40" i="19"/>
  <c r="M40" i="19"/>
  <c r="P39" i="19"/>
  <c r="O39" i="19"/>
  <c r="M39" i="19"/>
  <c r="P38" i="19"/>
  <c r="O38" i="19"/>
  <c r="M38" i="19"/>
  <c r="U37" i="19"/>
  <c r="P37" i="19"/>
  <c r="O37" i="19"/>
  <c r="M37" i="19"/>
  <c r="U36" i="19"/>
  <c r="P36" i="19"/>
  <c r="O36" i="19"/>
  <c r="M36" i="19"/>
  <c r="U35" i="19"/>
  <c r="P35" i="19"/>
  <c r="O35" i="19"/>
  <c r="M35" i="19"/>
  <c r="U34" i="19"/>
  <c r="P34" i="19"/>
  <c r="O34" i="19"/>
  <c r="M34" i="19"/>
  <c r="U33" i="19"/>
  <c r="P33" i="19"/>
  <c r="O33" i="19"/>
  <c r="M33" i="19"/>
  <c r="U32" i="19"/>
  <c r="P32" i="19"/>
  <c r="O32" i="19"/>
  <c r="M32" i="19"/>
  <c r="U31" i="19"/>
  <c r="P31" i="19"/>
  <c r="O31" i="19"/>
  <c r="M31" i="19"/>
  <c r="U30" i="19"/>
  <c r="P30" i="19"/>
  <c r="O30" i="19"/>
  <c r="M30" i="19"/>
  <c r="U29" i="19"/>
  <c r="P29" i="19"/>
  <c r="O29" i="19"/>
  <c r="M29" i="19"/>
  <c r="U28" i="19"/>
  <c r="P28" i="19"/>
  <c r="O28" i="19"/>
  <c r="M28" i="19"/>
  <c r="U27" i="19"/>
  <c r="P27" i="19"/>
  <c r="O27" i="19"/>
  <c r="M27" i="19"/>
  <c r="P26" i="19"/>
  <c r="O26" i="19"/>
  <c r="M26" i="19"/>
  <c r="P25" i="19"/>
  <c r="O25" i="19"/>
  <c r="M25" i="19"/>
  <c r="P24" i="19"/>
  <c r="O24" i="19"/>
  <c r="M24" i="19"/>
  <c r="P23" i="19"/>
  <c r="O23" i="19"/>
  <c r="M23" i="19"/>
  <c r="P22" i="19"/>
  <c r="O22" i="19"/>
  <c r="M22" i="19"/>
  <c r="P21" i="19"/>
  <c r="O21" i="19"/>
  <c r="M21" i="19"/>
  <c r="P20" i="19"/>
  <c r="O20" i="19"/>
  <c r="M20" i="19"/>
  <c r="P19" i="19"/>
  <c r="O19" i="19"/>
  <c r="M19" i="19"/>
  <c r="P18" i="19"/>
  <c r="O18" i="19"/>
  <c r="M18" i="19"/>
  <c r="P17" i="19"/>
  <c r="O17" i="19"/>
  <c r="M17" i="19"/>
  <c r="P16" i="19"/>
  <c r="O16" i="19"/>
  <c r="M16" i="19"/>
  <c r="P15" i="19"/>
  <c r="O15" i="19"/>
  <c r="M15" i="19"/>
  <c r="P14" i="19"/>
  <c r="O14" i="19"/>
  <c r="M14" i="19"/>
  <c r="P13" i="19"/>
  <c r="O13" i="19"/>
  <c r="M13" i="19"/>
  <c r="P12" i="19"/>
  <c r="O12" i="19"/>
  <c r="M12" i="19"/>
  <c r="P11" i="19"/>
  <c r="O11" i="19"/>
  <c r="M11" i="19"/>
  <c r="P10" i="19"/>
  <c r="O10" i="19"/>
  <c r="M10" i="19"/>
  <c r="P9" i="19"/>
  <c r="O9" i="19"/>
  <c r="M9" i="19"/>
  <c r="AC8" i="19"/>
  <c r="Z8" i="19" s="1"/>
  <c r="P8" i="19"/>
  <c r="O8" i="19"/>
  <c r="M8" i="19"/>
  <c r="AC7" i="19"/>
  <c r="Z7" i="19" s="1"/>
  <c r="P7" i="19"/>
  <c r="O7" i="19"/>
  <c r="M7" i="19"/>
  <c r="AC6" i="19"/>
  <c r="Z6" i="19" s="1"/>
  <c r="P6" i="19"/>
  <c r="O6" i="19"/>
  <c r="M6" i="19"/>
  <c r="AC5" i="19"/>
  <c r="Z5" i="19" s="1"/>
  <c r="U17" i="19" s="1"/>
  <c r="P5" i="19"/>
  <c r="O5" i="19"/>
  <c r="M5" i="19"/>
  <c r="AC4" i="19"/>
  <c r="Z4" i="19" s="1"/>
  <c r="U11" i="19" s="1"/>
  <c r="AC3" i="19"/>
  <c r="Z3" i="19" s="1"/>
  <c r="A1" i="19"/>
  <c r="N58" i="18"/>
  <c r="M57" i="18"/>
  <c r="I57" i="18"/>
  <c r="H57" i="18"/>
  <c r="M56" i="18"/>
  <c r="I56" i="18"/>
  <c r="H56" i="18"/>
  <c r="M55" i="18"/>
  <c r="I55" i="18"/>
  <c r="H55" i="18"/>
  <c r="M54" i="18"/>
  <c r="I54" i="18"/>
  <c r="H54" i="18"/>
  <c r="M53" i="18"/>
  <c r="I53" i="18"/>
  <c r="H53" i="18"/>
  <c r="M52" i="18"/>
  <c r="I52" i="18"/>
  <c r="H52" i="18"/>
  <c r="M51" i="18"/>
  <c r="I51" i="18"/>
  <c r="H51" i="18"/>
  <c r="M50" i="18"/>
  <c r="I50" i="18"/>
  <c r="H50" i="18"/>
  <c r="M49" i="18"/>
  <c r="I49" i="18"/>
  <c r="H49" i="18"/>
  <c r="M48" i="18"/>
  <c r="I48" i="18"/>
  <c r="H48" i="18"/>
  <c r="M47" i="18"/>
  <c r="I47" i="18"/>
  <c r="H47" i="18"/>
  <c r="M46" i="18"/>
  <c r="I46" i="18"/>
  <c r="H46" i="18"/>
  <c r="M45" i="18"/>
  <c r="I45" i="18"/>
  <c r="H45" i="18"/>
  <c r="M44" i="18"/>
  <c r="I44" i="18"/>
  <c r="H44" i="18"/>
  <c r="M43" i="18"/>
  <c r="I43" i="18"/>
  <c r="H43" i="18"/>
  <c r="M42" i="18"/>
  <c r="I42" i="18"/>
  <c r="H42" i="18"/>
  <c r="M41" i="18"/>
  <c r="I41" i="18"/>
  <c r="H41" i="18"/>
  <c r="M40" i="18"/>
  <c r="I40" i="18"/>
  <c r="H40" i="18"/>
  <c r="M39" i="18"/>
  <c r="I39" i="18"/>
  <c r="H39" i="18"/>
  <c r="M38" i="18"/>
  <c r="I38" i="18"/>
  <c r="H38" i="18"/>
  <c r="M37" i="18"/>
  <c r="I37" i="18"/>
  <c r="H37" i="18"/>
  <c r="M36" i="18"/>
  <c r="I36" i="18"/>
  <c r="H36" i="18"/>
  <c r="M35" i="18"/>
  <c r="I35" i="18"/>
  <c r="H35" i="18"/>
  <c r="M34" i="18"/>
  <c r="I34" i="18"/>
  <c r="H34" i="18"/>
  <c r="M33" i="18"/>
  <c r="I33" i="18"/>
  <c r="H33" i="18"/>
  <c r="M32" i="18"/>
  <c r="I32" i="18"/>
  <c r="H32" i="18"/>
  <c r="M31" i="18"/>
  <c r="I31" i="18"/>
  <c r="H31" i="18"/>
  <c r="M30" i="18"/>
  <c r="I30" i="18"/>
  <c r="H30" i="18"/>
  <c r="M29" i="18"/>
  <c r="I29" i="18"/>
  <c r="H29" i="18"/>
  <c r="M28" i="18"/>
  <c r="I28" i="18"/>
  <c r="H28" i="18"/>
  <c r="M27" i="18"/>
  <c r="I27" i="18"/>
  <c r="H27" i="18"/>
  <c r="M26" i="18"/>
  <c r="I26" i="18"/>
  <c r="H26" i="18"/>
  <c r="M25" i="18"/>
  <c r="I25" i="18"/>
  <c r="H25" i="18"/>
  <c r="M24" i="18"/>
  <c r="I24" i="18"/>
  <c r="H24" i="18"/>
  <c r="M23" i="18"/>
  <c r="I23" i="18"/>
  <c r="H23" i="18"/>
  <c r="M22" i="18"/>
  <c r="I22" i="18"/>
  <c r="H22" i="18"/>
  <c r="M21" i="18"/>
  <c r="I21" i="18"/>
  <c r="H21" i="18"/>
  <c r="M20" i="18"/>
  <c r="I20" i="18"/>
  <c r="H20" i="18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U8" i="18"/>
  <c r="R8" i="18" s="1"/>
  <c r="M19" i="18" s="1"/>
  <c r="I8" i="18"/>
  <c r="H8" i="18"/>
  <c r="U7" i="18"/>
  <c r="R7" i="18" s="1"/>
  <c r="I7" i="18"/>
  <c r="H7" i="18"/>
  <c r="U6" i="18"/>
  <c r="R6" i="18" s="1"/>
  <c r="I6" i="18"/>
  <c r="H6" i="18"/>
  <c r="U5" i="18"/>
  <c r="R5" i="18" s="1"/>
  <c r="I5" i="18"/>
  <c r="H5" i="18"/>
  <c r="U4" i="18"/>
  <c r="R4" i="18" s="1"/>
  <c r="U3" i="18"/>
  <c r="R3" i="18" s="1"/>
  <c r="M65" i="17"/>
  <c r="I65" i="17"/>
  <c r="H65" i="17"/>
  <c r="M64" i="17"/>
  <c r="I64" i="17"/>
  <c r="H64" i="17"/>
  <c r="M63" i="17"/>
  <c r="I63" i="17"/>
  <c r="H63" i="17"/>
  <c r="M62" i="17"/>
  <c r="I62" i="17"/>
  <c r="H62" i="17"/>
  <c r="I61" i="17"/>
  <c r="H61" i="17"/>
  <c r="I60" i="17"/>
  <c r="H60" i="17"/>
  <c r="I59" i="17"/>
  <c r="H59" i="17"/>
  <c r="I58" i="17"/>
  <c r="H58" i="17"/>
  <c r="I57" i="17"/>
  <c r="H57" i="17"/>
  <c r="I56" i="17"/>
  <c r="H56" i="17"/>
  <c r="I55" i="17"/>
  <c r="H55" i="17"/>
  <c r="M54" i="17"/>
  <c r="I54" i="17"/>
  <c r="H54" i="17"/>
  <c r="I53" i="17"/>
  <c r="H53" i="17"/>
  <c r="M52" i="17"/>
  <c r="I52" i="17"/>
  <c r="H52" i="17"/>
  <c r="I51" i="17"/>
  <c r="H51" i="17"/>
  <c r="M50" i="17"/>
  <c r="I50" i="17"/>
  <c r="H50" i="17"/>
  <c r="I49" i="17"/>
  <c r="H49" i="17"/>
  <c r="I48" i="17"/>
  <c r="H48" i="17"/>
  <c r="I47" i="17"/>
  <c r="H47" i="17"/>
  <c r="I46" i="17"/>
  <c r="H46" i="17"/>
  <c r="I45" i="17"/>
  <c r="H45" i="17"/>
  <c r="I44" i="17"/>
  <c r="H44" i="17"/>
  <c r="I43" i="17"/>
  <c r="H43" i="17"/>
  <c r="I42" i="17"/>
  <c r="H42" i="17"/>
  <c r="I41" i="17"/>
  <c r="H41" i="17"/>
  <c r="I40" i="17"/>
  <c r="H40" i="17"/>
  <c r="I39" i="17"/>
  <c r="H39" i="17"/>
  <c r="I38" i="17"/>
  <c r="H38" i="17"/>
  <c r="I37" i="17"/>
  <c r="H37" i="17"/>
  <c r="I36" i="17"/>
  <c r="H36" i="17"/>
  <c r="I35" i="17"/>
  <c r="H35" i="17"/>
  <c r="I34" i="17"/>
  <c r="H34" i="17"/>
  <c r="I33" i="17"/>
  <c r="H33" i="17"/>
  <c r="M32" i="17"/>
  <c r="I32" i="17"/>
  <c r="H32" i="17"/>
  <c r="M31" i="17"/>
  <c r="I31" i="17"/>
  <c r="H31" i="17"/>
  <c r="M30" i="17"/>
  <c r="I30" i="17"/>
  <c r="H30" i="17"/>
  <c r="M29" i="17"/>
  <c r="I29" i="17"/>
  <c r="H29" i="17"/>
  <c r="M28" i="17"/>
  <c r="I28" i="17"/>
  <c r="H28" i="17"/>
  <c r="M27" i="17"/>
  <c r="I27" i="17"/>
  <c r="H27" i="17"/>
  <c r="M26" i="17"/>
  <c r="I26" i="17"/>
  <c r="H26" i="17"/>
  <c r="M25" i="17"/>
  <c r="I25" i="17"/>
  <c r="H25" i="17"/>
  <c r="M24" i="17"/>
  <c r="I24" i="17"/>
  <c r="H24" i="17"/>
  <c r="M23" i="17"/>
  <c r="I23" i="17"/>
  <c r="H23" i="17"/>
  <c r="M22" i="17"/>
  <c r="I22" i="17"/>
  <c r="H22" i="17"/>
  <c r="M21" i="17"/>
  <c r="I21" i="17"/>
  <c r="H21" i="17"/>
  <c r="M20" i="17"/>
  <c r="I20" i="17"/>
  <c r="H20" i="17"/>
  <c r="M19" i="17"/>
  <c r="I19" i="17"/>
  <c r="H19" i="17"/>
  <c r="M18" i="17"/>
  <c r="I18" i="17"/>
  <c r="H18" i="17"/>
  <c r="M17" i="17"/>
  <c r="I17" i="17"/>
  <c r="H17" i="17"/>
  <c r="M16" i="17"/>
  <c r="I16" i="17"/>
  <c r="H16" i="17"/>
  <c r="M15" i="17"/>
  <c r="I15" i="17"/>
  <c r="H15" i="17"/>
  <c r="M14" i="17"/>
  <c r="I14" i="17"/>
  <c r="H14" i="17"/>
  <c r="M13" i="17"/>
  <c r="I13" i="17"/>
  <c r="H13" i="17"/>
  <c r="M12" i="17"/>
  <c r="I12" i="17"/>
  <c r="H12" i="17"/>
  <c r="M11" i="17"/>
  <c r="I11" i="17"/>
  <c r="H11" i="17"/>
  <c r="M10" i="17"/>
  <c r="I10" i="17"/>
  <c r="H10" i="17"/>
  <c r="M9" i="17"/>
  <c r="I9" i="17"/>
  <c r="H9" i="17"/>
  <c r="U8" i="17"/>
  <c r="R8" i="17" s="1"/>
  <c r="M8" i="17"/>
  <c r="I8" i="17"/>
  <c r="H8" i="17"/>
  <c r="U7" i="17"/>
  <c r="R7" i="17" s="1"/>
  <c r="M7" i="17"/>
  <c r="I7" i="17"/>
  <c r="H7" i="17"/>
  <c r="U6" i="17"/>
  <c r="R6" i="17" s="1"/>
  <c r="M6" i="17"/>
  <c r="I6" i="17"/>
  <c r="H6" i="17"/>
  <c r="U5" i="17"/>
  <c r="R5" i="17" s="1"/>
  <c r="M55" i="17" s="1"/>
  <c r="M5" i="17"/>
  <c r="I5" i="17"/>
  <c r="H5" i="17"/>
  <c r="U4" i="17"/>
  <c r="R4" i="17" s="1"/>
  <c r="M39" i="17" s="1"/>
  <c r="U3" i="17"/>
  <c r="R3" i="17" s="1"/>
  <c r="M35" i="17" s="1"/>
  <c r="M77" i="15"/>
  <c r="I77" i="15"/>
  <c r="H77" i="15"/>
  <c r="M76" i="15"/>
  <c r="I76" i="15"/>
  <c r="H76" i="15"/>
  <c r="M75" i="15"/>
  <c r="I75" i="15"/>
  <c r="H75" i="15"/>
  <c r="M74" i="15"/>
  <c r="I74" i="15"/>
  <c r="H74" i="15"/>
  <c r="M73" i="15"/>
  <c r="I73" i="15"/>
  <c r="H73" i="15"/>
  <c r="M72" i="15"/>
  <c r="I72" i="15"/>
  <c r="H72" i="15"/>
  <c r="M71" i="15"/>
  <c r="I71" i="15"/>
  <c r="H71" i="15"/>
  <c r="M70" i="15"/>
  <c r="I70" i="15"/>
  <c r="H70" i="15"/>
  <c r="M69" i="15"/>
  <c r="I69" i="15"/>
  <c r="H69" i="15"/>
  <c r="M68" i="15"/>
  <c r="I68" i="15"/>
  <c r="H68" i="15"/>
  <c r="M67" i="15"/>
  <c r="I67" i="15"/>
  <c r="H67" i="15"/>
  <c r="M66" i="15"/>
  <c r="I66" i="15"/>
  <c r="H66" i="15"/>
  <c r="M65" i="15"/>
  <c r="I65" i="15"/>
  <c r="H65" i="15"/>
  <c r="M64" i="15"/>
  <c r="I64" i="15"/>
  <c r="H64" i="15"/>
  <c r="M63" i="15"/>
  <c r="I63" i="15"/>
  <c r="H63" i="15"/>
  <c r="M62" i="15"/>
  <c r="I62" i="15"/>
  <c r="H62" i="15"/>
  <c r="M61" i="15"/>
  <c r="I61" i="15"/>
  <c r="H61" i="15"/>
  <c r="M60" i="15"/>
  <c r="I60" i="15"/>
  <c r="H60" i="15"/>
  <c r="M59" i="15"/>
  <c r="I59" i="15"/>
  <c r="H59" i="15"/>
  <c r="M58" i="15"/>
  <c r="I58" i="15"/>
  <c r="H58" i="15"/>
  <c r="M57" i="15"/>
  <c r="I57" i="15"/>
  <c r="H57" i="15"/>
  <c r="M56" i="15"/>
  <c r="I56" i="15"/>
  <c r="H56" i="15"/>
  <c r="M55" i="15"/>
  <c r="I55" i="15"/>
  <c r="H55" i="15"/>
  <c r="M54" i="15"/>
  <c r="I54" i="15"/>
  <c r="H54" i="15"/>
  <c r="M53" i="15"/>
  <c r="I53" i="15"/>
  <c r="H53" i="15"/>
  <c r="M52" i="15"/>
  <c r="I52" i="15"/>
  <c r="H52" i="15"/>
  <c r="M51" i="15"/>
  <c r="I51" i="15"/>
  <c r="H51" i="15"/>
  <c r="M50" i="15"/>
  <c r="I50" i="15"/>
  <c r="H50" i="15"/>
  <c r="M49" i="15"/>
  <c r="I49" i="15"/>
  <c r="H49" i="15"/>
  <c r="M48" i="15"/>
  <c r="I48" i="15"/>
  <c r="H48" i="15"/>
  <c r="M47" i="15"/>
  <c r="I47" i="15"/>
  <c r="H47" i="15"/>
  <c r="M46" i="15"/>
  <c r="I46" i="15"/>
  <c r="H46" i="15"/>
  <c r="M45" i="15"/>
  <c r="I45" i="15"/>
  <c r="H45" i="15"/>
  <c r="M44" i="15"/>
  <c r="I44" i="15"/>
  <c r="H44" i="15"/>
  <c r="M43" i="15"/>
  <c r="I43" i="15"/>
  <c r="H43" i="15"/>
  <c r="M42" i="15"/>
  <c r="I42" i="15"/>
  <c r="H42" i="15"/>
  <c r="M41" i="15"/>
  <c r="I41" i="15"/>
  <c r="H41" i="15"/>
  <c r="M40" i="15"/>
  <c r="I40" i="15"/>
  <c r="H40" i="15"/>
  <c r="M39" i="15"/>
  <c r="I39" i="15"/>
  <c r="H39" i="15"/>
  <c r="M38" i="15"/>
  <c r="I38" i="15"/>
  <c r="H38" i="15"/>
  <c r="M37" i="15"/>
  <c r="I37" i="15"/>
  <c r="H37" i="15"/>
  <c r="M36" i="15"/>
  <c r="I36" i="15"/>
  <c r="H36" i="15"/>
  <c r="M35" i="15"/>
  <c r="I35" i="15"/>
  <c r="H35" i="15"/>
  <c r="M34" i="15"/>
  <c r="I34" i="15"/>
  <c r="H34" i="15"/>
  <c r="M33" i="15"/>
  <c r="I33" i="15"/>
  <c r="H33" i="15"/>
  <c r="M32" i="15"/>
  <c r="I32" i="15"/>
  <c r="H32" i="15"/>
  <c r="M31" i="15"/>
  <c r="I31" i="15"/>
  <c r="H31" i="15"/>
  <c r="M30" i="15"/>
  <c r="I30" i="15"/>
  <c r="H30" i="15"/>
  <c r="M29" i="15"/>
  <c r="I29" i="15"/>
  <c r="H29" i="15"/>
  <c r="M28" i="15"/>
  <c r="I28" i="15"/>
  <c r="H28" i="15"/>
  <c r="M27" i="15"/>
  <c r="I27" i="15"/>
  <c r="H27" i="15"/>
  <c r="M26" i="15"/>
  <c r="I26" i="15"/>
  <c r="H26" i="15"/>
  <c r="M25" i="15"/>
  <c r="I25" i="15"/>
  <c r="H25" i="15"/>
  <c r="M24" i="15"/>
  <c r="I24" i="15"/>
  <c r="H24" i="15"/>
  <c r="M23" i="15"/>
  <c r="I23" i="15"/>
  <c r="H23" i="15"/>
  <c r="M22" i="15"/>
  <c r="I22" i="15"/>
  <c r="H22" i="15"/>
  <c r="M21" i="15"/>
  <c r="I21" i="15"/>
  <c r="H21" i="15"/>
  <c r="M20" i="15"/>
  <c r="I20" i="15"/>
  <c r="H20" i="15"/>
  <c r="I19" i="15"/>
  <c r="H19" i="15"/>
  <c r="I18" i="15"/>
  <c r="H18" i="15"/>
  <c r="I17" i="15"/>
  <c r="H17" i="15"/>
  <c r="I16" i="15"/>
  <c r="H16" i="15"/>
  <c r="I15" i="15"/>
  <c r="H15" i="15"/>
  <c r="I14" i="15"/>
  <c r="H14" i="15"/>
  <c r="I13" i="15"/>
  <c r="H13" i="15"/>
  <c r="I12" i="15"/>
  <c r="H12" i="15"/>
  <c r="I11" i="15"/>
  <c r="H11" i="15"/>
  <c r="I10" i="15"/>
  <c r="H10" i="15"/>
  <c r="I9" i="15"/>
  <c r="H9" i="15"/>
  <c r="V8" i="15"/>
  <c r="S8" i="15" s="1"/>
  <c r="I8" i="15"/>
  <c r="H8" i="15"/>
  <c r="V7" i="15"/>
  <c r="S7" i="15" s="1"/>
  <c r="I7" i="15"/>
  <c r="H7" i="15"/>
  <c r="V6" i="15"/>
  <c r="S6" i="15" s="1"/>
  <c r="M9" i="15" s="1"/>
  <c r="I6" i="15"/>
  <c r="H6" i="15"/>
  <c r="V5" i="15"/>
  <c r="S5" i="15" s="1"/>
  <c r="I5" i="15"/>
  <c r="H5" i="15"/>
  <c r="V4" i="15"/>
  <c r="S4" i="15" s="1"/>
  <c r="V3" i="15"/>
  <c r="S3" i="15" s="1"/>
  <c r="AA69" i="13"/>
  <c r="V69" i="13"/>
  <c r="Q69" i="13"/>
  <c r="L69" i="13"/>
  <c r="AA68" i="13"/>
  <c r="Z68" i="13"/>
  <c r="V68" i="13"/>
  <c r="Q68" i="13"/>
  <c r="L68" i="13"/>
  <c r="AA67" i="13"/>
  <c r="Z67" i="13"/>
  <c r="V67" i="13"/>
  <c r="Q67" i="13"/>
  <c r="L67" i="13"/>
  <c r="AA66" i="13"/>
  <c r="V66" i="13"/>
  <c r="Q66" i="13"/>
  <c r="L66" i="13"/>
  <c r="AA65" i="13"/>
  <c r="V65" i="13"/>
  <c r="Q65" i="13"/>
  <c r="L65" i="13"/>
  <c r="AA64" i="13"/>
  <c r="V64" i="13"/>
  <c r="Q64" i="13"/>
  <c r="L64" i="13"/>
  <c r="AA63" i="13"/>
  <c r="Z63" i="13"/>
  <c r="V63" i="13"/>
  <c r="Q63" i="13"/>
  <c r="L63" i="13"/>
  <c r="AA62" i="13"/>
  <c r="Z62" i="13"/>
  <c r="V62" i="13"/>
  <c r="Q62" i="13"/>
  <c r="L62" i="13"/>
  <c r="AA61" i="13"/>
  <c r="V61" i="13"/>
  <c r="Q61" i="13"/>
  <c r="L61" i="13"/>
  <c r="AA60" i="13"/>
  <c r="V60" i="13"/>
  <c r="Q60" i="13"/>
  <c r="L60" i="13"/>
  <c r="AA59" i="13"/>
  <c r="V59" i="13"/>
  <c r="Q59" i="13"/>
  <c r="L59" i="13"/>
  <c r="AA58" i="13"/>
  <c r="V58" i="13"/>
  <c r="Q58" i="13"/>
  <c r="L58" i="13"/>
  <c r="AA57" i="13"/>
  <c r="V57" i="13"/>
  <c r="Q57" i="13"/>
  <c r="L57" i="13"/>
  <c r="AA56" i="13"/>
  <c r="V56" i="13"/>
  <c r="Q56" i="13"/>
  <c r="L56" i="13"/>
  <c r="AA55" i="13"/>
  <c r="V55" i="13"/>
  <c r="Q55" i="13"/>
  <c r="L55" i="13"/>
  <c r="V54" i="13"/>
  <c r="Q54" i="13"/>
  <c r="L54" i="13"/>
  <c r="V53" i="13"/>
  <c r="Q53" i="13"/>
  <c r="L53" i="13"/>
  <c r="AA52" i="13"/>
  <c r="V52" i="13"/>
  <c r="Q52" i="13"/>
  <c r="L52" i="13"/>
  <c r="G52" i="13"/>
  <c r="AA51" i="13"/>
  <c r="V51" i="13"/>
  <c r="Q51" i="13"/>
  <c r="L51" i="13"/>
  <c r="V50" i="13"/>
  <c r="Q50" i="13"/>
  <c r="L50" i="13"/>
  <c r="V49" i="13"/>
  <c r="Q49" i="13"/>
  <c r="L49" i="13"/>
  <c r="V48" i="13"/>
  <c r="Q48" i="13"/>
  <c r="L48" i="13"/>
  <c r="V47" i="13"/>
  <c r="Q47" i="13"/>
  <c r="L47" i="13"/>
  <c r="V46" i="13"/>
  <c r="Q46" i="13"/>
  <c r="L46" i="13"/>
  <c r="V45" i="13"/>
  <c r="Q45" i="13"/>
  <c r="L45" i="13"/>
  <c r="AA44" i="13"/>
  <c r="V44" i="13"/>
  <c r="Q44" i="13"/>
  <c r="L44" i="13"/>
  <c r="V43" i="13"/>
  <c r="Q43" i="13"/>
  <c r="L43" i="13"/>
  <c r="V42" i="13"/>
  <c r="Q42" i="13"/>
  <c r="L42" i="13"/>
  <c r="V41" i="13"/>
  <c r="Q41" i="13"/>
  <c r="L41" i="13"/>
  <c r="AA40" i="13"/>
  <c r="V40" i="13"/>
  <c r="Q40" i="13"/>
  <c r="L40" i="13"/>
  <c r="AA39" i="13"/>
  <c r="V39" i="13"/>
  <c r="Q39" i="13"/>
  <c r="L39" i="13"/>
  <c r="V38" i="13"/>
  <c r="Q38" i="13"/>
  <c r="L38" i="13"/>
  <c r="V37" i="13"/>
  <c r="Q37" i="13"/>
  <c r="L37" i="13"/>
  <c r="V36" i="13"/>
  <c r="Q36" i="13"/>
  <c r="L36" i="13"/>
  <c r="V35" i="13"/>
  <c r="Q35" i="13"/>
  <c r="L35" i="13"/>
  <c r="V34" i="13"/>
  <c r="Q34" i="13"/>
  <c r="L34" i="13"/>
  <c r="V33" i="13"/>
  <c r="Q33" i="13"/>
  <c r="L33" i="13"/>
  <c r="V32" i="13"/>
  <c r="Q32" i="13"/>
  <c r="L32" i="13"/>
  <c r="V31" i="13"/>
  <c r="Q31" i="13"/>
  <c r="L31" i="13"/>
  <c r="AA30" i="13"/>
  <c r="V30" i="13"/>
  <c r="Q30" i="13"/>
  <c r="L30" i="13"/>
  <c r="G30" i="13"/>
  <c r="V29" i="13"/>
  <c r="Q29" i="13"/>
  <c r="L29" i="13"/>
  <c r="AA28" i="13"/>
  <c r="V28" i="13"/>
  <c r="Q28" i="13"/>
  <c r="L28" i="13"/>
  <c r="V27" i="13"/>
  <c r="Q27" i="13"/>
  <c r="L27" i="13"/>
  <c r="V26" i="13"/>
  <c r="Q26" i="13"/>
  <c r="L26" i="13"/>
  <c r="V25" i="13"/>
  <c r="Q25" i="13"/>
  <c r="L25" i="13"/>
  <c r="AA24" i="13"/>
  <c r="V24" i="13"/>
  <c r="Q24" i="13"/>
  <c r="L24" i="13"/>
  <c r="AA23" i="13"/>
  <c r="V23" i="13"/>
  <c r="Q23" i="13"/>
  <c r="L23" i="13"/>
  <c r="V22" i="13"/>
  <c r="Q22" i="13"/>
  <c r="L22" i="13"/>
  <c r="AA21" i="13"/>
  <c r="V21" i="13"/>
  <c r="Q21" i="13"/>
  <c r="L21" i="13"/>
  <c r="V20" i="13"/>
  <c r="Q20" i="13"/>
  <c r="L20" i="13"/>
  <c r="V19" i="13"/>
  <c r="Q19" i="13"/>
  <c r="L19" i="13"/>
  <c r="V18" i="13"/>
  <c r="Q18" i="13"/>
  <c r="L18" i="13"/>
  <c r="AA17" i="13"/>
  <c r="V17" i="13"/>
  <c r="Q17" i="13"/>
  <c r="L17" i="13"/>
  <c r="G17" i="13"/>
  <c r="AA16" i="13"/>
  <c r="V16" i="13"/>
  <c r="Q16" i="13"/>
  <c r="L16" i="13"/>
  <c r="V15" i="13"/>
  <c r="Q15" i="13"/>
  <c r="L15" i="13"/>
  <c r="AA14" i="13"/>
  <c r="V14" i="13"/>
  <c r="Q14" i="13"/>
  <c r="L14" i="13"/>
  <c r="V13" i="13"/>
  <c r="Q13" i="13"/>
  <c r="L13" i="13"/>
  <c r="V12" i="13"/>
  <c r="Q12" i="13"/>
  <c r="L12" i="13"/>
  <c r="V11" i="13"/>
  <c r="Q11" i="13"/>
  <c r="L11" i="13"/>
  <c r="AA10" i="13"/>
  <c r="V10" i="13"/>
  <c r="Q10" i="13"/>
  <c r="L10" i="13"/>
  <c r="AA9" i="13"/>
  <c r="V9" i="13"/>
  <c r="Q9" i="13"/>
  <c r="L9" i="13"/>
  <c r="AJ8" i="13"/>
  <c r="AG8" i="13" s="1"/>
  <c r="AA13" i="13" s="1"/>
  <c r="V8" i="13"/>
  <c r="Q8" i="13"/>
  <c r="L8" i="13"/>
  <c r="AJ7" i="13"/>
  <c r="AG7" i="13" s="1"/>
  <c r="AA15" i="13" s="1"/>
  <c r="V7" i="13"/>
  <c r="Q7" i="13"/>
  <c r="L7" i="13"/>
  <c r="AJ6" i="13"/>
  <c r="AG6" i="13" s="1"/>
  <c r="V6" i="13"/>
  <c r="Q6" i="13"/>
  <c r="L6" i="13"/>
  <c r="AJ5" i="13"/>
  <c r="AG5" i="13" s="1"/>
  <c r="V5" i="13"/>
  <c r="Q5" i="13"/>
  <c r="L5" i="13"/>
  <c r="AJ4" i="13"/>
  <c r="AG4" i="13" s="1"/>
  <c r="AJ3" i="13"/>
  <c r="AG3" i="13" s="1"/>
  <c r="AA26" i="13" s="1"/>
  <c r="AA85" i="12"/>
  <c r="V85" i="12"/>
  <c r="Q85" i="12"/>
  <c r="L85" i="12"/>
  <c r="G85" i="12"/>
  <c r="AA84" i="12"/>
  <c r="V84" i="12"/>
  <c r="Q84" i="12"/>
  <c r="L84" i="12"/>
  <c r="G84" i="12"/>
  <c r="AA83" i="12"/>
  <c r="Z83" i="12"/>
  <c r="V83" i="12"/>
  <c r="Q83" i="12"/>
  <c r="L83" i="12"/>
  <c r="AA82" i="12"/>
  <c r="Z82" i="12"/>
  <c r="V82" i="12"/>
  <c r="Q82" i="12"/>
  <c r="L82" i="12"/>
  <c r="AA81" i="12"/>
  <c r="V81" i="12"/>
  <c r="Q81" i="12"/>
  <c r="L81" i="12"/>
  <c r="G81" i="12"/>
  <c r="AA80" i="12"/>
  <c r="Z80" i="12"/>
  <c r="V80" i="12"/>
  <c r="Q80" i="12"/>
  <c r="L80" i="12"/>
  <c r="AA79" i="12"/>
  <c r="V79" i="12"/>
  <c r="Q79" i="12"/>
  <c r="L79" i="12"/>
  <c r="AA78" i="12"/>
  <c r="V78" i="12"/>
  <c r="Q78" i="12"/>
  <c r="L78" i="12"/>
  <c r="AA77" i="12"/>
  <c r="V77" i="12"/>
  <c r="Q77" i="12"/>
  <c r="L77" i="12"/>
  <c r="AA76" i="12"/>
  <c r="V76" i="12"/>
  <c r="Q76" i="12"/>
  <c r="L76" i="12"/>
  <c r="G76" i="12"/>
  <c r="AA75" i="12"/>
  <c r="Z75" i="12"/>
  <c r="V75" i="12"/>
  <c r="Q75" i="12"/>
  <c r="L75" i="12"/>
  <c r="AA74" i="12"/>
  <c r="V74" i="12"/>
  <c r="Q74" i="12"/>
  <c r="L74" i="12"/>
  <c r="G74" i="12"/>
  <c r="AA73" i="12"/>
  <c r="Z73" i="12"/>
  <c r="V73" i="12"/>
  <c r="Q73" i="12"/>
  <c r="L73" i="12"/>
  <c r="AA72" i="12"/>
  <c r="V72" i="12"/>
  <c r="Q72" i="12"/>
  <c r="L72" i="12"/>
  <c r="AA71" i="12"/>
  <c r="V71" i="12"/>
  <c r="Q71" i="12"/>
  <c r="L71" i="12"/>
  <c r="AA70" i="12"/>
  <c r="Z70" i="12"/>
  <c r="V70" i="12"/>
  <c r="Q70" i="12"/>
  <c r="L70" i="12"/>
  <c r="AA69" i="12"/>
  <c r="V69" i="12"/>
  <c r="Q69" i="12"/>
  <c r="L69" i="12"/>
  <c r="G69" i="12"/>
  <c r="AA68" i="12"/>
  <c r="V68" i="12"/>
  <c r="Q68" i="12"/>
  <c r="L68" i="12"/>
  <c r="AA67" i="12"/>
  <c r="V67" i="12"/>
  <c r="Q67" i="12"/>
  <c r="L67" i="12"/>
  <c r="G67" i="12"/>
  <c r="AA66" i="12"/>
  <c r="V66" i="12"/>
  <c r="Q66" i="12"/>
  <c r="L66" i="12"/>
  <c r="G66" i="12"/>
  <c r="AA65" i="12"/>
  <c r="V65" i="12"/>
  <c r="Q65" i="12"/>
  <c r="L65" i="12"/>
  <c r="AA64" i="12"/>
  <c r="V64" i="12"/>
  <c r="Q64" i="12"/>
  <c r="L64" i="12"/>
  <c r="G64" i="12"/>
  <c r="AA63" i="12"/>
  <c r="V63" i="12"/>
  <c r="Q63" i="12"/>
  <c r="L63" i="12"/>
  <c r="AA62" i="12"/>
  <c r="V62" i="12"/>
  <c r="Q62" i="12"/>
  <c r="L62" i="12"/>
  <c r="AA61" i="12"/>
  <c r="Z61" i="12"/>
  <c r="V61" i="12"/>
  <c r="Q61" i="12"/>
  <c r="L61" i="12"/>
  <c r="AA60" i="12"/>
  <c r="V60" i="12"/>
  <c r="Q60" i="12"/>
  <c r="L60" i="12"/>
  <c r="AA59" i="12"/>
  <c r="V59" i="12"/>
  <c r="Q59" i="12"/>
  <c r="L59" i="12"/>
  <c r="AA58" i="12"/>
  <c r="V58" i="12"/>
  <c r="Q58" i="12"/>
  <c r="L58" i="12"/>
  <c r="AA57" i="12"/>
  <c r="V57" i="12"/>
  <c r="Q57" i="12"/>
  <c r="L57" i="12"/>
  <c r="AA56" i="12"/>
  <c r="V56" i="12"/>
  <c r="Q56" i="12"/>
  <c r="L56" i="12"/>
  <c r="AA55" i="12"/>
  <c r="Z55" i="12"/>
  <c r="V55" i="12"/>
  <c r="Q55" i="12"/>
  <c r="L55" i="12"/>
  <c r="AA54" i="12"/>
  <c r="V54" i="12"/>
  <c r="Q54" i="12"/>
  <c r="L54" i="12"/>
  <c r="G54" i="12"/>
  <c r="AA53" i="12"/>
  <c r="Z53" i="12"/>
  <c r="V53" i="12"/>
  <c r="Q53" i="12"/>
  <c r="L53" i="12"/>
  <c r="AA52" i="12"/>
  <c r="V52" i="12"/>
  <c r="Q52" i="12"/>
  <c r="L52" i="12"/>
  <c r="AA51" i="12"/>
  <c r="V51" i="12"/>
  <c r="Q51" i="12"/>
  <c r="L51" i="12"/>
  <c r="V50" i="12"/>
  <c r="Q50" i="12"/>
  <c r="L50" i="12"/>
  <c r="AA49" i="12"/>
  <c r="V49" i="12"/>
  <c r="Q49" i="12"/>
  <c r="L49" i="12"/>
  <c r="G49" i="12"/>
  <c r="AA48" i="12"/>
  <c r="V48" i="12"/>
  <c r="Q48" i="12"/>
  <c r="L48" i="12"/>
  <c r="AA47" i="12"/>
  <c r="V47" i="12"/>
  <c r="Q47" i="12"/>
  <c r="L47" i="12"/>
  <c r="V46" i="12"/>
  <c r="Q46" i="12"/>
  <c r="L46" i="12"/>
  <c r="AA45" i="12"/>
  <c r="V45" i="12"/>
  <c r="Q45" i="12"/>
  <c r="L45" i="12"/>
  <c r="AA44" i="12"/>
  <c r="V44" i="12"/>
  <c r="Q44" i="12"/>
  <c r="L44" i="12"/>
  <c r="AA43" i="12"/>
  <c r="V43" i="12"/>
  <c r="Q43" i="12"/>
  <c r="L43" i="12"/>
  <c r="AA42" i="12"/>
  <c r="V42" i="12"/>
  <c r="Q42" i="12"/>
  <c r="L42" i="12"/>
  <c r="G42" i="12"/>
  <c r="AA41" i="12"/>
  <c r="V41" i="12"/>
  <c r="Q41" i="12"/>
  <c r="L41" i="12"/>
  <c r="G41" i="12"/>
  <c r="V40" i="12"/>
  <c r="Q40" i="12"/>
  <c r="L40" i="12"/>
  <c r="AA39" i="12"/>
  <c r="V39" i="12"/>
  <c r="Q39" i="12"/>
  <c r="L39" i="12"/>
  <c r="G39" i="12"/>
  <c r="V38" i="12"/>
  <c r="Q38" i="12"/>
  <c r="L38" i="12"/>
  <c r="V37" i="12"/>
  <c r="Q37" i="12"/>
  <c r="L37" i="12"/>
  <c r="V36" i="12"/>
  <c r="Q36" i="12"/>
  <c r="L36" i="12"/>
  <c r="V35" i="12"/>
  <c r="Q35" i="12"/>
  <c r="L35" i="12"/>
  <c r="V34" i="12"/>
  <c r="Q34" i="12"/>
  <c r="L34" i="12"/>
  <c r="V33" i="12"/>
  <c r="Q33" i="12"/>
  <c r="L33" i="12"/>
  <c r="V32" i="12"/>
  <c r="Q32" i="12"/>
  <c r="L32" i="12"/>
  <c r="V31" i="12"/>
  <c r="Q31" i="12"/>
  <c r="L31" i="12"/>
  <c r="V30" i="12"/>
  <c r="Q30" i="12"/>
  <c r="L30" i="12"/>
  <c r="AA29" i="12"/>
  <c r="V29" i="12"/>
  <c r="Q29" i="12"/>
  <c r="L29" i="12"/>
  <c r="V28" i="12"/>
  <c r="Q28" i="12"/>
  <c r="L28" i="12"/>
  <c r="V27" i="12"/>
  <c r="Q27" i="12"/>
  <c r="L27" i="12"/>
  <c r="V26" i="12"/>
  <c r="Q26" i="12"/>
  <c r="L26" i="12"/>
  <c r="AA25" i="12"/>
  <c r="V25" i="12"/>
  <c r="Q25" i="12"/>
  <c r="L25" i="12"/>
  <c r="V24" i="12"/>
  <c r="Q24" i="12"/>
  <c r="L24" i="12"/>
  <c r="V23" i="12"/>
  <c r="Q23" i="12"/>
  <c r="L23" i="12"/>
  <c r="V22" i="12"/>
  <c r="Q22" i="12"/>
  <c r="L22" i="12"/>
  <c r="V21" i="12"/>
  <c r="Q21" i="12"/>
  <c r="L21" i="12"/>
  <c r="AA20" i="12"/>
  <c r="V20" i="12"/>
  <c r="Q20" i="12"/>
  <c r="L20" i="12"/>
  <c r="V19" i="12"/>
  <c r="Q19" i="12"/>
  <c r="L19" i="12"/>
  <c r="V18" i="12"/>
  <c r="Q18" i="12"/>
  <c r="L18" i="12"/>
  <c r="AA17" i="12"/>
  <c r="V17" i="12"/>
  <c r="Q17" i="12"/>
  <c r="L17" i="12"/>
  <c r="V16" i="12"/>
  <c r="Q16" i="12"/>
  <c r="L16" i="12"/>
  <c r="AA15" i="12"/>
  <c r="V15" i="12"/>
  <c r="Q15" i="12"/>
  <c r="L15" i="12"/>
  <c r="V14" i="12"/>
  <c r="Q14" i="12"/>
  <c r="L14" i="12"/>
  <c r="V13" i="12"/>
  <c r="Q13" i="12"/>
  <c r="L13" i="12"/>
  <c r="V12" i="12"/>
  <c r="Q12" i="12"/>
  <c r="L12" i="12"/>
  <c r="V11" i="12"/>
  <c r="Q11" i="12"/>
  <c r="L11" i="12"/>
  <c r="V10" i="12"/>
  <c r="Q10" i="12"/>
  <c r="L10" i="12"/>
  <c r="V9" i="12"/>
  <c r="Q9" i="12"/>
  <c r="L9" i="12"/>
  <c r="AJ8" i="12"/>
  <c r="AG8" i="12" s="1"/>
  <c r="V8" i="12"/>
  <c r="Q8" i="12"/>
  <c r="L8" i="12"/>
  <c r="AJ7" i="12"/>
  <c r="AG7" i="12" s="1"/>
  <c r="AA7" i="12"/>
  <c r="V7" i="12"/>
  <c r="Q7" i="12"/>
  <c r="L7" i="12"/>
  <c r="AJ6" i="12"/>
  <c r="AG6" i="12" s="1"/>
  <c r="AA6" i="12"/>
  <c r="V6" i="12"/>
  <c r="Q6" i="12"/>
  <c r="L6" i="12"/>
  <c r="AJ5" i="12"/>
  <c r="AG5" i="12" s="1"/>
  <c r="AA5" i="12"/>
  <c r="V5" i="12"/>
  <c r="Q5" i="12"/>
  <c r="L5" i="12"/>
  <c r="AJ4" i="12"/>
  <c r="AG4" i="12" s="1"/>
  <c r="AJ3" i="12"/>
  <c r="AG3" i="12" s="1"/>
  <c r="AA60" i="11"/>
  <c r="V60" i="11"/>
  <c r="Q60" i="11"/>
  <c r="L60" i="11"/>
  <c r="G60" i="11"/>
  <c r="AA59" i="11"/>
  <c r="V59" i="11"/>
  <c r="Q59" i="11"/>
  <c r="L59" i="11"/>
  <c r="G59" i="11"/>
  <c r="AA58" i="11"/>
  <c r="V58" i="11"/>
  <c r="Q58" i="11"/>
  <c r="L58" i="11"/>
  <c r="G58" i="11"/>
  <c r="AA57" i="11"/>
  <c r="V57" i="11"/>
  <c r="Q57" i="11"/>
  <c r="L57" i="11"/>
  <c r="G57" i="11"/>
  <c r="AA56" i="11"/>
  <c r="V56" i="11"/>
  <c r="Q56" i="11"/>
  <c r="L56" i="11"/>
  <c r="G56" i="11"/>
  <c r="AA55" i="11"/>
  <c r="V55" i="11"/>
  <c r="Q55" i="11"/>
  <c r="L55" i="11"/>
  <c r="G55" i="11"/>
  <c r="AA54" i="11"/>
  <c r="V54" i="11"/>
  <c r="Q54" i="11"/>
  <c r="L54" i="11"/>
  <c r="G54" i="11"/>
  <c r="AA53" i="11"/>
  <c r="V53" i="11"/>
  <c r="Q53" i="11"/>
  <c r="L53" i="11"/>
  <c r="G53" i="11"/>
  <c r="AA52" i="11"/>
  <c r="V52" i="11"/>
  <c r="Q52" i="11"/>
  <c r="L52" i="11"/>
  <c r="G52" i="11"/>
  <c r="AA51" i="11"/>
  <c r="V51" i="11"/>
  <c r="Q51" i="11"/>
  <c r="L51" i="11"/>
  <c r="G51" i="11"/>
  <c r="AA50" i="11"/>
  <c r="V50" i="11"/>
  <c r="Q50" i="11"/>
  <c r="L50" i="11"/>
  <c r="G50" i="11"/>
  <c r="AA49" i="11"/>
  <c r="V49" i="11"/>
  <c r="Q49" i="11"/>
  <c r="L49" i="11"/>
  <c r="G49" i="11"/>
  <c r="AA48" i="11"/>
  <c r="V48" i="11"/>
  <c r="Q48" i="11"/>
  <c r="L48" i="11"/>
  <c r="G48" i="11"/>
  <c r="AA47" i="11"/>
  <c r="V47" i="11"/>
  <c r="Q47" i="11"/>
  <c r="L47" i="11"/>
  <c r="G47" i="11"/>
  <c r="AA46" i="11"/>
  <c r="V46" i="11"/>
  <c r="Q46" i="11"/>
  <c r="L46" i="11"/>
  <c r="G46" i="11"/>
  <c r="AA45" i="11"/>
  <c r="V45" i="11"/>
  <c r="Q45" i="11"/>
  <c r="L45" i="11"/>
  <c r="G45" i="11"/>
  <c r="AA44" i="11"/>
  <c r="V44" i="11"/>
  <c r="Q44" i="11"/>
  <c r="L44" i="11"/>
  <c r="G44" i="11"/>
  <c r="AA43" i="11"/>
  <c r="V43" i="11"/>
  <c r="Q43" i="11"/>
  <c r="L43" i="11"/>
  <c r="G43" i="11"/>
  <c r="AA42" i="11"/>
  <c r="V42" i="11"/>
  <c r="Q42" i="11"/>
  <c r="L42" i="11"/>
  <c r="G42" i="11"/>
  <c r="AA41" i="11"/>
  <c r="V41" i="11"/>
  <c r="Q41" i="11"/>
  <c r="L41" i="11"/>
  <c r="G41" i="11"/>
  <c r="AA40" i="11"/>
  <c r="V40" i="11"/>
  <c r="Q40" i="11"/>
  <c r="L40" i="11"/>
  <c r="G40" i="11"/>
  <c r="AA39" i="11"/>
  <c r="V39" i="11"/>
  <c r="Q39" i="11"/>
  <c r="L39" i="11"/>
  <c r="G39" i="11"/>
  <c r="AA38" i="11"/>
  <c r="V38" i="11"/>
  <c r="Q38" i="11"/>
  <c r="L38" i="11"/>
  <c r="G38" i="11"/>
  <c r="AA37" i="11"/>
  <c r="V37" i="11"/>
  <c r="Q37" i="11"/>
  <c r="L37" i="11"/>
  <c r="G37" i="11"/>
  <c r="AA36" i="11"/>
  <c r="V36" i="11"/>
  <c r="Q36" i="11"/>
  <c r="L36" i="11"/>
  <c r="G36" i="11"/>
  <c r="AA35" i="11"/>
  <c r="V35" i="11"/>
  <c r="Q35" i="11"/>
  <c r="L35" i="11"/>
  <c r="G35" i="11"/>
  <c r="AA34" i="11"/>
  <c r="V34" i="11"/>
  <c r="Q34" i="11"/>
  <c r="L34" i="11"/>
  <c r="G34" i="11"/>
  <c r="AA33" i="11"/>
  <c r="V33" i="11"/>
  <c r="Q33" i="11"/>
  <c r="L33" i="11"/>
  <c r="G33" i="11"/>
  <c r="AA32" i="11"/>
  <c r="V32" i="11"/>
  <c r="Q32" i="11"/>
  <c r="L32" i="11"/>
  <c r="G32" i="11"/>
  <c r="AA31" i="11"/>
  <c r="V31" i="11"/>
  <c r="Q31" i="11"/>
  <c r="L31" i="11"/>
  <c r="G31" i="11"/>
  <c r="AA30" i="11"/>
  <c r="V30" i="11"/>
  <c r="Q30" i="11"/>
  <c r="L30" i="11"/>
  <c r="G30" i="11"/>
  <c r="AA29" i="11"/>
  <c r="V29" i="11"/>
  <c r="Q29" i="11"/>
  <c r="L29" i="11"/>
  <c r="G29" i="11"/>
  <c r="AA28" i="11"/>
  <c r="V28" i="11"/>
  <c r="Q28" i="11"/>
  <c r="L28" i="11"/>
  <c r="G28" i="11"/>
  <c r="AA27" i="11"/>
  <c r="V27" i="11"/>
  <c r="Q27" i="11"/>
  <c r="L27" i="11"/>
  <c r="G27" i="11"/>
  <c r="AA26" i="11"/>
  <c r="V26" i="11"/>
  <c r="Q26" i="11"/>
  <c r="L26" i="11"/>
  <c r="G26" i="11"/>
  <c r="AA25" i="11"/>
  <c r="V25" i="11"/>
  <c r="Q25" i="11"/>
  <c r="L25" i="11"/>
  <c r="G25" i="11"/>
  <c r="AA24" i="11"/>
  <c r="V24" i="11"/>
  <c r="Q24" i="11"/>
  <c r="L24" i="11"/>
  <c r="G24" i="11"/>
  <c r="AA23" i="11"/>
  <c r="V23" i="11"/>
  <c r="Q23" i="11"/>
  <c r="L23" i="11"/>
  <c r="G23" i="11"/>
  <c r="AA22" i="11"/>
  <c r="V22" i="11"/>
  <c r="Q22" i="11"/>
  <c r="L22" i="11"/>
  <c r="G22" i="11"/>
  <c r="AA21" i="11"/>
  <c r="V21" i="11"/>
  <c r="Q21" i="11"/>
  <c r="L21" i="11"/>
  <c r="G21" i="11"/>
  <c r="AA20" i="11"/>
  <c r="V20" i="11"/>
  <c r="Q20" i="11"/>
  <c r="L20" i="11"/>
  <c r="G20" i="11"/>
  <c r="AA19" i="11"/>
  <c r="V19" i="11"/>
  <c r="Q19" i="11"/>
  <c r="L19" i="11"/>
  <c r="G19" i="11"/>
  <c r="AA18" i="11"/>
  <c r="V18" i="11"/>
  <c r="Q18" i="11"/>
  <c r="L18" i="11"/>
  <c r="G18" i="11"/>
  <c r="AA17" i="11"/>
  <c r="V17" i="11"/>
  <c r="Q17" i="11"/>
  <c r="L17" i="11"/>
  <c r="G17" i="11"/>
  <c r="AA16" i="11"/>
  <c r="V16" i="11"/>
  <c r="Q16" i="11"/>
  <c r="L16" i="11"/>
  <c r="G16" i="11"/>
  <c r="AA15" i="11"/>
  <c r="V15" i="11"/>
  <c r="Q15" i="11"/>
  <c r="L15" i="11"/>
  <c r="G15" i="11"/>
  <c r="AA14" i="11"/>
  <c r="V14" i="11"/>
  <c r="Q14" i="11"/>
  <c r="L14" i="11"/>
  <c r="G14" i="11"/>
  <c r="AA13" i="11"/>
  <c r="V13" i="11"/>
  <c r="Q13" i="11"/>
  <c r="L13" i="11"/>
  <c r="G13" i="11"/>
  <c r="AA12" i="11"/>
  <c r="V12" i="11"/>
  <c r="Q12" i="11"/>
  <c r="L12" i="11"/>
  <c r="G12" i="11"/>
  <c r="AA11" i="11"/>
  <c r="V11" i="11"/>
  <c r="Q11" i="11"/>
  <c r="L11" i="11"/>
  <c r="G11" i="11"/>
  <c r="AA10" i="11"/>
  <c r="V10" i="11"/>
  <c r="Q10" i="11"/>
  <c r="L10" i="11"/>
  <c r="G10" i="11"/>
  <c r="AA9" i="11"/>
  <c r="V9" i="11"/>
  <c r="Q9" i="11"/>
  <c r="L9" i="11"/>
  <c r="G9" i="11"/>
  <c r="AA8" i="11"/>
  <c r="V8" i="11"/>
  <c r="Q8" i="11"/>
  <c r="L8" i="11"/>
  <c r="G8" i="11"/>
  <c r="AA7" i="11"/>
  <c r="V7" i="11"/>
  <c r="Q7" i="11"/>
  <c r="L7" i="11"/>
  <c r="G7" i="11"/>
  <c r="AA6" i="11"/>
  <c r="V6" i="11"/>
  <c r="Q6" i="11"/>
  <c r="L6" i="11"/>
  <c r="G6" i="11"/>
  <c r="AA5" i="11"/>
  <c r="V5" i="11"/>
  <c r="Q5" i="11"/>
  <c r="L5" i="11"/>
  <c r="G5" i="11"/>
  <c r="N17" i="29" l="1"/>
  <c r="K13" i="57"/>
  <c r="M13" i="57" s="1"/>
  <c r="K35" i="56"/>
  <c r="M35" i="56" s="1"/>
  <c r="K43" i="56"/>
  <c r="M43" i="56" s="1"/>
  <c r="K51" i="56"/>
  <c r="M51" i="56" s="1"/>
  <c r="K5" i="57"/>
  <c r="M5" i="57" s="1"/>
  <c r="J65" i="15"/>
  <c r="L65" i="15" s="1"/>
  <c r="J22" i="28"/>
  <c r="L22" i="28" s="1"/>
  <c r="J18" i="29"/>
  <c r="L18" i="29" s="1"/>
  <c r="J26" i="29"/>
  <c r="L26" i="29" s="1"/>
  <c r="N26" i="29" s="1"/>
  <c r="K61" i="57"/>
  <c r="M61" i="57" s="1"/>
  <c r="K48" i="61"/>
  <c r="M48" i="61" s="1"/>
  <c r="K11" i="62"/>
  <c r="M11" i="62" s="1"/>
  <c r="K43" i="38"/>
  <c r="M43" i="38" s="1"/>
  <c r="O43" i="38" s="1"/>
  <c r="K56" i="53"/>
  <c r="M56" i="53" s="1"/>
  <c r="K5" i="59"/>
  <c r="M5" i="59" s="1"/>
  <c r="K11" i="61"/>
  <c r="M11" i="61" s="1"/>
  <c r="K54" i="64"/>
  <c r="M54" i="64" s="1"/>
  <c r="J41" i="18"/>
  <c r="N12" i="29"/>
  <c r="O63" i="34"/>
  <c r="O30" i="67"/>
  <c r="J12" i="18"/>
  <c r="L12" i="18" s="1"/>
  <c r="J23" i="27"/>
  <c r="L23" i="27" s="1"/>
  <c r="N23" i="27" s="1"/>
  <c r="J31" i="27"/>
  <c r="L31" i="27" s="1"/>
  <c r="K38" i="38"/>
  <c r="M38" i="38" s="1"/>
  <c r="K81" i="45"/>
  <c r="M81" i="45" s="1"/>
  <c r="O36" i="38"/>
  <c r="J7" i="27"/>
  <c r="L7" i="27" s="1"/>
  <c r="J24" i="29"/>
  <c r="L24" i="29" s="1"/>
  <c r="N24" i="29" s="1"/>
  <c r="K43" i="34"/>
  <c r="M43" i="34" s="1"/>
  <c r="K31" i="48"/>
  <c r="M31" i="48" s="1"/>
  <c r="K53" i="61"/>
  <c r="M53" i="61" s="1"/>
  <c r="K62" i="61"/>
  <c r="M62" i="61" s="1"/>
  <c r="J46" i="28"/>
  <c r="L46" i="28" s="1"/>
  <c r="N46" i="28" s="1"/>
  <c r="K41" i="44"/>
  <c r="M41" i="44" s="1"/>
  <c r="K16" i="45"/>
  <c r="M16" i="45" s="1"/>
  <c r="K30" i="54"/>
  <c r="M30" i="54" s="1"/>
  <c r="K42" i="54"/>
  <c r="M42" i="54" s="1"/>
  <c r="N29" i="55"/>
  <c r="K33" i="56"/>
  <c r="M33" i="56" s="1"/>
  <c r="K17" i="59"/>
  <c r="M17" i="59" s="1"/>
  <c r="K15" i="64"/>
  <c r="M15" i="64" s="1"/>
  <c r="K22" i="50"/>
  <c r="M22" i="50" s="1"/>
  <c r="J21" i="18"/>
  <c r="J29" i="18"/>
  <c r="J37" i="18"/>
  <c r="J45" i="18"/>
  <c r="J53" i="18"/>
  <c r="J52" i="28"/>
  <c r="L52" i="28" s="1"/>
  <c r="J6" i="29"/>
  <c r="L6" i="29" s="1"/>
  <c r="J24" i="30"/>
  <c r="L24" i="30" s="1"/>
  <c r="K45" i="33"/>
  <c r="M45" i="33" s="1"/>
  <c r="K36" i="55"/>
  <c r="M36" i="55" s="1"/>
  <c r="K34" i="59"/>
  <c r="M34" i="59" s="1"/>
  <c r="K10" i="64"/>
  <c r="M10" i="64" s="1"/>
  <c r="K23" i="64"/>
  <c r="M23" i="64" s="1"/>
  <c r="J11" i="28"/>
  <c r="L11" i="28" s="1"/>
  <c r="K27" i="31"/>
  <c r="M27" i="31" s="1"/>
  <c r="O27" i="31" s="1"/>
  <c r="K27" i="33"/>
  <c r="M27" i="33" s="1"/>
  <c r="N21" i="37"/>
  <c r="K39" i="38"/>
  <c r="M39" i="38" s="1"/>
  <c r="K37" i="44"/>
  <c r="M37" i="44" s="1"/>
  <c r="K43" i="63"/>
  <c r="M43" i="63" s="1"/>
  <c r="O9" i="67"/>
  <c r="J16" i="28"/>
  <c r="L16" i="28" s="1"/>
  <c r="J14" i="29"/>
  <c r="L14" i="29" s="1"/>
  <c r="J22" i="29"/>
  <c r="L22" i="29" s="1"/>
  <c r="K29" i="36"/>
  <c r="M29" i="36" s="1"/>
  <c r="K45" i="41"/>
  <c r="M45" i="41" s="1"/>
  <c r="K79" i="41"/>
  <c r="M79" i="41" s="1"/>
  <c r="K44" i="45"/>
  <c r="M44" i="45" s="1"/>
  <c r="K44" i="55"/>
  <c r="M44" i="55" s="1"/>
  <c r="K38" i="59"/>
  <c r="M38" i="59" s="1"/>
  <c r="K64" i="64"/>
  <c r="M64" i="64" s="1"/>
  <c r="K33" i="54"/>
  <c r="M33" i="54" s="1"/>
  <c r="J6" i="15"/>
  <c r="J58" i="17"/>
  <c r="K36" i="33"/>
  <c r="M36" i="33" s="1"/>
  <c r="N13" i="40"/>
  <c r="K24" i="49"/>
  <c r="M24" i="49" s="1"/>
  <c r="O24" i="49" s="1"/>
  <c r="K47" i="49"/>
  <c r="M47" i="49" s="1"/>
  <c r="N31" i="50"/>
  <c r="K33" i="55"/>
  <c r="M33" i="55" s="1"/>
  <c r="N22" i="37"/>
  <c r="K67" i="37"/>
  <c r="M67" i="37" s="1"/>
  <c r="O67" i="37" s="1"/>
  <c r="K71" i="37"/>
  <c r="M71" i="37" s="1"/>
  <c r="K5" i="38"/>
  <c r="M5" i="38" s="1"/>
  <c r="K25" i="55"/>
  <c r="M25" i="55" s="1"/>
  <c r="N9" i="40"/>
  <c r="K82" i="45"/>
  <c r="M82" i="45" s="1"/>
  <c r="O82" i="45" s="1"/>
  <c r="N5" i="50"/>
  <c r="K16" i="55"/>
  <c r="M16" i="55" s="1"/>
  <c r="K54" i="60"/>
  <c r="M54" i="60" s="1"/>
  <c r="K58" i="60"/>
  <c r="M58" i="60" s="1"/>
  <c r="K5" i="61"/>
  <c r="M5" i="61" s="1"/>
  <c r="K8" i="61"/>
  <c r="M8" i="61" s="1"/>
  <c r="K41" i="61"/>
  <c r="M41" i="61" s="1"/>
  <c r="O41" i="61" s="1"/>
  <c r="K44" i="62"/>
  <c r="M44" i="62" s="1"/>
  <c r="O44" i="62" s="1"/>
  <c r="K48" i="62"/>
  <c r="M48" i="62" s="1"/>
  <c r="O48" i="62" s="1"/>
  <c r="K53" i="62"/>
  <c r="M53" i="62" s="1"/>
  <c r="O53" i="62" s="1"/>
  <c r="K26" i="63"/>
  <c r="M26" i="63" s="1"/>
  <c r="K74" i="40"/>
  <c r="M74" i="40" s="1"/>
  <c r="O74" i="40" s="1"/>
  <c r="K6" i="41"/>
  <c r="M6" i="41" s="1"/>
  <c r="N31" i="49"/>
  <c r="K17" i="55"/>
  <c r="M17" i="55" s="1"/>
  <c r="K21" i="55"/>
  <c r="M21" i="55" s="1"/>
  <c r="O21" i="55" s="1"/>
  <c r="K66" i="39"/>
  <c r="M66" i="39" s="1"/>
  <c r="K70" i="39"/>
  <c r="M70" i="39" s="1"/>
  <c r="K43" i="48"/>
  <c r="M43" i="48" s="1"/>
  <c r="O43" i="48" s="1"/>
  <c r="K51" i="48"/>
  <c r="M51" i="48" s="1"/>
  <c r="O51" i="48" s="1"/>
  <c r="K46" i="49"/>
  <c r="M46" i="49" s="1"/>
  <c r="K26" i="52"/>
  <c r="M26" i="52" s="1"/>
  <c r="K10" i="53"/>
  <c r="M10" i="53" s="1"/>
  <c r="O10" i="53" s="1"/>
  <c r="K36" i="54"/>
  <c r="M36" i="54" s="1"/>
  <c r="K27" i="63"/>
  <c r="M27" i="63" s="1"/>
  <c r="J14" i="18"/>
  <c r="J20" i="18"/>
  <c r="J24" i="18"/>
  <c r="J32" i="18"/>
  <c r="J52" i="18"/>
  <c r="J56" i="18"/>
  <c r="K46" i="39"/>
  <c r="M46" i="39" s="1"/>
  <c r="O46" i="39" s="1"/>
  <c r="J9" i="15"/>
  <c r="J15" i="15"/>
  <c r="J46" i="17"/>
  <c r="K26" i="35"/>
  <c r="M26" i="35" s="1"/>
  <c r="K30" i="35"/>
  <c r="M30" i="35" s="1"/>
  <c r="K38" i="35"/>
  <c r="M38" i="35" s="1"/>
  <c r="K20" i="36"/>
  <c r="M20" i="36" s="1"/>
  <c r="K26" i="45"/>
  <c r="M26" i="45" s="1"/>
  <c r="K6" i="49"/>
  <c r="M6" i="49" s="1"/>
  <c r="K20" i="49"/>
  <c r="M20" i="49" s="1"/>
  <c r="K7" i="50"/>
  <c r="M7" i="50" s="1"/>
  <c r="K43" i="53"/>
  <c r="M43" i="53" s="1"/>
  <c r="O43" i="53" s="1"/>
  <c r="K23" i="55"/>
  <c r="M23" i="55" s="1"/>
  <c r="K45" i="64"/>
  <c r="M45" i="64" s="1"/>
  <c r="K55" i="44"/>
  <c r="M55" i="44" s="1"/>
  <c r="K15" i="50"/>
  <c r="M15" i="50" s="1"/>
  <c r="K53" i="53"/>
  <c r="M53" i="53" s="1"/>
  <c r="K54" i="54"/>
  <c r="M54" i="54" s="1"/>
  <c r="K11" i="55"/>
  <c r="M11" i="55" s="1"/>
  <c r="O11" i="55" s="1"/>
  <c r="K29" i="55"/>
  <c r="M29" i="55" s="1"/>
  <c r="K11" i="57"/>
  <c r="M11" i="57" s="1"/>
  <c r="K35" i="63"/>
  <c r="M35" i="63" s="1"/>
  <c r="J56" i="15"/>
  <c r="J76" i="15"/>
  <c r="J18" i="27"/>
  <c r="L18" i="27" s="1"/>
  <c r="J19" i="28"/>
  <c r="L19" i="28" s="1"/>
  <c r="J25" i="28"/>
  <c r="L25" i="28" s="1"/>
  <c r="K19" i="34"/>
  <c r="M19" i="34" s="1"/>
  <c r="K67" i="34"/>
  <c r="M67" i="34" s="1"/>
  <c r="O67" i="34" s="1"/>
  <c r="K71" i="34"/>
  <c r="M71" i="34" s="1"/>
  <c r="K62" i="36"/>
  <c r="M62" i="36" s="1"/>
  <c r="K15" i="38"/>
  <c r="M15" i="38" s="1"/>
  <c r="K34" i="39"/>
  <c r="M34" i="39" s="1"/>
  <c r="K42" i="39"/>
  <c r="M42" i="39" s="1"/>
  <c r="O42" i="39" s="1"/>
  <c r="K78" i="39"/>
  <c r="M78" i="39" s="1"/>
  <c r="K30" i="41"/>
  <c r="M30" i="41" s="1"/>
  <c r="O30" i="41" s="1"/>
  <c r="K43" i="45"/>
  <c r="M43" i="45" s="1"/>
  <c r="K42" i="48"/>
  <c r="M42" i="48" s="1"/>
  <c r="K25" i="52"/>
  <c r="M25" i="52" s="1"/>
  <c r="K58" i="57"/>
  <c r="M58" i="57" s="1"/>
  <c r="O58" i="57" s="1"/>
  <c r="K62" i="57"/>
  <c r="M62" i="57" s="1"/>
  <c r="J26" i="28"/>
  <c r="L26" i="28" s="1"/>
  <c r="N36" i="33"/>
  <c r="O45" i="33"/>
  <c r="K36" i="34"/>
  <c r="M36" i="34" s="1"/>
  <c r="K10" i="41"/>
  <c r="M10" i="41" s="1"/>
  <c r="K18" i="41"/>
  <c r="M18" i="41" s="1"/>
  <c r="O18" i="41" s="1"/>
  <c r="N34" i="41"/>
  <c r="K57" i="43"/>
  <c r="M57" i="43" s="1"/>
  <c r="O57" i="43" s="1"/>
  <c r="K57" i="52"/>
  <c r="M57" i="52" s="1"/>
  <c r="O57" i="52" s="1"/>
  <c r="K21" i="53"/>
  <c r="M21" i="53" s="1"/>
  <c r="K8" i="54"/>
  <c r="M8" i="54" s="1"/>
  <c r="O33" i="56"/>
  <c r="K13" i="60"/>
  <c r="M13" i="60" s="1"/>
  <c r="K23" i="60"/>
  <c r="M23" i="60" s="1"/>
  <c r="K49" i="60"/>
  <c r="M49" i="60" s="1"/>
  <c r="O49" i="60" s="1"/>
  <c r="K40" i="61"/>
  <c r="M40" i="61" s="1"/>
  <c r="O40" i="61" s="1"/>
  <c r="K17" i="62"/>
  <c r="M17" i="62" s="1"/>
  <c r="O17" i="62" s="1"/>
  <c r="K33" i="62"/>
  <c r="M33" i="62" s="1"/>
  <c r="K47" i="62"/>
  <c r="M47" i="62" s="1"/>
  <c r="O47" i="62" s="1"/>
  <c r="K41" i="63"/>
  <c r="M41" i="63" s="1"/>
  <c r="K58" i="63"/>
  <c r="M58" i="63" s="1"/>
  <c r="K62" i="63"/>
  <c r="M62" i="63" s="1"/>
  <c r="K18" i="64"/>
  <c r="M18" i="64" s="1"/>
  <c r="N7" i="31"/>
  <c r="K16" i="53"/>
  <c r="M16" i="53" s="1"/>
  <c r="N36" i="63"/>
  <c r="K47" i="31"/>
  <c r="M47" i="31" s="1"/>
  <c r="O47" i="31" s="1"/>
  <c r="K55" i="31"/>
  <c r="M55" i="31" s="1"/>
  <c r="K15" i="33"/>
  <c r="M15" i="33" s="1"/>
  <c r="N37" i="36"/>
  <c r="K59" i="36"/>
  <c r="M59" i="36" s="1"/>
  <c r="O59" i="36" s="1"/>
  <c r="K8" i="38"/>
  <c r="M8" i="38" s="1"/>
  <c r="O8" i="38" s="1"/>
  <c r="K46" i="38"/>
  <c r="M46" i="38" s="1"/>
  <c r="K59" i="38"/>
  <c r="M59" i="38" s="1"/>
  <c r="N12" i="40"/>
  <c r="K40" i="45"/>
  <c r="M40" i="45" s="1"/>
  <c r="K58" i="45"/>
  <c r="M58" i="45" s="1"/>
  <c r="O58" i="45" s="1"/>
  <c r="X50" i="13"/>
  <c r="Y50" i="13" s="1"/>
  <c r="J5" i="18"/>
  <c r="L5" i="18" s="1"/>
  <c r="K64" i="33"/>
  <c r="M64" i="33" s="1"/>
  <c r="O64" i="33" s="1"/>
  <c r="O38" i="38"/>
  <c r="K6" i="43"/>
  <c r="M6" i="43" s="1"/>
  <c r="K32" i="43"/>
  <c r="M32" i="43" s="1"/>
  <c r="K78" i="43"/>
  <c r="M78" i="43" s="1"/>
  <c r="K33" i="47"/>
  <c r="M33" i="47" s="1"/>
  <c r="K5" i="54"/>
  <c r="M5" i="54" s="1"/>
  <c r="K11" i="59"/>
  <c r="M11" i="59" s="1"/>
  <c r="K39" i="64"/>
  <c r="M39" i="64" s="1"/>
  <c r="O39" i="64" s="1"/>
  <c r="K47" i="64"/>
  <c r="M47" i="64" s="1"/>
  <c r="O47" i="64" s="1"/>
  <c r="K55" i="64"/>
  <c r="M55" i="64" s="1"/>
  <c r="K63" i="64"/>
  <c r="M63" i="64" s="1"/>
  <c r="O63" i="64" s="1"/>
  <c r="K9" i="61"/>
  <c r="M9" i="61" s="1"/>
  <c r="O9" i="61" s="1"/>
  <c r="J41" i="27"/>
  <c r="L41" i="27" s="1"/>
  <c r="N41" i="27" s="1"/>
  <c r="J57" i="27"/>
  <c r="L57" i="27" s="1"/>
  <c r="N57" i="27" s="1"/>
  <c r="J6" i="28"/>
  <c r="L6" i="28" s="1"/>
  <c r="J46" i="29"/>
  <c r="L46" i="29" s="1"/>
  <c r="J51" i="29"/>
  <c r="L51" i="29" s="1"/>
  <c r="J20" i="30"/>
  <c r="L20" i="30" s="1"/>
  <c r="J56" i="30"/>
  <c r="L56" i="30" s="1"/>
  <c r="N56" i="30" s="1"/>
  <c r="K15" i="32"/>
  <c r="M15" i="32" s="1"/>
  <c r="K65" i="34"/>
  <c r="M65" i="34" s="1"/>
  <c r="K15" i="35"/>
  <c r="M15" i="35" s="1"/>
  <c r="K69" i="35"/>
  <c r="M69" i="35" s="1"/>
  <c r="O69" i="35" s="1"/>
  <c r="K52" i="36"/>
  <c r="M52" i="36" s="1"/>
  <c r="O52" i="36" s="1"/>
  <c r="K51" i="38"/>
  <c r="M51" i="38" s="1"/>
  <c r="O51" i="38" s="1"/>
  <c r="K23" i="39"/>
  <c r="M23" i="39" s="1"/>
  <c r="K51" i="41"/>
  <c r="M51" i="41" s="1"/>
  <c r="K80" i="41"/>
  <c r="M80" i="41" s="1"/>
  <c r="K22" i="43"/>
  <c r="M22" i="43" s="1"/>
  <c r="K27" i="43"/>
  <c r="M27" i="43" s="1"/>
  <c r="K22" i="45"/>
  <c r="M22" i="45" s="1"/>
  <c r="J23" i="17"/>
  <c r="J27" i="17"/>
  <c r="J36" i="17"/>
  <c r="K64" i="37"/>
  <c r="M64" i="37" s="1"/>
  <c r="O64" i="37" s="1"/>
  <c r="K76" i="37"/>
  <c r="M76" i="37" s="1"/>
  <c r="N47" i="38"/>
  <c r="K38" i="43"/>
  <c r="M38" i="43" s="1"/>
  <c r="K19" i="48"/>
  <c r="M19" i="48" s="1"/>
  <c r="O19" i="48" s="1"/>
  <c r="K24" i="48"/>
  <c r="M24" i="48" s="1"/>
  <c r="K8" i="56"/>
  <c r="M8" i="56" s="1"/>
  <c r="K55" i="60"/>
  <c r="M55" i="60" s="1"/>
  <c r="K59" i="60"/>
  <c r="M59" i="60" s="1"/>
  <c r="K63" i="60"/>
  <c r="M63" i="60" s="1"/>
  <c r="X44" i="12"/>
  <c r="Y44" i="12" s="1"/>
  <c r="K30" i="33"/>
  <c r="M30" i="33" s="1"/>
  <c r="K8" i="53"/>
  <c r="M8" i="53" s="1"/>
  <c r="K24" i="53"/>
  <c r="M24" i="53" s="1"/>
  <c r="O24" i="53" s="1"/>
  <c r="K40" i="53"/>
  <c r="M40" i="53" s="1"/>
  <c r="O40" i="53" s="1"/>
  <c r="X12" i="11"/>
  <c r="Y12" i="11" s="1"/>
  <c r="AB12" i="11" s="1"/>
  <c r="X36" i="11"/>
  <c r="Y36" i="11" s="1"/>
  <c r="AB36" i="11" s="1"/>
  <c r="X60" i="11"/>
  <c r="Y60" i="11" s="1"/>
  <c r="AB60" i="11" s="1"/>
  <c r="X6" i="12"/>
  <c r="Y6" i="12" s="1"/>
  <c r="AB6" i="12" s="1"/>
  <c r="J67" i="15"/>
  <c r="J71" i="15"/>
  <c r="J75" i="15"/>
  <c r="J37" i="17"/>
  <c r="J43" i="17"/>
  <c r="J24" i="28"/>
  <c r="L24" i="28" s="1"/>
  <c r="K28" i="32"/>
  <c r="M28" i="32" s="1"/>
  <c r="K11" i="35"/>
  <c r="M11" i="35" s="1"/>
  <c r="K50" i="35"/>
  <c r="M50" i="35" s="1"/>
  <c r="O50" i="35" s="1"/>
  <c r="K66" i="35"/>
  <c r="M66" i="35" s="1"/>
  <c r="O66" i="35" s="1"/>
  <c r="N35" i="36"/>
  <c r="K14" i="37"/>
  <c r="M14" i="37" s="1"/>
  <c r="K28" i="37"/>
  <c r="M28" i="37" s="1"/>
  <c r="K36" i="37"/>
  <c r="M36" i="37" s="1"/>
  <c r="K40" i="37"/>
  <c r="M40" i="37" s="1"/>
  <c r="K33" i="41"/>
  <c r="M33" i="41" s="1"/>
  <c r="O33" i="41" s="1"/>
  <c r="K38" i="41"/>
  <c r="M38" i="41" s="1"/>
  <c r="K65" i="41"/>
  <c r="M65" i="41" s="1"/>
  <c r="O65" i="41" s="1"/>
  <c r="K63" i="44"/>
  <c r="M63" i="44" s="1"/>
  <c r="O63" i="44" s="1"/>
  <c r="K71" i="44"/>
  <c r="M71" i="44" s="1"/>
  <c r="K9" i="45"/>
  <c r="M9" i="45" s="1"/>
  <c r="K11" i="54"/>
  <c r="M11" i="54" s="1"/>
  <c r="K23" i="59"/>
  <c r="M23" i="59" s="1"/>
  <c r="K28" i="59"/>
  <c r="M28" i="59" s="1"/>
  <c r="K63" i="40"/>
  <c r="M63" i="40" s="1"/>
  <c r="O63" i="40" s="1"/>
  <c r="K20" i="48"/>
  <c r="M20" i="48" s="1"/>
  <c r="O20" i="48" s="1"/>
  <c r="K36" i="48"/>
  <c r="M36" i="48" s="1"/>
  <c r="O36" i="48" s="1"/>
  <c r="K13" i="53"/>
  <c r="M13" i="53" s="1"/>
  <c r="K48" i="53"/>
  <c r="M48" i="53" s="1"/>
  <c r="K31" i="56"/>
  <c r="M31" i="56" s="1"/>
  <c r="K15" i="60"/>
  <c r="M15" i="60" s="1"/>
  <c r="K12" i="61"/>
  <c r="M12" i="61" s="1"/>
  <c r="O12" i="61" s="1"/>
  <c r="K56" i="61"/>
  <c r="M56" i="61" s="1"/>
  <c r="O56" i="61" s="1"/>
  <c r="K34" i="62"/>
  <c r="M34" i="62" s="1"/>
  <c r="O34" i="62" s="1"/>
  <c r="K38" i="62"/>
  <c r="M38" i="62" s="1"/>
  <c r="O38" i="62" s="1"/>
  <c r="K62" i="62"/>
  <c r="M62" i="62" s="1"/>
  <c r="K7" i="63"/>
  <c r="M7" i="63" s="1"/>
  <c r="K49" i="64"/>
  <c r="M49" i="64" s="1"/>
  <c r="K57" i="64"/>
  <c r="M57" i="64" s="1"/>
  <c r="J23" i="15"/>
  <c r="J27" i="15"/>
  <c r="J31" i="15"/>
  <c r="J35" i="15"/>
  <c r="N35" i="15" s="1"/>
  <c r="J39" i="15"/>
  <c r="N39" i="15" s="1"/>
  <c r="J43" i="15"/>
  <c r="J47" i="15"/>
  <c r="J55" i="15"/>
  <c r="J14" i="27"/>
  <c r="L14" i="27" s="1"/>
  <c r="J58" i="28"/>
  <c r="L58" i="28" s="1"/>
  <c r="N58" i="28" s="1"/>
  <c r="J62" i="28"/>
  <c r="L62" i="28" s="1"/>
  <c r="N62" i="28" s="1"/>
  <c r="J7" i="29"/>
  <c r="L7" i="29" s="1"/>
  <c r="N7" i="29" s="1"/>
  <c r="K36" i="32"/>
  <c r="M36" i="32" s="1"/>
  <c r="O36" i="32" s="1"/>
  <c r="K40" i="32"/>
  <c r="M40" i="32" s="1"/>
  <c r="K44" i="32"/>
  <c r="M44" i="32" s="1"/>
  <c r="K48" i="32"/>
  <c r="M48" i="32" s="1"/>
  <c r="O48" i="32" s="1"/>
  <c r="K52" i="32"/>
  <c r="M52" i="32" s="1"/>
  <c r="O52" i="32" s="1"/>
  <c r="K56" i="32"/>
  <c r="M56" i="32" s="1"/>
  <c r="O56" i="32" s="1"/>
  <c r="K8" i="33"/>
  <c r="M8" i="33" s="1"/>
  <c r="O8" i="33" s="1"/>
  <c r="K5" i="39"/>
  <c r="M5" i="39" s="1"/>
  <c r="K44" i="39"/>
  <c r="M44" i="39" s="1"/>
  <c r="O44" i="39" s="1"/>
  <c r="N8" i="40"/>
  <c r="K62" i="43"/>
  <c r="M62" i="43" s="1"/>
  <c r="O62" i="43" s="1"/>
  <c r="K70" i="43"/>
  <c r="M70" i="43" s="1"/>
  <c r="O70" i="43" s="1"/>
  <c r="K74" i="43"/>
  <c r="M74" i="43" s="1"/>
  <c r="O74" i="43" s="1"/>
  <c r="K23" i="44"/>
  <c r="M23" i="44" s="1"/>
  <c r="K79" i="45"/>
  <c r="M79" i="45" s="1"/>
  <c r="K5" i="49"/>
  <c r="M5" i="49" s="1"/>
  <c r="O5" i="49" s="1"/>
  <c r="K5" i="50"/>
  <c r="M5" i="50" s="1"/>
  <c r="O5" i="50" s="1"/>
  <c r="K13" i="51"/>
  <c r="M13" i="51" s="1"/>
  <c r="K56" i="52"/>
  <c r="M56" i="52" s="1"/>
  <c r="O56" i="52" s="1"/>
  <c r="K5" i="53"/>
  <c r="M5" i="53" s="1"/>
  <c r="K34" i="54"/>
  <c r="M34" i="54" s="1"/>
  <c r="O34" i="54" s="1"/>
  <c r="K15" i="55"/>
  <c r="M15" i="55" s="1"/>
  <c r="K41" i="55"/>
  <c r="M41" i="55" s="1"/>
  <c r="K58" i="62"/>
  <c r="M58" i="62" s="1"/>
  <c r="N28" i="64"/>
  <c r="O8" i="67"/>
  <c r="K36" i="39"/>
  <c r="M36" i="39" s="1"/>
  <c r="U16" i="26"/>
  <c r="M24" i="28"/>
  <c r="K72" i="35"/>
  <c r="M72" i="35" s="1"/>
  <c r="O72" i="35" s="1"/>
  <c r="N16" i="36"/>
  <c r="N19" i="39"/>
  <c r="K50" i="43"/>
  <c r="M50" i="43" s="1"/>
  <c r="O50" i="43" s="1"/>
  <c r="O78" i="43"/>
  <c r="K71" i="45"/>
  <c r="M71" i="45" s="1"/>
  <c r="K26" i="48"/>
  <c r="M26" i="48" s="1"/>
  <c r="K52" i="56"/>
  <c r="M52" i="56" s="1"/>
  <c r="O52" i="56" s="1"/>
  <c r="K56" i="56"/>
  <c r="M56" i="56" s="1"/>
  <c r="K6" i="57"/>
  <c r="M6" i="57" s="1"/>
  <c r="K49" i="57"/>
  <c r="M49" i="57" s="1"/>
  <c r="K51" i="59"/>
  <c r="M51" i="59" s="1"/>
  <c r="O51" i="59" s="1"/>
  <c r="K37" i="61"/>
  <c r="M37" i="61" s="1"/>
  <c r="K65" i="61"/>
  <c r="M65" i="61" s="1"/>
  <c r="O65" i="61" s="1"/>
  <c r="K51" i="63"/>
  <c r="M51" i="63" s="1"/>
  <c r="O51" i="63" s="1"/>
  <c r="K59" i="63"/>
  <c r="M59" i="63" s="1"/>
  <c r="O59" i="63" s="1"/>
  <c r="K63" i="63"/>
  <c r="M63" i="63" s="1"/>
  <c r="O63" i="63" s="1"/>
  <c r="K19" i="64"/>
  <c r="M19" i="64" s="1"/>
  <c r="O19" i="64" s="1"/>
  <c r="O54" i="64"/>
  <c r="J9" i="18"/>
  <c r="L9" i="18" s="1"/>
  <c r="K51" i="31"/>
  <c r="M51" i="31" s="1"/>
  <c r="O51" i="31" s="1"/>
  <c r="K75" i="35"/>
  <c r="M75" i="35" s="1"/>
  <c r="K25" i="45"/>
  <c r="M25" i="45" s="1"/>
  <c r="O25" i="45" s="1"/>
  <c r="K39" i="45"/>
  <c r="M39" i="45" s="1"/>
  <c r="K45" i="47"/>
  <c r="M45" i="47" s="1"/>
  <c r="X37" i="13"/>
  <c r="Y37" i="13" s="1"/>
  <c r="X38" i="13"/>
  <c r="Y38" i="13" s="1"/>
  <c r="J60" i="17"/>
  <c r="L60" i="17" s="1"/>
  <c r="J24" i="27"/>
  <c r="L24" i="27" s="1"/>
  <c r="J28" i="27"/>
  <c r="L28" i="27" s="1"/>
  <c r="M29" i="28"/>
  <c r="J23" i="29"/>
  <c r="L23" i="29" s="1"/>
  <c r="N23" i="29" s="1"/>
  <c r="K27" i="32"/>
  <c r="M27" i="32" s="1"/>
  <c r="K57" i="34"/>
  <c r="M57" i="34" s="1"/>
  <c r="O57" i="34" s="1"/>
  <c r="K36" i="35"/>
  <c r="M36" i="35" s="1"/>
  <c r="O36" i="35" s="1"/>
  <c r="N11" i="36"/>
  <c r="K17" i="36"/>
  <c r="M17" i="36" s="1"/>
  <c r="K50" i="36"/>
  <c r="M50" i="36" s="1"/>
  <c r="O50" i="36" s="1"/>
  <c r="N20" i="38"/>
  <c r="K15" i="39"/>
  <c r="M15" i="39" s="1"/>
  <c r="O15" i="39" s="1"/>
  <c r="K25" i="39"/>
  <c r="M25" i="39" s="1"/>
  <c r="K37" i="39"/>
  <c r="M37" i="39" s="1"/>
  <c r="K19" i="40"/>
  <c r="M19" i="40" s="1"/>
  <c r="K24" i="40"/>
  <c r="M24" i="40" s="1"/>
  <c r="O24" i="40" s="1"/>
  <c r="K29" i="40"/>
  <c r="M29" i="40" s="1"/>
  <c r="K52" i="40"/>
  <c r="M52" i="40" s="1"/>
  <c r="K64" i="41"/>
  <c r="M64" i="41" s="1"/>
  <c r="O64" i="41" s="1"/>
  <c r="K45" i="45"/>
  <c r="M45" i="45" s="1"/>
  <c r="O45" i="45" s="1"/>
  <c r="K11" i="47"/>
  <c r="M11" i="47" s="1"/>
  <c r="O11" i="47" s="1"/>
  <c r="K33" i="49"/>
  <c r="M33" i="49" s="1"/>
  <c r="K20" i="51"/>
  <c r="M20" i="51" s="1"/>
  <c r="K28" i="51"/>
  <c r="M28" i="51" s="1"/>
  <c r="O28" i="51" s="1"/>
  <c r="K5" i="52"/>
  <c r="M5" i="52" s="1"/>
  <c r="O42" i="54"/>
  <c r="K27" i="56"/>
  <c r="M27" i="56" s="1"/>
  <c r="O55" i="60"/>
  <c r="O59" i="60"/>
  <c r="O63" i="60"/>
  <c r="K42" i="61"/>
  <c r="M42" i="61" s="1"/>
  <c r="K54" i="62"/>
  <c r="M54" i="62" s="1"/>
  <c r="O27" i="63"/>
  <c r="N32" i="63"/>
  <c r="K38" i="64"/>
  <c r="M38" i="64" s="1"/>
  <c r="K46" i="64"/>
  <c r="M46" i="64" s="1"/>
  <c r="O46" i="64" s="1"/>
  <c r="K62" i="64"/>
  <c r="M62" i="64" s="1"/>
  <c r="M28" i="28"/>
  <c r="K67" i="35"/>
  <c r="M67" i="35" s="1"/>
  <c r="O67" i="35" s="1"/>
  <c r="J20" i="15"/>
  <c r="J24" i="15"/>
  <c r="N24" i="15" s="1"/>
  <c r="J28" i="15"/>
  <c r="N28" i="15" s="1"/>
  <c r="J32" i="15"/>
  <c r="J36" i="15"/>
  <c r="N36" i="15" s="1"/>
  <c r="J40" i="15"/>
  <c r="J44" i="15"/>
  <c r="J48" i="15"/>
  <c r="J38" i="17"/>
  <c r="L38" i="17" s="1"/>
  <c r="J44" i="17"/>
  <c r="L44" i="17" s="1"/>
  <c r="N25" i="28"/>
  <c r="J30" i="28"/>
  <c r="L30" i="28" s="1"/>
  <c r="J35" i="28"/>
  <c r="L35" i="28" s="1"/>
  <c r="N35" i="28" s="1"/>
  <c r="J39" i="28"/>
  <c r="L39" i="28" s="1"/>
  <c r="N39" i="28" s="1"/>
  <c r="J38" i="29"/>
  <c r="L38" i="29" s="1"/>
  <c r="N38" i="29" s="1"/>
  <c r="J43" i="29"/>
  <c r="L43" i="29" s="1"/>
  <c r="J16" i="30"/>
  <c r="L16" i="30" s="1"/>
  <c r="K43" i="33"/>
  <c r="M43" i="33" s="1"/>
  <c r="O43" i="33" s="1"/>
  <c r="K33" i="34"/>
  <c r="M33" i="34" s="1"/>
  <c r="O80" i="41"/>
  <c r="K59" i="43"/>
  <c r="M59" i="43" s="1"/>
  <c r="O59" i="43" s="1"/>
  <c r="K75" i="43"/>
  <c r="M75" i="43" s="1"/>
  <c r="O75" i="43" s="1"/>
  <c r="O37" i="44"/>
  <c r="O41" i="44"/>
  <c r="K37" i="56"/>
  <c r="M37" i="56" s="1"/>
  <c r="O37" i="56" s="1"/>
  <c r="K17" i="57"/>
  <c r="M17" i="57" s="1"/>
  <c r="K50" i="57"/>
  <c r="M50" i="57" s="1"/>
  <c r="O50" i="57" s="1"/>
  <c r="O38" i="59"/>
  <c r="K18" i="63"/>
  <c r="M18" i="63" s="1"/>
  <c r="O18" i="63" s="1"/>
  <c r="O43" i="63"/>
  <c r="K20" i="64"/>
  <c r="M20" i="64" s="1"/>
  <c r="X42" i="13"/>
  <c r="Y42" i="13" s="1"/>
  <c r="J64" i="15"/>
  <c r="K11" i="31"/>
  <c r="M11" i="31" s="1"/>
  <c r="K45" i="31"/>
  <c r="M45" i="31" s="1"/>
  <c r="K39" i="33"/>
  <c r="M39" i="33" s="1"/>
  <c r="K52" i="33"/>
  <c r="M52" i="33" s="1"/>
  <c r="K61" i="33"/>
  <c r="M61" i="33" s="1"/>
  <c r="O61" i="33" s="1"/>
  <c r="K8" i="36"/>
  <c r="M8" i="36" s="1"/>
  <c r="K18" i="36"/>
  <c r="M18" i="36" s="1"/>
  <c r="O18" i="36" s="1"/>
  <c r="K38" i="39"/>
  <c r="M38" i="39" s="1"/>
  <c r="O38" i="39" s="1"/>
  <c r="K23" i="43"/>
  <c r="M23" i="43" s="1"/>
  <c r="O23" i="43" s="1"/>
  <c r="K20" i="44"/>
  <c r="M20" i="44" s="1"/>
  <c r="K70" i="44"/>
  <c r="M70" i="44" s="1"/>
  <c r="O70" i="44" s="1"/>
  <c r="K17" i="45"/>
  <c r="M17" i="45" s="1"/>
  <c r="O81" i="45"/>
  <c r="K11" i="50"/>
  <c r="M11" i="50" s="1"/>
  <c r="K34" i="50"/>
  <c r="M34" i="50" s="1"/>
  <c r="K46" i="53"/>
  <c r="M46" i="53" s="1"/>
  <c r="O46" i="53" s="1"/>
  <c r="K10" i="56"/>
  <c r="M10" i="56" s="1"/>
  <c r="K50" i="62"/>
  <c r="M50" i="62" s="1"/>
  <c r="J21" i="27"/>
  <c r="L21" i="27" s="1"/>
  <c r="N21" i="27" s="1"/>
  <c r="M16" i="28"/>
  <c r="N16" i="28" s="1"/>
  <c r="J40" i="28"/>
  <c r="L40" i="28" s="1"/>
  <c r="J39" i="29"/>
  <c r="L39" i="29" s="1"/>
  <c r="J17" i="30"/>
  <c r="L17" i="30" s="1"/>
  <c r="K34" i="32"/>
  <c r="M34" i="32" s="1"/>
  <c r="K58" i="32"/>
  <c r="M58" i="32" s="1"/>
  <c r="O58" i="32" s="1"/>
  <c r="K62" i="32"/>
  <c r="M62" i="32" s="1"/>
  <c r="O62" i="32" s="1"/>
  <c r="N30" i="33"/>
  <c r="K72" i="36"/>
  <c r="M72" i="36" s="1"/>
  <c r="O72" i="36" s="1"/>
  <c r="K21" i="41"/>
  <c r="M21" i="41" s="1"/>
  <c r="O21" i="41" s="1"/>
  <c r="K29" i="41"/>
  <c r="M29" i="41" s="1"/>
  <c r="K11" i="53"/>
  <c r="M11" i="53" s="1"/>
  <c r="K56" i="55"/>
  <c r="M56" i="55" s="1"/>
  <c r="K6" i="56"/>
  <c r="M6" i="56" s="1"/>
  <c r="K34" i="61"/>
  <c r="M34" i="61" s="1"/>
  <c r="N29" i="36"/>
  <c r="K41" i="60"/>
  <c r="M41" i="60" s="1"/>
  <c r="K37" i="62"/>
  <c r="M37" i="62" s="1"/>
  <c r="O37" i="62" s="1"/>
  <c r="K65" i="62"/>
  <c r="M65" i="62" s="1"/>
  <c r="O65" i="62" s="1"/>
  <c r="K19" i="63"/>
  <c r="M19" i="63" s="1"/>
  <c r="K57" i="63"/>
  <c r="M57" i="63" s="1"/>
  <c r="O57" i="63" s="1"/>
  <c r="K5" i="64"/>
  <c r="M5" i="64" s="1"/>
  <c r="O5" i="64" s="1"/>
  <c r="K21" i="64"/>
  <c r="M21" i="64" s="1"/>
  <c r="O64" i="64"/>
  <c r="M17" i="27"/>
  <c r="K12" i="31"/>
  <c r="M12" i="31" s="1"/>
  <c r="O12" i="31" s="1"/>
  <c r="K16" i="31"/>
  <c r="M16" i="31" s="1"/>
  <c r="O16" i="31" s="1"/>
  <c r="K12" i="32"/>
  <c r="M12" i="32" s="1"/>
  <c r="K10" i="33"/>
  <c r="M10" i="33" s="1"/>
  <c r="O10" i="33" s="1"/>
  <c r="O47" i="34"/>
  <c r="K58" i="35"/>
  <c r="M58" i="35" s="1"/>
  <c r="O58" i="35" s="1"/>
  <c r="K14" i="36"/>
  <c r="M14" i="36" s="1"/>
  <c r="K48" i="36"/>
  <c r="M48" i="36" s="1"/>
  <c r="O48" i="36" s="1"/>
  <c r="K13" i="37"/>
  <c r="M13" i="37" s="1"/>
  <c r="K31" i="39"/>
  <c r="M31" i="39" s="1"/>
  <c r="K35" i="39"/>
  <c r="M35" i="39" s="1"/>
  <c r="O55" i="39"/>
  <c r="N7" i="40"/>
  <c r="K39" i="41"/>
  <c r="M39" i="41" s="1"/>
  <c r="K53" i="41"/>
  <c r="M53" i="41" s="1"/>
  <c r="K58" i="41"/>
  <c r="M58" i="41" s="1"/>
  <c r="O58" i="41" s="1"/>
  <c r="K11" i="44"/>
  <c r="M11" i="44" s="1"/>
  <c r="K56" i="45"/>
  <c r="M56" i="45" s="1"/>
  <c r="O56" i="45" s="1"/>
  <c r="K43" i="50"/>
  <c r="M43" i="50" s="1"/>
  <c r="O43" i="50" s="1"/>
  <c r="K57" i="60"/>
  <c r="M57" i="60" s="1"/>
  <c r="O57" i="60" s="1"/>
  <c r="K44" i="61"/>
  <c r="M44" i="61" s="1"/>
  <c r="X57" i="13"/>
  <c r="Y57" i="13" s="1"/>
  <c r="AB57" i="13" s="1"/>
  <c r="U15" i="26"/>
  <c r="J34" i="27"/>
  <c r="L34" i="27" s="1"/>
  <c r="M17" i="28"/>
  <c r="J41" i="28"/>
  <c r="L41" i="28" s="1"/>
  <c r="J45" i="28"/>
  <c r="L45" i="28" s="1"/>
  <c r="J45" i="29"/>
  <c r="L45" i="29" s="1"/>
  <c r="N45" i="29" s="1"/>
  <c r="J58" i="29"/>
  <c r="L58" i="29" s="1"/>
  <c r="N58" i="29" s="1"/>
  <c r="J66" i="29"/>
  <c r="L66" i="29" s="1"/>
  <c r="J59" i="30"/>
  <c r="L59" i="30" s="1"/>
  <c r="N59" i="30" s="1"/>
  <c r="N41" i="31"/>
  <c r="K39" i="32"/>
  <c r="M39" i="32" s="1"/>
  <c r="K24" i="37"/>
  <c r="M24" i="37" s="1"/>
  <c r="O24" i="37" s="1"/>
  <c r="K56" i="38"/>
  <c r="M56" i="38" s="1"/>
  <c r="K18" i="39"/>
  <c r="M18" i="39" s="1"/>
  <c r="N7" i="44"/>
  <c r="O55" i="44"/>
  <c r="K14" i="45"/>
  <c r="M14" i="45" s="1"/>
  <c r="O14" i="45" s="1"/>
  <c r="K42" i="51"/>
  <c r="M42" i="51" s="1"/>
  <c r="O42" i="51" s="1"/>
  <c r="K11" i="52"/>
  <c r="M11" i="52" s="1"/>
  <c r="O11" i="52" s="1"/>
  <c r="K21" i="54"/>
  <c r="M21" i="54" s="1"/>
  <c r="K6" i="55"/>
  <c r="M6" i="55" s="1"/>
  <c r="K45" i="55"/>
  <c r="M45" i="55" s="1"/>
  <c r="K53" i="55"/>
  <c r="M53" i="55" s="1"/>
  <c r="K30" i="56"/>
  <c r="M30" i="56" s="1"/>
  <c r="K36" i="59"/>
  <c r="M36" i="59" s="1"/>
  <c r="K45" i="59"/>
  <c r="M45" i="59" s="1"/>
  <c r="K16" i="61"/>
  <c r="M16" i="61" s="1"/>
  <c r="K50" i="61"/>
  <c r="M50" i="61" s="1"/>
  <c r="K57" i="62"/>
  <c r="M57" i="62" s="1"/>
  <c r="K10" i="63"/>
  <c r="M10" i="63" s="1"/>
  <c r="N27" i="64"/>
  <c r="O36" i="34"/>
  <c r="O75" i="35"/>
  <c r="O5" i="39"/>
  <c r="X36" i="13"/>
  <c r="Y36" i="13" s="1"/>
  <c r="N33" i="34"/>
  <c r="N52" i="38"/>
  <c r="N28" i="38"/>
  <c r="J9" i="17"/>
  <c r="N9" i="17" s="1"/>
  <c r="J21" i="17"/>
  <c r="N21" i="17" s="1"/>
  <c r="J29" i="17"/>
  <c r="N29" i="17" s="1"/>
  <c r="J33" i="17"/>
  <c r="X6" i="11"/>
  <c r="Y6" i="11" s="1"/>
  <c r="X43" i="13"/>
  <c r="Y43" i="13" s="1"/>
  <c r="J16" i="15"/>
  <c r="J61" i="15"/>
  <c r="L61" i="15" s="1"/>
  <c r="J69" i="15"/>
  <c r="L69" i="15" s="1"/>
  <c r="X22" i="12"/>
  <c r="Y22" i="12" s="1"/>
  <c r="X66" i="12"/>
  <c r="Y66" i="12" s="1"/>
  <c r="J68" i="15"/>
  <c r="L68" i="15" s="1"/>
  <c r="J12" i="17"/>
  <c r="J16" i="17"/>
  <c r="J24" i="17"/>
  <c r="J28" i="17"/>
  <c r="J32" i="17"/>
  <c r="J25" i="27"/>
  <c r="L25" i="27" s="1"/>
  <c r="N25" i="27" s="1"/>
  <c r="J29" i="27"/>
  <c r="L29" i="27" s="1"/>
  <c r="N29" i="27" s="1"/>
  <c r="J10" i="28"/>
  <c r="L10" i="28" s="1"/>
  <c r="M15" i="28"/>
  <c r="M19" i="28"/>
  <c r="J38" i="28"/>
  <c r="L38" i="28" s="1"/>
  <c r="N38" i="28" s="1"/>
  <c r="J42" i="28"/>
  <c r="L42" i="28" s="1"/>
  <c r="N42" i="28" s="1"/>
  <c r="J10" i="29"/>
  <c r="L10" i="29" s="1"/>
  <c r="N10" i="29" s="1"/>
  <c r="J31" i="30"/>
  <c r="L31" i="30" s="1"/>
  <c r="N20" i="31"/>
  <c r="K57" i="31"/>
  <c r="M57" i="31" s="1"/>
  <c r="O57" i="31" s="1"/>
  <c r="K61" i="31"/>
  <c r="M61" i="31" s="1"/>
  <c r="K65" i="31"/>
  <c r="M65" i="31" s="1"/>
  <c r="O65" i="31" s="1"/>
  <c r="K11" i="32"/>
  <c r="M11" i="32" s="1"/>
  <c r="K53" i="32"/>
  <c r="M53" i="32" s="1"/>
  <c r="K25" i="33"/>
  <c r="M25" i="33" s="1"/>
  <c r="O25" i="33" s="1"/>
  <c r="K29" i="33"/>
  <c r="M29" i="33" s="1"/>
  <c r="O29" i="33" s="1"/>
  <c r="K15" i="34"/>
  <c r="M15" i="34" s="1"/>
  <c r="O15" i="34" s="1"/>
  <c r="K21" i="34"/>
  <c r="M21" i="34" s="1"/>
  <c r="K48" i="34"/>
  <c r="M48" i="34" s="1"/>
  <c r="O48" i="34" s="1"/>
  <c r="K56" i="34"/>
  <c r="M56" i="34" s="1"/>
  <c r="O56" i="34" s="1"/>
  <c r="K60" i="34"/>
  <c r="M60" i="34" s="1"/>
  <c r="O60" i="34" s="1"/>
  <c r="K18" i="35"/>
  <c r="M18" i="35" s="1"/>
  <c r="K6" i="36"/>
  <c r="M6" i="36" s="1"/>
  <c r="O6" i="36" s="1"/>
  <c r="K44" i="36"/>
  <c r="M44" i="36" s="1"/>
  <c r="O44" i="36" s="1"/>
  <c r="N44" i="38"/>
  <c r="K9" i="39"/>
  <c r="M9" i="39" s="1"/>
  <c r="K14" i="39"/>
  <c r="M14" i="39" s="1"/>
  <c r="K25" i="40"/>
  <c r="M25" i="40" s="1"/>
  <c r="K12" i="41"/>
  <c r="M12" i="41" s="1"/>
  <c r="O12" i="41" s="1"/>
  <c r="K16" i="41"/>
  <c r="M16" i="41" s="1"/>
  <c r="O16" i="41" s="1"/>
  <c r="K46" i="41"/>
  <c r="M46" i="41" s="1"/>
  <c r="O46" i="41" s="1"/>
  <c r="K67" i="41"/>
  <c r="M67" i="41" s="1"/>
  <c r="O67" i="41" s="1"/>
  <c r="K15" i="43"/>
  <c r="M15" i="43" s="1"/>
  <c r="K38" i="44"/>
  <c r="M38" i="44" s="1"/>
  <c r="O38" i="44" s="1"/>
  <c r="K50" i="45"/>
  <c r="M50" i="45" s="1"/>
  <c r="K55" i="45"/>
  <c r="M55" i="45" s="1"/>
  <c r="O55" i="45" s="1"/>
  <c r="K38" i="47"/>
  <c r="M38" i="47" s="1"/>
  <c r="O38" i="47" s="1"/>
  <c r="K47" i="47"/>
  <c r="M47" i="47" s="1"/>
  <c r="O47" i="47" s="1"/>
  <c r="K17" i="48"/>
  <c r="M17" i="48" s="1"/>
  <c r="K50" i="48"/>
  <c r="M50" i="48" s="1"/>
  <c r="O50" i="48" s="1"/>
  <c r="K31" i="49"/>
  <c r="M31" i="49" s="1"/>
  <c r="O31" i="49" s="1"/>
  <c r="K27" i="49"/>
  <c r="M27" i="49" s="1"/>
  <c r="K11" i="51"/>
  <c r="M11" i="51" s="1"/>
  <c r="K17" i="51"/>
  <c r="M17" i="51" s="1"/>
  <c r="K22" i="52"/>
  <c r="M22" i="52" s="1"/>
  <c r="K33" i="52"/>
  <c r="M33" i="52" s="1"/>
  <c r="O33" i="52" s="1"/>
  <c r="K46" i="52"/>
  <c r="M46" i="52" s="1"/>
  <c r="K50" i="52"/>
  <c r="M50" i="52" s="1"/>
  <c r="O50" i="52" s="1"/>
  <c r="K54" i="52"/>
  <c r="M54" i="52" s="1"/>
  <c r="O54" i="52" s="1"/>
  <c r="K58" i="52"/>
  <c r="M58" i="52" s="1"/>
  <c r="O58" i="52" s="1"/>
  <c r="K15" i="53"/>
  <c r="M15" i="53" s="1"/>
  <c r="K17" i="54"/>
  <c r="M17" i="54" s="1"/>
  <c r="K23" i="54"/>
  <c r="M23" i="54" s="1"/>
  <c r="K38" i="54"/>
  <c r="M38" i="54" s="1"/>
  <c r="K46" i="54"/>
  <c r="M46" i="54" s="1"/>
  <c r="O46" i="54" s="1"/>
  <c r="K48" i="55"/>
  <c r="M48" i="55" s="1"/>
  <c r="K53" i="57"/>
  <c r="M53" i="57" s="1"/>
  <c r="O53" i="57" s="1"/>
  <c r="K13" i="59"/>
  <c r="M13" i="59" s="1"/>
  <c r="O13" i="59" s="1"/>
  <c r="K42" i="59"/>
  <c r="M42" i="59" s="1"/>
  <c r="K26" i="61"/>
  <c r="M26" i="61" s="1"/>
  <c r="K31" i="61"/>
  <c r="M31" i="61" s="1"/>
  <c r="K36" i="61"/>
  <c r="M36" i="61" s="1"/>
  <c r="O36" i="61" s="1"/>
  <c r="K51" i="62"/>
  <c r="M51" i="62" s="1"/>
  <c r="K60" i="62"/>
  <c r="M60" i="62" s="1"/>
  <c r="O60" i="62" s="1"/>
  <c r="K9" i="63"/>
  <c r="M9" i="63" s="1"/>
  <c r="K33" i="64"/>
  <c r="M33" i="64" s="1"/>
  <c r="K65" i="64"/>
  <c r="M65" i="64" s="1"/>
  <c r="J49" i="15"/>
  <c r="J53" i="15"/>
  <c r="J17" i="18"/>
  <c r="J34" i="18"/>
  <c r="J38" i="18"/>
  <c r="L38" i="18" s="1"/>
  <c r="J46" i="18"/>
  <c r="L46" i="18" s="1"/>
  <c r="U12" i="21"/>
  <c r="J53" i="27"/>
  <c r="L53" i="27" s="1"/>
  <c r="J54" i="28"/>
  <c r="L54" i="28" s="1"/>
  <c r="N54" i="28" s="1"/>
  <c r="J11" i="29"/>
  <c r="L11" i="29" s="1"/>
  <c r="N11" i="29" s="1"/>
  <c r="J27" i="29"/>
  <c r="L27" i="29" s="1"/>
  <c r="J37" i="29"/>
  <c r="L37" i="29" s="1"/>
  <c r="N37" i="29" s="1"/>
  <c r="J32" i="30"/>
  <c r="L32" i="30" s="1"/>
  <c r="K34" i="31"/>
  <c r="M34" i="31" s="1"/>
  <c r="O34" i="31" s="1"/>
  <c r="K7" i="32"/>
  <c r="M7" i="32" s="1"/>
  <c r="K18" i="32"/>
  <c r="M18" i="32" s="1"/>
  <c r="K42" i="32"/>
  <c r="M42" i="32" s="1"/>
  <c r="O42" i="32" s="1"/>
  <c r="K57" i="33"/>
  <c r="M57" i="33" s="1"/>
  <c r="O57" i="33" s="1"/>
  <c r="K16" i="34"/>
  <c r="M16" i="34" s="1"/>
  <c r="K22" i="34"/>
  <c r="M22" i="34" s="1"/>
  <c r="K28" i="34"/>
  <c r="M28" i="34" s="1"/>
  <c r="O28" i="34" s="1"/>
  <c r="K21" i="36"/>
  <c r="M21" i="36" s="1"/>
  <c r="K35" i="36"/>
  <c r="M35" i="36" s="1"/>
  <c r="O35" i="36" s="1"/>
  <c r="K56" i="36"/>
  <c r="M56" i="36" s="1"/>
  <c r="O56" i="36" s="1"/>
  <c r="K64" i="36"/>
  <c r="M64" i="36" s="1"/>
  <c r="O64" i="36" s="1"/>
  <c r="K32" i="38"/>
  <c r="M32" i="38" s="1"/>
  <c r="K49" i="38"/>
  <c r="M49" i="38" s="1"/>
  <c r="O49" i="38" s="1"/>
  <c r="N23" i="39"/>
  <c r="K59" i="39"/>
  <c r="M59" i="39" s="1"/>
  <c r="O59" i="39" s="1"/>
  <c r="K63" i="39"/>
  <c r="M63" i="39" s="1"/>
  <c r="O63" i="39" s="1"/>
  <c r="K67" i="39"/>
  <c r="M67" i="39" s="1"/>
  <c r="O67" i="39" s="1"/>
  <c r="K7" i="40"/>
  <c r="M7" i="40" s="1"/>
  <c r="O7" i="40" s="1"/>
  <c r="K11" i="40"/>
  <c r="M11" i="40" s="1"/>
  <c r="K11" i="43"/>
  <c r="M11" i="43" s="1"/>
  <c r="O11" i="43" s="1"/>
  <c r="K16" i="43"/>
  <c r="M16" i="43" s="1"/>
  <c r="K81" i="43"/>
  <c r="M81" i="43" s="1"/>
  <c r="K21" i="44"/>
  <c r="M21" i="44" s="1"/>
  <c r="K23" i="45"/>
  <c r="M23" i="45" s="1"/>
  <c r="K33" i="45"/>
  <c r="M33" i="45" s="1"/>
  <c r="O33" i="45" s="1"/>
  <c r="K16" i="47"/>
  <c r="M16" i="47" s="1"/>
  <c r="O16" i="47" s="1"/>
  <c r="K29" i="47"/>
  <c r="M29" i="47" s="1"/>
  <c r="O29" i="47" s="1"/>
  <c r="K43" i="47"/>
  <c r="M43" i="47" s="1"/>
  <c r="K13" i="48"/>
  <c r="M13" i="48" s="1"/>
  <c r="K22" i="48"/>
  <c r="M22" i="48" s="1"/>
  <c r="K9" i="50"/>
  <c r="M9" i="50" s="1"/>
  <c r="O9" i="50" s="1"/>
  <c r="K12" i="51"/>
  <c r="M12" i="51" s="1"/>
  <c r="K28" i="52"/>
  <c r="M28" i="52" s="1"/>
  <c r="K39" i="52"/>
  <c r="M39" i="52" s="1"/>
  <c r="O39" i="52" s="1"/>
  <c r="K43" i="52"/>
  <c r="M43" i="52" s="1"/>
  <c r="K38" i="53"/>
  <c r="M38" i="53" s="1"/>
  <c r="O38" i="53" s="1"/>
  <c r="K42" i="53"/>
  <c r="M42" i="53" s="1"/>
  <c r="O42" i="53" s="1"/>
  <c r="K18" i="54"/>
  <c r="M18" i="54" s="1"/>
  <c r="K8" i="55"/>
  <c r="M8" i="55" s="1"/>
  <c r="K19" i="55"/>
  <c r="M19" i="55" s="1"/>
  <c r="K17" i="56"/>
  <c r="M17" i="56" s="1"/>
  <c r="N22" i="56"/>
  <c r="K41" i="56"/>
  <c r="M41" i="56" s="1"/>
  <c r="O41" i="56" s="1"/>
  <c r="K57" i="56"/>
  <c r="M57" i="56" s="1"/>
  <c r="O57" i="56" s="1"/>
  <c r="K38" i="57"/>
  <c r="M38" i="57" s="1"/>
  <c r="O38" i="57" s="1"/>
  <c r="K42" i="57"/>
  <c r="M42" i="57" s="1"/>
  <c r="K9" i="59"/>
  <c r="M9" i="59" s="1"/>
  <c r="K43" i="59"/>
  <c r="M43" i="59" s="1"/>
  <c r="O43" i="59" s="1"/>
  <c r="K21" i="60"/>
  <c r="M21" i="60" s="1"/>
  <c r="O21" i="60" s="1"/>
  <c r="K39" i="60"/>
  <c r="M39" i="60" s="1"/>
  <c r="K17" i="61"/>
  <c r="M17" i="61" s="1"/>
  <c r="K22" i="61"/>
  <c r="M22" i="61" s="1"/>
  <c r="N45" i="61"/>
  <c r="K25" i="64"/>
  <c r="M25" i="64" s="1"/>
  <c r="J58" i="27"/>
  <c r="L58" i="27" s="1"/>
  <c r="N58" i="27" s="1"/>
  <c r="J7" i="28"/>
  <c r="L7" i="28" s="1"/>
  <c r="N7" i="28" s="1"/>
  <c r="J47" i="28"/>
  <c r="L47" i="28" s="1"/>
  <c r="N47" i="28" s="1"/>
  <c r="J8" i="29"/>
  <c r="L8" i="29" s="1"/>
  <c r="N8" i="29" s="1"/>
  <c r="J28" i="29"/>
  <c r="L28" i="29" s="1"/>
  <c r="J33" i="29"/>
  <c r="L33" i="29" s="1"/>
  <c r="J47" i="29"/>
  <c r="L47" i="29" s="1"/>
  <c r="J52" i="29"/>
  <c r="L52" i="29" s="1"/>
  <c r="J41" i="30"/>
  <c r="L41" i="30" s="1"/>
  <c r="N41" i="30" s="1"/>
  <c r="K35" i="32"/>
  <c r="M35" i="32" s="1"/>
  <c r="O35" i="32" s="1"/>
  <c r="K44" i="33"/>
  <c r="M44" i="33" s="1"/>
  <c r="K34" i="34"/>
  <c r="M34" i="34" s="1"/>
  <c r="K28" i="35"/>
  <c r="M28" i="35" s="1"/>
  <c r="O28" i="35" s="1"/>
  <c r="K60" i="35"/>
  <c r="M60" i="35" s="1"/>
  <c r="O60" i="35" s="1"/>
  <c r="K23" i="37"/>
  <c r="M23" i="37" s="1"/>
  <c r="K27" i="37"/>
  <c r="M27" i="37" s="1"/>
  <c r="O27" i="37" s="1"/>
  <c r="K42" i="38"/>
  <c r="M42" i="38" s="1"/>
  <c r="O42" i="38" s="1"/>
  <c r="K43" i="39"/>
  <c r="M43" i="39" s="1"/>
  <c r="K47" i="39"/>
  <c r="M47" i="39" s="1"/>
  <c r="O47" i="39" s="1"/>
  <c r="K51" i="39"/>
  <c r="M51" i="39" s="1"/>
  <c r="O51" i="39" s="1"/>
  <c r="K12" i="40"/>
  <c r="M12" i="40" s="1"/>
  <c r="K70" i="40"/>
  <c r="M70" i="40" s="1"/>
  <c r="O70" i="40" s="1"/>
  <c r="K43" i="41"/>
  <c r="M43" i="41" s="1"/>
  <c r="K7" i="43"/>
  <c r="M7" i="43" s="1"/>
  <c r="K42" i="43"/>
  <c r="M42" i="43" s="1"/>
  <c r="O42" i="43" s="1"/>
  <c r="K17" i="44"/>
  <c r="M17" i="44" s="1"/>
  <c r="O17" i="44" s="1"/>
  <c r="K22" i="44"/>
  <c r="M22" i="44" s="1"/>
  <c r="K29" i="45"/>
  <c r="M29" i="45" s="1"/>
  <c r="K47" i="45"/>
  <c r="M47" i="45" s="1"/>
  <c r="K64" i="45"/>
  <c r="M64" i="45" s="1"/>
  <c r="K9" i="48"/>
  <c r="M9" i="48" s="1"/>
  <c r="K34" i="48"/>
  <c r="M34" i="48" s="1"/>
  <c r="K40" i="49"/>
  <c r="M40" i="49" s="1"/>
  <c r="K52" i="49"/>
  <c r="M52" i="49" s="1"/>
  <c r="K10" i="50"/>
  <c r="M10" i="50" s="1"/>
  <c r="K31" i="51"/>
  <c r="M31" i="51" s="1"/>
  <c r="O31" i="51" s="1"/>
  <c r="K55" i="51"/>
  <c r="M55" i="51" s="1"/>
  <c r="O55" i="51" s="1"/>
  <c r="K8" i="52"/>
  <c r="M8" i="52" s="1"/>
  <c r="K24" i="52"/>
  <c r="M24" i="52" s="1"/>
  <c r="K29" i="52"/>
  <c r="M29" i="52" s="1"/>
  <c r="K50" i="53"/>
  <c r="M50" i="53" s="1"/>
  <c r="K55" i="54"/>
  <c r="M55" i="54" s="1"/>
  <c r="K5" i="55"/>
  <c r="M5" i="55" s="1"/>
  <c r="O5" i="55" s="1"/>
  <c r="K12" i="55"/>
  <c r="M12" i="55" s="1"/>
  <c r="O12" i="55" s="1"/>
  <c r="K37" i="55"/>
  <c r="M37" i="55" s="1"/>
  <c r="K57" i="55"/>
  <c r="M57" i="55" s="1"/>
  <c r="O57" i="55" s="1"/>
  <c r="K7" i="56"/>
  <c r="M7" i="56" s="1"/>
  <c r="K23" i="56"/>
  <c r="M23" i="56" s="1"/>
  <c r="O39" i="57"/>
  <c r="K10" i="59"/>
  <c r="M10" i="59" s="1"/>
  <c r="O10" i="59" s="1"/>
  <c r="K48" i="59"/>
  <c r="M48" i="59" s="1"/>
  <c r="K5" i="60"/>
  <c r="M5" i="60" s="1"/>
  <c r="O5" i="60" s="1"/>
  <c r="K27" i="60"/>
  <c r="M27" i="60" s="1"/>
  <c r="O27" i="60" s="1"/>
  <c r="K46" i="61"/>
  <c r="M46" i="61" s="1"/>
  <c r="K61" i="61"/>
  <c r="M61" i="61" s="1"/>
  <c r="O61" i="61" s="1"/>
  <c r="K26" i="62"/>
  <c r="M26" i="62" s="1"/>
  <c r="K66" i="62"/>
  <c r="M66" i="62" s="1"/>
  <c r="K11" i="63"/>
  <c r="M11" i="63" s="1"/>
  <c r="N29" i="63"/>
  <c r="K12" i="64"/>
  <c r="M12" i="64" s="1"/>
  <c r="K17" i="64"/>
  <c r="M17" i="64" s="1"/>
  <c r="O17" i="64" s="1"/>
  <c r="K26" i="64"/>
  <c r="M26" i="64" s="1"/>
  <c r="O26" i="64" s="1"/>
  <c r="K30" i="64"/>
  <c r="M30" i="64" s="1"/>
  <c r="K35" i="64"/>
  <c r="M35" i="64" s="1"/>
  <c r="O35" i="64" s="1"/>
  <c r="K43" i="64"/>
  <c r="M43" i="64" s="1"/>
  <c r="O43" i="64" s="1"/>
  <c r="J51" i="17"/>
  <c r="L51" i="17" s="1"/>
  <c r="N34" i="27"/>
  <c r="N24" i="39"/>
  <c r="K13" i="44"/>
  <c r="M13" i="44" s="1"/>
  <c r="K40" i="44"/>
  <c r="M40" i="44" s="1"/>
  <c r="O40" i="44" s="1"/>
  <c r="K44" i="44"/>
  <c r="M44" i="44" s="1"/>
  <c r="O44" i="44" s="1"/>
  <c r="K57" i="45"/>
  <c r="M57" i="45" s="1"/>
  <c r="O57" i="45" s="1"/>
  <c r="K11" i="49"/>
  <c r="M11" i="49" s="1"/>
  <c r="O11" i="49" s="1"/>
  <c r="K52" i="52"/>
  <c r="M52" i="52" s="1"/>
  <c r="N16" i="55"/>
  <c r="O16" i="55" s="1"/>
  <c r="K24" i="56"/>
  <c r="M24" i="56" s="1"/>
  <c r="K8" i="57"/>
  <c r="M8" i="57" s="1"/>
  <c r="K23" i="57"/>
  <c r="M23" i="57" s="1"/>
  <c r="O23" i="57" s="1"/>
  <c r="O7" i="63"/>
  <c r="K51" i="64"/>
  <c r="M51" i="64" s="1"/>
  <c r="O51" i="64" s="1"/>
  <c r="X9" i="12"/>
  <c r="Y9" i="12" s="1"/>
  <c r="X24" i="12"/>
  <c r="Y24" i="12" s="1"/>
  <c r="X42" i="12"/>
  <c r="Y42" i="12" s="1"/>
  <c r="X48" i="12"/>
  <c r="Y48" i="12" s="1"/>
  <c r="X51" i="12"/>
  <c r="Y51" i="12" s="1"/>
  <c r="AB51" i="12" s="1"/>
  <c r="X62" i="12"/>
  <c r="Y62" i="12" s="1"/>
  <c r="AB62" i="12" s="1"/>
  <c r="X52" i="13"/>
  <c r="Y52" i="13" s="1"/>
  <c r="J70" i="15"/>
  <c r="N70" i="15" s="1"/>
  <c r="J10" i="17"/>
  <c r="L10" i="17" s="1"/>
  <c r="J30" i="17"/>
  <c r="L30" i="17" s="1"/>
  <c r="J34" i="17"/>
  <c r="L34" i="17" s="1"/>
  <c r="J29" i="29"/>
  <c r="L29" i="29" s="1"/>
  <c r="J28" i="30"/>
  <c r="L28" i="30" s="1"/>
  <c r="J61" i="30"/>
  <c r="L61" i="30" s="1"/>
  <c r="N61" i="30" s="1"/>
  <c r="J65" i="30"/>
  <c r="L65" i="30" s="1"/>
  <c r="K6" i="31"/>
  <c r="M6" i="31" s="1"/>
  <c r="K31" i="31"/>
  <c r="M31" i="31" s="1"/>
  <c r="O31" i="31" s="1"/>
  <c r="K59" i="31"/>
  <c r="M59" i="31" s="1"/>
  <c r="O59" i="31" s="1"/>
  <c r="K63" i="31"/>
  <c r="M63" i="31" s="1"/>
  <c r="O63" i="31" s="1"/>
  <c r="K8" i="32"/>
  <c r="M8" i="32" s="1"/>
  <c r="K20" i="32"/>
  <c r="M20" i="32" s="1"/>
  <c r="K26" i="32"/>
  <c r="M26" i="32" s="1"/>
  <c r="O26" i="32" s="1"/>
  <c r="K49" i="33"/>
  <c r="M49" i="33" s="1"/>
  <c r="K12" i="34"/>
  <c r="M12" i="34" s="1"/>
  <c r="K18" i="34"/>
  <c r="M18" i="34" s="1"/>
  <c r="K19" i="37"/>
  <c r="M19" i="37" s="1"/>
  <c r="K44" i="37"/>
  <c r="M44" i="37" s="1"/>
  <c r="K6" i="38"/>
  <c r="M6" i="38" s="1"/>
  <c r="O6" i="38" s="1"/>
  <c r="K11" i="39"/>
  <c r="M11" i="39" s="1"/>
  <c r="O11" i="39" s="1"/>
  <c r="N20" i="39"/>
  <c r="K8" i="40"/>
  <c r="M8" i="40" s="1"/>
  <c r="O8" i="40" s="1"/>
  <c r="K17" i="40"/>
  <c r="M17" i="40" s="1"/>
  <c r="N28" i="50"/>
  <c r="N12" i="53"/>
  <c r="K39" i="59"/>
  <c r="M39" i="59" s="1"/>
  <c r="K44" i="59"/>
  <c r="M44" i="59" s="1"/>
  <c r="O44" i="59" s="1"/>
  <c r="K33" i="61"/>
  <c r="M33" i="61" s="1"/>
  <c r="K57" i="61"/>
  <c r="M57" i="61" s="1"/>
  <c r="N35" i="63"/>
  <c r="O35" i="63" s="1"/>
  <c r="K59" i="64"/>
  <c r="M59" i="64" s="1"/>
  <c r="O59" i="64" s="1"/>
  <c r="X15" i="11"/>
  <c r="Y15" i="11" s="1"/>
  <c r="AB15" i="11" s="1"/>
  <c r="J8" i="18"/>
  <c r="L8" i="18" s="1"/>
  <c r="U18" i="25"/>
  <c r="J43" i="27"/>
  <c r="L43" i="27" s="1"/>
  <c r="N43" i="27" s="1"/>
  <c r="J47" i="27"/>
  <c r="L47" i="27" s="1"/>
  <c r="N47" i="27" s="1"/>
  <c r="J51" i="27"/>
  <c r="L51" i="27" s="1"/>
  <c r="N51" i="27" s="1"/>
  <c r="J59" i="27"/>
  <c r="L59" i="27" s="1"/>
  <c r="N59" i="27" s="1"/>
  <c r="J18" i="28"/>
  <c r="L18" i="28" s="1"/>
  <c r="J36" i="28"/>
  <c r="L36" i="28" s="1"/>
  <c r="N36" i="28" s="1"/>
  <c r="J60" i="28"/>
  <c r="L60" i="28" s="1"/>
  <c r="N60" i="28" s="1"/>
  <c r="J64" i="28"/>
  <c r="L64" i="28" s="1"/>
  <c r="N64" i="28" s="1"/>
  <c r="J48" i="29"/>
  <c r="L48" i="29" s="1"/>
  <c r="J53" i="29"/>
  <c r="L53" i="29" s="1"/>
  <c r="N53" i="29" s="1"/>
  <c r="J61" i="29"/>
  <c r="L61" i="29" s="1"/>
  <c r="N61" i="29" s="1"/>
  <c r="J65" i="29"/>
  <c r="L65" i="29" s="1"/>
  <c r="N65" i="29" s="1"/>
  <c r="K15" i="31"/>
  <c r="M15" i="31" s="1"/>
  <c r="O15" i="31" s="1"/>
  <c r="K48" i="31"/>
  <c r="M48" i="31" s="1"/>
  <c r="O48" i="31" s="1"/>
  <c r="K52" i="31"/>
  <c r="M52" i="31" s="1"/>
  <c r="O52" i="31" s="1"/>
  <c r="K32" i="33"/>
  <c r="M32" i="33" s="1"/>
  <c r="O32" i="33" s="1"/>
  <c r="K30" i="34"/>
  <c r="M30" i="34" s="1"/>
  <c r="K66" i="34"/>
  <c r="M66" i="34" s="1"/>
  <c r="K61" i="35"/>
  <c r="M61" i="35" s="1"/>
  <c r="O61" i="35" s="1"/>
  <c r="K12" i="36"/>
  <c r="M12" i="36" s="1"/>
  <c r="K70" i="36"/>
  <c r="M70" i="36" s="1"/>
  <c r="O70" i="36" s="1"/>
  <c r="K10" i="37"/>
  <c r="M10" i="37" s="1"/>
  <c r="O36" i="37"/>
  <c r="O40" i="37"/>
  <c r="K19" i="38"/>
  <c r="M19" i="38" s="1"/>
  <c r="K34" i="38"/>
  <c r="M34" i="38" s="1"/>
  <c r="O34" i="38" s="1"/>
  <c r="K47" i="38"/>
  <c r="M47" i="38" s="1"/>
  <c r="O25" i="39"/>
  <c r="K76" i="39"/>
  <c r="M76" i="39" s="1"/>
  <c r="O76" i="39" s="1"/>
  <c r="K39" i="40"/>
  <c r="M39" i="40" s="1"/>
  <c r="K43" i="40"/>
  <c r="M43" i="40" s="1"/>
  <c r="O43" i="40" s="1"/>
  <c r="K7" i="41"/>
  <c r="M7" i="41" s="1"/>
  <c r="O7" i="41" s="1"/>
  <c r="K26" i="41"/>
  <c r="M26" i="41" s="1"/>
  <c r="K39" i="43"/>
  <c r="M39" i="43" s="1"/>
  <c r="K43" i="43"/>
  <c r="M43" i="43" s="1"/>
  <c r="O43" i="43" s="1"/>
  <c r="K18" i="44"/>
  <c r="M18" i="44" s="1"/>
  <c r="K61" i="45"/>
  <c r="M61" i="45" s="1"/>
  <c r="O61" i="45" s="1"/>
  <c r="K6" i="47"/>
  <c r="M6" i="47" s="1"/>
  <c r="O6" i="47" s="1"/>
  <c r="K17" i="49"/>
  <c r="M17" i="49" s="1"/>
  <c r="O17" i="49" s="1"/>
  <c r="K17" i="50"/>
  <c r="M17" i="50" s="1"/>
  <c r="K23" i="50"/>
  <c r="M23" i="50" s="1"/>
  <c r="K29" i="50"/>
  <c r="M29" i="50" s="1"/>
  <c r="K42" i="50"/>
  <c r="M42" i="50" s="1"/>
  <c r="K50" i="50"/>
  <c r="M50" i="50" s="1"/>
  <c r="K40" i="51"/>
  <c r="M40" i="51" s="1"/>
  <c r="O40" i="51" s="1"/>
  <c r="K52" i="51"/>
  <c r="M52" i="51" s="1"/>
  <c r="O52" i="51" s="1"/>
  <c r="N5" i="53"/>
  <c r="K9" i="53"/>
  <c r="M9" i="53" s="1"/>
  <c r="O9" i="53" s="1"/>
  <c r="K32" i="54"/>
  <c r="M32" i="54" s="1"/>
  <c r="K48" i="54"/>
  <c r="M48" i="54" s="1"/>
  <c r="O48" i="54" s="1"/>
  <c r="K13" i="55"/>
  <c r="M13" i="55" s="1"/>
  <c r="K19" i="56"/>
  <c r="M19" i="56" s="1"/>
  <c r="K25" i="56"/>
  <c r="M25" i="56" s="1"/>
  <c r="K7" i="59"/>
  <c r="M7" i="59" s="1"/>
  <c r="K35" i="59"/>
  <c r="M35" i="59" s="1"/>
  <c r="K53" i="59"/>
  <c r="M53" i="59" s="1"/>
  <c r="K57" i="59"/>
  <c r="M57" i="59" s="1"/>
  <c r="O57" i="59" s="1"/>
  <c r="K7" i="61"/>
  <c r="M7" i="61" s="1"/>
  <c r="O7" i="61" s="1"/>
  <c r="K10" i="61"/>
  <c r="M10" i="61" s="1"/>
  <c r="K14" i="61"/>
  <c r="M14" i="61" s="1"/>
  <c r="O14" i="61" s="1"/>
  <c r="K28" i="61"/>
  <c r="M28" i="61" s="1"/>
  <c r="K31" i="62"/>
  <c r="M31" i="62" s="1"/>
  <c r="O31" i="62" s="1"/>
  <c r="K49" i="62"/>
  <c r="M49" i="62" s="1"/>
  <c r="K13" i="64"/>
  <c r="M13" i="64" s="1"/>
  <c r="K22" i="64"/>
  <c r="M22" i="64" s="1"/>
  <c r="K27" i="64"/>
  <c r="M27" i="64" s="1"/>
  <c r="K67" i="64"/>
  <c r="M67" i="64" s="1"/>
  <c r="J14" i="28"/>
  <c r="L14" i="28" s="1"/>
  <c r="N14" i="28" s="1"/>
  <c r="M34" i="29"/>
  <c r="N44" i="31"/>
  <c r="O37" i="39"/>
  <c r="K57" i="39"/>
  <c r="M57" i="39" s="1"/>
  <c r="O57" i="39" s="1"/>
  <c r="K65" i="39"/>
  <c r="M65" i="39" s="1"/>
  <c r="O65" i="39" s="1"/>
  <c r="K49" i="41"/>
  <c r="M49" i="41" s="1"/>
  <c r="O49" i="41" s="1"/>
  <c r="K66" i="41"/>
  <c r="M66" i="41" s="1"/>
  <c r="K55" i="43"/>
  <c r="M55" i="43" s="1"/>
  <c r="K79" i="43"/>
  <c r="M79" i="43" s="1"/>
  <c r="K24" i="44"/>
  <c r="M24" i="44" s="1"/>
  <c r="K29" i="44"/>
  <c r="M29" i="44" s="1"/>
  <c r="O29" i="44" s="1"/>
  <c r="K49" i="44"/>
  <c r="M49" i="44" s="1"/>
  <c r="O49" i="44" s="1"/>
  <c r="K53" i="44"/>
  <c r="M53" i="44" s="1"/>
  <c r="O53" i="44" s="1"/>
  <c r="K65" i="44"/>
  <c r="M65" i="44" s="1"/>
  <c r="O65" i="44" s="1"/>
  <c r="K69" i="44"/>
  <c r="M69" i="44" s="1"/>
  <c r="O69" i="44" s="1"/>
  <c r="K23" i="47"/>
  <c r="M23" i="47" s="1"/>
  <c r="O23" i="47" s="1"/>
  <c r="N15" i="48"/>
  <c r="K25" i="48"/>
  <c r="M25" i="48" s="1"/>
  <c r="O20" i="49"/>
  <c r="K14" i="52"/>
  <c r="M14" i="52" s="1"/>
  <c r="K44" i="53"/>
  <c r="M44" i="53" s="1"/>
  <c r="O44" i="53" s="1"/>
  <c r="K20" i="56"/>
  <c r="M20" i="56" s="1"/>
  <c r="O35" i="56"/>
  <c r="O43" i="56"/>
  <c r="O41" i="60"/>
  <c r="K22" i="63"/>
  <c r="M22" i="63" s="1"/>
  <c r="K32" i="64"/>
  <c r="M32" i="64" s="1"/>
  <c r="X57" i="12"/>
  <c r="Y57" i="12" s="1"/>
  <c r="X73" i="12"/>
  <c r="Y73" i="12" s="1"/>
  <c r="X56" i="13"/>
  <c r="Y56" i="13" s="1"/>
  <c r="J13" i="15"/>
  <c r="U14" i="21"/>
  <c r="J62" i="30"/>
  <c r="L62" i="30" s="1"/>
  <c r="N62" i="30" s="1"/>
  <c r="J66" i="30"/>
  <c r="L66" i="30" s="1"/>
  <c r="N66" i="30" s="1"/>
  <c r="K21" i="32"/>
  <c r="M21" i="32" s="1"/>
  <c r="K13" i="34"/>
  <c r="M13" i="34" s="1"/>
  <c r="O26" i="35"/>
  <c r="O30" i="35"/>
  <c r="K54" i="35"/>
  <c r="M54" i="35" s="1"/>
  <c r="O54" i="35" s="1"/>
  <c r="K6" i="37"/>
  <c r="M6" i="37" s="1"/>
  <c r="K61" i="37"/>
  <c r="M61" i="37" s="1"/>
  <c r="O61" i="37" s="1"/>
  <c r="K65" i="37"/>
  <c r="M65" i="37" s="1"/>
  <c r="O65" i="37" s="1"/>
  <c r="K73" i="37"/>
  <c r="M73" i="37" s="1"/>
  <c r="K17" i="39"/>
  <c r="M17" i="39" s="1"/>
  <c r="O17" i="39" s="1"/>
  <c r="O34" i="39"/>
  <c r="O52" i="40"/>
  <c r="O71" i="45"/>
  <c r="N54" i="62"/>
  <c r="X25" i="11"/>
  <c r="Y25" i="11" s="1"/>
  <c r="AB25" i="11" s="1"/>
  <c r="X30" i="11"/>
  <c r="Y30" i="11" s="1"/>
  <c r="AB30" i="11" s="1"/>
  <c r="X54" i="11"/>
  <c r="Y54" i="11" s="1"/>
  <c r="AB54" i="11" s="1"/>
  <c r="X14" i="13"/>
  <c r="Y14" i="13" s="1"/>
  <c r="J48" i="17"/>
  <c r="L48" i="17" s="1"/>
  <c r="M58" i="17"/>
  <c r="J6" i="27"/>
  <c r="L6" i="27" s="1"/>
  <c r="N6" i="27" s="1"/>
  <c r="J10" i="27"/>
  <c r="L10" i="27" s="1"/>
  <c r="M15" i="27"/>
  <c r="J44" i="27"/>
  <c r="L44" i="27" s="1"/>
  <c r="N44" i="27" s="1"/>
  <c r="J56" i="27"/>
  <c r="L56" i="27" s="1"/>
  <c r="N56" i="27" s="1"/>
  <c r="J60" i="27"/>
  <c r="L60" i="27" s="1"/>
  <c r="N60" i="27" s="1"/>
  <c r="J9" i="28"/>
  <c r="L9" i="28" s="1"/>
  <c r="J15" i="28"/>
  <c r="L15" i="28" s="1"/>
  <c r="J57" i="28"/>
  <c r="L57" i="28" s="1"/>
  <c r="N57" i="28" s="1"/>
  <c r="J61" i="28"/>
  <c r="L61" i="28" s="1"/>
  <c r="J65" i="28"/>
  <c r="L65" i="28" s="1"/>
  <c r="N65" i="28" s="1"/>
  <c r="J39" i="30"/>
  <c r="L39" i="30" s="1"/>
  <c r="N39" i="30" s="1"/>
  <c r="J51" i="30"/>
  <c r="L51" i="30" s="1"/>
  <c r="N51" i="30" s="1"/>
  <c r="K20" i="31"/>
  <c r="M20" i="31" s="1"/>
  <c r="K28" i="31"/>
  <c r="M28" i="31" s="1"/>
  <c r="O28" i="31" s="1"/>
  <c r="K64" i="32"/>
  <c r="M64" i="32" s="1"/>
  <c r="O64" i="32" s="1"/>
  <c r="K12" i="33"/>
  <c r="M12" i="33" s="1"/>
  <c r="O12" i="33" s="1"/>
  <c r="K20" i="33"/>
  <c r="M20" i="33" s="1"/>
  <c r="O20" i="33" s="1"/>
  <c r="K20" i="34"/>
  <c r="M20" i="34" s="1"/>
  <c r="K26" i="34"/>
  <c r="M26" i="34" s="1"/>
  <c r="K34" i="35"/>
  <c r="M34" i="35" s="1"/>
  <c r="O34" i="35" s="1"/>
  <c r="K9" i="36"/>
  <c r="M9" i="36" s="1"/>
  <c r="N24" i="36"/>
  <c r="N33" i="36"/>
  <c r="K11" i="37"/>
  <c r="M11" i="37" s="1"/>
  <c r="K49" i="37"/>
  <c r="M49" i="37" s="1"/>
  <c r="O49" i="37" s="1"/>
  <c r="K30" i="38"/>
  <c r="M30" i="38" s="1"/>
  <c r="K35" i="38"/>
  <c r="M35" i="38" s="1"/>
  <c r="K48" i="38"/>
  <c r="M48" i="38" s="1"/>
  <c r="O48" i="38" s="1"/>
  <c r="K26" i="39"/>
  <c r="M26" i="39" s="1"/>
  <c r="O26" i="39" s="1"/>
  <c r="K30" i="39"/>
  <c r="M30" i="39" s="1"/>
  <c r="O30" i="39" s="1"/>
  <c r="K73" i="39"/>
  <c r="M73" i="39" s="1"/>
  <c r="O73" i="39" s="1"/>
  <c r="K44" i="40"/>
  <c r="M44" i="40" s="1"/>
  <c r="O44" i="40" s="1"/>
  <c r="K72" i="40"/>
  <c r="M72" i="40" s="1"/>
  <c r="O72" i="40" s="1"/>
  <c r="K50" i="41"/>
  <c r="M50" i="41" s="1"/>
  <c r="K59" i="41"/>
  <c r="M59" i="41" s="1"/>
  <c r="O59" i="41" s="1"/>
  <c r="K48" i="43"/>
  <c r="M48" i="43" s="1"/>
  <c r="K76" i="43"/>
  <c r="M76" i="43" s="1"/>
  <c r="O76" i="43" s="1"/>
  <c r="K58" i="44"/>
  <c r="M58" i="44" s="1"/>
  <c r="O58" i="44" s="1"/>
  <c r="K78" i="44"/>
  <c r="M78" i="44" s="1"/>
  <c r="O78" i="44" s="1"/>
  <c r="K67" i="45"/>
  <c r="M67" i="45" s="1"/>
  <c r="K87" i="45"/>
  <c r="M87" i="45" s="1"/>
  <c r="O87" i="45" s="1"/>
  <c r="K8" i="49"/>
  <c r="M8" i="49" s="1"/>
  <c r="K49" i="49"/>
  <c r="M49" i="49" s="1"/>
  <c r="K16" i="51"/>
  <c r="M16" i="51" s="1"/>
  <c r="K21" i="51"/>
  <c r="M21" i="51" s="1"/>
  <c r="K29" i="51"/>
  <c r="M29" i="51" s="1"/>
  <c r="O29" i="51" s="1"/>
  <c r="K45" i="51"/>
  <c r="M45" i="51" s="1"/>
  <c r="O45" i="51" s="1"/>
  <c r="K49" i="51"/>
  <c r="M49" i="51" s="1"/>
  <c r="O49" i="51" s="1"/>
  <c r="K14" i="53"/>
  <c r="M14" i="53" s="1"/>
  <c r="K20" i="53"/>
  <c r="M20" i="53" s="1"/>
  <c r="K45" i="54"/>
  <c r="M45" i="54" s="1"/>
  <c r="O45" i="54" s="1"/>
  <c r="K49" i="54"/>
  <c r="M49" i="54" s="1"/>
  <c r="O49" i="54" s="1"/>
  <c r="K57" i="54"/>
  <c r="M57" i="54" s="1"/>
  <c r="O57" i="54" s="1"/>
  <c r="K5" i="56"/>
  <c r="M5" i="56" s="1"/>
  <c r="K15" i="56"/>
  <c r="M15" i="56" s="1"/>
  <c r="K44" i="56"/>
  <c r="M44" i="56" s="1"/>
  <c r="O44" i="56" s="1"/>
  <c r="K48" i="56"/>
  <c r="M48" i="56" s="1"/>
  <c r="O48" i="56" s="1"/>
  <c r="K41" i="57"/>
  <c r="M41" i="57" s="1"/>
  <c r="O41" i="57" s="1"/>
  <c r="K41" i="59"/>
  <c r="M41" i="59" s="1"/>
  <c r="K50" i="59"/>
  <c r="M50" i="59" s="1"/>
  <c r="O50" i="59" s="1"/>
  <c r="K30" i="60"/>
  <c r="M30" i="60" s="1"/>
  <c r="O30" i="60" s="1"/>
  <c r="K34" i="60"/>
  <c r="M34" i="60" s="1"/>
  <c r="O34" i="60" s="1"/>
  <c r="K38" i="60"/>
  <c r="M38" i="60" s="1"/>
  <c r="O38" i="60" s="1"/>
  <c r="K5" i="62"/>
  <c r="M5" i="62" s="1"/>
  <c r="O5" i="62" s="1"/>
  <c r="K14" i="63"/>
  <c r="M14" i="63" s="1"/>
  <c r="K41" i="64"/>
  <c r="M41" i="64" s="1"/>
  <c r="O41" i="64" s="1"/>
  <c r="O13" i="67"/>
  <c r="X84" i="12"/>
  <c r="Y84" i="12" s="1"/>
  <c r="N18" i="29"/>
  <c r="N22" i="29"/>
  <c r="N66" i="29"/>
  <c r="O79" i="41"/>
  <c r="O15" i="55"/>
  <c r="M18" i="15"/>
  <c r="M16" i="15"/>
  <c r="M9" i="18"/>
  <c r="M6" i="18"/>
  <c r="M8" i="18"/>
  <c r="K54" i="39"/>
  <c r="M54" i="39" s="1"/>
  <c r="O54" i="39" s="1"/>
  <c r="K77" i="40"/>
  <c r="M77" i="40" s="1"/>
  <c r="O77" i="40" s="1"/>
  <c r="K39" i="39"/>
  <c r="M39" i="39" s="1"/>
  <c r="O39" i="39" s="1"/>
  <c r="K62" i="40"/>
  <c r="M62" i="40" s="1"/>
  <c r="O62" i="40" s="1"/>
  <c r="U34" i="21"/>
  <c r="U30" i="21"/>
  <c r="U33" i="21"/>
  <c r="U22" i="21"/>
  <c r="U25" i="21"/>
  <c r="K9" i="37"/>
  <c r="M9" i="37" s="1"/>
  <c r="O59" i="38"/>
  <c r="K66" i="36"/>
  <c r="M66" i="36" s="1"/>
  <c r="O66" i="36" s="1"/>
  <c r="AA40" i="12"/>
  <c r="AA10" i="12"/>
  <c r="AA13" i="12"/>
  <c r="AA16" i="12"/>
  <c r="X29" i="11"/>
  <c r="Y29" i="11" s="1"/>
  <c r="AB29" i="11" s="1"/>
  <c r="N27" i="27"/>
  <c r="N41" i="28"/>
  <c r="N45" i="28"/>
  <c r="J56" i="28"/>
  <c r="L56" i="28" s="1"/>
  <c r="N56" i="28" s="1"/>
  <c r="N6" i="29"/>
  <c r="N46" i="29"/>
  <c r="J45" i="30"/>
  <c r="L45" i="30" s="1"/>
  <c r="N45" i="30" s="1"/>
  <c r="J49" i="30"/>
  <c r="L49" i="30" s="1"/>
  <c r="N49" i="30" s="1"/>
  <c r="K13" i="32"/>
  <c r="M13" i="32" s="1"/>
  <c r="K37" i="33"/>
  <c r="M37" i="33" s="1"/>
  <c r="O37" i="33" s="1"/>
  <c r="K29" i="35"/>
  <c r="M29" i="35" s="1"/>
  <c r="O29" i="35" s="1"/>
  <c r="K33" i="35"/>
  <c r="M33" i="35" s="1"/>
  <c r="K45" i="35"/>
  <c r="M45" i="35" s="1"/>
  <c r="O45" i="35" s="1"/>
  <c r="K19" i="36"/>
  <c r="M19" i="36" s="1"/>
  <c r="K42" i="36"/>
  <c r="M42" i="36" s="1"/>
  <c r="O42" i="36" s="1"/>
  <c r="K28" i="38"/>
  <c r="M28" i="38" s="1"/>
  <c r="O56" i="38"/>
  <c r="O66" i="39"/>
  <c r="K23" i="40"/>
  <c r="M23" i="40" s="1"/>
  <c r="K46" i="40"/>
  <c r="M46" i="40" s="1"/>
  <c r="O46" i="40" s="1"/>
  <c r="K50" i="40"/>
  <c r="M50" i="40" s="1"/>
  <c r="O50" i="40" s="1"/>
  <c r="K23" i="41"/>
  <c r="M23" i="41" s="1"/>
  <c r="K71" i="41"/>
  <c r="M71" i="41" s="1"/>
  <c r="O71" i="41" s="1"/>
  <c r="N29" i="43"/>
  <c r="N20" i="43"/>
  <c r="K19" i="43"/>
  <c r="M19" i="43" s="1"/>
  <c r="K24" i="43"/>
  <c r="M24" i="43" s="1"/>
  <c r="K30" i="61"/>
  <c r="M30" i="61" s="1"/>
  <c r="X17" i="11"/>
  <c r="Y17" i="11" s="1"/>
  <c r="AB17" i="11" s="1"/>
  <c r="X12" i="12"/>
  <c r="Y12" i="12" s="1"/>
  <c r="X58" i="12"/>
  <c r="Y58" i="12" s="1"/>
  <c r="AB58" i="12" s="1"/>
  <c r="X61" i="12"/>
  <c r="Y61" i="12" s="1"/>
  <c r="AB61" i="12" s="1"/>
  <c r="J41" i="17"/>
  <c r="X22" i="11"/>
  <c r="Y22" i="11" s="1"/>
  <c r="X19" i="12"/>
  <c r="Y19" i="12" s="1"/>
  <c r="X30" i="12"/>
  <c r="Y30" i="12" s="1"/>
  <c r="X34" i="12"/>
  <c r="Y34" i="12" s="1"/>
  <c r="X38" i="12"/>
  <c r="Y38" i="12" s="1"/>
  <c r="X47" i="12"/>
  <c r="Y47" i="12" s="1"/>
  <c r="X64" i="12"/>
  <c r="Y64" i="12" s="1"/>
  <c r="X82" i="12"/>
  <c r="Y82" i="12" s="1"/>
  <c r="AB82" i="12" s="1"/>
  <c r="X5" i="13"/>
  <c r="Y5" i="13" s="1"/>
  <c r="X41" i="13"/>
  <c r="Y41" i="13" s="1"/>
  <c r="X55" i="13"/>
  <c r="Y55" i="13" s="1"/>
  <c r="AB55" i="13" s="1"/>
  <c r="J52" i="15"/>
  <c r="J60" i="15"/>
  <c r="J5" i="17"/>
  <c r="J42" i="17"/>
  <c r="J7" i="18"/>
  <c r="L7" i="18" s="1"/>
  <c r="J10" i="18"/>
  <c r="J16" i="18"/>
  <c r="J25" i="18"/>
  <c r="L25" i="18" s="1"/>
  <c r="J33" i="18"/>
  <c r="N33" i="18" s="1"/>
  <c r="J49" i="18"/>
  <c r="J11" i="27"/>
  <c r="L11" i="27" s="1"/>
  <c r="J16" i="27"/>
  <c r="L16" i="27" s="1"/>
  <c r="J53" i="28"/>
  <c r="L53" i="28" s="1"/>
  <c r="N53" i="28" s="1"/>
  <c r="J42" i="29"/>
  <c r="L42" i="29" s="1"/>
  <c r="J59" i="29"/>
  <c r="L59" i="29" s="1"/>
  <c r="N59" i="29" s="1"/>
  <c r="J63" i="29"/>
  <c r="L63" i="29" s="1"/>
  <c r="N63" i="29" s="1"/>
  <c r="J13" i="30"/>
  <c r="L13" i="30" s="1"/>
  <c r="J53" i="30"/>
  <c r="L53" i="30" s="1"/>
  <c r="N53" i="30" s="1"/>
  <c r="J57" i="30"/>
  <c r="L57" i="30" s="1"/>
  <c r="N57" i="30" s="1"/>
  <c r="K32" i="31"/>
  <c r="M32" i="31" s="1"/>
  <c r="K40" i="31"/>
  <c r="M40" i="31" s="1"/>
  <c r="O40" i="31" s="1"/>
  <c r="K56" i="31"/>
  <c r="M56" i="31" s="1"/>
  <c r="O56" i="31" s="1"/>
  <c r="K60" i="31"/>
  <c r="M60" i="31" s="1"/>
  <c r="O60" i="31" s="1"/>
  <c r="K64" i="31"/>
  <c r="M64" i="31" s="1"/>
  <c r="O64" i="31" s="1"/>
  <c r="K31" i="32"/>
  <c r="M31" i="32" s="1"/>
  <c r="K46" i="32"/>
  <c r="M46" i="32" s="1"/>
  <c r="O46" i="32" s="1"/>
  <c r="K50" i="32"/>
  <c r="M50" i="32" s="1"/>
  <c r="O50" i="32" s="1"/>
  <c r="K21" i="33"/>
  <c r="M21" i="33" s="1"/>
  <c r="O21" i="33" s="1"/>
  <c r="K42" i="33"/>
  <c r="M42" i="33" s="1"/>
  <c r="O42" i="33" s="1"/>
  <c r="K55" i="33"/>
  <c r="M55" i="33" s="1"/>
  <c r="K37" i="34"/>
  <c r="M37" i="34" s="1"/>
  <c r="O37" i="34" s="1"/>
  <c r="K41" i="34"/>
  <c r="M41" i="34" s="1"/>
  <c r="O41" i="34" s="1"/>
  <c r="K57" i="35"/>
  <c r="M57" i="35" s="1"/>
  <c r="O57" i="35" s="1"/>
  <c r="K74" i="36"/>
  <c r="M74" i="36" s="1"/>
  <c r="O74" i="36" s="1"/>
  <c r="K14" i="38"/>
  <c r="M14" i="38" s="1"/>
  <c r="O14" i="38" s="1"/>
  <c r="K52" i="38"/>
  <c r="M52" i="38" s="1"/>
  <c r="O52" i="38" s="1"/>
  <c r="K12" i="39"/>
  <c r="M12" i="39" s="1"/>
  <c r="K58" i="39"/>
  <c r="M58" i="39" s="1"/>
  <c r="O58" i="39" s="1"/>
  <c r="K62" i="39"/>
  <c r="M62" i="39" s="1"/>
  <c r="O62" i="39" s="1"/>
  <c r="K9" i="40"/>
  <c r="M9" i="40" s="1"/>
  <c r="O9" i="40" s="1"/>
  <c r="K13" i="40"/>
  <c r="M13" i="40" s="1"/>
  <c r="O13" i="40" s="1"/>
  <c r="K35" i="41"/>
  <c r="M35" i="41" s="1"/>
  <c r="K40" i="41"/>
  <c r="M40" i="41" s="1"/>
  <c r="O40" i="41" s="1"/>
  <c r="O56" i="41"/>
  <c r="K83" i="41"/>
  <c r="M83" i="41" s="1"/>
  <c r="O83" i="41" s="1"/>
  <c r="N19" i="43"/>
  <c r="N24" i="43"/>
  <c r="K28" i="43"/>
  <c r="M28" i="43" s="1"/>
  <c r="O28" i="43" s="1"/>
  <c r="K29" i="56"/>
  <c r="M29" i="56" s="1"/>
  <c r="N38" i="48"/>
  <c r="N32" i="48"/>
  <c r="N27" i="48"/>
  <c r="N6" i="48"/>
  <c r="N18" i="48"/>
  <c r="N15" i="36"/>
  <c r="X8" i="11"/>
  <c r="Y8" i="11" s="1"/>
  <c r="AB8" i="11" s="1"/>
  <c r="X41" i="11"/>
  <c r="Y41" i="11" s="1"/>
  <c r="AB41" i="11" s="1"/>
  <c r="X44" i="11"/>
  <c r="Y44" i="11" s="1"/>
  <c r="AB44" i="11" s="1"/>
  <c r="X58" i="11"/>
  <c r="Y58" i="11" s="1"/>
  <c r="AB58" i="11" s="1"/>
  <c r="X72" i="12"/>
  <c r="Y72" i="12" s="1"/>
  <c r="AB72" i="12" s="1"/>
  <c r="X31" i="13"/>
  <c r="Y31" i="13" s="1"/>
  <c r="X45" i="13"/>
  <c r="Y45" i="13" s="1"/>
  <c r="X69" i="13"/>
  <c r="Y69" i="13" s="1"/>
  <c r="AB69" i="13" s="1"/>
  <c r="J8" i="17"/>
  <c r="J63" i="17"/>
  <c r="M16" i="27"/>
  <c r="J13" i="29"/>
  <c r="L13" i="29" s="1"/>
  <c r="N13" i="29" s="1"/>
  <c r="J34" i="29"/>
  <c r="L34" i="29" s="1"/>
  <c r="N47" i="29"/>
  <c r="N52" i="29"/>
  <c r="J14" i="30"/>
  <c r="L14" i="30" s="1"/>
  <c r="J25" i="30"/>
  <c r="L25" i="30" s="1"/>
  <c r="M29" i="30"/>
  <c r="J38" i="30"/>
  <c r="L38" i="30" s="1"/>
  <c r="N38" i="30" s="1"/>
  <c r="J42" i="30"/>
  <c r="L42" i="30" s="1"/>
  <c r="N42" i="30" s="1"/>
  <c r="K17" i="31"/>
  <c r="M17" i="31" s="1"/>
  <c r="K49" i="31"/>
  <c r="M49" i="31" s="1"/>
  <c r="O49" i="31" s="1"/>
  <c r="O30" i="33"/>
  <c r="N17" i="35"/>
  <c r="K22" i="35"/>
  <c r="M22" i="35" s="1"/>
  <c r="O22" i="35" s="1"/>
  <c r="K42" i="35"/>
  <c r="M42" i="35" s="1"/>
  <c r="K46" i="35"/>
  <c r="M46" i="35" s="1"/>
  <c r="O46" i="35" s="1"/>
  <c r="K47" i="37"/>
  <c r="M47" i="37" s="1"/>
  <c r="O47" i="37" s="1"/>
  <c r="K29" i="38"/>
  <c r="M29" i="38" s="1"/>
  <c r="K74" i="39"/>
  <c r="M74" i="39" s="1"/>
  <c r="O74" i="39" s="1"/>
  <c r="K35" i="40"/>
  <c r="M35" i="40" s="1"/>
  <c r="K47" i="40"/>
  <c r="M47" i="40" s="1"/>
  <c r="O47" i="40" s="1"/>
  <c r="K59" i="40"/>
  <c r="M59" i="40" s="1"/>
  <c r="O59" i="40" s="1"/>
  <c r="K24" i="41"/>
  <c r="M24" i="41" s="1"/>
  <c r="O24" i="41" s="1"/>
  <c r="K68" i="41"/>
  <c r="M68" i="41" s="1"/>
  <c r="O68" i="41" s="1"/>
  <c r="K72" i="41"/>
  <c r="M72" i="41" s="1"/>
  <c r="O72" i="41" s="1"/>
  <c r="K76" i="41"/>
  <c r="M76" i="41" s="1"/>
  <c r="K20" i="43"/>
  <c r="M20" i="43" s="1"/>
  <c r="K58" i="43"/>
  <c r="M58" i="43" s="1"/>
  <c r="O58" i="43" s="1"/>
  <c r="N14" i="56"/>
  <c r="N24" i="56"/>
  <c r="N13" i="56"/>
  <c r="N11" i="56"/>
  <c r="X32" i="11"/>
  <c r="Y32" i="11" s="1"/>
  <c r="AB32" i="11" s="1"/>
  <c r="X37" i="11"/>
  <c r="Y37" i="11" s="1"/>
  <c r="AB37" i="11" s="1"/>
  <c r="X77" i="12"/>
  <c r="Y77" i="12" s="1"/>
  <c r="X64" i="13"/>
  <c r="Y64" i="13" s="1"/>
  <c r="AB64" i="13" s="1"/>
  <c r="X67" i="13"/>
  <c r="Y67" i="13" s="1"/>
  <c r="AB67" i="13" s="1"/>
  <c r="J57" i="15"/>
  <c r="L57" i="15" s="1"/>
  <c r="J72" i="15"/>
  <c r="N72" i="15" s="1"/>
  <c r="J54" i="17"/>
  <c r="N54" i="17" s="1"/>
  <c r="J11" i="18"/>
  <c r="J22" i="18"/>
  <c r="L22" i="18" s="1"/>
  <c r="J26" i="18"/>
  <c r="L26" i="18" s="1"/>
  <c r="J30" i="18"/>
  <c r="L30" i="18" s="1"/>
  <c r="J42" i="18"/>
  <c r="N42" i="18" s="1"/>
  <c r="J50" i="18"/>
  <c r="J54" i="18"/>
  <c r="N54" i="18" s="1"/>
  <c r="U12" i="26"/>
  <c r="J17" i="27"/>
  <c r="L17" i="27" s="1"/>
  <c r="J50" i="28"/>
  <c r="L50" i="28" s="1"/>
  <c r="N50" i="28" s="1"/>
  <c r="J30" i="29"/>
  <c r="L30" i="29" s="1"/>
  <c r="N30" i="29" s="1"/>
  <c r="J9" i="30"/>
  <c r="L9" i="30" s="1"/>
  <c r="J15" i="30"/>
  <c r="L15" i="30" s="1"/>
  <c r="N15" i="30" s="1"/>
  <c r="M25" i="30"/>
  <c r="J54" i="30"/>
  <c r="L54" i="30" s="1"/>
  <c r="N54" i="30" s="1"/>
  <c r="K7" i="31"/>
  <c r="M7" i="31" s="1"/>
  <c r="O7" i="31" s="1"/>
  <c r="N10" i="31"/>
  <c r="K22" i="31"/>
  <c r="M22" i="31" s="1"/>
  <c r="O22" i="31" s="1"/>
  <c r="K26" i="31"/>
  <c r="M26" i="31" s="1"/>
  <c r="O26" i="31" s="1"/>
  <c r="K33" i="31"/>
  <c r="M33" i="31" s="1"/>
  <c r="O33" i="31" s="1"/>
  <c r="K37" i="31"/>
  <c r="M37" i="31" s="1"/>
  <c r="O37" i="31" s="1"/>
  <c r="K41" i="31"/>
  <c r="M41" i="31" s="1"/>
  <c r="K53" i="31"/>
  <c r="M53" i="31" s="1"/>
  <c r="O53" i="31" s="1"/>
  <c r="K10" i="32"/>
  <c r="M10" i="32" s="1"/>
  <c r="K32" i="32"/>
  <c r="M32" i="32" s="1"/>
  <c r="O32" i="32" s="1"/>
  <c r="K51" i="32"/>
  <c r="M51" i="32" s="1"/>
  <c r="O51" i="32" s="1"/>
  <c r="K55" i="32"/>
  <c r="M55" i="32" s="1"/>
  <c r="O55" i="32" s="1"/>
  <c r="K18" i="33"/>
  <c r="M18" i="33" s="1"/>
  <c r="O18" i="33" s="1"/>
  <c r="K60" i="33"/>
  <c r="M60" i="33" s="1"/>
  <c r="O60" i="33" s="1"/>
  <c r="K29" i="34"/>
  <c r="M29" i="34" s="1"/>
  <c r="K42" i="34"/>
  <c r="M42" i="34" s="1"/>
  <c r="O42" i="34" s="1"/>
  <c r="K46" i="34"/>
  <c r="M46" i="34" s="1"/>
  <c r="O46" i="34" s="1"/>
  <c r="K69" i="34"/>
  <c r="M69" i="34" s="1"/>
  <c r="K8" i="35"/>
  <c r="M8" i="35" s="1"/>
  <c r="K26" i="36"/>
  <c r="M26" i="36" s="1"/>
  <c r="K60" i="36"/>
  <c r="M60" i="36" s="1"/>
  <c r="O60" i="36" s="1"/>
  <c r="N19" i="37"/>
  <c r="K32" i="37"/>
  <c r="M32" i="37" s="1"/>
  <c r="O32" i="37" s="1"/>
  <c r="K56" i="37"/>
  <c r="M56" i="37" s="1"/>
  <c r="O56" i="37" s="1"/>
  <c r="K60" i="37"/>
  <c r="M60" i="37" s="1"/>
  <c r="O60" i="37" s="1"/>
  <c r="K11" i="38"/>
  <c r="M11" i="38" s="1"/>
  <c r="K33" i="39"/>
  <c r="M33" i="39" s="1"/>
  <c r="K71" i="39"/>
  <c r="M71" i="39" s="1"/>
  <c r="O71" i="39" s="1"/>
  <c r="K14" i="40"/>
  <c r="M14" i="40" s="1"/>
  <c r="K30" i="40"/>
  <c r="M30" i="40" s="1"/>
  <c r="K40" i="40"/>
  <c r="M40" i="40" s="1"/>
  <c r="K78" i="40"/>
  <c r="M78" i="40" s="1"/>
  <c r="O78" i="40" s="1"/>
  <c r="K13" i="41"/>
  <c r="M13" i="41" s="1"/>
  <c r="O13" i="41" s="1"/>
  <c r="K57" i="41"/>
  <c r="M57" i="41" s="1"/>
  <c r="K61" i="41"/>
  <c r="M61" i="41" s="1"/>
  <c r="O61" i="41" s="1"/>
  <c r="K34" i="43"/>
  <c r="M34" i="43" s="1"/>
  <c r="K10" i="48"/>
  <c r="M10" i="48" s="1"/>
  <c r="O10" i="48" s="1"/>
  <c r="K8" i="51"/>
  <c r="M8" i="51" s="1"/>
  <c r="O44" i="55"/>
  <c r="O51" i="56"/>
  <c r="N16" i="59"/>
  <c r="X23" i="11"/>
  <c r="Y23" i="11" s="1"/>
  <c r="AB23" i="11" s="1"/>
  <c r="X47" i="11"/>
  <c r="Y47" i="11" s="1"/>
  <c r="AB47" i="11" s="1"/>
  <c r="X49" i="11"/>
  <c r="Y49" i="11" s="1"/>
  <c r="AB49" i="11" s="1"/>
  <c r="X5" i="12"/>
  <c r="Y5" i="12" s="1"/>
  <c r="X17" i="12"/>
  <c r="Y17" i="12" s="1"/>
  <c r="X28" i="12"/>
  <c r="Y28" i="12" s="1"/>
  <c r="X45" i="12"/>
  <c r="Y45" i="12" s="1"/>
  <c r="AB45" i="12" s="1"/>
  <c r="X65" i="12"/>
  <c r="Y65" i="12" s="1"/>
  <c r="AB65" i="12" s="1"/>
  <c r="X83" i="12"/>
  <c r="Y83" i="12" s="1"/>
  <c r="AB83" i="12" s="1"/>
  <c r="X18" i="13"/>
  <c r="Y18" i="13" s="1"/>
  <c r="J22" i="15"/>
  <c r="N22" i="15" s="1"/>
  <c r="J26" i="15"/>
  <c r="J30" i="15"/>
  <c r="N30" i="15" s="1"/>
  <c r="J34" i="15"/>
  <c r="L34" i="15" s="1"/>
  <c r="J38" i="15"/>
  <c r="J42" i="15"/>
  <c r="J50" i="15"/>
  <c r="J73" i="15"/>
  <c r="L73" i="15" s="1"/>
  <c r="J6" i="17"/>
  <c r="N6" i="17" s="1"/>
  <c r="J13" i="17"/>
  <c r="L13" i="17" s="1"/>
  <c r="J17" i="17"/>
  <c r="J25" i="17"/>
  <c r="J55" i="17"/>
  <c r="L55" i="17" s="1"/>
  <c r="J64" i="17"/>
  <c r="J18" i="18"/>
  <c r="L18" i="18" s="1"/>
  <c r="J23" i="18"/>
  <c r="L23" i="18" s="1"/>
  <c r="Q9" i="21"/>
  <c r="R9" i="21" s="1"/>
  <c r="T9" i="21" s="1"/>
  <c r="V9" i="21" s="1"/>
  <c r="J13" i="27"/>
  <c r="L13" i="27" s="1"/>
  <c r="J21" i="30"/>
  <c r="L21" i="30" s="1"/>
  <c r="K7" i="33"/>
  <c r="M7" i="33" s="1"/>
  <c r="O7" i="33" s="1"/>
  <c r="K23" i="35"/>
  <c r="M23" i="35" s="1"/>
  <c r="O23" i="35" s="1"/>
  <c r="K31" i="35"/>
  <c r="M31" i="35" s="1"/>
  <c r="O31" i="35" s="1"/>
  <c r="K62" i="35"/>
  <c r="M62" i="35" s="1"/>
  <c r="O62" i="35" s="1"/>
  <c r="K40" i="36"/>
  <c r="M40" i="36" s="1"/>
  <c r="O40" i="36" s="1"/>
  <c r="K20" i="37"/>
  <c r="M20" i="37" s="1"/>
  <c r="O20" i="37" s="1"/>
  <c r="K48" i="37"/>
  <c r="M48" i="37" s="1"/>
  <c r="O48" i="37" s="1"/>
  <c r="K52" i="37"/>
  <c r="M52" i="37" s="1"/>
  <c r="O52" i="37" s="1"/>
  <c r="N5" i="38"/>
  <c r="O5" i="38" s="1"/>
  <c r="K66" i="38"/>
  <c r="M66" i="38" s="1"/>
  <c r="K75" i="39"/>
  <c r="M75" i="39" s="1"/>
  <c r="O75" i="39" s="1"/>
  <c r="K15" i="40"/>
  <c r="M15" i="40" s="1"/>
  <c r="K31" i="40"/>
  <c r="M31" i="40" s="1"/>
  <c r="K36" i="40"/>
  <c r="M36" i="40" s="1"/>
  <c r="O56" i="40"/>
  <c r="K75" i="40"/>
  <c r="M75" i="40" s="1"/>
  <c r="O75" i="40" s="1"/>
  <c r="K62" i="41"/>
  <c r="M62" i="41" s="1"/>
  <c r="O62" i="41" s="1"/>
  <c r="K73" i="41"/>
  <c r="M73" i="41" s="1"/>
  <c r="O73" i="41" s="1"/>
  <c r="K77" i="41"/>
  <c r="M77" i="41" s="1"/>
  <c r="O77" i="41" s="1"/>
  <c r="K35" i="43"/>
  <c r="M35" i="43" s="1"/>
  <c r="O35" i="43" s="1"/>
  <c r="K63" i="43"/>
  <c r="M63" i="43" s="1"/>
  <c r="O63" i="43" s="1"/>
  <c r="K71" i="43"/>
  <c r="M71" i="43" s="1"/>
  <c r="K59" i="44"/>
  <c r="M59" i="44" s="1"/>
  <c r="O59" i="44" s="1"/>
  <c r="N42" i="49"/>
  <c r="N36" i="49"/>
  <c r="N29" i="49"/>
  <c r="O38" i="54"/>
  <c r="N8" i="57"/>
  <c r="O8" i="57" s="1"/>
  <c r="N6" i="57"/>
  <c r="O6" i="57" s="1"/>
  <c r="N5" i="57"/>
  <c r="X35" i="11"/>
  <c r="Y35" i="11" s="1"/>
  <c r="AB35" i="11" s="1"/>
  <c r="X52" i="11"/>
  <c r="Y52" i="11" s="1"/>
  <c r="AB52" i="11" s="1"/>
  <c r="X7" i="12"/>
  <c r="Y7" i="12" s="1"/>
  <c r="X78" i="12"/>
  <c r="Y78" i="12" s="1"/>
  <c r="AB78" i="12" s="1"/>
  <c r="X12" i="13"/>
  <c r="Y12" i="13" s="1"/>
  <c r="X46" i="13"/>
  <c r="Y46" i="13" s="1"/>
  <c r="X53" i="13"/>
  <c r="Y53" i="13" s="1"/>
  <c r="X59" i="13"/>
  <c r="Y59" i="13" s="1"/>
  <c r="AB59" i="13" s="1"/>
  <c r="J18" i="15"/>
  <c r="J77" i="15"/>
  <c r="L77" i="15" s="1"/>
  <c r="J13" i="18"/>
  <c r="M8" i="28"/>
  <c r="J10" i="30"/>
  <c r="L10" i="30" s="1"/>
  <c r="M21" i="30"/>
  <c r="O44" i="33"/>
  <c r="K48" i="33"/>
  <c r="M48" i="33" s="1"/>
  <c r="O48" i="33" s="1"/>
  <c r="K14" i="35"/>
  <c r="M14" i="35" s="1"/>
  <c r="N12" i="36"/>
  <c r="O12" i="36" s="1"/>
  <c r="K45" i="36"/>
  <c r="M45" i="36" s="1"/>
  <c r="O45" i="36" s="1"/>
  <c r="K68" i="36"/>
  <c r="M68" i="36" s="1"/>
  <c r="O68" i="36" s="1"/>
  <c r="K16" i="37"/>
  <c r="M16" i="37" s="1"/>
  <c r="O76" i="37"/>
  <c r="K26" i="38"/>
  <c r="M26" i="38" s="1"/>
  <c r="K62" i="38"/>
  <c r="M62" i="38" s="1"/>
  <c r="O62" i="38" s="1"/>
  <c r="K64" i="39"/>
  <c r="M64" i="39" s="1"/>
  <c r="O64" i="39" s="1"/>
  <c r="N31" i="40"/>
  <c r="K79" i="40"/>
  <c r="M79" i="40" s="1"/>
  <c r="K42" i="41"/>
  <c r="M42" i="41" s="1"/>
  <c r="K44" i="43"/>
  <c r="M44" i="43" s="1"/>
  <c r="O44" i="43" s="1"/>
  <c r="O5" i="52"/>
  <c r="N29" i="60"/>
  <c r="N24" i="60"/>
  <c r="N26" i="60"/>
  <c r="X57" i="11"/>
  <c r="Y57" i="11" s="1"/>
  <c r="AB57" i="11" s="1"/>
  <c r="AB57" i="12"/>
  <c r="J56" i="17"/>
  <c r="L56" i="17" s="1"/>
  <c r="U13" i="26"/>
  <c r="J45" i="27"/>
  <c r="L45" i="27" s="1"/>
  <c r="N45" i="27" s="1"/>
  <c r="J49" i="27"/>
  <c r="L49" i="27" s="1"/>
  <c r="M18" i="28"/>
  <c r="M27" i="28"/>
  <c r="J32" i="28"/>
  <c r="L32" i="28" s="1"/>
  <c r="J51" i="28"/>
  <c r="L51" i="28" s="1"/>
  <c r="N51" i="28" s="1"/>
  <c r="J63" i="28"/>
  <c r="L63" i="28" s="1"/>
  <c r="N63" i="28" s="1"/>
  <c r="J5" i="29"/>
  <c r="L5" i="29" s="1"/>
  <c r="N5" i="29" s="1"/>
  <c r="J40" i="29"/>
  <c r="L40" i="29" s="1"/>
  <c r="J6" i="30"/>
  <c r="L6" i="30" s="1"/>
  <c r="J27" i="30"/>
  <c r="L27" i="30" s="1"/>
  <c r="J40" i="30"/>
  <c r="L40" i="30" s="1"/>
  <c r="N40" i="30" s="1"/>
  <c r="J44" i="30"/>
  <c r="L44" i="30" s="1"/>
  <c r="N44" i="30" s="1"/>
  <c r="J48" i="30"/>
  <c r="L48" i="30" s="1"/>
  <c r="N48" i="30" s="1"/>
  <c r="K8" i="31"/>
  <c r="M8" i="31" s="1"/>
  <c r="K35" i="31"/>
  <c r="M35" i="31" s="1"/>
  <c r="O35" i="31" s="1"/>
  <c r="K43" i="31"/>
  <c r="M43" i="31" s="1"/>
  <c r="K17" i="32"/>
  <c r="M17" i="32" s="1"/>
  <c r="K23" i="32"/>
  <c r="M23" i="32" s="1"/>
  <c r="K37" i="32"/>
  <c r="M37" i="32" s="1"/>
  <c r="O37" i="32" s="1"/>
  <c r="K60" i="32"/>
  <c r="M60" i="32" s="1"/>
  <c r="O60" i="32" s="1"/>
  <c r="K11" i="33"/>
  <c r="M11" i="33" s="1"/>
  <c r="K40" i="33"/>
  <c r="M40" i="33" s="1"/>
  <c r="O40" i="33" s="1"/>
  <c r="K51" i="34"/>
  <c r="M51" i="34" s="1"/>
  <c r="O51" i="34" s="1"/>
  <c r="K55" i="34"/>
  <c r="M55" i="34" s="1"/>
  <c r="O55" i="34" s="1"/>
  <c r="K10" i="35"/>
  <c r="M10" i="35" s="1"/>
  <c r="N14" i="35"/>
  <c r="K44" i="35"/>
  <c r="M44" i="35" s="1"/>
  <c r="O44" i="35" s="1"/>
  <c r="K52" i="35"/>
  <c r="M52" i="35" s="1"/>
  <c r="O52" i="35" s="1"/>
  <c r="K13" i="36"/>
  <c r="M13" i="36" s="1"/>
  <c r="K32" i="36"/>
  <c r="M32" i="36" s="1"/>
  <c r="O32" i="36" s="1"/>
  <c r="K36" i="36"/>
  <c r="M36" i="36" s="1"/>
  <c r="O36" i="36" s="1"/>
  <c r="K49" i="36"/>
  <c r="M49" i="36" s="1"/>
  <c r="O49" i="36" s="1"/>
  <c r="K12" i="37"/>
  <c r="M12" i="37" s="1"/>
  <c r="O12" i="37" s="1"/>
  <c r="K25" i="37"/>
  <c r="M25" i="37" s="1"/>
  <c r="K37" i="37"/>
  <c r="M37" i="37" s="1"/>
  <c r="O37" i="37" s="1"/>
  <c r="N12" i="38"/>
  <c r="N16" i="38"/>
  <c r="N39" i="38"/>
  <c r="K54" i="38"/>
  <c r="M54" i="38" s="1"/>
  <c r="O54" i="38" s="1"/>
  <c r="K10" i="39"/>
  <c r="M10" i="39" s="1"/>
  <c r="K27" i="39"/>
  <c r="M27" i="39" s="1"/>
  <c r="O27" i="39" s="1"/>
  <c r="K53" i="39"/>
  <c r="M53" i="39" s="1"/>
  <c r="O53" i="39" s="1"/>
  <c r="N11" i="40"/>
  <c r="K26" i="40"/>
  <c r="M26" i="40" s="1"/>
  <c r="K57" i="40"/>
  <c r="M57" i="40" s="1"/>
  <c r="K64" i="40"/>
  <c r="M64" i="40" s="1"/>
  <c r="O64" i="40" s="1"/>
  <c r="K76" i="40"/>
  <c r="M76" i="40" s="1"/>
  <c r="O76" i="40" s="1"/>
  <c r="K14" i="41"/>
  <c r="M14" i="41" s="1"/>
  <c r="O14" i="41" s="1"/>
  <c r="K22" i="41"/>
  <c r="M22" i="41" s="1"/>
  <c r="O22" i="41" s="1"/>
  <c r="K47" i="41"/>
  <c r="M47" i="41" s="1"/>
  <c r="N50" i="41"/>
  <c r="K54" i="41"/>
  <c r="M54" i="41" s="1"/>
  <c r="K70" i="41"/>
  <c r="M70" i="41" s="1"/>
  <c r="O70" i="41" s="1"/>
  <c r="K31" i="43"/>
  <c r="M31" i="43" s="1"/>
  <c r="O79" i="43"/>
  <c r="K36" i="44"/>
  <c r="M36" i="44" s="1"/>
  <c r="O36" i="44" s="1"/>
  <c r="N11" i="48"/>
  <c r="O34" i="50"/>
  <c r="N10" i="63"/>
  <c r="O10" i="63" s="1"/>
  <c r="N12" i="63"/>
  <c r="N8" i="63"/>
  <c r="X33" i="11"/>
  <c r="Y33" i="11" s="1"/>
  <c r="AB33" i="11" s="1"/>
  <c r="X38" i="11"/>
  <c r="Y38" i="11" s="1"/>
  <c r="AB38" i="11" s="1"/>
  <c r="X63" i="12"/>
  <c r="Y63" i="12" s="1"/>
  <c r="X13" i="13"/>
  <c r="Y13" i="13" s="1"/>
  <c r="X26" i="13"/>
  <c r="Y26" i="13" s="1"/>
  <c r="X33" i="13"/>
  <c r="Y33" i="13" s="1"/>
  <c r="X47" i="13"/>
  <c r="Y47" i="13" s="1"/>
  <c r="J8" i="15"/>
  <c r="N52" i="18"/>
  <c r="U10" i="26"/>
  <c r="M5" i="28"/>
  <c r="N40" i="28"/>
  <c r="O49" i="33"/>
  <c r="N9" i="36"/>
  <c r="O12" i="40"/>
  <c r="N47" i="41"/>
  <c r="N31" i="43"/>
  <c r="N13" i="54"/>
  <c r="X9" i="11"/>
  <c r="Y9" i="11" s="1"/>
  <c r="AB9" i="11" s="1"/>
  <c r="X45" i="11"/>
  <c r="Y45" i="11" s="1"/>
  <c r="AB45" i="11" s="1"/>
  <c r="X29" i="12"/>
  <c r="Y29" i="12" s="1"/>
  <c r="AB29" i="12" s="1"/>
  <c r="X40" i="12"/>
  <c r="Y40" i="12" s="1"/>
  <c r="X7" i="11"/>
  <c r="Y7" i="11" s="1"/>
  <c r="AB7" i="11" s="1"/>
  <c r="X31" i="11"/>
  <c r="Y31" i="11" s="1"/>
  <c r="AB31" i="11" s="1"/>
  <c r="X8" i="12"/>
  <c r="Y8" i="12" s="1"/>
  <c r="X76" i="12"/>
  <c r="Y76" i="12" s="1"/>
  <c r="X19" i="13"/>
  <c r="Y19" i="13" s="1"/>
  <c r="X23" i="13"/>
  <c r="Y23" i="13" s="1"/>
  <c r="AB23" i="13" s="1"/>
  <c r="X30" i="13"/>
  <c r="Y30" i="13" s="1"/>
  <c r="X51" i="13"/>
  <c r="Y51" i="13" s="1"/>
  <c r="AB51" i="13" s="1"/>
  <c r="J5" i="15"/>
  <c r="L5" i="15" s="1"/>
  <c r="J19" i="15"/>
  <c r="J51" i="15"/>
  <c r="J59" i="15"/>
  <c r="L59" i="15" s="1"/>
  <c r="J63" i="15"/>
  <c r="J7" i="17"/>
  <c r="L7" i="17" s="1"/>
  <c r="J14" i="17"/>
  <c r="L14" i="17" s="1"/>
  <c r="J22" i="17"/>
  <c r="L22" i="17" s="1"/>
  <c r="J26" i="17"/>
  <c r="L26" i="17" s="1"/>
  <c r="J35" i="17"/>
  <c r="M61" i="17"/>
  <c r="U5" i="21"/>
  <c r="M18" i="27"/>
  <c r="N18" i="27" s="1"/>
  <c r="J26" i="27"/>
  <c r="L26" i="27" s="1"/>
  <c r="N26" i="27" s="1"/>
  <c r="J42" i="27"/>
  <c r="L42" i="27" s="1"/>
  <c r="N42" i="27" s="1"/>
  <c r="M32" i="28"/>
  <c r="J48" i="28"/>
  <c r="L48" i="28" s="1"/>
  <c r="N48" i="28" s="1"/>
  <c r="J50" i="29"/>
  <c r="L50" i="29" s="1"/>
  <c r="J62" i="29"/>
  <c r="L62" i="29" s="1"/>
  <c r="J7" i="30"/>
  <c r="L7" i="30" s="1"/>
  <c r="M17" i="30"/>
  <c r="N17" i="30" s="1"/>
  <c r="K5" i="31"/>
  <c r="M5" i="31" s="1"/>
  <c r="K24" i="31"/>
  <c r="M24" i="31" s="1"/>
  <c r="O24" i="31" s="1"/>
  <c r="K39" i="31"/>
  <c r="M39" i="31" s="1"/>
  <c r="O39" i="31" s="1"/>
  <c r="K44" i="31"/>
  <c r="M44" i="31" s="1"/>
  <c r="N12" i="32"/>
  <c r="K24" i="33"/>
  <c r="M24" i="33" s="1"/>
  <c r="O24" i="33" s="1"/>
  <c r="K28" i="33"/>
  <c r="M28" i="33" s="1"/>
  <c r="O28" i="33" s="1"/>
  <c r="O36" i="33"/>
  <c r="K58" i="33"/>
  <c r="M58" i="33" s="1"/>
  <c r="O58" i="33" s="1"/>
  <c r="K65" i="33"/>
  <c r="M65" i="33" s="1"/>
  <c r="O65" i="33" s="1"/>
  <c r="K40" i="34"/>
  <c r="M40" i="34" s="1"/>
  <c r="O40" i="34" s="1"/>
  <c r="K44" i="34"/>
  <c r="M44" i="34" s="1"/>
  <c r="K59" i="34"/>
  <c r="M59" i="34" s="1"/>
  <c r="N10" i="35"/>
  <c r="K71" i="35"/>
  <c r="M71" i="35" s="1"/>
  <c r="O71" i="35" s="1"/>
  <c r="K24" i="36"/>
  <c r="M24" i="36" s="1"/>
  <c r="O24" i="36" s="1"/>
  <c r="N28" i="36"/>
  <c r="K33" i="36"/>
  <c r="M33" i="36" s="1"/>
  <c r="K58" i="36"/>
  <c r="M58" i="36" s="1"/>
  <c r="O58" i="36" s="1"/>
  <c r="K17" i="37"/>
  <c r="M17" i="37" s="1"/>
  <c r="K30" i="37"/>
  <c r="M30" i="37" s="1"/>
  <c r="O30" i="37" s="1"/>
  <c r="K69" i="37"/>
  <c r="M69" i="37" s="1"/>
  <c r="O69" i="37" s="1"/>
  <c r="K40" i="38"/>
  <c r="M40" i="38" s="1"/>
  <c r="O40" i="38" s="1"/>
  <c r="K55" i="38"/>
  <c r="M55" i="38" s="1"/>
  <c r="K63" i="38"/>
  <c r="M63" i="38" s="1"/>
  <c r="O63" i="38" s="1"/>
  <c r="K61" i="39"/>
  <c r="M61" i="39" s="1"/>
  <c r="O61" i="39" s="1"/>
  <c r="K22" i="40"/>
  <c r="M22" i="40" s="1"/>
  <c r="K27" i="40"/>
  <c r="M27" i="40" s="1"/>
  <c r="K65" i="40"/>
  <c r="M65" i="40" s="1"/>
  <c r="O65" i="40" s="1"/>
  <c r="K69" i="40"/>
  <c r="M69" i="40" s="1"/>
  <c r="K82" i="41"/>
  <c r="M82" i="41" s="1"/>
  <c r="O82" i="41" s="1"/>
  <c r="K14" i="43"/>
  <c r="M14" i="43" s="1"/>
  <c r="N27" i="43"/>
  <c r="O27" i="43" s="1"/>
  <c r="N9" i="44"/>
  <c r="N6" i="44"/>
  <c r="N11" i="44"/>
  <c r="K10" i="45"/>
  <c r="M10" i="45" s="1"/>
  <c r="K19" i="45"/>
  <c r="M19" i="45" s="1"/>
  <c r="K75" i="45"/>
  <c r="M75" i="45" s="1"/>
  <c r="O75" i="45" s="1"/>
  <c r="K39" i="47"/>
  <c r="M39" i="47" s="1"/>
  <c r="O39" i="47" s="1"/>
  <c r="K5" i="48"/>
  <c r="M5" i="48" s="1"/>
  <c r="O5" i="48" s="1"/>
  <c r="K8" i="48"/>
  <c r="M8" i="48" s="1"/>
  <c r="K12" i="48"/>
  <c r="M12" i="48" s="1"/>
  <c r="K39" i="48"/>
  <c r="M39" i="48" s="1"/>
  <c r="K26" i="50"/>
  <c r="M26" i="50" s="1"/>
  <c r="K6" i="51"/>
  <c r="M6" i="51" s="1"/>
  <c r="K24" i="51"/>
  <c r="M24" i="51" s="1"/>
  <c r="O24" i="51" s="1"/>
  <c r="K36" i="51"/>
  <c r="M36" i="51" s="1"/>
  <c r="O36" i="51" s="1"/>
  <c r="K16" i="52"/>
  <c r="M16" i="52" s="1"/>
  <c r="K27" i="52"/>
  <c r="M27" i="52" s="1"/>
  <c r="K49" i="53"/>
  <c r="M49" i="53" s="1"/>
  <c r="O49" i="53" s="1"/>
  <c r="K22" i="54"/>
  <c r="M22" i="54" s="1"/>
  <c r="O22" i="54" s="1"/>
  <c r="K28" i="54"/>
  <c r="M28" i="54" s="1"/>
  <c r="K37" i="54"/>
  <c r="M37" i="54" s="1"/>
  <c r="O37" i="54" s="1"/>
  <c r="K44" i="54"/>
  <c r="M44" i="54" s="1"/>
  <c r="O44" i="54" s="1"/>
  <c r="K42" i="55"/>
  <c r="M42" i="55" s="1"/>
  <c r="O42" i="55" s="1"/>
  <c r="K11" i="56"/>
  <c r="M11" i="56" s="1"/>
  <c r="K21" i="56"/>
  <c r="M21" i="56" s="1"/>
  <c r="K26" i="56"/>
  <c r="M26" i="56" s="1"/>
  <c r="K32" i="56"/>
  <c r="M32" i="56" s="1"/>
  <c r="O32" i="56" s="1"/>
  <c r="K22" i="57"/>
  <c r="M22" i="57" s="1"/>
  <c r="O22" i="57" s="1"/>
  <c r="K26" i="59"/>
  <c r="M26" i="59" s="1"/>
  <c r="O26" i="59" s="1"/>
  <c r="K31" i="59"/>
  <c r="M31" i="59" s="1"/>
  <c r="O31" i="59" s="1"/>
  <c r="K8" i="60"/>
  <c r="M8" i="60" s="1"/>
  <c r="K17" i="60"/>
  <c r="M17" i="60" s="1"/>
  <c r="K26" i="60"/>
  <c r="M26" i="60" s="1"/>
  <c r="K42" i="60"/>
  <c r="M42" i="60" s="1"/>
  <c r="O42" i="60" s="1"/>
  <c r="K19" i="61"/>
  <c r="M19" i="61" s="1"/>
  <c r="O19" i="61" s="1"/>
  <c r="K6" i="62"/>
  <c r="M6" i="62" s="1"/>
  <c r="O6" i="62" s="1"/>
  <c r="K9" i="62"/>
  <c r="M9" i="62" s="1"/>
  <c r="K41" i="62"/>
  <c r="M41" i="62" s="1"/>
  <c r="N19" i="63"/>
  <c r="K47" i="63"/>
  <c r="M47" i="63" s="1"/>
  <c r="O47" i="63" s="1"/>
  <c r="K14" i="64"/>
  <c r="M14" i="64" s="1"/>
  <c r="O14" i="64" s="1"/>
  <c r="K50" i="64"/>
  <c r="M50" i="64" s="1"/>
  <c r="O61" i="57"/>
  <c r="O54" i="60"/>
  <c r="O58" i="60"/>
  <c r="O5" i="61"/>
  <c r="O11" i="61"/>
  <c r="O32" i="64"/>
  <c r="O56" i="43"/>
  <c r="K5" i="44"/>
  <c r="M5" i="44" s="1"/>
  <c r="O5" i="44" s="1"/>
  <c r="K16" i="44"/>
  <c r="M16" i="44" s="1"/>
  <c r="K26" i="44"/>
  <c r="M26" i="44" s="1"/>
  <c r="K34" i="44"/>
  <c r="M34" i="44" s="1"/>
  <c r="O34" i="44" s="1"/>
  <c r="K11" i="45"/>
  <c r="M11" i="45" s="1"/>
  <c r="O11" i="45" s="1"/>
  <c r="K15" i="45"/>
  <c r="M15" i="45" s="1"/>
  <c r="O15" i="45" s="1"/>
  <c r="K28" i="45"/>
  <c r="M28" i="45" s="1"/>
  <c r="K51" i="45"/>
  <c r="M51" i="45" s="1"/>
  <c r="O51" i="45" s="1"/>
  <c r="K59" i="45"/>
  <c r="M59" i="45" s="1"/>
  <c r="O59" i="45" s="1"/>
  <c r="K63" i="45"/>
  <c r="M63" i="45" s="1"/>
  <c r="O63" i="45" s="1"/>
  <c r="K83" i="45"/>
  <c r="M83" i="45" s="1"/>
  <c r="O83" i="45" s="1"/>
  <c r="K35" i="47"/>
  <c r="M35" i="47" s="1"/>
  <c r="O35" i="47" s="1"/>
  <c r="K21" i="48"/>
  <c r="M21" i="48" s="1"/>
  <c r="K30" i="48"/>
  <c r="M30" i="48" s="1"/>
  <c r="K35" i="48"/>
  <c r="M35" i="48" s="1"/>
  <c r="K52" i="48"/>
  <c r="M52" i="48" s="1"/>
  <c r="O52" i="48" s="1"/>
  <c r="K35" i="49"/>
  <c r="M35" i="49" s="1"/>
  <c r="O35" i="49" s="1"/>
  <c r="K19" i="49"/>
  <c r="M19" i="49" s="1"/>
  <c r="K44" i="49"/>
  <c r="M44" i="49" s="1"/>
  <c r="O44" i="49" s="1"/>
  <c r="K8" i="50"/>
  <c r="M8" i="50" s="1"/>
  <c r="K12" i="50"/>
  <c r="M12" i="50" s="1"/>
  <c r="K32" i="50"/>
  <c r="M32" i="50" s="1"/>
  <c r="O32" i="50" s="1"/>
  <c r="K44" i="51"/>
  <c r="M44" i="51" s="1"/>
  <c r="O44" i="51" s="1"/>
  <c r="K23" i="52"/>
  <c r="M23" i="52" s="1"/>
  <c r="K6" i="53"/>
  <c r="M6" i="53" s="1"/>
  <c r="O6" i="53" s="1"/>
  <c r="K29" i="54"/>
  <c r="M29" i="54" s="1"/>
  <c r="K56" i="54"/>
  <c r="M56" i="54" s="1"/>
  <c r="O56" i="54" s="1"/>
  <c r="K22" i="55"/>
  <c r="M22" i="55" s="1"/>
  <c r="K27" i="55"/>
  <c r="M27" i="55" s="1"/>
  <c r="K31" i="55"/>
  <c r="M31" i="55" s="1"/>
  <c r="O31" i="55" s="1"/>
  <c r="K35" i="55"/>
  <c r="M35" i="55" s="1"/>
  <c r="K55" i="56"/>
  <c r="M55" i="56" s="1"/>
  <c r="K18" i="57"/>
  <c r="M18" i="57" s="1"/>
  <c r="K46" i="57"/>
  <c r="M46" i="57" s="1"/>
  <c r="O46" i="57" s="1"/>
  <c r="K22" i="59"/>
  <c r="M22" i="59" s="1"/>
  <c r="O22" i="59" s="1"/>
  <c r="K27" i="59"/>
  <c r="M27" i="59" s="1"/>
  <c r="K32" i="59"/>
  <c r="M32" i="59" s="1"/>
  <c r="K22" i="60"/>
  <c r="M22" i="60" s="1"/>
  <c r="O22" i="60" s="1"/>
  <c r="K31" i="60"/>
  <c r="M31" i="60" s="1"/>
  <c r="O31" i="60" s="1"/>
  <c r="K35" i="60"/>
  <c r="M35" i="60" s="1"/>
  <c r="O35" i="60" s="1"/>
  <c r="K62" i="60"/>
  <c r="M62" i="60" s="1"/>
  <c r="O62" i="60" s="1"/>
  <c r="K49" i="61"/>
  <c r="M49" i="61" s="1"/>
  <c r="O49" i="61" s="1"/>
  <c r="K58" i="61"/>
  <c r="M58" i="61" s="1"/>
  <c r="O58" i="61" s="1"/>
  <c r="K25" i="62"/>
  <c r="M25" i="62" s="1"/>
  <c r="O25" i="62" s="1"/>
  <c r="K42" i="62"/>
  <c r="M42" i="62" s="1"/>
  <c r="O42" i="62" s="1"/>
  <c r="K5" i="63"/>
  <c r="M5" i="63" s="1"/>
  <c r="O5" i="63" s="1"/>
  <c r="K12" i="63"/>
  <c r="M12" i="63" s="1"/>
  <c r="K20" i="63"/>
  <c r="M20" i="63" s="1"/>
  <c r="O20" i="63" s="1"/>
  <c r="K29" i="63"/>
  <c r="M29" i="63" s="1"/>
  <c r="K34" i="63"/>
  <c r="M34" i="63" s="1"/>
  <c r="K56" i="63"/>
  <c r="M56" i="63" s="1"/>
  <c r="O56" i="63" s="1"/>
  <c r="K11" i="64"/>
  <c r="M11" i="64" s="1"/>
  <c r="O11" i="64" s="1"/>
  <c r="K24" i="64"/>
  <c r="M24" i="64" s="1"/>
  <c r="K40" i="64"/>
  <c r="M40" i="64" s="1"/>
  <c r="O40" i="64" s="1"/>
  <c r="K58" i="64"/>
  <c r="M58" i="64" s="1"/>
  <c r="O58" i="64" s="1"/>
  <c r="O14" i="67"/>
  <c r="O16" i="61"/>
  <c r="O20" i="64"/>
  <c r="O55" i="64"/>
  <c r="K60" i="43"/>
  <c r="M60" i="43" s="1"/>
  <c r="O60" i="43" s="1"/>
  <c r="K72" i="43"/>
  <c r="M72" i="43" s="1"/>
  <c r="O72" i="43" s="1"/>
  <c r="K27" i="44"/>
  <c r="M27" i="44" s="1"/>
  <c r="O27" i="44" s="1"/>
  <c r="K35" i="44"/>
  <c r="M35" i="44" s="1"/>
  <c r="O35" i="44" s="1"/>
  <c r="K46" i="44"/>
  <c r="M46" i="44" s="1"/>
  <c r="O46" i="44" s="1"/>
  <c r="K50" i="44"/>
  <c r="M50" i="44" s="1"/>
  <c r="O50" i="44" s="1"/>
  <c r="K77" i="44"/>
  <c r="M77" i="44" s="1"/>
  <c r="O77" i="44" s="1"/>
  <c r="K34" i="45"/>
  <c r="M34" i="45" s="1"/>
  <c r="O34" i="45" s="1"/>
  <c r="K31" i="47"/>
  <c r="M31" i="47" s="1"/>
  <c r="K18" i="48"/>
  <c r="M18" i="48" s="1"/>
  <c r="K45" i="48"/>
  <c r="M45" i="48" s="1"/>
  <c r="K18" i="50"/>
  <c r="M18" i="50" s="1"/>
  <c r="N23" i="50"/>
  <c r="O23" i="50" s="1"/>
  <c r="K33" i="50"/>
  <c r="M33" i="50" s="1"/>
  <c r="O33" i="50" s="1"/>
  <c r="K48" i="50"/>
  <c r="M48" i="50" s="1"/>
  <c r="O48" i="50" s="1"/>
  <c r="K56" i="50"/>
  <c r="M56" i="50" s="1"/>
  <c r="O56" i="50" s="1"/>
  <c r="K33" i="51"/>
  <c r="M33" i="51" s="1"/>
  <c r="O33" i="51" s="1"/>
  <c r="K41" i="51"/>
  <c r="M41" i="51" s="1"/>
  <c r="O41" i="51" s="1"/>
  <c r="K12" i="52"/>
  <c r="M12" i="52" s="1"/>
  <c r="K51" i="52"/>
  <c r="M51" i="52" s="1"/>
  <c r="O51" i="52" s="1"/>
  <c r="K28" i="53"/>
  <c r="M28" i="53" s="1"/>
  <c r="O28" i="53" s="1"/>
  <c r="K36" i="53"/>
  <c r="M36" i="53" s="1"/>
  <c r="O36" i="53" s="1"/>
  <c r="K47" i="53"/>
  <c r="M47" i="53" s="1"/>
  <c r="K54" i="53"/>
  <c r="M54" i="53" s="1"/>
  <c r="O54" i="53" s="1"/>
  <c r="K13" i="54"/>
  <c r="M13" i="54" s="1"/>
  <c r="K35" i="54"/>
  <c r="M35" i="54" s="1"/>
  <c r="O35" i="54" s="1"/>
  <c r="K32" i="55"/>
  <c r="M32" i="55" s="1"/>
  <c r="K40" i="55"/>
  <c r="M40" i="55" s="1"/>
  <c r="O40" i="55" s="1"/>
  <c r="K55" i="55"/>
  <c r="M55" i="55" s="1"/>
  <c r="O55" i="55" s="1"/>
  <c r="K9" i="57"/>
  <c r="M9" i="57" s="1"/>
  <c r="K19" i="57"/>
  <c r="M19" i="57" s="1"/>
  <c r="K27" i="57"/>
  <c r="M27" i="57" s="1"/>
  <c r="O27" i="57" s="1"/>
  <c r="K35" i="57"/>
  <c r="M35" i="57" s="1"/>
  <c r="O35" i="57" s="1"/>
  <c r="K62" i="59"/>
  <c r="M62" i="59" s="1"/>
  <c r="K9" i="60"/>
  <c r="M9" i="60" s="1"/>
  <c r="K14" i="60"/>
  <c r="M14" i="60" s="1"/>
  <c r="O14" i="60" s="1"/>
  <c r="K43" i="60"/>
  <c r="M43" i="60" s="1"/>
  <c r="O43" i="60" s="1"/>
  <c r="K47" i="60"/>
  <c r="M47" i="60" s="1"/>
  <c r="O47" i="60" s="1"/>
  <c r="K29" i="61"/>
  <c r="M29" i="61" s="1"/>
  <c r="K54" i="61"/>
  <c r="M54" i="61" s="1"/>
  <c r="K7" i="62"/>
  <c r="M7" i="62" s="1"/>
  <c r="O7" i="62" s="1"/>
  <c r="K39" i="63"/>
  <c r="M39" i="63" s="1"/>
  <c r="K8" i="64"/>
  <c r="M8" i="64" s="1"/>
  <c r="O8" i="64" s="1"/>
  <c r="K16" i="64"/>
  <c r="M16" i="64" s="1"/>
  <c r="O16" i="64" s="1"/>
  <c r="K29" i="64"/>
  <c r="M29" i="64" s="1"/>
  <c r="O29" i="64" s="1"/>
  <c r="K37" i="64"/>
  <c r="M37" i="64" s="1"/>
  <c r="O37" i="64" s="1"/>
  <c r="K48" i="64"/>
  <c r="M48" i="64" s="1"/>
  <c r="O48" i="64" s="1"/>
  <c r="K66" i="64"/>
  <c r="M66" i="64" s="1"/>
  <c r="O66" i="64" s="1"/>
  <c r="K21" i="43"/>
  <c r="M21" i="43" s="1"/>
  <c r="K46" i="43"/>
  <c r="M46" i="43" s="1"/>
  <c r="O46" i="43" s="1"/>
  <c r="K6" i="44"/>
  <c r="M6" i="44" s="1"/>
  <c r="K9" i="44"/>
  <c r="M9" i="44" s="1"/>
  <c r="O13" i="44"/>
  <c r="K32" i="44"/>
  <c r="M32" i="44" s="1"/>
  <c r="O32" i="44" s="1"/>
  <c r="K39" i="44"/>
  <c r="M39" i="44" s="1"/>
  <c r="O39" i="44" s="1"/>
  <c r="K43" i="44"/>
  <c r="M43" i="44" s="1"/>
  <c r="O43" i="44" s="1"/>
  <c r="K30" i="45"/>
  <c r="M30" i="45" s="1"/>
  <c r="K35" i="45"/>
  <c r="M35" i="45" s="1"/>
  <c r="K15" i="47"/>
  <c r="M15" i="47" s="1"/>
  <c r="K41" i="47"/>
  <c r="M41" i="47" s="1"/>
  <c r="O41" i="47" s="1"/>
  <c r="K27" i="48"/>
  <c r="M27" i="48" s="1"/>
  <c r="K53" i="48"/>
  <c r="M53" i="48" s="1"/>
  <c r="O53" i="48" s="1"/>
  <c r="K14" i="50"/>
  <c r="M14" i="50" s="1"/>
  <c r="K19" i="50"/>
  <c r="M19" i="50" s="1"/>
  <c r="K24" i="50"/>
  <c r="M24" i="50" s="1"/>
  <c r="K22" i="51"/>
  <c r="M22" i="51" s="1"/>
  <c r="O22" i="51" s="1"/>
  <c r="N9" i="52"/>
  <c r="O52" i="52"/>
  <c r="K25" i="54"/>
  <c r="M25" i="54" s="1"/>
  <c r="K7" i="55"/>
  <c r="M7" i="55" s="1"/>
  <c r="K10" i="55"/>
  <c r="M10" i="55" s="1"/>
  <c r="O10" i="55" s="1"/>
  <c r="K18" i="56"/>
  <c r="M18" i="56" s="1"/>
  <c r="K20" i="57"/>
  <c r="M20" i="57" s="1"/>
  <c r="O20" i="57" s="1"/>
  <c r="K6" i="59"/>
  <c r="M6" i="59" s="1"/>
  <c r="O6" i="59" s="1"/>
  <c r="K46" i="59"/>
  <c r="M46" i="59" s="1"/>
  <c r="K54" i="59"/>
  <c r="M54" i="59" s="1"/>
  <c r="O54" i="59" s="1"/>
  <c r="K63" i="59"/>
  <c r="M63" i="59" s="1"/>
  <c r="K6" i="60"/>
  <c r="M6" i="60" s="1"/>
  <c r="O6" i="60" s="1"/>
  <c r="K19" i="60"/>
  <c r="M19" i="60" s="1"/>
  <c r="O19" i="60" s="1"/>
  <c r="K36" i="60"/>
  <c r="M36" i="60" s="1"/>
  <c r="O36" i="60" s="1"/>
  <c r="K21" i="61"/>
  <c r="M21" i="61" s="1"/>
  <c r="K38" i="61"/>
  <c r="M38" i="61" s="1"/>
  <c r="O38" i="61" s="1"/>
  <c r="K59" i="61"/>
  <c r="M59" i="61" s="1"/>
  <c r="O59" i="61" s="1"/>
  <c r="O45" i="64"/>
  <c r="K56" i="64"/>
  <c r="M56" i="64" s="1"/>
  <c r="O56" i="64" s="1"/>
  <c r="K8" i="43"/>
  <c r="M8" i="43" s="1"/>
  <c r="K12" i="43"/>
  <c r="M12" i="43" s="1"/>
  <c r="K26" i="43"/>
  <c r="M26" i="43" s="1"/>
  <c r="K30" i="43"/>
  <c r="M30" i="43" s="1"/>
  <c r="K54" i="43"/>
  <c r="M54" i="43" s="1"/>
  <c r="O54" i="43" s="1"/>
  <c r="K61" i="43"/>
  <c r="M61" i="43" s="1"/>
  <c r="O61" i="43" s="1"/>
  <c r="K69" i="43"/>
  <c r="M69" i="43" s="1"/>
  <c r="O69" i="43" s="1"/>
  <c r="K73" i="43"/>
  <c r="M73" i="43" s="1"/>
  <c r="O73" i="43" s="1"/>
  <c r="K80" i="43"/>
  <c r="M80" i="43" s="1"/>
  <c r="O80" i="43" s="1"/>
  <c r="K84" i="43"/>
  <c r="M84" i="43" s="1"/>
  <c r="O84" i="43" s="1"/>
  <c r="K47" i="44"/>
  <c r="M47" i="44" s="1"/>
  <c r="K5" i="45"/>
  <c r="M5" i="45" s="1"/>
  <c r="K13" i="45"/>
  <c r="M13" i="45" s="1"/>
  <c r="O13" i="45" s="1"/>
  <c r="O40" i="45"/>
  <c r="K20" i="47"/>
  <c r="M20" i="47" s="1"/>
  <c r="O20" i="47" s="1"/>
  <c r="K15" i="48"/>
  <c r="M15" i="48" s="1"/>
  <c r="N24" i="50"/>
  <c r="K37" i="50"/>
  <c r="M37" i="50" s="1"/>
  <c r="O37" i="50" s="1"/>
  <c r="K41" i="50"/>
  <c r="M41" i="50" s="1"/>
  <c r="O41" i="50" s="1"/>
  <c r="K18" i="51"/>
  <c r="M18" i="51" s="1"/>
  <c r="K34" i="51"/>
  <c r="M34" i="51" s="1"/>
  <c r="O34" i="51" s="1"/>
  <c r="K38" i="51"/>
  <c r="M38" i="51" s="1"/>
  <c r="O38" i="51" s="1"/>
  <c r="K46" i="51"/>
  <c r="M46" i="51" s="1"/>
  <c r="O46" i="51" s="1"/>
  <c r="K57" i="51"/>
  <c r="M57" i="51" s="1"/>
  <c r="O57" i="51" s="1"/>
  <c r="N13" i="52"/>
  <c r="K36" i="52"/>
  <c r="M36" i="52" s="1"/>
  <c r="K40" i="52"/>
  <c r="M40" i="52" s="1"/>
  <c r="K44" i="52"/>
  <c r="M44" i="52" s="1"/>
  <c r="K48" i="52"/>
  <c r="M48" i="52" s="1"/>
  <c r="O48" i="52" s="1"/>
  <c r="K25" i="53"/>
  <c r="M25" i="53" s="1"/>
  <c r="O25" i="53" s="1"/>
  <c r="K51" i="53"/>
  <c r="M51" i="53" s="1"/>
  <c r="O51" i="53" s="1"/>
  <c r="K55" i="53"/>
  <c r="M55" i="53" s="1"/>
  <c r="O55" i="53" s="1"/>
  <c r="K9" i="54"/>
  <c r="M9" i="54" s="1"/>
  <c r="K14" i="54"/>
  <c r="M14" i="54" s="1"/>
  <c r="K20" i="54"/>
  <c r="M20" i="54" s="1"/>
  <c r="K26" i="54"/>
  <c r="M26" i="54" s="1"/>
  <c r="N13" i="55"/>
  <c r="K20" i="55"/>
  <c r="M20" i="55" s="1"/>
  <c r="O20" i="55" s="1"/>
  <c r="K24" i="55"/>
  <c r="M24" i="55" s="1"/>
  <c r="O24" i="55" s="1"/>
  <c r="K52" i="55"/>
  <c r="M52" i="55" s="1"/>
  <c r="O52" i="55" s="1"/>
  <c r="K13" i="56"/>
  <c r="M13" i="56" s="1"/>
  <c r="K45" i="56"/>
  <c r="M45" i="56" s="1"/>
  <c r="O45" i="56" s="1"/>
  <c r="K49" i="56"/>
  <c r="M49" i="56" s="1"/>
  <c r="O49" i="56" s="1"/>
  <c r="K53" i="56"/>
  <c r="M53" i="56" s="1"/>
  <c r="O53" i="56" s="1"/>
  <c r="K10" i="57"/>
  <c r="M10" i="57" s="1"/>
  <c r="K32" i="57"/>
  <c r="M32" i="57" s="1"/>
  <c r="O32" i="57" s="1"/>
  <c r="K40" i="57"/>
  <c r="M40" i="57" s="1"/>
  <c r="O40" i="57" s="1"/>
  <c r="K44" i="60"/>
  <c r="M44" i="60" s="1"/>
  <c r="O44" i="60" s="1"/>
  <c r="K48" i="60"/>
  <c r="M48" i="60" s="1"/>
  <c r="K15" i="62"/>
  <c r="M15" i="62" s="1"/>
  <c r="K61" i="62"/>
  <c r="M61" i="62" s="1"/>
  <c r="K31" i="63"/>
  <c r="M31" i="63" s="1"/>
  <c r="N33" i="64"/>
  <c r="O67" i="64"/>
  <c r="O12" i="67"/>
  <c r="K37" i="48"/>
  <c r="M37" i="48" s="1"/>
  <c r="O37" i="48" s="1"/>
  <c r="K38" i="49"/>
  <c r="M38" i="49" s="1"/>
  <c r="K25" i="50"/>
  <c r="M25" i="50" s="1"/>
  <c r="K10" i="52"/>
  <c r="M10" i="52" s="1"/>
  <c r="O10" i="52" s="1"/>
  <c r="K20" i="52"/>
  <c r="M20" i="52" s="1"/>
  <c r="K31" i="52"/>
  <c r="M31" i="52" s="1"/>
  <c r="K15" i="54"/>
  <c r="M15" i="54" s="1"/>
  <c r="O56" i="55"/>
  <c r="K52" i="57"/>
  <c r="M52" i="57" s="1"/>
  <c r="K55" i="57"/>
  <c r="M55" i="57" s="1"/>
  <c r="O55" i="57" s="1"/>
  <c r="K63" i="57"/>
  <c r="M63" i="57" s="1"/>
  <c r="O63" i="57" s="1"/>
  <c r="K15" i="59"/>
  <c r="M15" i="59" s="1"/>
  <c r="K47" i="59"/>
  <c r="M47" i="59" s="1"/>
  <c r="O47" i="59" s="1"/>
  <c r="K11" i="60"/>
  <c r="M11" i="60" s="1"/>
  <c r="O11" i="60" s="1"/>
  <c r="K60" i="60"/>
  <c r="M60" i="60" s="1"/>
  <c r="O60" i="60" s="1"/>
  <c r="K47" i="61"/>
  <c r="M47" i="61" s="1"/>
  <c r="O11" i="62"/>
  <c r="K23" i="62"/>
  <c r="M23" i="62" s="1"/>
  <c r="O66" i="62"/>
  <c r="K23" i="63"/>
  <c r="M23" i="63" s="1"/>
  <c r="N31" i="63"/>
  <c r="O58" i="63"/>
  <c r="O62" i="63"/>
  <c r="K53" i="64"/>
  <c r="M53" i="64" s="1"/>
  <c r="O53" i="64" s="1"/>
  <c r="K85" i="45"/>
  <c r="M85" i="45" s="1"/>
  <c r="O85" i="45" s="1"/>
  <c r="K12" i="47"/>
  <c r="M12" i="47" s="1"/>
  <c r="O12" i="47" s="1"/>
  <c r="O42" i="50"/>
  <c r="O50" i="50"/>
  <c r="O56" i="53"/>
  <c r="K6" i="64"/>
  <c r="M6" i="64" s="1"/>
  <c r="O6" i="64" s="1"/>
  <c r="K34" i="64"/>
  <c r="M34" i="64" s="1"/>
  <c r="O34" i="64" s="1"/>
  <c r="K66" i="43"/>
  <c r="M66" i="43" s="1"/>
  <c r="O66" i="43" s="1"/>
  <c r="K19" i="44"/>
  <c r="M19" i="44" s="1"/>
  <c r="O19" i="44" s="1"/>
  <c r="K52" i="44"/>
  <c r="M52" i="44" s="1"/>
  <c r="K75" i="44"/>
  <c r="M75" i="44" s="1"/>
  <c r="O75" i="44" s="1"/>
  <c r="K79" i="44"/>
  <c r="M79" i="44" s="1"/>
  <c r="O79" i="44" s="1"/>
  <c r="K6" i="45"/>
  <c r="M6" i="45" s="1"/>
  <c r="O6" i="45" s="1"/>
  <c r="K27" i="45"/>
  <c r="M27" i="45" s="1"/>
  <c r="O27" i="45" s="1"/>
  <c r="K41" i="45"/>
  <c r="M41" i="45" s="1"/>
  <c r="O41" i="45" s="1"/>
  <c r="K62" i="45"/>
  <c r="M62" i="45" s="1"/>
  <c r="O62" i="45" s="1"/>
  <c r="K74" i="45"/>
  <c r="M74" i="45" s="1"/>
  <c r="K5" i="47"/>
  <c r="M5" i="47" s="1"/>
  <c r="O5" i="47" s="1"/>
  <c r="K8" i="47"/>
  <c r="M8" i="47" s="1"/>
  <c r="O8" i="47" s="1"/>
  <c r="K21" i="47"/>
  <c r="M21" i="47" s="1"/>
  <c r="O21" i="47" s="1"/>
  <c r="K25" i="47"/>
  <c r="M25" i="47" s="1"/>
  <c r="O25" i="47" s="1"/>
  <c r="K11" i="48"/>
  <c r="M11" i="48" s="1"/>
  <c r="K16" i="48"/>
  <c r="M16" i="48" s="1"/>
  <c r="K38" i="48"/>
  <c r="M38" i="48" s="1"/>
  <c r="K47" i="48"/>
  <c r="M47" i="48" s="1"/>
  <c r="O47" i="48" s="1"/>
  <c r="K25" i="49"/>
  <c r="M25" i="49" s="1"/>
  <c r="K36" i="49"/>
  <c r="M36" i="49" s="1"/>
  <c r="K21" i="50"/>
  <c r="M21" i="50" s="1"/>
  <c r="K5" i="51"/>
  <c r="M5" i="51" s="1"/>
  <c r="K9" i="51"/>
  <c r="M9" i="51" s="1"/>
  <c r="K14" i="51"/>
  <c r="M14" i="51" s="1"/>
  <c r="K39" i="51"/>
  <c r="M39" i="51" s="1"/>
  <c r="O39" i="51" s="1"/>
  <c r="K58" i="51"/>
  <c r="M58" i="51" s="1"/>
  <c r="O58" i="51" s="1"/>
  <c r="K15" i="52"/>
  <c r="M15" i="52" s="1"/>
  <c r="K37" i="52"/>
  <c r="M37" i="52" s="1"/>
  <c r="O37" i="52" s="1"/>
  <c r="K49" i="52"/>
  <c r="M49" i="52" s="1"/>
  <c r="O49" i="52" s="1"/>
  <c r="K53" i="52"/>
  <c r="M53" i="52" s="1"/>
  <c r="O53" i="52" s="1"/>
  <c r="K12" i="53"/>
  <c r="M12" i="53" s="1"/>
  <c r="K22" i="53"/>
  <c r="M22" i="53" s="1"/>
  <c r="K52" i="53"/>
  <c r="M52" i="53" s="1"/>
  <c r="K10" i="54"/>
  <c r="M10" i="54" s="1"/>
  <c r="K40" i="54"/>
  <c r="M40" i="54" s="1"/>
  <c r="O40" i="54" s="1"/>
  <c r="N41" i="55"/>
  <c r="O45" i="55"/>
  <c r="K49" i="55"/>
  <c r="M49" i="55" s="1"/>
  <c r="K14" i="56"/>
  <c r="M14" i="56" s="1"/>
  <c r="K42" i="56"/>
  <c r="M42" i="56" s="1"/>
  <c r="O42" i="56" s="1"/>
  <c r="K29" i="57"/>
  <c r="M29" i="57" s="1"/>
  <c r="O29" i="57" s="1"/>
  <c r="K33" i="57"/>
  <c r="M33" i="57" s="1"/>
  <c r="O33" i="57" s="1"/>
  <c r="K37" i="57"/>
  <c r="M37" i="57" s="1"/>
  <c r="O37" i="57" s="1"/>
  <c r="K45" i="57"/>
  <c r="M45" i="57" s="1"/>
  <c r="O45" i="57" s="1"/>
  <c r="K56" i="57"/>
  <c r="M56" i="57" s="1"/>
  <c r="O56" i="57" s="1"/>
  <c r="K60" i="57"/>
  <c r="M60" i="57" s="1"/>
  <c r="O60" i="57" s="1"/>
  <c r="K25" i="59"/>
  <c r="M25" i="59" s="1"/>
  <c r="K30" i="59"/>
  <c r="M30" i="59" s="1"/>
  <c r="K60" i="59"/>
  <c r="M60" i="59" s="1"/>
  <c r="K45" i="60"/>
  <c r="M45" i="60" s="1"/>
  <c r="O45" i="60" s="1"/>
  <c r="K61" i="60"/>
  <c r="M61" i="60" s="1"/>
  <c r="K18" i="61"/>
  <c r="M18" i="61" s="1"/>
  <c r="K23" i="61"/>
  <c r="M23" i="61" s="1"/>
  <c r="O23" i="61" s="1"/>
  <c r="K64" i="61"/>
  <c r="M64" i="61" s="1"/>
  <c r="O64" i="61" s="1"/>
  <c r="K12" i="62"/>
  <c r="M12" i="62" s="1"/>
  <c r="O12" i="62" s="1"/>
  <c r="K20" i="62"/>
  <c r="M20" i="62" s="1"/>
  <c r="O20" i="62" s="1"/>
  <c r="K24" i="62"/>
  <c r="M24" i="62" s="1"/>
  <c r="O24" i="62" s="1"/>
  <c r="K28" i="62"/>
  <c r="M28" i="62" s="1"/>
  <c r="K15" i="63"/>
  <c r="M15" i="63" s="1"/>
  <c r="O15" i="63" s="1"/>
  <c r="K55" i="63"/>
  <c r="M55" i="63" s="1"/>
  <c r="O55" i="63" s="1"/>
  <c r="K67" i="63"/>
  <c r="M67" i="63" s="1"/>
  <c r="O67" i="63" s="1"/>
  <c r="K31" i="64"/>
  <c r="M31" i="64" s="1"/>
  <c r="O31" i="64" s="1"/>
  <c r="K42" i="64"/>
  <c r="M42" i="64" s="1"/>
  <c r="O42" i="64" s="1"/>
  <c r="K61" i="64"/>
  <c r="M61" i="64" s="1"/>
  <c r="O61" i="64" s="1"/>
  <c r="AA38" i="13"/>
  <c r="AB38" i="13" s="1"/>
  <c r="AA33" i="13"/>
  <c r="AB33" i="13" s="1"/>
  <c r="AA53" i="13"/>
  <c r="U8" i="19"/>
  <c r="U5" i="19"/>
  <c r="U9" i="19"/>
  <c r="U6" i="19"/>
  <c r="U10" i="19"/>
  <c r="M14" i="15"/>
  <c r="M12" i="15"/>
  <c r="M11" i="15"/>
  <c r="M13" i="15"/>
  <c r="N13" i="15" s="1"/>
  <c r="M10" i="15"/>
  <c r="X29" i="13"/>
  <c r="Y29" i="13" s="1"/>
  <c r="X19" i="11"/>
  <c r="Y19" i="11" s="1"/>
  <c r="AB19" i="11" s="1"/>
  <c r="X26" i="12"/>
  <c r="Y26" i="12" s="1"/>
  <c r="X41" i="12"/>
  <c r="Y41" i="12" s="1"/>
  <c r="X55" i="12"/>
  <c r="Y55" i="12" s="1"/>
  <c r="AB55" i="12" s="1"/>
  <c r="X68" i="13"/>
  <c r="Y68" i="13" s="1"/>
  <c r="AB68" i="13" s="1"/>
  <c r="J45" i="15"/>
  <c r="N45" i="15" s="1"/>
  <c r="J18" i="17"/>
  <c r="L18" i="17" s="1"/>
  <c r="Q8" i="25"/>
  <c r="R8" i="25" s="1"/>
  <c r="T8" i="25" s="1"/>
  <c r="V8" i="25" s="1"/>
  <c r="Q7" i="25"/>
  <c r="R7" i="25" s="1"/>
  <c r="T7" i="25" s="1"/>
  <c r="V7" i="25" s="1"/>
  <c r="M14" i="27"/>
  <c r="N14" i="27" s="1"/>
  <c r="M10" i="27"/>
  <c r="N10" i="27" s="1"/>
  <c r="AA46" i="12"/>
  <c r="X67" i="12"/>
  <c r="Y67" i="12" s="1"/>
  <c r="X42" i="11"/>
  <c r="Y42" i="11" s="1"/>
  <c r="AB42" i="11" s="1"/>
  <c r="X43" i="11"/>
  <c r="Y43" i="11" s="1"/>
  <c r="AB43" i="11" s="1"/>
  <c r="X55" i="11"/>
  <c r="Y55" i="11" s="1"/>
  <c r="AB55" i="11" s="1"/>
  <c r="X59" i="11"/>
  <c r="Y59" i="11" s="1"/>
  <c r="AB59" i="11" s="1"/>
  <c r="AB5" i="12"/>
  <c r="AA12" i="12"/>
  <c r="X16" i="12"/>
  <c r="Y16" i="12" s="1"/>
  <c r="X23" i="12"/>
  <c r="Y23" i="12" s="1"/>
  <c r="X53" i="12"/>
  <c r="Y53" i="12" s="1"/>
  <c r="AB53" i="12" s="1"/>
  <c r="X70" i="12"/>
  <c r="Y70" i="12" s="1"/>
  <c r="AB70" i="12" s="1"/>
  <c r="U39" i="19"/>
  <c r="U40" i="19"/>
  <c r="U19" i="19"/>
  <c r="U42" i="19"/>
  <c r="U38" i="19"/>
  <c r="Q8" i="21"/>
  <c r="R8" i="21" s="1"/>
  <c r="T8" i="21" s="1"/>
  <c r="V8" i="21" s="1"/>
  <c r="Q67" i="25"/>
  <c r="R67" i="25" s="1"/>
  <c r="T67" i="25" s="1"/>
  <c r="V67" i="25" s="1"/>
  <c r="AB6" i="11"/>
  <c r="AB22" i="11"/>
  <c r="X26" i="11"/>
  <c r="Y26" i="11" s="1"/>
  <c r="AB26" i="11" s="1"/>
  <c r="X48" i="11"/>
  <c r="Y48" i="11" s="1"/>
  <c r="AB48" i="11" s="1"/>
  <c r="X13" i="12"/>
  <c r="Y13" i="12" s="1"/>
  <c r="X27" i="12"/>
  <c r="Y27" i="12" s="1"/>
  <c r="X50" i="12"/>
  <c r="Y50" i="12" s="1"/>
  <c r="X80" i="12"/>
  <c r="Y80" i="12" s="1"/>
  <c r="AB80" i="12" s="1"/>
  <c r="X8" i="13"/>
  <c r="Y8" i="13" s="1"/>
  <c r="M5" i="15"/>
  <c r="M45" i="17"/>
  <c r="X24" i="11"/>
  <c r="Y24" i="11" s="1"/>
  <c r="AB24" i="11" s="1"/>
  <c r="X10" i="11"/>
  <c r="Y10" i="11" s="1"/>
  <c r="AB10" i="11" s="1"/>
  <c r="X13" i="11"/>
  <c r="Y13" i="11" s="1"/>
  <c r="AB13" i="11" s="1"/>
  <c r="X20" i="11"/>
  <c r="Y20" i="11" s="1"/>
  <c r="AB20" i="11" s="1"/>
  <c r="X27" i="11"/>
  <c r="Y27" i="11" s="1"/>
  <c r="AB27" i="11" s="1"/>
  <c r="X39" i="11"/>
  <c r="Y39" i="11" s="1"/>
  <c r="AB39" i="11" s="1"/>
  <c r="X46" i="11"/>
  <c r="Y46" i="11" s="1"/>
  <c r="AB46" i="11" s="1"/>
  <c r="X50" i="11"/>
  <c r="Y50" i="11" s="1"/>
  <c r="AB50" i="11" s="1"/>
  <c r="X53" i="11"/>
  <c r="Y53" i="11" s="1"/>
  <c r="AB53" i="11" s="1"/>
  <c r="X10" i="12"/>
  <c r="Y10" i="12" s="1"/>
  <c r="X20" i="12"/>
  <c r="Y20" i="12" s="1"/>
  <c r="AB20" i="12" s="1"/>
  <c r="X31" i="12"/>
  <c r="Y31" i="12" s="1"/>
  <c r="X35" i="12"/>
  <c r="Y35" i="12" s="1"/>
  <c r="X39" i="12"/>
  <c r="Y39" i="12" s="1"/>
  <c r="X85" i="12"/>
  <c r="Y85" i="12" s="1"/>
  <c r="X11" i="13"/>
  <c r="Y11" i="13" s="1"/>
  <c r="X20" i="13"/>
  <c r="Y20" i="13" s="1"/>
  <c r="X27" i="13"/>
  <c r="Y27" i="13" s="1"/>
  <c r="M17" i="15"/>
  <c r="M19" i="15"/>
  <c r="M15" i="15"/>
  <c r="N15" i="15" s="1"/>
  <c r="M13" i="18"/>
  <c r="M12" i="18"/>
  <c r="N12" i="18" s="1"/>
  <c r="Q47" i="20"/>
  <c r="R47" i="20" s="1"/>
  <c r="T47" i="20" s="1"/>
  <c r="V47" i="20" s="1"/>
  <c r="J22" i="27"/>
  <c r="L22" i="27" s="1"/>
  <c r="N22" i="27" s="1"/>
  <c r="X56" i="12"/>
  <c r="Y56" i="12" s="1"/>
  <c r="X59" i="12"/>
  <c r="Y59" i="12" s="1"/>
  <c r="AB59" i="12" s="1"/>
  <c r="X68" i="12"/>
  <c r="Y68" i="12" s="1"/>
  <c r="AB68" i="12" s="1"/>
  <c r="AB73" i="12"/>
  <c r="X17" i="13"/>
  <c r="Y17" i="13" s="1"/>
  <c r="X34" i="13"/>
  <c r="Y34" i="13" s="1"/>
  <c r="X44" i="13"/>
  <c r="Y44" i="13" s="1"/>
  <c r="AB44" i="13" s="1"/>
  <c r="U22" i="20"/>
  <c r="U17" i="20"/>
  <c r="U20" i="20"/>
  <c r="L34" i="18"/>
  <c r="N34" i="18"/>
  <c r="X34" i="11"/>
  <c r="Y34" i="11" s="1"/>
  <c r="AB34" i="11" s="1"/>
  <c r="X14" i="12"/>
  <c r="Y14" i="12" s="1"/>
  <c r="X32" i="12"/>
  <c r="Y32" i="12" s="1"/>
  <c r="X36" i="12"/>
  <c r="Y36" i="12" s="1"/>
  <c r="X54" i="12"/>
  <c r="Y54" i="12" s="1"/>
  <c r="X71" i="12"/>
  <c r="Y71" i="12" s="1"/>
  <c r="X21" i="13"/>
  <c r="Y21" i="13" s="1"/>
  <c r="AB21" i="13" s="1"/>
  <c r="U8" i="20"/>
  <c r="U7" i="20"/>
  <c r="Q68" i="26"/>
  <c r="R68" i="26" s="1"/>
  <c r="T68" i="26" s="1"/>
  <c r="V68" i="26" s="1"/>
  <c r="Q8" i="26"/>
  <c r="R8" i="26" s="1"/>
  <c r="T8" i="26" s="1"/>
  <c r="X16" i="11"/>
  <c r="Y16" i="11" s="1"/>
  <c r="AB16" i="11" s="1"/>
  <c r="X51" i="11"/>
  <c r="Y51" i="11" s="1"/>
  <c r="AB51" i="11" s="1"/>
  <c r="X5" i="11"/>
  <c r="Y5" i="11" s="1"/>
  <c r="AB5" i="11" s="1"/>
  <c r="X14" i="11"/>
  <c r="Y14" i="11" s="1"/>
  <c r="AB14" i="11" s="1"/>
  <c r="X18" i="11"/>
  <c r="Y18" i="11" s="1"/>
  <c r="AB18" i="11" s="1"/>
  <c r="X21" i="11"/>
  <c r="Y21" i="11" s="1"/>
  <c r="AB21" i="11" s="1"/>
  <c r="X28" i="11"/>
  <c r="Y28" i="11" s="1"/>
  <c r="AB28" i="11" s="1"/>
  <c r="X56" i="11"/>
  <c r="Y56" i="11" s="1"/>
  <c r="AB56" i="11" s="1"/>
  <c r="X11" i="12"/>
  <c r="Y11" i="12" s="1"/>
  <c r="X21" i="12"/>
  <c r="Y21" i="12" s="1"/>
  <c r="X25" i="12"/>
  <c r="Y25" i="12" s="1"/>
  <c r="X81" i="12"/>
  <c r="Y81" i="12" s="1"/>
  <c r="X9" i="13"/>
  <c r="Y9" i="13" s="1"/>
  <c r="AB9" i="13" s="1"/>
  <c r="X15" i="13"/>
  <c r="Y15" i="13" s="1"/>
  <c r="M6" i="15"/>
  <c r="N6" i="15" s="1"/>
  <c r="J66" i="15"/>
  <c r="N66" i="15" s="1"/>
  <c r="J6" i="18"/>
  <c r="L6" i="18" s="1"/>
  <c r="N52" i="28"/>
  <c r="O55" i="31"/>
  <c r="M7" i="15"/>
  <c r="M8" i="15"/>
  <c r="N8" i="15" s="1"/>
  <c r="Q42" i="20"/>
  <c r="R42" i="20" s="1"/>
  <c r="T42" i="20" s="1"/>
  <c r="V42" i="20" s="1"/>
  <c r="X11" i="11"/>
  <c r="Y11" i="11" s="1"/>
  <c r="AB11" i="11" s="1"/>
  <c r="X40" i="11"/>
  <c r="Y40" i="11" s="1"/>
  <c r="AB40" i="11" s="1"/>
  <c r="X15" i="12"/>
  <c r="Y15" i="12" s="1"/>
  <c r="X18" i="12"/>
  <c r="Y18" i="12" s="1"/>
  <c r="X33" i="12"/>
  <c r="Y33" i="12" s="1"/>
  <c r="X37" i="12"/>
  <c r="Y37" i="12" s="1"/>
  <c r="X43" i="12"/>
  <c r="Y43" i="12" s="1"/>
  <c r="X46" i="12"/>
  <c r="Y46" i="12" s="1"/>
  <c r="X49" i="12"/>
  <c r="Y49" i="12" s="1"/>
  <c r="X52" i="12"/>
  <c r="Y52" i="12" s="1"/>
  <c r="AB52" i="12" s="1"/>
  <c r="X60" i="12"/>
  <c r="Y60" i="12" s="1"/>
  <c r="AB60" i="12" s="1"/>
  <c r="X69" i="12"/>
  <c r="Y69" i="12" s="1"/>
  <c r="X79" i="12"/>
  <c r="Y79" i="12" s="1"/>
  <c r="AB79" i="12" s="1"/>
  <c r="X7" i="13"/>
  <c r="Y7" i="13" s="1"/>
  <c r="X22" i="13"/>
  <c r="Y22" i="13" s="1"/>
  <c r="X25" i="13"/>
  <c r="Y25" i="13" s="1"/>
  <c r="X32" i="13"/>
  <c r="Y32" i="13" s="1"/>
  <c r="U12" i="19"/>
  <c r="U14" i="19"/>
  <c r="U13" i="19"/>
  <c r="U15" i="19"/>
  <c r="J46" i="30"/>
  <c r="L46" i="30" s="1"/>
  <c r="N46" i="30" s="1"/>
  <c r="J50" i="30"/>
  <c r="L50" i="30" s="1"/>
  <c r="N50" i="30" s="1"/>
  <c r="K16" i="33"/>
  <c r="M16" i="33" s="1"/>
  <c r="K24" i="35"/>
  <c r="M24" i="35" s="1"/>
  <c r="O24" i="35" s="1"/>
  <c r="K23" i="38"/>
  <c r="M23" i="38" s="1"/>
  <c r="X10" i="13"/>
  <c r="Y10" i="13" s="1"/>
  <c r="AB10" i="13" s="1"/>
  <c r="X16" i="13"/>
  <c r="Y16" i="13" s="1"/>
  <c r="AB16" i="13" s="1"/>
  <c r="X39" i="13"/>
  <c r="Y39" i="13" s="1"/>
  <c r="AB39" i="13" s="1"/>
  <c r="X48" i="13"/>
  <c r="Y48" i="13" s="1"/>
  <c r="X62" i="13"/>
  <c r="Y62" i="13" s="1"/>
  <c r="AB62" i="13" s="1"/>
  <c r="J11" i="15"/>
  <c r="L11" i="15" s="1"/>
  <c r="J20" i="17"/>
  <c r="N20" i="17" s="1"/>
  <c r="J59" i="17"/>
  <c r="L59" i="17" s="1"/>
  <c r="J31" i="18"/>
  <c r="J48" i="18"/>
  <c r="N48" i="18" s="1"/>
  <c r="J12" i="27"/>
  <c r="L12" i="27" s="1"/>
  <c r="J33" i="27"/>
  <c r="L33" i="27" s="1"/>
  <c r="J37" i="27"/>
  <c r="L37" i="27" s="1"/>
  <c r="N37" i="27" s="1"/>
  <c r="J55" i="27"/>
  <c r="L55" i="27" s="1"/>
  <c r="N55" i="27" s="1"/>
  <c r="M12" i="28"/>
  <c r="J20" i="28"/>
  <c r="L20" i="28" s="1"/>
  <c r="M23" i="28"/>
  <c r="J27" i="28"/>
  <c r="L27" i="28" s="1"/>
  <c r="M30" i="28"/>
  <c r="N30" i="28" s="1"/>
  <c r="J34" i="28"/>
  <c r="L34" i="28" s="1"/>
  <c r="N34" i="28" s="1"/>
  <c r="J37" i="28"/>
  <c r="L37" i="28" s="1"/>
  <c r="N37" i="28" s="1"/>
  <c r="J43" i="28"/>
  <c r="L43" i="28" s="1"/>
  <c r="N43" i="28" s="1"/>
  <c r="M27" i="29"/>
  <c r="J31" i="29"/>
  <c r="L31" i="29" s="1"/>
  <c r="N31" i="29" s="1"/>
  <c r="J35" i="29"/>
  <c r="L35" i="29" s="1"/>
  <c r="J54" i="29"/>
  <c r="L54" i="29" s="1"/>
  <c r="N54" i="29" s="1"/>
  <c r="M13" i="30"/>
  <c r="J43" i="30"/>
  <c r="L43" i="30" s="1"/>
  <c r="N43" i="30" s="1"/>
  <c r="K29" i="31"/>
  <c r="M29" i="31" s="1"/>
  <c r="O32" i="31"/>
  <c r="K36" i="31"/>
  <c r="M36" i="31" s="1"/>
  <c r="O36" i="31" s="1"/>
  <c r="K45" i="32"/>
  <c r="M45" i="32" s="1"/>
  <c r="O45" i="32" s="1"/>
  <c r="K33" i="33"/>
  <c r="M33" i="33" s="1"/>
  <c r="O33" i="33" s="1"/>
  <c r="K56" i="33"/>
  <c r="M56" i="33" s="1"/>
  <c r="O56" i="33" s="1"/>
  <c r="K59" i="33"/>
  <c r="M59" i="33" s="1"/>
  <c r="O59" i="33" s="1"/>
  <c r="K49" i="34"/>
  <c r="M49" i="34" s="1"/>
  <c r="O49" i="34" s="1"/>
  <c r="K64" i="34"/>
  <c r="M64" i="34" s="1"/>
  <c r="O64" i="34" s="1"/>
  <c r="K21" i="35"/>
  <c r="M21" i="35" s="1"/>
  <c r="O21" i="35" s="1"/>
  <c r="K74" i="35"/>
  <c r="M74" i="35" s="1"/>
  <c r="O74" i="35" s="1"/>
  <c r="O31" i="39"/>
  <c r="M42" i="17"/>
  <c r="N42" i="17" s="1"/>
  <c r="Q23" i="19"/>
  <c r="R23" i="19" s="1"/>
  <c r="T23" i="19" s="1"/>
  <c r="Q30" i="19"/>
  <c r="R30" i="19" s="1"/>
  <c r="T30" i="19" s="1"/>
  <c r="V30" i="19" s="1"/>
  <c r="Q20" i="21"/>
  <c r="R20" i="21" s="1"/>
  <c r="T20" i="21" s="1"/>
  <c r="M8" i="27"/>
  <c r="M50" i="29"/>
  <c r="J36" i="30"/>
  <c r="L36" i="30" s="1"/>
  <c r="N36" i="30" s="1"/>
  <c r="J47" i="30"/>
  <c r="L47" i="30" s="1"/>
  <c r="N47" i="30" s="1"/>
  <c r="N65" i="30"/>
  <c r="K19" i="31"/>
  <c r="M19" i="31" s="1"/>
  <c r="O19" i="31" s="1"/>
  <c r="K23" i="31"/>
  <c r="M23" i="31" s="1"/>
  <c r="O23" i="31" s="1"/>
  <c r="N9" i="32"/>
  <c r="N11" i="34"/>
  <c r="N25" i="34"/>
  <c r="O71" i="34"/>
  <c r="K7" i="35"/>
  <c r="M7" i="35" s="1"/>
  <c r="M38" i="17"/>
  <c r="N38" i="17" s="1"/>
  <c r="J47" i="17"/>
  <c r="L47" i="17" s="1"/>
  <c r="Q14" i="19"/>
  <c r="R14" i="19" s="1"/>
  <c r="T14" i="19" s="1"/>
  <c r="U13" i="21"/>
  <c r="U38" i="21"/>
  <c r="U22" i="25"/>
  <c r="M5" i="27"/>
  <c r="J30" i="27"/>
  <c r="L30" i="27" s="1"/>
  <c r="N30" i="27" s="1"/>
  <c r="J48" i="27"/>
  <c r="L48" i="27" s="1"/>
  <c r="N48" i="27" s="1"/>
  <c r="J52" i="27"/>
  <c r="L52" i="27" s="1"/>
  <c r="N52" i="27" s="1"/>
  <c r="M20" i="28"/>
  <c r="J28" i="28"/>
  <c r="L28" i="28" s="1"/>
  <c r="N28" i="28" s="1"/>
  <c r="J44" i="28"/>
  <c r="L44" i="28" s="1"/>
  <c r="N44" i="28" s="1"/>
  <c r="J21" i="29"/>
  <c r="L21" i="29" s="1"/>
  <c r="N21" i="29" s="1"/>
  <c r="M35" i="29"/>
  <c r="N51" i="29"/>
  <c r="N62" i="29"/>
  <c r="O39" i="32"/>
  <c r="K48" i="35"/>
  <c r="M48" i="35" s="1"/>
  <c r="O48" i="35" s="1"/>
  <c r="K41" i="36"/>
  <c r="M41" i="36" s="1"/>
  <c r="O41" i="36" s="1"/>
  <c r="N18" i="37"/>
  <c r="N13" i="37"/>
  <c r="N11" i="37"/>
  <c r="O11" i="37" s="1"/>
  <c r="X49" i="13"/>
  <c r="Y49" i="13" s="1"/>
  <c r="J12" i="15"/>
  <c r="L12" i="15" s="1"/>
  <c r="J54" i="15"/>
  <c r="N54" i="15" s="1"/>
  <c r="J74" i="15"/>
  <c r="J31" i="17"/>
  <c r="N31" i="17" s="1"/>
  <c r="M34" i="17"/>
  <c r="N34" i="17" s="1"/>
  <c r="J39" i="17"/>
  <c r="N39" i="17" s="1"/>
  <c r="J52" i="17"/>
  <c r="N55" i="17"/>
  <c r="J28" i="18"/>
  <c r="L28" i="18" s="1"/>
  <c r="Q10" i="19"/>
  <c r="R10" i="19" s="1"/>
  <c r="T10" i="19" s="1"/>
  <c r="V10" i="19" s="1"/>
  <c r="U11" i="26"/>
  <c r="J9" i="27"/>
  <c r="L9" i="27" s="1"/>
  <c r="J20" i="27"/>
  <c r="L20" i="27" s="1"/>
  <c r="N20" i="27" s="1"/>
  <c r="J38" i="27"/>
  <c r="L38" i="27" s="1"/>
  <c r="N38" i="27" s="1"/>
  <c r="J62" i="27"/>
  <c r="L62" i="27" s="1"/>
  <c r="M13" i="28"/>
  <c r="J17" i="28"/>
  <c r="L17" i="28" s="1"/>
  <c r="N17" i="28" s="1"/>
  <c r="J21" i="28"/>
  <c r="L21" i="28" s="1"/>
  <c r="M31" i="28"/>
  <c r="N31" i="28" s="1"/>
  <c r="J25" i="29"/>
  <c r="L25" i="29" s="1"/>
  <c r="N25" i="29" s="1"/>
  <c r="J36" i="29"/>
  <c r="L36" i="29" s="1"/>
  <c r="N36" i="29" s="1"/>
  <c r="M39" i="29"/>
  <c r="N39" i="29" s="1"/>
  <c r="J44" i="29"/>
  <c r="L44" i="29" s="1"/>
  <c r="N44" i="29" s="1"/>
  <c r="J55" i="29"/>
  <c r="L55" i="29" s="1"/>
  <c r="N55" i="29" s="1"/>
  <c r="J11" i="30"/>
  <c r="L11" i="30" s="1"/>
  <c r="J29" i="30"/>
  <c r="L29" i="30" s="1"/>
  <c r="J33" i="30"/>
  <c r="L33" i="30" s="1"/>
  <c r="N33" i="30" s="1"/>
  <c r="J55" i="30"/>
  <c r="L55" i="30" s="1"/>
  <c r="N55" i="30" s="1"/>
  <c r="J58" i="30"/>
  <c r="L58" i="30" s="1"/>
  <c r="N58" i="30" s="1"/>
  <c r="K9" i="31"/>
  <c r="M9" i="31" s="1"/>
  <c r="O9" i="31" s="1"/>
  <c r="K54" i="31"/>
  <c r="M54" i="31" s="1"/>
  <c r="O54" i="31" s="1"/>
  <c r="K24" i="32"/>
  <c r="M24" i="32" s="1"/>
  <c r="K49" i="32"/>
  <c r="M49" i="32" s="1"/>
  <c r="O49" i="32" s="1"/>
  <c r="K63" i="32"/>
  <c r="M63" i="32" s="1"/>
  <c r="O63" i="32" s="1"/>
  <c r="K14" i="33"/>
  <c r="M14" i="33" s="1"/>
  <c r="O14" i="33" s="1"/>
  <c r="K8" i="34"/>
  <c r="M8" i="34" s="1"/>
  <c r="K54" i="34"/>
  <c r="M54" i="34" s="1"/>
  <c r="O54" i="34" s="1"/>
  <c r="K37" i="36"/>
  <c r="M37" i="36" s="1"/>
  <c r="O37" i="36" s="1"/>
  <c r="M14" i="30"/>
  <c r="N7" i="32"/>
  <c r="O7" i="32" s="1"/>
  <c r="N24" i="32"/>
  <c r="N28" i="32"/>
  <c r="O28" i="32" s="1"/>
  <c r="N8" i="34"/>
  <c r="N7" i="34"/>
  <c r="N10" i="34"/>
  <c r="N34" i="40"/>
  <c r="N35" i="40"/>
  <c r="O35" i="40" s="1"/>
  <c r="N23" i="40"/>
  <c r="N28" i="40"/>
  <c r="N36" i="40"/>
  <c r="N32" i="40"/>
  <c r="N27" i="40"/>
  <c r="N6" i="40"/>
  <c r="X40" i="13"/>
  <c r="Y40" i="13" s="1"/>
  <c r="X65" i="13"/>
  <c r="Y65" i="13" s="1"/>
  <c r="AB65" i="13" s="1"/>
  <c r="J17" i="15"/>
  <c r="L17" i="15" s="1"/>
  <c r="J21" i="15"/>
  <c r="L21" i="15" s="1"/>
  <c r="J25" i="15"/>
  <c r="L25" i="15" s="1"/>
  <c r="J29" i="15"/>
  <c r="L29" i="15" s="1"/>
  <c r="J33" i="15"/>
  <c r="L33" i="15" s="1"/>
  <c r="J37" i="15"/>
  <c r="J41" i="15"/>
  <c r="L41" i="15" s="1"/>
  <c r="J58" i="15"/>
  <c r="L58" i="15" s="1"/>
  <c r="J11" i="17"/>
  <c r="L11" i="17" s="1"/>
  <c r="J40" i="17"/>
  <c r="J57" i="18"/>
  <c r="N57" i="18" s="1"/>
  <c r="Q28" i="19"/>
  <c r="R28" i="19" s="1"/>
  <c r="T28" i="19" s="1"/>
  <c r="V28" i="19" s="1"/>
  <c r="Q34" i="19"/>
  <c r="R34" i="19" s="1"/>
  <c r="T34" i="19" s="1"/>
  <c r="V34" i="19" s="1"/>
  <c r="Q70" i="25"/>
  <c r="R70" i="25" s="1"/>
  <c r="T70" i="25" s="1"/>
  <c r="V70" i="25" s="1"/>
  <c r="M9" i="27"/>
  <c r="N24" i="27"/>
  <c r="J15" i="29"/>
  <c r="L15" i="29" s="1"/>
  <c r="N15" i="29" s="1"/>
  <c r="M11" i="30"/>
  <c r="J18" i="30"/>
  <c r="L18" i="30" s="1"/>
  <c r="J22" i="30"/>
  <c r="L22" i="30" s="1"/>
  <c r="J26" i="30"/>
  <c r="L26" i="30" s="1"/>
  <c r="N26" i="30" s="1"/>
  <c r="J37" i="30"/>
  <c r="L37" i="30" s="1"/>
  <c r="N37" i="30" s="1"/>
  <c r="K16" i="32"/>
  <c r="M16" i="32" s="1"/>
  <c r="N20" i="32"/>
  <c r="O20" i="32" s="1"/>
  <c r="K33" i="32"/>
  <c r="M33" i="32" s="1"/>
  <c r="N14" i="34"/>
  <c r="N13" i="34"/>
  <c r="O13" i="34" s="1"/>
  <c r="N12" i="34"/>
  <c r="O12" i="34" s="1"/>
  <c r="O43" i="34"/>
  <c r="O69" i="34"/>
  <c r="K33" i="37"/>
  <c r="M33" i="37" s="1"/>
  <c r="O33" i="37" s="1"/>
  <c r="N33" i="40"/>
  <c r="K5" i="43"/>
  <c r="M5" i="43" s="1"/>
  <c r="O5" i="43" s="1"/>
  <c r="J35" i="27"/>
  <c r="L35" i="27" s="1"/>
  <c r="J39" i="27"/>
  <c r="L39" i="27" s="1"/>
  <c r="N39" i="27" s="1"/>
  <c r="M10" i="28"/>
  <c r="M21" i="28"/>
  <c r="J55" i="28"/>
  <c r="L55" i="28" s="1"/>
  <c r="N55" i="28" s="1"/>
  <c r="J9" i="29"/>
  <c r="L9" i="29" s="1"/>
  <c r="N9" i="29" s="1"/>
  <c r="J19" i="29"/>
  <c r="L19" i="29" s="1"/>
  <c r="N19" i="29" s="1"/>
  <c r="M33" i="29"/>
  <c r="N33" i="29" s="1"/>
  <c r="M40" i="29"/>
  <c r="N40" i="29" s="1"/>
  <c r="M48" i="29"/>
  <c r="J56" i="29"/>
  <c r="L56" i="29" s="1"/>
  <c r="N56" i="29" s="1"/>
  <c r="J12" i="30"/>
  <c r="L12" i="30" s="1"/>
  <c r="J30" i="30"/>
  <c r="L30" i="30" s="1"/>
  <c r="J34" i="30"/>
  <c r="L34" i="30" s="1"/>
  <c r="N34" i="30" s="1"/>
  <c r="J52" i="30"/>
  <c r="L52" i="30" s="1"/>
  <c r="N52" i="30" s="1"/>
  <c r="J63" i="30"/>
  <c r="L63" i="30" s="1"/>
  <c r="N63" i="30" s="1"/>
  <c r="K13" i="31"/>
  <c r="M13" i="31" s="1"/>
  <c r="O13" i="31" s="1"/>
  <c r="K5" i="32"/>
  <c r="M5" i="32" s="1"/>
  <c r="O5" i="32" s="1"/>
  <c r="N16" i="32"/>
  <c r="K25" i="32"/>
  <c r="M25" i="32" s="1"/>
  <c r="K29" i="32"/>
  <c r="M29" i="32" s="1"/>
  <c r="K19" i="33"/>
  <c r="M19" i="33" s="1"/>
  <c r="O19" i="33" s="1"/>
  <c r="O66" i="34"/>
  <c r="N19" i="35"/>
  <c r="N15" i="35"/>
  <c r="O15" i="35" s="1"/>
  <c r="N18" i="35"/>
  <c r="K68" i="35"/>
  <c r="M68" i="35" s="1"/>
  <c r="O62" i="36"/>
  <c r="O53" i="37"/>
  <c r="K57" i="37"/>
  <c r="M57" i="37" s="1"/>
  <c r="O57" i="37" s="1"/>
  <c r="O26" i="38"/>
  <c r="K31" i="38"/>
  <c r="M31" i="38" s="1"/>
  <c r="O46" i="38"/>
  <c r="O70" i="39"/>
  <c r="K44" i="41"/>
  <c r="M44" i="41" s="1"/>
  <c r="O44" i="41" s="1"/>
  <c r="J7" i="15"/>
  <c r="L7" i="15" s="1"/>
  <c r="J62" i="15"/>
  <c r="N62" i="15" s="1"/>
  <c r="J15" i="17"/>
  <c r="N15" i="17" s="1"/>
  <c r="J49" i="17"/>
  <c r="J53" i="17"/>
  <c r="L53" i="17" s="1"/>
  <c r="J57" i="17"/>
  <c r="L57" i="17" s="1"/>
  <c r="J61" i="17"/>
  <c r="L61" i="17" s="1"/>
  <c r="M5" i="18"/>
  <c r="N5" i="18" s="1"/>
  <c r="M7" i="18"/>
  <c r="J19" i="18"/>
  <c r="N19" i="18" s="1"/>
  <c r="U45" i="25"/>
  <c r="U9" i="26"/>
  <c r="N31" i="27"/>
  <c r="N53" i="27"/>
  <c r="J16" i="29"/>
  <c r="L16" i="29" s="1"/>
  <c r="N16" i="29" s="1"/>
  <c r="J41" i="29"/>
  <c r="L41" i="29" s="1"/>
  <c r="N41" i="29" s="1"/>
  <c r="J49" i="29"/>
  <c r="L49" i="29" s="1"/>
  <c r="N49" i="29" s="1"/>
  <c r="J60" i="29"/>
  <c r="L60" i="29" s="1"/>
  <c r="N60" i="29" s="1"/>
  <c r="J19" i="30"/>
  <c r="L19" i="30" s="1"/>
  <c r="J23" i="30"/>
  <c r="L23" i="30" s="1"/>
  <c r="O41" i="31"/>
  <c r="O45" i="31"/>
  <c r="O61" i="31"/>
  <c r="O12" i="32"/>
  <c r="N25" i="32"/>
  <c r="N29" i="32"/>
  <c r="O40" i="32"/>
  <c r="K47" i="32"/>
  <c r="M47" i="32" s="1"/>
  <c r="O47" i="32" s="1"/>
  <c r="K5" i="33"/>
  <c r="M5" i="33" s="1"/>
  <c r="O5" i="33" s="1"/>
  <c r="K23" i="33"/>
  <c r="M23" i="33" s="1"/>
  <c r="O23" i="33" s="1"/>
  <c r="O42" i="35"/>
  <c r="N29" i="40"/>
  <c r="O29" i="40" s="1"/>
  <c r="M12" i="30"/>
  <c r="N21" i="32"/>
  <c r="O21" i="32" s="1"/>
  <c r="O30" i="32"/>
  <c r="O34" i="32"/>
  <c r="O44" i="32"/>
  <c r="N29" i="34"/>
  <c r="N26" i="34"/>
  <c r="O26" i="34" s="1"/>
  <c r="N17" i="34"/>
  <c r="N18" i="34"/>
  <c r="N23" i="34"/>
  <c r="X28" i="13"/>
  <c r="Y28" i="13" s="1"/>
  <c r="AB28" i="13" s="1"/>
  <c r="X35" i="13"/>
  <c r="Y35" i="13" s="1"/>
  <c r="X61" i="13"/>
  <c r="Y61" i="13" s="1"/>
  <c r="AB61" i="13" s="1"/>
  <c r="J10" i="15"/>
  <c r="J14" i="15"/>
  <c r="L14" i="15" s="1"/>
  <c r="J46" i="15"/>
  <c r="N46" i="15" s="1"/>
  <c r="J19" i="17"/>
  <c r="N19" i="17" s="1"/>
  <c r="J45" i="17"/>
  <c r="L45" i="17" s="1"/>
  <c r="J50" i="17"/>
  <c r="N50" i="17" s="1"/>
  <c r="J62" i="17"/>
  <c r="N62" i="17" s="1"/>
  <c r="J65" i="17"/>
  <c r="J15" i="18"/>
  <c r="L15" i="18" s="1"/>
  <c r="Q18" i="19"/>
  <c r="R18" i="19" s="1"/>
  <c r="T18" i="19" s="1"/>
  <c r="Q32" i="19"/>
  <c r="R32" i="19" s="1"/>
  <c r="T32" i="19" s="1"/>
  <c r="V32" i="19" s="1"/>
  <c r="U30" i="25"/>
  <c r="J32" i="27"/>
  <c r="L32" i="27" s="1"/>
  <c r="J36" i="27"/>
  <c r="L36" i="27" s="1"/>
  <c r="N36" i="27" s="1"/>
  <c r="J40" i="27"/>
  <c r="L40" i="27" s="1"/>
  <c r="N40" i="27" s="1"/>
  <c r="J50" i="27"/>
  <c r="L50" i="27" s="1"/>
  <c r="N50" i="27" s="1"/>
  <c r="J54" i="27"/>
  <c r="L54" i="27" s="1"/>
  <c r="N54" i="27" s="1"/>
  <c r="J5" i="28"/>
  <c r="L5" i="28" s="1"/>
  <c r="N5" i="28" s="1"/>
  <c r="J8" i="28"/>
  <c r="L8" i="28" s="1"/>
  <c r="N8" i="28" s="1"/>
  <c r="M11" i="28"/>
  <c r="N11" i="28" s="1"/>
  <c r="J33" i="28"/>
  <c r="L33" i="28" s="1"/>
  <c r="N33" i="28" s="1"/>
  <c r="J49" i="28"/>
  <c r="L49" i="28" s="1"/>
  <c r="N49" i="28" s="1"/>
  <c r="J59" i="28"/>
  <c r="L59" i="28" s="1"/>
  <c r="N59" i="28" s="1"/>
  <c r="J20" i="29"/>
  <c r="L20" i="29" s="1"/>
  <c r="N20" i="29" s="1"/>
  <c r="J57" i="29"/>
  <c r="L57" i="29" s="1"/>
  <c r="N57" i="29" s="1"/>
  <c r="J64" i="29"/>
  <c r="L64" i="29" s="1"/>
  <c r="N64" i="29" s="1"/>
  <c r="J5" i="30"/>
  <c r="L5" i="30" s="1"/>
  <c r="J35" i="30"/>
  <c r="L35" i="30" s="1"/>
  <c r="N35" i="30" s="1"/>
  <c r="J60" i="30"/>
  <c r="L60" i="30" s="1"/>
  <c r="N60" i="30" s="1"/>
  <c r="J64" i="30"/>
  <c r="L64" i="30" s="1"/>
  <c r="N64" i="30" s="1"/>
  <c r="K18" i="31"/>
  <c r="M18" i="31" s="1"/>
  <c r="O18" i="31" s="1"/>
  <c r="K21" i="31"/>
  <c r="M21" i="31" s="1"/>
  <c r="K25" i="31"/>
  <c r="M25" i="31" s="1"/>
  <c r="O25" i="31" s="1"/>
  <c r="K6" i="32"/>
  <c r="M6" i="32" s="1"/>
  <c r="N17" i="32"/>
  <c r="K22" i="32"/>
  <c r="M22" i="32" s="1"/>
  <c r="K61" i="32"/>
  <c r="M61" i="32" s="1"/>
  <c r="K10" i="34"/>
  <c r="M10" i="34" s="1"/>
  <c r="O73" i="37"/>
  <c r="K77" i="37"/>
  <c r="M77" i="37" s="1"/>
  <c r="O77" i="37" s="1"/>
  <c r="K27" i="38"/>
  <c r="M27" i="38" s="1"/>
  <c r="O25" i="40"/>
  <c r="K20" i="41"/>
  <c r="M20" i="41" s="1"/>
  <c r="O20" i="41" s="1"/>
  <c r="K65" i="32"/>
  <c r="M65" i="32" s="1"/>
  <c r="O65" i="32" s="1"/>
  <c r="K35" i="33"/>
  <c r="M35" i="33" s="1"/>
  <c r="K7" i="34"/>
  <c r="M7" i="34" s="1"/>
  <c r="K58" i="34"/>
  <c r="M58" i="34" s="1"/>
  <c r="O58" i="34" s="1"/>
  <c r="K61" i="34"/>
  <c r="M61" i="34" s="1"/>
  <c r="O61" i="34" s="1"/>
  <c r="K9" i="35"/>
  <c r="M9" i="35" s="1"/>
  <c r="K55" i="35"/>
  <c r="M55" i="35" s="1"/>
  <c r="O55" i="35" s="1"/>
  <c r="K7" i="36"/>
  <c r="M7" i="36" s="1"/>
  <c r="O7" i="36" s="1"/>
  <c r="K10" i="36"/>
  <c r="M10" i="36" s="1"/>
  <c r="O10" i="36" s="1"/>
  <c r="K30" i="36"/>
  <c r="M30" i="36" s="1"/>
  <c r="K63" i="36"/>
  <c r="M63" i="36" s="1"/>
  <c r="O63" i="36" s="1"/>
  <c r="K8" i="37"/>
  <c r="M8" i="37" s="1"/>
  <c r="N23" i="37"/>
  <c r="K74" i="37"/>
  <c r="M74" i="37" s="1"/>
  <c r="O74" i="37" s="1"/>
  <c r="K37" i="38"/>
  <c r="M37" i="38" s="1"/>
  <c r="O37" i="38" s="1"/>
  <c r="K68" i="38"/>
  <c r="M68" i="38" s="1"/>
  <c r="O68" i="38" s="1"/>
  <c r="K72" i="38"/>
  <c r="M72" i="38" s="1"/>
  <c r="O72" i="38" s="1"/>
  <c r="K6" i="39"/>
  <c r="M6" i="39" s="1"/>
  <c r="K16" i="40"/>
  <c r="M16" i="40" s="1"/>
  <c r="O16" i="40" s="1"/>
  <c r="K67" i="40"/>
  <c r="M67" i="40" s="1"/>
  <c r="O67" i="40" s="1"/>
  <c r="K38" i="45"/>
  <c r="M38" i="45" s="1"/>
  <c r="O38" i="45" s="1"/>
  <c r="K45" i="50"/>
  <c r="M45" i="50" s="1"/>
  <c r="O45" i="50" s="1"/>
  <c r="K37" i="51"/>
  <c r="M37" i="51" s="1"/>
  <c r="O37" i="51" s="1"/>
  <c r="K43" i="32"/>
  <c r="M43" i="32" s="1"/>
  <c r="O43" i="32" s="1"/>
  <c r="K59" i="32"/>
  <c r="M59" i="32" s="1"/>
  <c r="O59" i="32" s="1"/>
  <c r="O44" i="34"/>
  <c r="N13" i="36"/>
  <c r="O13" i="36" s="1"/>
  <c r="O16" i="37"/>
  <c r="K68" i="37"/>
  <c r="M68" i="37" s="1"/>
  <c r="O68" i="37" s="1"/>
  <c r="O71" i="37"/>
  <c r="K12" i="38"/>
  <c r="M12" i="38" s="1"/>
  <c r="O12" i="38" s="1"/>
  <c r="N15" i="38"/>
  <c r="O15" i="38" s="1"/>
  <c r="N23" i="38"/>
  <c r="K50" i="38"/>
  <c r="M50" i="38" s="1"/>
  <c r="O50" i="38" s="1"/>
  <c r="K60" i="38"/>
  <c r="M60" i="38" s="1"/>
  <c r="O60" i="38" s="1"/>
  <c r="K64" i="38"/>
  <c r="M64" i="38" s="1"/>
  <c r="O64" i="38" s="1"/>
  <c r="K76" i="38"/>
  <c r="M76" i="38" s="1"/>
  <c r="K80" i="38"/>
  <c r="M80" i="38" s="1"/>
  <c r="O80" i="38" s="1"/>
  <c r="K22" i="39"/>
  <c r="M22" i="39" s="1"/>
  <c r="O22" i="39" s="1"/>
  <c r="K6" i="40"/>
  <c r="M6" i="40" s="1"/>
  <c r="K21" i="40"/>
  <c r="M21" i="40" s="1"/>
  <c r="K42" i="40"/>
  <c r="M42" i="40" s="1"/>
  <c r="O42" i="40" s="1"/>
  <c r="N35" i="41"/>
  <c r="O35" i="41" s="1"/>
  <c r="N38" i="41"/>
  <c r="O38" i="41" s="1"/>
  <c r="N5" i="41"/>
  <c r="K17" i="41"/>
  <c r="M17" i="41" s="1"/>
  <c r="O17" i="41" s="1"/>
  <c r="K54" i="44"/>
  <c r="M54" i="44" s="1"/>
  <c r="O54" i="44" s="1"/>
  <c r="K11" i="34"/>
  <c r="M11" i="34" s="1"/>
  <c r="K45" i="34"/>
  <c r="M45" i="34" s="1"/>
  <c r="O45" i="34" s="1"/>
  <c r="K62" i="34"/>
  <c r="M62" i="34" s="1"/>
  <c r="O62" i="34" s="1"/>
  <c r="K6" i="35"/>
  <c r="M6" i="35" s="1"/>
  <c r="N17" i="36"/>
  <c r="O17" i="36" s="1"/>
  <c r="K34" i="36"/>
  <c r="M34" i="36" s="1"/>
  <c r="K46" i="36"/>
  <c r="M46" i="36" s="1"/>
  <c r="O46" i="36" s="1"/>
  <c r="K67" i="36"/>
  <c r="M67" i="36" s="1"/>
  <c r="O67" i="36" s="1"/>
  <c r="N27" i="38"/>
  <c r="N31" i="38"/>
  <c r="K44" i="38"/>
  <c r="M44" i="38" s="1"/>
  <c r="O44" i="38" s="1"/>
  <c r="O36" i="39"/>
  <c r="O57" i="40"/>
  <c r="O43" i="47"/>
  <c r="N8" i="48"/>
  <c r="O8" i="48" s="1"/>
  <c r="N24" i="48"/>
  <c r="N39" i="48"/>
  <c r="N22" i="48"/>
  <c r="O22" i="48" s="1"/>
  <c r="O53" i="59"/>
  <c r="K66" i="32"/>
  <c r="M66" i="32" s="1"/>
  <c r="O66" i="32" s="1"/>
  <c r="K6" i="33"/>
  <c r="M6" i="33" s="1"/>
  <c r="O6" i="33" s="1"/>
  <c r="N11" i="33"/>
  <c r="K22" i="33"/>
  <c r="M22" i="33" s="1"/>
  <c r="K23" i="34"/>
  <c r="M23" i="34" s="1"/>
  <c r="K27" i="34"/>
  <c r="M27" i="34" s="1"/>
  <c r="K31" i="34"/>
  <c r="M31" i="34" s="1"/>
  <c r="O31" i="34" s="1"/>
  <c r="K35" i="34"/>
  <c r="M35" i="34" s="1"/>
  <c r="O35" i="34" s="1"/>
  <c r="K38" i="34"/>
  <c r="M38" i="34" s="1"/>
  <c r="O38" i="34" s="1"/>
  <c r="K52" i="34"/>
  <c r="M52" i="34" s="1"/>
  <c r="O52" i="34" s="1"/>
  <c r="O65" i="34"/>
  <c r="K68" i="34"/>
  <c r="M68" i="34" s="1"/>
  <c r="O68" i="34" s="1"/>
  <c r="K25" i="35"/>
  <c r="M25" i="35" s="1"/>
  <c r="O25" i="35" s="1"/>
  <c r="K32" i="35"/>
  <c r="M32" i="35" s="1"/>
  <c r="O32" i="35" s="1"/>
  <c r="K53" i="35"/>
  <c r="M53" i="35" s="1"/>
  <c r="O53" i="35" s="1"/>
  <c r="K56" i="35"/>
  <c r="M56" i="35" s="1"/>
  <c r="O56" i="35" s="1"/>
  <c r="K22" i="36"/>
  <c r="M22" i="36" s="1"/>
  <c r="K38" i="36"/>
  <c r="M38" i="36" s="1"/>
  <c r="K54" i="36"/>
  <c r="M54" i="36" s="1"/>
  <c r="O54" i="36" s="1"/>
  <c r="K71" i="36"/>
  <c r="M71" i="36" s="1"/>
  <c r="O71" i="36" s="1"/>
  <c r="K31" i="37"/>
  <c r="M31" i="37" s="1"/>
  <c r="O31" i="37" s="1"/>
  <c r="K41" i="37"/>
  <c r="M41" i="37" s="1"/>
  <c r="O41" i="37" s="1"/>
  <c r="K55" i="37"/>
  <c r="M55" i="37" s="1"/>
  <c r="O55" i="37" s="1"/>
  <c r="K72" i="37"/>
  <c r="M72" i="37" s="1"/>
  <c r="O72" i="37" s="1"/>
  <c r="K75" i="37"/>
  <c r="M75" i="37" s="1"/>
  <c r="O75" i="37" s="1"/>
  <c r="K16" i="38"/>
  <c r="M16" i="38" s="1"/>
  <c r="O16" i="38" s="1"/>
  <c r="K20" i="38"/>
  <c r="M20" i="38" s="1"/>
  <c r="O20" i="38" s="1"/>
  <c r="K24" i="38"/>
  <c r="M24" i="38" s="1"/>
  <c r="O24" i="38" s="1"/>
  <c r="N18" i="39"/>
  <c r="O18" i="39" s="1"/>
  <c r="O33" i="39"/>
  <c r="K49" i="39"/>
  <c r="M49" i="39" s="1"/>
  <c r="O49" i="39" s="1"/>
  <c r="K52" i="39"/>
  <c r="M52" i="39" s="1"/>
  <c r="O52" i="39" s="1"/>
  <c r="O78" i="39"/>
  <c r="O39" i="40"/>
  <c r="K61" i="40"/>
  <c r="M61" i="40" s="1"/>
  <c r="O61" i="40" s="1"/>
  <c r="O79" i="40"/>
  <c r="K51" i="44"/>
  <c r="M51" i="44" s="1"/>
  <c r="O51" i="44" s="1"/>
  <c r="N46" i="59"/>
  <c r="N63" i="59"/>
  <c r="O63" i="59" s="1"/>
  <c r="N27" i="59"/>
  <c r="N45" i="59"/>
  <c r="O45" i="59" s="1"/>
  <c r="N23" i="59"/>
  <c r="O23" i="59" s="1"/>
  <c r="N12" i="59"/>
  <c r="N15" i="59"/>
  <c r="O15" i="59" s="1"/>
  <c r="N9" i="59"/>
  <c r="N11" i="59"/>
  <c r="O11" i="59" s="1"/>
  <c r="K63" i="35"/>
  <c r="M63" i="35" s="1"/>
  <c r="O63" i="35" s="1"/>
  <c r="K70" i="35"/>
  <c r="M70" i="35" s="1"/>
  <c r="O70" i="35" s="1"/>
  <c r="K23" i="36"/>
  <c r="M23" i="36" s="1"/>
  <c r="K61" i="36"/>
  <c r="M61" i="36" s="1"/>
  <c r="O61" i="36" s="1"/>
  <c r="K45" i="37"/>
  <c r="M45" i="37" s="1"/>
  <c r="K7" i="38"/>
  <c r="M7" i="38" s="1"/>
  <c r="K10" i="38"/>
  <c r="M10" i="38" s="1"/>
  <c r="O10" i="38" s="1"/>
  <c r="K58" i="38"/>
  <c r="M58" i="38" s="1"/>
  <c r="K19" i="39"/>
  <c r="M19" i="39" s="1"/>
  <c r="O19" i="39" s="1"/>
  <c r="K56" i="39"/>
  <c r="M56" i="39" s="1"/>
  <c r="O56" i="39" s="1"/>
  <c r="K25" i="43"/>
  <c r="M25" i="43" s="1"/>
  <c r="O25" i="43" s="1"/>
  <c r="K52" i="43"/>
  <c r="M52" i="43" s="1"/>
  <c r="O52" i="43" s="1"/>
  <c r="K9" i="32"/>
  <c r="M9" i="32" s="1"/>
  <c r="K14" i="32"/>
  <c r="M14" i="32" s="1"/>
  <c r="K19" i="32"/>
  <c r="M19" i="32" s="1"/>
  <c r="K38" i="32"/>
  <c r="M38" i="32" s="1"/>
  <c r="O38" i="32" s="1"/>
  <c r="K41" i="32"/>
  <c r="M41" i="32" s="1"/>
  <c r="K54" i="32"/>
  <c r="M54" i="32" s="1"/>
  <c r="O54" i="32" s="1"/>
  <c r="K57" i="32"/>
  <c r="M57" i="32" s="1"/>
  <c r="O57" i="32" s="1"/>
  <c r="O15" i="33"/>
  <c r="K41" i="33"/>
  <c r="M41" i="33" s="1"/>
  <c r="O41" i="33" s="1"/>
  <c r="K5" i="34"/>
  <c r="M5" i="34" s="1"/>
  <c r="K24" i="34"/>
  <c r="M24" i="34" s="1"/>
  <c r="K32" i="34"/>
  <c r="M32" i="34" s="1"/>
  <c r="K39" i="34"/>
  <c r="M39" i="34" s="1"/>
  <c r="O39" i="34" s="1"/>
  <c r="K40" i="35"/>
  <c r="M40" i="35" s="1"/>
  <c r="O40" i="35" s="1"/>
  <c r="K43" i="35"/>
  <c r="M43" i="35" s="1"/>
  <c r="O43" i="35" s="1"/>
  <c r="N8" i="36"/>
  <c r="O8" i="36" s="1"/>
  <c r="K15" i="36"/>
  <c r="M15" i="36" s="1"/>
  <c r="O15" i="36" s="1"/>
  <c r="K28" i="36"/>
  <c r="M28" i="36" s="1"/>
  <c r="O28" i="36" s="1"/>
  <c r="N39" i="36"/>
  <c r="O51" i="36"/>
  <c r="K75" i="36"/>
  <c r="M75" i="36" s="1"/>
  <c r="K18" i="37"/>
  <c r="M18" i="37" s="1"/>
  <c r="K22" i="37"/>
  <c r="M22" i="37" s="1"/>
  <c r="O22" i="37" s="1"/>
  <c r="K59" i="37"/>
  <c r="M59" i="37" s="1"/>
  <c r="O59" i="37" s="1"/>
  <c r="N7" i="38"/>
  <c r="N35" i="38"/>
  <c r="O35" i="38" s="1"/>
  <c r="K45" i="38"/>
  <c r="M45" i="38" s="1"/>
  <c r="O45" i="38" s="1"/>
  <c r="K70" i="38"/>
  <c r="M70" i="38" s="1"/>
  <c r="O70" i="38" s="1"/>
  <c r="K74" i="38"/>
  <c r="M74" i="38" s="1"/>
  <c r="O74" i="38" s="1"/>
  <c r="K78" i="38"/>
  <c r="M78" i="38" s="1"/>
  <c r="O78" i="38" s="1"/>
  <c r="K8" i="39"/>
  <c r="M8" i="39" s="1"/>
  <c r="K50" i="39"/>
  <c r="M50" i="39" s="1"/>
  <c r="O50" i="39" s="1"/>
  <c r="O66" i="41"/>
  <c r="K15" i="44"/>
  <c r="M15" i="44" s="1"/>
  <c r="O15" i="44" s="1"/>
  <c r="K48" i="44"/>
  <c r="M48" i="44" s="1"/>
  <c r="O48" i="44" s="1"/>
  <c r="O9" i="45"/>
  <c r="O26" i="45"/>
  <c r="K31" i="45"/>
  <c r="M31" i="45" s="1"/>
  <c r="O31" i="45" s="1"/>
  <c r="O13" i="48"/>
  <c r="K35" i="50"/>
  <c r="M35" i="50" s="1"/>
  <c r="O35" i="50" s="1"/>
  <c r="N26" i="54"/>
  <c r="N33" i="54"/>
  <c r="O33" i="54" s="1"/>
  <c r="K53" i="34"/>
  <c r="M53" i="34" s="1"/>
  <c r="O53" i="34" s="1"/>
  <c r="K12" i="35"/>
  <c r="M12" i="35" s="1"/>
  <c r="O12" i="35" s="1"/>
  <c r="K16" i="35"/>
  <c r="M16" i="35" s="1"/>
  <c r="K20" i="35"/>
  <c r="M20" i="35" s="1"/>
  <c r="O20" i="35" s="1"/>
  <c r="O33" i="35"/>
  <c r="K64" i="35"/>
  <c r="M64" i="35" s="1"/>
  <c r="O64" i="35" s="1"/>
  <c r="K7" i="37"/>
  <c r="M7" i="37" s="1"/>
  <c r="O7" i="37" s="1"/>
  <c r="N17" i="38"/>
  <c r="N21" i="38"/>
  <c r="N32" i="38"/>
  <c r="N21" i="40"/>
  <c r="N20" i="40"/>
  <c r="N15" i="40"/>
  <c r="O15" i="40" s="1"/>
  <c r="O19" i="40"/>
  <c r="K73" i="40"/>
  <c r="M73" i="40" s="1"/>
  <c r="O73" i="40" s="1"/>
  <c r="O9" i="36"/>
  <c r="O29" i="36"/>
  <c r="O43" i="39"/>
  <c r="N18" i="47"/>
  <c r="N42" i="47"/>
  <c r="N36" i="47"/>
  <c r="O22" i="53"/>
  <c r="K50" i="34"/>
  <c r="M50" i="34" s="1"/>
  <c r="O50" i="34" s="1"/>
  <c r="K5" i="35"/>
  <c r="M5" i="35" s="1"/>
  <c r="O5" i="35" s="1"/>
  <c r="K37" i="35"/>
  <c r="M37" i="35" s="1"/>
  <c r="O37" i="35" s="1"/>
  <c r="K41" i="35"/>
  <c r="M41" i="35" s="1"/>
  <c r="O41" i="35" s="1"/>
  <c r="K16" i="36"/>
  <c r="M16" i="36" s="1"/>
  <c r="K25" i="36"/>
  <c r="M25" i="36" s="1"/>
  <c r="O25" i="36" s="1"/>
  <c r="K26" i="37"/>
  <c r="M26" i="37" s="1"/>
  <c r="O26" i="37" s="1"/>
  <c r="K29" i="37"/>
  <c r="M29" i="37" s="1"/>
  <c r="O29" i="37" s="1"/>
  <c r="K63" i="37"/>
  <c r="M63" i="37" s="1"/>
  <c r="O63" i="37" s="1"/>
  <c r="K22" i="38"/>
  <c r="M22" i="38" s="1"/>
  <c r="K33" i="38"/>
  <c r="M33" i="38" s="1"/>
  <c r="O33" i="38" s="1"/>
  <c r="N55" i="38"/>
  <c r="O55" i="38" s="1"/>
  <c r="K67" i="38"/>
  <c r="M67" i="38" s="1"/>
  <c r="O67" i="38" s="1"/>
  <c r="K71" i="38"/>
  <c r="M71" i="38" s="1"/>
  <c r="O71" i="38" s="1"/>
  <c r="K75" i="38"/>
  <c r="M75" i="38" s="1"/>
  <c r="O75" i="38" s="1"/>
  <c r="K79" i="38"/>
  <c r="M79" i="38" s="1"/>
  <c r="O79" i="38" s="1"/>
  <c r="K13" i="39"/>
  <c r="M13" i="39" s="1"/>
  <c r="K28" i="39"/>
  <c r="M28" i="39" s="1"/>
  <c r="O28" i="39" s="1"/>
  <c r="K5" i="40"/>
  <c r="M5" i="40" s="1"/>
  <c r="O5" i="40" s="1"/>
  <c r="K33" i="40"/>
  <c r="M33" i="40" s="1"/>
  <c r="K34" i="41"/>
  <c r="M34" i="41" s="1"/>
  <c r="O34" i="41" s="1"/>
  <c r="K41" i="48"/>
  <c r="M41" i="48" s="1"/>
  <c r="O41" i="48" s="1"/>
  <c r="K55" i="49"/>
  <c r="M55" i="49" s="1"/>
  <c r="O55" i="49" s="1"/>
  <c r="K29" i="39"/>
  <c r="M29" i="39" s="1"/>
  <c r="O29" i="39" s="1"/>
  <c r="K69" i="39"/>
  <c r="M69" i="39" s="1"/>
  <c r="O69" i="39" s="1"/>
  <c r="K72" i="39"/>
  <c r="M72" i="39" s="1"/>
  <c r="O72" i="39" s="1"/>
  <c r="O40" i="40"/>
  <c r="K58" i="40"/>
  <c r="M58" i="40" s="1"/>
  <c r="O58" i="40" s="1"/>
  <c r="O10" i="41"/>
  <c r="K27" i="41"/>
  <c r="M27" i="41" s="1"/>
  <c r="O27" i="41" s="1"/>
  <c r="K37" i="41"/>
  <c r="M37" i="41" s="1"/>
  <c r="K41" i="41"/>
  <c r="M41" i="41" s="1"/>
  <c r="O41" i="41" s="1"/>
  <c r="K48" i="41"/>
  <c r="M48" i="41" s="1"/>
  <c r="O48" i="41" s="1"/>
  <c r="K13" i="43"/>
  <c r="M13" i="43" s="1"/>
  <c r="K18" i="43"/>
  <c r="M18" i="43" s="1"/>
  <c r="O18" i="43" s="1"/>
  <c r="K49" i="43"/>
  <c r="M49" i="43" s="1"/>
  <c r="O49" i="43" s="1"/>
  <c r="K77" i="43"/>
  <c r="M77" i="43" s="1"/>
  <c r="O77" i="43" s="1"/>
  <c r="K12" i="44"/>
  <c r="M12" i="44" s="1"/>
  <c r="N15" i="44"/>
  <c r="N22" i="44"/>
  <c r="K33" i="44"/>
  <c r="M33" i="44" s="1"/>
  <c r="O33" i="44" s="1"/>
  <c r="K45" i="44"/>
  <c r="M45" i="44" s="1"/>
  <c r="O45" i="44" s="1"/>
  <c r="K61" i="44"/>
  <c r="M61" i="44" s="1"/>
  <c r="O61" i="44" s="1"/>
  <c r="K64" i="44"/>
  <c r="M64" i="44" s="1"/>
  <c r="O64" i="44" s="1"/>
  <c r="K67" i="44"/>
  <c r="M67" i="44" s="1"/>
  <c r="O67" i="44" s="1"/>
  <c r="K74" i="44"/>
  <c r="M74" i="44" s="1"/>
  <c r="K20" i="45"/>
  <c r="M20" i="45" s="1"/>
  <c r="O20" i="45" s="1"/>
  <c r="N23" i="45"/>
  <c r="K70" i="45"/>
  <c r="M70" i="45" s="1"/>
  <c r="O70" i="45" s="1"/>
  <c r="K73" i="45"/>
  <c r="M73" i="45" s="1"/>
  <c r="O73" i="45" s="1"/>
  <c r="N76" i="45"/>
  <c r="K86" i="45"/>
  <c r="M86" i="45" s="1"/>
  <c r="O86" i="45" s="1"/>
  <c r="K44" i="47"/>
  <c r="M44" i="47" s="1"/>
  <c r="O44" i="47" s="1"/>
  <c r="K14" i="48"/>
  <c r="M14" i="48" s="1"/>
  <c r="K49" i="48"/>
  <c r="M49" i="48" s="1"/>
  <c r="O49" i="48" s="1"/>
  <c r="K37" i="49"/>
  <c r="M37" i="49" s="1"/>
  <c r="O37" i="49" s="1"/>
  <c r="K21" i="49"/>
  <c r="M21" i="49" s="1"/>
  <c r="K45" i="49"/>
  <c r="M45" i="49" s="1"/>
  <c r="N8" i="50"/>
  <c r="O8" i="50" s="1"/>
  <c r="K16" i="50"/>
  <c r="M16" i="50" s="1"/>
  <c r="K20" i="50"/>
  <c r="M20" i="50" s="1"/>
  <c r="K28" i="50"/>
  <c r="M28" i="50" s="1"/>
  <c r="O28" i="50" s="1"/>
  <c r="K39" i="50"/>
  <c r="M39" i="50" s="1"/>
  <c r="K52" i="50"/>
  <c r="M52" i="50" s="1"/>
  <c r="K30" i="51"/>
  <c r="M30" i="51" s="1"/>
  <c r="O30" i="51" s="1"/>
  <c r="K19" i="59"/>
  <c r="M19" i="59" s="1"/>
  <c r="O19" i="59" s="1"/>
  <c r="N16" i="64"/>
  <c r="N15" i="64"/>
  <c r="O15" i="64" s="1"/>
  <c r="N12" i="64"/>
  <c r="O12" i="64" s="1"/>
  <c r="N18" i="64"/>
  <c r="O18" i="64" s="1"/>
  <c r="N10" i="64"/>
  <c r="K32" i="39"/>
  <c r="M32" i="39" s="1"/>
  <c r="O32" i="39" s="1"/>
  <c r="K34" i="40"/>
  <c r="M34" i="40" s="1"/>
  <c r="K38" i="40"/>
  <c r="M38" i="40" s="1"/>
  <c r="O38" i="40" s="1"/>
  <c r="K48" i="40"/>
  <c r="M48" i="40" s="1"/>
  <c r="O48" i="40" s="1"/>
  <c r="K68" i="40"/>
  <c r="M68" i="40" s="1"/>
  <c r="O68" i="40" s="1"/>
  <c r="K71" i="40"/>
  <c r="M71" i="40" s="1"/>
  <c r="O71" i="40" s="1"/>
  <c r="O45" i="41"/>
  <c r="N51" i="41"/>
  <c r="K69" i="41"/>
  <c r="M69" i="41" s="1"/>
  <c r="O69" i="41" s="1"/>
  <c r="K9" i="43"/>
  <c r="M9" i="43" s="1"/>
  <c r="O14" i="43"/>
  <c r="N32" i="43"/>
  <c r="K36" i="43"/>
  <c r="M36" i="43" s="1"/>
  <c r="N39" i="43"/>
  <c r="N26" i="44"/>
  <c r="O26" i="44" s="1"/>
  <c r="K30" i="44"/>
  <c r="M30" i="44" s="1"/>
  <c r="O30" i="44" s="1"/>
  <c r="K42" i="44"/>
  <c r="M42" i="44" s="1"/>
  <c r="O42" i="44" s="1"/>
  <c r="O52" i="44"/>
  <c r="K81" i="44"/>
  <c r="M81" i="44" s="1"/>
  <c r="O81" i="44" s="1"/>
  <c r="N10" i="45"/>
  <c r="O10" i="45" s="1"/>
  <c r="K24" i="45"/>
  <c r="M24" i="45" s="1"/>
  <c r="K42" i="45"/>
  <c r="M42" i="45" s="1"/>
  <c r="O42" i="45" s="1"/>
  <c r="K53" i="45"/>
  <c r="M53" i="45" s="1"/>
  <c r="K77" i="45"/>
  <c r="M77" i="45" s="1"/>
  <c r="O77" i="45" s="1"/>
  <c r="K19" i="47"/>
  <c r="M19" i="47" s="1"/>
  <c r="K22" i="47"/>
  <c r="M22" i="47" s="1"/>
  <c r="O22" i="47" s="1"/>
  <c r="K37" i="47"/>
  <c r="M37" i="47" s="1"/>
  <c r="K49" i="47"/>
  <c r="M49" i="47" s="1"/>
  <c r="O49" i="47" s="1"/>
  <c r="N34" i="48"/>
  <c r="K16" i="49"/>
  <c r="M16" i="49" s="1"/>
  <c r="K6" i="50"/>
  <c r="M6" i="50" s="1"/>
  <c r="N12" i="50"/>
  <c r="K36" i="50"/>
  <c r="M36" i="50" s="1"/>
  <c r="O36" i="50" s="1"/>
  <c r="K46" i="50"/>
  <c r="M46" i="50" s="1"/>
  <c r="O46" i="50" s="1"/>
  <c r="K10" i="51"/>
  <c r="M10" i="51" s="1"/>
  <c r="O20" i="51"/>
  <c r="K27" i="51"/>
  <c r="M27" i="51" s="1"/>
  <c r="O27" i="51" s="1"/>
  <c r="K48" i="51"/>
  <c r="M48" i="51" s="1"/>
  <c r="O48" i="51" s="1"/>
  <c r="K51" i="51"/>
  <c r="M51" i="51" s="1"/>
  <c r="O51" i="51" s="1"/>
  <c r="K34" i="52"/>
  <c r="M34" i="52" s="1"/>
  <c r="K19" i="53"/>
  <c r="M19" i="53" s="1"/>
  <c r="K28" i="55"/>
  <c r="M28" i="55" s="1"/>
  <c r="O28" i="55" s="1"/>
  <c r="O35" i="39"/>
  <c r="K45" i="39"/>
  <c r="M45" i="39" s="1"/>
  <c r="O45" i="39" s="1"/>
  <c r="K8" i="41"/>
  <c r="M8" i="41" s="1"/>
  <c r="O8" i="41" s="1"/>
  <c r="K25" i="41"/>
  <c r="M25" i="41" s="1"/>
  <c r="O25" i="41" s="1"/>
  <c r="K31" i="41"/>
  <c r="M31" i="41" s="1"/>
  <c r="K55" i="41"/>
  <c r="M55" i="41" s="1"/>
  <c r="O55" i="41" s="1"/>
  <c r="K63" i="41"/>
  <c r="M63" i="41" s="1"/>
  <c r="O63" i="41" s="1"/>
  <c r="K10" i="43"/>
  <c r="M10" i="43" s="1"/>
  <c r="N36" i="43"/>
  <c r="K47" i="43"/>
  <c r="M47" i="43" s="1"/>
  <c r="O47" i="43" s="1"/>
  <c r="K7" i="44"/>
  <c r="M7" i="44" s="1"/>
  <c r="O7" i="44" s="1"/>
  <c r="O9" i="44"/>
  <c r="N20" i="44"/>
  <c r="O20" i="44" s="1"/>
  <c r="K62" i="44"/>
  <c r="M62" i="44" s="1"/>
  <c r="O62" i="44" s="1"/>
  <c r="O50" i="45"/>
  <c r="K54" i="45"/>
  <c r="M54" i="45" s="1"/>
  <c r="O54" i="45" s="1"/>
  <c r="O74" i="45"/>
  <c r="K23" i="48"/>
  <c r="M23" i="48" s="1"/>
  <c r="O42" i="48"/>
  <c r="K28" i="49"/>
  <c r="M28" i="49" s="1"/>
  <c r="K41" i="49"/>
  <c r="M41" i="49" s="1"/>
  <c r="O41" i="49" s="1"/>
  <c r="N6" i="50"/>
  <c r="K13" i="50"/>
  <c r="M13" i="50" s="1"/>
  <c r="K40" i="50"/>
  <c r="M40" i="50" s="1"/>
  <c r="O40" i="50" s="1"/>
  <c r="K53" i="50"/>
  <c r="M53" i="50" s="1"/>
  <c r="O53" i="50" s="1"/>
  <c r="K7" i="51"/>
  <c r="M7" i="51" s="1"/>
  <c r="O53" i="53"/>
  <c r="O36" i="54"/>
  <c r="O6" i="56"/>
  <c r="K49" i="40"/>
  <c r="M49" i="40" s="1"/>
  <c r="O49" i="40" s="1"/>
  <c r="K60" i="41"/>
  <c r="M60" i="41" s="1"/>
  <c r="K40" i="43"/>
  <c r="M40" i="43" s="1"/>
  <c r="O40" i="43" s="1"/>
  <c r="K31" i="44"/>
  <c r="M31" i="44" s="1"/>
  <c r="O31" i="44" s="1"/>
  <c r="K60" i="45"/>
  <c r="M60" i="45" s="1"/>
  <c r="O60" i="45" s="1"/>
  <c r="K78" i="45"/>
  <c r="M78" i="45" s="1"/>
  <c r="K50" i="47"/>
  <c r="M50" i="47" s="1"/>
  <c r="O50" i="47" s="1"/>
  <c r="K6" i="48"/>
  <c r="M6" i="48" s="1"/>
  <c r="O6" i="48" s="1"/>
  <c r="N31" i="48"/>
  <c r="O31" i="48" s="1"/>
  <c r="N10" i="49"/>
  <c r="K7" i="49"/>
  <c r="M7" i="49" s="1"/>
  <c r="K47" i="50"/>
  <c r="M47" i="50" s="1"/>
  <c r="O47" i="50" s="1"/>
  <c r="K32" i="53"/>
  <c r="M32" i="53" s="1"/>
  <c r="O32" i="53" s="1"/>
  <c r="K20" i="40"/>
  <c r="M20" i="40" s="1"/>
  <c r="K28" i="40"/>
  <c r="M28" i="40" s="1"/>
  <c r="K32" i="40"/>
  <c r="M32" i="40" s="1"/>
  <c r="K9" i="41"/>
  <c r="M9" i="41" s="1"/>
  <c r="O9" i="41" s="1"/>
  <c r="N42" i="41"/>
  <c r="K74" i="41"/>
  <c r="M74" i="41" s="1"/>
  <c r="O74" i="41" s="1"/>
  <c r="K78" i="41"/>
  <c r="M78" i="41" s="1"/>
  <c r="O78" i="41" s="1"/>
  <c r="K81" i="41"/>
  <c r="M81" i="41" s="1"/>
  <c r="O81" i="41" s="1"/>
  <c r="K67" i="43"/>
  <c r="M67" i="43" s="1"/>
  <c r="O67" i="43" s="1"/>
  <c r="K82" i="43"/>
  <c r="M82" i="43" s="1"/>
  <c r="O82" i="43" s="1"/>
  <c r="K10" i="44"/>
  <c r="M10" i="44" s="1"/>
  <c r="O10" i="44" s="1"/>
  <c r="K72" i="44"/>
  <c r="M72" i="44" s="1"/>
  <c r="O72" i="44" s="1"/>
  <c r="K18" i="45"/>
  <c r="M18" i="45" s="1"/>
  <c r="N39" i="45"/>
  <c r="K68" i="45"/>
  <c r="M68" i="45" s="1"/>
  <c r="O68" i="45" s="1"/>
  <c r="K9" i="47"/>
  <c r="M9" i="47" s="1"/>
  <c r="O9" i="47" s="1"/>
  <c r="K13" i="47"/>
  <c r="M13" i="47" s="1"/>
  <c r="K34" i="47"/>
  <c r="M34" i="47" s="1"/>
  <c r="O24" i="48"/>
  <c r="K32" i="48"/>
  <c r="M32" i="48" s="1"/>
  <c r="K54" i="48"/>
  <c r="M54" i="48" s="1"/>
  <c r="O54" i="48" s="1"/>
  <c r="K43" i="49"/>
  <c r="M43" i="49" s="1"/>
  <c r="O43" i="49" s="1"/>
  <c r="K42" i="49"/>
  <c r="M42" i="49" s="1"/>
  <c r="O42" i="49" s="1"/>
  <c r="O40" i="49"/>
  <c r="N7" i="49"/>
  <c r="O7" i="49" s="1"/>
  <c r="O47" i="53"/>
  <c r="O50" i="53"/>
  <c r="K77" i="39"/>
  <c r="M77" i="39" s="1"/>
  <c r="O77" i="39" s="1"/>
  <c r="K53" i="40"/>
  <c r="M53" i="40" s="1"/>
  <c r="O53" i="40" s="1"/>
  <c r="K60" i="40"/>
  <c r="M60" i="40" s="1"/>
  <c r="O60" i="40" s="1"/>
  <c r="K66" i="40"/>
  <c r="M66" i="40" s="1"/>
  <c r="O66" i="40" s="1"/>
  <c r="N21" i="44"/>
  <c r="N24" i="44"/>
  <c r="O24" i="44" s="1"/>
  <c r="K28" i="44"/>
  <c r="M28" i="44" s="1"/>
  <c r="O28" i="44" s="1"/>
  <c r="O56" i="44"/>
  <c r="K8" i="45"/>
  <c r="M8" i="45" s="1"/>
  <c r="O22" i="45"/>
  <c r="O16" i="48"/>
  <c r="K28" i="48"/>
  <c r="M28" i="48" s="1"/>
  <c r="K40" i="48"/>
  <c r="M40" i="48" s="1"/>
  <c r="O40" i="48" s="1"/>
  <c r="K29" i="49"/>
  <c r="M29" i="49" s="1"/>
  <c r="K13" i="49"/>
  <c r="M13" i="49" s="1"/>
  <c r="O13" i="49" s="1"/>
  <c r="K9" i="49"/>
  <c r="M9" i="49" s="1"/>
  <c r="O9" i="49" s="1"/>
  <c r="O47" i="49"/>
  <c r="N10" i="50"/>
  <c r="O10" i="50" s="1"/>
  <c r="K31" i="50"/>
  <c r="M31" i="50" s="1"/>
  <c r="K44" i="50"/>
  <c r="M44" i="50" s="1"/>
  <c r="O44" i="50" s="1"/>
  <c r="K25" i="51"/>
  <c r="M25" i="51" s="1"/>
  <c r="O25" i="51" s="1"/>
  <c r="K56" i="51"/>
  <c r="M56" i="51" s="1"/>
  <c r="O56" i="51" s="1"/>
  <c r="N20" i="52"/>
  <c r="N23" i="52"/>
  <c r="N22" i="52"/>
  <c r="O22" i="52" s="1"/>
  <c r="N5" i="54"/>
  <c r="O5" i="54" s="1"/>
  <c r="N8" i="54"/>
  <c r="O8" i="54" s="1"/>
  <c r="N9" i="54"/>
  <c r="O9" i="54" s="1"/>
  <c r="N13" i="57"/>
  <c r="O13" i="57" s="1"/>
  <c r="N10" i="57"/>
  <c r="O61" i="60"/>
  <c r="O57" i="41"/>
  <c r="N7" i="43"/>
  <c r="K51" i="43"/>
  <c r="M51" i="43" s="1"/>
  <c r="O51" i="43" s="1"/>
  <c r="K64" i="43"/>
  <c r="M64" i="43" s="1"/>
  <c r="O64" i="43" s="1"/>
  <c r="K68" i="43"/>
  <c r="M68" i="43" s="1"/>
  <c r="O68" i="43" s="1"/>
  <c r="O71" i="43"/>
  <c r="O33" i="49"/>
  <c r="N30" i="61"/>
  <c r="O30" i="61" s="1"/>
  <c r="N17" i="61"/>
  <c r="O26" i="41"/>
  <c r="O53" i="41"/>
  <c r="K75" i="41"/>
  <c r="M75" i="41" s="1"/>
  <c r="O75" i="41" s="1"/>
  <c r="O48" i="43"/>
  <c r="O55" i="43"/>
  <c r="K83" i="43"/>
  <c r="M83" i="43" s="1"/>
  <c r="O83" i="43" s="1"/>
  <c r="K8" i="44"/>
  <c r="M8" i="44" s="1"/>
  <c r="O8" i="44" s="1"/>
  <c r="K25" i="44"/>
  <c r="M25" i="44" s="1"/>
  <c r="O25" i="44" s="1"/>
  <c r="K57" i="44"/>
  <c r="M57" i="44" s="1"/>
  <c r="O57" i="44" s="1"/>
  <c r="K60" i="44"/>
  <c r="M60" i="44" s="1"/>
  <c r="K66" i="44"/>
  <c r="M66" i="44" s="1"/>
  <c r="O66" i="44" s="1"/>
  <c r="K73" i="44"/>
  <c r="M73" i="44" s="1"/>
  <c r="O73" i="44" s="1"/>
  <c r="K83" i="44"/>
  <c r="M83" i="44" s="1"/>
  <c r="O83" i="44" s="1"/>
  <c r="K37" i="45"/>
  <c r="M37" i="45" s="1"/>
  <c r="K48" i="45"/>
  <c r="M48" i="45" s="1"/>
  <c r="O48" i="45" s="1"/>
  <c r="K65" i="45"/>
  <c r="M65" i="45" s="1"/>
  <c r="O65" i="45" s="1"/>
  <c r="K7" i="47"/>
  <c r="M7" i="47" s="1"/>
  <c r="O7" i="47" s="1"/>
  <c r="K17" i="47"/>
  <c r="M17" i="47" s="1"/>
  <c r="O17" i="47" s="1"/>
  <c r="K27" i="47"/>
  <c r="M27" i="47" s="1"/>
  <c r="O27" i="47" s="1"/>
  <c r="K7" i="48"/>
  <c r="M7" i="48" s="1"/>
  <c r="K29" i="48"/>
  <c r="M29" i="48" s="1"/>
  <c r="O29" i="48" s="1"/>
  <c r="K33" i="48"/>
  <c r="M33" i="48" s="1"/>
  <c r="K44" i="48"/>
  <c r="M44" i="48" s="1"/>
  <c r="K48" i="48"/>
  <c r="M48" i="48" s="1"/>
  <c r="O48" i="48" s="1"/>
  <c r="K27" i="50"/>
  <c r="M27" i="50" s="1"/>
  <c r="K38" i="50"/>
  <c r="M38" i="50" s="1"/>
  <c r="O38" i="50" s="1"/>
  <c r="K51" i="50"/>
  <c r="M51" i="50" s="1"/>
  <c r="O51" i="50" s="1"/>
  <c r="K55" i="50"/>
  <c r="M55" i="50" s="1"/>
  <c r="O55" i="50" s="1"/>
  <c r="N13" i="51"/>
  <c r="O13" i="51" s="1"/>
  <c r="N12" i="51"/>
  <c r="N14" i="51"/>
  <c r="K50" i="51"/>
  <c r="M50" i="51" s="1"/>
  <c r="O50" i="51" s="1"/>
  <c r="O33" i="55"/>
  <c r="K23" i="51"/>
  <c r="M23" i="51" s="1"/>
  <c r="O23" i="51" s="1"/>
  <c r="K26" i="51"/>
  <c r="M26" i="51" s="1"/>
  <c r="O26" i="51" s="1"/>
  <c r="K43" i="51"/>
  <c r="M43" i="51" s="1"/>
  <c r="O43" i="51" s="1"/>
  <c r="K41" i="52"/>
  <c r="M41" i="52" s="1"/>
  <c r="O41" i="52" s="1"/>
  <c r="K45" i="52"/>
  <c r="M45" i="52" s="1"/>
  <c r="O45" i="52" s="1"/>
  <c r="K35" i="53"/>
  <c r="M35" i="53" s="1"/>
  <c r="O35" i="53" s="1"/>
  <c r="K43" i="54"/>
  <c r="M43" i="54" s="1"/>
  <c r="O43" i="54" s="1"/>
  <c r="K52" i="54"/>
  <c r="M52" i="54" s="1"/>
  <c r="O52" i="54" s="1"/>
  <c r="K46" i="55"/>
  <c r="M46" i="55" s="1"/>
  <c r="O46" i="55" s="1"/>
  <c r="N10" i="56"/>
  <c r="O10" i="56" s="1"/>
  <c r="K40" i="56"/>
  <c r="M40" i="56" s="1"/>
  <c r="O40" i="56" s="1"/>
  <c r="K47" i="56"/>
  <c r="M47" i="56" s="1"/>
  <c r="O47" i="56" s="1"/>
  <c r="K50" i="56"/>
  <c r="M50" i="56" s="1"/>
  <c r="O50" i="56" s="1"/>
  <c r="K16" i="57"/>
  <c r="M16" i="57" s="1"/>
  <c r="K43" i="57"/>
  <c r="M43" i="57" s="1"/>
  <c r="O43" i="57" s="1"/>
  <c r="N60" i="59"/>
  <c r="K52" i="60"/>
  <c r="M52" i="60" s="1"/>
  <c r="O52" i="60" s="1"/>
  <c r="K25" i="61"/>
  <c r="M25" i="61" s="1"/>
  <c r="K43" i="61"/>
  <c r="M43" i="61" s="1"/>
  <c r="N46" i="61"/>
  <c r="N57" i="61"/>
  <c r="O57" i="61" s="1"/>
  <c r="K16" i="62"/>
  <c r="M16" i="62" s="1"/>
  <c r="O16" i="62" s="1"/>
  <c r="K27" i="62"/>
  <c r="M27" i="62" s="1"/>
  <c r="O27" i="62" s="1"/>
  <c r="K43" i="62"/>
  <c r="M43" i="62" s="1"/>
  <c r="N9" i="63"/>
  <c r="K16" i="63"/>
  <c r="M16" i="63" s="1"/>
  <c r="O16" i="63" s="1"/>
  <c r="K24" i="63"/>
  <c r="M24" i="63" s="1"/>
  <c r="O24" i="63" s="1"/>
  <c r="K65" i="63"/>
  <c r="M65" i="63" s="1"/>
  <c r="O65" i="63" s="1"/>
  <c r="N23" i="64"/>
  <c r="O23" i="64" s="1"/>
  <c r="N30" i="64"/>
  <c r="K39" i="53"/>
  <c r="M39" i="53" s="1"/>
  <c r="K57" i="53"/>
  <c r="M57" i="53" s="1"/>
  <c r="O57" i="53" s="1"/>
  <c r="K47" i="55"/>
  <c r="M47" i="55" s="1"/>
  <c r="O47" i="55" s="1"/>
  <c r="O49" i="55"/>
  <c r="K22" i="56"/>
  <c r="M22" i="56" s="1"/>
  <c r="O22" i="56" s="1"/>
  <c r="K21" i="57"/>
  <c r="M21" i="57" s="1"/>
  <c r="O21" i="57" s="1"/>
  <c r="K24" i="57"/>
  <c r="M24" i="57" s="1"/>
  <c r="O24" i="57" s="1"/>
  <c r="K28" i="57"/>
  <c r="M28" i="57" s="1"/>
  <c r="O28" i="57" s="1"/>
  <c r="K61" i="59"/>
  <c r="M61" i="59" s="1"/>
  <c r="O61" i="59" s="1"/>
  <c r="K24" i="60"/>
  <c r="M24" i="60" s="1"/>
  <c r="O24" i="60" s="1"/>
  <c r="K37" i="60"/>
  <c r="M37" i="60" s="1"/>
  <c r="O37" i="60" s="1"/>
  <c r="O39" i="60"/>
  <c r="K46" i="60"/>
  <c r="M46" i="60" s="1"/>
  <c r="O46" i="60" s="1"/>
  <c r="K53" i="60"/>
  <c r="M53" i="60" s="1"/>
  <c r="O53" i="60" s="1"/>
  <c r="K56" i="60"/>
  <c r="M56" i="60" s="1"/>
  <c r="O56" i="60" s="1"/>
  <c r="K51" i="61"/>
  <c r="M51" i="61" s="1"/>
  <c r="K55" i="61"/>
  <c r="M55" i="61" s="1"/>
  <c r="K39" i="62"/>
  <c r="M39" i="62" s="1"/>
  <c r="N13" i="63"/>
  <c r="K28" i="63"/>
  <c r="M28" i="63" s="1"/>
  <c r="K40" i="63"/>
  <c r="M40" i="63" s="1"/>
  <c r="K28" i="64"/>
  <c r="M28" i="64" s="1"/>
  <c r="O28" i="64" s="1"/>
  <c r="K44" i="64"/>
  <c r="M44" i="64" s="1"/>
  <c r="O44" i="64" s="1"/>
  <c r="K60" i="64"/>
  <c r="M60" i="64" s="1"/>
  <c r="O60" i="64" s="1"/>
  <c r="K21" i="52"/>
  <c r="M21" i="52" s="1"/>
  <c r="K38" i="52"/>
  <c r="M38" i="52" s="1"/>
  <c r="O38" i="52" s="1"/>
  <c r="K42" i="52"/>
  <c r="M42" i="52" s="1"/>
  <c r="O42" i="52" s="1"/>
  <c r="K7" i="54"/>
  <c r="M7" i="54" s="1"/>
  <c r="K53" i="54"/>
  <c r="M53" i="54" s="1"/>
  <c r="O53" i="54" s="1"/>
  <c r="K9" i="55"/>
  <c r="M9" i="55" s="1"/>
  <c r="O9" i="55" s="1"/>
  <c r="K34" i="55"/>
  <c r="M34" i="55" s="1"/>
  <c r="O34" i="55" s="1"/>
  <c r="O26" i="56"/>
  <c r="K44" i="57"/>
  <c r="M44" i="57" s="1"/>
  <c r="O44" i="57" s="1"/>
  <c r="K47" i="57"/>
  <c r="M47" i="57" s="1"/>
  <c r="O47" i="57" s="1"/>
  <c r="K15" i="61"/>
  <c r="M15" i="61" s="1"/>
  <c r="K32" i="62"/>
  <c r="M32" i="62" s="1"/>
  <c r="O32" i="62" s="1"/>
  <c r="K36" i="62"/>
  <c r="M36" i="62" s="1"/>
  <c r="O36" i="62" s="1"/>
  <c r="N39" i="62"/>
  <c r="K52" i="62"/>
  <c r="M52" i="62" s="1"/>
  <c r="K56" i="62"/>
  <c r="M56" i="62" s="1"/>
  <c r="K64" i="62"/>
  <c r="M64" i="62" s="1"/>
  <c r="O64" i="62" s="1"/>
  <c r="K17" i="63"/>
  <c r="M17" i="63" s="1"/>
  <c r="O17" i="63" s="1"/>
  <c r="N28" i="63"/>
  <c r="K32" i="63"/>
  <c r="M32" i="63" s="1"/>
  <c r="O32" i="63" s="1"/>
  <c r="K36" i="63"/>
  <c r="M36" i="63" s="1"/>
  <c r="O36" i="63" s="1"/>
  <c r="N40" i="63"/>
  <c r="K44" i="63"/>
  <c r="M44" i="63" s="1"/>
  <c r="O44" i="63" s="1"/>
  <c r="K48" i="63"/>
  <c r="M48" i="63" s="1"/>
  <c r="K52" i="63"/>
  <c r="M52" i="63" s="1"/>
  <c r="O52" i="63" s="1"/>
  <c r="N64" i="65"/>
  <c r="O19" i="67"/>
  <c r="K47" i="51"/>
  <c r="M47" i="51" s="1"/>
  <c r="O47" i="51" s="1"/>
  <c r="K53" i="51"/>
  <c r="M53" i="51" s="1"/>
  <c r="O53" i="51" s="1"/>
  <c r="K9" i="52"/>
  <c r="M9" i="52" s="1"/>
  <c r="K30" i="52"/>
  <c r="M30" i="52" s="1"/>
  <c r="K35" i="52"/>
  <c r="M35" i="52" s="1"/>
  <c r="K18" i="53"/>
  <c r="M18" i="53" s="1"/>
  <c r="K26" i="53"/>
  <c r="M26" i="53" s="1"/>
  <c r="O26" i="53" s="1"/>
  <c r="N14" i="54"/>
  <c r="K19" i="54"/>
  <c r="M19" i="54" s="1"/>
  <c r="K27" i="54"/>
  <c r="M27" i="54" s="1"/>
  <c r="K31" i="54"/>
  <c r="M31" i="54" s="1"/>
  <c r="K41" i="54"/>
  <c r="M41" i="54" s="1"/>
  <c r="O41" i="54" s="1"/>
  <c r="K47" i="54"/>
  <c r="M47" i="54" s="1"/>
  <c r="O47" i="54" s="1"/>
  <c r="K50" i="54"/>
  <c r="M50" i="54" s="1"/>
  <c r="O50" i="54" s="1"/>
  <c r="O6" i="55"/>
  <c r="O37" i="55"/>
  <c r="K50" i="55"/>
  <c r="M50" i="55" s="1"/>
  <c r="O50" i="55" s="1"/>
  <c r="K34" i="56"/>
  <c r="M34" i="56" s="1"/>
  <c r="K54" i="56"/>
  <c r="M54" i="56" s="1"/>
  <c r="O54" i="56" s="1"/>
  <c r="N9" i="57"/>
  <c r="K54" i="57"/>
  <c r="M54" i="57" s="1"/>
  <c r="K57" i="57"/>
  <c r="M57" i="57" s="1"/>
  <c r="O57" i="57" s="1"/>
  <c r="K12" i="59"/>
  <c r="M12" i="59" s="1"/>
  <c r="K7" i="60"/>
  <c r="M7" i="60" s="1"/>
  <c r="O7" i="60" s="1"/>
  <c r="K25" i="60"/>
  <c r="M25" i="60" s="1"/>
  <c r="K40" i="60"/>
  <c r="M40" i="60" s="1"/>
  <c r="O40" i="60" s="1"/>
  <c r="K50" i="60"/>
  <c r="M50" i="60" s="1"/>
  <c r="O50" i="60" s="1"/>
  <c r="K52" i="61"/>
  <c r="M52" i="61" s="1"/>
  <c r="O62" i="61"/>
  <c r="O9" i="62"/>
  <c r="K13" i="62"/>
  <c r="M13" i="62" s="1"/>
  <c r="K21" i="62"/>
  <c r="M21" i="62" s="1"/>
  <c r="O21" i="62" s="1"/>
  <c r="K40" i="62"/>
  <c r="M40" i="62" s="1"/>
  <c r="K45" i="62"/>
  <c r="M45" i="62" s="1"/>
  <c r="O45" i="62" s="1"/>
  <c r="O57" i="64"/>
  <c r="N12" i="65"/>
  <c r="K38" i="55"/>
  <c r="M38" i="55" s="1"/>
  <c r="O38" i="55" s="1"/>
  <c r="K51" i="55"/>
  <c r="M51" i="55" s="1"/>
  <c r="O51" i="55" s="1"/>
  <c r="K12" i="56"/>
  <c r="M12" i="56" s="1"/>
  <c r="O12" i="56" s="1"/>
  <c r="K38" i="56"/>
  <c r="M38" i="56" s="1"/>
  <c r="O38" i="56" s="1"/>
  <c r="K7" i="57"/>
  <c r="M7" i="57" s="1"/>
  <c r="K14" i="57"/>
  <c r="M14" i="57" s="1"/>
  <c r="K36" i="57"/>
  <c r="M36" i="57" s="1"/>
  <c r="O36" i="57" s="1"/>
  <c r="K48" i="57"/>
  <c r="M48" i="57" s="1"/>
  <c r="O48" i="57" s="1"/>
  <c r="K16" i="59"/>
  <c r="M16" i="59" s="1"/>
  <c r="O16" i="59" s="1"/>
  <c r="K20" i="59"/>
  <c r="M20" i="59" s="1"/>
  <c r="O20" i="59" s="1"/>
  <c r="K52" i="59"/>
  <c r="M52" i="59" s="1"/>
  <c r="O52" i="59" s="1"/>
  <c r="K29" i="60"/>
  <c r="M29" i="60" s="1"/>
  <c r="O29" i="60" s="1"/>
  <c r="K6" i="61"/>
  <c r="M6" i="61" s="1"/>
  <c r="O6" i="61" s="1"/>
  <c r="K27" i="61"/>
  <c r="M27" i="61" s="1"/>
  <c r="O27" i="61" s="1"/>
  <c r="K35" i="61"/>
  <c r="M35" i="61" s="1"/>
  <c r="O35" i="61" s="1"/>
  <c r="K45" i="61"/>
  <c r="M45" i="61" s="1"/>
  <c r="O45" i="61" s="1"/>
  <c r="K63" i="61"/>
  <c r="M63" i="61" s="1"/>
  <c r="O63" i="61" s="1"/>
  <c r="K29" i="62"/>
  <c r="M29" i="62" s="1"/>
  <c r="O29" i="62" s="1"/>
  <c r="K8" i="63"/>
  <c r="M8" i="63" s="1"/>
  <c r="O8" i="63" s="1"/>
  <c r="K33" i="63"/>
  <c r="M33" i="63" s="1"/>
  <c r="K37" i="63"/>
  <c r="M37" i="63" s="1"/>
  <c r="K45" i="63"/>
  <c r="M45" i="63" s="1"/>
  <c r="O45" i="63" s="1"/>
  <c r="K49" i="63"/>
  <c r="M49" i="63" s="1"/>
  <c r="K53" i="63"/>
  <c r="M53" i="63" s="1"/>
  <c r="O53" i="63" s="1"/>
  <c r="K60" i="63"/>
  <c r="M60" i="63" s="1"/>
  <c r="K9" i="64"/>
  <c r="M9" i="64" s="1"/>
  <c r="O9" i="64" s="1"/>
  <c r="K13" i="52"/>
  <c r="M13" i="52" s="1"/>
  <c r="K18" i="52"/>
  <c r="M18" i="52" s="1"/>
  <c r="K47" i="52"/>
  <c r="M47" i="52" s="1"/>
  <c r="O47" i="52" s="1"/>
  <c r="K23" i="53"/>
  <c r="M23" i="53" s="1"/>
  <c r="K27" i="53"/>
  <c r="M27" i="53" s="1"/>
  <c r="O27" i="53" s="1"/>
  <c r="O54" i="54"/>
  <c r="O41" i="55"/>
  <c r="O53" i="55"/>
  <c r="O55" i="56"/>
  <c r="N49" i="62"/>
  <c r="K49" i="50"/>
  <c r="M49" i="50" s="1"/>
  <c r="O49" i="50" s="1"/>
  <c r="K32" i="51"/>
  <c r="M32" i="51" s="1"/>
  <c r="O32" i="51" s="1"/>
  <c r="K7" i="52"/>
  <c r="M7" i="52" s="1"/>
  <c r="K32" i="52"/>
  <c r="M32" i="52" s="1"/>
  <c r="K31" i="53"/>
  <c r="M31" i="53" s="1"/>
  <c r="O31" i="53" s="1"/>
  <c r="K34" i="53"/>
  <c r="M34" i="53" s="1"/>
  <c r="O34" i="53" s="1"/>
  <c r="O52" i="53"/>
  <c r="K12" i="54"/>
  <c r="M12" i="54" s="1"/>
  <c r="K16" i="54"/>
  <c r="M16" i="54" s="1"/>
  <c r="K24" i="54"/>
  <c r="M24" i="54" s="1"/>
  <c r="K51" i="54"/>
  <c r="M51" i="54" s="1"/>
  <c r="O51" i="54" s="1"/>
  <c r="O19" i="55"/>
  <c r="O29" i="55"/>
  <c r="O32" i="55"/>
  <c r="K39" i="55"/>
  <c r="M39" i="55" s="1"/>
  <c r="O48" i="55"/>
  <c r="O24" i="56"/>
  <c r="N7" i="57"/>
  <c r="K8" i="59"/>
  <c r="M8" i="59" s="1"/>
  <c r="O8" i="59" s="1"/>
  <c r="K24" i="59"/>
  <c r="M24" i="59" s="1"/>
  <c r="O24" i="59" s="1"/>
  <c r="K55" i="59"/>
  <c r="M55" i="59" s="1"/>
  <c r="O55" i="59" s="1"/>
  <c r="K59" i="59"/>
  <c r="M59" i="59" s="1"/>
  <c r="K32" i="60"/>
  <c r="M32" i="60" s="1"/>
  <c r="O32" i="60" s="1"/>
  <c r="K51" i="60"/>
  <c r="M51" i="60" s="1"/>
  <c r="O51" i="60" s="1"/>
  <c r="K13" i="61"/>
  <c r="M13" i="61" s="1"/>
  <c r="O13" i="61" s="1"/>
  <c r="K20" i="61"/>
  <c r="M20" i="61" s="1"/>
  <c r="K24" i="61"/>
  <c r="M24" i="61" s="1"/>
  <c r="O24" i="61" s="1"/>
  <c r="K60" i="61"/>
  <c r="M60" i="61" s="1"/>
  <c r="O60" i="61" s="1"/>
  <c r="K10" i="62"/>
  <c r="M10" i="62" s="1"/>
  <c r="O10" i="62" s="1"/>
  <c r="K18" i="62"/>
  <c r="M18" i="62" s="1"/>
  <c r="O18" i="62" s="1"/>
  <c r="K22" i="62"/>
  <c r="M22" i="62" s="1"/>
  <c r="O22" i="62" s="1"/>
  <c r="K46" i="62"/>
  <c r="M46" i="62" s="1"/>
  <c r="O46" i="62" s="1"/>
  <c r="N11" i="63"/>
  <c r="O11" i="63" s="1"/>
  <c r="K30" i="63"/>
  <c r="M30" i="63" s="1"/>
  <c r="K38" i="63"/>
  <c r="M38" i="63" s="1"/>
  <c r="O38" i="63" s="1"/>
  <c r="N22" i="64"/>
  <c r="O22" i="64" s="1"/>
  <c r="O36" i="64"/>
  <c r="K52" i="64"/>
  <c r="M52" i="64" s="1"/>
  <c r="O52" i="64" s="1"/>
  <c r="K19" i="52"/>
  <c r="M19" i="52" s="1"/>
  <c r="O40" i="52"/>
  <c r="O44" i="52"/>
  <c r="N8" i="53"/>
  <c r="O8" i="53" s="1"/>
  <c r="K39" i="54"/>
  <c r="M39" i="54" s="1"/>
  <c r="O39" i="54" s="1"/>
  <c r="K54" i="55"/>
  <c r="M54" i="55" s="1"/>
  <c r="O54" i="55" s="1"/>
  <c r="K16" i="56"/>
  <c r="M16" i="56" s="1"/>
  <c r="K28" i="56"/>
  <c r="M28" i="56" s="1"/>
  <c r="K39" i="56"/>
  <c r="M39" i="56" s="1"/>
  <c r="O39" i="56" s="1"/>
  <c r="K46" i="56"/>
  <c r="M46" i="56" s="1"/>
  <c r="O42" i="57"/>
  <c r="O49" i="57"/>
  <c r="O52" i="57"/>
  <c r="O48" i="60"/>
  <c r="K32" i="61"/>
  <c r="M32" i="61" s="1"/>
  <c r="O32" i="61" s="1"/>
  <c r="K39" i="61"/>
  <c r="M39" i="61" s="1"/>
  <c r="O26" i="62"/>
  <c r="O58" i="62"/>
  <c r="N61" i="62"/>
  <c r="K54" i="63"/>
  <c r="M54" i="63" s="1"/>
  <c r="O54" i="63" s="1"/>
  <c r="K61" i="63"/>
  <c r="M61" i="63" s="1"/>
  <c r="O61" i="63" s="1"/>
  <c r="K64" i="63"/>
  <c r="M64" i="63" s="1"/>
  <c r="K7" i="64"/>
  <c r="M7" i="64" s="1"/>
  <c r="O7" i="64" s="1"/>
  <c r="O55" i="54"/>
  <c r="O36" i="55"/>
  <c r="K43" i="55"/>
  <c r="M43" i="55" s="1"/>
  <c r="K36" i="56"/>
  <c r="M36" i="56" s="1"/>
  <c r="O36" i="56" s="1"/>
  <c r="O5" i="57"/>
  <c r="K30" i="57"/>
  <c r="M30" i="57" s="1"/>
  <c r="O30" i="57" s="1"/>
  <c r="K34" i="57"/>
  <c r="M34" i="57" s="1"/>
  <c r="O34" i="57" s="1"/>
  <c r="K14" i="59"/>
  <c r="M14" i="59" s="1"/>
  <c r="K18" i="59"/>
  <c r="M18" i="59" s="1"/>
  <c r="O18" i="59" s="1"/>
  <c r="O28" i="59"/>
  <c r="O32" i="59"/>
  <c r="O36" i="59"/>
  <c r="K40" i="59"/>
  <c r="M40" i="59" s="1"/>
  <c r="K33" i="60"/>
  <c r="M33" i="60" s="1"/>
  <c r="O33" i="60" s="1"/>
  <c r="K8" i="62"/>
  <c r="M8" i="62" s="1"/>
  <c r="O8" i="62" s="1"/>
  <c r="O50" i="62"/>
  <c r="O13" i="64"/>
  <c r="O49" i="64"/>
  <c r="O65" i="64"/>
  <c r="O11" i="67"/>
  <c r="O10" i="67"/>
  <c r="O7" i="67"/>
  <c r="O15" i="67"/>
  <c r="O18" i="67"/>
  <c r="O21" i="67"/>
  <c r="O24" i="67"/>
  <c r="O35" i="67"/>
  <c r="K26" i="49"/>
  <c r="M26" i="49" s="1"/>
  <c r="O26" i="49" s="1"/>
  <c r="K54" i="49"/>
  <c r="M54" i="49" s="1"/>
  <c r="O54" i="49" s="1"/>
  <c r="O45" i="49"/>
  <c r="O38" i="49"/>
  <c r="O52" i="49"/>
  <c r="K15" i="49"/>
  <c r="M15" i="49" s="1"/>
  <c r="O15" i="49" s="1"/>
  <c r="K12" i="49"/>
  <c r="M12" i="49" s="1"/>
  <c r="O12" i="49" s="1"/>
  <c r="K48" i="49"/>
  <c r="M48" i="49" s="1"/>
  <c r="O48" i="49" s="1"/>
  <c r="K51" i="49"/>
  <c r="M51" i="49" s="1"/>
  <c r="O51" i="49" s="1"/>
  <c r="K14" i="49"/>
  <c r="M14" i="49" s="1"/>
  <c r="O14" i="49" s="1"/>
  <c r="K32" i="49"/>
  <c r="M32" i="49" s="1"/>
  <c r="O32" i="49" s="1"/>
  <c r="K23" i="49"/>
  <c r="M23" i="49" s="1"/>
  <c r="K22" i="49"/>
  <c r="M22" i="49" s="1"/>
  <c r="O22" i="49" s="1"/>
  <c r="K50" i="49"/>
  <c r="M50" i="49" s="1"/>
  <c r="O50" i="49" s="1"/>
  <c r="O46" i="49"/>
  <c r="K56" i="49"/>
  <c r="M56" i="49" s="1"/>
  <c r="O56" i="49" s="1"/>
  <c r="K23" i="65"/>
  <c r="M23" i="65" s="1"/>
  <c r="K57" i="65"/>
  <c r="M57" i="65" s="1"/>
  <c r="O57" i="65" s="1"/>
  <c r="N66" i="65"/>
  <c r="N23" i="65"/>
  <c r="N29" i="65"/>
  <c r="N30" i="65"/>
  <c r="N40" i="65"/>
  <c r="N7" i="65"/>
  <c r="K51" i="65"/>
  <c r="M51" i="65" s="1"/>
  <c r="O51" i="65" s="1"/>
  <c r="N16" i="65"/>
  <c r="N31" i="65"/>
  <c r="N62" i="65"/>
  <c r="N9" i="65"/>
  <c r="K60" i="65"/>
  <c r="M60" i="65" s="1"/>
  <c r="N27" i="65"/>
  <c r="N5" i="65"/>
  <c r="N11" i="65"/>
  <c r="N39" i="65"/>
  <c r="N59" i="65"/>
  <c r="N21" i="65"/>
  <c r="N28" i="65"/>
  <c r="K42" i="65"/>
  <c r="M42" i="65" s="1"/>
  <c r="O42" i="65" s="1"/>
  <c r="K66" i="65"/>
  <c r="M66" i="65" s="1"/>
  <c r="K29" i="65"/>
  <c r="M29" i="65" s="1"/>
  <c r="K7" i="65"/>
  <c r="M7" i="65" s="1"/>
  <c r="K43" i="65"/>
  <c r="M43" i="65" s="1"/>
  <c r="K62" i="65"/>
  <c r="M62" i="65" s="1"/>
  <c r="K9" i="65"/>
  <c r="M9" i="65" s="1"/>
  <c r="K22" i="65"/>
  <c r="M22" i="65" s="1"/>
  <c r="O22" i="65" s="1"/>
  <c r="K16" i="65"/>
  <c r="M16" i="65" s="1"/>
  <c r="K31" i="65"/>
  <c r="M31" i="65" s="1"/>
  <c r="K14" i="65"/>
  <c r="M14" i="65" s="1"/>
  <c r="O14" i="65" s="1"/>
  <c r="K39" i="65"/>
  <c r="M39" i="65" s="1"/>
  <c r="K33" i="65"/>
  <c r="M33" i="65" s="1"/>
  <c r="O33" i="65" s="1"/>
  <c r="K20" i="65"/>
  <c r="M20" i="65" s="1"/>
  <c r="O20" i="65" s="1"/>
  <c r="K28" i="65"/>
  <c r="M28" i="65" s="1"/>
  <c r="K63" i="65"/>
  <c r="M63" i="65" s="1"/>
  <c r="O63" i="65" s="1"/>
  <c r="K67" i="65"/>
  <c r="M67" i="65" s="1"/>
  <c r="O67" i="65" s="1"/>
  <c r="K30" i="65"/>
  <c r="M30" i="65" s="1"/>
  <c r="K13" i="65"/>
  <c r="M13" i="65" s="1"/>
  <c r="O13" i="65" s="1"/>
  <c r="K46" i="65"/>
  <c r="M46" i="65" s="1"/>
  <c r="O46" i="65" s="1"/>
  <c r="K40" i="65"/>
  <c r="M40" i="65" s="1"/>
  <c r="K27" i="65"/>
  <c r="M27" i="65" s="1"/>
  <c r="K34" i="65"/>
  <c r="M34" i="65" s="1"/>
  <c r="K45" i="65"/>
  <c r="M45" i="65" s="1"/>
  <c r="K26" i="65"/>
  <c r="M26" i="65" s="1"/>
  <c r="O26" i="65" s="1"/>
  <c r="K38" i="65"/>
  <c r="M38" i="65" s="1"/>
  <c r="O38" i="65" s="1"/>
  <c r="K35" i="65"/>
  <c r="M35" i="65" s="1"/>
  <c r="K65" i="65"/>
  <c r="M65" i="65" s="1"/>
  <c r="O65" i="65" s="1"/>
  <c r="K52" i="65"/>
  <c r="M52" i="65" s="1"/>
  <c r="O52" i="65" s="1"/>
  <c r="K18" i="65"/>
  <c r="M18" i="65" s="1"/>
  <c r="O18" i="65" s="1"/>
  <c r="K54" i="65"/>
  <c r="M54" i="65" s="1"/>
  <c r="O54" i="65" s="1"/>
  <c r="K36" i="65"/>
  <c r="M36" i="65" s="1"/>
  <c r="O36" i="65" s="1"/>
  <c r="K21" i="65"/>
  <c r="M21" i="65" s="1"/>
  <c r="K17" i="65"/>
  <c r="M17" i="65" s="1"/>
  <c r="O17" i="65" s="1"/>
  <c r="K41" i="65"/>
  <c r="M41" i="65" s="1"/>
  <c r="O41" i="65" s="1"/>
  <c r="K15" i="65"/>
  <c r="M15" i="65" s="1"/>
  <c r="K44" i="65"/>
  <c r="M44" i="65" s="1"/>
  <c r="O44" i="65" s="1"/>
  <c r="K19" i="65"/>
  <c r="M19" i="65" s="1"/>
  <c r="O19" i="65" s="1"/>
  <c r="K6" i="65"/>
  <c r="M6" i="65" s="1"/>
  <c r="O6" i="65" s="1"/>
  <c r="K50" i="65"/>
  <c r="M50" i="65" s="1"/>
  <c r="O50" i="65" s="1"/>
  <c r="K37" i="65"/>
  <c r="M37" i="65" s="1"/>
  <c r="O37" i="65" s="1"/>
  <c r="K61" i="65"/>
  <c r="M61" i="65" s="1"/>
  <c r="O61" i="65" s="1"/>
  <c r="K12" i="65"/>
  <c r="M12" i="65" s="1"/>
  <c r="K49" i="65"/>
  <c r="M49" i="65" s="1"/>
  <c r="O49" i="65" s="1"/>
  <c r="K47" i="65"/>
  <c r="M47" i="65" s="1"/>
  <c r="O47" i="65" s="1"/>
  <c r="K24" i="65"/>
  <c r="M24" i="65" s="1"/>
  <c r="O24" i="65" s="1"/>
  <c r="K25" i="65"/>
  <c r="M25" i="65" s="1"/>
  <c r="K48" i="65"/>
  <c r="M48" i="65" s="1"/>
  <c r="O48" i="65" s="1"/>
  <c r="K55" i="65"/>
  <c r="M55" i="65" s="1"/>
  <c r="O55" i="65" s="1"/>
  <c r="K53" i="65"/>
  <c r="M53" i="65" s="1"/>
  <c r="O53" i="65" s="1"/>
  <c r="K8" i="65"/>
  <c r="M8" i="65" s="1"/>
  <c r="O8" i="65" s="1"/>
  <c r="K58" i="65"/>
  <c r="M58" i="65" s="1"/>
  <c r="O58" i="65" s="1"/>
  <c r="K5" i="65"/>
  <c r="M5" i="65" s="1"/>
  <c r="K32" i="65"/>
  <c r="M32" i="65" s="1"/>
  <c r="O32" i="65" s="1"/>
  <c r="K11" i="65"/>
  <c r="M11" i="65" s="1"/>
  <c r="K56" i="65"/>
  <c r="M56" i="65" s="1"/>
  <c r="O56" i="65" s="1"/>
  <c r="K10" i="65"/>
  <c r="M10" i="65" s="1"/>
  <c r="O10" i="65" s="1"/>
  <c r="K59" i="65"/>
  <c r="M59" i="65" s="1"/>
  <c r="K64" i="65"/>
  <c r="M64" i="65" s="1"/>
  <c r="N35" i="65"/>
  <c r="N43" i="65"/>
  <c r="N34" i="65"/>
  <c r="N15" i="65"/>
  <c r="N45" i="65"/>
  <c r="N60" i="65"/>
  <c r="N25" i="65"/>
  <c r="N59" i="15"/>
  <c r="AA28" i="12"/>
  <c r="AA36" i="12"/>
  <c r="AA35" i="12"/>
  <c r="AA30" i="12"/>
  <c r="AA8" i="12"/>
  <c r="AA50" i="12"/>
  <c r="AA19" i="12"/>
  <c r="N11" i="15"/>
  <c r="N38" i="15"/>
  <c r="L38" i="15"/>
  <c r="L9" i="15"/>
  <c r="N9" i="15"/>
  <c r="N20" i="15"/>
  <c r="L20" i="15"/>
  <c r="L36" i="15"/>
  <c r="N44" i="15"/>
  <c r="L44" i="15"/>
  <c r="N55" i="15"/>
  <c r="L55" i="15"/>
  <c r="N26" i="15"/>
  <c r="L26" i="15"/>
  <c r="N42" i="15"/>
  <c r="L42" i="15"/>
  <c r="N71" i="15"/>
  <c r="L71" i="15"/>
  <c r="AA42" i="13"/>
  <c r="AA43" i="13"/>
  <c r="AA26" i="12"/>
  <c r="AA23" i="12"/>
  <c r="AA22" i="12"/>
  <c r="AA21" i="12"/>
  <c r="AA37" i="12"/>
  <c r="AA32" i="12"/>
  <c r="AA31" i="12"/>
  <c r="AA18" i="12"/>
  <c r="AA14" i="12"/>
  <c r="AA11" i="12"/>
  <c r="AA9" i="12"/>
  <c r="AA32" i="13"/>
  <c r="AA27" i="13"/>
  <c r="AA50" i="13"/>
  <c r="AA25" i="13"/>
  <c r="AA5" i="13"/>
  <c r="AA29" i="13"/>
  <c r="AA54" i="13"/>
  <c r="AA46" i="13"/>
  <c r="AA45" i="13"/>
  <c r="AA8" i="13"/>
  <c r="N10" i="15"/>
  <c r="L10" i="15"/>
  <c r="L37" i="15"/>
  <c r="N37" i="15"/>
  <c r="L15" i="15"/>
  <c r="N23" i="15"/>
  <c r="L23" i="15"/>
  <c r="N31" i="15"/>
  <c r="L31" i="15"/>
  <c r="L13" i="15"/>
  <c r="N16" i="15"/>
  <c r="L16" i="15"/>
  <c r="N32" i="15"/>
  <c r="L32" i="15"/>
  <c r="N40" i="15"/>
  <c r="L40" i="15"/>
  <c r="N19" i="15"/>
  <c r="L19" i="15"/>
  <c r="N27" i="15"/>
  <c r="L27" i="15"/>
  <c r="N43" i="15"/>
  <c r="L43" i="15"/>
  <c r="AA31" i="13"/>
  <c r="AA49" i="13"/>
  <c r="AA48" i="13"/>
  <c r="AA34" i="13"/>
  <c r="X66" i="13"/>
  <c r="Y66" i="13" s="1"/>
  <c r="AB66" i="13" s="1"/>
  <c r="N50" i="15"/>
  <c r="L50" i="15"/>
  <c r="N56" i="15"/>
  <c r="L56" i="15"/>
  <c r="N8" i="17"/>
  <c r="L8" i="17"/>
  <c r="L41" i="17"/>
  <c r="N63" i="17"/>
  <c r="L63" i="17"/>
  <c r="L65" i="17"/>
  <c r="N65" i="17"/>
  <c r="N21" i="18"/>
  <c r="L21" i="18"/>
  <c r="N32" i="18"/>
  <c r="L32" i="18"/>
  <c r="N50" i="18"/>
  <c r="L50" i="18"/>
  <c r="L53" i="18"/>
  <c r="N53" i="18"/>
  <c r="Q63" i="19"/>
  <c r="R63" i="19" s="1"/>
  <c r="T63" i="19" s="1"/>
  <c r="V63" i="19" s="1"/>
  <c r="AA37" i="13"/>
  <c r="N48" i="15"/>
  <c r="L48" i="15"/>
  <c r="N63" i="15"/>
  <c r="L63" i="15"/>
  <c r="N74" i="15"/>
  <c r="L74" i="15"/>
  <c r="N76" i="15"/>
  <c r="L76" i="15"/>
  <c r="N7" i="17"/>
  <c r="N17" i="17"/>
  <c r="L17" i="17"/>
  <c r="L31" i="17"/>
  <c r="L33" i="17"/>
  <c r="L16" i="18"/>
  <c r="L19" i="18"/>
  <c r="N37" i="18"/>
  <c r="L37" i="18"/>
  <c r="X54" i="13"/>
  <c r="Y54" i="13" s="1"/>
  <c r="X58" i="13"/>
  <c r="Y58" i="13" s="1"/>
  <c r="AB58" i="13" s="1"/>
  <c r="L10" i="18"/>
  <c r="N20" i="18"/>
  <c r="L20" i="18"/>
  <c r="L56" i="18"/>
  <c r="N56" i="18"/>
  <c r="Q8" i="19"/>
  <c r="R8" i="19" s="1"/>
  <c r="T8" i="19" s="1"/>
  <c r="V8" i="19" s="1"/>
  <c r="Q21" i="19"/>
  <c r="R21" i="19" s="1"/>
  <c r="T21" i="19" s="1"/>
  <c r="N67" i="15"/>
  <c r="L67" i="15"/>
  <c r="N24" i="17"/>
  <c r="L24" i="17"/>
  <c r="N41" i="18"/>
  <c r="L41" i="18"/>
  <c r="AA6" i="13"/>
  <c r="AA36" i="13"/>
  <c r="AA41" i="13"/>
  <c r="N27" i="17"/>
  <c r="L27" i="17"/>
  <c r="L40" i="17"/>
  <c r="L62" i="17"/>
  <c r="L17" i="18"/>
  <c r="N24" i="18"/>
  <c r="L24" i="18"/>
  <c r="L54" i="18"/>
  <c r="Q19" i="19"/>
  <c r="R19" i="19" s="1"/>
  <c r="T19" i="19" s="1"/>
  <c r="AA47" i="13"/>
  <c r="L36" i="17"/>
  <c r="AA12" i="13"/>
  <c r="AA22" i="13"/>
  <c r="L6" i="15"/>
  <c r="N51" i="15"/>
  <c r="L51" i="15"/>
  <c r="L53" i="15"/>
  <c r="N53" i="15"/>
  <c r="L62" i="15"/>
  <c r="N75" i="15"/>
  <c r="L75" i="15"/>
  <c r="N16" i="17"/>
  <c r="L16" i="17"/>
  <c r="N32" i="17"/>
  <c r="L32" i="17"/>
  <c r="L37" i="17"/>
  <c r="L43" i="17"/>
  <c r="L14" i="18"/>
  <c r="L49" i="18"/>
  <c r="N49" i="18"/>
  <c r="Q13" i="19"/>
  <c r="R13" i="19" s="1"/>
  <c r="T13" i="19" s="1"/>
  <c r="Q62" i="19"/>
  <c r="R62" i="19" s="1"/>
  <c r="T62" i="19" s="1"/>
  <c r="V62" i="19" s="1"/>
  <c r="Q58" i="19"/>
  <c r="R58" i="19" s="1"/>
  <c r="T58" i="19" s="1"/>
  <c r="V58" i="19" s="1"/>
  <c r="Q54" i="19"/>
  <c r="R54" i="19" s="1"/>
  <c r="T54" i="19" s="1"/>
  <c r="V54" i="19" s="1"/>
  <c r="Q31" i="19"/>
  <c r="R31" i="19" s="1"/>
  <c r="T31" i="19" s="1"/>
  <c r="V31" i="19" s="1"/>
  <c r="Q26" i="19"/>
  <c r="R26" i="19" s="1"/>
  <c r="T26" i="19" s="1"/>
  <c r="Q24" i="19"/>
  <c r="R24" i="19" s="1"/>
  <c r="T24" i="19" s="1"/>
  <c r="Q22" i="19"/>
  <c r="R22" i="19" s="1"/>
  <c r="T22" i="19" s="1"/>
  <c r="Q17" i="19"/>
  <c r="R17" i="19" s="1"/>
  <c r="T17" i="19" s="1"/>
  <c r="V17" i="19" s="1"/>
  <c r="Q27" i="19"/>
  <c r="R27" i="19" s="1"/>
  <c r="T27" i="19" s="1"/>
  <c r="V27" i="19" s="1"/>
  <c r="Q35" i="19"/>
  <c r="R35" i="19" s="1"/>
  <c r="T35" i="19" s="1"/>
  <c r="V35" i="19" s="1"/>
  <c r="L8" i="15"/>
  <c r="N52" i="15"/>
  <c r="L52" i="15"/>
  <c r="AA33" i="12"/>
  <c r="AA34" i="12"/>
  <c r="AA38" i="12"/>
  <c r="X74" i="12"/>
  <c r="Y74" i="12" s="1"/>
  <c r="X75" i="12"/>
  <c r="Y75" i="12" s="1"/>
  <c r="AB75" i="12" s="1"/>
  <c r="AA7" i="13"/>
  <c r="AA11" i="13"/>
  <c r="X24" i="13"/>
  <c r="Y24" i="13" s="1"/>
  <c r="AB24" i="13" s="1"/>
  <c r="AA35" i="13"/>
  <c r="X60" i="13"/>
  <c r="Y60" i="13" s="1"/>
  <c r="AB60" i="13" s="1"/>
  <c r="N47" i="15"/>
  <c r="L47" i="15"/>
  <c r="L49" i="15"/>
  <c r="N49" i="15"/>
  <c r="N58" i="15"/>
  <c r="N64" i="15"/>
  <c r="L64" i="15"/>
  <c r="N5" i="17"/>
  <c r="L5" i="17"/>
  <c r="N23" i="17"/>
  <c r="L23" i="17"/>
  <c r="N25" i="17"/>
  <c r="L25" i="17"/>
  <c r="L46" i="17"/>
  <c r="L49" i="17"/>
  <c r="L11" i="18"/>
  <c r="N29" i="18"/>
  <c r="L29" i="18"/>
  <c r="N45" i="18"/>
  <c r="L45" i="18"/>
  <c r="Q9" i="19"/>
  <c r="R9" i="19" s="1"/>
  <c r="T9" i="19" s="1"/>
  <c r="V9" i="19" s="1"/>
  <c r="Q29" i="19"/>
  <c r="R29" i="19" s="1"/>
  <c r="T29" i="19" s="1"/>
  <c r="V29" i="19" s="1"/>
  <c r="Q15" i="19"/>
  <c r="R15" i="19" s="1"/>
  <c r="T15" i="19" s="1"/>
  <c r="V15" i="19" s="1"/>
  <c r="AA24" i="12"/>
  <c r="AA27" i="12"/>
  <c r="X6" i="13"/>
  <c r="Y6" i="13" s="1"/>
  <c r="AA18" i="13"/>
  <c r="AB18" i="13" s="1"/>
  <c r="AA19" i="13"/>
  <c r="AA20" i="13"/>
  <c r="X63" i="13"/>
  <c r="Y63" i="13" s="1"/>
  <c r="AB63" i="13" s="1"/>
  <c r="L45" i="15"/>
  <c r="N60" i="15"/>
  <c r="L60" i="15"/>
  <c r="N12" i="17"/>
  <c r="L12" i="17"/>
  <c r="N28" i="17"/>
  <c r="L28" i="17"/>
  <c r="N35" i="17"/>
  <c r="L35" i="17"/>
  <c r="Q66" i="19"/>
  <c r="R66" i="19" s="1"/>
  <c r="T66" i="19" s="1"/>
  <c r="V66" i="19" s="1"/>
  <c r="Q25" i="19"/>
  <c r="R25" i="19" s="1"/>
  <c r="T25" i="19" s="1"/>
  <c r="Q44" i="19"/>
  <c r="R44" i="19" s="1"/>
  <c r="T44" i="19" s="1"/>
  <c r="V44" i="19" s="1"/>
  <c r="N57" i="15"/>
  <c r="N61" i="15"/>
  <c r="N65" i="15"/>
  <c r="N69" i="15"/>
  <c r="N73" i="15"/>
  <c r="N77" i="15"/>
  <c r="N10" i="17"/>
  <c r="N14" i="17"/>
  <c r="N22" i="17"/>
  <c r="N26" i="17"/>
  <c r="N30" i="17"/>
  <c r="M48" i="17"/>
  <c r="N48" i="17" s="1"/>
  <c r="M51" i="17"/>
  <c r="N51" i="17" s="1"/>
  <c r="N9" i="18"/>
  <c r="M15" i="18"/>
  <c r="M18" i="18"/>
  <c r="N25" i="18"/>
  <c r="J35" i="18"/>
  <c r="J40" i="18"/>
  <c r="J43" i="18"/>
  <c r="J55" i="18"/>
  <c r="Q11" i="19"/>
  <c r="R11" i="19" s="1"/>
  <c r="T11" i="19" s="1"/>
  <c r="V11" i="19" s="1"/>
  <c r="Q41" i="19"/>
  <c r="R41" i="19" s="1"/>
  <c r="T41" i="19" s="1"/>
  <c r="Q65" i="19"/>
  <c r="R65" i="19" s="1"/>
  <c r="T65" i="19" s="1"/>
  <c r="V65" i="19" s="1"/>
  <c r="Q6" i="20"/>
  <c r="R6" i="20" s="1"/>
  <c r="T6" i="20" s="1"/>
  <c r="Q67" i="20"/>
  <c r="R67" i="20" s="1"/>
  <c r="T67" i="20" s="1"/>
  <c r="V67" i="20" s="1"/>
  <c r="Q59" i="20"/>
  <c r="R59" i="20" s="1"/>
  <c r="T59" i="20" s="1"/>
  <c r="V59" i="20" s="1"/>
  <c r="Q51" i="20"/>
  <c r="R51" i="20" s="1"/>
  <c r="T51" i="20" s="1"/>
  <c r="V51" i="20" s="1"/>
  <c r="Q43" i="20"/>
  <c r="R43" i="20" s="1"/>
  <c r="T43" i="20" s="1"/>
  <c r="V43" i="20" s="1"/>
  <c r="Q35" i="20"/>
  <c r="R35" i="20" s="1"/>
  <c r="T35" i="20" s="1"/>
  <c r="V35" i="20" s="1"/>
  <c r="Q27" i="20"/>
  <c r="R27" i="20" s="1"/>
  <c r="T27" i="20" s="1"/>
  <c r="V27" i="20" s="1"/>
  <c r="Q19" i="20"/>
  <c r="R19" i="20" s="1"/>
  <c r="T19" i="20" s="1"/>
  <c r="V19" i="20" s="1"/>
  <c r="Q11" i="20"/>
  <c r="R11" i="20" s="1"/>
  <c r="T11" i="20" s="1"/>
  <c r="Q68" i="20"/>
  <c r="R68" i="20" s="1"/>
  <c r="T68" i="20" s="1"/>
  <c r="V68" i="20" s="1"/>
  <c r="Q60" i="20"/>
  <c r="R60" i="20" s="1"/>
  <c r="T60" i="20" s="1"/>
  <c r="V60" i="20" s="1"/>
  <c r="Q52" i="20"/>
  <c r="R52" i="20" s="1"/>
  <c r="T52" i="20" s="1"/>
  <c r="V52" i="20" s="1"/>
  <c r="Q44" i="20"/>
  <c r="R44" i="20" s="1"/>
  <c r="T44" i="20" s="1"/>
  <c r="V44" i="20" s="1"/>
  <c r="Q36" i="20"/>
  <c r="R36" i="20" s="1"/>
  <c r="T36" i="20" s="1"/>
  <c r="V36" i="20" s="1"/>
  <c r="Q28" i="20"/>
  <c r="R28" i="20" s="1"/>
  <c r="T28" i="20" s="1"/>
  <c r="V28" i="20" s="1"/>
  <c r="Q20" i="20"/>
  <c r="R20" i="20" s="1"/>
  <c r="T20" i="20" s="1"/>
  <c r="Q12" i="20"/>
  <c r="R12" i="20" s="1"/>
  <c r="T12" i="20" s="1"/>
  <c r="Q7" i="20"/>
  <c r="R7" i="20" s="1"/>
  <c r="T7" i="20" s="1"/>
  <c r="V7" i="20" s="1"/>
  <c r="Q69" i="20"/>
  <c r="R69" i="20" s="1"/>
  <c r="T69" i="20" s="1"/>
  <c r="V69" i="20" s="1"/>
  <c r="Q61" i="20"/>
  <c r="R61" i="20" s="1"/>
  <c r="T61" i="20" s="1"/>
  <c r="V61" i="20" s="1"/>
  <c r="Q53" i="20"/>
  <c r="R53" i="20" s="1"/>
  <c r="T53" i="20" s="1"/>
  <c r="V53" i="20" s="1"/>
  <c r="Q45" i="20"/>
  <c r="R45" i="20" s="1"/>
  <c r="T45" i="20" s="1"/>
  <c r="V45" i="20" s="1"/>
  <c r="Q37" i="20"/>
  <c r="R37" i="20" s="1"/>
  <c r="T37" i="20" s="1"/>
  <c r="V37" i="20" s="1"/>
  <c r="Q29" i="20"/>
  <c r="R29" i="20" s="1"/>
  <c r="T29" i="20" s="1"/>
  <c r="V29" i="20" s="1"/>
  <c r="Q21" i="20"/>
  <c r="R21" i="20" s="1"/>
  <c r="T21" i="20" s="1"/>
  <c r="V21" i="20" s="1"/>
  <c r="Q13" i="20"/>
  <c r="R13" i="20" s="1"/>
  <c r="T13" i="20" s="1"/>
  <c r="Q70" i="20"/>
  <c r="R70" i="20" s="1"/>
  <c r="T70" i="20" s="1"/>
  <c r="V70" i="20" s="1"/>
  <c r="Q62" i="20"/>
  <c r="R62" i="20" s="1"/>
  <c r="T62" i="20" s="1"/>
  <c r="V62" i="20" s="1"/>
  <c r="Q54" i="20"/>
  <c r="R54" i="20" s="1"/>
  <c r="T54" i="20" s="1"/>
  <c r="V54" i="20" s="1"/>
  <c r="Q46" i="20"/>
  <c r="R46" i="20" s="1"/>
  <c r="T46" i="20" s="1"/>
  <c r="V46" i="20" s="1"/>
  <c r="Q38" i="20"/>
  <c r="R38" i="20" s="1"/>
  <c r="T38" i="20" s="1"/>
  <c r="V38" i="20" s="1"/>
  <c r="Q30" i="20"/>
  <c r="R30" i="20" s="1"/>
  <c r="T30" i="20" s="1"/>
  <c r="V30" i="20" s="1"/>
  <c r="Q22" i="20"/>
  <c r="R22" i="20" s="1"/>
  <c r="T22" i="20" s="1"/>
  <c r="V22" i="20" s="1"/>
  <c r="Q14" i="20"/>
  <c r="R14" i="20" s="1"/>
  <c r="T14" i="20" s="1"/>
  <c r="Q5" i="20"/>
  <c r="R5" i="20" s="1"/>
  <c r="T5" i="20" s="1"/>
  <c r="Q72" i="20"/>
  <c r="R72" i="20" s="1"/>
  <c r="T72" i="20" s="1"/>
  <c r="V72" i="20" s="1"/>
  <c r="Q64" i="20"/>
  <c r="R64" i="20" s="1"/>
  <c r="T64" i="20" s="1"/>
  <c r="V64" i="20" s="1"/>
  <c r="Q56" i="20"/>
  <c r="R56" i="20" s="1"/>
  <c r="T56" i="20" s="1"/>
  <c r="V56" i="20" s="1"/>
  <c r="Q48" i="20"/>
  <c r="R48" i="20" s="1"/>
  <c r="T48" i="20" s="1"/>
  <c r="V48" i="20" s="1"/>
  <c r="Q40" i="20"/>
  <c r="R40" i="20" s="1"/>
  <c r="T40" i="20" s="1"/>
  <c r="V40" i="20" s="1"/>
  <c r="Q32" i="20"/>
  <c r="R32" i="20" s="1"/>
  <c r="T32" i="20" s="1"/>
  <c r="V32" i="20" s="1"/>
  <c r="Q24" i="20"/>
  <c r="R24" i="20" s="1"/>
  <c r="T24" i="20" s="1"/>
  <c r="V24" i="20" s="1"/>
  <c r="Q16" i="20"/>
  <c r="R16" i="20" s="1"/>
  <c r="T16" i="20" s="1"/>
  <c r="Q73" i="20"/>
  <c r="R73" i="20" s="1"/>
  <c r="T73" i="20" s="1"/>
  <c r="V73" i="20" s="1"/>
  <c r="Q65" i="20"/>
  <c r="R65" i="20" s="1"/>
  <c r="T65" i="20" s="1"/>
  <c r="V65" i="20" s="1"/>
  <c r="Q57" i="20"/>
  <c r="R57" i="20" s="1"/>
  <c r="T57" i="20" s="1"/>
  <c r="V57" i="20" s="1"/>
  <c r="Q49" i="20"/>
  <c r="R49" i="20" s="1"/>
  <c r="T49" i="20" s="1"/>
  <c r="V49" i="20" s="1"/>
  <c r="Q41" i="20"/>
  <c r="R41" i="20" s="1"/>
  <c r="T41" i="20" s="1"/>
  <c r="V41" i="20" s="1"/>
  <c r="Q33" i="20"/>
  <c r="R33" i="20" s="1"/>
  <c r="T33" i="20" s="1"/>
  <c r="V33" i="20" s="1"/>
  <c r="Q25" i="20"/>
  <c r="R25" i="20" s="1"/>
  <c r="T25" i="20" s="1"/>
  <c r="V25" i="20" s="1"/>
  <c r="Q74" i="20"/>
  <c r="R74" i="20" s="1"/>
  <c r="T74" i="20" s="1"/>
  <c r="V74" i="20" s="1"/>
  <c r="Q66" i="20"/>
  <c r="R66" i="20" s="1"/>
  <c r="T66" i="20" s="1"/>
  <c r="V66" i="20" s="1"/>
  <c r="U13" i="20"/>
  <c r="U14" i="20"/>
  <c r="U15" i="20"/>
  <c r="M33" i="17"/>
  <c r="N33" i="17" s="1"/>
  <c r="M37" i="17"/>
  <c r="N37" i="17" s="1"/>
  <c r="M41" i="17"/>
  <c r="N41" i="17" s="1"/>
  <c r="M57" i="17"/>
  <c r="Q5" i="19"/>
  <c r="R5" i="19" s="1"/>
  <c r="T5" i="19" s="1"/>
  <c r="V5" i="19" s="1"/>
  <c r="Q16" i="19"/>
  <c r="R16" i="19" s="1"/>
  <c r="T16" i="19" s="1"/>
  <c r="Q33" i="19"/>
  <c r="R33" i="19" s="1"/>
  <c r="T33" i="19" s="1"/>
  <c r="V33" i="19" s="1"/>
  <c r="Q38" i="19"/>
  <c r="R38" i="19" s="1"/>
  <c r="T38" i="19" s="1"/>
  <c r="Q46" i="19"/>
  <c r="R46" i="19" s="1"/>
  <c r="T46" i="19" s="1"/>
  <c r="V46" i="19" s="1"/>
  <c r="Q51" i="19"/>
  <c r="R51" i="19" s="1"/>
  <c r="T51" i="19" s="1"/>
  <c r="V51" i="19" s="1"/>
  <c r="Q53" i="19"/>
  <c r="R53" i="19" s="1"/>
  <c r="T53" i="19" s="1"/>
  <c r="V53" i="19" s="1"/>
  <c r="Q57" i="19"/>
  <c r="R57" i="19" s="1"/>
  <c r="T57" i="19" s="1"/>
  <c r="V57" i="19" s="1"/>
  <c r="Q61" i="19"/>
  <c r="R61" i="19" s="1"/>
  <c r="T61" i="19" s="1"/>
  <c r="V61" i="19" s="1"/>
  <c r="U6" i="20"/>
  <c r="U5" i="20"/>
  <c r="U10" i="20"/>
  <c r="U11" i="20"/>
  <c r="Q15" i="20"/>
  <c r="R15" i="20" s="1"/>
  <c r="T15" i="20" s="1"/>
  <c r="Q17" i="20"/>
  <c r="R17" i="20" s="1"/>
  <c r="T17" i="20" s="1"/>
  <c r="Q34" i="20"/>
  <c r="R34" i="20" s="1"/>
  <c r="T34" i="20" s="1"/>
  <c r="V34" i="20" s="1"/>
  <c r="Q39" i="20"/>
  <c r="R39" i="20" s="1"/>
  <c r="T39" i="20" s="1"/>
  <c r="V39" i="20" s="1"/>
  <c r="Q16" i="21"/>
  <c r="R16" i="21" s="1"/>
  <c r="T16" i="21" s="1"/>
  <c r="Q6" i="21"/>
  <c r="R6" i="21" s="1"/>
  <c r="T6" i="21" s="1"/>
  <c r="V6" i="21" s="1"/>
  <c r="Q34" i="21"/>
  <c r="R34" i="21" s="1"/>
  <c r="T34" i="21" s="1"/>
  <c r="V34" i="21" s="1"/>
  <c r="Q26" i="21"/>
  <c r="R26" i="21" s="1"/>
  <c r="T26" i="21" s="1"/>
  <c r="Q18" i="21"/>
  <c r="R18" i="21" s="1"/>
  <c r="T18" i="21" s="1"/>
  <c r="V18" i="21" s="1"/>
  <c r="Q5" i="21"/>
  <c r="R5" i="21" s="1"/>
  <c r="T5" i="21" s="1"/>
  <c r="Q35" i="21"/>
  <c r="R35" i="21" s="1"/>
  <c r="T35" i="21" s="1"/>
  <c r="V35" i="21" s="1"/>
  <c r="Q27" i="21"/>
  <c r="R27" i="21" s="1"/>
  <c r="T27" i="21" s="1"/>
  <c r="Q19" i="21"/>
  <c r="R19" i="21" s="1"/>
  <c r="T19" i="21" s="1"/>
  <c r="Q11" i="21"/>
  <c r="R11" i="21" s="1"/>
  <c r="T11" i="21" s="1"/>
  <c r="V11" i="21" s="1"/>
  <c r="Q10" i="21"/>
  <c r="R10" i="21" s="1"/>
  <c r="T10" i="21" s="1"/>
  <c r="V10" i="21" s="1"/>
  <c r="Q36" i="21"/>
  <c r="R36" i="21" s="1"/>
  <c r="T36" i="21" s="1"/>
  <c r="Q28" i="21"/>
  <c r="R28" i="21" s="1"/>
  <c r="T28" i="21" s="1"/>
  <c r="Q38" i="21"/>
  <c r="R38" i="21" s="1"/>
  <c r="T38" i="21" s="1"/>
  <c r="V38" i="21" s="1"/>
  <c r="Q30" i="21"/>
  <c r="R30" i="21" s="1"/>
  <c r="T30" i="21" s="1"/>
  <c r="V30" i="21" s="1"/>
  <c r="Q22" i="21"/>
  <c r="R22" i="21" s="1"/>
  <c r="T22" i="21" s="1"/>
  <c r="V22" i="21" s="1"/>
  <c r="Q14" i="21"/>
  <c r="R14" i="21" s="1"/>
  <c r="T14" i="21" s="1"/>
  <c r="V14" i="21" s="1"/>
  <c r="Q39" i="21"/>
  <c r="R39" i="21" s="1"/>
  <c r="T39" i="21" s="1"/>
  <c r="Q31" i="21"/>
  <c r="R31" i="21" s="1"/>
  <c r="T31" i="21" s="1"/>
  <c r="Q23" i="21"/>
  <c r="R23" i="21" s="1"/>
  <c r="T23" i="21" s="1"/>
  <c r="Q15" i="21"/>
  <c r="R15" i="21" s="1"/>
  <c r="T15" i="21" s="1"/>
  <c r="Q7" i="21"/>
  <c r="R7" i="21" s="1"/>
  <c r="T7" i="21" s="1"/>
  <c r="V7" i="21" s="1"/>
  <c r="Q12" i="21"/>
  <c r="R12" i="21" s="1"/>
  <c r="T12" i="21" s="1"/>
  <c r="V12" i="21" s="1"/>
  <c r="M44" i="17"/>
  <c r="N44" i="17" s="1"/>
  <c r="M47" i="17"/>
  <c r="M60" i="17"/>
  <c r="N60" i="17" s="1"/>
  <c r="M11" i="18"/>
  <c r="N11" i="18" s="1"/>
  <c r="M14" i="18"/>
  <c r="N14" i="18" s="1"/>
  <c r="L48" i="18"/>
  <c r="U16" i="19"/>
  <c r="Q43" i="19"/>
  <c r="R43" i="19" s="1"/>
  <c r="T43" i="19" s="1"/>
  <c r="V43" i="19" s="1"/>
  <c r="Q50" i="19"/>
  <c r="R50" i="19" s="1"/>
  <c r="T50" i="19" s="1"/>
  <c r="V50" i="19" s="1"/>
  <c r="Q10" i="20"/>
  <c r="R10" i="20" s="1"/>
  <c r="T10" i="20" s="1"/>
  <c r="Q63" i="20"/>
  <c r="R63" i="20" s="1"/>
  <c r="T63" i="20" s="1"/>
  <c r="V63" i="20" s="1"/>
  <c r="M36" i="17"/>
  <c r="N36" i="17" s="1"/>
  <c r="M40" i="17"/>
  <c r="N40" i="17" s="1"/>
  <c r="M53" i="17"/>
  <c r="M17" i="18"/>
  <c r="N17" i="18" s="1"/>
  <c r="N46" i="18"/>
  <c r="U26" i="19"/>
  <c r="U25" i="19"/>
  <c r="U24" i="19"/>
  <c r="U23" i="19"/>
  <c r="U22" i="19"/>
  <c r="U21" i="19"/>
  <c r="Q40" i="19"/>
  <c r="R40" i="19" s="1"/>
  <c r="T40" i="19" s="1"/>
  <c r="V40" i="19" s="1"/>
  <c r="Q49" i="19"/>
  <c r="R49" i="19" s="1"/>
  <c r="T49" i="19" s="1"/>
  <c r="V49" i="19" s="1"/>
  <c r="Q52" i="19"/>
  <c r="R52" i="19" s="1"/>
  <c r="T52" i="19" s="1"/>
  <c r="V52" i="19" s="1"/>
  <c r="Q56" i="19"/>
  <c r="R56" i="19" s="1"/>
  <c r="T56" i="19" s="1"/>
  <c r="V56" i="19" s="1"/>
  <c r="Q60" i="19"/>
  <c r="R60" i="19" s="1"/>
  <c r="T60" i="19" s="1"/>
  <c r="V60" i="19" s="1"/>
  <c r="Q64" i="19"/>
  <c r="R64" i="19" s="1"/>
  <c r="T64" i="19" s="1"/>
  <c r="V64" i="19" s="1"/>
  <c r="Q26" i="20"/>
  <c r="R26" i="20" s="1"/>
  <c r="T26" i="20" s="1"/>
  <c r="V26" i="20" s="1"/>
  <c r="Q31" i="20"/>
  <c r="R31" i="20" s="1"/>
  <c r="T31" i="20" s="1"/>
  <c r="V31" i="20" s="1"/>
  <c r="Q58" i="20"/>
  <c r="R58" i="20" s="1"/>
  <c r="T58" i="20" s="1"/>
  <c r="V58" i="20" s="1"/>
  <c r="M43" i="17"/>
  <c r="N43" i="17" s="1"/>
  <c r="M56" i="17"/>
  <c r="M59" i="17"/>
  <c r="M10" i="18"/>
  <c r="J36" i="18"/>
  <c r="J39" i="18"/>
  <c r="J44" i="18"/>
  <c r="J47" i="18"/>
  <c r="L52" i="18"/>
  <c r="Q7" i="19"/>
  <c r="R7" i="19" s="1"/>
  <c r="T7" i="19" s="1"/>
  <c r="U18" i="19"/>
  <c r="Q37" i="19"/>
  <c r="R37" i="19" s="1"/>
  <c r="T37" i="19" s="1"/>
  <c r="V37" i="19" s="1"/>
  <c r="U41" i="19"/>
  <c r="Q45" i="19"/>
  <c r="R45" i="19" s="1"/>
  <c r="T45" i="19" s="1"/>
  <c r="V45" i="19" s="1"/>
  <c r="Q48" i="19"/>
  <c r="R48" i="19" s="1"/>
  <c r="T48" i="19" s="1"/>
  <c r="V48" i="19" s="1"/>
  <c r="M46" i="17"/>
  <c r="N46" i="17" s="1"/>
  <c r="M49" i="17"/>
  <c r="N49" i="17" s="1"/>
  <c r="M16" i="18"/>
  <c r="N16" i="18" s="1"/>
  <c r="Q6" i="19"/>
  <c r="R6" i="19" s="1"/>
  <c r="T6" i="19" s="1"/>
  <c r="V6" i="19" s="1"/>
  <c r="Q12" i="19"/>
  <c r="R12" i="19" s="1"/>
  <c r="T12" i="19" s="1"/>
  <c r="V12" i="19" s="1"/>
  <c r="Q20" i="19"/>
  <c r="R20" i="19" s="1"/>
  <c r="T20" i="19" s="1"/>
  <c r="Q42" i="19"/>
  <c r="R42" i="19" s="1"/>
  <c r="T42" i="19" s="1"/>
  <c r="V42" i="19" s="1"/>
  <c r="Q55" i="19"/>
  <c r="R55" i="19" s="1"/>
  <c r="T55" i="19" s="1"/>
  <c r="V55" i="19" s="1"/>
  <c r="Q59" i="19"/>
  <c r="R59" i="19" s="1"/>
  <c r="T59" i="19" s="1"/>
  <c r="V59" i="19" s="1"/>
  <c r="Q8" i="20"/>
  <c r="R8" i="20" s="1"/>
  <c r="T8" i="20" s="1"/>
  <c r="Q9" i="20"/>
  <c r="R9" i="20" s="1"/>
  <c r="T9" i="20" s="1"/>
  <c r="V9" i="20" s="1"/>
  <c r="U12" i="20"/>
  <c r="Q23" i="20"/>
  <c r="R23" i="20" s="1"/>
  <c r="T23" i="20" s="1"/>
  <c r="V23" i="20" s="1"/>
  <c r="Q50" i="20"/>
  <c r="R50" i="20" s="1"/>
  <c r="T50" i="20" s="1"/>
  <c r="V50" i="20" s="1"/>
  <c r="Q55" i="20"/>
  <c r="R55" i="20" s="1"/>
  <c r="T55" i="20" s="1"/>
  <c r="V55" i="20" s="1"/>
  <c r="Q71" i="20"/>
  <c r="R71" i="20" s="1"/>
  <c r="T71" i="20" s="1"/>
  <c r="V71" i="20" s="1"/>
  <c r="L42" i="17"/>
  <c r="L58" i="17"/>
  <c r="J27" i="18"/>
  <c r="J51" i="18"/>
  <c r="Q68" i="19"/>
  <c r="R68" i="19" s="1"/>
  <c r="T68" i="19" s="1"/>
  <c r="V68" i="19" s="1"/>
  <c r="U20" i="19"/>
  <c r="Q36" i="19"/>
  <c r="R36" i="19" s="1"/>
  <c r="T36" i="19" s="1"/>
  <c r="V36" i="19" s="1"/>
  <c r="Q39" i="19"/>
  <c r="R39" i="19" s="1"/>
  <c r="T39" i="19" s="1"/>
  <c r="V39" i="19" s="1"/>
  <c r="Q47" i="19"/>
  <c r="R47" i="19" s="1"/>
  <c r="T47" i="19" s="1"/>
  <c r="V47" i="19" s="1"/>
  <c r="Q18" i="20"/>
  <c r="R18" i="20" s="1"/>
  <c r="T18" i="20" s="1"/>
  <c r="U17" i="21"/>
  <c r="U17" i="26"/>
  <c r="U21" i="26"/>
  <c r="U25" i="26"/>
  <c r="U29" i="26"/>
  <c r="U16" i="21"/>
  <c r="U24" i="21"/>
  <c r="U32" i="21"/>
  <c r="U40" i="21"/>
  <c r="Q68" i="25"/>
  <c r="R68" i="25" s="1"/>
  <c r="T68" i="25" s="1"/>
  <c r="V68" i="25" s="1"/>
  <c r="U8" i="26"/>
  <c r="U6" i="26"/>
  <c r="N35" i="27"/>
  <c r="N49" i="27"/>
  <c r="N10" i="28"/>
  <c r="N15" i="28"/>
  <c r="M42" i="29"/>
  <c r="N42" i="29" s="1"/>
  <c r="M28" i="29"/>
  <c r="N28" i="29" s="1"/>
  <c r="M43" i="29"/>
  <c r="N43" i="29" s="1"/>
  <c r="M32" i="29"/>
  <c r="M29" i="29"/>
  <c r="U7" i="19"/>
  <c r="U18" i="20"/>
  <c r="Q64" i="21"/>
  <c r="R64" i="21" s="1"/>
  <c r="T64" i="21" s="1"/>
  <c r="V64" i="21" s="1"/>
  <c r="Q63" i="21"/>
  <c r="R63" i="21" s="1"/>
  <c r="T63" i="21" s="1"/>
  <c r="V63" i="21" s="1"/>
  <c r="Q62" i="21"/>
  <c r="R62" i="21" s="1"/>
  <c r="T62" i="21" s="1"/>
  <c r="V62" i="21" s="1"/>
  <c r="Q61" i="21"/>
  <c r="R61" i="21" s="1"/>
  <c r="T61" i="21" s="1"/>
  <c r="V61" i="21" s="1"/>
  <c r="Q60" i="21"/>
  <c r="R60" i="21" s="1"/>
  <c r="T60" i="21" s="1"/>
  <c r="V60" i="21" s="1"/>
  <c r="Q59" i="21"/>
  <c r="R59" i="21" s="1"/>
  <c r="T59" i="21" s="1"/>
  <c r="V59" i="21" s="1"/>
  <c r="Q58" i="21"/>
  <c r="R58" i="21" s="1"/>
  <c r="T58" i="21" s="1"/>
  <c r="V58" i="21" s="1"/>
  <c r="Q57" i="21"/>
  <c r="R57" i="21" s="1"/>
  <c r="T57" i="21" s="1"/>
  <c r="V57" i="21" s="1"/>
  <c r="Q56" i="21"/>
  <c r="R56" i="21" s="1"/>
  <c r="T56" i="21" s="1"/>
  <c r="V56" i="21" s="1"/>
  <c r="Q55" i="21"/>
  <c r="R55" i="21" s="1"/>
  <c r="T55" i="21" s="1"/>
  <c r="V55" i="21" s="1"/>
  <c r="Q54" i="21"/>
  <c r="R54" i="21" s="1"/>
  <c r="T54" i="21" s="1"/>
  <c r="V54" i="21" s="1"/>
  <c r="Q53" i="21"/>
  <c r="R53" i="21" s="1"/>
  <c r="T53" i="21" s="1"/>
  <c r="V53" i="21" s="1"/>
  <c r="Q52" i="21"/>
  <c r="R52" i="21" s="1"/>
  <c r="T52" i="21" s="1"/>
  <c r="V52" i="21" s="1"/>
  <c r="Q51" i="21"/>
  <c r="R51" i="21" s="1"/>
  <c r="T51" i="21" s="1"/>
  <c r="V51" i="21" s="1"/>
  <c r="Q50" i="21"/>
  <c r="R50" i="21" s="1"/>
  <c r="T50" i="21" s="1"/>
  <c r="V50" i="21" s="1"/>
  <c r="Q49" i="21"/>
  <c r="R49" i="21" s="1"/>
  <c r="T49" i="21" s="1"/>
  <c r="V49" i="21" s="1"/>
  <c r="Q48" i="21"/>
  <c r="R48" i="21" s="1"/>
  <c r="T48" i="21" s="1"/>
  <c r="V48" i="21" s="1"/>
  <c r="Q47" i="21"/>
  <c r="R47" i="21" s="1"/>
  <c r="T47" i="21" s="1"/>
  <c r="V47" i="21" s="1"/>
  <c r="Q46" i="21"/>
  <c r="R46" i="21" s="1"/>
  <c r="T46" i="21" s="1"/>
  <c r="V46" i="21" s="1"/>
  <c r="Q45" i="21"/>
  <c r="R45" i="21" s="1"/>
  <c r="T45" i="21" s="1"/>
  <c r="V45" i="21" s="1"/>
  <c r="Q44" i="21"/>
  <c r="R44" i="21" s="1"/>
  <c r="T44" i="21" s="1"/>
  <c r="V44" i="21" s="1"/>
  <c r="Q43" i="21"/>
  <c r="R43" i="21" s="1"/>
  <c r="T43" i="21" s="1"/>
  <c r="V43" i="21" s="1"/>
  <c r="Q42" i="21"/>
  <c r="R42" i="21" s="1"/>
  <c r="T42" i="21" s="1"/>
  <c r="V42" i="21" s="1"/>
  <c r="Q13" i="21"/>
  <c r="R13" i="21" s="1"/>
  <c r="T13" i="21" s="1"/>
  <c r="V13" i="21" s="1"/>
  <c r="U15" i="21"/>
  <c r="Q21" i="21"/>
  <c r="R21" i="21" s="1"/>
  <c r="T21" i="21" s="1"/>
  <c r="U23" i="21"/>
  <c r="Q29" i="21"/>
  <c r="R29" i="21" s="1"/>
  <c r="T29" i="21" s="1"/>
  <c r="U31" i="21"/>
  <c r="Q37" i="21"/>
  <c r="R37" i="21" s="1"/>
  <c r="T37" i="21" s="1"/>
  <c r="V37" i="21" s="1"/>
  <c r="U39" i="21"/>
  <c r="Q5" i="25"/>
  <c r="R5" i="25" s="1"/>
  <c r="T5" i="25" s="1"/>
  <c r="V5" i="25" s="1"/>
  <c r="U20" i="26"/>
  <c r="U24" i="26"/>
  <c r="U28" i="26"/>
  <c r="U32" i="26"/>
  <c r="J5" i="27"/>
  <c r="L5" i="27" s="1"/>
  <c r="N5" i="27" s="1"/>
  <c r="J15" i="27"/>
  <c r="L15" i="27" s="1"/>
  <c r="N15" i="27" s="1"/>
  <c r="J19" i="27"/>
  <c r="L19" i="27" s="1"/>
  <c r="N19" i="27" s="1"/>
  <c r="N28" i="27"/>
  <c r="N33" i="27"/>
  <c r="J61" i="27"/>
  <c r="L61" i="27" s="1"/>
  <c r="N61" i="27" s="1"/>
  <c r="M6" i="28"/>
  <c r="N6" i="28" s="1"/>
  <c r="M9" i="28"/>
  <c r="N9" i="28" s="1"/>
  <c r="J13" i="28"/>
  <c r="L13" i="28" s="1"/>
  <c r="N13" i="28" s="1"/>
  <c r="J23" i="28"/>
  <c r="L23" i="28" s="1"/>
  <c r="N14" i="29"/>
  <c r="Q70" i="26"/>
  <c r="R70" i="26" s="1"/>
  <c r="T70" i="26" s="1"/>
  <c r="V70" i="26" s="1"/>
  <c r="Q69" i="26"/>
  <c r="R69" i="26" s="1"/>
  <c r="T69" i="26" s="1"/>
  <c r="V69" i="26" s="1"/>
  <c r="Q67" i="26"/>
  <c r="R67" i="26" s="1"/>
  <c r="T67" i="26" s="1"/>
  <c r="V67" i="26" s="1"/>
  <c r="Q66" i="26"/>
  <c r="R66" i="26" s="1"/>
  <c r="T66" i="26" s="1"/>
  <c r="V66" i="26" s="1"/>
  <c r="Q65" i="26"/>
  <c r="R65" i="26" s="1"/>
  <c r="T65" i="26" s="1"/>
  <c r="V65" i="26" s="1"/>
  <c r="Q64" i="26"/>
  <c r="R64" i="26" s="1"/>
  <c r="T64" i="26" s="1"/>
  <c r="V64" i="26" s="1"/>
  <c r="Q63" i="26"/>
  <c r="R63" i="26" s="1"/>
  <c r="T63" i="26" s="1"/>
  <c r="V63" i="26" s="1"/>
  <c r="Q62" i="26"/>
  <c r="R62" i="26" s="1"/>
  <c r="T62" i="26" s="1"/>
  <c r="V62" i="26" s="1"/>
  <c r="Q61" i="26"/>
  <c r="R61" i="26" s="1"/>
  <c r="T61" i="26" s="1"/>
  <c r="V61" i="26" s="1"/>
  <c r="Q60" i="26"/>
  <c r="R60" i="26" s="1"/>
  <c r="T60" i="26" s="1"/>
  <c r="V60" i="26" s="1"/>
  <c r="Q59" i="26"/>
  <c r="R59" i="26" s="1"/>
  <c r="T59" i="26" s="1"/>
  <c r="V59" i="26" s="1"/>
  <c r="Q58" i="26"/>
  <c r="R58" i="26" s="1"/>
  <c r="T58" i="26" s="1"/>
  <c r="V58" i="26" s="1"/>
  <c r="Q57" i="26"/>
  <c r="R57" i="26" s="1"/>
  <c r="T57" i="26" s="1"/>
  <c r="V57" i="26" s="1"/>
  <c r="Q56" i="26"/>
  <c r="R56" i="26" s="1"/>
  <c r="T56" i="26" s="1"/>
  <c r="V56" i="26" s="1"/>
  <c r="Q55" i="26"/>
  <c r="R55" i="26" s="1"/>
  <c r="T55" i="26" s="1"/>
  <c r="V55" i="26" s="1"/>
  <c r="Q54" i="26"/>
  <c r="R54" i="26" s="1"/>
  <c r="T54" i="26" s="1"/>
  <c r="V54" i="26" s="1"/>
  <c r="Q53" i="26"/>
  <c r="R53" i="26" s="1"/>
  <c r="T53" i="26" s="1"/>
  <c r="V53" i="26" s="1"/>
  <c r="Q52" i="26"/>
  <c r="R52" i="26" s="1"/>
  <c r="T52" i="26" s="1"/>
  <c r="V52" i="26" s="1"/>
  <c r="Q51" i="26"/>
  <c r="R51" i="26" s="1"/>
  <c r="T51" i="26" s="1"/>
  <c r="V51" i="26" s="1"/>
  <c r="Q50" i="26"/>
  <c r="R50" i="26" s="1"/>
  <c r="T50" i="26" s="1"/>
  <c r="V50" i="26" s="1"/>
  <c r="Q49" i="26"/>
  <c r="R49" i="26" s="1"/>
  <c r="T49" i="26" s="1"/>
  <c r="V49" i="26" s="1"/>
  <c r="Q48" i="26"/>
  <c r="R48" i="26" s="1"/>
  <c r="T48" i="26" s="1"/>
  <c r="V48" i="26" s="1"/>
  <c r="Q47" i="26"/>
  <c r="R47" i="26" s="1"/>
  <c r="T47" i="26" s="1"/>
  <c r="V47" i="26" s="1"/>
  <c r="Q46" i="26"/>
  <c r="R46" i="26" s="1"/>
  <c r="T46" i="26" s="1"/>
  <c r="V46" i="26" s="1"/>
  <c r="Q45" i="26"/>
  <c r="R45" i="26" s="1"/>
  <c r="T45" i="26" s="1"/>
  <c r="V45" i="26" s="1"/>
  <c r="Q44" i="26"/>
  <c r="R44" i="26" s="1"/>
  <c r="T44" i="26" s="1"/>
  <c r="V44" i="26" s="1"/>
  <c r="Q43" i="26"/>
  <c r="R43" i="26" s="1"/>
  <c r="T43" i="26" s="1"/>
  <c r="V43" i="26" s="1"/>
  <c r="Q42" i="26"/>
  <c r="R42" i="26" s="1"/>
  <c r="T42" i="26" s="1"/>
  <c r="V42" i="26" s="1"/>
  <c r="Q41" i="26"/>
  <c r="R41" i="26" s="1"/>
  <c r="T41" i="26" s="1"/>
  <c r="V41" i="26" s="1"/>
  <c r="Q40" i="26"/>
  <c r="R40" i="26" s="1"/>
  <c r="T40" i="26" s="1"/>
  <c r="V40" i="26" s="1"/>
  <c r="Q39" i="26"/>
  <c r="R39" i="26" s="1"/>
  <c r="T39" i="26" s="1"/>
  <c r="V39" i="26" s="1"/>
  <c r="Q38" i="26"/>
  <c r="R38" i="26" s="1"/>
  <c r="T38" i="26" s="1"/>
  <c r="V38" i="26" s="1"/>
  <c r="Q37" i="26"/>
  <c r="R37" i="26" s="1"/>
  <c r="T37" i="26" s="1"/>
  <c r="V37" i="26" s="1"/>
  <c r="Q36" i="26"/>
  <c r="R36" i="26" s="1"/>
  <c r="T36" i="26" s="1"/>
  <c r="V36" i="26" s="1"/>
  <c r="Q35" i="26"/>
  <c r="R35" i="26" s="1"/>
  <c r="T35" i="26" s="1"/>
  <c r="V35" i="26" s="1"/>
  <c r="Q34" i="26"/>
  <c r="R34" i="26" s="1"/>
  <c r="T34" i="26" s="1"/>
  <c r="V34" i="26" s="1"/>
  <c r="Q33" i="26"/>
  <c r="R33" i="26" s="1"/>
  <c r="T33" i="26" s="1"/>
  <c r="V33" i="26" s="1"/>
  <c r="Q32" i="26"/>
  <c r="R32" i="26" s="1"/>
  <c r="T32" i="26" s="1"/>
  <c r="Q31" i="26"/>
  <c r="R31" i="26" s="1"/>
  <c r="T31" i="26" s="1"/>
  <c r="Q30" i="26"/>
  <c r="R30" i="26" s="1"/>
  <c r="T30" i="26" s="1"/>
  <c r="Q29" i="26"/>
  <c r="R29" i="26" s="1"/>
  <c r="T29" i="26" s="1"/>
  <c r="Q28" i="26"/>
  <c r="R28" i="26" s="1"/>
  <c r="T28" i="26" s="1"/>
  <c r="Q27" i="26"/>
  <c r="R27" i="26" s="1"/>
  <c r="T27" i="26" s="1"/>
  <c r="Q26" i="26"/>
  <c r="R26" i="26" s="1"/>
  <c r="T26" i="26" s="1"/>
  <c r="V26" i="26" s="1"/>
  <c r="Q25" i="26"/>
  <c r="R25" i="26" s="1"/>
  <c r="T25" i="26" s="1"/>
  <c r="Q24" i="26"/>
  <c r="R24" i="26" s="1"/>
  <c r="T24" i="26" s="1"/>
  <c r="Q23" i="26"/>
  <c r="R23" i="26" s="1"/>
  <c r="T23" i="26" s="1"/>
  <c r="Q22" i="26"/>
  <c r="R22" i="26" s="1"/>
  <c r="T22" i="26" s="1"/>
  <c r="Q21" i="26"/>
  <c r="R21" i="26" s="1"/>
  <c r="T21" i="26" s="1"/>
  <c r="Q20" i="26"/>
  <c r="R20" i="26" s="1"/>
  <c r="T20" i="26" s="1"/>
  <c r="Q19" i="26"/>
  <c r="R19" i="26" s="1"/>
  <c r="T19" i="26" s="1"/>
  <c r="Q18" i="26"/>
  <c r="R18" i="26" s="1"/>
  <c r="T18" i="26" s="1"/>
  <c r="Q17" i="26"/>
  <c r="R17" i="26" s="1"/>
  <c r="T17" i="26" s="1"/>
  <c r="V17" i="26" s="1"/>
  <c r="Q16" i="26"/>
  <c r="R16" i="26" s="1"/>
  <c r="T16" i="26" s="1"/>
  <c r="V16" i="26" s="1"/>
  <c r="Q15" i="26"/>
  <c r="R15" i="26" s="1"/>
  <c r="T15" i="26" s="1"/>
  <c r="V15" i="26" s="1"/>
  <c r="Q14" i="26"/>
  <c r="R14" i="26" s="1"/>
  <c r="T14" i="26" s="1"/>
  <c r="V14" i="26" s="1"/>
  <c r="Q13" i="26"/>
  <c r="R13" i="26" s="1"/>
  <c r="T13" i="26" s="1"/>
  <c r="V13" i="26" s="1"/>
  <c r="Q12" i="26"/>
  <c r="R12" i="26" s="1"/>
  <c r="T12" i="26" s="1"/>
  <c r="Q11" i="26"/>
  <c r="R11" i="26" s="1"/>
  <c r="T11" i="26" s="1"/>
  <c r="Q10" i="26"/>
  <c r="R10" i="26" s="1"/>
  <c r="T10" i="26" s="1"/>
  <c r="V10" i="26" s="1"/>
  <c r="Q9" i="26"/>
  <c r="R9" i="26" s="1"/>
  <c r="T9" i="26" s="1"/>
  <c r="V9" i="26" s="1"/>
  <c r="Q7" i="26"/>
  <c r="R7" i="26" s="1"/>
  <c r="T7" i="26" s="1"/>
  <c r="V7" i="26" s="1"/>
  <c r="Q6" i="26"/>
  <c r="R6" i="26" s="1"/>
  <c r="T6" i="26" s="1"/>
  <c r="V6" i="26" s="1"/>
  <c r="U16" i="20"/>
  <c r="U21" i="21"/>
  <c r="U29" i="21"/>
  <c r="U19" i="26"/>
  <c r="U23" i="26"/>
  <c r="U27" i="26"/>
  <c r="U31" i="26"/>
  <c r="Q67" i="19"/>
  <c r="R67" i="19" s="1"/>
  <c r="T67" i="19" s="1"/>
  <c r="V67" i="19" s="1"/>
  <c r="U20" i="21"/>
  <c r="U28" i="21"/>
  <c r="U36" i="21"/>
  <c r="U61" i="25"/>
  <c r="U60" i="25"/>
  <c r="U59" i="25"/>
  <c r="U58" i="25"/>
  <c r="U16" i="25"/>
  <c r="U44" i="25"/>
  <c r="U56" i="25"/>
  <c r="Q65" i="25"/>
  <c r="R65" i="25" s="1"/>
  <c r="T65" i="25" s="1"/>
  <c r="V65" i="25" s="1"/>
  <c r="Q17" i="21"/>
  <c r="R17" i="21" s="1"/>
  <c r="T17" i="21" s="1"/>
  <c r="U19" i="21"/>
  <c r="Q25" i="21"/>
  <c r="R25" i="21" s="1"/>
  <c r="T25" i="21" s="1"/>
  <c r="V25" i="21" s="1"/>
  <c r="U27" i="21"/>
  <c r="Q33" i="21"/>
  <c r="R33" i="21" s="1"/>
  <c r="T33" i="21" s="1"/>
  <c r="V33" i="21" s="1"/>
  <c r="Q41" i="21"/>
  <c r="R41" i="21" s="1"/>
  <c r="T41" i="21" s="1"/>
  <c r="V41" i="21" s="1"/>
  <c r="Q5" i="26"/>
  <c r="R5" i="26" s="1"/>
  <c r="T5" i="26" s="1"/>
  <c r="V5" i="26" s="1"/>
  <c r="U18" i="26"/>
  <c r="U22" i="26"/>
  <c r="U30" i="26"/>
  <c r="M13" i="27"/>
  <c r="N13" i="27" s="1"/>
  <c r="M12" i="27"/>
  <c r="M11" i="27"/>
  <c r="N62" i="27"/>
  <c r="N26" i="28"/>
  <c r="N61" i="28"/>
  <c r="Q24" i="21"/>
  <c r="R24" i="21" s="1"/>
  <c r="T24" i="21" s="1"/>
  <c r="U26" i="21"/>
  <c r="Q32" i="21"/>
  <c r="R32" i="21" s="1"/>
  <c r="T32" i="21" s="1"/>
  <c r="Q40" i="21"/>
  <c r="R40" i="21" s="1"/>
  <c r="T40" i="21" s="1"/>
  <c r="Q64" i="25"/>
  <c r="R64" i="25" s="1"/>
  <c r="T64" i="25" s="1"/>
  <c r="V64" i="25" s="1"/>
  <c r="Q6" i="25"/>
  <c r="R6" i="25" s="1"/>
  <c r="T6" i="25" s="1"/>
  <c r="V6" i="25" s="1"/>
  <c r="Q66" i="25"/>
  <c r="R66" i="25" s="1"/>
  <c r="T66" i="25" s="1"/>
  <c r="V66" i="25" s="1"/>
  <c r="Q63" i="25"/>
  <c r="R63" i="25" s="1"/>
  <c r="T63" i="25" s="1"/>
  <c r="V63" i="25" s="1"/>
  <c r="Q62" i="25"/>
  <c r="R62" i="25" s="1"/>
  <c r="T62" i="25" s="1"/>
  <c r="V62" i="25" s="1"/>
  <c r="Q61" i="25"/>
  <c r="R61" i="25" s="1"/>
  <c r="T61" i="25" s="1"/>
  <c r="Q60" i="25"/>
  <c r="R60" i="25" s="1"/>
  <c r="T60" i="25" s="1"/>
  <c r="Q59" i="25"/>
  <c r="R59" i="25" s="1"/>
  <c r="T59" i="25" s="1"/>
  <c r="Q58" i="25"/>
  <c r="R58" i="25" s="1"/>
  <c r="T58" i="25" s="1"/>
  <c r="Q57" i="25"/>
  <c r="R57" i="25" s="1"/>
  <c r="T57" i="25" s="1"/>
  <c r="V57" i="25" s="1"/>
  <c r="Q56" i="25"/>
  <c r="R56" i="25" s="1"/>
  <c r="T56" i="25" s="1"/>
  <c r="Q55" i="25"/>
  <c r="R55" i="25" s="1"/>
  <c r="T55" i="25" s="1"/>
  <c r="V55" i="25" s="1"/>
  <c r="Q54" i="25"/>
  <c r="R54" i="25" s="1"/>
  <c r="T54" i="25" s="1"/>
  <c r="V54" i="25" s="1"/>
  <c r="Q53" i="25"/>
  <c r="R53" i="25" s="1"/>
  <c r="T53" i="25" s="1"/>
  <c r="V53" i="25" s="1"/>
  <c r="Q52" i="25"/>
  <c r="R52" i="25" s="1"/>
  <c r="T52" i="25" s="1"/>
  <c r="V52" i="25" s="1"/>
  <c r="Q51" i="25"/>
  <c r="R51" i="25" s="1"/>
  <c r="T51" i="25" s="1"/>
  <c r="V51" i="25" s="1"/>
  <c r="Q50" i="25"/>
  <c r="R50" i="25" s="1"/>
  <c r="T50" i="25" s="1"/>
  <c r="V50" i="25" s="1"/>
  <c r="Q49" i="25"/>
  <c r="R49" i="25" s="1"/>
  <c r="T49" i="25" s="1"/>
  <c r="V49" i="25" s="1"/>
  <c r="Q48" i="25"/>
  <c r="R48" i="25" s="1"/>
  <c r="T48" i="25" s="1"/>
  <c r="V48" i="25" s="1"/>
  <c r="Q47" i="25"/>
  <c r="R47" i="25" s="1"/>
  <c r="T47" i="25" s="1"/>
  <c r="V47" i="25" s="1"/>
  <c r="Q46" i="25"/>
  <c r="R46" i="25" s="1"/>
  <c r="T46" i="25" s="1"/>
  <c r="V46" i="25" s="1"/>
  <c r="Q45" i="25"/>
  <c r="R45" i="25" s="1"/>
  <c r="T45" i="25" s="1"/>
  <c r="V45" i="25" s="1"/>
  <c r="Q44" i="25"/>
  <c r="R44" i="25" s="1"/>
  <c r="T44" i="25" s="1"/>
  <c r="Q43" i="25"/>
  <c r="R43" i="25" s="1"/>
  <c r="T43" i="25" s="1"/>
  <c r="V43" i="25" s="1"/>
  <c r="Q42" i="25"/>
  <c r="R42" i="25" s="1"/>
  <c r="T42" i="25" s="1"/>
  <c r="V42" i="25" s="1"/>
  <c r="Q41" i="25"/>
  <c r="R41" i="25" s="1"/>
  <c r="T41" i="25" s="1"/>
  <c r="V41" i="25" s="1"/>
  <c r="Q40" i="25"/>
  <c r="R40" i="25" s="1"/>
  <c r="T40" i="25" s="1"/>
  <c r="V40" i="25" s="1"/>
  <c r="Q39" i="25"/>
  <c r="R39" i="25" s="1"/>
  <c r="T39" i="25" s="1"/>
  <c r="V39" i="25" s="1"/>
  <c r="Q38" i="25"/>
  <c r="R38" i="25" s="1"/>
  <c r="T38" i="25" s="1"/>
  <c r="V38" i="25" s="1"/>
  <c r="Q37" i="25"/>
  <c r="R37" i="25" s="1"/>
  <c r="T37" i="25" s="1"/>
  <c r="V37" i="25" s="1"/>
  <c r="Q36" i="25"/>
  <c r="R36" i="25" s="1"/>
  <c r="T36" i="25" s="1"/>
  <c r="V36" i="25" s="1"/>
  <c r="Q35" i="25"/>
  <c r="R35" i="25" s="1"/>
  <c r="T35" i="25" s="1"/>
  <c r="Q34" i="25"/>
  <c r="R34" i="25" s="1"/>
  <c r="T34" i="25" s="1"/>
  <c r="V34" i="25" s="1"/>
  <c r="Q33" i="25"/>
  <c r="R33" i="25" s="1"/>
  <c r="T33" i="25" s="1"/>
  <c r="V33" i="25" s="1"/>
  <c r="Q32" i="25"/>
  <c r="R32" i="25" s="1"/>
  <c r="T32" i="25" s="1"/>
  <c r="V32" i="25" s="1"/>
  <c r="Q31" i="25"/>
  <c r="R31" i="25" s="1"/>
  <c r="T31" i="25" s="1"/>
  <c r="V31" i="25" s="1"/>
  <c r="Q30" i="25"/>
  <c r="R30" i="25" s="1"/>
  <c r="T30" i="25" s="1"/>
  <c r="Q29" i="25"/>
  <c r="R29" i="25" s="1"/>
  <c r="T29" i="25" s="1"/>
  <c r="V29" i="25" s="1"/>
  <c r="Q28" i="25"/>
  <c r="R28" i="25" s="1"/>
  <c r="T28" i="25" s="1"/>
  <c r="V28" i="25" s="1"/>
  <c r="Q27" i="25"/>
  <c r="R27" i="25" s="1"/>
  <c r="T27" i="25" s="1"/>
  <c r="V27" i="25" s="1"/>
  <c r="Q26" i="25"/>
  <c r="R26" i="25" s="1"/>
  <c r="T26" i="25" s="1"/>
  <c r="V26" i="25" s="1"/>
  <c r="Q25" i="25"/>
  <c r="R25" i="25" s="1"/>
  <c r="T25" i="25" s="1"/>
  <c r="V25" i="25" s="1"/>
  <c r="Q24" i="25"/>
  <c r="R24" i="25" s="1"/>
  <c r="T24" i="25" s="1"/>
  <c r="V24" i="25" s="1"/>
  <c r="Q23" i="25"/>
  <c r="R23" i="25" s="1"/>
  <c r="T23" i="25" s="1"/>
  <c r="V23" i="25" s="1"/>
  <c r="Q22" i="25"/>
  <c r="R22" i="25" s="1"/>
  <c r="T22" i="25" s="1"/>
  <c r="V22" i="25" s="1"/>
  <c r="Q21" i="25"/>
  <c r="R21" i="25" s="1"/>
  <c r="T21" i="25" s="1"/>
  <c r="V21" i="25" s="1"/>
  <c r="Q20" i="25"/>
  <c r="R20" i="25" s="1"/>
  <c r="T20" i="25" s="1"/>
  <c r="V20" i="25" s="1"/>
  <c r="Q19" i="25"/>
  <c r="R19" i="25" s="1"/>
  <c r="T19" i="25" s="1"/>
  <c r="Q18" i="25"/>
  <c r="R18" i="25" s="1"/>
  <c r="T18" i="25" s="1"/>
  <c r="V18" i="25" s="1"/>
  <c r="Q17" i="25"/>
  <c r="R17" i="25" s="1"/>
  <c r="T17" i="25" s="1"/>
  <c r="V17" i="25" s="1"/>
  <c r="Q16" i="25"/>
  <c r="R16" i="25" s="1"/>
  <c r="T16" i="25" s="1"/>
  <c r="Q15" i="25"/>
  <c r="R15" i="25" s="1"/>
  <c r="T15" i="25" s="1"/>
  <c r="V15" i="25" s="1"/>
  <c r="Q14" i="25"/>
  <c r="R14" i="25" s="1"/>
  <c r="T14" i="25" s="1"/>
  <c r="V14" i="25" s="1"/>
  <c r="Q13" i="25"/>
  <c r="R13" i="25" s="1"/>
  <c r="T13" i="25" s="1"/>
  <c r="V13" i="25" s="1"/>
  <c r="Q12" i="25"/>
  <c r="R12" i="25" s="1"/>
  <c r="T12" i="25" s="1"/>
  <c r="V12" i="25" s="1"/>
  <c r="Q11" i="25"/>
  <c r="R11" i="25" s="1"/>
  <c r="T11" i="25" s="1"/>
  <c r="V11" i="25" s="1"/>
  <c r="Q10" i="25"/>
  <c r="R10" i="25" s="1"/>
  <c r="T10" i="25" s="1"/>
  <c r="V10" i="25" s="1"/>
  <c r="Q9" i="25"/>
  <c r="R9" i="25" s="1"/>
  <c r="T9" i="25" s="1"/>
  <c r="V9" i="25" s="1"/>
  <c r="U19" i="25"/>
  <c r="U35" i="25"/>
  <c r="Q69" i="25"/>
  <c r="R69" i="25" s="1"/>
  <c r="T69" i="25" s="1"/>
  <c r="V69" i="25" s="1"/>
  <c r="J8" i="27"/>
  <c r="L8" i="27" s="1"/>
  <c r="N8" i="27" s="1"/>
  <c r="N32" i="27"/>
  <c r="J46" i="27"/>
  <c r="L46" i="27" s="1"/>
  <c r="N46" i="27" s="1"/>
  <c r="J12" i="28"/>
  <c r="L12" i="28" s="1"/>
  <c r="N12" i="28" s="1"/>
  <c r="J29" i="28"/>
  <c r="L29" i="28" s="1"/>
  <c r="N29" i="28" s="1"/>
  <c r="J32" i="29"/>
  <c r="L32" i="29" s="1"/>
  <c r="M7" i="30"/>
  <c r="N7" i="30" s="1"/>
  <c r="M8" i="30"/>
  <c r="N30" i="30"/>
  <c r="O13" i="32"/>
  <c r="O14" i="36"/>
  <c r="M7" i="27"/>
  <c r="N7" i="27" s="1"/>
  <c r="M9" i="30"/>
  <c r="M18" i="30"/>
  <c r="N18" i="30" s="1"/>
  <c r="M22" i="30"/>
  <c r="O33" i="34"/>
  <c r="K35" i="35"/>
  <c r="M35" i="35" s="1"/>
  <c r="O35" i="35" s="1"/>
  <c r="K41" i="39"/>
  <c r="M41" i="39" s="1"/>
  <c r="O41" i="39" s="1"/>
  <c r="M22" i="28"/>
  <c r="N22" i="28" s="1"/>
  <c r="M6" i="30"/>
  <c r="J8" i="30"/>
  <c r="L8" i="30" s="1"/>
  <c r="N42" i="31"/>
  <c r="N43" i="31"/>
  <c r="O43" i="31" s="1"/>
  <c r="N11" i="31"/>
  <c r="O11" i="31" s="1"/>
  <c r="N21" i="31"/>
  <c r="O21" i="31" s="1"/>
  <c r="K38" i="31"/>
  <c r="M38" i="31" s="1"/>
  <c r="O38" i="31" s="1"/>
  <c r="K58" i="31"/>
  <c r="M58" i="31" s="1"/>
  <c r="O58" i="31" s="1"/>
  <c r="N55" i="33"/>
  <c r="N47" i="33"/>
  <c r="N53" i="33"/>
  <c r="O53" i="33" s="1"/>
  <c r="K14" i="34"/>
  <c r="M14" i="34" s="1"/>
  <c r="K13" i="35"/>
  <c r="M13" i="35" s="1"/>
  <c r="O13" i="35" s="1"/>
  <c r="O18" i="35"/>
  <c r="O68" i="35"/>
  <c r="K42" i="31"/>
  <c r="M42" i="31" s="1"/>
  <c r="O42" i="31" s="1"/>
  <c r="K46" i="31"/>
  <c r="M46" i="31" s="1"/>
  <c r="O46" i="31" s="1"/>
  <c r="K62" i="31"/>
  <c r="M62" i="31" s="1"/>
  <c r="O62" i="31" s="1"/>
  <c r="N14" i="32"/>
  <c r="N10" i="32"/>
  <c r="N11" i="32"/>
  <c r="O11" i="32" s="1"/>
  <c r="K9" i="33"/>
  <c r="M9" i="33" s="1"/>
  <c r="O9" i="33" s="1"/>
  <c r="K38" i="33"/>
  <c r="M38" i="33" s="1"/>
  <c r="O38" i="33" s="1"/>
  <c r="K17" i="34"/>
  <c r="M17" i="34" s="1"/>
  <c r="O17" i="34" s="1"/>
  <c r="O38" i="35"/>
  <c r="K49" i="35"/>
  <c r="M49" i="35" s="1"/>
  <c r="O49" i="35" s="1"/>
  <c r="K55" i="36"/>
  <c r="M55" i="36" s="1"/>
  <c r="O55" i="36" s="1"/>
  <c r="O75" i="36"/>
  <c r="M5" i="30"/>
  <c r="N5" i="30" s="1"/>
  <c r="O6" i="31"/>
  <c r="M10" i="30"/>
  <c r="N10" i="30" s="1"/>
  <c r="K10" i="31"/>
  <c r="M10" i="31" s="1"/>
  <c r="O10" i="31" s="1"/>
  <c r="K30" i="31"/>
  <c r="M30" i="31" s="1"/>
  <c r="O30" i="31" s="1"/>
  <c r="K50" i="31"/>
  <c r="M50" i="31" s="1"/>
  <c r="O50" i="31" s="1"/>
  <c r="K66" i="31"/>
  <c r="M66" i="31" s="1"/>
  <c r="O66" i="31" s="1"/>
  <c r="N35" i="33"/>
  <c r="N52" i="33"/>
  <c r="N16" i="33"/>
  <c r="N54" i="33"/>
  <c r="K13" i="33"/>
  <c r="M13" i="33" s="1"/>
  <c r="O13" i="33" s="1"/>
  <c r="K31" i="33"/>
  <c r="M31" i="33" s="1"/>
  <c r="O31" i="33" s="1"/>
  <c r="K9" i="34"/>
  <c r="M9" i="34" s="1"/>
  <c r="O9" i="34" s="1"/>
  <c r="K25" i="34"/>
  <c r="M25" i="34" s="1"/>
  <c r="O34" i="34"/>
  <c r="K17" i="35"/>
  <c r="M17" i="35" s="1"/>
  <c r="O17" i="35" s="1"/>
  <c r="K65" i="35"/>
  <c r="M65" i="35" s="1"/>
  <c r="O65" i="35" s="1"/>
  <c r="O13" i="37"/>
  <c r="K55" i="40"/>
  <c r="M55" i="40" s="1"/>
  <c r="O55" i="40" s="1"/>
  <c r="M31" i="30"/>
  <c r="N31" i="30" s="1"/>
  <c r="M27" i="30"/>
  <c r="N27" i="30" s="1"/>
  <c r="M23" i="30"/>
  <c r="M19" i="30"/>
  <c r="M32" i="30"/>
  <c r="N32" i="30" s="1"/>
  <c r="M28" i="30"/>
  <c r="M24" i="30"/>
  <c r="N24" i="30" s="1"/>
  <c r="M20" i="30"/>
  <c r="N20" i="30" s="1"/>
  <c r="M16" i="30"/>
  <c r="N16" i="30" s="1"/>
  <c r="N14" i="30"/>
  <c r="N8" i="31"/>
  <c r="N29" i="31"/>
  <c r="O29" i="31" s="1"/>
  <c r="N5" i="31"/>
  <c r="O5" i="31" s="1"/>
  <c r="K14" i="31"/>
  <c r="M14" i="31" s="1"/>
  <c r="O14" i="31" s="1"/>
  <c r="O17" i="31"/>
  <c r="O33" i="32"/>
  <c r="O41" i="32"/>
  <c r="O53" i="32"/>
  <c r="O61" i="32"/>
  <c r="K17" i="33"/>
  <c r="M17" i="33" s="1"/>
  <c r="O17" i="33" s="1"/>
  <c r="O22" i="33"/>
  <c r="K66" i="33"/>
  <c r="M66" i="33" s="1"/>
  <c r="O66" i="33" s="1"/>
  <c r="O59" i="34"/>
  <c r="K53" i="36"/>
  <c r="M53" i="36" s="1"/>
  <c r="O53" i="36" s="1"/>
  <c r="K21" i="37"/>
  <c r="M21" i="37" s="1"/>
  <c r="O21" i="37" s="1"/>
  <c r="K58" i="37"/>
  <c r="M58" i="37" s="1"/>
  <c r="O58" i="37" s="1"/>
  <c r="K18" i="38"/>
  <c r="M18" i="38" s="1"/>
  <c r="K45" i="40"/>
  <c r="M45" i="40" s="1"/>
  <c r="O45" i="40" s="1"/>
  <c r="N8" i="32"/>
  <c r="O8" i="32" s="1"/>
  <c r="K34" i="33"/>
  <c r="M34" i="33" s="1"/>
  <c r="O34" i="33" s="1"/>
  <c r="K47" i="33"/>
  <c r="M47" i="33" s="1"/>
  <c r="K50" i="33"/>
  <c r="M50" i="33" s="1"/>
  <c r="O50" i="33" s="1"/>
  <c r="K62" i="33"/>
  <c r="M62" i="33" s="1"/>
  <c r="O62" i="33" s="1"/>
  <c r="N6" i="34"/>
  <c r="N20" i="34"/>
  <c r="O20" i="34" s="1"/>
  <c r="N6" i="35"/>
  <c r="O6" i="35" s="1"/>
  <c r="N16" i="35"/>
  <c r="O16" i="35" s="1"/>
  <c r="N7" i="35"/>
  <c r="N8" i="35"/>
  <c r="O8" i="35" s="1"/>
  <c r="K39" i="35"/>
  <c r="M39" i="35" s="1"/>
  <c r="O39" i="35" s="1"/>
  <c r="K39" i="36"/>
  <c r="M39" i="36" s="1"/>
  <c r="O39" i="36" s="1"/>
  <c r="K57" i="36"/>
  <c r="M57" i="36" s="1"/>
  <c r="O57" i="36" s="1"/>
  <c r="N17" i="37"/>
  <c r="O17" i="37" s="1"/>
  <c r="O25" i="37"/>
  <c r="K43" i="37"/>
  <c r="M43" i="37" s="1"/>
  <c r="O43" i="37" s="1"/>
  <c r="O45" i="37"/>
  <c r="O11" i="38"/>
  <c r="O10" i="39"/>
  <c r="K48" i="39"/>
  <c r="M48" i="39" s="1"/>
  <c r="O48" i="39" s="1"/>
  <c r="K68" i="39"/>
  <c r="M68" i="39" s="1"/>
  <c r="O68" i="39" s="1"/>
  <c r="O69" i="40"/>
  <c r="O31" i="41"/>
  <c r="K17" i="43"/>
  <c r="M17" i="43" s="1"/>
  <c r="O6" i="43"/>
  <c r="N6" i="32"/>
  <c r="O6" i="32" s="1"/>
  <c r="N5" i="34"/>
  <c r="N22" i="34"/>
  <c r="O22" i="34" s="1"/>
  <c r="N30" i="34"/>
  <c r="K47" i="35"/>
  <c r="M47" i="35" s="1"/>
  <c r="O47" i="35" s="1"/>
  <c r="N22" i="36"/>
  <c r="O22" i="36" s="1"/>
  <c r="N23" i="36"/>
  <c r="N19" i="36"/>
  <c r="N20" i="36"/>
  <c r="O20" i="36" s="1"/>
  <c r="K27" i="36"/>
  <c r="M27" i="36" s="1"/>
  <c r="O27" i="36" s="1"/>
  <c r="K43" i="36"/>
  <c r="M43" i="36" s="1"/>
  <c r="K65" i="36"/>
  <c r="M65" i="36" s="1"/>
  <c r="O65" i="36" s="1"/>
  <c r="N6" i="37"/>
  <c r="O6" i="37" s="1"/>
  <c r="N8" i="37"/>
  <c r="O8" i="37" s="1"/>
  <c r="N9" i="37"/>
  <c r="N10" i="37"/>
  <c r="O10" i="37" s="1"/>
  <c r="K39" i="37"/>
  <c r="M39" i="37" s="1"/>
  <c r="O39" i="37" s="1"/>
  <c r="O19" i="38"/>
  <c r="O76" i="38"/>
  <c r="O76" i="41"/>
  <c r="N15" i="32"/>
  <c r="O15" i="32" s="1"/>
  <c r="N19" i="32"/>
  <c r="O19" i="32" s="1"/>
  <c r="N23" i="32"/>
  <c r="O23" i="32" s="1"/>
  <c r="N27" i="32"/>
  <c r="O27" i="32" s="1"/>
  <c r="N31" i="32"/>
  <c r="O31" i="32" s="1"/>
  <c r="K26" i="33"/>
  <c r="M26" i="33" s="1"/>
  <c r="O26" i="33" s="1"/>
  <c r="K46" i="33"/>
  <c r="M46" i="33" s="1"/>
  <c r="O46" i="33" s="1"/>
  <c r="N19" i="34"/>
  <c r="O19" i="34" s="1"/>
  <c r="N27" i="34"/>
  <c r="K70" i="34"/>
  <c r="M70" i="34" s="1"/>
  <c r="O70" i="34" s="1"/>
  <c r="K19" i="35"/>
  <c r="M19" i="35" s="1"/>
  <c r="K51" i="35"/>
  <c r="M51" i="35" s="1"/>
  <c r="O51" i="35" s="1"/>
  <c r="N21" i="36"/>
  <c r="K69" i="36"/>
  <c r="M69" i="36" s="1"/>
  <c r="O69" i="36" s="1"/>
  <c r="K5" i="37"/>
  <c r="M5" i="37" s="1"/>
  <c r="O5" i="37" s="1"/>
  <c r="N14" i="37"/>
  <c r="O14" i="37" s="1"/>
  <c r="N16" i="34"/>
  <c r="O16" i="34" s="1"/>
  <c r="N24" i="34"/>
  <c r="O24" i="34" s="1"/>
  <c r="O29" i="34"/>
  <c r="N32" i="34"/>
  <c r="O32" i="34" s="1"/>
  <c r="N9" i="35"/>
  <c r="N11" i="35"/>
  <c r="O11" i="35" s="1"/>
  <c r="K5" i="36"/>
  <c r="M5" i="36" s="1"/>
  <c r="O5" i="36" s="1"/>
  <c r="K11" i="36"/>
  <c r="M11" i="36" s="1"/>
  <c r="K31" i="36"/>
  <c r="M31" i="36" s="1"/>
  <c r="O31" i="36" s="1"/>
  <c r="K47" i="36"/>
  <c r="M47" i="36" s="1"/>
  <c r="O47" i="36" s="1"/>
  <c r="K73" i="36"/>
  <c r="M73" i="36" s="1"/>
  <c r="O73" i="36" s="1"/>
  <c r="K35" i="37"/>
  <c r="M35" i="37" s="1"/>
  <c r="O35" i="37" s="1"/>
  <c r="K51" i="37"/>
  <c r="M51" i="37" s="1"/>
  <c r="O51" i="37" s="1"/>
  <c r="O14" i="39"/>
  <c r="K21" i="39"/>
  <c r="M21" i="39" s="1"/>
  <c r="O21" i="39" s="1"/>
  <c r="K51" i="40"/>
  <c r="M51" i="40" s="1"/>
  <c r="O51" i="40" s="1"/>
  <c r="N18" i="32"/>
  <c r="O18" i="32" s="1"/>
  <c r="N22" i="32"/>
  <c r="N39" i="33"/>
  <c r="O39" i="33" s="1"/>
  <c r="N27" i="33"/>
  <c r="O27" i="33" s="1"/>
  <c r="K51" i="33"/>
  <c r="M51" i="33" s="1"/>
  <c r="O51" i="33" s="1"/>
  <c r="K54" i="33"/>
  <c r="M54" i="33" s="1"/>
  <c r="K63" i="33"/>
  <c r="M63" i="33" s="1"/>
  <c r="O63" i="33" s="1"/>
  <c r="K6" i="34"/>
  <c r="M6" i="34" s="1"/>
  <c r="N21" i="34"/>
  <c r="K27" i="35"/>
  <c r="M27" i="35" s="1"/>
  <c r="O27" i="35" s="1"/>
  <c r="K59" i="35"/>
  <c r="M59" i="35" s="1"/>
  <c r="O59" i="35" s="1"/>
  <c r="K73" i="35"/>
  <c r="M73" i="35" s="1"/>
  <c r="O73" i="35" s="1"/>
  <c r="K15" i="37"/>
  <c r="M15" i="37" s="1"/>
  <c r="O15" i="37" s="1"/>
  <c r="O28" i="37"/>
  <c r="O44" i="37"/>
  <c r="K62" i="37"/>
  <c r="M62" i="37" s="1"/>
  <c r="O62" i="37" s="1"/>
  <c r="K53" i="38"/>
  <c r="M53" i="38" s="1"/>
  <c r="O53" i="38" s="1"/>
  <c r="N6" i="39"/>
  <c r="O6" i="39" s="1"/>
  <c r="N7" i="39"/>
  <c r="N8" i="39"/>
  <c r="N9" i="39"/>
  <c r="O9" i="39" s="1"/>
  <c r="K19" i="41"/>
  <c r="M19" i="41" s="1"/>
  <c r="O19" i="41" s="1"/>
  <c r="K28" i="41"/>
  <c r="M28" i="41" s="1"/>
  <c r="O28" i="41" s="1"/>
  <c r="N17" i="43"/>
  <c r="N13" i="43"/>
  <c r="O13" i="43" s="1"/>
  <c r="N16" i="43"/>
  <c r="N12" i="43"/>
  <c r="O12" i="43" s="1"/>
  <c r="N15" i="43"/>
  <c r="O15" i="43" s="1"/>
  <c r="O16" i="44"/>
  <c r="O60" i="44"/>
  <c r="N6" i="41"/>
  <c r="O6" i="41" s="1"/>
  <c r="N37" i="41"/>
  <c r="N29" i="41"/>
  <c r="O29" i="41" s="1"/>
  <c r="N54" i="41"/>
  <c r="O54" i="41" s="1"/>
  <c r="N39" i="41"/>
  <c r="O39" i="41" s="1"/>
  <c r="N43" i="36"/>
  <c r="K66" i="37"/>
  <c r="M66" i="37" s="1"/>
  <c r="O66" i="37" s="1"/>
  <c r="K25" i="38"/>
  <c r="M25" i="38" s="1"/>
  <c r="K57" i="38"/>
  <c r="M57" i="38" s="1"/>
  <c r="O57" i="38" s="1"/>
  <c r="K7" i="39"/>
  <c r="M7" i="39" s="1"/>
  <c r="K10" i="40"/>
  <c r="M10" i="40" s="1"/>
  <c r="O10" i="40" s="1"/>
  <c r="K18" i="40"/>
  <c r="M18" i="40" s="1"/>
  <c r="O71" i="44"/>
  <c r="K21" i="38"/>
  <c r="M21" i="38" s="1"/>
  <c r="O21" i="38" s="1"/>
  <c r="K41" i="38"/>
  <c r="M41" i="38" s="1"/>
  <c r="O41" i="38" s="1"/>
  <c r="K61" i="38"/>
  <c r="M61" i="38" s="1"/>
  <c r="O61" i="38" s="1"/>
  <c r="K65" i="38"/>
  <c r="M65" i="38" s="1"/>
  <c r="O65" i="38" s="1"/>
  <c r="K69" i="38"/>
  <c r="M69" i="38" s="1"/>
  <c r="O69" i="38" s="1"/>
  <c r="N16" i="39"/>
  <c r="N12" i="39"/>
  <c r="O12" i="39" s="1"/>
  <c r="N13" i="39"/>
  <c r="O13" i="39" s="1"/>
  <c r="K40" i="39"/>
  <c r="M40" i="39" s="1"/>
  <c r="O40" i="39" s="1"/>
  <c r="K60" i="39"/>
  <c r="M60" i="39" s="1"/>
  <c r="O60" i="39" s="1"/>
  <c r="N26" i="36"/>
  <c r="N30" i="36"/>
  <c r="O30" i="36" s="1"/>
  <c r="N34" i="36"/>
  <c r="O34" i="36" s="1"/>
  <c r="N38" i="36"/>
  <c r="K34" i="37"/>
  <c r="M34" i="37" s="1"/>
  <c r="O34" i="37" s="1"/>
  <c r="K38" i="37"/>
  <c r="M38" i="37" s="1"/>
  <c r="O38" i="37" s="1"/>
  <c r="K42" i="37"/>
  <c r="M42" i="37" s="1"/>
  <c r="O42" i="37" s="1"/>
  <c r="K46" i="37"/>
  <c r="M46" i="37" s="1"/>
  <c r="O46" i="37" s="1"/>
  <c r="K50" i="37"/>
  <c r="M50" i="37" s="1"/>
  <c r="O50" i="37" s="1"/>
  <c r="K54" i="37"/>
  <c r="M54" i="37" s="1"/>
  <c r="O54" i="37" s="1"/>
  <c r="K70" i="37"/>
  <c r="M70" i="37" s="1"/>
  <c r="O70" i="37" s="1"/>
  <c r="K9" i="38"/>
  <c r="M9" i="38" s="1"/>
  <c r="O9" i="38" s="1"/>
  <c r="K13" i="38"/>
  <c r="M13" i="38" s="1"/>
  <c r="O13" i="38" s="1"/>
  <c r="K17" i="38"/>
  <c r="M17" i="38" s="1"/>
  <c r="K73" i="38"/>
  <c r="M73" i="38" s="1"/>
  <c r="O73" i="38" s="1"/>
  <c r="K77" i="38"/>
  <c r="M77" i="38" s="1"/>
  <c r="O77" i="38" s="1"/>
  <c r="K16" i="39"/>
  <c r="M16" i="39" s="1"/>
  <c r="K20" i="39"/>
  <c r="M20" i="39" s="1"/>
  <c r="O20" i="39" s="1"/>
  <c r="K24" i="39"/>
  <c r="M24" i="39" s="1"/>
  <c r="K5" i="41"/>
  <c r="M5" i="41" s="1"/>
  <c r="O42" i="41"/>
  <c r="O60" i="41"/>
  <c r="O36" i="43"/>
  <c r="O79" i="45"/>
  <c r="N58" i="38"/>
  <c r="N66" i="38"/>
  <c r="K41" i="40"/>
  <c r="M41" i="40" s="1"/>
  <c r="O41" i="40" s="1"/>
  <c r="K32" i="41"/>
  <c r="M32" i="41" s="1"/>
  <c r="O32" i="41" s="1"/>
  <c r="K52" i="41"/>
  <c r="M52" i="41" s="1"/>
  <c r="O52" i="41" s="1"/>
  <c r="K29" i="43"/>
  <c r="M29" i="43" s="1"/>
  <c r="O29" i="43" s="1"/>
  <c r="K33" i="43"/>
  <c r="M33" i="43" s="1"/>
  <c r="O33" i="43" s="1"/>
  <c r="K65" i="43"/>
  <c r="M65" i="43" s="1"/>
  <c r="O65" i="43" s="1"/>
  <c r="K21" i="45"/>
  <c r="M21" i="45" s="1"/>
  <c r="K46" i="45"/>
  <c r="M46" i="45" s="1"/>
  <c r="O46" i="45" s="1"/>
  <c r="K10" i="47"/>
  <c r="M10" i="47" s="1"/>
  <c r="N18" i="38"/>
  <c r="N22" i="38"/>
  <c r="O22" i="38" s="1"/>
  <c r="N30" i="38"/>
  <c r="O30" i="38" s="1"/>
  <c r="K37" i="40"/>
  <c r="M37" i="40" s="1"/>
  <c r="O37" i="40" s="1"/>
  <c r="K54" i="40"/>
  <c r="M54" i="40" s="1"/>
  <c r="O54" i="40" s="1"/>
  <c r="K11" i="41"/>
  <c r="M11" i="41" s="1"/>
  <c r="O11" i="41" s="1"/>
  <c r="K84" i="41"/>
  <c r="M84" i="41" s="1"/>
  <c r="O84" i="41" s="1"/>
  <c r="K37" i="43"/>
  <c r="M37" i="43" s="1"/>
  <c r="O37" i="43" s="1"/>
  <c r="K14" i="44"/>
  <c r="M14" i="44" s="1"/>
  <c r="O14" i="44" s="1"/>
  <c r="O22" i="44"/>
  <c r="K82" i="44"/>
  <c r="M82" i="44" s="1"/>
  <c r="O82" i="44" s="1"/>
  <c r="K7" i="45"/>
  <c r="M7" i="45" s="1"/>
  <c r="O7" i="45" s="1"/>
  <c r="K66" i="45"/>
  <c r="M66" i="45" s="1"/>
  <c r="N14" i="40"/>
  <c r="N18" i="40"/>
  <c r="N22" i="40"/>
  <c r="N26" i="40"/>
  <c r="O26" i="40" s="1"/>
  <c r="N30" i="40"/>
  <c r="O30" i="40" s="1"/>
  <c r="O23" i="41"/>
  <c r="K36" i="41"/>
  <c r="M36" i="41" s="1"/>
  <c r="O36" i="41" s="1"/>
  <c r="O43" i="41"/>
  <c r="K41" i="43"/>
  <c r="M41" i="43" s="1"/>
  <c r="O41" i="43" s="1"/>
  <c r="O81" i="43"/>
  <c r="O47" i="44"/>
  <c r="O74" i="44"/>
  <c r="N78" i="45"/>
  <c r="K84" i="45"/>
  <c r="M84" i="45" s="1"/>
  <c r="O84" i="45" s="1"/>
  <c r="O13" i="47"/>
  <c r="O45" i="48"/>
  <c r="N25" i="38"/>
  <c r="N29" i="38"/>
  <c r="O12" i="44"/>
  <c r="N21" i="45"/>
  <c r="N17" i="45"/>
  <c r="O17" i="45" s="1"/>
  <c r="N43" i="45"/>
  <c r="O43" i="45" s="1"/>
  <c r="N18" i="45"/>
  <c r="N67" i="45"/>
  <c r="N24" i="45"/>
  <c r="O24" i="45" s="1"/>
  <c r="N44" i="45"/>
  <c r="O44" i="45" s="1"/>
  <c r="N17" i="40"/>
  <c r="O17" i="40" s="1"/>
  <c r="K15" i="41"/>
  <c r="M15" i="41" s="1"/>
  <c r="O15" i="41" s="1"/>
  <c r="O7" i="43"/>
  <c r="O24" i="43"/>
  <c r="K45" i="43"/>
  <c r="M45" i="43" s="1"/>
  <c r="O45" i="43" s="1"/>
  <c r="N53" i="45"/>
  <c r="N29" i="45"/>
  <c r="O29" i="45" s="1"/>
  <c r="N28" i="45"/>
  <c r="O28" i="45" s="1"/>
  <c r="N66" i="45"/>
  <c r="N35" i="45"/>
  <c r="O35" i="45" s="1"/>
  <c r="N47" i="45"/>
  <c r="O47" i="45" s="1"/>
  <c r="N30" i="45"/>
  <c r="K49" i="45"/>
  <c r="M49" i="45" s="1"/>
  <c r="O49" i="45" s="1"/>
  <c r="N64" i="45"/>
  <c r="O64" i="45" s="1"/>
  <c r="K69" i="45"/>
  <c r="M69" i="45" s="1"/>
  <c r="O69" i="45" s="1"/>
  <c r="N27" i="49"/>
  <c r="N16" i="49"/>
  <c r="O16" i="49" s="1"/>
  <c r="N17" i="50"/>
  <c r="O17" i="50" s="1"/>
  <c r="N13" i="50"/>
  <c r="N18" i="50"/>
  <c r="N19" i="50"/>
  <c r="O19" i="50" s="1"/>
  <c r="N16" i="50"/>
  <c r="N14" i="50"/>
  <c r="N10" i="43"/>
  <c r="O10" i="43" s="1"/>
  <c r="N22" i="43"/>
  <c r="O22" i="43" s="1"/>
  <c r="N26" i="43"/>
  <c r="O26" i="43" s="1"/>
  <c r="N30" i="43"/>
  <c r="O30" i="43" s="1"/>
  <c r="N34" i="43"/>
  <c r="O34" i="43" s="1"/>
  <c r="N38" i="43"/>
  <c r="O38" i="43" s="1"/>
  <c r="N18" i="44"/>
  <c r="O18" i="44" s="1"/>
  <c r="K76" i="44"/>
  <c r="M76" i="44" s="1"/>
  <c r="O76" i="44" s="1"/>
  <c r="N8" i="45"/>
  <c r="O8" i="45" s="1"/>
  <c r="N37" i="45"/>
  <c r="O37" i="45" s="1"/>
  <c r="N16" i="45"/>
  <c r="O16" i="45" s="1"/>
  <c r="N19" i="45"/>
  <c r="O19" i="45" s="1"/>
  <c r="K32" i="45"/>
  <c r="M32" i="45" s="1"/>
  <c r="O32" i="45" s="1"/>
  <c r="K52" i="45"/>
  <c r="M52" i="45" s="1"/>
  <c r="O52" i="45" s="1"/>
  <c r="K72" i="45"/>
  <c r="M72" i="45" s="1"/>
  <c r="O72" i="45" s="1"/>
  <c r="N45" i="47"/>
  <c r="O45" i="47" s="1"/>
  <c r="N33" i="47"/>
  <c r="O33" i="47" s="1"/>
  <c r="N28" i="47"/>
  <c r="N15" i="47"/>
  <c r="K26" i="47"/>
  <c r="M26" i="47" s="1"/>
  <c r="O26" i="47" s="1"/>
  <c r="K32" i="47"/>
  <c r="M32" i="47" s="1"/>
  <c r="O32" i="47" s="1"/>
  <c r="K46" i="48"/>
  <c r="M46" i="48" s="1"/>
  <c r="O46" i="48" s="1"/>
  <c r="N9" i="51"/>
  <c r="O9" i="51" s="1"/>
  <c r="N8" i="51"/>
  <c r="O8" i="51" s="1"/>
  <c r="N6" i="51"/>
  <c r="O6" i="51" s="1"/>
  <c r="N10" i="51"/>
  <c r="O10" i="51" s="1"/>
  <c r="N7" i="51"/>
  <c r="O7" i="51" s="1"/>
  <c r="N9" i="43"/>
  <c r="N21" i="43"/>
  <c r="K68" i="44"/>
  <c r="M68" i="44" s="1"/>
  <c r="O68" i="44" s="1"/>
  <c r="K84" i="44"/>
  <c r="M84" i="44" s="1"/>
  <c r="O84" i="44" s="1"/>
  <c r="K12" i="45"/>
  <c r="M12" i="45" s="1"/>
  <c r="O12" i="45" s="1"/>
  <c r="K80" i="45"/>
  <c r="M80" i="45" s="1"/>
  <c r="O80" i="45" s="1"/>
  <c r="K14" i="47"/>
  <c r="M14" i="47" s="1"/>
  <c r="O14" i="47" s="1"/>
  <c r="K28" i="47"/>
  <c r="M28" i="47" s="1"/>
  <c r="K40" i="47"/>
  <c r="M40" i="47" s="1"/>
  <c r="O40" i="47" s="1"/>
  <c r="N30" i="48"/>
  <c r="O30" i="48" s="1"/>
  <c r="N21" i="48"/>
  <c r="O21" i="48" s="1"/>
  <c r="N44" i="48"/>
  <c r="N35" i="48"/>
  <c r="O35" i="48" s="1"/>
  <c r="N28" i="48"/>
  <c r="O28" i="48" s="1"/>
  <c r="N7" i="48"/>
  <c r="N33" i="48"/>
  <c r="O33" i="48" s="1"/>
  <c r="N26" i="48"/>
  <c r="O26" i="48" s="1"/>
  <c r="N17" i="48"/>
  <c r="O17" i="48" s="1"/>
  <c r="O9" i="48"/>
  <c r="N19" i="49"/>
  <c r="O19" i="49" s="1"/>
  <c r="K18" i="49"/>
  <c r="M18" i="49" s="1"/>
  <c r="N8" i="43"/>
  <c r="O8" i="43" s="1"/>
  <c r="N23" i="44"/>
  <c r="O23" i="44" s="1"/>
  <c r="O23" i="49"/>
  <c r="N18" i="49"/>
  <c r="O6" i="49"/>
  <c r="O21" i="51"/>
  <c r="N36" i="52"/>
  <c r="O36" i="52" s="1"/>
  <c r="N32" i="52"/>
  <c r="O32" i="52" s="1"/>
  <c r="N28" i="52"/>
  <c r="N24" i="52"/>
  <c r="O24" i="52" s="1"/>
  <c r="N7" i="52"/>
  <c r="O7" i="52" s="1"/>
  <c r="N29" i="52"/>
  <c r="O29" i="52" s="1"/>
  <c r="N35" i="52"/>
  <c r="N27" i="52"/>
  <c r="N30" i="52"/>
  <c r="O30" i="52" s="1"/>
  <c r="N25" i="52"/>
  <c r="O25" i="52" s="1"/>
  <c r="N6" i="52"/>
  <c r="N34" i="52"/>
  <c r="O34" i="52" s="1"/>
  <c r="N26" i="52"/>
  <c r="O26" i="52" s="1"/>
  <c r="N31" i="52"/>
  <c r="O31" i="52" s="1"/>
  <c r="O23" i="48"/>
  <c r="K53" i="43"/>
  <c r="M53" i="43" s="1"/>
  <c r="O53" i="43" s="1"/>
  <c r="K80" i="44"/>
  <c r="M80" i="44" s="1"/>
  <c r="O80" i="44" s="1"/>
  <c r="N5" i="45"/>
  <c r="K36" i="45"/>
  <c r="M36" i="45" s="1"/>
  <c r="O36" i="45" s="1"/>
  <c r="K76" i="45"/>
  <c r="M76" i="45" s="1"/>
  <c r="K18" i="47"/>
  <c r="M18" i="47" s="1"/>
  <c r="K46" i="47"/>
  <c r="M46" i="47" s="1"/>
  <c r="O25" i="48"/>
  <c r="O39" i="48"/>
  <c r="O49" i="49"/>
  <c r="O15" i="50"/>
  <c r="N20" i="50"/>
  <c r="O31" i="50"/>
  <c r="N34" i="47"/>
  <c r="O34" i="47" s="1"/>
  <c r="N46" i="47"/>
  <c r="K48" i="47"/>
  <c r="M48" i="47" s="1"/>
  <c r="O48" i="47" s="1"/>
  <c r="K34" i="49"/>
  <c r="M34" i="49" s="1"/>
  <c r="O34" i="49" s="1"/>
  <c r="N37" i="47"/>
  <c r="O37" i="47" s="1"/>
  <c r="N31" i="47"/>
  <c r="O31" i="47" s="1"/>
  <c r="N19" i="47"/>
  <c r="O19" i="47" s="1"/>
  <c r="K24" i="47"/>
  <c r="M24" i="47" s="1"/>
  <c r="O24" i="47" s="1"/>
  <c r="K36" i="47"/>
  <c r="M36" i="47" s="1"/>
  <c r="O36" i="47" s="1"/>
  <c r="K42" i="47"/>
  <c r="M42" i="47" s="1"/>
  <c r="O42" i="47" s="1"/>
  <c r="N12" i="48"/>
  <c r="O12" i="48" s="1"/>
  <c r="K39" i="49"/>
  <c r="M39" i="49" s="1"/>
  <c r="O39" i="49" s="1"/>
  <c r="K30" i="49"/>
  <c r="M30" i="49" s="1"/>
  <c r="O30" i="49" s="1"/>
  <c r="O39" i="50"/>
  <c r="N14" i="53"/>
  <c r="O14" i="53" s="1"/>
  <c r="N15" i="53"/>
  <c r="O15" i="53" s="1"/>
  <c r="N16" i="53"/>
  <c r="O16" i="53" s="1"/>
  <c r="N13" i="53"/>
  <c r="O13" i="53" s="1"/>
  <c r="N17" i="53"/>
  <c r="N10" i="47"/>
  <c r="K30" i="47"/>
  <c r="M30" i="47" s="1"/>
  <c r="O30" i="47" s="1"/>
  <c r="N14" i="48"/>
  <c r="N25" i="49"/>
  <c r="N21" i="49"/>
  <c r="O21" i="49" s="1"/>
  <c r="K10" i="49"/>
  <c r="M10" i="49" s="1"/>
  <c r="O10" i="49" s="1"/>
  <c r="O8" i="49"/>
  <c r="O28" i="49"/>
  <c r="K30" i="50"/>
  <c r="M30" i="50" s="1"/>
  <c r="O52" i="50"/>
  <c r="K53" i="49"/>
  <c r="M53" i="49" s="1"/>
  <c r="O53" i="49" s="1"/>
  <c r="N29" i="50"/>
  <c r="O29" i="50" s="1"/>
  <c r="N25" i="50"/>
  <c r="O25" i="50" s="1"/>
  <c r="N21" i="50"/>
  <c r="O21" i="50" s="1"/>
  <c r="N30" i="50"/>
  <c r="N26" i="50"/>
  <c r="O26" i="50" s="1"/>
  <c r="N22" i="50"/>
  <c r="O22" i="50" s="1"/>
  <c r="N27" i="50"/>
  <c r="O27" i="50" s="1"/>
  <c r="N15" i="51"/>
  <c r="N11" i="51"/>
  <c r="O11" i="51" s="1"/>
  <c r="O9" i="52"/>
  <c r="O13" i="52"/>
  <c r="O46" i="52"/>
  <c r="O5" i="53"/>
  <c r="K30" i="53"/>
  <c r="M30" i="53" s="1"/>
  <c r="O30" i="53" s="1"/>
  <c r="O48" i="53"/>
  <c r="O14" i="51"/>
  <c r="O18" i="51"/>
  <c r="N11" i="50"/>
  <c r="O11" i="50" s="1"/>
  <c r="K54" i="50"/>
  <c r="M54" i="50" s="1"/>
  <c r="O54" i="50" s="1"/>
  <c r="K35" i="51"/>
  <c r="M35" i="51" s="1"/>
  <c r="O35" i="51" s="1"/>
  <c r="O14" i="52"/>
  <c r="K17" i="52"/>
  <c r="M17" i="52" s="1"/>
  <c r="N18" i="53"/>
  <c r="O18" i="53" s="1"/>
  <c r="N23" i="53"/>
  <c r="O23" i="53" s="1"/>
  <c r="N21" i="53"/>
  <c r="O21" i="53" s="1"/>
  <c r="N19" i="53"/>
  <c r="O19" i="53" s="1"/>
  <c r="O39" i="53"/>
  <c r="N7" i="50"/>
  <c r="O7" i="50" s="1"/>
  <c r="K15" i="51"/>
  <c r="M15" i="51" s="1"/>
  <c r="K19" i="51"/>
  <c r="M19" i="51" s="1"/>
  <c r="N19" i="51"/>
  <c r="N5" i="51"/>
  <c r="O5" i="51" s="1"/>
  <c r="N16" i="51"/>
  <c r="O16" i="51" s="1"/>
  <c r="N15" i="52"/>
  <c r="O15" i="52" s="1"/>
  <c r="N16" i="52"/>
  <c r="O16" i="52" s="1"/>
  <c r="N8" i="52"/>
  <c r="O43" i="52"/>
  <c r="N17" i="51"/>
  <c r="O17" i="51" s="1"/>
  <c r="N12" i="52"/>
  <c r="O12" i="52" s="1"/>
  <c r="O12" i="53"/>
  <c r="O20" i="53"/>
  <c r="O21" i="54"/>
  <c r="K6" i="52"/>
  <c r="M6" i="52" s="1"/>
  <c r="K7" i="53"/>
  <c r="M7" i="53" s="1"/>
  <c r="O7" i="53" s="1"/>
  <c r="N11" i="53"/>
  <c r="O11" i="53" s="1"/>
  <c r="K33" i="53"/>
  <c r="M33" i="53" s="1"/>
  <c r="O33" i="53" s="1"/>
  <c r="N31" i="54"/>
  <c r="O31" i="54" s="1"/>
  <c r="N27" i="54"/>
  <c r="N23" i="54"/>
  <c r="N19" i="54"/>
  <c r="O19" i="54" s="1"/>
  <c r="N32" i="54"/>
  <c r="O32" i="54" s="1"/>
  <c r="N28" i="54"/>
  <c r="O28" i="54" s="1"/>
  <c r="N24" i="54"/>
  <c r="O24" i="54" s="1"/>
  <c r="N20" i="54"/>
  <c r="O20" i="54" s="1"/>
  <c r="N16" i="54"/>
  <c r="O16" i="54" s="1"/>
  <c r="N30" i="54"/>
  <c r="O30" i="54" s="1"/>
  <c r="N17" i="54"/>
  <c r="O8" i="55"/>
  <c r="O17" i="55"/>
  <c r="O25" i="55"/>
  <c r="O46" i="56"/>
  <c r="K26" i="57"/>
  <c r="M26" i="57" s="1"/>
  <c r="O26" i="57" s="1"/>
  <c r="K54" i="51"/>
  <c r="M54" i="51" s="1"/>
  <c r="O54" i="51" s="1"/>
  <c r="N17" i="52"/>
  <c r="K41" i="53"/>
  <c r="M41" i="53" s="1"/>
  <c r="O41" i="53" s="1"/>
  <c r="N11" i="54"/>
  <c r="O11" i="54" s="1"/>
  <c r="N7" i="54"/>
  <c r="K6" i="54"/>
  <c r="M6" i="54" s="1"/>
  <c r="O6" i="54" s="1"/>
  <c r="N25" i="54"/>
  <c r="N29" i="54"/>
  <c r="O29" i="54" s="1"/>
  <c r="N26" i="55"/>
  <c r="N22" i="55"/>
  <c r="N39" i="55"/>
  <c r="N23" i="55"/>
  <c r="O23" i="55" s="1"/>
  <c r="K14" i="55"/>
  <c r="M14" i="55" s="1"/>
  <c r="O14" i="55" s="1"/>
  <c r="K30" i="55"/>
  <c r="M30" i="55" s="1"/>
  <c r="O30" i="55" s="1"/>
  <c r="K55" i="52"/>
  <c r="M55" i="52" s="1"/>
  <c r="O55" i="52" s="1"/>
  <c r="K29" i="53"/>
  <c r="M29" i="53" s="1"/>
  <c r="O29" i="53" s="1"/>
  <c r="N15" i="54"/>
  <c r="O15" i="54" s="1"/>
  <c r="N12" i="54"/>
  <c r="O12" i="54" s="1"/>
  <c r="N10" i="54"/>
  <c r="O10" i="54" s="1"/>
  <c r="K18" i="55"/>
  <c r="M18" i="55" s="1"/>
  <c r="O18" i="55" s="1"/>
  <c r="K26" i="55"/>
  <c r="M26" i="55" s="1"/>
  <c r="K9" i="56"/>
  <c r="M9" i="56" s="1"/>
  <c r="O34" i="56"/>
  <c r="O9" i="57"/>
  <c r="K31" i="57"/>
  <c r="M31" i="57" s="1"/>
  <c r="O31" i="57" s="1"/>
  <c r="N19" i="52"/>
  <c r="K17" i="53"/>
  <c r="M17" i="53" s="1"/>
  <c r="K37" i="53"/>
  <c r="M37" i="53" s="1"/>
  <c r="O37" i="53" s="1"/>
  <c r="N18" i="54"/>
  <c r="O18" i="54" s="1"/>
  <c r="N35" i="55"/>
  <c r="N7" i="55"/>
  <c r="O7" i="55" s="1"/>
  <c r="N28" i="56"/>
  <c r="O28" i="56" s="1"/>
  <c r="N20" i="56"/>
  <c r="O20" i="56" s="1"/>
  <c r="N16" i="56"/>
  <c r="N29" i="56"/>
  <c r="O29" i="56" s="1"/>
  <c r="N25" i="56"/>
  <c r="O25" i="56" s="1"/>
  <c r="N21" i="56"/>
  <c r="O21" i="56" s="1"/>
  <c r="N17" i="56"/>
  <c r="O17" i="56" s="1"/>
  <c r="N31" i="56"/>
  <c r="O31" i="56" s="1"/>
  <c r="N27" i="56"/>
  <c r="O27" i="56" s="1"/>
  <c r="N19" i="56"/>
  <c r="O19" i="56" s="1"/>
  <c r="N15" i="56"/>
  <c r="O15" i="56" s="1"/>
  <c r="N18" i="56"/>
  <c r="O18" i="56" s="1"/>
  <c r="N30" i="56"/>
  <c r="O30" i="56" s="1"/>
  <c r="O56" i="56"/>
  <c r="N17" i="57"/>
  <c r="N18" i="57"/>
  <c r="N15" i="57"/>
  <c r="O15" i="57" s="1"/>
  <c r="N16" i="57"/>
  <c r="O16" i="57" s="1"/>
  <c r="O62" i="57"/>
  <c r="O19" i="57"/>
  <c r="O54" i="57"/>
  <c r="N40" i="59"/>
  <c r="O40" i="59" s="1"/>
  <c r="N17" i="59"/>
  <c r="O17" i="59" s="1"/>
  <c r="N30" i="59"/>
  <c r="O30" i="59" s="1"/>
  <c r="N5" i="59"/>
  <c r="O5" i="59" s="1"/>
  <c r="N35" i="59"/>
  <c r="O35" i="59" s="1"/>
  <c r="N18" i="52"/>
  <c r="O18" i="52" s="1"/>
  <c r="N21" i="52"/>
  <c r="O21" i="52" s="1"/>
  <c r="K45" i="53"/>
  <c r="M45" i="53" s="1"/>
  <c r="O45" i="53" s="1"/>
  <c r="N7" i="56"/>
  <c r="O7" i="56" s="1"/>
  <c r="N8" i="56"/>
  <c r="O8" i="56" s="1"/>
  <c r="N9" i="56"/>
  <c r="N23" i="56"/>
  <c r="N5" i="56"/>
  <c r="O5" i="56" s="1"/>
  <c r="K51" i="57"/>
  <c r="M51" i="57" s="1"/>
  <c r="O51" i="57" s="1"/>
  <c r="K59" i="57"/>
  <c r="M59" i="57" s="1"/>
  <c r="O59" i="57" s="1"/>
  <c r="K29" i="59"/>
  <c r="M29" i="59" s="1"/>
  <c r="K33" i="59"/>
  <c r="M33" i="59" s="1"/>
  <c r="O33" i="59" s="1"/>
  <c r="K10" i="60"/>
  <c r="M10" i="60" s="1"/>
  <c r="K12" i="57"/>
  <c r="M12" i="57" s="1"/>
  <c r="O12" i="59"/>
  <c r="K37" i="59"/>
  <c r="M37" i="59" s="1"/>
  <c r="O37" i="59" s="1"/>
  <c r="K49" i="59"/>
  <c r="M49" i="59" s="1"/>
  <c r="O49" i="59" s="1"/>
  <c r="K46" i="63"/>
  <c r="M46" i="63" s="1"/>
  <c r="O46" i="63" s="1"/>
  <c r="K14" i="62"/>
  <c r="M14" i="62" s="1"/>
  <c r="O14" i="62" s="1"/>
  <c r="K19" i="62"/>
  <c r="M19" i="62" s="1"/>
  <c r="O19" i="62" s="1"/>
  <c r="N27" i="55"/>
  <c r="O27" i="55" s="1"/>
  <c r="N43" i="55"/>
  <c r="O43" i="55" s="1"/>
  <c r="N12" i="57"/>
  <c r="K25" i="57"/>
  <c r="M25" i="57" s="1"/>
  <c r="O25" i="57" s="1"/>
  <c r="N20" i="60"/>
  <c r="N17" i="60"/>
  <c r="O17" i="60" s="1"/>
  <c r="N23" i="60"/>
  <c r="O23" i="60" s="1"/>
  <c r="N16" i="60"/>
  <c r="K18" i="60"/>
  <c r="M18" i="60" s="1"/>
  <c r="O18" i="60" s="1"/>
  <c r="N28" i="61"/>
  <c r="N20" i="61"/>
  <c r="N8" i="61"/>
  <c r="O8" i="61" s="1"/>
  <c r="N29" i="61"/>
  <c r="O29" i="61" s="1"/>
  <c r="N25" i="61"/>
  <c r="O25" i="61" s="1"/>
  <c r="N21" i="61"/>
  <c r="O21" i="61" s="1"/>
  <c r="O42" i="61"/>
  <c r="N43" i="61"/>
  <c r="O43" i="61" s="1"/>
  <c r="N39" i="61"/>
  <c r="O39" i="61" s="1"/>
  <c r="N15" i="61"/>
  <c r="N18" i="61"/>
  <c r="O18" i="61" s="1"/>
  <c r="N37" i="61"/>
  <c r="O37" i="61" s="1"/>
  <c r="N33" i="61"/>
  <c r="O10" i="61"/>
  <c r="N11" i="57"/>
  <c r="O11" i="57" s="1"/>
  <c r="N14" i="57"/>
  <c r="O14" i="57" s="1"/>
  <c r="K21" i="59"/>
  <c r="M21" i="59" s="1"/>
  <c r="O48" i="59"/>
  <c r="K58" i="59"/>
  <c r="M58" i="59" s="1"/>
  <c r="O58" i="59" s="1"/>
  <c r="K16" i="60"/>
  <c r="M16" i="60" s="1"/>
  <c r="N34" i="61"/>
  <c r="O34" i="61" s="1"/>
  <c r="O53" i="61"/>
  <c r="N14" i="59"/>
  <c r="O14" i="59" s="1"/>
  <c r="N34" i="59"/>
  <c r="O34" i="59" s="1"/>
  <c r="N41" i="59"/>
  <c r="K56" i="59"/>
  <c r="M56" i="59" s="1"/>
  <c r="O56" i="59" s="1"/>
  <c r="N21" i="59"/>
  <c r="N25" i="59"/>
  <c r="O25" i="59" s="1"/>
  <c r="N29" i="59"/>
  <c r="N59" i="59"/>
  <c r="N62" i="59"/>
  <c r="K64" i="59"/>
  <c r="M64" i="59" s="1"/>
  <c r="O64" i="59" s="1"/>
  <c r="N13" i="60"/>
  <c r="O13" i="60" s="1"/>
  <c r="N8" i="60"/>
  <c r="O8" i="60" s="1"/>
  <c r="N10" i="60"/>
  <c r="O15" i="62"/>
  <c r="K35" i="62"/>
  <c r="M35" i="62" s="1"/>
  <c r="O35" i="62" s="1"/>
  <c r="N7" i="59"/>
  <c r="O7" i="59" s="1"/>
  <c r="K12" i="60"/>
  <c r="M12" i="60" s="1"/>
  <c r="O12" i="60" s="1"/>
  <c r="K20" i="60"/>
  <c r="M20" i="60" s="1"/>
  <c r="K28" i="60"/>
  <c r="M28" i="60" s="1"/>
  <c r="O28" i="60" s="1"/>
  <c r="K64" i="60"/>
  <c r="M64" i="60" s="1"/>
  <c r="O64" i="60" s="1"/>
  <c r="K30" i="62"/>
  <c r="M30" i="62" s="1"/>
  <c r="O30" i="62" s="1"/>
  <c r="N9" i="60"/>
  <c r="O9" i="60" s="1"/>
  <c r="N15" i="60"/>
  <c r="N51" i="61"/>
  <c r="N47" i="61"/>
  <c r="N31" i="61"/>
  <c r="O31" i="61" s="1"/>
  <c r="N55" i="61"/>
  <c r="N52" i="61"/>
  <c r="N48" i="61"/>
  <c r="O48" i="61" s="1"/>
  <c r="N44" i="61"/>
  <c r="O44" i="61" s="1"/>
  <c r="O22" i="61"/>
  <c r="O50" i="61"/>
  <c r="N54" i="61"/>
  <c r="O13" i="62"/>
  <c r="O23" i="62"/>
  <c r="O51" i="62"/>
  <c r="N39" i="59"/>
  <c r="O39" i="59" s="1"/>
  <c r="O42" i="59"/>
  <c r="O26" i="61"/>
  <c r="O46" i="61"/>
  <c r="O28" i="62"/>
  <c r="O23" i="63"/>
  <c r="O48" i="63"/>
  <c r="N33" i="62"/>
  <c r="O33" i="62" s="1"/>
  <c r="N41" i="62"/>
  <c r="K55" i="62"/>
  <c r="M55" i="62" s="1"/>
  <c r="O55" i="62" s="1"/>
  <c r="N22" i="63"/>
  <c r="N14" i="63"/>
  <c r="N21" i="63"/>
  <c r="K6" i="63"/>
  <c r="M6" i="63" s="1"/>
  <c r="O6" i="63" s="1"/>
  <c r="K42" i="63"/>
  <c r="M42" i="63" s="1"/>
  <c r="O42" i="63" s="1"/>
  <c r="K66" i="63"/>
  <c r="M66" i="63" s="1"/>
  <c r="O66" i="63" s="1"/>
  <c r="O38" i="64"/>
  <c r="O64" i="63"/>
  <c r="N25" i="60"/>
  <c r="N43" i="62"/>
  <c r="K59" i="62"/>
  <c r="M59" i="62" s="1"/>
  <c r="O59" i="62" s="1"/>
  <c r="N62" i="62"/>
  <c r="O62" i="62" s="1"/>
  <c r="K13" i="63"/>
  <c r="M13" i="63" s="1"/>
  <c r="O13" i="63" s="1"/>
  <c r="O40" i="63"/>
  <c r="O60" i="63"/>
  <c r="O10" i="64"/>
  <c r="O30" i="64"/>
  <c r="O62" i="64"/>
  <c r="N56" i="62"/>
  <c r="N52" i="62"/>
  <c r="N40" i="62"/>
  <c r="O40" i="62" s="1"/>
  <c r="N57" i="62"/>
  <c r="O57" i="62" s="1"/>
  <c r="K63" i="62"/>
  <c r="M63" i="62" s="1"/>
  <c r="O63" i="62" s="1"/>
  <c r="K50" i="63"/>
  <c r="M50" i="63" s="1"/>
  <c r="O50" i="63" s="1"/>
  <c r="O24" i="64"/>
  <c r="K21" i="63"/>
  <c r="M21" i="63" s="1"/>
  <c r="K25" i="63"/>
  <c r="M25" i="63" s="1"/>
  <c r="O25" i="63" s="1"/>
  <c r="O50" i="64"/>
  <c r="N33" i="63"/>
  <c r="N37" i="63"/>
  <c r="N41" i="63"/>
  <c r="O41" i="63" s="1"/>
  <c r="N49" i="63"/>
  <c r="N21" i="64"/>
  <c r="O21" i="64" s="1"/>
  <c r="N25" i="64"/>
  <c r="O25" i="64" s="1"/>
  <c r="N39" i="63"/>
  <c r="O39" i="63" s="1"/>
  <c r="N26" i="63"/>
  <c r="O26" i="63" s="1"/>
  <c r="N30" i="63"/>
  <c r="N34" i="63"/>
  <c r="O34" i="63" s="1"/>
  <c r="L39" i="17" l="1"/>
  <c r="L57" i="18"/>
  <c r="V29" i="26"/>
  <c r="O14" i="34"/>
  <c r="O5" i="34"/>
  <c r="O35" i="55"/>
  <c r="O76" i="45"/>
  <c r="O8" i="39"/>
  <c r="L46" i="15"/>
  <c r="N21" i="15"/>
  <c r="O35" i="52"/>
  <c r="O66" i="38"/>
  <c r="L15" i="17"/>
  <c r="O13" i="56"/>
  <c r="O32" i="40"/>
  <c r="N24" i="28"/>
  <c r="N29" i="30"/>
  <c r="L42" i="18"/>
  <c r="O28" i="40"/>
  <c r="O29" i="63"/>
  <c r="O39" i="38"/>
  <c r="N58" i="17"/>
  <c r="V24" i="26"/>
  <c r="O33" i="40"/>
  <c r="O38" i="48"/>
  <c r="N17" i="27"/>
  <c r="V24" i="21"/>
  <c r="O17" i="32"/>
  <c r="O44" i="31"/>
  <c r="O50" i="41"/>
  <c r="N19" i="28"/>
  <c r="O9" i="32"/>
  <c r="V28" i="26"/>
  <c r="O31" i="40"/>
  <c r="O20" i="40"/>
  <c r="O59" i="65"/>
  <c r="N22" i="18"/>
  <c r="O23" i="45"/>
  <c r="O32" i="38"/>
  <c r="O27" i="59"/>
  <c r="O23" i="52"/>
  <c r="V44" i="25"/>
  <c r="O12" i="65"/>
  <c r="O47" i="38"/>
  <c r="V60" i="25"/>
  <c r="N30" i="18"/>
  <c r="O21" i="44"/>
  <c r="O39" i="43"/>
  <c r="O16" i="36"/>
  <c r="O19" i="63"/>
  <c r="O11" i="44"/>
  <c r="O34" i="40"/>
  <c r="O9" i="59"/>
  <c r="N26" i="18"/>
  <c r="O10" i="57"/>
  <c r="O27" i="48"/>
  <c r="O19" i="43"/>
  <c r="L19" i="17"/>
  <c r="O32" i="43"/>
  <c r="O18" i="48"/>
  <c r="O20" i="43"/>
  <c r="O27" i="64"/>
  <c r="O51" i="61"/>
  <c r="N14" i="15"/>
  <c r="O60" i="59"/>
  <c r="O11" i="56"/>
  <c r="O18" i="34"/>
  <c r="N25" i="15"/>
  <c r="V8" i="20"/>
  <c r="O51" i="41"/>
  <c r="N48" i="29"/>
  <c r="O36" i="40"/>
  <c r="N27" i="28"/>
  <c r="N57" i="17"/>
  <c r="L33" i="18"/>
  <c r="L20" i="17"/>
  <c r="O47" i="41"/>
  <c r="O54" i="62"/>
  <c r="O23" i="39"/>
  <c r="N47" i="17"/>
  <c r="O11" i="40"/>
  <c r="O19" i="52"/>
  <c r="V20" i="20"/>
  <c r="N18" i="18"/>
  <c r="L54" i="17"/>
  <c r="L50" i="17"/>
  <c r="L39" i="15"/>
  <c r="L28" i="15"/>
  <c r="O9" i="65"/>
  <c r="O23" i="65"/>
  <c r="AC10" i="11"/>
  <c r="Z64" i="12" s="1"/>
  <c r="AB64" i="12" s="1"/>
  <c r="O14" i="50"/>
  <c r="O15" i="60"/>
  <c r="O52" i="33"/>
  <c r="V40" i="21"/>
  <c r="O46" i="59"/>
  <c r="O28" i="38"/>
  <c r="O49" i="63"/>
  <c r="O52" i="62"/>
  <c r="O8" i="31"/>
  <c r="N29" i="29"/>
  <c r="V17" i="20"/>
  <c r="O55" i="61"/>
  <c r="O15" i="48"/>
  <c r="O49" i="62"/>
  <c r="O13" i="55"/>
  <c r="N18" i="28"/>
  <c r="O19" i="37"/>
  <c r="O33" i="64"/>
  <c r="O20" i="50"/>
  <c r="O26" i="36"/>
  <c r="L54" i="15"/>
  <c r="O13" i="54"/>
  <c r="O10" i="35"/>
  <c r="O14" i="35"/>
  <c r="N25" i="30"/>
  <c r="O18" i="50"/>
  <c r="V5" i="21"/>
  <c r="L35" i="15"/>
  <c r="O12" i="51"/>
  <c r="O30" i="45"/>
  <c r="O12" i="50"/>
  <c r="O12" i="63"/>
  <c r="O20" i="31"/>
  <c r="O17" i="57"/>
  <c r="O67" i="45"/>
  <c r="O39" i="45"/>
  <c r="O10" i="32"/>
  <c r="V20" i="26"/>
  <c r="L9" i="17"/>
  <c r="L24" i="15"/>
  <c r="N29" i="15"/>
  <c r="O16" i="33"/>
  <c r="O7" i="48"/>
  <c r="O15" i="47"/>
  <c r="N23" i="18"/>
  <c r="L72" i="15"/>
  <c r="L30" i="15"/>
  <c r="O14" i="54"/>
  <c r="O31" i="63"/>
  <c r="O34" i="48"/>
  <c r="O17" i="61"/>
  <c r="O16" i="50"/>
  <c r="O23" i="56"/>
  <c r="O17" i="54"/>
  <c r="O21" i="43"/>
  <c r="O11" i="36"/>
  <c r="N19" i="30"/>
  <c r="V17" i="21"/>
  <c r="O36" i="49"/>
  <c r="N18" i="15"/>
  <c r="O28" i="61"/>
  <c r="O9" i="43"/>
  <c r="O29" i="38"/>
  <c r="O5" i="41"/>
  <c r="L66" i="15"/>
  <c r="O32" i="48"/>
  <c r="AB53" i="13"/>
  <c r="O7" i="54"/>
  <c r="O18" i="57"/>
  <c r="O28" i="52"/>
  <c r="O47" i="33"/>
  <c r="V21" i="26"/>
  <c r="N68" i="15"/>
  <c r="N34" i="15"/>
  <c r="O9" i="63"/>
  <c r="O13" i="50"/>
  <c r="N13" i="30"/>
  <c r="O27" i="40"/>
  <c r="O43" i="62"/>
  <c r="O22" i="63"/>
  <c r="O41" i="59"/>
  <c r="O21" i="36"/>
  <c r="O35" i="33"/>
  <c r="V12" i="26"/>
  <c r="N13" i="17"/>
  <c r="N7" i="15"/>
  <c r="L18" i="15"/>
  <c r="O29" i="49"/>
  <c r="N50" i="29"/>
  <c r="O24" i="39"/>
  <c r="V30" i="25"/>
  <c r="V25" i="26"/>
  <c r="N38" i="18"/>
  <c r="L6" i="17"/>
  <c r="L70" i="15"/>
  <c r="L21" i="17"/>
  <c r="N27" i="29"/>
  <c r="AC18" i="11"/>
  <c r="Z28" i="12" s="1"/>
  <c r="AB28" i="12" s="1"/>
  <c r="O31" i="43"/>
  <c r="O23" i="37"/>
  <c r="O25" i="60"/>
  <c r="O47" i="61"/>
  <c r="O23" i="54"/>
  <c r="O37" i="63"/>
  <c r="O41" i="62"/>
  <c r="O33" i="61"/>
  <c r="O20" i="61"/>
  <c r="O22" i="55"/>
  <c r="O22" i="40"/>
  <c r="O19" i="35"/>
  <c r="O19" i="36"/>
  <c r="O7" i="35"/>
  <c r="O30" i="63"/>
  <c r="N32" i="28"/>
  <c r="V11" i="26"/>
  <c r="O39" i="55"/>
  <c r="O56" i="62"/>
  <c r="O33" i="63"/>
  <c r="O8" i="52"/>
  <c r="O16" i="39"/>
  <c r="O16" i="43"/>
  <c r="O22" i="32"/>
  <c r="N28" i="30"/>
  <c r="V56" i="25"/>
  <c r="N7" i="18"/>
  <c r="N34" i="29"/>
  <c r="O14" i="63"/>
  <c r="O14" i="40"/>
  <c r="O27" i="49"/>
  <c r="O58" i="38"/>
  <c r="V58" i="25"/>
  <c r="N10" i="18"/>
  <c r="N17" i="15"/>
  <c r="O26" i="54"/>
  <c r="O26" i="60"/>
  <c r="AC11" i="11"/>
  <c r="Z54" i="12" s="1"/>
  <c r="AB54" i="12" s="1"/>
  <c r="N11" i="27"/>
  <c r="O27" i="52"/>
  <c r="O54" i="61"/>
  <c r="O25" i="49"/>
  <c r="O5" i="45"/>
  <c r="O44" i="48"/>
  <c r="O30" i="34"/>
  <c r="N23" i="30"/>
  <c r="N59" i="17"/>
  <c r="V13" i="19"/>
  <c r="O64" i="65"/>
  <c r="O6" i="40"/>
  <c r="N9" i="30"/>
  <c r="O14" i="56"/>
  <c r="O15" i="61"/>
  <c r="O14" i="48"/>
  <c r="O9" i="37"/>
  <c r="L29" i="17"/>
  <c r="O23" i="34"/>
  <c r="O33" i="36"/>
  <c r="O37" i="41"/>
  <c r="O21" i="34"/>
  <c r="O14" i="32"/>
  <c r="O55" i="33"/>
  <c r="V61" i="25"/>
  <c r="N8" i="18"/>
  <c r="V14" i="19"/>
  <c r="O11" i="48"/>
  <c r="O11" i="33"/>
  <c r="N13" i="18"/>
  <c r="O24" i="32"/>
  <c r="O25" i="34"/>
  <c r="N8" i="30"/>
  <c r="V16" i="19"/>
  <c r="N11" i="17"/>
  <c r="AC43" i="11"/>
  <c r="Z84" i="12" s="1"/>
  <c r="AB84" i="12" s="1"/>
  <c r="O30" i="65"/>
  <c r="O62" i="65"/>
  <c r="N9" i="27"/>
  <c r="O26" i="55"/>
  <c r="N6" i="30"/>
  <c r="O62" i="59"/>
  <c r="O27" i="54"/>
  <c r="O15" i="51"/>
  <c r="V31" i="21"/>
  <c r="N45" i="17"/>
  <c r="O27" i="34"/>
  <c r="O59" i="59"/>
  <c r="N6" i="18"/>
  <c r="O18" i="37"/>
  <c r="N64" i="17"/>
  <c r="L64" i="17"/>
  <c r="N16" i="27"/>
  <c r="O25" i="54"/>
  <c r="O53" i="45"/>
  <c r="O43" i="36"/>
  <c r="O17" i="43"/>
  <c r="L22" i="15"/>
  <c r="AC25" i="11"/>
  <c r="Z50" i="12" s="1"/>
  <c r="AB50" i="12" s="1"/>
  <c r="AC17" i="11"/>
  <c r="Z8" i="12" s="1"/>
  <c r="AB8" i="12" s="1"/>
  <c r="O39" i="65"/>
  <c r="O29" i="32"/>
  <c r="AC8" i="11"/>
  <c r="Z48" i="13" s="1"/>
  <c r="AB48" i="13" s="1"/>
  <c r="N12" i="15"/>
  <c r="O28" i="47"/>
  <c r="N22" i="30"/>
  <c r="O20" i="52"/>
  <c r="O16" i="60"/>
  <c r="O18" i="45"/>
  <c r="O78" i="45"/>
  <c r="V24" i="19"/>
  <c r="O23" i="40"/>
  <c r="O24" i="50"/>
  <c r="V8" i="26"/>
  <c r="AC46" i="11"/>
  <c r="Z43" i="12" s="1"/>
  <c r="AB43" i="12" s="1"/>
  <c r="O18" i="47"/>
  <c r="O9" i="35"/>
  <c r="N12" i="27"/>
  <c r="V21" i="21"/>
  <c r="L13" i="18"/>
  <c r="N5" i="15"/>
  <c r="O52" i="61"/>
  <c r="AC42" i="11"/>
  <c r="Z77" i="12" s="1"/>
  <c r="AB77" i="12" s="1"/>
  <c r="N21" i="30"/>
  <c r="O21" i="63"/>
  <c r="N56" i="17"/>
  <c r="O61" i="62"/>
  <c r="N20" i="28"/>
  <c r="AC27" i="11"/>
  <c r="Z21" i="12" s="1"/>
  <c r="AB21" i="12" s="1"/>
  <c r="AC48" i="11"/>
  <c r="Z66" i="12" s="1"/>
  <c r="AB66" i="12" s="1"/>
  <c r="O6" i="44"/>
  <c r="AC38" i="11"/>
  <c r="Z7" i="12" s="1"/>
  <c r="AB7" i="12" s="1"/>
  <c r="AC55" i="11"/>
  <c r="Z18" i="12" s="1"/>
  <c r="AB18" i="12" s="1"/>
  <c r="AC51" i="11"/>
  <c r="Z69" i="12" s="1"/>
  <c r="AB69" i="12" s="1"/>
  <c r="AC14" i="11"/>
  <c r="Z27" i="12" s="1"/>
  <c r="AB27" i="12" s="1"/>
  <c r="AC21" i="11"/>
  <c r="O30" i="50"/>
  <c r="V35" i="25"/>
  <c r="V59" i="25"/>
  <c r="V13" i="20"/>
  <c r="N15" i="18"/>
  <c r="V25" i="19"/>
  <c r="N28" i="18"/>
  <c r="V19" i="19"/>
  <c r="AC19" i="11"/>
  <c r="Z45" i="13" s="1"/>
  <c r="AB45" i="13" s="1"/>
  <c r="AC56" i="11"/>
  <c r="Z11" i="12" s="1"/>
  <c r="AB11" i="12" s="1"/>
  <c r="AC34" i="11"/>
  <c r="Z71" i="12" s="1"/>
  <c r="AB71" i="12" s="1"/>
  <c r="AC31" i="11"/>
  <c r="Z17" i="13" s="1"/>
  <c r="AB17" i="13" s="1"/>
  <c r="AC60" i="11"/>
  <c r="Z43" i="13" s="1"/>
  <c r="AB43" i="13" s="1"/>
  <c r="O21" i="40"/>
  <c r="O25" i="32"/>
  <c r="O7" i="39"/>
  <c r="N23" i="28"/>
  <c r="V26" i="21"/>
  <c r="N18" i="17"/>
  <c r="N61" i="17"/>
  <c r="AC16" i="11"/>
  <c r="Z35" i="13" s="1"/>
  <c r="AB35" i="13" s="1"/>
  <c r="AC7" i="11"/>
  <c r="Z40" i="13" s="1"/>
  <c r="AB40" i="13" s="1"/>
  <c r="AC58" i="11"/>
  <c r="Z49" i="13" s="1"/>
  <c r="AB49" i="13" s="1"/>
  <c r="AC41" i="11"/>
  <c r="Z41" i="12" s="1"/>
  <c r="AB41" i="12" s="1"/>
  <c r="AC50" i="11"/>
  <c r="Z30" i="12" s="1"/>
  <c r="AB30" i="12" s="1"/>
  <c r="O27" i="38"/>
  <c r="O28" i="63"/>
  <c r="O29" i="59"/>
  <c r="O23" i="36"/>
  <c r="O18" i="38"/>
  <c r="V41" i="19"/>
  <c r="AC13" i="11"/>
  <c r="Z8" i="13" s="1"/>
  <c r="AB8" i="13" s="1"/>
  <c r="AC40" i="11"/>
  <c r="Z14" i="13" s="1"/>
  <c r="AB14" i="13" s="1"/>
  <c r="AC35" i="11"/>
  <c r="Z48" i="12" s="1"/>
  <c r="AB48" i="12" s="1"/>
  <c r="O39" i="62"/>
  <c r="L52" i="17"/>
  <c r="N52" i="17"/>
  <c r="O16" i="56"/>
  <c r="O25" i="38"/>
  <c r="N53" i="17"/>
  <c r="V14" i="20"/>
  <c r="AC59" i="11"/>
  <c r="Z74" i="12" s="1"/>
  <c r="AB74" i="12" s="1"/>
  <c r="AC20" i="11"/>
  <c r="Z35" i="12" s="1"/>
  <c r="AB35" i="12" s="1"/>
  <c r="AC37" i="11"/>
  <c r="Z54" i="13" s="1"/>
  <c r="AB54" i="13" s="1"/>
  <c r="AC24" i="11"/>
  <c r="Z19" i="13" s="1"/>
  <c r="AB19" i="13" s="1"/>
  <c r="AC29" i="11"/>
  <c r="O6" i="50"/>
  <c r="N21" i="28"/>
  <c r="O6" i="52"/>
  <c r="O38" i="36"/>
  <c r="V16" i="25"/>
  <c r="V18" i="26"/>
  <c r="V30" i="26"/>
  <c r="V28" i="21"/>
  <c r="AC44" i="11"/>
  <c r="Z85" i="12" s="1"/>
  <c r="AB85" i="12" s="1"/>
  <c r="AC23" i="11"/>
  <c r="Z56" i="12" s="1"/>
  <c r="AB56" i="12" s="1"/>
  <c r="N41" i="15"/>
  <c r="AC6" i="11"/>
  <c r="Z46" i="13" s="1"/>
  <c r="AB46" i="13" s="1"/>
  <c r="O66" i="65"/>
  <c r="O11" i="34"/>
  <c r="N35" i="29"/>
  <c r="O19" i="51"/>
  <c r="O10" i="47"/>
  <c r="O6" i="34"/>
  <c r="V20" i="19"/>
  <c r="V36" i="21"/>
  <c r="AC30" i="11"/>
  <c r="Z52" i="13" s="1"/>
  <c r="AB52" i="13" s="1"/>
  <c r="AC12" i="11"/>
  <c r="Z31" i="13" s="1"/>
  <c r="AB31" i="13" s="1"/>
  <c r="O16" i="32"/>
  <c r="O17" i="38"/>
  <c r="V32" i="26"/>
  <c r="V38" i="19"/>
  <c r="AC9" i="11"/>
  <c r="Z27" i="13" s="1"/>
  <c r="AB27" i="13" s="1"/>
  <c r="AC49" i="11"/>
  <c r="Z15" i="12" s="1"/>
  <c r="AB15" i="12" s="1"/>
  <c r="AC54" i="11"/>
  <c r="Z46" i="12" s="1"/>
  <c r="AB46" i="12" s="1"/>
  <c r="N33" i="15"/>
  <c r="O7" i="57"/>
  <c r="V6" i="20"/>
  <c r="AB22" i="13"/>
  <c r="AC57" i="11"/>
  <c r="Z16" i="12" s="1"/>
  <c r="AB16" i="12" s="1"/>
  <c r="AC45" i="11"/>
  <c r="Z63" i="12" s="1"/>
  <c r="AB63" i="12" s="1"/>
  <c r="AC47" i="11"/>
  <c r="Z32" i="13" s="1"/>
  <c r="AB32" i="13" s="1"/>
  <c r="AC39" i="11"/>
  <c r="Z30" i="13" s="1"/>
  <c r="AB30" i="13" s="1"/>
  <c r="AC33" i="11"/>
  <c r="Z20" i="13" s="1"/>
  <c r="AB20" i="13" s="1"/>
  <c r="O7" i="38"/>
  <c r="O10" i="34"/>
  <c r="N12" i="30"/>
  <c r="O7" i="34"/>
  <c r="O23" i="38"/>
  <c r="O46" i="47"/>
  <c r="V22" i="26"/>
  <c r="V29" i="21"/>
  <c r="V15" i="21"/>
  <c r="V19" i="21"/>
  <c r="V12" i="20"/>
  <c r="AC52" i="11"/>
  <c r="Z19" i="12" s="1"/>
  <c r="AB19" i="12" s="1"/>
  <c r="AC36" i="11"/>
  <c r="Z81" i="12" s="1"/>
  <c r="AB81" i="12" s="1"/>
  <c r="AC26" i="11"/>
  <c r="Z47" i="12" s="1"/>
  <c r="AB47" i="12" s="1"/>
  <c r="AC53" i="11"/>
  <c r="Z47" i="13" s="1"/>
  <c r="AB47" i="13" s="1"/>
  <c r="AC5" i="11"/>
  <c r="Z5" i="13" s="1"/>
  <c r="AB5" i="13" s="1"/>
  <c r="AC32" i="11"/>
  <c r="Z15" i="13" s="1"/>
  <c r="AB15" i="13" s="1"/>
  <c r="O8" i="34"/>
  <c r="N11" i="30"/>
  <c r="N31" i="18"/>
  <c r="L31" i="18"/>
  <c r="V23" i="26"/>
  <c r="V23" i="21"/>
  <c r="V27" i="21"/>
  <c r="AC22" i="11"/>
  <c r="Z67" i="12" s="1"/>
  <c r="AB67" i="12" s="1"/>
  <c r="AC28" i="11"/>
  <c r="Z76" i="12" s="1"/>
  <c r="AB76" i="12" s="1"/>
  <c r="AC15" i="11"/>
  <c r="Z33" i="12" s="1"/>
  <c r="AB33" i="12" s="1"/>
  <c r="O31" i="38"/>
  <c r="O31" i="65"/>
  <c r="O60" i="65"/>
  <c r="O28" i="65"/>
  <c r="O43" i="65"/>
  <c r="O29" i="65"/>
  <c r="O21" i="65"/>
  <c r="O16" i="65"/>
  <c r="O7" i="65"/>
  <c r="O27" i="65"/>
  <c r="O40" i="65"/>
  <c r="O11" i="65"/>
  <c r="O5" i="65"/>
  <c r="O34" i="65"/>
  <c r="O25" i="65"/>
  <c r="O35" i="65"/>
  <c r="O15" i="65"/>
  <c r="O45" i="65"/>
  <c r="V7" i="19"/>
  <c r="V11" i="20"/>
  <c r="N55" i="18"/>
  <c r="L55" i="18"/>
  <c r="O12" i="57"/>
  <c r="O66" i="45"/>
  <c r="O54" i="33"/>
  <c r="V31" i="26"/>
  <c r="N51" i="18"/>
  <c r="L51" i="18"/>
  <c r="N43" i="18"/>
  <c r="L43" i="18"/>
  <c r="Z37" i="13"/>
  <c r="AB37" i="13" s="1"/>
  <c r="V39" i="21"/>
  <c r="V16" i="21"/>
  <c r="V20" i="21"/>
  <c r="N27" i="18"/>
  <c r="L27" i="18"/>
  <c r="V26" i="19"/>
  <c r="N40" i="18"/>
  <c r="L40" i="18"/>
  <c r="V19" i="25"/>
  <c r="N47" i="18"/>
  <c r="L47" i="18"/>
  <c r="N35" i="18"/>
  <c r="L35" i="18"/>
  <c r="V15" i="20"/>
  <c r="Z29" i="13"/>
  <c r="AB29" i="13" s="1"/>
  <c r="O9" i="56"/>
  <c r="O17" i="52"/>
  <c r="N32" i="29"/>
  <c r="V22" i="19"/>
  <c r="L44" i="18"/>
  <c r="N44" i="18"/>
  <c r="V10" i="20"/>
  <c r="V23" i="19"/>
  <c r="O20" i="60"/>
  <c r="O10" i="60"/>
  <c r="O17" i="53"/>
  <c r="O21" i="45"/>
  <c r="V19" i="26"/>
  <c r="V27" i="26"/>
  <c r="V18" i="20"/>
  <c r="N39" i="18"/>
  <c r="L39" i="18"/>
  <c r="V5" i="20"/>
  <c r="V18" i="19"/>
  <c r="V21" i="19"/>
  <c r="O21" i="59"/>
  <c r="O18" i="49"/>
  <c r="O18" i="40"/>
  <c r="V32" i="21"/>
  <c r="L36" i="18"/>
  <c r="N36" i="18"/>
  <c r="V16" i="20"/>
  <c r="Z39" i="12" l="1"/>
  <c r="AB39" i="12" s="1"/>
  <c r="Z32" i="12"/>
  <c r="AB32" i="12" s="1"/>
  <c r="S27" i="57"/>
  <c r="Z12" i="13"/>
  <c r="AB12" i="13" s="1"/>
  <c r="S77" i="37"/>
  <c r="Q65" i="61"/>
  <c r="Z10" i="12"/>
  <c r="AB10" i="12" s="1"/>
  <c r="Z36" i="13"/>
  <c r="AB36" i="13" s="1"/>
  <c r="S84" i="43"/>
  <c r="S76" i="37"/>
  <c r="S66" i="35"/>
  <c r="S80" i="41"/>
  <c r="S54" i="50"/>
  <c r="S53" i="50"/>
  <c r="Z12" i="12"/>
  <c r="AB12" i="12" s="1"/>
  <c r="Z31" i="12"/>
  <c r="AB31" i="12" s="1"/>
  <c r="Z11" i="13"/>
  <c r="AB11" i="13" s="1"/>
  <c r="S51" i="48"/>
  <c r="S72" i="35"/>
  <c r="Z34" i="13"/>
  <c r="AB34" i="13" s="1"/>
  <c r="R66" i="29"/>
  <c r="Z42" i="12"/>
  <c r="AB42" i="12" s="1"/>
  <c r="S82" i="41"/>
  <c r="Z25" i="12"/>
  <c r="AB25" i="12" s="1"/>
  <c r="Z13" i="13"/>
  <c r="AB13" i="13" s="1"/>
  <c r="S81" i="41"/>
  <c r="Z23" i="12"/>
  <c r="AB23" i="12" s="1"/>
  <c r="Z9" i="12"/>
  <c r="AB9" i="12" s="1"/>
  <c r="S83" i="41"/>
  <c r="Z17" i="12"/>
  <c r="AB17" i="12" s="1"/>
  <c r="S52" i="48"/>
  <c r="S50" i="48"/>
  <c r="Q66" i="62"/>
  <c r="S46" i="51"/>
  <c r="Z42" i="13"/>
  <c r="AB42" i="13" s="1"/>
  <c r="S64" i="35"/>
  <c r="Z50" i="13"/>
  <c r="AB50" i="13" s="1"/>
  <c r="S70" i="35"/>
  <c r="Z44" i="12"/>
  <c r="AB44" i="12" s="1"/>
  <c r="S43" i="51"/>
  <c r="S79" i="40"/>
  <c r="S86" i="45"/>
  <c r="P62" i="27"/>
  <c r="S75" i="36"/>
  <c r="P63" i="28"/>
  <c r="S78" i="39"/>
  <c r="S29" i="57"/>
  <c r="Z36" i="12"/>
  <c r="AB36" i="12" s="1"/>
  <c r="Z34" i="12"/>
  <c r="AB34" i="12" s="1"/>
  <c r="Z37" i="12"/>
  <c r="AB37" i="12" s="1"/>
  <c r="S68" i="34"/>
  <c r="Z26" i="12"/>
  <c r="AB26" i="12" s="1"/>
  <c r="P55" i="18"/>
  <c r="Z56" i="13"/>
  <c r="AB56" i="13" s="1"/>
  <c r="Z25" i="13"/>
  <c r="AB25" i="13" s="1"/>
  <c r="Z40" i="12"/>
  <c r="AB40" i="12" s="1"/>
  <c r="Z6" i="13"/>
  <c r="AB6" i="13" s="1"/>
  <c r="Z38" i="12"/>
  <c r="AB38" i="12" s="1"/>
  <c r="S70" i="34"/>
  <c r="Z26" i="13"/>
  <c r="AB26" i="13" s="1"/>
  <c r="Z13" i="12"/>
  <c r="AB13" i="12" s="1"/>
  <c r="S67" i="34"/>
  <c r="Z7" i="13"/>
  <c r="AB7" i="13" s="1"/>
  <c r="P56" i="18"/>
  <c r="P57" i="18"/>
  <c r="S21" i="57"/>
  <c r="Z24" i="12"/>
  <c r="AB24" i="12" s="1"/>
  <c r="S69" i="34"/>
  <c r="S85" i="45"/>
  <c r="X66" i="25"/>
  <c r="Z22" i="12"/>
  <c r="AB22" i="12" s="1"/>
  <c r="S71" i="34"/>
  <c r="P64" i="28"/>
  <c r="Z14" i="12"/>
  <c r="AB14" i="12" s="1"/>
  <c r="Z41" i="13"/>
  <c r="AB41" i="13" s="1"/>
  <c r="P65" i="28"/>
  <c r="Z49" i="12"/>
  <c r="AB49" i="12" s="1"/>
  <c r="X10" i="21"/>
  <c r="X68" i="19"/>
  <c r="X65" i="19"/>
  <c r="X35" i="19"/>
  <c r="X64" i="19"/>
  <c r="X68" i="26"/>
  <c r="X63" i="25"/>
  <c r="X6" i="21"/>
  <c r="X37" i="19"/>
  <c r="X8" i="21"/>
  <c r="X51" i="19"/>
  <c r="X7" i="21"/>
  <c r="X41" i="21"/>
  <c r="X66" i="19"/>
  <c r="X67" i="19"/>
  <c r="S26" i="57"/>
  <c r="X69" i="26"/>
  <c r="S23" i="57"/>
  <c r="X36" i="19"/>
  <c r="X63" i="19"/>
  <c r="X9" i="21"/>
  <c r="X64" i="25"/>
  <c r="X67" i="26"/>
  <c r="X47" i="19"/>
  <c r="S43" i="57"/>
  <c r="X65" i="25"/>
</calcChain>
</file>

<file path=xl/sharedStrings.xml><?xml version="1.0" encoding="utf-8"?>
<sst xmlns="http://schemas.openxmlformats.org/spreadsheetml/2006/main" count="22056" uniqueCount="477">
  <si>
    <t>157区 活动中心 2019 9月 分包贡献明细</t>
  </si>
  <si>
    <t>礼包类别</t>
  </si>
  <si>
    <t>分数</t>
  </si>
  <si>
    <t>日期</t>
  </si>
  <si>
    <t>9月4日 &amp; 9月7日</t>
  </si>
  <si>
    <t>9月11日 &amp; 9月14日</t>
  </si>
  <si>
    <t>9月18日 &amp; 9月21日</t>
  </si>
  <si>
    <t>9月25日 &amp; 9月28日</t>
  </si>
  <si>
    <t>总分</t>
  </si>
  <si>
    <t>备注</t>
  </si>
  <si>
    <t>跨服传说礼包6分</t>
  </si>
  <si>
    <t>编号</t>
  </si>
  <si>
    <t>昵称</t>
  </si>
  <si>
    <t>曾用名</t>
  </si>
  <si>
    <t>周三</t>
  </si>
  <si>
    <t>周六</t>
  </si>
  <si>
    <t>合计</t>
  </si>
  <si>
    <t>分包</t>
  </si>
  <si>
    <t>贡献</t>
  </si>
  <si>
    <t>参战次数</t>
  </si>
  <si>
    <t>本月得分</t>
  </si>
  <si>
    <t>上月得分</t>
  </si>
  <si>
    <t>礼包耗费</t>
  </si>
  <si>
    <t>分包总分</t>
  </si>
  <si>
    <t>轮入下月</t>
  </si>
  <si>
    <t>跨服英雄礼包5分</t>
  </si>
  <si>
    <t>Forever`欢喜</t>
  </si>
  <si>
    <t>未分包</t>
  </si>
  <si>
    <t>XXX 0战</t>
  </si>
  <si>
    <t>跨服精英礼包4分</t>
  </si>
  <si>
    <t>Forever`弟弟</t>
  </si>
  <si>
    <t>XXX 1战</t>
  </si>
  <si>
    <t>传说功勋礼包4分</t>
  </si>
  <si>
    <t>Forever`暴风</t>
  </si>
  <si>
    <t>XXX 2战</t>
  </si>
  <si>
    <t>英雄功勋礼包3分</t>
  </si>
  <si>
    <t>Forever`利</t>
  </si>
  <si>
    <t>XXX 3战</t>
  </si>
  <si>
    <t>精英功勋礼包2分</t>
  </si>
  <si>
    <t>Forever`輪回</t>
  </si>
  <si>
    <t>XXX 4战</t>
  </si>
  <si>
    <t>Forever`等待</t>
  </si>
  <si>
    <t>XXX 5战</t>
  </si>
  <si>
    <t>Forever`瓶子</t>
  </si>
  <si>
    <t>XXX 6战</t>
  </si>
  <si>
    <t>Forever`了佳</t>
  </si>
  <si>
    <t>XXX 7战</t>
  </si>
  <si>
    <t>Forever`释空</t>
  </si>
  <si>
    <t>XXX 8战</t>
  </si>
  <si>
    <t>Forever`随风</t>
  </si>
  <si>
    <t>XXX 9战</t>
  </si>
  <si>
    <t>Forever`白泽</t>
  </si>
  <si>
    <t>XXX 10战</t>
  </si>
  <si>
    <t>Forever`仙尊</t>
  </si>
  <si>
    <t>XXX 11战</t>
  </si>
  <si>
    <t>Forever`雷柱</t>
  </si>
  <si>
    <t>XXX 12战</t>
  </si>
  <si>
    <t>Forever`初见</t>
  </si>
  <si>
    <t>XXX 13战</t>
  </si>
  <si>
    <t>Forever`Gai</t>
  </si>
  <si>
    <t>XXX 14战</t>
  </si>
  <si>
    <t>Forever`啾啾</t>
  </si>
  <si>
    <t>XXX 15战</t>
  </si>
  <si>
    <t>Forever`珞珞</t>
  </si>
  <si>
    <t>XXX 16战</t>
  </si>
  <si>
    <t>万事如意</t>
  </si>
  <si>
    <t>林一</t>
  </si>
  <si>
    <t>Forever`孤王</t>
  </si>
  <si>
    <t>Forever`里瞳</t>
  </si>
  <si>
    <t>Forever`天刀</t>
  </si>
  <si>
    <t>Forever`三傻</t>
  </si>
  <si>
    <t>Forever`孤心</t>
  </si>
  <si>
    <t>Forever`二傻</t>
  </si>
  <si>
    <t>Forever`為你</t>
  </si>
  <si>
    <t>Forever`鹿丸</t>
  </si>
  <si>
    <t>Forever`别吵</t>
  </si>
  <si>
    <t>晨曦心</t>
  </si>
  <si>
    <t>Nobita</t>
  </si>
  <si>
    <t>清风术语</t>
  </si>
  <si>
    <t>Forever`大傻</t>
  </si>
  <si>
    <t>Forever`劳模</t>
  </si>
  <si>
    <t>神罗天征</t>
  </si>
  <si>
    <t>卟离卟弃</t>
  </si>
  <si>
    <t>培昱</t>
  </si>
  <si>
    <t>宫本武藏</t>
  </si>
  <si>
    <t>平平淡淡就行</t>
  </si>
  <si>
    <t>阿祖</t>
  </si>
  <si>
    <t>Forever`荣耀</t>
  </si>
  <si>
    <t>Forever`奶抖</t>
  </si>
  <si>
    <t>Forever`阿良</t>
  </si>
  <si>
    <t>Forever`野马</t>
  </si>
  <si>
    <t>Forever`杜莎</t>
  </si>
  <si>
    <t>Forever`帆锅</t>
  </si>
  <si>
    <t>奈何桥上唱领悟</t>
  </si>
  <si>
    <t>Forever`胖子</t>
  </si>
  <si>
    <t>Forever`小傻</t>
  </si>
  <si>
    <t>六道，牧人Y</t>
  </si>
  <si>
    <t>Forever`sky</t>
  </si>
  <si>
    <t>Forever`七夜</t>
  </si>
  <si>
    <t>Forever`清风</t>
  </si>
  <si>
    <t>Forever`XXX</t>
  </si>
  <si>
    <t>Forever`影迷</t>
  </si>
  <si>
    <t>Forever`真吾</t>
  </si>
  <si>
    <t>157区 活动中心 分包贡献明细 By:Forever`二傻</t>
  </si>
  <si>
    <t>人数</t>
  </si>
  <si>
    <t>消耗分数</t>
  </si>
  <si>
    <t>封印卷個數</t>
  </si>
  <si>
    <t>通靈卷個數</t>
  </si>
  <si>
    <t>價值（金幣）</t>
  </si>
  <si>
    <t>10月2日 &amp; 10月5日</t>
  </si>
  <si>
    <t>10月9日 &amp; 10月12日</t>
  </si>
  <si>
    <t>10月16日 &amp; 10月19日</t>
  </si>
  <si>
    <t>10月23日 &amp; 10月26日</t>
  </si>
  <si>
    <t>跨服传说礼包</t>
  </si>
  <si>
    <t>参战</t>
  </si>
  <si>
    <t>新人战力排名</t>
  </si>
  <si>
    <t>新人初始分</t>
  </si>
  <si>
    <t>跨服英雄礼包</t>
  </si>
  <si>
    <t>Forever`习惯</t>
  </si>
  <si>
    <t>习惯</t>
  </si>
  <si>
    <t>跨服精英礼包</t>
  </si>
  <si>
    <t>Forever`大欢</t>
  </si>
  <si>
    <t>传说功勋礼包</t>
  </si>
  <si>
    <t>英雄功勋礼包</t>
  </si>
  <si>
    <t>精英功勋礼包</t>
  </si>
  <si>
    <t>Forever`Thoma</t>
  </si>
  <si>
    <t>Forever`时光</t>
  </si>
  <si>
    <t>Forever`火年</t>
  </si>
  <si>
    <t>Forever`牧人Y</t>
  </si>
  <si>
    <t>Forever`丝控</t>
  </si>
  <si>
    <t>休闲酷哥</t>
  </si>
  <si>
    <t>Forever`Dog</t>
  </si>
  <si>
    <t>Forever`楚风</t>
  </si>
  <si>
    <t>Forever`爱神</t>
  </si>
  <si>
    <t>Forever`靓仔</t>
  </si>
  <si>
    <t>Forever`无聊</t>
  </si>
  <si>
    <t>宇智波四</t>
  </si>
  <si>
    <t>Forever`迷弟</t>
  </si>
  <si>
    <t>Forever`流川</t>
  </si>
  <si>
    <t>Forever`耶耶</t>
  </si>
  <si>
    <t>飞鸟九</t>
  </si>
  <si>
    <t>Forever`辣条</t>
  </si>
  <si>
    <t>Forever`明天</t>
  </si>
  <si>
    <t>..明天</t>
  </si>
  <si>
    <t>Forever`纯</t>
  </si>
  <si>
    <t>Forever`星星</t>
  </si>
  <si>
    <t>Forever`iU</t>
  </si>
  <si>
    <t>维拉多</t>
  </si>
  <si>
    <t>Forever`武陽</t>
  </si>
  <si>
    <t>口哥泰国佛牌</t>
  </si>
  <si>
    <t>Forever`无敌</t>
  </si>
  <si>
    <t>我们还只是年轻</t>
  </si>
  <si>
    <t>Forever`一笑</t>
  </si>
  <si>
    <t>【镜像】夜幕</t>
  </si>
  <si>
    <t>钊_</t>
  </si>
  <si>
    <t>Forever`阿呆</t>
  </si>
  <si>
    <t>Forever`法师</t>
  </si>
  <si>
    <t>Forever`飞鸟</t>
  </si>
  <si>
    <t>Forever`手鞠</t>
  </si>
  <si>
    <t>月城十忍</t>
  </si>
  <si>
    <t>君上</t>
  </si>
  <si>
    <t>Forever`天团</t>
  </si>
  <si>
    <t>人物信息</t>
  </si>
  <si>
    <t>参战与贡献</t>
  </si>
  <si>
    <t>积分统计</t>
  </si>
  <si>
    <t>即时战力</t>
  </si>
  <si>
    <t>a跨服传说礼包</t>
  </si>
  <si>
    <t>人物账号</t>
  </si>
  <si>
    <t>参战得分</t>
  </si>
  <si>
    <t>贡献得分</t>
  </si>
  <si>
    <t>本周得分</t>
  </si>
  <si>
    <t>上周得分</t>
  </si>
  <si>
    <t>结余分数</t>
  </si>
  <si>
    <t>b跨服英雄礼包</t>
  </si>
  <si>
    <t>d传说功勋礼包</t>
  </si>
  <si>
    <t>c跨服精英礼包</t>
  </si>
  <si>
    <t>e英雄功勋礼包</t>
  </si>
  <si>
    <t>f精英功勋礼包</t>
  </si>
  <si>
    <t>Forever`邓sir</t>
  </si>
  <si>
    <t>Forever`四傻</t>
  </si>
  <si>
    <t>Forever`爱</t>
  </si>
  <si>
    <t>Forever`誓言</t>
  </si>
  <si>
    <t>Forever`收皮</t>
  </si>
  <si>
    <t>Forever`噢耶</t>
  </si>
  <si>
    <t>Forever`Lera</t>
  </si>
  <si>
    <t>Forever`烟灰</t>
  </si>
  <si>
    <t>周炎炎</t>
  </si>
  <si>
    <t>(未分包)</t>
  </si>
  <si>
    <t>Forever`白茶</t>
  </si>
  <si>
    <t>威士忌的碎冰</t>
  </si>
  <si>
    <t>elvinc</t>
  </si>
  <si>
    <t>Forever`大九</t>
  </si>
  <si>
    <t>Forever`渣男</t>
  </si>
  <si>
    <t>Forever`暖男</t>
  </si>
  <si>
    <t>Forever`天天</t>
  </si>
  <si>
    <t>Forever`奈良</t>
  </si>
  <si>
    <t>Forever`野兽</t>
  </si>
  <si>
    <t>Forever`落尘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</si>
  <si>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3.本周得分=参战得分+贡献得分+组织副本得分。
4.参战得分= 组织成员本周参战次数。
5.贡献得分= 组织成员截至礼包统计时间的周贡献值除以周贡献参数。
6.组织副本得分 = 指数化组织成员本周组织副本伤害/指数化全员本周组织副本总伤害*组织人数*组织副本平均分
7.每周的组织新人将在本周分包完成后得到新人初始分，公式为AGGREGATE(16,6,全体老成员结余分数数列,1-(新人组织内战力排名-1)/组织人数)。新人初始分将计入新人的上周得分</t>
  </si>
  <si>
    <t>组织副本伤害</t>
  </si>
  <si>
    <t>Day1</t>
  </si>
  <si>
    <t>Day2</t>
  </si>
  <si>
    <t>Day3</t>
  </si>
  <si>
    <t>Day4</t>
  </si>
  <si>
    <t>Day5</t>
  </si>
  <si>
    <t>Day6</t>
  </si>
  <si>
    <t>*总伤害</t>
  </si>
  <si>
    <t>组织副本得分</t>
  </si>
  <si>
    <t>组织副本平均分</t>
  </si>
  <si>
    <t>周贡献参数</t>
  </si>
  <si>
    <t>礼包消耗参数</t>
  </si>
  <si>
    <t>*组织副本指数</t>
  </si>
  <si>
    <t>年</t>
  </si>
  <si>
    <t>月</t>
  </si>
  <si>
    <t>日</t>
  </si>
  <si>
    <t>Hill</t>
  </si>
  <si>
    <t>Forever`小龙</t>
  </si>
  <si>
    <t>爱思妍</t>
  </si>
  <si>
    <t>江南</t>
  </si>
  <si>
    <t>南街</t>
  </si>
  <si>
    <t>不下饭</t>
  </si>
  <si>
    <t>Forever`雏田</t>
  </si>
  <si>
    <t>Forever`红豆</t>
  </si>
  <si>
    <t>九鬼鬼</t>
  </si>
  <si>
    <t>甲贺忍蛙</t>
  </si>
  <si>
    <t>Forever`家籽</t>
  </si>
  <si>
    <t>暗部手术刀</t>
  </si>
  <si>
    <t>暗部使者</t>
  </si>
  <si>
    <t>合肥推拿</t>
  </si>
  <si>
    <t>Forever`魔鬼</t>
  </si>
  <si>
    <t>Forever`心安</t>
  </si>
  <si>
    <t>Crazy游侠</t>
  </si>
  <si>
    <t>金色的小青龙</t>
  </si>
  <si>
    <t>金色的黑泽麻</t>
  </si>
  <si>
    <t>来！小金刚</t>
  </si>
  <si>
    <t>金色的小萌新</t>
  </si>
  <si>
    <t>金色的鸦</t>
  </si>
  <si>
    <t>Forever`使者</t>
  </si>
  <si>
    <t>Forever`逆战</t>
  </si>
  <si>
    <t>Forever`hill</t>
  </si>
  <si>
    <t>Forever`wow1</t>
  </si>
  <si>
    <t>Forever`QWER</t>
  </si>
  <si>
    <t>Forever`wow3</t>
  </si>
  <si>
    <t>birthday.8.29</t>
  </si>
  <si>
    <t>疯不觉</t>
  </si>
  <si>
    <t>nhl阿</t>
  </si>
  <si>
    <t>Forever手术刀</t>
  </si>
  <si>
    <t>逆战</t>
  </si>
  <si>
    <t>Forever`白三瓶</t>
  </si>
  <si>
    <t>Forever`无畏</t>
  </si>
  <si>
    <t>午夜屠猪男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</si>
  <si>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3.本周得分=参战得分+组织集结得分。
4.参战得分= 组织成员本周参战次数。
5.组织集结得分 = 组织集结波数/组织集结指数
6.每周的组织新人将在本周分包完成后得到新人初始分，公式为AGGREGATE(16,6,全体老成员结余分数数列,1-(新人组织内战力排名-1)/组织人数)。新人初始分将计入新人的上周得分</t>
  </si>
  <si>
    <t>组织集结</t>
  </si>
  <si>
    <t>次数</t>
  </si>
  <si>
    <t>波数</t>
  </si>
  <si>
    <t>组织集结得分</t>
  </si>
  <si>
    <t>*组织集结指数</t>
  </si>
  <si>
    <t>Forever`熊猫</t>
  </si>
  <si>
    <t>Forever`暗宝</t>
  </si>
  <si>
    <t>云烟</t>
  </si>
  <si>
    <t>Forever`红闪</t>
  </si>
  <si>
    <t>永恒小雨</t>
  </si>
  <si>
    <t>人生如棋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</si>
  <si>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3.本周得分=参战得分+组织集结得分+奖励得分。
4.参战得分= 组织成员本周参战次数。
5.组织集结得分 = 组织集结波数/组织集结指数
6.奖励得分包含并不限于：满参战，分包统计，接引新人。详情见备注
7.每周的组织新人将在本周分包完成后得到新人初始分，公式为AGGREGATE(16,6,全体老成员结余分数数列,1-(新人组织内战力排名-1)/组织人数)。新人初始分将计入新人的上周得分</t>
  </si>
  <si>
    <t>奖励得分</t>
  </si>
  <si>
    <t>战力</t>
  </si>
  <si>
    <t>一手先攻</t>
  </si>
  <si>
    <t>Forever`网易</t>
  </si>
  <si>
    <t>Forever`六傻</t>
  </si>
  <si>
    <t>喜来乐</t>
  </si>
  <si>
    <t>Forever`柠檬</t>
  </si>
  <si>
    <t>俗凡</t>
  </si>
  <si>
    <t>金色の瞎玩</t>
  </si>
  <si>
    <t>八重樱士斩</t>
  </si>
  <si>
    <t>千手源</t>
  </si>
  <si>
    <t>九鬼弥神</t>
  </si>
  <si>
    <t>须佐之男</t>
  </si>
  <si>
    <t>阿飘</t>
  </si>
  <si>
    <t>kaco</t>
  </si>
  <si>
    <t>欣枫</t>
  </si>
  <si>
    <t>水无月昭</t>
  </si>
  <si>
    <t>金色の木叶</t>
  </si>
  <si>
    <t>Forever`kaco</t>
  </si>
  <si>
    <t>Forever`玩偶</t>
  </si>
  <si>
    <t>金色の龙崎小穗</t>
  </si>
  <si>
    <t>梵小梵</t>
  </si>
  <si>
    <t>心随万境波</t>
  </si>
  <si>
    <t>Forever`小梵</t>
  </si>
  <si>
    <t>Forever`止水</t>
  </si>
  <si>
    <t>洛尘</t>
  </si>
  <si>
    <t>Forever`白嫖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</si>
  <si>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3.本周得分=参战得分+组织集结得分+奖励得分。
4.参战得分= 组织成员本周参战次数,参战两次以上，每次有0.5分额外奖励。
5.组织集结得分 = 组织集结波数/组织集结指数
6.奖励得分包含并不限于：满参战，分包统计，接引新人。详情见备注
7.每周的组织新人将在本周分包完成后得到新人初始分，公式为AGGREGATE(16,6,全体老成员结余分数数列,1-(新人组织内战力排名-1)/组织人数)。新人初始分将计入新人的上周得分</t>
  </si>
  <si>
    <t>不知火未</t>
  </si>
  <si>
    <t>乂里鲁板</t>
  </si>
  <si>
    <t>受伤虎</t>
  </si>
  <si>
    <t>神谷风爱</t>
  </si>
  <si>
    <t>南风</t>
  </si>
  <si>
    <t>九尾妖狐</t>
  </si>
  <si>
    <r>
      <rPr>
        <b/>
        <sz val="14"/>
        <rFont val="楷体"/>
        <family val="3"/>
        <charset val="134"/>
      </rPr>
      <t>Mr丶小傻傻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</si>
  <si>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Mr丶良闪闪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</si>
  <si>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Mr丶奶粉熊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</si>
  <si>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Mr丶渣男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</si>
  <si>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Mr丶山栀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</si>
  <si>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Mr丶欢喜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</si>
  <si>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Mr丶手术刀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</si>
  <si>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Mr丶随风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</si>
  <si>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Mr丶玄月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</si>
  <si>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Mr丶柠檬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</si>
  <si>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Mr丶帆锅锅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</si>
  <si>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Mr丶糯米团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</si>
  <si>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Mr丶醉清风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</si>
  <si>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Mr丶夜幕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</si>
  <si>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Mr丶毛球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</si>
  <si>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Mr丶豆米酱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</si>
  <si>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Mr丶一二三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</si>
  <si>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Mr丶爱思妍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</si>
  <si>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Mr丶TRUE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</si>
  <si>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Mr丶拿肾肝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</si>
  <si>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Mr丶疯不觉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</si>
  <si>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Mr丶小萌新</t>
    </r>
    <r>
      <rPr>
        <b/>
        <sz val="14"/>
        <rFont val="Arial"/>
        <family val="2"/>
      </rPr>
      <t>এ</t>
    </r>
  </si>
  <si>
    <t>Fqyyy∞</t>
  </si>
  <si>
    <r>
      <rPr>
        <b/>
        <sz val="14"/>
        <rFont val="楷体"/>
        <family val="3"/>
        <charset val="134"/>
      </rPr>
      <t>Mr丶Hinaya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</si>
  <si>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Mr丶东武阳公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</si>
  <si>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Mr丶小贱贱</t>
    </r>
    <r>
      <rPr>
        <b/>
        <sz val="14"/>
        <rFont val="Arial"/>
        <family val="2"/>
      </rPr>
      <t>এ</t>
    </r>
  </si>
  <si>
    <t>LENG男妓</t>
  </si>
  <si>
    <t>弃坑了</t>
  </si>
  <si>
    <t>刘昊然</t>
  </si>
  <si>
    <t>泷泽晚剑心</t>
  </si>
  <si>
    <t>波多野洁衣</t>
  </si>
  <si>
    <t>随风转</t>
  </si>
  <si>
    <t>陌上花开·鼬</t>
  </si>
  <si>
    <t>木叶村~京凌宁</t>
  </si>
  <si>
    <t>高桥优</t>
  </si>
  <si>
    <t>a传说功勋礼包</t>
  </si>
  <si>
    <t>b英雄功勋礼包</t>
  </si>
  <si>
    <t>c精英功勋礼包</t>
  </si>
  <si>
    <r>
      <rPr>
        <b/>
        <sz val="14"/>
        <rFont val="楷体"/>
        <family val="3"/>
        <charset val="134"/>
      </rPr>
      <t>Mr丶东鹏</t>
    </r>
    <r>
      <rPr>
        <b/>
        <sz val="14"/>
        <rFont val="Arial"/>
        <family val="2"/>
      </rPr>
      <t>এ</t>
    </r>
  </si>
  <si>
    <r>
      <rPr>
        <b/>
        <sz val="14"/>
        <rFont val="楷体"/>
        <family val="3"/>
        <charset val="134"/>
      </rPr>
      <t>Mr丶止水</t>
    </r>
    <r>
      <rPr>
        <b/>
        <sz val="14"/>
        <rFont val="Nirmala UI"/>
        <family val="2"/>
      </rPr>
      <t>এ</t>
    </r>
  </si>
  <si>
    <r>
      <rPr>
        <b/>
        <sz val="14"/>
        <rFont val="楷体"/>
        <family val="3"/>
        <charset val="134"/>
      </rPr>
      <t>Mr丶潇梦临</t>
    </r>
    <r>
      <rPr>
        <b/>
        <sz val="14"/>
        <rFont val="Nirmala UI"/>
        <family val="2"/>
      </rPr>
      <t>এ</t>
    </r>
  </si>
  <si>
    <t>皮皮and薯条</t>
  </si>
  <si>
    <r>
      <rPr>
        <b/>
        <sz val="14"/>
        <rFont val="楷体"/>
        <family val="3"/>
        <charset val="134"/>
      </rPr>
      <t>Mr丶君莫笑</t>
    </r>
    <r>
      <rPr>
        <b/>
        <sz val="14"/>
        <rFont val="Nirmala UI"/>
        <family val="2"/>
      </rPr>
      <t>এ</t>
    </r>
  </si>
  <si>
    <t>始于光明终成劫</t>
  </si>
  <si>
    <t>Mr丶Hinata</t>
    <phoneticPr fontId="22" type="noConversion"/>
  </si>
  <si>
    <r>
      <t>Ms丶山栀</t>
    </r>
    <r>
      <rPr>
        <b/>
        <sz val="14"/>
        <rFont val="Nirmala UI"/>
        <family val="2"/>
        <charset val="134"/>
      </rPr>
      <t>এ</t>
    </r>
    <phoneticPr fontId="22" type="noConversion"/>
  </si>
  <si>
    <t>战力</t>
    <phoneticPr fontId="22" type="noConversion"/>
  </si>
  <si>
    <t>浅墨璃殇</t>
    <phoneticPr fontId="22" type="noConversion"/>
  </si>
  <si>
    <t>状态</t>
    <phoneticPr fontId="22" type="noConversion"/>
  </si>
  <si>
    <t>尸体</t>
    <phoneticPr fontId="22" type="noConversion"/>
  </si>
  <si>
    <t>157 活动中心</t>
    <phoneticPr fontId="22" type="noConversion"/>
  </si>
  <si>
    <r>
      <t>Mr丶AA1妖妖</t>
    </r>
    <r>
      <rPr>
        <b/>
        <sz val="14"/>
        <rFont val="Nirmala UI"/>
        <family val="2"/>
        <charset val="134"/>
      </rPr>
      <t>এ</t>
    </r>
    <phoneticPr fontId="22" type="noConversion"/>
  </si>
  <si>
    <t>原石</t>
  </si>
  <si>
    <t>Mr丶欢喜এ</t>
  </si>
  <si>
    <t>Mr丶糯米团এ</t>
  </si>
  <si>
    <t>Mr丶随风এ</t>
  </si>
  <si>
    <t>Mr丶一二三এ</t>
  </si>
  <si>
    <t>Mr丶毛球এ</t>
  </si>
  <si>
    <t>Mr丶良闪闪এ</t>
  </si>
  <si>
    <t>Mr丶帆锅锅এ</t>
  </si>
  <si>
    <t>Mr丶小傻傻এ</t>
  </si>
  <si>
    <t>Mr丶醉清风এ</t>
  </si>
  <si>
    <t>Mr丶君莫笑এ</t>
  </si>
  <si>
    <t>Ms丶山栀এ</t>
  </si>
  <si>
    <t>Mr丶爱思妍এ</t>
  </si>
  <si>
    <t>Mr丶手术刀এ</t>
  </si>
  <si>
    <t>Mr丶奶粉熊এ</t>
  </si>
  <si>
    <t>Mr丶小萌新এ</t>
  </si>
  <si>
    <t>Mr丶东鹏এ</t>
  </si>
  <si>
    <t>Mr丶柠檬এ</t>
  </si>
  <si>
    <t>Mr丶玄月এ</t>
  </si>
  <si>
    <t>Mr丶TRUEএ</t>
  </si>
  <si>
    <t>Mr丶拿肾肝এ</t>
  </si>
  <si>
    <t>Mr丶止水এ</t>
  </si>
  <si>
    <t>Mr丶潇梦临এ</t>
  </si>
  <si>
    <t>Mr丶吒少এ</t>
  </si>
  <si>
    <t>Mr丶枫渐渐এ</t>
  </si>
  <si>
    <t>Mr丶阳光幽灵এ</t>
  </si>
  <si>
    <t>Mr丶星辰এ</t>
  </si>
  <si>
    <t>Mr丶羊肉串串এ</t>
  </si>
  <si>
    <t>Mr丶上头猫এ</t>
  </si>
  <si>
    <t>Mr丶云恺এ</t>
  </si>
  <si>
    <t>Mr丶花满溪এ</t>
  </si>
  <si>
    <t>Mr丶破红尘এ</t>
  </si>
  <si>
    <t>Mr丶夜未央এ</t>
  </si>
  <si>
    <t>Mr丶盖世英雄এ</t>
  </si>
  <si>
    <t>Mr丶飞段এ</t>
  </si>
  <si>
    <t>天道の周易八卦</t>
  </si>
  <si>
    <t>Ms丶惜悦এ</t>
  </si>
  <si>
    <t>Mr丶桜咲এ</t>
  </si>
  <si>
    <t>Mr丶迪亚波罗এ</t>
  </si>
  <si>
    <t>の不诉离殇</t>
  </si>
  <si>
    <t>Mr丶橘子এ</t>
  </si>
  <si>
    <t>Mr丶雏田田এ</t>
  </si>
  <si>
    <t>Mr丶阿修罗এ</t>
  </si>
  <si>
    <t>Mr丶路槡এ</t>
  </si>
  <si>
    <t>Mr丶山兮এ</t>
  </si>
  <si>
    <t>Mr丶可乐এ</t>
  </si>
  <si>
    <t>Mr丶截拳道এ</t>
  </si>
  <si>
    <t>Mr丶晚剑心এ</t>
  </si>
  <si>
    <t>Mr丶userএ</t>
  </si>
  <si>
    <t>ぜ八岐信ぜ</t>
    <phoneticPr fontId="5" type="noConversion"/>
  </si>
  <si>
    <t>Mr丶哈撒给এ</t>
  </si>
  <si>
    <t>哦豁</t>
  </si>
  <si>
    <t>持久的蛤蟆助</t>
  </si>
  <si>
    <t>Mr丶小太阳এ</t>
  </si>
  <si>
    <t>Mr丶多喝热水এ</t>
  </si>
  <si>
    <t>帅气的蟾蜍</t>
  </si>
  <si>
    <t>Mr丶承欢এ</t>
  </si>
  <si>
    <t>Mr丶马赛克এ</t>
  </si>
  <si>
    <t>Mr丶蛤蟆助এ</t>
  </si>
  <si>
    <t>Mr丶逆战এ</t>
  </si>
  <si>
    <r>
      <t>Mr丶浅陌璃殇</t>
    </r>
    <r>
      <rPr>
        <b/>
        <sz val="14"/>
        <rFont val="Nirmala UI"/>
        <family val="2"/>
        <charset val="134"/>
      </rPr>
      <t>এ</t>
    </r>
  </si>
  <si>
    <t>Mr丶Figএ</t>
  </si>
  <si>
    <t>Mr丶百威快活了এ</t>
  </si>
  <si>
    <t>迪迦奥特曼</t>
  </si>
  <si>
    <t>Mr丶凹凸鳗এ</t>
  </si>
  <si>
    <t>Mr丶百威死透了এ</t>
  </si>
  <si>
    <t>Mr丶没啥本事এ</t>
  </si>
  <si>
    <t>裤裤里丝</t>
  </si>
  <si>
    <t>Mr丶耗子尾汁এ</t>
  </si>
  <si>
    <t>Mr丶春野樱এ</t>
  </si>
  <si>
    <t>Mr丶上步এ</t>
    <phoneticPr fontId="13" type="noConversion"/>
  </si>
  <si>
    <t>Mr丶王大花এ</t>
  </si>
  <si>
    <t>Mr丶王富贵এ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</si>
  <si>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3.本周得分=参战得分+组织集结得分+奖励得分。
4.参战得分= 组织成员本周参战次数,参战两次以上，每次有0.5分额外奖励。
5.组织集结得分：打满或漏一天得（组织集结指数）分，其余没分
6.奖励得分包含并不限于：满参战，分包统计，接引新人。详情见备注
7.每周的组织新人将在本周分包完成后得到新人初始分，公式为AGGREGATE(16,6,全体老成员结余分数数列,1-(新人组织内战力排名-1)/组织人数)。新人初始分将计入新人的上周得分</t>
  </si>
  <si>
    <t>打满或漏1</t>
    <phoneticPr fontId="22" type="noConversion"/>
  </si>
  <si>
    <t>Mr丶影诠释এ</t>
  </si>
  <si>
    <t>古月哥欠</t>
  </si>
  <si>
    <r>
      <t>Mr丶追梦</t>
    </r>
    <r>
      <rPr>
        <sz val="14"/>
        <rFont val="Nirmala UI"/>
        <family val="2"/>
        <charset val="134"/>
      </rPr>
      <t>এ</t>
    </r>
    <phoneticPr fontId="22" type="noConversion"/>
  </si>
  <si>
    <t>山茶花开时候</t>
    <phoneticPr fontId="22" type="noConversion"/>
  </si>
  <si>
    <r>
      <t>Mr丶百小威</t>
    </r>
    <r>
      <rPr>
        <sz val="14"/>
        <rFont val="Nirmala UI"/>
        <family val="2"/>
        <charset val="134"/>
      </rPr>
      <t>এ</t>
    </r>
    <phoneticPr fontId="22" type="noConversion"/>
  </si>
  <si>
    <r>
      <t>Mr丶肉肉肉</t>
    </r>
    <r>
      <rPr>
        <sz val="14"/>
        <rFont val="Nirmala UI"/>
        <family val="2"/>
        <charset val="134"/>
      </rPr>
      <t>এ</t>
    </r>
    <phoneticPr fontId="22" type="noConversion"/>
  </si>
  <si>
    <r>
      <t>Mr丶山茶花</t>
    </r>
    <r>
      <rPr>
        <sz val="14"/>
        <rFont val="Nirmala UI"/>
        <family val="2"/>
        <charset val="134"/>
      </rPr>
      <t>এ</t>
    </r>
    <phoneticPr fontId="22" type="noConversion"/>
  </si>
  <si>
    <t>别天神</t>
    <phoneticPr fontId="22" type="noConversion"/>
  </si>
  <si>
    <r>
      <t>Mr丶红尘迷妹</t>
    </r>
    <r>
      <rPr>
        <sz val="14"/>
        <rFont val="Nirmala UI"/>
        <family val="2"/>
        <charset val="134"/>
      </rPr>
      <t>এ</t>
    </r>
    <phoneticPr fontId="22" type="noConversion"/>
  </si>
  <si>
    <t>黑泽镜君</t>
    <phoneticPr fontId="22" type="noConversion"/>
  </si>
  <si>
    <t>通灵训练</t>
    <phoneticPr fontId="22" type="noConversion"/>
  </si>
  <si>
    <t>伤</t>
    <phoneticPr fontId="22" type="noConversion"/>
  </si>
  <si>
    <t>追</t>
    <phoneticPr fontId="22" type="noConversion"/>
  </si>
  <si>
    <t>异</t>
    <phoneticPr fontId="22" type="noConversion"/>
  </si>
  <si>
    <t>通灵训练参数</t>
    <phoneticPr fontId="22" type="noConversion"/>
  </si>
  <si>
    <t>通灵训练得分</t>
    <phoneticPr fontId="22" type="noConversion"/>
  </si>
  <si>
    <t>积分计算规则：
1.每周礼包按照分包总分由高到低分配。组织成员的结余分数=分包总分-礼包耗费。结余分数将计入下周表格的上周得分。
2.分包总分=本周得分+上周得分。
3.本周得分=参战得分+组织集结得分+奖励得分。
4.参战得分= 组织成员本周参战次数,参战两次以上，每次有0.5分额外奖励。
5.组织集结得分：打满或漏一天得（组织集结指数）分，其余没分
6.奖励得分包含并不限于：满参战，分包统计，接引新人。详情见备注
7.每周的组织新人将在本周分包完成后得到新人初始分，公式为AGGREGATE(16,6,全体老成员结余分数数列,1-(新人组织内战力排名-1)/组织人数)。新人初始分将计入新人的上周得分
8.通灵训练得分：通灵训练上榜次数*通灵训练参数。通灵训练榜以每周日凌晨（5点之前）为准</t>
    <phoneticPr fontId="22" type="noConversion"/>
  </si>
  <si>
    <r>
      <t>Mr丶小傻傻</t>
    </r>
    <r>
      <rPr>
        <sz val="14"/>
        <rFont val="Nirmala UI"/>
        <family val="2"/>
        <charset val="134"/>
      </rPr>
      <t>এ</t>
    </r>
    <phoneticPr fontId="22" type="noConversion"/>
  </si>
  <si>
    <t>卡卡西分身</t>
    <phoneticPr fontId="22" type="noConversion"/>
  </si>
  <si>
    <t>剑影疾风</t>
    <phoneticPr fontId="22" type="noConversion"/>
  </si>
  <si>
    <t>宇智波有话</t>
    <phoneticPr fontId="22" type="noConversion"/>
  </si>
  <si>
    <t>街头的爱</t>
    <phoneticPr fontId="22" type="noConversion"/>
  </si>
  <si>
    <t>前列腺</t>
    <phoneticPr fontId="22" type="noConversion"/>
  </si>
  <si>
    <r>
      <t>Mr丶Pretender</t>
    </r>
    <r>
      <rPr>
        <sz val="14"/>
        <rFont val="Nirmala UI"/>
        <family val="2"/>
        <charset val="134"/>
      </rPr>
      <t>এ</t>
    </r>
    <phoneticPr fontId="22" type="noConversion"/>
  </si>
  <si>
    <t>Mr丶蓝染এ</t>
  </si>
  <si>
    <t>Mr丶宇智波鼬এ</t>
  </si>
  <si>
    <t>秦无炎</t>
  </si>
  <si>
    <t>叶霸虎</t>
  </si>
  <si>
    <r>
      <t>Mr丶捏尼</t>
    </r>
    <r>
      <rPr>
        <sz val="14"/>
        <rFont val="Nirmala UI"/>
        <family val="2"/>
        <charset val="134"/>
      </rPr>
      <t>এ</t>
    </r>
  </si>
  <si>
    <t>Mr丶曹达华এ</t>
  </si>
  <si>
    <t>Mr丶谜语人এ</t>
  </si>
  <si>
    <t>神乐鹿悟</t>
  </si>
  <si>
    <t>活跃</t>
  </si>
  <si>
    <t>Mr丶水果</t>
  </si>
  <si>
    <t>Mr丶书生</t>
  </si>
  <si>
    <t>Mr丶老萌新এ</t>
  </si>
  <si>
    <r>
      <t>Mr丶王权富贵</t>
    </r>
    <r>
      <rPr>
        <sz val="14"/>
        <rFont val="Nirmala UI"/>
        <family val="2"/>
        <charset val="134"/>
      </rPr>
      <t>এ</t>
    </r>
  </si>
  <si>
    <r>
      <t>Mr丶雷锋</t>
    </r>
    <r>
      <rPr>
        <sz val="14"/>
        <rFont val="Nirmala UI"/>
        <family val="2"/>
        <charset val="134"/>
      </rPr>
      <t>এ</t>
    </r>
  </si>
  <si>
    <t>诸汪盛</t>
  </si>
  <si>
    <t>Mr丶汪富贵এ</t>
  </si>
  <si>
    <t>Ms丶丫丫এ</t>
  </si>
  <si>
    <t>蛤蟆土龙</t>
  </si>
  <si>
    <t>SanNIAn7</t>
  </si>
  <si>
    <t>张伟字益达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</si>
  <si>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3.本周得分=参战得分+组织集结得分+奖励得分。
4.参战得分= 组织成员本周参战次数,参战两次以上，每次有1分额外奖励。
5.组织集结得分：打满或漏一天得（组织集结指数）分，其余没分
6.奖励得分包含并不限于：满参战，分包统计，接引新人。详情见备注
7.通灵训练得分：通灵训练上榜次数*通灵训练参数。通灵训练榜以每周日凌晨（5点之前）为准</t>
  </si>
  <si>
    <t>哈迪</t>
  </si>
  <si>
    <t>Mr丶赵发财এ</t>
  </si>
  <si>
    <t>Mr丶肯帕蕾拉এ</t>
  </si>
  <si>
    <t>Ms丶小滑头এ</t>
  </si>
  <si>
    <t>Mr丶阿劈এ</t>
  </si>
  <si>
    <t>沉南</t>
  </si>
  <si>
    <t>晴天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</si>
</sst>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32">
    <font>
      <sz val="11"/>
      <name val="宋体"/>
      <charset val="134"/>
    </font>
    <font>
      <b/>
      <sz val="16"/>
      <color rgb="FF1E1E1E"/>
      <name val="黑体"/>
      <family val="3"/>
      <charset val="134"/>
    </font>
    <font>
      <b/>
      <sz val="12"/>
      <color rgb="FF1E1E1E"/>
      <name val="黑体"/>
      <family val="3"/>
      <charset val="134"/>
    </font>
    <font>
      <b/>
      <sz val="14"/>
      <name val="楷体"/>
      <family val="3"/>
      <charset val="134"/>
    </font>
    <font>
      <sz val="14"/>
      <name val="宋体"/>
      <family val="3"/>
      <charset val="134"/>
    </font>
    <font>
      <sz val="11"/>
      <color theme="9" tint="-0.249977111117893"/>
      <name val="宋体"/>
      <family val="3"/>
      <charset val="134"/>
    </font>
    <font>
      <b/>
      <sz val="14"/>
      <color rgb="FF1E1E1E"/>
      <name val="楷体"/>
      <family val="3"/>
      <charset val="134"/>
    </font>
    <font>
      <b/>
      <sz val="12"/>
      <color rgb="FFE36B09"/>
      <name val="宋体"/>
      <family val="3"/>
      <charset val="134"/>
    </font>
    <font>
      <b/>
      <sz val="12"/>
      <color rgb="FF7030A0"/>
      <name val="宋体"/>
      <family val="3"/>
      <charset val="134"/>
    </font>
    <font>
      <b/>
      <sz val="12"/>
      <color rgb="FF0070C0"/>
      <name val="宋体"/>
      <family val="3"/>
      <charset val="134"/>
    </font>
    <font>
      <b/>
      <sz val="11"/>
      <color rgb="FF1E1E1E"/>
      <name val="楷体"/>
      <family val="3"/>
      <charset val="134"/>
    </font>
    <font>
      <b/>
      <sz val="16"/>
      <name val="黑体"/>
      <family val="3"/>
      <charset val="134"/>
    </font>
    <font>
      <b/>
      <sz val="14"/>
      <color rgb="FFFF0000"/>
      <name val="楷体"/>
      <family val="3"/>
      <charset val="134"/>
    </font>
    <font>
      <b/>
      <sz val="14"/>
      <name val="宋体"/>
      <family val="3"/>
      <charset val="134"/>
    </font>
    <font>
      <b/>
      <sz val="14"/>
      <color theme="1"/>
      <name val="楷体"/>
      <family val="3"/>
      <charset val="134"/>
    </font>
    <font>
      <b/>
      <sz val="16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1E1E1E"/>
      <name val="宋体"/>
      <family val="3"/>
      <charset val="134"/>
    </font>
    <font>
      <b/>
      <sz val="14"/>
      <color rgb="FFFFFFFF"/>
      <name val="楷体"/>
      <family val="3"/>
      <charset val="134"/>
    </font>
    <font>
      <b/>
      <sz val="14"/>
      <color rgb="FF36363D"/>
      <name val="楷体"/>
      <family val="3"/>
      <charset val="134"/>
    </font>
    <font>
      <b/>
      <sz val="14"/>
      <name val="Arial"/>
      <family val="2"/>
    </font>
    <font>
      <b/>
      <sz val="14"/>
      <name val="Nirmala UI"/>
      <family val="2"/>
    </font>
    <font>
      <sz val="9"/>
      <name val="宋体"/>
      <family val="3"/>
      <charset val="134"/>
    </font>
    <font>
      <b/>
      <sz val="14"/>
      <name val="Nirmala UI"/>
      <family val="2"/>
      <charset val="134"/>
    </font>
    <font>
      <sz val="11"/>
      <name val="宋体"/>
      <family val="3"/>
      <charset val="134"/>
    </font>
    <font>
      <sz val="14"/>
      <name val="黑体"/>
      <family val="3"/>
      <charset val="134"/>
    </font>
    <font>
      <sz val="11"/>
      <name val="黑体"/>
      <family val="3"/>
      <charset val="134"/>
    </font>
    <font>
      <sz val="14"/>
      <color rgb="FF1E1E1E"/>
      <name val="黑体"/>
      <family val="3"/>
      <charset val="134"/>
    </font>
    <font>
      <sz val="14"/>
      <name val="楷体"/>
      <family val="3"/>
      <charset val="134"/>
    </font>
    <font>
      <sz val="14"/>
      <name val="黑体"/>
      <family val="3"/>
      <charset val="134"/>
    </font>
    <font>
      <sz val="14"/>
      <name val="Nirmala UI"/>
      <family val="2"/>
      <charset val="134"/>
    </font>
    <font>
      <sz val="14"/>
      <color theme="1"/>
      <name val="黑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963734"/>
        <bgColor indexed="64"/>
      </patternFill>
    </fill>
    <fill>
      <patternFill patternType="solid">
        <fgColor rgb="FF215968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0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0" borderId="4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4" fontId="12" fillId="0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Protection="1">
      <alignment vertical="center"/>
    </xf>
    <xf numFmtId="0" fontId="0" fillId="7" borderId="1" xfId="0" applyFont="1" applyFill="1" applyBorder="1" applyProtection="1">
      <alignment vertical="center"/>
    </xf>
    <xf numFmtId="0" fontId="0" fillId="2" borderId="1" xfId="0" applyFont="1" applyFill="1" applyBorder="1" applyProtection="1">
      <alignment vertical="center"/>
    </xf>
    <xf numFmtId="0" fontId="0" fillId="2" borderId="1" xfId="0" applyFont="1" applyFill="1" applyBorder="1" applyAlignment="1" applyProtection="1">
      <alignment vertical="center" wrapText="1"/>
    </xf>
    <xf numFmtId="0" fontId="7" fillId="2" borderId="4" xfId="0" applyFont="1" applyFill="1" applyBorder="1" applyAlignment="1" applyProtection="1">
      <alignment horizontal="center" vertical="center"/>
    </xf>
    <xf numFmtId="0" fontId="0" fillId="7" borderId="1" xfId="0" applyFill="1" applyBorder="1" applyProtection="1">
      <alignment vertical="center"/>
    </xf>
    <xf numFmtId="0" fontId="8" fillId="2" borderId="4" xfId="0" applyFont="1" applyFill="1" applyBorder="1" applyAlignment="1" applyProtection="1">
      <alignment horizontal="center" vertical="center"/>
    </xf>
    <xf numFmtId="0" fontId="0" fillId="0" borderId="1" xfId="0" applyFill="1" applyBorder="1" applyProtection="1">
      <alignment vertical="center"/>
    </xf>
    <xf numFmtId="0" fontId="13" fillId="0" borderId="1" xfId="0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5" borderId="0" xfId="0" applyFill="1">
      <alignment vertical="center"/>
    </xf>
    <xf numFmtId="0" fontId="0" fillId="4" borderId="0" xfId="0" applyFill="1" applyBorder="1">
      <alignment vertical="center"/>
    </xf>
    <xf numFmtId="0" fontId="0" fillId="7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5" borderId="0" xfId="0" applyFont="1" applyFill="1">
      <alignment vertical="center"/>
    </xf>
    <xf numFmtId="0" fontId="4" fillId="0" borderId="0" xfId="0" applyFont="1" applyBorder="1">
      <alignment vertical="center"/>
    </xf>
    <xf numFmtId="0" fontId="6" fillId="0" borderId="0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3" fillId="9" borderId="1" xfId="0" applyFont="1" applyFill="1" applyBorder="1" applyAlignment="1">
      <alignment horizontal="left" vertical="center"/>
    </xf>
    <xf numFmtId="0" fontId="13" fillId="0" borderId="0" xfId="0" applyFont="1" applyFill="1" applyBorder="1">
      <alignment vertical="center"/>
    </xf>
    <xf numFmtId="0" fontId="10" fillId="2" borderId="1" xfId="0" applyFont="1" applyFill="1" applyBorder="1" applyAlignment="1">
      <alignment horizontal="left" vertical="center"/>
    </xf>
    <xf numFmtId="0" fontId="0" fillId="9" borderId="0" xfId="0" applyFill="1">
      <alignment vertical="center"/>
    </xf>
    <xf numFmtId="0" fontId="10" fillId="2" borderId="0" xfId="0" applyFont="1" applyFill="1" applyAlignment="1">
      <alignment horizontal="left" vertical="center"/>
    </xf>
    <xf numFmtId="0" fontId="6" fillId="0" borderId="0" xfId="0" applyNumberFormat="1" applyFont="1" applyFill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9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0" fillId="0" borderId="5" xfId="0" applyBorder="1">
      <alignment vertical="center"/>
    </xf>
    <xf numFmtId="14" fontId="1" fillId="1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</xf>
    <xf numFmtId="0" fontId="13" fillId="2" borderId="0" xfId="0" applyFont="1" applyFill="1" applyBorder="1">
      <alignment vertical="center"/>
    </xf>
    <xf numFmtId="164" fontId="12" fillId="0" borderId="0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2" borderId="4" xfId="0" applyFill="1" applyBorder="1" applyProtection="1">
      <alignment vertical="center"/>
    </xf>
    <xf numFmtId="0" fontId="0" fillId="0" borderId="0" xfId="0" applyFill="1" applyProtection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7" borderId="1" xfId="0" applyFont="1" applyFill="1" applyBorder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7" borderId="1" xfId="0" applyFill="1" applyBorder="1">
      <alignment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6" xfId="0" applyFont="1" applyFill="1" applyBorder="1">
      <alignment vertical="center"/>
    </xf>
    <xf numFmtId="0" fontId="0" fillId="0" borderId="5" xfId="0" applyFill="1" applyBorder="1">
      <alignment vertical="center"/>
    </xf>
    <xf numFmtId="0" fontId="14" fillId="2" borderId="1" xfId="0" applyFont="1" applyFill="1" applyBorder="1" applyAlignment="1">
      <alignment horizontal="left" vertical="center"/>
    </xf>
    <xf numFmtId="14" fontId="1" fillId="6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6" fillId="2" borderId="1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0" fontId="12" fillId="9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>
      <alignment vertical="center"/>
    </xf>
    <xf numFmtId="0" fontId="0" fillId="2" borderId="0" xfId="0" applyFont="1" applyFill="1">
      <alignment vertical="center"/>
    </xf>
    <xf numFmtId="0" fontId="0" fillId="2" borderId="6" xfId="0" applyFont="1" applyFill="1" applyBorder="1">
      <alignment vertical="center"/>
    </xf>
    <xf numFmtId="0" fontId="0" fillId="2" borderId="5" xfId="0" applyFill="1" applyBorder="1">
      <alignment vertical="center"/>
    </xf>
    <xf numFmtId="0" fontId="3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3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0" fontId="12" fillId="12" borderId="1" xfId="0" applyNumberFormat="1" applyFont="1" applyFill="1" applyBorder="1" applyAlignment="1">
      <alignment horizontal="center" vertical="center"/>
    </xf>
    <xf numFmtId="164" fontId="6" fillId="12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>
      <alignment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0" fontId="13" fillId="0" borderId="1" xfId="0" applyFont="1" applyBorder="1">
      <alignment vertical="center"/>
    </xf>
    <xf numFmtId="0" fontId="0" fillId="0" borderId="0" xfId="0" applyFont="1">
      <alignment vertical="center"/>
    </xf>
    <xf numFmtId="0" fontId="0" fillId="0" borderId="4" xfId="0" applyBorder="1">
      <alignment vertical="center"/>
    </xf>
    <xf numFmtId="0" fontId="0" fillId="10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10" borderId="1" xfId="0" applyFill="1" applyBorder="1">
      <alignment vertical="center"/>
    </xf>
    <xf numFmtId="0" fontId="15" fillId="0" borderId="1" xfId="0" applyFont="1" applyFill="1" applyBorder="1">
      <alignment vertical="center"/>
    </xf>
    <xf numFmtId="0" fontId="0" fillId="0" borderId="6" xfId="0" applyFont="1" applyBorder="1">
      <alignment vertical="center"/>
    </xf>
    <xf numFmtId="0" fontId="15" fillId="0" borderId="0" xfId="0" applyFont="1" applyFill="1">
      <alignment vertical="center"/>
    </xf>
    <xf numFmtId="0" fontId="15" fillId="0" borderId="0" xfId="0" applyFont="1" applyFill="1" applyBorder="1">
      <alignment vertical="center"/>
    </xf>
    <xf numFmtId="0" fontId="1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16" fillId="0" borderId="1" xfId="0" applyFont="1" applyFill="1" applyBorder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8" fillId="14" borderId="0" xfId="0" applyFont="1" applyFill="1" applyBorder="1" applyAlignment="1">
      <alignment horizontal="left" vertical="center"/>
    </xf>
    <xf numFmtId="0" fontId="18" fillId="15" borderId="0" xfId="0" applyFont="1" applyFill="1" applyBorder="1" applyAlignment="1">
      <alignment horizontal="left" vertical="center"/>
    </xf>
    <xf numFmtId="0" fontId="18" fillId="16" borderId="0" xfId="0" applyFont="1" applyFill="1" applyBorder="1" applyAlignment="1">
      <alignment horizontal="left" vertical="center"/>
    </xf>
    <xf numFmtId="0" fontId="18" fillId="17" borderId="0" xfId="0" applyFont="1" applyFill="1" applyBorder="1" applyAlignment="1">
      <alignment horizontal="left" vertical="center"/>
    </xf>
    <xf numFmtId="0" fontId="18" fillId="8" borderId="0" xfId="0" applyFont="1" applyFill="1" applyBorder="1" applyAlignment="1">
      <alignment horizontal="left" vertical="center"/>
    </xf>
    <xf numFmtId="0" fontId="18" fillId="10" borderId="0" xfId="0" applyFont="1" applyFill="1" applyBorder="1" applyAlignment="1">
      <alignment horizontal="left" vertical="center"/>
    </xf>
    <xf numFmtId="0" fontId="18" fillId="11" borderId="0" xfId="0" applyFont="1" applyFill="1" applyBorder="1" applyAlignment="1">
      <alignment horizontal="left" vertical="center"/>
    </xf>
    <xf numFmtId="0" fontId="18" fillId="18" borderId="0" xfId="0" applyFont="1" applyFill="1" applyBorder="1" applyAlignment="1">
      <alignment horizontal="left" vertical="center"/>
    </xf>
    <xf numFmtId="0" fontId="18" fillId="6" borderId="0" xfId="0" applyFont="1" applyFill="1" applyBorder="1" applyAlignment="1">
      <alignment horizontal="left" vertical="center"/>
    </xf>
    <xf numFmtId="0" fontId="18" fillId="19" borderId="0" xfId="0" applyFont="1" applyFill="1" applyBorder="1" applyAlignment="1">
      <alignment horizontal="left" vertical="center"/>
    </xf>
    <xf numFmtId="0" fontId="18" fillId="20" borderId="0" xfId="0" applyFont="1" applyFill="1" applyBorder="1" applyAlignment="1">
      <alignment horizontal="left" vertical="center"/>
    </xf>
    <xf numFmtId="0" fontId="18" fillId="21" borderId="0" xfId="0" applyFont="1" applyFill="1" applyBorder="1" applyAlignment="1">
      <alignment horizontal="left" vertical="center"/>
    </xf>
    <xf numFmtId="0" fontId="18" fillId="22" borderId="0" xfId="0" applyFont="1" applyFill="1" applyBorder="1" applyAlignment="1">
      <alignment horizontal="left" vertical="center"/>
    </xf>
    <xf numFmtId="0" fontId="18" fillId="13" borderId="0" xfId="0" applyFont="1" applyFill="1" applyBorder="1" applyAlignment="1">
      <alignment horizontal="left" vertical="center"/>
    </xf>
    <xf numFmtId="0" fontId="18" fillId="23" borderId="0" xfId="0" applyFont="1" applyFill="1" applyBorder="1" applyAlignment="1">
      <alignment horizontal="left" vertical="center"/>
    </xf>
    <xf numFmtId="0" fontId="18" fillId="24" borderId="0" xfId="0" applyFont="1" applyFill="1" applyBorder="1" applyAlignment="1">
      <alignment horizontal="left" vertical="center"/>
    </xf>
    <xf numFmtId="0" fontId="18" fillId="25" borderId="0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right"/>
    </xf>
    <xf numFmtId="0" fontId="19" fillId="0" borderId="0" xfId="0" applyFont="1" applyFill="1" applyBorder="1" applyAlignment="1">
      <alignment horizontal="left" vertical="center"/>
    </xf>
    <xf numFmtId="0" fontId="0" fillId="0" borderId="0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0" fillId="2" borderId="0" xfId="0" applyFill="1" applyBorder="1">
      <alignment vertical="center"/>
    </xf>
    <xf numFmtId="0" fontId="24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5" fillId="0" borderId="1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25" fillId="0" borderId="0" xfId="0" applyFont="1" applyBorder="1">
      <alignment vertical="center"/>
    </xf>
    <xf numFmtId="0" fontId="27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26" fillId="0" borderId="0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  <xf numFmtId="0" fontId="27" fillId="26" borderId="1" xfId="0" applyFont="1" applyFill="1" applyBorder="1" applyAlignment="1">
      <alignment horizontal="left" vertical="center"/>
    </xf>
    <xf numFmtId="0" fontId="25" fillId="26" borderId="1" xfId="0" applyFont="1" applyFill="1" applyBorder="1" applyAlignment="1">
      <alignment horizontal="left" vertical="center"/>
    </xf>
    <xf numFmtId="0" fontId="26" fillId="26" borderId="1" xfId="0" applyFont="1" applyFill="1" applyBorder="1">
      <alignment vertical="center"/>
    </xf>
    <xf numFmtId="0" fontId="0" fillId="26" borderId="1" xfId="0" applyFill="1" applyBorder="1">
      <alignment vertical="center"/>
    </xf>
    <xf numFmtId="0" fontId="3" fillId="26" borderId="1" xfId="0" applyFont="1" applyFill="1" applyBorder="1" applyAlignment="1">
      <alignment horizontal="left" vertical="center"/>
    </xf>
    <xf numFmtId="0" fontId="26" fillId="26" borderId="0" xfId="0" applyFont="1" applyFill="1" applyBorder="1">
      <alignment vertical="center"/>
    </xf>
    <xf numFmtId="0" fontId="25" fillId="26" borderId="0" xfId="0" applyFont="1" applyFill="1" applyBorder="1" applyAlignment="1">
      <alignment horizontal="left" vertical="center"/>
    </xf>
    <xf numFmtId="0" fontId="25" fillId="26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26" fillId="0" borderId="1" xfId="0" applyFont="1" applyFill="1" applyBorder="1">
      <alignment vertical="center"/>
    </xf>
    <xf numFmtId="0" fontId="25" fillId="0" borderId="1" xfId="0" applyFont="1" applyFill="1" applyBorder="1">
      <alignment vertical="center"/>
    </xf>
    <xf numFmtId="0" fontId="31" fillId="0" borderId="1" xfId="0" applyFont="1" applyFill="1" applyBorder="1" applyAlignment="1">
      <alignment horizontal="left" vertical="center"/>
    </xf>
    <xf numFmtId="0" fontId="25" fillId="0" borderId="0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26" fillId="0" borderId="0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top" wrapText="1"/>
    </xf>
    <xf numFmtId="14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5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218533</xdr:colOff>
      <xdr:row>7</xdr:row>
      <xdr:rowOff>76040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33240" cy="127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85725</xdr:rowOff>
    </xdr:from>
    <xdr:to>
      <xdr:col>6</xdr:col>
      <xdr:colOff>485200</xdr:colOff>
      <xdr:row>15</xdr:row>
      <xdr:rowOff>123649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5875"/>
          <a:ext cx="4599940" cy="1409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114300</xdr:rowOff>
    </xdr:from>
    <xdr:to>
      <xdr:col>6</xdr:col>
      <xdr:colOff>447105</xdr:colOff>
      <xdr:row>24</xdr:row>
      <xdr:rowOff>37917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686050"/>
          <a:ext cx="4561840" cy="146621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24</xdr:row>
      <xdr:rowOff>38100</xdr:rowOff>
    </xdr:from>
    <xdr:to>
      <xdr:col>6</xdr:col>
      <xdr:colOff>361393</xdr:colOff>
      <xdr:row>32</xdr:row>
      <xdr:rowOff>18881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4152900"/>
          <a:ext cx="4457065" cy="135191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31</xdr:row>
      <xdr:rowOff>161925</xdr:rowOff>
    </xdr:from>
    <xdr:to>
      <xdr:col>6</xdr:col>
      <xdr:colOff>428058</xdr:colOff>
      <xdr:row>40</xdr:row>
      <xdr:rowOff>123637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5476875"/>
          <a:ext cx="4533265" cy="1504315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0</xdr:row>
      <xdr:rowOff>0</xdr:rowOff>
    </xdr:from>
    <xdr:to>
      <xdr:col>13</xdr:col>
      <xdr:colOff>304196</xdr:colOff>
      <xdr:row>10</xdr:row>
      <xdr:rowOff>152167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91025" y="0"/>
          <a:ext cx="4828540" cy="1866265"/>
        </a:xfrm>
        <a:prstGeom prst="rect">
          <a:avLst/>
        </a:prstGeom>
      </xdr:spPr>
    </xdr:pic>
    <xdr:clientData/>
  </xdr:twoCellAnchor>
  <xdr:twoCellAnchor editAs="oneCell">
    <xdr:from>
      <xdr:col>6</xdr:col>
      <xdr:colOff>552450</xdr:colOff>
      <xdr:row>11</xdr:row>
      <xdr:rowOff>66675</xdr:rowOff>
    </xdr:from>
    <xdr:to>
      <xdr:col>12</xdr:col>
      <xdr:colOff>666221</xdr:colOff>
      <xdr:row>19</xdr:row>
      <xdr:rowOff>114123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338BA4-39A7-4925-AC9A-100264EB3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67250" y="1952625"/>
          <a:ext cx="4228571" cy="1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M1"/>
  <sheetViews>
    <sheetView showGridLines="0" workbookViewId="0">
      <selection activeCell="G13" sqref="G13"/>
    </sheetView>
  </sheetViews>
  <sheetFormatPr defaultColWidth="9" defaultRowHeight="13.5"/>
  <cols>
    <col min="2" max="8" width="9" style="169"/>
    <col min="9" max="12" width="9" style="170"/>
    <col min="38" max="39" width="9" style="1"/>
  </cols>
  <sheetData/>
  <phoneticPr fontId="2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60"/>
  <sheetViews>
    <sheetView showGridLines="0" workbookViewId="0">
      <selection activeCell="AD55" sqref="AD55"/>
    </sheetView>
  </sheetViews>
  <sheetFormatPr defaultColWidth="9" defaultRowHeight="13.5"/>
  <cols>
    <col min="1" max="1" width="6.375" customWidth="1"/>
    <col min="2" max="2" width="20.625" style="169" customWidth="1"/>
    <col min="3" max="3" width="8.375" style="169" customWidth="1"/>
    <col min="4" max="7" width="4.625" style="169" hidden="1" customWidth="1"/>
    <col min="8" max="8" width="20.625" style="169" hidden="1" customWidth="1"/>
    <col min="9" max="12" width="4.625" style="170" hidden="1" customWidth="1"/>
    <col min="13" max="13" width="20.625" hidden="1" customWidth="1"/>
    <col min="14" max="17" width="4.625" hidden="1" customWidth="1"/>
    <col min="18" max="18" width="20.625" hidden="1" customWidth="1"/>
    <col min="19" max="20" width="4.625" customWidth="1"/>
    <col min="21" max="21" width="8.625" customWidth="1"/>
    <col min="22" max="22" width="4.625" customWidth="1"/>
    <col min="23" max="23" width="20.625" customWidth="1"/>
    <col min="24" max="29" width="7.625" customWidth="1"/>
    <col min="30" max="31" width="22.625" customWidth="1"/>
    <col min="34" max="34" width="19.25" customWidth="1"/>
    <col min="38" max="38" width="22" style="1" customWidth="1"/>
    <col min="39" max="39" width="17.125" style="1" customWidth="1"/>
    <col min="40" max="262" width="10" customWidth="1"/>
  </cols>
  <sheetData>
    <row r="1" spans="1:39" ht="20.100000000000001" customHeight="1">
      <c r="A1" s="577" t="s">
        <v>0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</row>
    <row r="2" spans="1:39" ht="20.100000000000001" customHeight="1">
      <c r="A2" s="578"/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8"/>
      <c r="X2" s="578"/>
      <c r="Y2" s="578"/>
      <c r="Z2" s="578"/>
      <c r="AA2" s="578"/>
      <c r="AB2" s="578"/>
      <c r="AC2" s="578"/>
      <c r="AD2" s="578"/>
      <c r="AH2" t="s">
        <v>1</v>
      </c>
      <c r="AI2" t="s">
        <v>2</v>
      </c>
    </row>
    <row r="3" spans="1:39" ht="20.100000000000001" customHeight="1">
      <c r="A3" s="579" t="s">
        <v>3</v>
      </c>
      <c r="B3" s="580"/>
      <c r="C3" s="581"/>
      <c r="D3" s="582" t="s">
        <v>4</v>
      </c>
      <c r="E3" s="582"/>
      <c r="F3" s="582"/>
      <c r="G3" s="582"/>
      <c r="H3" s="582"/>
      <c r="I3" s="582" t="s">
        <v>5</v>
      </c>
      <c r="J3" s="582"/>
      <c r="K3" s="582"/>
      <c r="L3" s="582"/>
      <c r="M3" s="582"/>
      <c r="N3" s="582" t="s">
        <v>6</v>
      </c>
      <c r="O3" s="582"/>
      <c r="P3" s="582"/>
      <c r="Q3" s="582"/>
      <c r="R3" s="582"/>
      <c r="S3" s="582" t="s">
        <v>7</v>
      </c>
      <c r="T3" s="582"/>
      <c r="U3" s="582"/>
      <c r="V3" s="582"/>
      <c r="W3" s="582"/>
      <c r="X3" s="573" t="s">
        <v>8</v>
      </c>
      <c r="Y3" s="574"/>
      <c r="Z3" s="574"/>
      <c r="AA3" s="574"/>
      <c r="AB3" s="574"/>
      <c r="AC3" s="575"/>
      <c r="AD3" s="576" t="s">
        <v>9</v>
      </c>
      <c r="AH3" s="90" t="s">
        <v>10</v>
      </c>
      <c r="AI3" s="4">
        <v>6</v>
      </c>
    </row>
    <row r="4" spans="1:39" ht="45" customHeight="1">
      <c r="A4" s="171" t="s">
        <v>11</v>
      </c>
      <c r="B4" s="171" t="s">
        <v>12</v>
      </c>
      <c r="C4" s="142" t="s">
        <v>13</v>
      </c>
      <c r="D4" s="144" t="s">
        <v>14</v>
      </c>
      <c r="E4" s="144" t="s">
        <v>15</v>
      </c>
      <c r="F4" s="144"/>
      <c r="G4" s="144" t="s">
        <v>16</v>
      </c>
      <c r="H4" s="144" t="s">
        <v>17</v>
      </c>
      <c r="I4" s="144" t="s">
        <v>14</v>
      </c>
      <c r="J4" s="144" t="s">
        <v>15</v>
      </c>
      <c r="K4" s="144"/>
      <c r="L4" s="144" t="s">
        <v>16</v>
      </c>
      <c r="M4" s="144" t="s">
        <v>17</v>
      </c>
      <c r="N4" s="144" t="s">
        <v>14</v>
      </c>
      <c r="O4" s="144" t="s">
        <v>15</v>
      </c>
      <c r="P4" s="144"/>
      <c r="Q4" s="144" t="s">
        <v>16</v>
      </c>
      <c r="R4" s="144" t="s">
        <v>17</v>
      </c>
      <c r="S4" s="144" t="s">
        <v>14</v>
      </c>
      <c r="T4" s="144" t="s">
        <v>15</v>
      </c>
      <c r="U4" s="144" t="s">
        <v>18</v>
      </c>
      <c r="V4" s="144" t="s">
        <v>16</v>
      </c>
      <c r="W4" s="144" t="s">
        <v>17</v>
      </c>
      <c r="X4" s="144" t="s">
        <v>19</v>
      </c>
      <c r="Y4" s="151" t="s">
        <v>20</v>
      </c>
      <c r="Z4" s="141" t="s">
        <v>21</v>
      </c>
      <c r="AA4" s="141" t="s">
        <v>22</v>
      </c>
      <c r="AB4" s="141" t="s">
        <v>23</v>
      </c>
      <c r="AC4" s="141" t="s">
        <v>24</v>
      </c>
      <c r="AD4" s="576"/>
      <c r="AH4" s="89" t="s">
        <v>25</v>
      </c>
      <c r="AI4" s="4">
        <v>5</v>
      </c>
    </row>
    <row r="5" spans="1:39" ht="15.95" customHeight="1">
      <c r="A5" s="145">
        <v>1</v>
      </c>
      <c r="B5" s="61" t="s">
        <v>26</v>
      </c>
      <c r="C5" s="24"/>
      <c r="D5" s="16">
        <v>0</v>
      </c>
      <c r="E5" s="16">
        <v>0</v>
      </c>
      <c r="F5" s="16"/>
      <c r="G5" s="16">
        <f t="shared" ref="G5:G60" si="0">D5+E5</f>
        <v>0</v>
      </c>
      <c r="H5" s="165" t="s">
        <v>27</v>
      </c>
      <c r="I5" s="16">
        <v>0</v>
      </c>
      <c r="J5" s="16">
        <v>0</v>
      </c>
      <c r="K5" s="16"/>
      <c r="L5" s="18">
        <f t="shared" ref="L5:L60" si="1">I5+J5</f>
        <v>0</v>
      </c>
      <c r="M5" s="165" t="s">
        <v>27</v>
      </c>
      <c r="N5" s="16">
        <v>0</v>
      </c>
      <c r="O5" s="16">
        <v>0</v>
      </c>
      <c r="P5" s="16"/>
      <c r="Q5" s="18">
        <f t="shared" ref="Q5:Q60" si="2">N5+O5</f>
        <v>0</v>
      </c>
      <c r="R5" s="165" t="s">
        <v>27</v>
      </c>
      <c r="S5" s="18">
        <v>0</v>
      </c>
      <c r="T5" s="18">
        <v>4</v>
      </c>
      <c r="U5" s="18">
        <v>32000</v>
      </c>
      <c r="V5" s="18">
        <f t="shared" ref="V5:V60" si="3">S5+T5</f>
        <v>4</v>
      </c>
      <c r="W5" s="165" t="s">
        <v>27</v>
      </c>
      <c r="X5" s="18">
        <f t="shared" ref="X5:X36" si="4">G5+L5+Q5+V5</f>
        <v>4</v>
      </c>
      <c r="Y5" s="16">
        <f>X5+U5/10000</f>
        <v>7.2</v>
      </c>
      <c r="Z5" s="35">
        <v>0</v>
      </c>
      <c r="AA5" s="35">
        <f>VLOOKUP(H5,$AH$3:$AI$9,2,FALSE)+VLOOKUP(M5,$AH$3:$AI$9,2,FALSE)+VLOOKUP(R5,$AH$3:$AI$9,2,FALSE)+VLOOKUP(W5,$AH$3:$AI$9,2,FALSE)</f>
        <v>0</v>
      </c>
      <c r="AB5" s="18">
        <f>Y5+Z5-AA5</f>
        <v>7.2</v>
      </c>
      <c r="AC5" s="18">
        <f>AB5-MIN($AB$5:$AB$60)</f>
        <v>7</v>
      </c>
      <c r="AD5" s="4"/>
      <c r="AE5" s="172" t="s">
        <v>28</v>
      </c>
      <c r="AH5" s="88" t="s">
        <v>29</v>
      </c>
      <c r="AI5" s="4">
        <v>4</v>
      </c>
    </row>
    <row r="6" spans="1:39" ht="15.95" customHeight="1">
      <c r="A6" s="145">
        <v>2</v>
      </c>
      <c r="B6" s="61" t="s">
        <v>30</v>
      </c>
      <c r="C6" s="24"/>
      <c r="D6" s="16">
        <v>0</v>
      </c>
      <c r="E6" s="16">
        <v>0</v>
      </c>
      <c r="F6" s="16"/>
      <c r="G6" s="16">
        <f t="shared" si="0"/>
        <v>0</v>
      </c>
      <c r="H6" s="165" t="s">
        <v>27</v>
      </c>
      <c r="I6" s="16">
        <v>0</v>
      </c>
      <c r="J6" s="16">
        <v>0</v>
      </c>
      <c r="K6" s="16"/>
      <c r="L6" s="18">
        <f t="shared" si="1"/>
        <v>0</v>
      </c>
      <c r="M6" s="165" t="s">
        <v>27</v>
      </c>
      <c r="N6" s="16">
        <v>0</v>
      </c>
      <c r="O6" s="16">
        <v>0</v>
      </c>
      <c r="P6" s="16"/>
      <c r="Q6" s="18">
        <f t="shared" si="2"/>
        <v>0</v>
      </c>
      <c r="R6" s="165" t="s">
        <v>27</v>
      </c>
      <c r="S6" s="18">
        <v>0</v>
      </c>
      <c r="T6" s="18">
        <v>4</v>
      </c>
      <c r="U6" s="18">
        <v>33800</v>
      </c>
      <c r="V6" s="18">
        <f t="shared" si="3"/>
        <v>4</v>
      </c>
      <c r="W6" s="165" t="s">
        <v>27</v>
      </c>
      <c r="X6" s="18">
        <f t="shared" si="4"/>
        <v>4</v>
      </c>
      <c r="Y6" s="16">
        <f t="shared" ref="Y6:Y60" si="5">X6+U6/10000</f>
        <v>7.38</v>
      </c>
      <c r="Z6" s="35">
        <v>0</v>
      </c>
      <c r="AA6" s="35">
        <f t="shared" ref="AA6:AA60" si="6">VLOOKUP(H6,$AH$3:$AI$9,2,FALSE)+VLOOKUP(M6,$AH$3:$AI$9,2,FALSE)+VLOOKUP(R6,$AH$3:$AI$9,2,FALSE)+VLOOKUP(W6,$AH$3:$AI$9,2,FALSE)</f>
        <v>0</v>
      </c>
      <c r="AB6" s="18">
        <f t="shared" ref="AB6:AB60" si="7">Y6+Z6-AA6</f>
        <v>7.38</v>
      </c>
      <c r="AC6" s="18">
        <f t="shared" ref="AC6:AC60" si="8">AB6-MIN($AB$5:$AB$60)</f>
        <v>7.18</v>
      </c>
      <c r="AD6" s="4"/>
      <c r="AE6" s="173" t="s">
        <v>31</v>
      </c>
      <c r="AH6" s="90" t="s">
        <v>32</v>
      </c>
      <c r="AI6" s="4">
        <v>4</v>
      </c>
    </row>
    <row r="7" spans="1:39" ht="15.95" customHeight="1">
      <c r="A7" s="145">
        <v>3</v>
      </c>
      <c r="B7" s="61" t="s">
        <v>33</v>
      </c>
      <c r="C7" s="24"/>
      <c r="D7" s="16">
        <v>0</v>
      </c>
      <c r="E7" s="16">
        <v>0</v>
      </c>
      <c r="F7" s="16"/>
      <c r="G7" s="16">
        <f t="shared" si="0"/>
        <v>0</v>
      </c>
      <c r="H7" s="165" t="s">
        <v>27</v>
      </c>
      <c r="I7" s="16">
        <v>0</v>
      </c>
      <c r="J7" s="16">
        <v>0</v>
      </c>
      <c r="K7" s="16"/>
      <c r="L7" s="18">
        <f t="shared" si="1"/>
        <v>0</v>
      </c>
      <c r="M7" s="165" t="s">
        <v>27</v>
      </c>
      <c r="N7" s="16">
        <v>0</v>
      </c>
      <c r="O7" s="16">
        <v>0</v>
      </c>
      <c r="P7" s="16"/>
      <c r="Q7" s="18">
        <f t="shared" si="2"/>
        <v>0</v>
      </c>
      <c r="R7" s="165" t="s">
        <v>27</v>
      </c>
      <c r="S7" s="18">
        <v>0</v>
      </c>
      <c r="T7" s="18">
        <v>4</v>
      </c>
      <c r="U7" s="18">
        <v>20000</v>
      </c>
      <c r="V7" s="18">
        <f t="shared" si="3"/>
        <v>4</v>
      </c>
      <c r="W7" s="165" t="s">
        <v>27</v>
      </c>
      <c r="X7" s="18">
        <f t="shared" si="4"/>
        <v>4</v>
      </c>
      <c r="Y7" s="16">
        <f t="shared" si="5"/>
        <v>6</v>
      </c>
      <c r="Z7" s="35">
        <v>0</v>
      </c>
      <c r="AA7" s="35">
        <f t="shared" si="6"/>
        <v>0</v>
      </c>
      <c r="AB7" s="18">
        <f t="shared" si="7"/>
        <v>6</v>
      </c>
      <c r="AC7" s="18">
        <f t="shared" si="8"/>
        <v>5.8</v>
      </c>
      <c r="AD7" s="4"/>
      <c r="AE7" s="174" t="s">
        <v>34</v>
      </c>
      <c r="AH7" s="89" t="s">
        <v>35</v>
      </c>
      <c r="AI7" s="4">
        <v>3</v>
      </c>
    </row>
    <row r="8" spans="1:39" ht="15.95" customHeight="1">
      <c r="A8" s="145">
        <v>4</v>
      </c>
      <c r="B8" s="61" t="s">
        <v>36</v>
      </c>
      <c r="C8" s="24"/>
      <c r="D8" s="16">
        <v>0</v>
      </c>
      <c r="E8" s="16">
        <v>0</v>
      </c>
      <c r="F8" s="16"/>
      <c r="G8" s="16">
        <f t="shared" si="0"/>
        <v>0</v>
      </c>
      <c r="H8" s="165" t="s">
        <v>27</v>
      </c>
      <c r="I8" s="16">
        <v>0</v>
      </c>
      <c r="J8" s="16">
        <v>0</v>
      </c>
      <c r="K8" s="16"/>
      <c r="L8" s="18">
        <f t="shared" si="1"/>
        <v>0</v>
      </c>
      <c r="M8" s="165" t="s">
        <v>27</v>
      </c>
      <c r="N8" s="16">
        <v>0</v>
      </c>
      <c r="O8" s="16">
        <v>0</v>
      </c>
      <c r="P8" s="16"/>
      <c r="Q8" s="18">
        <f t="shared" si="2"/>
        <v>0</v>
      </c>
      <c r="R8" s="165" t="s">
        <v>27</v>
      </c>
      <c r="S8" s="18">
        <v>0</v>
      </c>
      <c r="T8" s="18">
        <v>4</v>
      </c>
      <c r="U8" s="18">
        <v>14000</v>
      </c>
      <c r="V8" s="18">
        <f t="shared" si="3"/>
        <v>4</v>
      </c>
      <c r="W8" s="165" t="s">
        <v>27</v>
      </c>
      <c r="X8" s="18">
        <f t="shared" si="4"/>
        <v>4</v>
      </c>
      <c r="Y8" s="16">
        <f t="shared" si="5"/>
        <v>5.4</v>
      </c>
      <c r="Z8" s="35">
        <v>0</v>
      </c>
      <c r="AA8" s="35">
        <f t="shared" si="6"/>
        <v>0</v>
      </c>
      <c r="AB8" s="18">
        <f t="shared" si="7"/>
        <v>5.4</v>
      </c>
      <c r="AC8" s="18">
        <f t="shared" si="8"/>
        <v>5.2</v>
      </c>
      <c r="AD8" s="4"/>
      <c r="AE8" s="175" t="s">
        <v>37</v>
      </c>
      <c r="AH8" s="88" t="s">
        <v>38</v>
      </c>
      <c r="AI8" s="4">
        <v>2</v>
      </c>
    </row>
    <row r="9" spans="1:39" ht="15.95" customHeight="1">
      <c r="A9" s="145">
        <v>5</v>
      </c>
      <c r="B9" s="61" t="s">
        <v>39</v>
      </c>
      <c r="C9" s="24"/>
      <c r="D9" s="16">
        <v>0</v>
      </c>
      <c r="E9" s="16">
        <v>0</v>
      </c>
      <c r="F9" s="16"/>
      <c r="G9" s="16">
        <f t="shared" si="0"/>
        <v>0</v>
      </c>
      <c r="H9" s="165" t="s">
        <v>27</v>
      </c>
      <c r="I9" s="16">
        <v>0</v>
      </c>
      <c r="J9" s="16">
        <v>0</v>
      </c>
      <c r="K9" s="16"/>
      <c r="L9" s="18">
        <f t="shared" si="1"/>
        <v>0</v>
      </c>
      <c r="M9" s="165" t="s">
        <v>27</v>
      </c>
      <c r="N9" s="16">
        <v>0</v>
      </c>
      <c r="O9" s="16">
        <v>0</v>
      </c>
      <c r="P9" s="16"/>
      <c r="Q9" s="18">
        <f t="shared" si="2"/>
        <v>0</v>
      </c>
      <c r="R9" s="165" t="s">
        <v>27</v>
      </c>
      <c r="S9" s="18">
        <v>0</v>
      </c>
      <c r="T9" s="18">
        <v>4</v>
      </c>
      <c r="U9" s="18">
        <v>14000</v>
      </c>
      <c r="V9" s="18">
        <f t="shared" si="3"/>
        <v>4</v>
      </c>
      <c r="W9" s="165" t="s">
        <v>27</v>
      </c>
      <c r="X9" s="18">
        <f t="shared" si="4"/>
        <v>4</v>
      </c>
      <c r="Y9" s="16">
        <f t="shared" si="5"/>
        <v>5.4</v>
      </c>
      <c r="Z9" s="35">
        <v>0</v>
      </c>
      <c r="AA9" s="35">
        <f t="shared" si="6"/>
        <v>0</v>
      </c>
      <c r="AB9" s="18">
        <f t="shared" si="7"/>
        <v>5.4</v>
      </c>
      <c r="AC9" s="18">
        <f t="shared" si="8"/>
        <v>5.2</v>
      </c>
      <c r="AD9" s="4"/>
      <c r="AE9" s="176" t="s">
        <v>40</v>
      </c>
      <c r="AH9" s="4" t="s">
        <v>27</v>
      </c>
      <c r="AI9" s="4">
        <v>0</v>
      </c>
      <c r="AL9" s="190"/>
      <c r="AM9" s="190"/>
    </row>
    <row r="10" spans="1:39" ht="15.95" customHeight="1">
      <c r="A10" s="145">
        <v>6</v>
      </c>
      <c r="B10" s="61" t="s">
        <v>41</v>
      </c>
      <c r="C10" s="24"/>
      <c r="D10" s="16">
        <v>0</v>
      </c>
      <c r="E10" s="16">
        <v>0</v>
      </c>
      <c r="F10" s="16"/>
      <c r="G10" s="16">
        <f t="shared" si="0"/>
        <v>0</v>
      </c>
      <c r="H10" s="165" t="s">
        <v>27</v>
      </c>
      <c r="I10" s="16">
        <v>0</v>
      </c>
      <c r="J10" s="16">
        <v>0</v>
      </c>
      <c r="K10" s="16"/>
      <c r="L10" s="18">
        <f t="shared" si="1"/>
        <v>0</v>
      </c>
      <c r="M10" s="165" t="s">
        <v>27</v>
      </c>
      <c r="N10" s="16">
        <v>0</v>
      </c>
      <c r="O10" s="16">
        <v>0</v>
      </c>
      <c r="P10" s="16"/>
      <c r="Q10" s="18">
        <f t="shared" si="2"/>
        <v>0</v>
      </c>
      <c r="R10" s="165" t="s">
        <v>27</v>
      </c>
      <c r="S10" s="18">
        <v>0</v>
      </c>
      <c r="T10" s="18">
        <v>4</v>
      </c>
      <c r="U10" s="18">
        <v>13800</v>
      </c>
      <c r="V10" s="18">
        <f t="shared" si="3"/>
        <v>4</v>
      </c>
      <c r="W10" s="165" t="s">
        <v>27</v>
      </c>
      <c r="X10" s="18">
        <f t="shared" si="4"/>
        <v>4</v>
      </c>
      <c r="Y10" s="16">
        <f t="shared" si="5"/>
        <v>5.38</v>
      </c>
      <c r="Z10" s="35">
        <v>0</v>
      </c>
      <c r="AA10" s="35">
        <f t="shared" si="6"/>
        <v>0</v>
      </c>
      <c r="AB10" s="18">
        <f t="shared" si="7"/>
        <v>5.38</v>
      </c>
      <c r="AC10" s="18">
        <f t="shared" si="8"/>
        <v>5.18</v>
      </c>
      <c r="AD10" s="4"/>
      <c r="AE10" s="177" t="s">
        <v>42</v>
      </c>
      <c r="AL10" s="190"/>
      <c r="AM10" s="190"/>
    </row>
    <row r="11" spans="1:39" ht="15.95" customHeight="1">
      <c r="A11" s="145">
        <v>7</v>
      </c>
      <c r="B11" s="61" t="s">
        <v>43</v>
      </c>
      <c r="C11" s="24"/>
      <c r="D11" s="16">
        <v>0</v>
      </c>
      <c r="E11" s="16">
        <v>0</v>
      </c>
      <c r="F11" s="16"/>
      <c r="G11" s="16">
        <f t="shared" si="0"/>
        <v>0</v>
      </c>
      <c r="H11" s="165" t="s">
        <v>27</v>
      </c>
      <c r="I11" s="16">
        <v>0</v>
      </c>
      <c r="J11" s="16">
        <v>0</v>
      </c>
      <c r="K11" s="16"/>
      <c r="L11" s="18">
        <f t="shared" si="1"/>
        <v>0</v>
      </c>
      <c r="M11" s="165" t="s">
        <v>27</v>
      </c>
      <c r="N11" s="16">
        <v>0</v>
      </c>
      <c r="O11" s="16">
        <v>0</v>
      </c>
      <c r="P11" s="16"/>
      <c r="Q11" s="18">
        <f t="shared" si="2"/>
        <v>0</v>
      </c>
      <c r="R11" s="165" t="s">
        <v>27</v>
      </c>
      <c r="S11" s="18">
        <v>0</v>
      </c>
      <c r="T11" s="18">
        <v>4</v>
      </c>
      <c r="U11" s="18">
        <v>13000</v>
      </c>
      <c r="V11" s="18">
        <f t="shared" si="3"/>
        <v>4</v>
      </c>
      <c r="W11" s="165" t="s">
        <v>27</v>
      </c>
      <c r="X11" s="18">
        <f t="shared" si="4"/>
        <v>4</v>
      </c>
      <c r="Y11" s="16">
        <f t="shared" si="5"/>
        <v>5.3</v>
      </c>
      <c r="Z11" s="35">
        <v>0</v>
      </c>
      <c r="AA11" s="35">
        <f t="shared" si="6"/>
        <v>0</v>
      </c>
      <c r="AB11" s="18">
        <f t="shared" si="7"/>
        <v>5.3</v>
      </c>
      <c r="AC11" s="18">
        <f t="shared" si="8"/>
        <v>5.0999999999999996</v>
      </c>
      <c r="AD11" s="4"/>
      <c r="AE11" s="178" t="s">
        <v>44</v>
      </c>
      <c r="AL11" s="190"/>
      <c r="AM11" s="190"/>
    </row>
    <row r="12" spans="1:39" ht="15.95" customHeight="1">
      <c r="A12" s="145">
        <v>8</v>
      </c>
      <c r="B12" s="61" t="s">
        <v>45</v>
      </c>
      <c r="C12" s="24"/>
      <c r="D12" s="16">
        <v>0</v>
      </c>
      <c r="E12" s="16">
        <v>0</v>
      </c>
      <c r="F12" s="16"/>
      <c r="G12" s="16">
        <f t="shared" si="0"/>
        <v>0</v>
      </c>
      <c r="H12" s="165" t="s">
        <v>27</v>
      </c>
      <c r="I12" s="16">
        <v>0</v>
      </c>
      <c r="J12" s="16">
        <v>0</v>
      </c>
      <c r="K12" s="16"/>
      <c r="L12" s="18">
        <f t="shared" si="1"/>
        <v>0</v>
      </c>
      <c r="M12" s="165" t="s">
        <v>27</v>
      </c>
      <c r="N12" s="16">
        <v>0</v>
      </c>
      <c r="O12" s="16">
        <v>0</v>
      </c>
      <c r="P12" s="16"/>
      <c r="Q12" s="18">
        <f t="shared" si="2"/>
        <v>0</v>
      </c>
      <c r="R12" s="165" t="s">
        <v>27</v>
      </c>
      <c r="S12" s="18">
        <v>0</v>
      </c>
      <c r="T12" s="18">
        <v>4</v>
      </c>
      <c r="U12" s="18">
        <v>10200</v>
      </c>
      <c r="V12" s="18">
        <f t="shared" si="3"/>
        <v>4</v>
      </c>
      <c r="W12" s="165" t="s">
        <v>27</v>
      </c>
      <c r="X12" s="18">
        <f t="shared" si="4"/>
        <v>4</v>
      </c>
      <c r="Y12" s="16">
        <f t="shared" si="5"/>
        <v>5.0199999999999996</v>
      </c>
      <c r="Z12" s="35">
        <v>0</v>
      </c>
      <c r="AA12" s="35">
        <f t="shared" si="6"/>
        <v>0</v>
      </c>
      <c r="AB12" s="18">
        <f t="shared" si="7"/>
        <v>5.0199999999999996</v>
      </c>
      <c r="AC12" s="18">
        <f t="shared" si="8"/>
        <v>4.8199999999999994</v>
      </c>
      <c r="AD12" s="4"/>
      <c r="AE12" s="179" t="s">
        <v>46</v>
      </c>
      <c r="AL12" s="190"/>
    </row>
    <row r="13" spans="1:39" ht="15.95" customHeight="1">
      <c r="A13" s="145">
        <v>9</v>
      </c>
      <c r="B13" s="61" t="s">
        <v>47</v>
      </c>
      <c r="C13" s="24"/>
      <c r="D13" s="16">
        <v>0</v>
      </c>
      <c r="E13" s="16">
        <v>0</v>
      </c>
      <c r="F13" s="16"/>
      <c r="G13" s="16">
        <f t="shared" si="0"/>
        <v>0</v>
      </c>
      <c r="H13" s="165" t="s">
        <v>27</v>
      </c>
      <c r="I13" s="16">
        <v>0</v>
      </c>
      <c r="J13" s="16">
        <v>0</v>
      </c>
      <c r="K13" s="16"/>
      <c r="L13" s="18">
        <f t="shared" si="1"/>
        <v>0</v>
      </c>
      <c r="M13" s="165" t="s">
        <v>27</v>
      </c>
      <c r="N13" s="16">
        <v>0</v>
      </c>
      <c r="O13" s="16">
        <v>0</v>
      </c>
      <c r="P13" s="16"/>
      <c r="Q13" s="18">
        <f t="shared" si="2"/>
        <v>0</v>
      </c>
      <c r="R13" s="165" t="s">
        <v>27</v>
      </c>
      <c r="S13" s="18">
        <v>0</v>
      </c>
      <c r="T13" s="18">
        <v>3</v>
      </c>
      <c r="U13" s="18">
        <v>32000</v>
      </c>
      <c r="V13" s="18">
        <f t="shared" si="3"/>
        <v>3</v>
      </c>
      <c r="W13" s="165" t="s">
        <v>27</v>
      </c>
      <c r="X13" s="18">
        <f t="shared" si="4"/>
        <v>3</v>
      </c>
      <c r="Y13" s="16">
        <f t="shared" si="5"/>
        <v>6.2</v>
      </c>
      <c r="Z13" s="35">
        <v>0</v>
      </c>
      <c r="AA13" s="35">
        <f t="shared" si="6"/>
        <v>0</v>
      </c>
      <c r="AB13" s="18">
        <f t="shared" si="7"/>
        <v>6.2</v>
      </c>
      <c r="AC13" s="18">
        <f t="shared" si="8"/>
        <v>6</v>
      </c>
      <c r="AD13" s="4"/>
      <c r="AE13" s="180" t="s">
        <v>48</v>
      </c>
      <c r="AL13" s="190"/>
      <c r="AM13" s="190"/>
    </row>
    <row r="14" spans="1:39" ht="15.95" customHeight="1">
      <c r="A14" s="145">
        <v>10</v>
      </c>
      <c r="B14" s="61" t="s">
        <v>49</v>
      </c>
      <c r="C14" s="24"/>
      <c r="D14" s="16">
        <v>0</v>
      </c>
      <c r="E14" s="16">
        <v>0</v>
      </c>
      <c r="F14" s="16"/>
      <c r="G14" s="16">
        <f t="shared" si="0"/>
        <v>0</v>
      </c>
      <c r="H14" s="165" t="s">
        <v>27</v>
      </c>
      <c r="I14" s="16">
        <v>0</v>
      </c>
      <c r="J14" s="16">
        <v>0</v>
      </c>
      <c r="K14" s="16"/>
      <c r="L14" s="18">
        <f t="shared" si="1"/>
        <v>0</v>
      </c>
      <c r="M14" s="165" t="s">
        <v>27</v>
      </c>
      <c r="N14" s="16">
        <v>0</v>
      </c>
      <c r="O14" s="16">
        <v>0</v>
      </c>
      <c r="P14" s="16"/>
      <c r="Q14" s="18">
        <f t="shared" si="2"/>
        <v>0</v>
      </c>
      <c r="R14" s="165" t="s">
        <v>27</v>
      </c>
      <c r="S14" s="18">
        <v>0</v>
      </c>
      <c r="T14" s="18">
        <v>3</v>
      </c>
      <c r="U14" s="18">
        <v>31600</v>
      </c>
      <c r="V14" s="18">
        <f t="shared" si="3"/>
        <v>3</v>
      </c>
      <c r="W14" s="165" t="s">
        <v>27</v>
      </c>
      <c r="X14" s="18">
        <f t="shared" si="4"/>
        <v>3</v>
      </c>
      <c r="Y14" s="16">
        <f t="shared" si="5"/>
        <v>6.16</v>
      </c>
      <c r="Z14" s="35">
        <v>0</v>
      </c>
      <c r="AA14" s="35">
        <f t="shared" si="6"/>
        <v>0</v>
      </c>
      <c r="AB14" s="18">
        <f t="shared" si="7"/>
        <v>6.16</v>
      </c>
      <c r="AC14" s="18">
        <f t="shared" si="8"/>
        <v>5.96</v>
      </c>
      <c r="AD14" s="4"/>
      <c r="AE14" s="181" t="s">
        <v>50</v>
      </c>
      <c r="AL14" s="190"/>
      <c r="AM14" s="190"/>
    </row>
    <row r="15" spans="1:39" ht="15.95" customHeight="1">
      <c r="A15" s="145">
        <v>11</v>
      </c>
      <c r="B15" s="61" t="s">
        <v>51</v>
      </c>
      <c r="C15" s="24"/>
      <c r="D15" s="16">
        <v>0</v>
      </c>
      <c r="E15" s="16">
        <v>0</v>
      </c>
      <c r="F15" s="16"/>
      <c r="G15" s="16">
        <f t="shared" si="0"/>
        <v>0</v>
      </c>
      <c r="H15" s="165" t="s">
        <v>27</v>
      </c>
      <c r="I15" s="16">
        <v>0</v>
      </c>
      <c r="J15" s="16">
        <v>0</v>
      </c>
      <c r="K15" s="16"/>
      <c r="L15" s="18">
        <f t="shared" si="1"/>
        <v>0</v>
      </c>
      <c r="M15" s="165" t="s">
        <v>27</v>
      </c>
      <c r="N15" s="16">
        <v>0</v>
      </c>
      <c r="O15" s="16">
        <v>0</v>
      </c>
      <c r="P15" s="16"/>
      <c r="Q15" s="18">
        <f t="shared" si="2"/>
        <v>0</v>
      </c>
      <c r="R15" s="165" t="s">
        <v>27</v>
      </c>
      <c r="S15" s="18">
        <v>0</v>
      </c>
      <c r="T15" s="18">
        <v>3</v>
      </c>
      <c r="U15" s="18">
        <v>35000</v>
      </c>
      <c r="V15" s="18">
        <f t="shared" si="3"/>
        <v>3</v>
      </c>
      <c r="W15" s="165" t="s">
        <v>27</v>
      </c>
      <c r="X15" s="18">
        <f t="shared" si="4"/>
        <v>3</v>
      </c>
      <c r="Y15" s="16">
        <f t="shared" si="5"/>
        <v>6.5</v>
      </c>
      <c r="Z15" s="35">
        <v>0</v>
      </c>
      <c r="AA15" s="35">
        <f t="shared" si="6"/>
        <v>0</v>
      </c>
      <c r="AB15" s="18">
        <f t="shared" si="7"/>
        <v>6.5</v>
      </c>
      <c r="AC15" s="18">
        <f t="shared" si="8"/>
        <v>6.3</v>
      </c>
      <c r="AD15" s="4"/>
      <c r="AE15" s="182" t="s">
        <v>52</v>
      </c>
      <c r="AL15" s="190"/>
      <c r="AM15" s="190"/>
    </row>
    <row r="16" spans="1:39" ht="15.95" customHeight="1">
      <c r="A16" s="145">
        <v>12</v>
      </c>
      <c r="B16" s="61" t="s">
        <v>53</v>
      </c>
      <c r="C16" s="24"/>
      <c r="D16" s="16">
        <v>0</v>
      </c>
      <c r="E16" s="16">
        <v>0</v>
      </c>
      <c r="F16" s="16"/>
      <c r="G16" s="16">
        <f t="shared" si="0"/>
        <v>0</v>
      </c>
      <c r="H16" s="165" t="s">
        <v>27</v>
      </c>
      <c r="I16" s="16">
        <v>0</v>
      </c>
      <c r="J16" s="16">
        <v>0</v>
      </c>
      <c r="K16" s="16"/>
      <c r="L16" s="18">
        <f t="shared" si="1"/>
        <v>0</v>
      </c>
      <c r="M16" s="165" t="s">
        <v>27</v>
      </c>
      <c r="N16" s="16">
        <v>0</v>
      </c>
      <c r="O16" s="16">
        <v>0</v>
      </c>
      <c r="P16" s="16"/>
      <c r="Q16" s="18">
        <f t="shared" si="2"/>
        <v>0</v>
      </c>
      <c r="R16" s="165" t="s">
        <v>27</v>
      </c>
      <c r="S16" s="18">
        <v>0</v>
      </c>
      <c r="T16" s="18">
        <v>3</v>
      </c>
      <c r="U16" s="18">
        <v>29000</v>
      </c>
      <c r="V16" s="18">
        <f t="shared" si="3"/>
        <v>3</v>
      </c>
      <c r="W16" s="165" t="s">
        <v>27</v>
      </c>
      <c r="X16" s="18">
        <f t="shared" si="4"/>
        <v>3</v>
      </c>
      <c r="Y16" s="16">
        <f t="shared" si="5"/>
        <v>5.9</v>
      </c>
      <c r="Z16" s="35">
        <v>0</v>
      </c>
      <c r="AA16" s="35">
        <f t="shared" si="6"/>
        <v>0</v>
      </c>
      <c r="AB16" s="18">
        <f t="shared" si="7"/>
        <v>5.9</v>
      </c>
      <c r="AC16" s="18">
        <f t="shared" si="8"/>
        <v>5.7</v>
      </c>
      <c r="AD16" s="4"/>
      <c r="AE16" s="183" t="s">
        <v>54</v>
      </c>
      <c r="AL16" s="190"/>
      <c r="AM16" s="190"/>
    </row>
    <row r="17" spans="1:39" ht="15.95" customHeight="1">
      <c r="A17" s="145">
        <v>13</v>
      </c>
      <c r="B17" s="61" t="s">
        <v>55</v>
      </c>
      <c r="C17" s="24"/>
      <c r="D17" s="16">
        <v>0</v>
      </c>
      <c r="E17" s="16">
        <v>0</v>
      </c>
      <c r="F17" s="16"/>
      <c r="G17" s="16">
        <f t="shared" si="0"/>
        <v>0</v>
      </c>
      <c r="H17" s="165" t="s">
        <v>27</v>
      </c>
      <c r="I17" s="16">
        <v>0</v>
      </c>
      <c r="J17" s="16">
        <v>0</v>
      </c>
      <c r="K17" s="16"/>
      <c r="L17" s="18">
        <f t="shared" si="1"/>
        <v>0</v>
      </c>
      <c r="M17" s="165" t="s">
        <v>27</v>
      </c>
      <c r="N17" s="16">
        <v>0</v>
      </c>
      <c r="O17" s="16">
        <v>0</v>
      </c>
      <c r="P17" s="16"/>
      <c r="Q17" s="18">
        <f t="shared" si="2"/>
        <v>0</v>
      </c>
      <c r="R17" s="165" t="s">
        <v>27</v>
      </c>
      <c r="S17" s="18">
        <v>0</v>
      </c>
      <c r="T17" s="18">
        <v>3</v>
      </c>
      <c r="U17" s="18">
        <v>23000</v>
      </c>
      <c r="V17" s="18">
        <f t="shared" si="3"/>
        <v>3</v>
      </c>
      <c r="W17" s="165" t="s">
        <v>27</v>
      </c>
      <c r="X17" s="18">
        <f t="shared" si="4"/>
        <v>3</v>
      </c>
      <c r="Y17" s="16">
        <f t="shared" si="5"/>
        <v>5.3</v>
      </c>
      <c r="Z17" s="35">
        <v>0</v>
      </c>
      <c r="AA17" s="35">
        <f t="shared" si="6"/>
        <v>0</v>
      </c>
      <c r="AB17" s="18">
        <f t="shared" si="7"/>
        <v>5.3</v>
      </c>
      <c r="AC17" s="18">
        <f t="shared" si="8"/>
        <v>5.0999999999999996</v>
      </c>
      <c r="AD17" s="4"/>
      <c r="AE17" s="184" t="s">
        <v>56</v>
      </c>
      <c r="AL17" s="190"/>
      <c r="AM17" s="190"/>
    </row>
    <row r="18" spans="1:39" ht="15.95" customHeight="1">
      <c r="A18" s="145">
        <v>14</v>
      </c>
      <c r="B18" s="61" t="s">
        <v>57</v>
      </c>
      <c r="C18" s="24"/>
      <c r="D18" s="16">
        <v>0</v>
      </c>
      <c r="E18" s="16">
        <v>0</v>
      </c>
      <c r="F18" s="16"/>
      <c r="G18" s="16">
        <f t="shared" si="0"/>
        <v>0</v>
      </c>
      <c r="H18" s="165" t="s">
        <v>27</v>
      </c>
      <c r="I18" s="16">
        <v>0</v>
      </c>
      <c r="J18" s="16">
        <v>0</v>
      </c>
      <c r="K18" s="16"/>
      <c r="L18" s="18">
        <f t="shared" si="1"/>
        <v>0</v>
      </c>
      <c r="M18" s="165" t="s">
        <v>27</v>
      </c>
      <c r="N18" s="16">
        <v>0</v>
      </c>
      <c r="O18" s="16">
        <v>0</v>
      </c>
      <c r="P18" s="16"/>
      <c r="Q18" s="18">
        <f t="shared" si="2"/>
        <v>0</v>
      </c>
      <c r="R18" s="165" t="s">
        <v>27</v>
      </c>
      <c r="S18" s="18">
        <v>0</v>
      </c>
      <c r="T18" s="18">
        <v>3</v>
      </c>
      <c r="U18" s="18">
        <v>22200</v>
      </c>
      <c r="V18" s="18">
        <f t="shared" si="3"/>
        <v>3</v>
      </c>
      <c r="W18" s="165" t="s">
        <v>27</v>
      </c>
      <c r="X18" s="18">
        <f t="shared" si="4"/>
        <v>3</v>
      </c>
      <c r="Y18" s="16">
        <f t="shared" si="5"/>
        <v>5.2200000000000006</v>
      </c>
      <c r="Z18" s="35">
        <v>0</v>
      </c>
      <c r="AA18" s="35">
        <f t="shared" si="6"/>
        <v>0</v>
      </c>
      <c r="AB18" s="18">
        <f t="shared" si="7"/>
        <v>5.2200000000000006</v>
      </c>
      <c r="AC18" s="18">
        <f t="shared" si="8"/>
        <v>5.0200000000000005</v>
      </c>
      <c r="AD18" s="4"/>
      <c r="AE18" s="185" t="s">
        <v>58</v>
      </c>
      <c r="AL18" s="190"/>
      <c r="AM18" s="190"/>
    </row>
    <row r="19" spans="1:39" ht="15.95" customHeight="1">
      <c r="A19" s="145">
        <v>15</v>
      </c>
      <c r="B19" s="61" t="s">
        <v>59</v>
      </c>
      <c r="C19" s="24"/>
      <c r="D19" s="16">
        <v>0</v>
      </c>
      <c r="E19" s="16">
        <v>0</v>
      </c>
      <c r="F19" s="16"/>
      <c r="G19" s="16">
        <f t="shared" si="0"/>
        <v>0</v>
      </c>
      <c r="H19" s="165" t="s">
        <v>27</v>
      </c>
      <c r="I19" s="16">
        <v>0</v>
      </c>
      <c r="J19" s="16">
        <v>0</v>
      </c>
      <c r="K19" s="16"/>
      <c r="L19" s="18">
        <f t="shared" si="1"/>
        <v>0</v>
      </c>
      <c r="M19" s="165" t="s">
        <v>27</v>
      </c>
      <c r="N19" s="16">
        <v>0</v>
      </c>
      <c r="O19" s="16">
        <v>0</v>
      </c>
      <c r="P19" s="16"/>
      <c r="Q19" s="18">
        <f t="shared" si="2"/>
        <v>0</v>
      </c>
      <c r="R19" s="165" t="s">
        <v>27</v>
      </c>
      <c r="S19" s="18">
        <v>0</v>
      </c>
      <c r="T19" s="18">
        <v>3</v>
      </c>
      <c r="U19" s="18">
        <v>19200</v>
      </c>
      <c r="V19" s="18">
        <f t="shared" si="3"/>
        <v>3</v>
      </c>
      <c r="W19" s="165" t="s">
        <v>27</v>
      </c>
      <c r="X19" s="18">
        <f t="shared" si="4"/>
        <v>3</v>
      </c>
      <c r="Y19" s="16">
        <f t="shared" si="5"/>
        <v>4.92</v>
      </c>
      <c r="Z19" s="35">
        <v>0</v>
      </c>
      <c r="AA19" s="35">
        <f t="shared" si="6"/>
        <v>0</v>
      </c>
      <c r="AB19" s="18">
        <f t="shared" si="7"/>
        <v>4.92</v>
      </c>
      <c r="AC19" s="18">
        <f t="shared" si="8"/>
        <v>4.72</v>
      </c>
      <c r="AD19" s="4"/>
      <c r="AE19" s="186" t="s">
        <v>60</v>
      </c>
      <c r="AL19" s="190"/>
      <c r="AM19" s="190"/>
    </row>
    <row r="20" spans="1:39" ht="15.95" customHeight="1">
      <c r="A20" s="145">
        <v>16</v>
      </c>
      <c r="B20" s="61" t="s">
        <v>61</v>
      </c>
      <c r="C20" s="24"/>
      <c r="D20" s="16">
        <v>0</v>
      </c>
      <c r="E20" s="16">
        <v>0</v>
      </c>
      <c r="F20" s="16"/>
      <c r="G20" s="16">
        <f t="shared" si="0"/>
        <v>0</v>
      </c>
      <c r="H20" s="165" t="s">
        <v>27</v>
      </c>
      <c r="I20" s="16">
        <v>0</v>
      </c>
      <c r="J20" s="16">
        <v>0</v>
      </c>
      <c r="K20" s="16"/>
      <c r="L20" s="18">
        <f t="shared" si="1"/>
        <v>0</v>
      </c>
      <c r="M20" s="165" t="s">
        <v>27</v>
      </c>
      <c r="N20" s="16">
        <v>0</v>
      </c>
      <c r="O20" s="16">
        <v>0</v>
      </c>
      <c r="P20" s="16"/>
      <c r="Q20" s="18">
        <f t="shared" si="2"/>
        <v>0</v>
      </c>
      <c r="R20" s="165" t="s">
        <v>27</v>
      </c>
      <c r="S20" s="18">
        <v>0</v>
      </c>
      <c r="T20" s="18">
        <v>3</v>
      </c>
      <c r="U20" s="18">
        <v>17000</v>
      </c>
      <c r="V20" s="18">
        <f t="shared" si="3"/>
        <v>3</v>
      </c>
      <c r="W20" s="165" t="s">
        <v>27</v>
      </c>
      <c r="X20" s="18">
        <f t="shared" si="4"/>
        <v>3</v>
      </c>
      <c r="Y20" s="16">
        <f t="shared" si="5"/>
        <v>4.7</v>
      </c>
      <c r="Z20" s="35">
        <v>0</v>
      </c>
      <c r="AA20" s="35">
        <f t="shared" si="6"/>
        <v>0</v>
      </c>
      <c r="AB20" s="18">
        <f t="shared" si="7"/>
        <v>4.7</v>
      </c>
      <c r="AC20" s="18">
        <f t="shared" si="8"/>
        <v>4.5</v>
      </c>
      <c r="AD20" s="4"/>
      <c r="AE20" s="187" t="s">
        <v>62</v>
      </c>
      <c r="AL20" s="190"/>
      <c r="AM20" s="190"/>
    </row>
    <row r="21" spans="1:39" ht="15.95" customHeight="1">
      <c r="A21" s="145">
        <v>17</v>
      </c>
      <c r="B21" s="61" t="s">
        <v>63</v>
      </c>
      <c r="C21" s="24"/>
      <c r="D21" s="16">
        <v>0</v>
      </c>
      <c r="E21" s="16">
        <v>0</v>
      </c>
      <c r="F21" s="16"/>
      <c r="G21" s="16">
        <f t="shared" si="0"/>
        <v>0</v>
      </c>
      <c r="H21" s="165" t="s">
        <v>27</v>
      </c>
      <c r="I21" s="16">
        <v>0</v>
      </c>
      <c r="J21" s="16">
        <v>0</v>
      </c>
      <c r="K21" s="16"/>
      <c r="L21" s="18">
        <f t="shared" si="1"/>
        <v>0</v>
      </c>
      <c r="M21" s="165" t="s">
        <v>27</v>
      </c>
      <c r="N21" s="16">
        <v>0</v>
      </c>
      <c r="O21" s="16">
        <v>0</v>
      </c>
      <c r="P21" s="16"/>
      <c r="Q21" s="18">
        <f t="shared" si="2"/>
        <v>0</v>
      </c>
      <c r="R21" s="165" t="s">
        <v>27</v>
      </c>
      <c r="S21" s="18">
        <v>0</v>
      </c>
      <c r="T21" s="18">
        <v>3</v>
      </c>
      <c r="U21" s="18">
        <v>14000</v>
      </c>
      <c r="V21" s="18">
        <f t="shared" si="3"/>
        <v>3</v>
      </c>
      <c r="W21" s="165" t="s">
        <v>27</v>
      </c>
      <c r="X21" s="18">
        <f t="shared" si="4"/>
        <v>3</v>
      </c>
      <c r="Y21" s="16">
        <f t="shared" si="5"/>
        <v>4.4000000000000004</v>
      </c>
      <c r="Z21" s="35">
        <v>0</v>
      </c>
      <c r="AA21" s="35">
        <f t="shared" si="6"/>
        <v>0</v>
      </c>
      <c r="AB21" s="18">
        <f t="shared" si="7"/>
        <v>4.4000000000000004</v>
      </c>
      <c r="AC21" s="18">
        <f t="shared" si="8"/>
        <v>4.2</v>
      </c>
      <c r="AD21" s="4"/>
      <c r="AE21" s="188" t="s">
        <v>64</v>
      </c>
      <c r="AL21" s="190"/>
    </row>
    <row r="22" spans="1:39" ht="15.95" customHeight="1">
      <c r="A22" s="145">
        <v>18</v>
      </c>
      <c r="B22" s="61" t="s">
        <v>65</v>
      </c>
      <c r="C22" s="24"/>
      <c r="D22" s="16">
        <v>0</v>
      </c>
      <c r="E22" s="16">
        <v>0</v>
      </c>
      <c r="F22" s="16"/>
      <c r="G22" s="16">
        <f t="shared" si="0"/>
        <v>0</v>
      </c>
      <c r="H22" s="165" t="s">
        <v>27</v>
      </c>
      <c r="I22" s="16">
        <v>0</v>
      </c>
      <c r="J22" s="16">
        <v>0</v>
      </c>
      <c r="K22" s="16"/>
      <c r="L22" s="18">
        <f t="shared" si="1"/>
        <v>0</v>
      </c>
      <c r="M22" s="165" t="s">
        <v>27</v>
      </c>
      <c r="N22" s="16">
        <v>0</v>
      </c>
      <c r="O22" s="16">
        <v>0</v>
      </c>
      <c r="P22" s="16"/>
      <c r="Q22" s="18">
        <f t="shared" si="2"/>
        <v>0</v>
      </c>
      <c r="R22" s="165" t="s">
        <v>27</v>
      </c>
      <c r="S22" s="18">
        <v>0</v>
      </c>
      <c r="T22" s="18">
        <v>3</v>
      </c>
      <c r="U22" s="18">
        <v>14000</v>
      </c>
      <c r="V22" s="18">
        <f t="shared" si="3"/>
        <v>3</v>
      </c>
      <c r="W22" s="165" t="s">
        <v>27</v>
      </c>
      <c r="X22" s="18">
        <f t="shared" si="4"/>
        <v>3</v>
      </c>
      <c r="Y22" s="16">
        <f t="shared" si="5"/>
        <v>4.4000000000000004</v>
      </c>
      <c r="Z22" s="35">
        <v>0</v>
      </c>
      <c r="AA22" s="35">
        <f t="shared" si="6"/>
        <v>0</v>
      </c>
      <c r="AB22" s="18">
        <f t="shared" si="7"/>
        <v>4.4000000000000004</v>
      </c>
      <c r="AC22" s="18">
        <f t="shared" si="8"/>
        <v>4.2</v>
      </c>
      <c r="AD22" s="4"/>
      <c r="AL22" s="190"/>
      <c r="AM22" s="190"/>
    </row>
    <row r="23" spans="1:39" ht="15.95" customHeight="1">
      <c r="A23" s="145">
        <v>19</v>
      </c>
      <c r="B23" s="61" t="s">
        <v>66</v>
      </c>
      <c r="C23" s="24"/>
      <c r="D23" s="16">
        <v>0</v>
      </c>
      <c r="E23" s="16">
        <v>0</v>
      </c>
      <c r="F23" s="16"/>
      <c r="G23" s="16">
        <f t="shared" si="0"/>
        <v>0</v>
      </c>
      <c r="H23" s="165" t="s">
        <v>27</v>
      </c>
      <c r="I23" s="16">
        <v>0</v>
      </c>
      <c r="J23" s="16">
        <v>0</v>
      </c>
      <c r="K23" s="16"/>
      <c r="L23" s="18">
        <f t="shared" si="1"/>
        <v>0</v>
      </c>
      <c r="M23" s="165" t="s">
        <v>27</v>
      </c>
      <c r="N23" s="16">
        <v>0</v>
      </c>
      <c r="O23" s="16">
        <v>0</v>
      </c>
      <c r="P23" s="16"/>
      <c r="Q23" s="18">
        <f t="shared" si="2"/>
        <v>0</v>
      </c>
      <c r="R23" s="165" t="s">
        <v>27</v>
      </c>
      <c r="S23" s="18">
        <v>0</v>
      </c>
      <c r="T23" s="18">
        <v>3</v>
      </c>
      <c r="U23" s="18">
        <v>12000</v>
      </c>
      <c r="V23" s="18">
        <f t="shared" si="3"/>
        <v>3</v>
      </c>
      <c r="W23" s="165" t="s">
        <v>27</v>
      </c>
      <c r="X23" s="18">
        <f t="shared" si="4"/>
        <v>3</v>
      </c>
      <c r="Y23" s="16">
        <f t="shared" si="5"/>
        <v>4.2</v>
      </c>
      <c r="Z23" s="35">
        <v>0</v>
      </c>
      <c r="AA23" s="35">
        <f t="shared" si="6"/>
        <v>0</v>
      </c>
      <c r="AB23" s="18">
        <f t="shared" si="7"/>
        <v>4.2</v>
      </c>
      <c r="AC23" s="18">
        <f t="shared" si="8"/>
        <v>4</v>
      </c>
      <c r="AD23" s="4"/>
      <c r="AE23" s="97" t="s">
        <v>38</v>
      </c>
      <c r="AL23" s="190"/>
      <c r="AM23" s="190"/>
    </row>
    <row r="24" spans="1:39" ht="15.95" customHeight="1">
      <c r="A24" s="145">
        <v>20</v>
      </c>
      <c r="B24" s="61" t="s">
        <v>67</v>
      </c>
      <c r="C24" s="24"/>
      <c r="D24" s="16">
        <v>0</v>
      </c>
      <c r="E24" s="16">
        <v>0</v>
      </c>
      <c r="F24" s="16"/>
      <c r="G24" s="16">
        <f t="shared" si="0"/>
        <v>0</v>
      </c>
      <c r="H24" s="165" t="s">
        <v>27</v>
      </c>
      <c r="I24" s="16">
        <v>0</v>
      </c>
      <c r="J24" s="16">
        <v>0</v>
      </c>
      <c r="K24" s="16"/>
      <c r="L24" s="18">
        <f t="shared" si="1"/>
        <v>0</v>
      </c>
      <c r="M24" s="165" t="s">
        <v>27</v>
      </c>
      <c r="N24" s="16">
        <v>0</v>
      </c>
      <c r="O24" s="16">
        <v>0</v>
      </c>
      <c r="P24" s="16"/>
      <c r="Q24" s="18">
        <f t="shared" si="2"/>
        <v>0</v>
      </c>
      <c r="R24" s="165" t="s">
        <v>27</v>
      </c>
      <c r="S24" s="18">
        <v>0</v>
      </c>
      <c r="T24" s="18">
        <v>2</v>
      </c>
      <c r="U24" s="18">
        <v>31000</v>
      </c>
      <c r="V24" s="18">
        <f t="shared" si="3"/>
        <v>2</v>
      </c>
      <c r="W24" s="165" t="s">
        <v>27</v>
      </c>
      <c r="X24" s="18">
        <f t="shared" si="4"/>
        <v>2</v>
      </c>
      <c r="Y24" s="16">
        <f t="shared" si="5"/>
        <v>5.0999999999999996</v>
      </c>
      <c r="Z24" s="35">
        <v>0</v>
      </c>
      <c r="AA24" s="35">
        <f t="shared" si="6"/>
        <v>0</v>
      </c>
      <c r="AB24" s="18">
        <f t="shared" si="7"/>
        <v>5.0999999999999996</v>
      </c>
      <c r="AC24" s="18">
        <f t="shared" si="8"/>
        <v>4.8999999999999995</v>
      </c>
      <c r="AD24" s="4"/>
      <c r="AE24" s="103" t="s">
        <v>35</v>
      </c>
      <c r="AL24" s="190"/>
      <c r="AM24" s="190"/>
    </row>
    <row r="25" spans="1:39" ht="15.95" customHeight="1">
      <c r="A25" s="145">
        <v>21</v>
      </c>
      <c r="B25" s="61" t="s">
        <v>68</v>
      </c>
      <c r="C25" s="24"/>
      <c r="D25" s="16">
        <v>0</v>
      </c>
      <c r="E25" s="16">
        <v>0</v>
      </c>
      <c r="F25" s="16"/>
      <c r="G25" s="16">
        <f t="shared" si="0"/>
        <v>0</v>
      </c>
      <c r="H25" s="165" t="s">
        <v>27</v>
      </c>
      <c r="I25" s="16">
        <v>0</v>
      </c>
      <c r="J25" s="16">
        <v>0</v>
      </c>
      <c r="K25" s="16"/>
      <c r="L25" s="18">
        <f t="shared" si="1"/>
        <v>0</v>
      </c>
      <c r="M25" s="165" t="s">
        <v>27</v>
      </c>
      <c r="N25" s="16">
        <v>0</v>
      </c>
      <c r="O25" s="16">
        <v>0</v>
      </c>
      <c r="P25" s="16"/>
      <c r="Q25" s="18">
        <f t="shared" si="2"/>
        <v>0</v>
      </c>
      <c r="R25" s="165" t="s">
        <v>27</v>
      </c>
      <c r="S25" s="18">
        <v>0</v>
      </c>
      <c r="T25" s="18">
        <v>2</v>
      </c>
      <c r="U25" s="18">
        <v>30200</v>
      </c>
      <c r="V25" s="18">
        <f t="shared" si="3"/>
        <v>2</v>
      </c>
      <c r="W25" s="165" t="s">
        <v>27</v>
      </c>
      <c r="X25" s="18">
        <f t="shared" si="4"/>
        <v>2</v>
      </c>
      <c r="Y25" s="16">
        <f t="shared" si="5"/>
        <v>5.0199999999999996</v>
      </c>
      <c r="Z25" s="35">
        <v>0</v>
      </c>
      <c r="AA25" s="35">
        <f t="shared" si="6"/>
        <v>0</v>
      </c>
      <c r="AB25" s="18">
        <f t="shared" si="7"/>
        <v>5.0199999999999996</v>
      </c>
      <c r="AC25" s="18">
        <f t="shared" si="8"/>
        <v>4.8199999999999994</v>
      </c>
      <c r="AD25" s="4"/>
      <c r="AE25" s="102" t="s">
        <v>32</v>
      </c>
      <c r="AL25" s="190"/>
      <c r="AM25" s="190"/>
    </row>
    <row r="26" spans="1:39" ht="15.95" customHeight="1">
      <c r="A26" s="145">
        <v>22</v>
      </c>
      <c r="B26" s="61" t="s">
        <v>69</v>
      </c>
      <c r="C26" s="24"/>
      <c r="D26" s="16">
        <v>0</v>
      </c>
      <c r="E26" s="16">
        <v>0</v>
      </c>
      <c r="F26" s="16"/>
      <c r="G26" s="16">
        <f t="shared" si="0"/>
        <v>0</v>
      </c>
      <c r="H26" s="165" t="s">
        <v>27</v>
      </c>
      <c r="I26" s="16">
        <v>0</v>
      </c>
      <c r="J26" s="16">
        <v>0</v>
      </c>
      <c r="K26" s="16"/>
      <c r="L26" s="18">
        <f t="shared" si="1"/>
        <v>0</v>
      </c>
      <c r="M26" s="165" t="s">
        <v>27</v>
      </c>
      <c r="N26" s="16">
        <v>0</v>
      </c>
      <c r="O26" s="16">
        <v>0</v>
      </c>
      <c r="P26" s="16"/>
      <c r="Q26" s="18">
        <f t="shared" si="2"/>
        <v>0</v>
      </c>
      <c r="R26" s="165" t="s">
        <v>27</v>
      </c>
      <c r="S26" s="18">
        <v>0</v>
      </c>
      <c r="T26" s="18">
        <v>1</v>
      </c>
      <c r="U26" s="18">
        <v>14000</v>
      </c>
      <c r="V26" s="18">
        <f t="shared" si="3"/>
        <v>1</v>
      </c>
      <c r="W26" s="165" t="s">
        <v>27</v>
      </c>
      <c r="X26" s="18">
        <f t="shared" si="4"/>
        <v>1</v>
      </c>
      <c r="Y26" s="16">
        <f t="shared" si="5"/>
        <v>2.4</v>
      </c>
      <c r="Z26" s="35">
        <v>0</v>
      </c>
      <c r="AA26" s="35">
        <f t="shared" si="6"/>
        <v>0</v>
      </c>
      <c r="AB26" s="18">
        <f t="shared" si="7"/>
        <v>2.4</v>
      </c>
      <c r="AC26" s="18">
        <f t="shared" si="8"/>
        <v>2.1999999999999997</v>
      </c>
      <c r="AD26" s="4"/>
      <c r="AE26" s="97" t="s">
        <v>29</v>
      </c>
      <c r="AL26" s="190"/>
      <c r="AM26" s="190"/>
    </row>
    <row r="27" spans="1:39" ht="15.95" customHeight="1">
      <c r="A27" s="145">
        <v>23</v>
      </c>
      <c r="B27" s="61" t="s">
        <v>70</v>
      </c>
      <c r="C27" s="24"/>
      <c r="D27" s="16">
        <v>0</v>
      </c>
      <c r="E27" s="16">
        <v>0</v>
      </c>
      <c r="F27" s="16"/>
      <c r="G27" s="16">
        <f t="shared" si="0"/>
        <v>0</v>
      </c>
      <c r="H27" s="165" t="s">
        <v>27</v>
      </c>
      <c r="I27" s="16">
        <v>0</v>
      </c>
      <c r="J27" s="16">
        <v>0</v>
      </c>
      <c r="K27" s="16"/>
      <c r="L27" s="18">
        <f t="shared" si="1"/>
        <v>0</v>
      </c>
      <c r="M27" s="165" t="s">
        <v>27</v>
      </c>
      <c r="N27" s="16">
        <v>0</v>
      </c>
      <c r="O27" s="16">
        <v>0</v>
      </c>
      <c r="P27" s="16"/>
      <c r="Q27" s="18">
        <f t="shared" si="2"/>
        <v>0</v>
      </c>
      <c r="R27" s="165" t="s">
        <v>27</v>
      </c>
      <c r="S27" s="18">
        <v>0</v>
      </c>
      <c r="T27" s="18">
        <v>2</v>
      </c>
      <c r="U27" s="18">
        <v>30000</v>
      </c>
      <c r="V27" s="18">
        <f t="shared" si="3"/>
        <v>2</v>
      </c>
      <c r="W27" s="165" t="s">
        <v>27</v>
      </c>
      <c r="X27" s="18">
        <f t="shared" si="4"/>
        <v>2</v>
      </c>
      <c r="Y27" s="16">
        <f t="shared" si="5"/>
        <v>5</v>
      </c>
      <c r="Z27" s="35">
        <v>0</v>
      </c>
      <c r="AA27" s="35">
        <f t="shared" si="6"/>
        <v>0</v>
      </c>
      <c r="AB27" s="18">
        <f t="shared" si="7"/>
        <v>5</v>
      </c>
      <c r="AC27" s="18">
        <f t="shared" si="8"/>
        <v>4.8</v>
      </c>
      <c r="AD27" s="4"/>
      <c r="AE27" s="103" t="s">
        <v>25</v>
      </c>
      <c r="AL27" s="190"/>
      <c r="AM27" s="190"/>
    </row>
    <row r="28" spans="1:39" ht="15.95" customHeight="1">
      <c r="A28" s="145">
        <v>24</v>
      </c>
      <c r="B28" s="61" t="s">
        <v>71</v>
      </c>
      <c r="C28" s="24"/>
      <c r="D28" s="16">
        <v>0</v>
      </c>
      <c r="E28" s="16">
        <v>0</v>
      </c>
      <c r="F28" s="16"/>
      <c r="G28" s="16">
        <f t="shared" si="0"/>
        <v>0</v>
      </c>
      <c r="H28" s="165" t="s">
        <v>27</v>
      </c>
      <c r="I28" s="16">
        <v>0</v>
      </c>
      <c r="J28" s="16">
        <v>0</v>
      </c>
      <c r="K28" s="16"/>
      <c r="L28" s="18">
        <f t="shared" si="1"/>
        <v>0</v>
      </c>
      <c r="M28" s="165" t="s">
        <v>27</v>
      </c>
      <c r="N28" s="16">
        <v>0</v>
      </c>
      <c r="O28" s="16">
        <v>0</v>
      </c>
      <c r="P28" s="16"/>
      <c r="Q28" s="18">
        <f t="shared" si="2"/>
        <v>0</v>
      </c>
      <c r="R28" s="165" t="s">
        <v>27</v>
      </c>
      <c r="S28" s="18">
        <v>0</v>
      </c>
      <c r="T28" s="18">
        <v>2</v>
      </c>
      <c r="U28" s="18">
        <v>15000</v>
      </c>
      <c r="V28" s="18">
        <f t="shared" si="3"/>
        <v>2</v>
      </c>
      <c r="W28" s="165" t="s">
        <v>27</v>
      </c>
      <c r="X28" s="18">
        <f t="shared" si="4"/>
        <v>2</v>
      </c>
      <c r="Y28" s="16">
        <f t="shared" si="5"/>
        <v>3.5</v>
      </c>
      <c r="Z28" s="35">
        <v>0</v>
      </c>
      <c r="AA28" s="35">
        <f t="shared" si="6"/>
        <v>0</v>
      </c>
      <c r="AB28" s="18">
        <f t="shared" si="7"/>
        <v>3.5</v>
      </c>
      <c r="AC28" s="18">
        <f t="shared" si="8"/>
        <v>3.3</v>
      </c>
      <c r="AD28" s="4"/>
      <c r="AE28" s="102" t="s">
        <v>10</v>
      </c>
      <c r="AL28" s="190"/>
      <c r="AM28" s="190"/>
    </row>
    <row r="29" spans="1:39" ht="15.95" customHeight="1">
      <c r="A29" s="145">
        <v>25</v>
      </c>
      <c r="B29" s="61" t="s">
        <v>69</v>
      </c>
      <c r="C29" s="24"/>
      <c r="D29" s="16">
        <v>0</v>
      </c>
      <c r="E29" s="16">
        <v>0</v>
      </c>
      <c r="F29" s="16"/>
      <c r="G29" s="16">
        <f t="shared" si="0"/>
        <v>0</v>
      </c>
      <c r="H29" s="165" t="s">
        <v>27</v>
      </c>
      <c r="I29" s="16">
        <v>0</v>
      </c>
      <c r="J29" s="16">
        <v>0</v>
      </c>
      <c r="K29" s="16"/>
      <c r="L29" s="18">
        <f t="shared" si="1"/>
        <v>0</v>
      </c>
      <c r="M29" s="165" t="s">
        <v>27</v>
      </c>
      <c r="N29" s="16">
        <v>0</v>
      </c>
      <c r="O29" s="16">
        <v>0</v>
      </c>
      <c r="P29" s="16"/>
      <c r="Q29" s="18">
        <f t="shared" si="2"/>
        <v>0</v>
      </c>
      <c r="R29" s="165" t="s">
        <v>27</v>
      </c>
      <c r="S29" s="18">
        <v>0</v>
      </c>
      <c r="T29" s="18">
        <v>1</v>
      </c>
      <c r="U29" s="18">
        <v>14000</v>
      </c>
      <c r="V29" s="18">
        <f t="shared" si="3"/>
        <v>1</v>
      </c>
      <c r="W29" s="165" t="s">
        <v>27</v>
      </c>
      <c r="X29" s="18">
        <f t="shared" si="4"/>
        <v>1</v>
      </c>
      <c r="Y29" s="16">
        <f t="shared" si="5"/>
        <v>2.4</v>
      </c>
      <c r="Z29" s="35">
        <v>0</v>
      </c>
      <c r="AA29" s="35">
        <f t="shared" si="6"/>
        <v>0</v>
      </c>
      <c r="AB29" s="18">
        <f t="shared" si="7"/>
        <v>2.4</v>
      </c>
      <c r="AC29" s="18">
        <f t="shared" si="8"/>
        <v>2.1999999999999997</v>
      </c>
      <c r="AD29" s="4"/>
      <c r="AL29" s="190"/>
      <c r="AM29" s="190"/>
    </row>
    <row r="30" spans="1:39" ht="15.95" customHeight="1">
      <c r="A30" s="145">
        <v>26</v>
      </c>
      <c r="B30" s="61" t="s">
        <v>72</v>
      </c>
      <c r="C30" s="24"/>
      <c r="D30" s="16">
        <v>0</v>
      </c>
      <c r="E30" s="16">
        <v>0</v>
      </c>
      <c r="F30" s="16"/>
      <c r="G30" s="16">
        <f t="shared" si="0"/>
        <v>0</v>
      </c>
      <c r="H30" s="165" t="s">
        <v>27</v>
      </c>
      <c r="I30" s="16">
        <v>0</v>
      </c>
      <c r="J30" s="16">
        <v>0</v>
      </c>
      <c r="K30" s="16"/>
      <c r="L30" s="18">
        <f t="shared" si="1"/>
        <v>0</v>
      </c>
      <c r="M30" s="165" t="s">
        <v>27</v>
      </c>
      <c r="N30" s="16">
        <v>0</v>
      </c>
      <c r="O30" s="16">
        <v>0</v>
      </c>
      <c r="P30" s="16"/>
      <c r="Q30" s="18">
        <f t="shared" si="2"/>
        <v>0</v>
      </c>
      <c r="R30" s="165" t="s">
        <v>27</v>
      </c>
      <c r="S30" s="18">
        <v>0</v>
      </c>
      <c r="T30" s="18">
        <v>1</v>
      </c>
      <c r="U30" s="18">
        <v>11000</v>
      </c>
      <c r="V30" s="18">
        <f t="shared" si="3"/>
        <v>1</v>
      </c>
      <c r="W30" s="165" t="s">
        <v>27</v>
      </c>
      <c r="X30" s="18">
        <f t="shared" si="4"/>
        <v>1</v>
      </c>
      <c r="Y30" s="16">
        <f t="shared" si="5"/>
        <v>2.1</v>
      </c>
      <c r="Z30" s="35">
        <v>0</v>
      </c>
      <c r="AA30" s="35">
        <f t="shared" si="6"/>
        <v>0</v>
      </c>
      <c r="AB30" s="18">
        <f t="shared" si="7"/>
        <v>2.1</v>
      </c>
      <c r="AC30" s="18">
        <f t="shared" si="8"/>
        <v>1.9000000000000001</v>
      </c>
      <c r="AD30" s="4"/>
      <c r="AL30" s="190"/>
      <c r="AM30" s="190"/>
    </row>
    <row r="31" spans="1:39" ht="15.95" customHeight="1">
      <c r="A31" s="145">
        <v>27</v>
      </c>
      <c r="B31" s="61" t="s">
        <v>73</v>
      </c>
      <c r="C31" s="24"/>
      <c r="D31" s="16">
        <v>0</v>
      </c>
      <c r="E31" s="16">
        <v>0</v>
      </c>
      <c r="F31" s="16"/>
      <c r="G31" s="16">
        <f t="shared" si="0"/>
        <v>0</v>
      </c>
      <c r="H31" s="165" t="s">
        <v>27</v>
      </c>
      <c r="I31" s="16">
        <v>0</v>
      </c>
      <c r="J31" s="16">
        <v>0</v>
      </c>
      <c r="K31" s="16"/>
      <c r="L31" s="18">
        <f t="shared" si="1"/>
        <v>0</v>
      </c>
      <c r="M31" s="165" t="s">
        <v>27</v>
      </c>
      <c r="N31" s="16">
        <v>0</v>
      </c>
      <c r="O31" s="16">
        <v>0</v>
      </c>
      <c r="P31" s="16"/>
      <c r="Q31" s="18">
        <f t="shared" si="2"/>
        <v>0</v>
      </c>
      <c r="R31" s="165" t="s">
        <v>27</v>
      </c>
      <c r="S31" s="18">
        <v>0</v>
      </c>
      <c r="T31" s="18">
        <v>0</v>
      </c>
      <c r="U31" s="18">
        <v>34000</v>
      </c>
      <c r="V31" s="18">
        <f t="shared" si="3"/>
        <v>0</v>
      </c>
      <c r="W31" s="165" t="s">
        <v>27</v>
      </c>
      <c r="X31" s="18">
        <f t="shared" si="4"/>
        <v>0</v>
      </c>
      <c r="Y31" s="16">
        <f t="shared" si="5"/>
        <v>3.4</v>
      </c>
      <c r="Z31" s="35">
        <v>0</v>
      </c>
      <c r="AA31" s="35">
        <f t="shared" si="6"/>
        <v>0</v>
      </c>
      <c r="AB31" s="18">
        <f t="shared" si="7"/>
        <v>3.4</v>
      </c>
      <c r="AC31" s="18">
        <f t="shared" si="8"/>
        <v>3.1999999999999997</v>
      </c>
      <c r="AD31" s="4"/>
      <c r="AE31" s="189"/>
      <c r="AL31" s="190"/>
      <c r="AM31" s="190"/>
    </row>
    <row r="32" spans="1:39" ht="15.95" customHeight="1">
      <c r="A32" s="145">
        <v>28</v>
      </c>
      <c r="B32" s="61" t="s">
        <v>74</v>
      </c>
      <c r="C32" s="24"/>
      <c r="D32" s="16">
        <v>0</v>
      </c>
      <c r="E32" s="16">
        <v>0</v>
      </c>
      <c r="F32" s="16"/>
      <c r="G32" s="16">
        <f t="shared" si="0"/>
        <v>0</v>
      </c>
      <c r="H32" s="165" t="s">
        <v>27</v>
      </c>
      <c r="I32" s="16">
        <v>0</v>
      </c>
      <c r="J32" s="16">
        <v>0</v>
      </c>
      <c r="K32" s="16"/>
      <c r="L32" s="18">
        <f t="shared" si="1"/>
        <v>0</v>
      </c>
      <c r="M32" s="165" t="s">
        <v>27</v>
      </c>
      <c r="N32" s="16">
        <v>0</v>
      </c>
      <c r="O32" s="16">
        <v>0</v>
      </c>
      <c r="P32" s="16"/>
      <c r="Q32" s="18">
        <f t="shared" si="2"/>
        <v>0</v>
      </c>
      <c r="R32" s="165" t="s">
        <v>27</v>
      </c>
      <c r="S32" s="18">
        <v>0</v>
      </c>
      <c r="T32" s="18">
        <v>0</v>
      </c>
      <c r="U32" s="18">
        <v>22400</v>
      </c>
      <c r="V32" s="18">
        <f t="shared" si="3"/>
        <v>0</v>
      </c>
      <c r="W32" s="165" t="s">
        <v>27</v>
      </c>
      <c r="X32" s="18">
        <f t="shared" si="4"/>
        <v>0</v>
      </c>
      <c r="Y32" s="16">
        <f t="shared" si="5"/>
        <v>2.2400000000000002</v>
      </c>
      <c r="Z32" s="35">
        <v>0</v>
      </c>
      <c r="AA32" s="35">
        <f t="shared" si="6"/>
        <v>0</v>
      </c>
      <c r="AB32" s="18">
        <f t="shared" si="7"/>
        <v>2.2400000000000002</v>
      </c>
      <c r="AC32" s="18">
        <f t="shared" si="8"/>
        <v>2.04</v>
      </c>
      <c r="AD32" s="4"/>
      <c r="AE32" s="189"/>
      <c r="AL32" s="190"/>
      <c r="AM32" s="190"/>
    </row>
    <row r="33" spans="1:39" ht="15.95" customHeight="1">
      <c r="A33" s="145">
        <v>29</v>
      </c>
      <c r="B33" s="61" t="s">
        <v>75</v>
      </c>
      <c r="C33" s="24"/>
      <c r="D33" s="16">
        <v>0</v>
      </c>
      <c r="E33" s="16">
        <v>0</v>
      </c>
      <c r="F33" s="16"/>
      <c r="G33" s="16">
        <f t="shared" si="0"/>
        <v>0</v>
      </c>
      <c r="H33" s="165" t="s">
        <v>27</v>
      </c>
      <c r="I33" s="16">
        <v>0</v>
      </c>
      <c r="J33" s="16">
        <v>0</v>
      </c>
      <c r="K33" s="16"/>
      <c r="L33" s="18">
        <f t="shared" si="1"/>
        <v>0</v>
      </c>
      <c r="M33" s="165" t="s">
        <v>27</v>
      </c>
      <c r="N33" s="16">
        <v>0</v>
      </c>
      <c r="O33" s="16">
        <v>0</v>
      </c>
      <c r="P33" s="16"/>
      <c r="Q33" s="18">
        <f t="shared" si="2"/>
        <v>0</v>
      </c>
      <c r="R33" s="165" t="s">
        <v>27</v>
      </c>
      <c r="S33" s="18">
        <v>0</v>
      </c>
      <c r="T33" s="18">
        <v>0</v>
      </c>
      <c r="U33" s="18">
        <v>11600</v>
      </c>
      <c r="V33" s="18">
        <f t="shared" si="3"/>
        <v>0</v>
      </c>
      <c r="W33" s="165" t="s">
        <v>27</v>
      </c>
      <c r="X33" s="18">
        <f t="shared" si="4"/>
        <v>0</v>
      </c>
      <c r="Y33" s="16">
        <f t="shared" si="5"/>
        <v>1.1599999999999999</v>
      </c>
      <c r="Z33" s="35">
        <v>0</v>
      </c>
      <c r="AA33" s="35">
        <f t="shared" si="6"/>
        <v>0</v>
      </c>
      <c r="AB33" s="18">
        <f t="shared" si="7"/>
        <v>1.1599999999999999</v>
      </c>
      <c r="AC33" s="18">
        <f t="shared" si="8"/>
        <v>0.96</v>
      </c>
      <c r="AL33" s="190"/>
      <c r="AM33" s="191"/>
    </row>
    <row r="34" spans="1:39" ht="15.95" customHeight="1">
      <c r="A34" s="145">
        <v>30</v>
      </c>
      <c r="B34" s="61" t="s">
        <v>76</v>
      </c>
      <c r="C34" s="24"/>
      <c r="D34" s="16">
        <v>0</v>
      </c>
      <c r="E34" s="16">
        <v>0</v>
      </c>
      <c r="F34" s="16"/>
      <c r="G34" s="16">
        <f t="shared" si="0"/>
        <v>0</v>
      </c>
      <c r="H34" s="165" t="s">
        <v>27</v>
      </c>
      <c r="I34" s="16">
        <v>0</v>
      </c>
      <c r="J34" s="16">
        <v>0</v>
      </c>
      <c r="K34" s="16"/>
      <c r="L34" s="18">
        <f t="shared" si="1"/>
        <v>0</v>
      </c>
      <c r="M34" s="165" t="s">
        <v>27</v>
      </c>
      <c r="N34" s="16">
        <v>0</v>
      </c>
      <c r="O34" s="16">
        <v>0</v>
      </c>
      <c r="P34" s="16"/>
      <c r="Q34" s="18">
        <f t="shared" si="2"/>
        <v>0</v>
      </c>
      <c r="R34" s="165" t="s">
        <v>27</v>
      </c>
      <c r="S34" s="18">
        <v>0</v>
      </c>
      <c r="T34" s="18">
        <v>0</v>
      </c>
      <c r="U34" s="18">
        <v>10000</v>
      </c>
      <c r="V34" s="18">
        <f t="shared" si="3"/>
        <v>0</v>
      </c>
      <c r="W34" s="165" t="s">
        <v>27</v>
      </c>
      <c r="X34" s="18">
        <f t="shared" si="4"/>
        <v>0</v>
      </c>
      <c r="Y34" s="16">
        <f t="shared" si="5"/>
        <v>1</v>
      </c>
      <c r="Z34" s="35">
        <v>0</v>
      </c>
      <c r="AA34" s="35">
        <f t="shared" si="6"/>
        <v>0</v>
      </c>
      <c r="AB34" s="18">
        <f t="shared" si="7"/>
        <v>1</v>
      </c>
      <c r="AC34" s="18">
        <f t="shared" si="8"/>
        <v>0.8</v>
      </c>
      <c r="AD34" s="4"/>
      <c r="AL34" s="190"/>
      <c r="AM34" s="191"/>
    </row>
    <row r="35" spans="1:39" ht="15.95" customHeight="1">
      <c r="A35" s="145">
        <v>31</v>
      </c>
      <c r="B35" s="61" t="s">
        <v>77</v>
      </c>
      <c r="C35" s="24"/>
      <c r="D35" s="16">
        <v>0</v>
      </c>
      <c r="E35" s="16">
        <v>0</v>
      </c>
      <c r="F35" s="16"/>
      <c r="G35" s="16">
        <f t="shared" si="0"/>
        <v>0</v>
      </c>
      <c r="H35" s="165" t="s">
        <v>27</v>
      </c>
      <c r="I35" s="16">
        <v>0</v>
      </c>
      <c r="J35" s="16">
        <v>0</v>
      </c>
      <c r="K35" s="16"/>
      <c r="L35" s="18">
        <f t="shared" si="1"/>
        <v>0</v>
      </c>
      <c r="M35" s="165" t="s">
        <v>27</v>
      </c>
      <c r="N35" s="16">
        <v>0</v>
      </c>
      <c r="O35" s="16">
        <v>0</v>
      </c>
      <c r="P35" s="16"/>
      <c r="Q35" s="18">
        <f t="shared" si="2"/>
        <v>0</v>
      </c>
      <c r="R35" s="165" t="s">
        <v>27</v>
      </c>
      <c r="S35" s="18">
        <v>0</v>
      </c>
      <c r="T35" s="18">
        <v>0</v>
      </c>
      <c r="U35" s="18">
        <v>10000</v>
      </c>
      <c r="V35" s="18">
        <f t="shared" si="3"/>
        <v>0</v>
      </c>
      <c r="W35" s="165" t="s">
        <v>27</v>
      </c>
      <c r="X35" s="18">
        <f t="shared" si="4"/>
        <v>0</v>
      </c>
      <c r="Y35" s="16">
        <f t="shared" si="5"/>
        <v>1</v>
      </c>
      <c r="Z35" s="35">
        <v>0</v>
      </c>
      <c r="AA35" s="35">
        <f t="shared" si="6"/>
        <v>0</v>
      </c>
      <c r="AB35" s="18">
        <f t="shared" si="7"/>
        <v>1</v>
      </c>
      <c r="AC35" s="18">
        <f t="shared" si="8"/>
        <v>0.8</v>
      </c>
      <c r="AD35" s="168"/>
      <c r="AL35" s="190"/>
      <c r="AM35" s="191"/>
    </row>
    <row r="36" spans="1:39" ht="15.95" customHeight="1">
      <c r="A36" s="145">
        <v>32</v>
      </c>
      <c r="B36" s="61" t="s">
        <v>78</v>
      </c>
      <c r="C36" s="24"/>
      <c r="D36" s="16">
        <v>0</v>
      </c>
      <c r="E36" s="16">
        <v>0</v>
      </c>
      <c r="F36" s="16"/>
      <c r="G36" s="16">
        <f t="shared" si="0"/>
        <v>0</v>
      </c>
      <c r="H36" s="165" t="s">
        <v>27</v>
      </c>
      <c r="I36" s="16">
        <v>0</v>
      </c>
      <c r="J36" s="16">
        <v>0</v>
      </c>
      <c r="K36" s="16"/>
      <c r="L36" s="18">
        <f t="shared" si="1"/>
        <v>0</v>
      </c>
      <c r="M36" s="165" t="s">
        <v>27</v>
      </c>
      <c r="N36" s="16">
        <v>0</v>
      </c>
      <c r="O36" s="16">
        <v>0</v>
      </c>
      <c r="P36" s="16"/>
      <c r="Q36" s="18">
        <f t="shared" si="2"/>
        <v>0</v>
      </c>
      <c r="R36" s="165" t="s">
        <v>27</v>
      </c>
      <c r="S36" s="18">
        <v>0</v>
      </c>
      <c r="T36" s="18">
        <v>0</v>
      </c>
      <c r="U36" s="18">
        <v>9200</v>
      </c>
      <c r="V36" s="18">
        <f t="shared" si="3"/>
        <v>0</v>
      </c>
      <c r="W36" s="165" t="s">
        <v>27</v>
      </c>
      <c r="X36" s="18">
        <f t="shared" si="4"/>
        <v>0</v>
      </c>
      <c r="Y36" s="16">
        <f t="shared" si="5"/>
        <v>0.92</v>
      </c>
      <c r="Z36" s="35">
        <v>0</v>
      </c>
      <c r="AA36" s="35">
        <f t="shared" si="6"/>
        <v>0</v>
      </c>
      <c r="AB36" s="18">
        <f t="shared" si="7"/>
        <v>0.92</v>
      </c>
      <c r="AC36" s="18">
        <f t="shared" si="8"/>
        <v>0.72</v>
      </c>
      <c r="AD36" s="4"/>
      <c r="AL36" s="190"/>
      <c r="AM36" s="191"/>
    </row>
    <row r="37" spans="1:39" ht="15.95" customHeight="1">
      <c r="A37" s="145">
        <v>33</v>
      </c>
      <c r="B37" s="61" t="s">
        <v>79</v>
      </c>
      <c r="C37" s="24"/>
      <c r="D37" s="16">
        <v>0</v>
      </c>
      <c r="E37" s="16">
        <v>0</v>
      </c>
      <c r="F37" s="16"/>
      <c r="G37" s="16">
        <f t="shared" si="0"/>
        <v>0</v>
      </c>
      <c r="H37" s="165" t="s">
        <v>27</v>
      </c>
      <c r="I37" s="16">
        <v>0</v>
      </c>
      <c r="J37" s="16">
        <v>0</v>
      </c>
      <c r="K37" s="16"/>
      <c r="L37" s="18">
        <f t="shared" si="1"/>
        <v>0</v>
      </c>
      <c r="M37" s="165" t="s">
        <v>27</v>
      </c>
      <c r="N37" s="16">
        <v>0</v>
      </c>
      <c r="O37" s="16">
        <v>0</v>
      </c>
      <c r="P37" s="16"/>
      <c r="Q37" s="18">
        <f t="shared" si="2"/>
        <v>0</v>
      </c>
      <c r="R37" s="165" t="s">
        <v>27</v>
      </c>
      <c r="S37" s="18">
        <v>0</v>
      </c>
      <c r="T37" s="18">
        <v>0</v>
      </c>
      <c r="U37" s="18">
        <v>7000</v>
      </c>
      <c r="V37" s="18">
        <f t="shared" si="3"/>
        <v>0</v>
      </c>
      <c r="W37" s="165" t="s">
        <v>27</v>
      </c>
      <c r="X37" s="18">
        <f t="shared" ref="X37:X60" si="9">G37+L37+Q37+V37</f>
        <v>0</v>
      </c>
      <c r="Y37" s="16">
        <f t="shared" si="5"/>
        <v>0.7</v>
      </c>
      <c r="Z37" s="35">
        <v>0</v>
      </c>
      <c r="AA37" s="35">
        <f t="shared" si="6"/>
        <v>0</v>
      </c>
      <c r="AB37" s="18">
        <f t="shared" si="7"/>
        <v>0.7</v>
      </c>
      <c r="AC37" s="18">
        <f t="shared" si="8"/>
        <v>0.49999999999999994</v>
      </c>
      <c r="AD37" s="4"/>
      <c r="AL37" s="190"/>
      <c r="AM37" s="191"/>
    </row>
    <row r="38" spans="1:39" ht="15.95" customHeight="1">
      <c r="A38" s="145">
        <v>34</v>
      </c>
      <c r="B38" s="61" t="s">
        <v>80</v>
      </c>
      <c r="C38" s="24"/>
      <c r="D38" s="16">
        <v>0</v>
      </c>
      <c r="E38" s="16">
        <v>0</v>
      </c>
      <c r="F38" s="16"/>
      <c r="G38" s="16">
        <f t="shared" si="0"/>
        <v>0</v>
      </c>
      <c r="H38" s="165" t="s">
        <v>27</v>
      </c>
      <c r="I38" s="16">
        <v>0</v>
      </c>
      <c r="J38" s="16">
        <v>0</v>
      </c>
      <c r="K38" s="16"/>
      <c r="L38" s="18">
        <f t="shared" si="1"/>
        <v>0</v>
      </c>
      <c r="M38" s="165" t="s">
        <v>27</v>
      </c>
      <c r="N38" s="16">
        <v>0</v>
      </c>
      <c r="O38" s="16">
        <v>0</v>
      </c>
      <c r="P38" s="16"/>
      <c r="Q38" s="18">
        <f t="shared" si="2"/>
        <v>0</v>
      </c>
      <c r="R38" s="165" t="s">
        <v>27</v>
      </c>
      <c r="S38" s="18">
        <v>0</v>
      </c>
      <c r="T38" s="18">
        <v>0</v>
      </c>
      <c r="U38" s="18">
        <v>6000</v>
      </c>
      <c r="V38" s="18">
        <f t="shared" si="3"/>
        <v>0</v>
      </c>
      <c r="W38" s="165" t="s">
        <v>27</v>
      </c>
      <c r="X38" s="18">
        <f t="shared" si="9"/>
        <v>0</v>
      </c>
      <c r="Y38" s="16">
        <f t="shared" si="5"/>
        <v>0.6</v>
      </c>
      <c r="Z38" s="35">
        <v>0</v>
      </c>
      <c r="AA38" s="35">
        <f t="shared" si="6"/>
        <v>0</v>
      </c>
      <c r="AB38" s="18">
        <f t="shared" si="7"/>
        <v>0.6</v>
      </c>
      <c r="AC38" s="18">
        <f t="shared" si="8"/>
        <v>0.39999999999999997</v>
      </c>
      <c r="AD38" s="4"/>
      <c r="AL38" s="190"/>
      <c r="AM38" s="191"/>
    </row>
    <row r="39" spans="1:39" ht="15.95" customHeight="1">
      <c r="A39" s="145">
        <v>35</v>
      </c>
      <c r="B39" s="61" t="s">
        <v>81</v>
      </c>
      <c r="C39" s="24"/>
      <c r="D39" s="16">
        <v>0</v>
      </c>
      <c r="E39" s="16">
        <v>0</v>
      </c>
      <c r="F39" s="16"/>
      <c r="G39" s="16">
        <f t="shared" si="0"/>
        <v>0</v>
      </c>
      <c r="H39" s="165" t="s">
        <v>27</v>
      </c>
      <c r="I39" s="16">
        <v>0</v>
      </c>
      <c r="J39" s="16">
        <v>0</v>
      </c>
      <c r="K39" s="16"/>
      <c r="L39" s="18">
        <f t="shared" si="1"/>
        <v>0</v>
      </c>
      <c r="M39" s="165" t="s">
        <v>27</v>
      </c>
      <c r="N39" s="16">
        <v>0</v>
      </c>
      <c r="O39" s="16">
        <v>0</v>
      </c>
      <c r="P39" s="16"/>
      <c r="Q39" s="18">
        <f t="shared" si="2"/>
        <v>0</v>
      </c>
      <c r="R39" s="165" t="s">
        <v>27</v>
      </c>
      <c r="S39" s="18">
        <v>0</v>
      </c>
      <c r="T39" s="18">
        <v>0</v>
      </c>
      <c r="U39" s="18">
        <v>4000</v>
      </c>
      <c r="V39" s="18">
        <f t="shared" si="3"/>
        <v>0</v>
      </c>
      <c r="W39" s="165" t="s">
        <v>27</v>
      </c>
      <c r="X39" s="18">
        <f t="shared" si="9"/>
        <v>0</v>
      </c>
      <c r="Y39" s="16">
        <f t="shared" si="5"/>
        <v>0.4</v>
      </c>
      <c r="Z39" s="35">
        <v>0</v>
      </c>
      <c r="AA39" s="35">
        <f t="shared" si="6"/>
        <v>0</v>
      </c>
      <c r="AB39" s="18">
        <f t="shared" si="7"/>
        <v>0.4</v>
      </c>
      <c r="AC39" s="18">
        <f t="shared" si="8"/>
        <v>0.2</v>
      </c>
      <c r="AD39" s="4"/>
      <c r="AL39" s="190"/>
      <c r="AM39" s="191"/>
    </row>
    <row r="40" spans="1:39" ht="15.95" customHeight="1">
      <c r="A40" s="145">
        <v>36</v>
      </c>
      <c r="B40" s="61" t="s">
        <v>82</v>
      </c>
      <c r="C40" s="24"/>
      <c r="D40" s="16">
        <v>0</v>
      </c>
      <c r="E40" s="16">
        <v>0</v>
      </c>
      <c r="F40" s="16"/>
      <c r="G40" s="16">
        <f t="shared" si="0"/>
        <v>0</v>
      </c>
      <c r="H40" s="165" t="s">
        <v>27</v>
      </c>
      <c r="I40" s="16">
        <v>0</v>
      </c>
      <c r="J40" s="16">
        <v>0</v>
      </c>
      <c r="K40" s="16"/>
      <c r="L40" s="18">
        <f t="shared" si="1"/>
        <v>0</v>
      </c>
      <c r="M40" s="165" t="s">
        <v>27</v>
      </c>
      <c r="N40" s="16">
        <v>0</v>
      </c>
      <c r="O40" s="16">
        <v>0</v>
      </c>
      <c r="P40" s="16"/>
      <c r="Q40" s="18">
        <f t="shared" si="2"/>
        <v>0</v>
      </c>
      <c r="R40" s="165" t="s">
        <v>27</v>
      </c>
      <c r="S40" s="18">
        <v>0</v>
      </c>
      <c r="T40" s="18">
        <v>0</v>
      </c>
      <c r="U40" s="18">
        <v>4000</v>
      </c>
      <c r="V40" s="18">
        <f t="shared" si="3"/>
        <v>0</v>
      </c>
      <c r="W40" s="165" t="s">
        <v>27</v>
      </c>
      <c r="X40" s="18">
        <f t="shared" si="9"/>
        <v>0</v>
      </c>
      <c r="Y40" s="16">
        <f t="shared" si="5"/>
        <v>0.4</v>
      </c>
      <c r="Z40" s="35">
        <v>0</v>
      </c>
      <c r="AA40" s="35">
        <f t="shared" si="6"/>
        <v>0</v>
      </c>
      <c r="AB40" s="18">
        <f t="shared" si="7"/>
        <v>0.4</v>
      </c>
      <c r="AC40" s="18">
        <f t="shared" si="8"/>
        <v>0.2</v>
      </c>
      <c r="AD40" s="4"/>
      <c r="AL40" s="190"/>
      <c r="AM40" s="191"/>
    </row>
    <row r="41" spans="1:39" ht="15.95" customHeight="1">
      <c r="A41" s="145">
        <v>37</v>
      </c>
      <c r="B41" s="61" t="s">
        <v>83</v>
      </c>
      <c r="C41" s="24"/>
      <c r="D41" s="16">
        <v>0</v>
      </c>
      <c r="E41" s="16">
        <v>0</v>
      </c>
      <c r="F41" s="16"/>
      <c r="G41" s="16">
        <f t="shared" si="0"/>
        <v>0</v>
      </c>
      <c r="H41" s="165" t="s">
        <v>27</v>
      </c>
      <c r="I41" s="16">
        <v>0</v>
      </c>
      <c r="J41" s="16">
        <v>0</v>
      </c>
      <c r="K41" s="16"/>
      <c r="L41" s="18">
        <f t="shared" si="1"/>
        <v>0</v>
      </c>
      <c r="M41" s="165" t="s">
        <v>27</v>
      </c>
      <c r="N41" s="16">
        <v>0</v>
      </c>
      <c r="O41" s="16">
        <v>0</v>
      </c>
      <c r="P41" s="16"/>
      <c r="Q41" s="18">
        <f t="shared" si="2"/>
        <v>0</v>
      </c>
      <c r="R41" s="165" t="s">
        <v>27</v>
      </c>
      <c r="S41" s="18">
        <v>0</v>
      </c>
      <c r="T41" s="18">
        <v>0</v>
      </c>
      <c r="U41" s="18">
        <v>4000</v>
      </c>
      <c r="V41" s="18">
        <f t="shared" si="3"/>
        <v>0</v>
      </c>
      <c r="W41" s="165" t="s">
        <v>27</v>
      </c>
      <c r="X41" s="18">
        <f t="shared" si="9"/>
        <v>0</v>
      </c>
      <c r="Y41" s="16">
        <f t="shared" si="5"/>
        <v>0.4</v>
      </c>
      <c r="Z41" s="35">
        <v>0</v>
      </c>
      <c r="AA41" s="35">
        <f t="shared" si="6"/>
        <v>0</v>
      </c>
      <c r="AB41" s="18">
        <f t="shared" si="7"/>
        <v>0.4</v>
      </c>
      <c r="AC41" s="18">
        <f t="shared" si="8"/>
        <v>0.2</v>
      </c>
      <c r="AD41" s="4"/>
      <c r="AL41" s="190"/>
    </row>
    <row r="42" spans="1:39" ht="15.95" customHeight="1">
      <c r="A42" s="145">
        <v>38</v>
      </c>
      <c r="B42" s="61" t="s">
        <v>84</v>
      </c>
      <c r="C42" s="24"/>
      <c r="D42" s="16">
        <v>0</v>
      </c>
      <c r="E42" s="16">
        <v>0</v>
      </c>
      <c r="F42" s="16"/>
      <c r="G42" s="16">
        <f t="shared" si="0"/>
        <v>0</v>
      </c>
      <c r="H42" s="165" t="s">
        <v>27</v>
      </c>
      <c r="I42" s="16">
        <v>0</v>
      </c>
      <c r="J42" s="16">
        <v>0</v>
      </c>
      <c r="K42" s="16"/>
      <c r="L42" s="18">
        <f t="shared" si="1"/>
        <v>0</v>
      </c>
      <c r="M42" s="165" t="s">
        <v>27</v>
      </c>
      <c r="N42" s="16">
        <v>0</v>
      </c>
      <c r="O42" s="16">
        <v>0</v>
      </c>
      <c r="P42" s="16"/>
      <c r="Q42" s="18">
        <f t="shared" si="2"/>
        <v>0</v>
      </c>
      <c r="R42" s="165" t="s">
        <v>27</v>
      </c>
      <c r="S42" s="18">
        <v>0</v>
      </c>
      <c r="T42" s="18">
        <v>0</v>
      </c>
      <c r="U42" s="18">
        <v>3000</v>
      </c>
      <c r="V42" s="18">
        <f t="shared" si="3"/>
        <v>0</v>
      </c>
      <c r="W42" s="165" t="s">
        <v>27</v>
      </c>
      <c r="X42" s="18">
        <f t="shared" si="9"/>
        <v>0</v>
      </c>
      <c r="Y42" s="16">
        <f t="shared" si="5"/>
        <v>0.3</v>
      </c>
      <c r="Z42" s="35">
        <v>0</v>
      </c>
      <c r="AA42" s="35">
        <f t="shared" si="6"/>
        <v>0</v>
      </c>
      <c r="AB42" s="18">
        <f t="shared" si="7"/>
        <v>0.3</v>
      </c>
      <c r="AC42" s="18">
        <f t="shared" si="8"/>
        <v>9.9999999999999978E-2</v>
      </c>
      <c r="AD42" s="4"/>
    </row>
    <row r="43" spans="1:39" ht="15.95" customHeight="1">
      <c r="A43" s="145">
        <v>39</v>
      </c>
      <c r="B43" s="61" t="s">
        <v>85</v>
      </c>
      <c r="C43" s="24"/>
      <c r="D43" s="16">
        <v>0</v>
      </c>
      <c r="E43" s="16">
        <v>0</v>
      </c>
      <c r="F43" s="16"/>
      <c r="G43" s="16">
        <f t="shared" si="0"/>
        <v>0</v>
      </c>
      <c r="H43" s="165" t="s">
        <v>27</v>
      </c>
      <c r="I43" s="16">
        <v>0</v>
      </c>
      <c r="J43" s="16">
        <v>0</v>
      </c>
      <c r="K43" s="16"/>
      <c r="L43" s="18">
        <f t="shared" si="1"/>
        <v>0</v>
      </c>
      <c r="M43" s="165" t="s">
        <v>27</v>
      </c>
      <c r="N43" s="16">
        <v>0</v>
      </c>
      <c r="O43" s="16">
        <v>0</v>
      </c>
      <c r="P43" s="16"/>
      <c r="Q43" s="18">
        <f t="shared" si="2"/>
        <v>0</v>
      </c>
      <c r="R43" s="165" t="s">
        <v>27</v>
      </c>
      <c r="S43" s="18">
        <v>0</v>
      </c>
      <c r="T43" s="18">
        <v>0</v>
      </c>
      <c r="U43" s="18">
        <v>3000</v>
      </c>
      <c r="V43" s="18">
        <f t="shared" si="3"/>
        <v>0</v>
      </c>
      <c r="W43" s="165" t="s">
        <v>27</v>
      </c>
      <c r="X43" s="18">
        <f t="shared" si="9"/>
        <v>0</v>
      </c>
      <c r="Y43" s="16">
        <f t="shared" si="5"/>
        <v>0.3</v>
      </c>
      <c r="Z43" s="35">
        <v>0</v>
      </c>
      <c r="AA43" s="35">
        <f t="shared" si="6"/>
        <v>0</v>
      </c>
      <c r="AB43" s="18">
        <f t="shared" si="7"/>
        <v>0.3</v>
      </c>
      <c r="AC43" s="18">
        <f t="shared" si="8"/>
        <v>9.9999999999999978E-2</v>
      </c>
      <c r="AD43" s="4"/>
    </row>
    <row r="44" spans="1:39" ht="15.95" customHeight="1">
      <c r="A44" s="145">
        <v>40</v>
      </c>
      <c r="B44" s="61" t="s">
        <v>86</v>
      </c>
      <c r="C44" s="24"/>
      <c r="D44" s="16">
        <v>0</v>
      </c>
      <c r="E44" s="16">
        <v>0</v>
      </c>
      <c r="F44" s="16"/>
      <c r="G44" s="16">
        <f t="shared" si="0"/>
        <v>0</v>
      </c>
      <c r="H44" s="165" t="s">
        <v>27</v>
      </c>
      <c r="I44" s="16">
        <v>0</v>
      </c>
      <c r="J44" s="16">
        <v>0</v>
      </c>
      <c r="K44" s="16"/>
      <c r="L44" s="18">
        <f t="shared" si="1"/>
        <v>0</v>
      </c>
      <c r="M44" s="165" t="s">
        <v>27</v>
      </c>
      <c r="N44" s="16">
        <v>0</v>
      </c>
      <c r="O44" s="16">
        <v>0</v>
      </c>
      <c r="P44" s="16"/>
      <c r="Q44" s="18">
        <f t="shared" si="2"/>
        <v>0</v>
      </c>
      <c r="R44" s="165" t="s">
        <v>27</v>
      </c>
      <c r="S44" s="18">
        <v>0</v>
      </c>
      <c r="T44" s="18">
        <v>0</v>
      </c>
      <c r="U44" s="18">
        <v>3000</v>
      </c>
      <c r="V44" s="18">
        <f t="shared" si="3"/>
        <v>0</v>
      </c>
      <c r="W44" s="165" t="s">
        <v>27</v>
      </c>
      <c r="X44" s="18">
        <f t="shared" si="9"/>
        <v>0</v>
      </c>
      <c r="Y44" s="16">
        <f t="shared" si="5"/>
        <v>0.3</v>
      </c>
      <c r="Z44" s="35">
        <v>0</v>
      </c>
      <c r="AA44" s="35">
        <f t="shared" si="6"/>
        <v>0</v>
      </c>
      <c r="AB44" s="18">
        <f t="shared" si="7"/>
        <v>0.3</v>
      </c>
      <c r="AC44" s="18">
        <f t="shared" si="8"/>
        <v>9.9999999999999978E-2</v>
      </c>
      <c r="AD44" s="4"/>
    </row>
    <row r="45" spans="1:39" ht="15.95" customHeight="1">
      <c r="A45" s="145">
        <v>41</v>
      </c>
      <c r="B45" s="61" t="s">
        <v>87</v>
      </c>
      <c r="C45" s="24"/>
      <c r="D45" s="16">
        <v>0</v>
      </c>
      <c r="E45" s="16">
        <v>0</v>
      </c>
      <c r="F45" s="16"/>
      <c r="G45" s="16">
        <f t="shared" si="0"/>
        <v>0</v>
      </c>
      <c r="H45" s="165" t="s">
        <v>27</v>
      </c>
      <c r="I45" s="16">
        <v>0</v>
      </c>
      <c r="J45" s="16">
        <v>0</v>
      </c>
      <c r="K45" s="16"/>
      <c r="L45" s="18">
        <f t="shared" si="1"/>
        <v>0</v>
      </c>
      <c r="M45" s="165" t="s">
        <v>27</v>
      </c>
      <c r="N45" s="16">
        <v>0</v>
      </c>
      <c r="O45" s="16">
        <v>0</v>
      </c>
      <c r="P45" s="16"/>
      <c r="Q45" s="18">
        <f t="shared" si="2"/>
        <v>0</v>
      </c>
      <c r="R45" s="165" t="s">
        <v>27</v>
      </c>
      <c r="S45" s="18">
        <v>0</v>
      </c>
      <c r="T45" s="18">
        <v>0</v>
      </c>
      <c r="U45" s="18">
        <v>2000</v>
      </c>
      <c r="V45" s="18">
        <f t="shared" si="3"/>
        <v>0</v>
      </c>
      <c r="W45" s="165" t="s">
        <v>27</v>
      </c>
      <c r="X45" s="18">
        <f t="shared" si="9"/>
        <v>0</v>
      </c>
      <c r="Y45" s="16">
        <f t="shared" si="5"/>
        <v>0.2</v>
      </c>
      <c r="Z45" s="35">
        <v>0</v>
      </c>
      <c r="AA45" s="35">
        <f t="shared" si="6"/>
        <v>0</v>
      </c>
      <c r="AB45" s="18">
        <f t="shared" si="7"/>
        <v>0.2</v>
      </c>
      <c r="AC45" s="18">
        <f t="shared" si="8"/>
        <v>0</v>
      </c>
      <c r="AD45" s="4"/>
    </row>
    <row r="46" spans="1:39" ht="15.95" customHeight="1">
      <c r="A46" s="145">
        <v>42</v>
      </c>
      <c r="B46" s="61" t="s">
        <v>88</v>
      </c>
      <c r="C46" s="24"/>
      <c r="D46" s="16">
        <v>0</v>
      </c>
      <c r="E46" s="16">
        <v>0</v>
      </c>
      <c r="F46" s="16"/>
      <c r="G46" s="16">
        <f t="shared" si="0"/>
        <v>0</v>
      </c>
      <c r="H46" s="165" t="s">
        <v>27</v>
      </c>
      <c r="I46" s="16">
        <v>0</v>
      </c>
      <c r="J46" s="16">
        <v>0</v>
      </c>
      <c r="K46" s="16"/>
      <c r="L46" s="18">
        <f t="shared" si="1"/>
        <v>0</v>
      </c>
      <c r="M46" s="165" t="s">
        <v>27</v>
      </c>
      <c r="N46" s="16">
        <v>0</v>
      </c>
      <c r="O46" s="16">
        <v>0</v>
      </c>
      <c r="P46" s="16"/>
      <c r="Q46" s="18">
        <f t="shared" si="2"/>
        <v>0</v>
      </c>
      <c r="R46" s="165" t="s">
        <v>27</v>
      </c>
      <c r="S46" s="18">
        <v>0</v>
      </c>
      <c r="T46" s="18">
        <v>4</v>
      </c>
      <c r="U46" s="18">
        <v>33400</v>
      </c>
      <c r="V46" s="18">
        <f t="shared" si="3"/>
        <v>4</v>
      </c>
      <c r="W46" s="165" t="s">
        <v>32</v>
      </c>
      <c r="X46" s="18">
        <f t="shared" si="9"/>
        <v>4</v>
      </c>
      <c r="Y46" s="16">
        <f t="shared" si="5"/>
        <v>7.34</v>
      </c>
      <c r="Z46" s="35">
        <v>0</v>
      </c>
      <c r="AA46" s="35">
        <f t="shared" si="6"/>
        <v>4</v>
      </c>
      <c r="AB46" s="18">
        <f t="shared" si="7"/>
        <v>3.34</v>
      </c>
      <c r="AC46" s="18">
        <f t="shared" si="8"/>
        <v>3.1399999999999997</v>
      </c>
      <c r="AD46" s="4"/>
    </row>
    <row r="47" spans="1:39" ht="15.95" customHeight="1">
      <c r="A47" s="145">
        <v>43</v>
      </c>
      <c r="B47" s="61" t="s">
        <v>89</v>
      </c>
      <c r="C47" s="24"/>
      <c r="D47" s="16">
        <v>0</v>
      </c>
      <c r="E47" s="16">
        <v>0</v>
      </c>
      <c r="F47" s="16"/>
      <c r="G47" s="16">
        <f t="shared" si="0"/>
        <v>0</v>
      </c>
      <c r="H47" s="165" t="s">
        <v>27</v>
      </c>
      <c r="I47" s="16">
        <v>0</v>
      </c>
      <c r="J47" s="16">
        <v>0</v>
      </c>
      <c r="K47" s="16"/>
      <c r="L47" s="18">
        <f t="shared" si="1"/>
        <v>0</v>
      </c>
      <c r="M47" s="165" t="s">
        <v>27</v>
      </c>
      <c r="N47" s="16">
        <v>0</v>
      </c>
      <c r="O47" s="16">
        <v>0</v>
      </c>
      <c r="P47" s="16"/>
      <c r="Q47" s="18">
        <f t="shared" si="2"/>
        <v>0</v>
      </c>
      <c r="R47" s="165" t="s">
        <v>27</v>
      </c>
      <c r="S47" s="18">
        <v>0</v>
      </c>
      <c r="T47" s="18">
        <v>3</v>
      </c>
      <c r="U47" s="18">
        <v>35000</v>
      </c>
      <c r="V47" s="18">
        <f t="shared" si="3"/>
        <v>3</v>
      </c>
      <c r="W47" s="165" t="s">
        <v>32</v>
      </c>
      <c r="X47" s="18">
        <f t="shared" si="9"/>
        <v>3</v>
      </c>
      <c r="Y47" s="16">
        <f t="shared" si="5"/>
        <v>6.5</v>
      </c>
      <c r="Z47" s="35">
        <v>0</v>
      </c>
      <c r="AA47" s="35">
        <f t="shared" si="6"/>
        <v>4</v>
      </c>
      <c r="AB47" s="18">
        <f t="shared" si="7"/>
        <v>2.5</v>
      </c>
      <c r="AC47" s="18">
        <f t="shared" si="8"/>
        <v>2.2999999999999998</v>
      </c>
      <c r="AD47" s="4"/>
    </row>
    <row r="48" spans="1:39" ht="15.95" customHeight="1">
      <c r="A48" s="145">
        <v>44</v>
      </c>
      <c r="B48" s="61" t="s">
        <v>90</v>
      </c>
      <c r="C48" s="24"/>
      <c r="D48" s="16">
        <v>0</v>
      </c>
      <c r="E48" s="16">
        <v>0</v>
      </c>
      <c r="F48" s="16"/>
      <c r="G48" s="16">
        <f t="shared" si="0"/>
        <v>0</v>
      </c>
      <c r="H48" s="165" t="s">
        <v>27</v>
      </c>
      <c r="I48" s="16">
        <v>0</v>
      </c>
      <c r="J48" s="16">
        <v>0</v>
      </c>
      <c r="K48" s="16"/>
      <c r="L48" s="18">
        <f t="shared" si="1"/>
        <v>0</v>
      </c>
      <c r="M48" s="165" t="s">
        <v>27</v>
      </c>
      <c r="N48" s="16">
        <v>0</v>
      </c>
      <c r="O48" s="16">
        <v>0</v>
      </c>
      <c r="P48" s="16"/>
      <c r="Q48" s="18">
        <f t="shared" si="2"/>
        <v>0</v>
      </c>
      <c r="R48" s="165" t="s">
        <v>27</v>
      </c>
      <c r="S48" s="18">
        <v>0</v>
      </c>
      <c r="T48" s="18">
        <v>4</v>
      </c>
      <c r="U48" s="18">
        <v>35000</v>
      </c>
      <c r="V48" s="18">
        <f t="shared" si="3"/>
        <v>4</v>
      </c>
      <c r="W48" s="165" t="s">
        <v>35</v>
      </c>
      <c r="X48" s="18">
        <f t="shared" si="9"/>
        <v>4</v>
      </c>
      <c r="Y48" s="16">
        <f t="shared" si="5"/>
        <v>7.5</v>
      </c>
      <c r="Z48" s="35">
        <v>0</v>
      </c>
      <c r="AA48" s="35">
        <f t="shared" si="6"/>
        <v>3</v>
      </c>
      <c r="AB48" s="18">
        <f t="shared" si="7"/>
        <v>4.5</v>
      </c>
      <c r="AC48" s="18">
        <f t="shared" si="8"/>
        <v>4.3</v>
      </c>
      <c r="AD48" s="4"/>
    </row>
    <row r="49" spans="1:30" ht="15.95" customHeight="1">
      <c r="A49" s="145">
        <v>45</v>
      </c>
      <c r="B49" s="61" t="s">
        <v>91</v>
      </c>
      <c r="C49" s="24"/>
      <c r="D49" s="16">
        <v>0</v>
      </c>
      <c r="E49" s="16">
        <v>0</v>
      </c>
      <c r="F49" s="16"/>
      <c r="G49" s="16">
        <f t="shared" si="0"/>
        <v>0</v>
      </c>
      <c r="H49" s="165" t="s">
        <v>27</v>
      </c>
      <c r="I49" s="16">
        <v>0</v>
      </c>
      <c r="J49" s="16">
        <v>0</v>
      </c>
      <c r="K49" s="16"/>
      <c r="L49" s="18">
        <f t="shared" si="1"/>
        <v>0</v>
      </c>
      <c r="M49" s="165" t="s">
        <v>27</v>
      </c>
      <c r="N49" s="16">
        <v>0</v>
      </c>
      <c r="O49" s="16">
        <v>0</v>
      </c>
      <c r="P49" s="16"/>
      <c r="Q49" s="18">
        <f t="shared" si="2"/>
        <v>0</v>
      </c>
      <c r="R49" s="165" t="s">
        <v>27</v>
      </c>
      <c r="S49" s="18">
        <v>0</v>
      </c>
      <c r="T49" s="18">
        <v>4</v>
      </c>
      <c r="U49" s="18">
        <v>35000</v>
      </c>
      <c r="V49" s="18">
        <f t="shared" si="3"/>
        <v>4</v>
      </c>
      <c r="W49" s="165" t="s">
        <v>35</v>
      </c>
      <c r="X49" s="18">
        <f t="shared" si="9"/>
        <v>4</v>
      </c>
      <c r="Y49" s="16">
        <f t="shared" si="5"/>
        <v>7.5</v>
      </c>
      <c r="Z49" s="35">
        <v>0</v>
      </c>
      <c r="AA49" s="35">
        <f t="shared" si="6"/>
        <v>3</v>
      </c>
      <c r="AB49" s="18">
        <f t="shared" si="7"/>
        <v>4.5</v>
      </c>
      <c r="AC49" s="18">
        <f t="shared" si="8"/>
        <v>4.3</v>
      </c>
      <c r="AD49" s="4"/>
    </row>
    <row r="50" spans="1:30" ht="15.95" customHeight="1">
      <c r="A50" s="145">
        <v>46</v>
      </c>
      <c r="B50" s="61" t="s">
        <v>92</v>
      </c>
      <c r="C50" s="24"/>
      <c r="D50" s="16">
        <v>0</v>
      </c>
      <c r="E50" s="16">
        <v>0</v>
      </c>
      <c r="F50" s="16"/>
      <c r="G50" s="16">
        <f t="shared" si="0"/>
        <v>0</v>
      </c>
      <c r="H50" s="165" t="s">
        <v>27</v>
      </c>
      <c r="I50" s="16">
        <v>0</v>
      </c>
      <c r="J50" s="16">
        <v>0</v>
      </c>
      <c r="K50" s="16"/>
      <c r="L50" s="18">
        <f t="shared" si="1"/>
        <v>0</v>
      </c>
      <c r="M50" s="165" t="s">
        <v>27</v>
      </c>
      <c r="N50" s="16">
        <v>0</v>
      </c>
      <c r="O50" s="16">
        <v>0</v>
      </c>
      <c r="P50" s="16"/>
      <c r="Q50" s="18">
        <f t="shared" si="2"/>
        <v>0</v>
      </c>
      <c r="R50" s="165" t="s">
        <v>27</v>
      </c>
      <c r="S50" s="18">
        <v>0</v>
      </c>
      <c r="T50" s="18">
        <v>4</v>
      </c>
      <c r="U50" s="18">
        <v>32600</v>
      </c>
      <c r="V50" s="18">
        <f t="shared" si="3"/>
        <v>4</v>
      </c>
      <c r="W50" s="165" t="s">
        <v>38</v>
      </c>
      <c r="X50" s="18">
        <f t="shared" si="9"/>
        <v>4</v>
      </c>
      <c r="Y50" s="16">
        <f t="shared" si="5"/>
        <v>7.26</v>
      </c>
      <c r="Z50" s="35">
        <v>0</v>
      </c>
      <c r="AA50" s="35">
        <f t="shared" si="6"/>
        <v>2</v>
      </c>
      <c r="AB50" s="18">
        <f t="shared" si="7"/>
        <v>5.26</v>
      </c>
      <c r="AC50" s="18">
        <f t="shared" si="8"/>
        <v>5.0599999999999996</v>
      </c>
      <c r="AD50" s="4"/>
    </row>
    <row r="51" spans="1:30" ht="15.95" customHeight="1">
      <c r="A51" s="145">
        <v>47</v>
      </c>
      <c r="B51" s="61" t="s">
        <v>93</v>
      </c>
      <c r="C51" s="24"/>
      <c r="D51" s="16">
        <v>0</v>
      </c>
      <c r="E51" s="16">
        <v>0</v>
      </c>
      <c r="F51" s="16"/>
      <c r="G51" s="16">
        <f t="shared" si="0"/>
        <v>0</v>
      </c>
      <c r="H51" s="165" t="s">
        <v>27</v>
      </c>
      <c r="I51" s="16">
        <v>0</v>
      </c>
      <c r="J51" s="16">
        <v>0</v>
      </c>
      <c r="K51" s="16"/>
      <c r="L51" s="18">
        <f t="shared" si="1"/>
        <v>0</v>
      </c>
      <c r="M51" s="165" t="s">
        <v>27</v>
      </c>
      <c r="N51" s="16">
        <v>0</v>
      </c>
      <c r="O51" s="16">
        <v>0</v>
      </c>
      <c r="P51" s="16"/>
      <c r="Q51" s="18">
        <f t="shared" si="2"/>
        <v>0</v>
      </c>
      <c r="R51" s="165" t="s">
        <v>27</v>
      </c>
      <c r="S51" s="18">
        <v>0</v>
      </c>
      <c r="T51" s="18">
        <v>4</v>
      </c>
      <c r="U51" s="18">
        <v>32000</v>
      </c>
      <c r="V51" s="18">
        <f t="shared" si="3"/>
        <v>4</v>
      </c>
      <c r="W51" s="165" t="s">
        <v>35</v>
      </c>
      <c r="X51" s="18">
        <f t="shared" si="9"/>
        <v>4</v>
      </c>
      <c r="Y51" s="16">
        <f t="shared" si="5"/>
        <v>7.2</v>
      </c>
      <c r="Z51" s="35">
        <v>0</v>
      </c>
      <c r="AA51" s="35">
        <f t="shared" si="6"/>
        <v>3</v>
      </c>
      <c r="AB51" s="18">
        <f t="shared" si="7"/>
        <v>4.2</v>
      </c>
      <c r="AC51" s="18">
        <f t="shared" si="8"/>
        <v>4</v>
      </c>
      <c r="AD51" s="4"/>
    </row>
    <row r="52" spans="1:30" ht="15.95" customHeight="1">
      <c r="A52" s="145">
        <v>48</v>
      </c>
      <c r="B52" s="61" t="s">
        <v>94</v>
      </c>
      <c r="C52" s="24"/>
      <c r="D52" s="16">
        <v>0</v>
      </c>
      <c r="E52" s="16">
        <v>0</v>
      </c>
      <c r="F52" s="16"/>
      <c r="G52" s="16">
        <f t="shared" si="0"/>
        <v>0</v>
      </c>
      <c r="H52" s="165" t="s">
        <v>27</v>
      </c>
      <c r="I52" s="16">
        <v>0</v>
      </c>
      <c r="J52" s="16">
        <v>0</v>
      </c>
      <c r="K52" s="16"/>
      <c r="L52" s="18">
        <f t="shared" si="1"/>
        <v>0</v>
      </c>
      <c r="M52" s="165" t="s">
        <v>27</v>
      </c>
      <c r="N52" s="16">
        <v>0</v>
      </c>
      <c r="O52" s="16">
        <v>0</v>
      </c>
      <c r="P52" s="16"/>
      <c r="Q52" s="18">
        <f t="shared" si="2"/>
        <v>0</v>
      </c>
      <c r="R52" s="165" t="s">
        <v>27</v>
      </c>
      <c r="S52" s="18">
        <v>0</v>
      </c>
      <c r="T52" s="18">
        <v>4</v>
      </c>
      <c r="U52" s="18">
        <v>30000</v>
      </c>
      <c r="V52" s="18">
        <f t="shared" si="3"/>
        <v>4</v>
      </c>
      <c r="W52" s="165" t="s">
        <v>32</v>
      </c>
      <c r="X52" s="18">
        <f t="shared" si="9"/>
        <v>4</v>
      </c>
      <c r="Y52" s="16">
        <f t="shared" si="5"/>
        <v>7</v>
      </c>
      <c r="Z52" s="35">
        <v>0</v>
      </c>
      <c r="AA52" s="35">
        <f t="shared" si="6"/>
        <v>4</v>
      </c>
      <c r="AB52" s="18">
        <f t="shared" si="7"/>
        <v>3</v>
      </c>
      <c r="AC52" s="18">
        <f t="shared" si="8"/>
        <v>2.8</v>
      </c>
      <c r="AD52" s="4"/>
    </row>
    <row r="53" spans="1:30" ht="15.95" customHeight="1">
      <c r="A53" s="145">
        <v>49</v>
      </c>
      <c r="B53" s="61" t="s">
        <v>95</v>
      </c>
      <c r="C53" s="24"/>
      <c r="D53" s="16">
        <v>0</v>
      </c>
      <c r="E53" s="16">
        <v>0</v>
      </c>
      <c r="F53" s="16"/>
      <c r="G53" s="16">
        <f t="shared" si="0"/>
        <v>0</v>
      </c>
      <c r="H53" s="165" t="s">
        <v>27</v>
      </c>
      <c r="I53" s="16">
        <v>0</v>
      </c>
      <c r="J53" s="16">
        <v>0</v>
      </c>
      <c r="K53" s="16"/>
      <c r="L53" s="18">
        <f t="shared" si="1"/>
        <v>0</v>
      </c>
      <c r="M53" s="165" t="s">
        <v>27</v>
      </c>
      <c r="N53" s="16">
        <v>0</v>
      </c>
      <c r="O53" s="16">
        <v>0</v>
      </c>
      <c r="P53" s="16"/>
      <c r="Q53" s="18">
        <f t="shared" si="2"/>
        <v>0</v>
      </c>
      <c r="R53" s="165" t="s">
        <v>27</v>
      </c>
      <c r="S53" s="18">
        <v>0</v>
      </c>
      <c r="T53" s="18">
        <v>4</v>
      </c>
      <c r="U53" s="18">
        <v>28600</v>
      </c>
      <c r="V53" s="18">
        <f t="shared" si="3"/>
        <v>4</v>
      </c>
      <c r="W53" s="165" t="s">
        <v>38</v>
      </c>
      <c r="X53" s="18">
        <f t="shared" si="9"/>
        <v>4</v>
      </c>
      <c r="Y53" s="16">
        <f t="shared" si="5"/>
        <v>6.8599999999999994</v>
      </c>
      <c r="Z53" s="35">
        <v>0</v>
      </c>
      <c r="AA53" s="35">
        <f t="shared" si="6"/>
        <v>2</v>
      </c>
      <c r="AB53" s="18">
        <f t="shared" si="7"/>
        <v>4.8599999999999994</v>
      </c>
      <c r="AC53" s="18">
        <f t="shared" si="8"/>
        <v>4.6599999999999993</v>
      </c>
      <c r="AD53" s="4"/>
    </row>
    <row r="54" spans="1:30" ht="15.95" customHeight="1">
      <c r="A54" s="145">
        <v>50</v>
      </c>
      <c r="B54" s="61" t="s">
        <v>96</v>
      </c>
      <c r="C54" s="24"/>
      <c r="D54" s="16">
        <v>0</v>
      </c>
      <c r="E54" s="16">
        <v>0</v>
      </c>
      <c r="F54" s="16"/>
      <c r="G54" s="16">
        <f t="shared" si="0"/>
        <v>0</v>
      </c>
      <c r="H54" s="165" t="s">
        <v>27</v>
      </c>
      <c r="I54" s="16">
        <v>0</v>
      </c>
      <c r="J54" s="16">
        <v>0</v>
      </c>
      <c r="K54" s="16"/>
      <c r="L54" s="18">
        <f t="shared" si="1"/>
        <v>0</v>
      </c>
      <c r="M54" s="165" t="s">
        <v>27</v>
      </c>
      <c r="N54" s="16">
        <v>0</v>
      </c>
      <c r="O54" s="16">
        <v>0</v>
      </c>
      <c r="P54" s="16"/>
      <c r="Q54" s="18">
        <f t="shared" si="2"/>
        <v>0</v>
      </c>
      <c r="R54" s="165" t="s">
        <v>27</v>
      </c>
      <c r="S54" s="18">
        <v>0</v>
      </c>
      <c r="T54" s="18">
        <v>4</v>
      </c>
      <c r="U54" s="18">
        <v>26000</v>
      </c>
      <c r="V54" s="18">
        <f t="shared" si="3"/>
        <v>4</v>
      </c>
      <c r="W54" s="165" t="s">
        <v>32</v>
      </c>
      <c r="X54" s="18">
        <f t="shared" si="9"/>
        <v>4</v>
      </c>
      <c r="Y54" s="16">
        <f t="shared" si="5"/>
        <v>6.6</v>
      </c>
      <c r="Z54" s="35">
        <v>0</v>
      </c>
      <c r="AA54" s="35">
        <f t="shared" si="6"/>
        <v>4</v>
      </c>
      <c r="AB54" s="18">
        <f t="shared" si="7"/>
        <v>2.5999999999999996</v>
      </c>
      <c r="AC54" s="18">
        <f t="shared" si="8"/>
        <v>2.3999999999999995</v>
      </c>
      <c r="AD54" s="4"/>
    </row>
    <row r="55" spans="1:30" ht="15.95" customHeight="1">
      <c r="A55" s="145">
        <v>51</v>
      </c>
      <c r="B55" s="61" t="s">
        <v>97</v>
      </c>
      <c r="C55" s="24"/>
      <c r="D55" s="16">
        <v>0</v>
      </c>
      <c r="E55" s="16">
        <v>0</v>
      </c>
      <c r="F55" s="16"/>
      <c r="G55" s="16">
        <f t="shared" si="0"/>
        <v>0</v>
      </c>
      <c r="H55" s="165" t="s">
        <v>27</v>
      </c>
      <c r="I55" s="16">
        <v>0</v>
      </c>
      <c r="J55" s="16">
        <v>0</v>
      </c>
      <c r="K55" s="16"/>
      <c r="L55" s="18">
        <f t="shared" si="1"/>
        <v>0</v>
      </c>
      <c r="M55" s="165" t="s">
        <v>27</v>
      </c>
      <c r="N55" s="16">
        <v>0</v>
      </c>
      <c r="O55" s="16">
        <v>0</v>
      </c>
      <c r="P55" s="16"/>
      <c r="Q55" s="18">
        <f t="shared" si="2"/>
        <v>0</v>
      </c>
      <c r="R55" s="165" t="s">
        <v>27</v>
      </c>
      <c r="S55" s="18">
        <v>0</v>
      </c>
      <c r="T55" s="18">
        <v>4</v>
      </c>
      <c r="U55" s="18">
        <v>26000</v>
      </c>
      <c r="V55" s="18">
        <f t="shared" si="3"/>
        <v>4</v>
      </c>
      <c r="W55" s="165" t="s">
        <v>38</v>
      </c>
      <c r="X55" s="18">
        <f t="shared" si="9"/>
        <v>4</v>
      </c>
      <c r="Y55" s="16">
        <f t="shared" si="5"/>
        <v>6.6</v>
      </c>
      <c r="Z55" s="35">
        <v>0</v>
      </c>
      <c r="AA55" s="35">
        <f t="shared" si="6"/>
        <v>2</v>
      </c>
      <c r="AB55" s="18">
        <f t="shared" si="7"/>
        <v>4.5999999999999996</v>
      </c>
      <c r="AC55" s="18">
        <f t="shared" si="8"/>
        <v>4.3999999999999995</v>
      </c>
      <c r="AD55" s="4"/>
    </row>
    <row r="56" spans="1:30" ht="15.95" customHeight="1">
      <c r="A56" s="145">
        <v>52</v>
      </c>
      <c r="B56" s="61" t="s">
        <v>98</v>
      </c>
      <c r="C56" s="24"/>
      <c r="D56" s="16">
        <v>0</v>
      </c>
      <c r="E56" s="16">
        <v>0</v>
      </c>
      <c r="F56" s="16"/>
      <c r="G56" s="16">
        <f t="shared" si="0"/>
        <v>0</v>
      </c>
      <c r="H56" s="165" t="s">
        <v>27</v>
      </c>
      <c r="I56" s="16">
        <v>0</v>
      </c>
      <c r="J56" s="16">
        <v>0</v>
      </c>
      <c r="K56" s="16"/>
      <c r="L56" s="18">
        <f t="shared" si="1"/>
        <v>0</v>
      </c>
      <c r="M56" s="165" t="s">
        <v>27</v>
      </c>
      <c r="N56" s="16">
        <v>0</v>
      </c>
      <c r="O56" s="16">
        <v>0</v>
      </c>
      <c r="P56" s="16"/>
      <c r="Q56" s="18">
        <f t="shared" si="2"/>
        <v>0</v>
      </c>
      <c r="R56" s="165" t="s">
        <v>27</v>
      </c>
      <c r="S56" s="18">
        <v>0</v>
      </c>
      <c r="T56" s="18">
        <v>4</v>
      </c>
      <c r="U56" s="18">
        <v>23000</v>
      </c>
      <c r="V56" s="18">
        <f t="shared" si="3"/>
        <v>4</v>
      </c>
      <c r="W56" s="165" t="s">
        <v>35</v>
      </c>
      <c r="X56" s="18">
        <f t="shared" si="9"/>
        <v>4</v>
      </c>
      <c r="Y56" s="16">
        <f t="shared" si="5"/>
        <v>6.3</v>
      </c>
      <c r="Z56" s="35">
        <v>0</v>
      </c>
      <c r="AA56" s="35">
        <f t="shared" si="6"/>
        <v>3</v>
      </c>
      <c r="AB56" s="18">
        <f t="shared" si="7"/>
        <v>3.3</v>
      </c>
      <c r="AC56" s="18">
        <f t="shared" si="8"/>
        <v>3.0999999999999996</v>
      </c>
      <c r="AD56" s="4"/>
    </row>
    <row r="57" spans="1:30" ht="18.75">
      <c r="A57" s="145">
        <v>53</v>
      </c>
      <c r="B57" s="61" t="s">
        <v>99</v>
      </c>
      <c r="C57" s="24"/>
      <c r="D57" s="16">
        <v>0</v>
      </c>
      <c r="E57" s="16">
        <v>0</v>
      </c>
      <c r="F57" s="16"/>
      <c r="G57" s="16">
        <f t="shared" si="0"/>
        <v>0</v>
      </c>
      <c r="H57" s="165" t="s">
        <v>27</v>
      </c>
      <c r="I57" s="16">
        <v>0</v>
      </c>
      <c r="J57" s="16">
        <v>0</v>
      </c>
      <c r="K57" s="16"/>
      <c r="L57" s="18">
        <f t="shared" si="1"/>
        <v>0</v>
      </c>
      <c r="M57" s="165" t="s">
        <v>27</v>
      </c>
      <c r="N57" s="16">
        <v>0</v>
      </c>
      <c r="O57" s="16">
        <v>0</v>
      </c>
      <c r="P57" s="16"/>
      <c r="Q57" s="18">
        <f t="shared" si="2"/>
        <v>0</v>
      </c>
      <c r="R57" s="165" t="s">
        <v>27</v>
      </c>
      <c r="S57" s="18">
        <v>0</v>
      </c>
      <c r="T57" s="18">
        <v>4</v>
      </c>
      <c r="U57" s="18">
        <v>22600</v>
      </c>
      <c r="V57" s="18">
        <f t="shared" si="3"/>
        <v>4</v>
      </c>
      <c r="W57" s="165" t="s">
        <v>35</v>
      </c>
      <c r="X57" s="18">
        <f t="shared" si="9"/>
        <v>4</v>
      </c>
      <c r="Y57" s="16">
        <f t="shared" si="5"/>
        <v>6.26</v>
      </c>
      <c r="Z57" s="35">
        <v>0</v>
      </c>
      <c r="AA57" s="35">
        <f t="shared" si="6"/>
        <v>3</v>
      </c>
      <c r="AB57" s="18">
        <f t="shared" si="7"/>
        <v>3.26</v>
      </c>
      <c r="AC57" s="18">
        <f t="shared" si="8"/>
        <v>3.0599999999999996</v>
      </c>
      <c r="AD57" s="4"/>
    </row>
    <row r="58" spans="1:30" ht="18.75">
      <c r="A58" s="145">
        <v>54</v>
      </c>
      <c r="B58" s="61" t="s">
        <v>100</v>
      </c>
      <c r="C58" s="24"/>
      <c r="D58" s="16">
        <v>0</v>
      </c>
      <c r="E58" s="16">
        <v>0</v>
      </c>
      <c r="F58" s="16"/>
      <c r="G58" s="16">
        <f t="shared" si="0"/>
        <v>0</v>
      </c>
      <c r="H58" s="165" t="s">
        <v>27</v>
      </c>
      <c r="I58" s="16">
        <v>0</v>
      </c>
      <c r="J58" s="16">
        <v>0</v>
      </c>
      <c r="K58" s="16"/>
      <c r="L58" s="18">
        <f t="shared" si="1"/>
        <v>0</v>
      </c>
      <c r="M58" s="165" t="s">
        <v>27</v>
      </c>
      <c r="N58" s="16">
        <v>0</v>
      </c>
      <c r="O58" s="16">
        <v>0</v>
      </c>
      <c r="P58" s="16"/>
      <c r="Q58" s="18">
        <f t="shared" si="2"/>
        <v>0</v>
      </c>
      <c r="R58" s="165" t="s">
        <v>27</v>
      </c>
      <c r="S58" s="18">
        <v>0</v>
      </c>
      <c r="T58" s="18">
        <v>4</v>
      </c>
      <c r="U58" s="18">
        <v>20000</v>
      </c>
      <c r="V58" s="18">
        <f t="shared" si="3"/>
        <v>4</v>
      </c>
      <c r="W58" s="165" t="s">
        <v>38</v>
      </c>
      <c r="X58" s="18">
        <f t="shared" si="9"/>
        <v>4</v>
      </c>
      <c r="Y58" s="16">
        <f t="shared" si="5"/>
        <v>6</v>
      </c>
      <c r="Z58" s="35">
        <v>0</v>
      </c>
      <c r="AA58" s="35">
        <f t="shared" si="6"/>
        <v>2</v>
      </c>
      <c r="AB58" s="18">
        <f t="shared" si="7"/>
        <v>4</v>
      </c>
      <c r="AC58" s="18">
        <f t="shared" si="8"/>
        <v>3.8</v>
      </c>
      <c r="AD58" s="4"/>
    </row>
    <row r="59" spans="1:30" ht="18.75">
      <c r="A59" s="145">
        <v>55</v>
      </c>
      <c r="B59" s="61" t="s">
        <v>101</v>
      </c>
      <c r="C59" s="24"/>
      <c r="D59" s="16">
        <v>0</v>
      </c>
      <c r="E59" s="16">
        <v>0</v>
      </c>
      <c r="F59" s="16"/>
      <c r="G59" s="16">
        <f t="shared" si="0"/>
        <v>0</v>
      </c>
      <c r="H59" s="165" t="s">
        <v>27</v>
      </c>
      <c r="I59" s="16">
        <v>0</v>
      </c>
      <c r="J59" s="16">
        <v>0</v>
      </c>
      <c r="K59" s="16"/>
      <c r="L59" s="18">
        <f t="shared" si="1"/>
        <v>0</v>
      </c>
      <c r="M59" s="165" t="s">
        <v>27</v>
      </c>
      <c r="N59" s="16">
        <v>0</v>
      </c>
      <c r="O59" s="16">
        <v>0</v>
      </c>
      <c r="P59" s="16"/>
      <c r="Q59" s="18">
        <f t="shared" si="2"/>
        <v>0</v>
      </c>
      <c r="R59" s="165" t="s">
        <v>27</v>
      </c>
      <c r="S59" s="18">
        <v>0</v>
      </c>
      <c r="T59" s="18">
        <v>4</v>
      </c>
      <c r="U59" s="18">
        <v>17000</v>
      </c>
      <c r="V59" s="18">
        <f t="shared" si="3"/>
        <v>4</v>
      </c>
      <c r="W59" s="165" t="s">
        <v>38</v>
      </c>
      <c r="X59" s="18">
        <f t="shared" si="9"/>
        <v>4</v>
      </c>
      <c r="Y59" s="16">
        <f t="shared" si="5"/>
        <v>5.7</v>
      </c>
      <c r="Z59" s="35">
        <v>0</v>
      </c>
      <c r="AA59" s="35">
        <f t="shared" si="6"/>
        <v>2</v>
      </c>
      <c r="AB59" s="18">
        <f t="shared" si="7"/>
        <v>3.7</v>
      </c>
      <c r="AC59" s="18">
        <f t="shared" si="8"/>
        <v>3.5</v>
      </c>
      <c r="AD59" s="4"/>
    </row>
    <row r="60" spans="1:30" ht="18.75">
      <c r="A60" s="145">
        <v>56</v>
      </c>
      <c r="B60" s="61" t="s">
        <v>102</v>
      </c>
      <c r="C60" s="24"/>
      <c r="D60" s="16">
        <v>0</v>
      </c>
      <c r="E60" s="16">
        <v>0</v>
      </c>
      <c r="F60" s="16"/>
      <c r="G60" s="16">
        <f t="shared" si="0"/>
        <v>0</v>
      </c>
      <c r="H60" s="165" t="s">
        <v>27</v>
      </c>
      <c r="I60" s="16">
        <v>0</v>
      </c>
      <c r="J60" s="16">
        <v>0</v>
      </c>
      <c r="K60" s="16"/>
      <c r="L60" s="18">
        <f t="shared" si="1"/>
        <v>0</v>
      </c>
      <c r="M60" s="165" t="s">
        <v>27</v>
      </c>
      <c r="N60" s="16">
        <v>0</v>
      </c>
      <c r="O60" s="16">
        <v>0</v>
      </c>
      <c r="P60" s="16"/>
      <c r="Q60" s="18">
        <f t="shared" si="2"/>
        <v>0</v>
      </c>
      <c r="R60" s="165" t="s">
        <v>27</v>
      </c>
      <c r="S60" s="18">
        <v>0</v>
      </c>
      <c r="T60" s="18">
        <v>3</v>
      </c>
      <c r="U60" s="18">
        <v>17600</v>
      </c>
      <c r="V60" s="18">
        <f t="shared" si="3"/>
        <v>3</v>
      </c>
      <c r="W60" s="165" t="s">
        <v>32</v>
      </c>
      <c r="X60" s="18">
        <f t="shared" si="9"/>
        <v>3</v>
      </c>
      <c r="Y60" s="16">
        <f t="shared" si="5"/>
        <v>4.76</v>
      </c>
      <c r="Z60" s="35">
        <v>0</v>
      </c>
      <c r="AA60" s="35">
        <f t="shared" si="6"/>
        <v>4</v>
      </c>
      <c r="AB60" s="18">
        <f t="shared" si="7"/>
        <v>0.75999999999999979</v>
      </c>
      <c r="AC60" s="18">
        <f t="shared" si="8"/>
        <v>0.55999999999999983</v>
      </c>
      <c r="AD60" s="4"/>
    </row>
  </sheetData>
  <mergeCells count="8">
    <mergeCell ref="X3:AC3"/>
    <mergeCell ref="AD3:AD4"/>
    <mergeCell ref="A1:AD2"/>
    <mergeCell ref="A3:C3"/>
    <mergeCell ref="D3:H3"/>
    <mergeCell ref="I3:M3"/>
    <mergeCell ref="N3:R3"/>
    <mergeCell ref="S3:W3"/>
  </mergeCells>
  <phoneticPr fontId="22" type="noConversion"/>
  <dataValidations count="1">
    <dataValidation type="list" allowBlank="1" showInputMessage="1" showErrorMessage="1" sqref="H5:H60 M5:M60 R5:R60 W5:W60" xr:uid="{00000000-0002-0000-0100-000000000000}">
      <formula1>$AH$3:$AH$9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85"/>
  <sheetViews>
    <sheetView workbookViewId="0">
      <selection activeCell="R15" sqref="R15"/>
    </sheetView>
  </sheetViews>
  <sheetFormatPr defaultColWidth="9" defaultRowHeight="13.5"/>
  <cols>
    <col min="1" max="1" width="9" style="4"/>
    <col min="2" max="2" width="21.25" style="4" customWidth="1"/>
    <col min="3" max="3" width="9.875" style="4" customWidth="1"/>
    <col min="4" max="7" width="9" style="4" hidden="1" customWidth="1"/>
    <col min="8" max="8" width="18.625" style="4" hidden="1" customWidth="1"/>
    <col min="9" max="12" width="9" style="4" hidden="1" customWidth="1"/>
    <col min="13" max="13" width="16.875" style="4" hidden="1" customWidth="1"/>
    <col min="14" max="17" width="9" style="4" customWidth="1"/>
    <col min="18" max="18" width="15.875" style="4" customWidth="1"/>
    <col min="19" max="22" width="9" style="4" hidden="1" customWidth="1"/>
    <col min="23" max="23" width="14.5" style="4" hidden="1" customWidth="1"/>
    <col min="24" max="30" width="9" style="4"/>
    <col min="31" max="31" width="19.875" style="4" customWidth="1"/>
    <col min="32" max="32" width="18.625" customWidth="1"/>
  </cols>
  <sheetData>
    <row r="1" spans="1:36" ht="13.5" customHeight="1">
      <c r="A1" s="576" t="s">
        <v>103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6"/>
      <c r="U1" s="576"/>
      <c r="V1" s="576"/>
      <c r="W1" s="576"/>
      <c r="X1" s="576"/>
      <c r="Y1" s="576"/>
      <c r="Z1" s="576"/>
      <c r="AA1" s="576"/>
      <c r="AB1" s="576"/>
      <c r="AC1" s="576"/>
      <c r="AD1" s="576"/>
      <c r="AE1" s="576"/>
      <c r="AF1" s="154" t="s">
        <v>104</v>
      </c>
      <c r="AG1">
        <v>56</v>
      </c>
    </row>
    <row r="2" spans="1:36" ht="33" customHeight="1">
      <c r="A2" s="576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155" t="s">
        <v>1</v>
      </c>
      <c r="AG2" s="156" t="s">
        <v>105</v>
      </c>
      <c r="AH2" s="157" t="s">
        <v>106</v>
      </c>
      <c r="AI2" s="157" t="s">
        <v>107</v>
      </c>
      <c r="AJ2" s="158" t="s">
        <v>108</v>
      </c>
    </row>
    <row r="3" spans="1:36" ht="20.25">
      <c r="A3" s="583" t="s">
        <v>3</v>
      </c>
      <c r="B3" s="583"/>
      <c r="C3" s="583"/>
      <c r="D3" s="582" t="s">
        <v>109</v>
      </c>
      <c r="E3" s="582"/>
      <c r="F3" s="582"/>
      <c r="G3" s="582"/>
      <c r="H3" s="582"/>
      <c r="I3" s="582" t="s">
        <v>110</v>
      </c>
      <c r="J3" s="582"/>
      <c r="K3" s="582"/>
      <c r="L3" s="582"/>
      <c r="M3" s="582"/>
      <c r="N3" s="582" t="s">
        <v>111</v>
      </c>
      <c r="O3" s="582"/>
      <c r="P3" s="582"/>
      <c r="Q3" s="582"/>
      <c r="R3" s="582"/>
      <c r="S3" s="582" t="s">
        <v>112</v>
      </c>
      <c r="T3" s="582"/>
      <c r="U3" s="582"/>
      <c r="V3" s="582"/>
      <c r="W3" s="582"/>
      <c r="X3" s="582" t="s">
        <v>8</v>
      </c>
      <c r="Y3" s="582"/>
      <c r="Z3" s="582"/>
      <c r="AA3" s="582"/>
      <c r="AB3" s="582"/>
      <c r="AC3" s="143"/>
      <c r="AD3" s="143"/>
      <c r="AE3" s="576" t="s">
        <v>9</v>
      </c>
      <c r="AF3" s="102" t="s">
        <v>113</v>
      </c>
      <c r="AG3" s="159">
        <f>AJ3/200</f>
        <v>8.5</v>
      </c>
      <c r="AH3" s="4">
        <v>5</v>
      </c>
      <c r="AI3" s="4">
        <v>7</v>
      </c>
      <c r="AJ3" s="4">
        <f>AH3*200+AI3*100</f>
        <v>1700</v>
      </c>
    </row>
    <row r="4" spans="1:36" ht="60.75">
      <c r="A4" s="142" t="s">
        <v>11</v>
      </c>
      <c r="B4" s="142" t="s">
        <v>12</v>
      </c>
      <c r="C4" s="142" t="s">
        <v>13</v>
      </c>
      <c r="D4" s="144" t="s">
        <v>14</v>
      </c>
      <c r="E4" s="144" t="s">
        <v>15</v>
      </c>
      <c r="F4" s="144" t="s">
        <v>18</v>
      </c>
      <c r="G4" s="144" t="s">
        <v>114</v>
      </c>
      <c r="H4" s="144" t="s">
        <v>17</v>
      </c>
      <c r="I4" s="144" t="s">
        <v>14</v>
      </c>
      <c r="J4" s="144" t="s">
        <v>15</v>
      </c>
      <c r="K4" s="144" t="s">
        <v>18</v>
      </c>
      <c r="L4" s="144" t="s">
        <v>114</v>
      </c>
      <c r="M4" s="144" t="s">
        <v>17</v>
      </c>
      <c r="N4" s="144" t="s">
        <v>14</v>
      </c>
      <c r="O4" s="144" t="s">
        <v>15</v>
      </c>
      <c r="P4" s="144" t="s">
        <v>18</v>
      </c>
      <c r="Q4" s="144" t="s">
        <v>114</v>
      </c>
      <c r="R4" s="144" t="s">
        <v>17</v>
      </c>
      <c r="S4" s="144" t="s">
        <v>14</v>
      </c>
      <c r="T4" s="144" t="s">
        <v>15</v>
      </c>
      <c r="U4" s="144" t="s">
        <v>18</v>
      </c>
      <c r="V4" s="144" t="s">
        <v>114</v>
      </c>
      <c r="W4" s="144" t="s">
        <v>17</v>
      </c>
      <c r="X4" s="144" t="s">
        <v>19</v>
      </c>
      <c r="Y4" s="151" t="s">
        <v>20</v>
      </c>
      <c r="Z4" s="141" t="s">
        <v>21</v>
      </c>
      <c r="AA4" s="141" t="s">
        <v>22</v>
      </c>
      <c r="AB4" s="141" t="s">
        <v>23</v>
      </c>
      <c r="AC4" s="141" t="s">
        <v>115</v>
      </c>
      <c r="AD4" s="141" t="s">
        <v>116</v>
      </c>
      <c r="AE4" s="576"/>
      <c r="AF4" s="103" t="s">
        <v>117</v>
      </c>
      <c r="AG4" s="159">
        <f t="shared" ref="AG4:AG8" si="0">AJ4/200</f>
        <v>7</v>
      </c>
      <c r="AH4" s="4">
        <v>4</v>
      </c>
      <c r="AI4" s="4">
        <v>6</v>
      </c>
      <c r="AJ4" s="4">
        <f t="shared" ref="AJ4:AJ8" si="1">AH4*200+AI4*100</f>
        <v>1400</v>
      </c>
    </row>
    <row r="5" spans="1:36" ht="18.75">
      <c r="A5" s="145">
        <v>57</v>
      </c>
      <c r="B5" s="14" t="s">
        <v>118</v>
      </c>
      <c r="C5" s="14" t="s">
        <v>119</v>
      </c>
      <c r="D5" s="16">
        <v>0</v>
      </c>
      <c r="E5" s="16">
        <v>0</v>
      </c>
      <c r="F5" s="16">
        <v>12000</v>
      </c>
      <c r="G5" s="16">
        <v>3</v>
      </c>
      <c r="H5" s="165" t="s">
        <v>27</v>
      </c>
      <c r="I5" s="16">
        <v>0</v>
      </c>
      <c r="J5" s="16">
        <v>4</v>
      </c>
      <c r="K5" s="16">
        <v>12000</v>
      </c>
      <c r="L5" s="18">
        <f t="shared" ref="L5:L36" si="2">I5+J5</f>
        <v>4</v>
      </c>
      <c r="M5" s="165" t="s">
        <v>27</v>
      </c>
      <c r="N5" s="16">
        <v>0</v>
      </c>
      <c r="O5" s="16">
        <v>3</v>
      </c>
      <c r="P5" s="16">
        <v>12000</v>
      </c>
      <c r="Q5" s="18">
        <f t="shared" ref="Q5:Q36" si="3">N5+O5</f>
        <v>3</v>
      </c>
      <c r="R5" s="165" t="s">
        <v>27</v>
      </c>
      <c r="S5" s="18">
        <v>0</v>
      </c>
      <c r="T5" s="18">
        <v>0</v>
      </c>
      <c r="U5" s="18">
        <v>0</v>
      </c>
      <c r="V5" s="18">
        <f t="shared" ref="V5:V36" si="4">S5+T5</f>
        <v>0</v>
      </c>
      <c r="W5" s="165" t="s">
        <v>27</v>
      </c>
      <c r="X5" s="18">
        <f t="shared" ref="X5:X36" si="5">G5+L5+Q5+V5</f>
        <v>10</v>
      </c>
      <c r="Y5" s="16">
        <f t="shared" ref="Y5:Y36" si="6">X5+F5/10000+K5/10000+P5/10000+U5/10000</f>
        <v>13.599999999999998</v>
      </c>
      <c r="Z5" s="35">
        <v>1.95</v>
      </c>
      <c r="AA5" s="35">
        <f t="shared" ref="AA5:AA36" si="7">VLOOKUP(H5,$AF$3:$AG$9,2,FALSE)+VLOOKUP(M5,$AF$3:$AG$9,2,FALSE)+VLOOKUP(R5,$AF$3:$AG$9,2,FALSE)+VLOOKUP(W5,$AF$3:$AG$9,2,FALSE)</f>
        <v>0</v>
      </c>
      <c r="AB5" s="18">
        <f t="shared" ref="AB5:AB36" si="8">Y5+Z5-AA5</f>
        <v>15.549999999999997</v>
      </c>
      <c r="AC5" s="4">
        <v>44</v>
      </c>
      <c r="AD5" s="18">
        <v>1.95</v>
      </c>
      <c r="AF5" s="97" t="s">
        <v>120</v>
      </c>
      <c r="AG5" s="159">
        <f t="shared" si="0"/>
        <v>5.5</v>
      </c>
      <c r="AH5" s="4">
        <v>3</v>
      </c>
      <c r="AI5" s="4">
        <v>5</v>
      </c>
      <c r="AJ5" s="4">
        <f t="shared" si="1"/>
        <v>1100</v>
      </c>
    </row>
    <row r="6" spans="1:36" ht="18.75">
      <c r="A6" s="145">
        <v>58</v>
      </c>
      <c r="B6" s="14" t="s">
        <v>121</v>
      </c>
      <c r="C6" s="14"/>
      <c r="D6" s="16">
        <v>0</v>
      </c>
      <c r="E6" s="16">
        <v>0</v>
      </c>
      <c r="F6" s="16">
        <v>11000</v>
      </c>
      <c r="G6" s="16">
        <v>3</v>
      </c>
      <c r="H6" s="165" t="s">
        <v>27</v>
      </c>
      <c r="I6" s="16">
        <v>0</v>
      </c>
      <c r="J6" s="16">
        <v>3</v>
      </c>
      <c r="K6" s="16">
        <v>11200</v>
      </c>
      <c r="L6" s="18">
        <f t="shared" si="2"/>
        <v>3</v>
      </c>
      <c r="M6" s="165" t="s">
        <v>27</v>
      </c>
      <c r="N6" s="16">
        <v>0</v>
      </c>
      <c r="O6" s="16">
        <v>3</v>
      </c>
      <c r="P6" s="16">
        <v>9600</v>
      </c>
      <c r="Q6" s="18">
        <f t="shared" si="3"/>
        <v>3</v>
      </c>
      <c r="R6" s="165" t="s">
        <v>27</v>
      </c>
      <c r="S6" s="18">
        <v>0</v>
      </c>
      <c r="T6" s="18">
        <v>0</v>
      </c>
      <c r="U6" s="18">
        <v>0</v>
      </c>
      <c r="V6" s="18">
        <f t="shared" si="4"/>
        <v>0</v>
      </c>
      <c r="W6" s="165" t="s">
        <v>27</v>
      </c>
      <c r="X6" s="18">
        <f t="shared" si="5"/>
        <v>9</v>
      </c>
      <c r="Y6" s="16">
        <f t="shared" si="6"/>
        <v>12.18</v>
      </c>
      <c r="Z6" s="35">
        <v>3.1828571428571402</v>
      </c>
      <c r="AA6" s="35">
        <f t="shared" si="7"/>
        <v>0</v>
      </c>
      <c r="AB6" s="18">
        <f t="shared" si="8"/>
        <v>15.362857142857139</v>
      </c>
      <c r="AC6" s="4">
        <v>32</v>
      </c>
      <c r="AD6" s="18">
        <v>3.1828571428571402</v>
      </c>
      <c r="AF6" s="102" t="s">
        <v>122</v>
      </c>
      <c r="AG6" s="159">
        <f t="shared" si="0"/>
        <v>6.5</v>
      </c>
      <c r="AH6" s="4">
        <v>4</v>
      </c>
      <c r="AI6" s="4">
        <v>5</v>
      </c>
      <c r="AJ6" s="4">
        <f t="shared" si="1"/>
        <v>1300</v>
      </c>
    </row>
    <row r="7" spans="1:36" ht="18.75">
      <c r="A7" s="145">
        <v>34</v>
      </c>
      <c r="B7" s="14" t="s">
        <v>80</v>
      </c>
      <c r="C7" s="24"/>
      <c r="D7" s="16">
        <v>0</v>
      </c>
      <c r="E7" s="16">
        <v>0</v>
      </c>
      <c r="F7" s="16">
        <v>12000</v>
      </c>
      <c r="G7" s="16">
        <v>4</v>
      </c>
      <c r="H7" s="165" t="s">
        <v>27</v>
      </c>
      <c r="I7" s="16">
        <v>0</v>
      </c>
      <c r="J7" s="16">
        <v>3</v>
      </c>
      <c r="K7" s="16">
        <v>12000</v>
      </c>
      <c r="L7" s="18">
        <f t="shared" si="2"/>
        <v>3</v>
      </c>
      <c r="M7" s="165" t="s">
        <v>27</v>
      </c>
      <c r="N7" s="16">
        <v>0</v>
      </c>
      <c r="O7" s="16">
        <v>3</v>
      </c>
      <c r="P7" s="16">
        <v>12000</v>
      </c>
      <c r="Q7" s="18">
        <f t="shared" si="3"/>
        <v>3</v>
      </c>
      <c r="R7" s="165" t="s">
        <v>27</v>
      </c>
      <c r="S7" s="18">
        <v>0</v>
      </c>
      <c r="T7" s="18">
        <v>0</v>
      </c>
      <c r="U7" s="18">
        <v>0</v>
      </c>
      <c r="V7" s="18">
        <f t="shared" si="4"/>
        <v>0</v>
      </c>
      <c r="W7" s="165" t="s">
        <v>27</v>
      </c>
      <c r="X7" s="18">
        <f t="shared" si="5"/>
        <v>10</v>
      </c>
      <c r="Y7" s="16">
        <f t="shared" si="6"/>
        <v>13.599999999999998</v>
      </c>
      <c r="Z7" s="35">
        <f>'Sep2019'!AC38</f>
        <v>0.39999999999999997</v>
      </c>
      <c r="AA7" s="35">
        <f t="shared" si="7"/>
        <v>0</v>
      </c>
      <c r="AB7" s="18">
        <f t="shared" si="8"/>
        <v>13.999999999999998</v>
      </c>
      <c r="AC7" s="18"/>
      <c r="AD7" s="18"/>
      <c r="AF7" s="103" t="s">
        <v>123</v>
      </c>
      <c r="AG7" s="159">
        <f t="shared" si="0"/>
        <v>5</v>
      </c>
      <c r="AH7" s="4">
        <v>3</v>
      </c>
      <c r="AI7" s="4">
        <v>4</v>
      </c>
      <c r="AJ7" s="4">
        <f t="shared" si="1"/>
        <v>1000</v>
      </c>
    </row>
    <row r="8" spans="1:36" ht="18.75">
      <c r="A8" s="145">
        <v>13</v>
      </c>
      <c r="B8" s="14" t="s">
        <v>55</v>
      </c>
      <c r="C8" s="24"/>
      <c r="D8" s="16">
        <v>0</v>
      </c>
      <c r="E8" s="16">
        <v>0</v>
      </c>
      <c r="F8" s="16">
        <v>12000</v>
      </c>
      <c r="G8" s="16">
        <v>4</v>
      </c>
      <c r="H8" s="165" t="s">
        <v>124</v>
      </c>
      <c r="I8" s="16">
        <v>0</v>
      </c>
      <c r="J8" s="16">
        <v>4</v>
      </c>
      <c r="K8" s="16">
        <v>12000</v>
      </c>
      <c r="L8" s="18">
        <f t="shared" si="2"/>
        <v>4</v>
      </c>
      <c r="M8" s="88" t="s">
        <v>124</v>
      </c>
      <c r="N8" s="16">
        <v>0</v>
      </c>
      <c r="O8" s="16">
        <v>4</v>
      </c>
      <c r="P8" s="16">
        <v>12000</v>
      </c>
      <c r="Q8" s="18">
        <f t="shared" si="3"/>
        <v>4</v>
      </c>
      <c r="R8" s="165" t="s">
        <v>27</v>
      </c>
      <c r="S8" s="18">
        <v>0</v>
      </c>
      <c r="T8" s="18">
        <v>0</v>
      </c>
      <c r="U8" s="18">
        <v>0</v>
      </c>
      <c r="V8" s="18">
        <f t="shared" si="4"/>
        <v>0</v>
      </c>
      <c r="W8" s="165" t="s">
        <v>27</v>
      </c>
      <c r="X8" s="18">
        <f t="shared" si="5"/>
        <v>12</v>
      </c>
      <c r="Y8" s="16">
        <f t="shared" si="6"/>
        <v>15.599999999999998</v>
      </c>
      <c r="Z8" s="35">
        <f>'Sep2019'!AC17</f>
        <v>5.0999999999999996</v>
      </c>
      <c r="AA8" s="35">
        <f t="shared" si="7"/>
        <v>7</v>
      </c>
      <c r="AB8" s="18">
        <f t="shared" si="8"/>
        <v>13.699999999999996</v>
      </c>
      <c r="AC8" s="18"/>
      <c r="AD8" s="18"/>
      <c r="AF8" s="97" t="s">
        <v>124</v>
      </c>
      <c r="AG8" s="159">
        <f t="shared" si="0"/>
        <v>3.5</v>
      </c>
      <c r="AH8" s="4">
        <v>2</v>
      </c>
      <c r="AI8" s="4">
        <v>3</v>
      </c>
      <c r="AJ8" s="4">
        <f t="shared" si="1"/>
        <v>700</v>
      </c>
    </row>
    <row r="9" spans="1:36" ht="18.75">
      <c r="A9" s="145">
        <v>12</v>
      </c>
      <c r="B9" s="14" t="s">
        <v>53</v>
      </c>
      <c r="C9" s="24"/>
      <c r="D9" s="16">
        <v>0</v>
      </c>
      <c r="E9" s="16">
        <v>0</v>
      </c>
      <c r="F9" s="16">
        <v>19200</v>
      </c>
      <c r="G9" s="16">
        <v>4</v>
      </c>
      <c r="H9" s="165" t="s">
        <v>123</v>
      </c>
      <c r="I9" s="16">
        <v>0</v>
      </c>
      <c r="J9" s="16">
        <v>4</v>
      </c>
      <c r="K9" s="16">
        <v>12000</v>
      </c>
      <c r="L9" s="18">
        <f t="shared" si="2"/>
        <v>4</v>
      </c>
      <c r="M9" s="88" t="s">
        <v>124</v>
      </c>
      <c r="N9" s="16">
        <v>0</v>
      </c>
      <c r="O9" s="16">
        <v>4</v>
      </c>
      <c r="P9" s="16">
        <v>12000</v>
      </c>
      <c r="Q9" s="18">
        <f t="shared" si="3"/>
        <v>4</v>
      </c>
      <c r="R9" s="165" t="s">
        <v>27</v>
      </c>
      <c r="S9" s="18">
        <v>0</v>
      </c>
      <c r="T9" s="18">
        <v>0</v>
      </c>
      <c r="U9" s="18">
        <v>0</v>
      </c>
      <c r="V9" s="18">
        <f t="shared" si="4"/>
        <v>0</v>
      </c>
      <c r="W9" s="165" t="s">
        <v>27</v>
      </c>
      <c r="X9" s="18">
        <f t="shared" si="5"/>
        <v>12</v>
      </c>
      <c r="Y9" s="16">
        <f t="shared" si="6"/>
        <v>16.32</v>
      </c>
      <c r="Z9" s="35">
        <f>'Sep2019'!AC16</f>
        <v>5.7</v>
      </c>
      <c r="AA9" s="35">
        <f t="shared" si="7"/>
        <v>8.5</v>
      </c>
      <c r="AB9" s="18">
        <f t="shared" si="8"/>
        <v>13.52</v>
      </c>
      <c r="AC9" s="18"/>
      <c r="AD9" s="18"/>
      <c r="AF9" s="167" t="s">
        <v>27</v>
      </c>
      <c r="AG9" s="82">
        <v>0</v>
      </c>
    </row>
    <row r="10" spans="1:36" ht="18.75">
      <c r="A10" s="145">
        <v>15</v>
      </c>
      <c r="B10" s="14" t="s">
        <v>59</v>
      </c>
      <c r="C10" s="24"/>
      <c r="D10" s="16">
        <v>0</v>
      </c>
      <c r="E10" s="16">
        <v>0</v>
      </c>
      <c r="F10" s="16">
        <v>14400</v>
      </c>
      <c r="G10" s="16">
        <v>3</v>
      </c>
      <c r="H10" s="165" t="s">
        <v>27</v>
      </c>
      <c r="I10" s="16">
        <v>0</v>
      </c>
      <c r="J10" s="16">
        <v>4</v>
      </c>
      <c r="K10" s="16">
        <v>12000</v>
      </c>
      <c r="L10" s="18">
        <f t="shared" si="2"/>
        <v>4</v>
      </c>
      <c r="M10" s="90" t="s">
        <v>122</v>
      </c>
      <c r="N10" s="16">
        <v>0</v>
      </c>
      <c r="O10" s="16">
        <v>4</v>
      </c>
      <c r="P10" s="16">
        <v>12000</v>
      </c>
      <c r="Q10" s="18">
        <f t="shared" si="3"/>
        <v>4</v>
      </c>
      <c r="R10" s="165" t="s">
        <v>27</v>
      </c>
      <c r="S10" s="18">
        <v>0</v>
      </c>
      <c r="T10" s="18">
        <v>0</v>
      </c>
      <c r="U10" s="18">
        <v>0</v>
      </c>
      <c r="V10" s="18">
        <f t="shared" si="4"/>
        <v>0</v>
      </c>
      <c r="W10" s="165" t="s">
        <v>27</v>
      </c>
      <c r="X10" s="18">
        <f t="shared" si="5"/>
        <v>11</v>
      </c>
      <c r="Y10" s="16">
        <f t="shared" si="6"/>
        <v>14.839999999999998</v>
      </c>
      <c r="Z10" s="35">
        <f>'Sep2019'!AC19</f>
        <v>4.72</v>
      </c>
      <c r="AA10" s="35">
        <f t="shared" si="7"/>
        <v>6.5</v>
      </c>
      <c r="AB10" s="18">
        <f t="shared" si="8"/>
        <v>13.059999999999999</v>
      </c>
      <c r="AC10" s="18"/>
      <c r="AD10" s="18"/>
    </row>
    <row r="11" spans="1:36" ht="18.75">
      <c r="A11" s="145">
        <v>52</v>
      </c>
      <c r="B11" s="14" t="s">
        <v>98</v>
      </c>
      <c r="C11" s="24"/>
      <c r="D11" s="16">
        <v>0</v>
      </c>
      <c r="E11" s="16">
        <v>0</v>
      </c>
      <c r="F11" s="16">
        <v>12000</v>
      </c>
      <c r="G11" s="16">
        <v>4</v>
      </c>
      <c r="H11" s="165" t="s">
        <v>27</v>
      </c>
      <c r="I11" s="16">
        <v>0</v>
      </c>
      <c r="J11" s="16">
        <v>4</v>
      </c>
      <c r="K11" s="16">
        <v>15000</v>
      </c>
      <c r="L11" s="18">
        <f t="shared" si="2"/>
        <v>4</v>
      </c>
      <c r="M11" s="89" t="s">
        <v>123</v>
      </c>
      <c r="N11" s="16">
        <v>0</v>
      </c>
      <c r="O11" s="16">
        <v>3</v>
      </c>
      <c r="P11" s="16">
        <v>12000</v>
      </c>
      <c r="Q11" s="18">
        <f t="shared" si="3"/>
        <v>3</v>
      </c>
      <c r="R11" s="165" t="s">
        <v>27</v>
      </c>
      <c r="S11" s="18">
        <v>0</v>
      </c>
      <c r="T11" s="18">
        <v>0</v>
      </c>
      <c r="U11" s="18">
        <v>0</v>
      </c>
      <c r="V11" s="18">
        <f t="shared" si="4"/>
        <v>0</v>
      </c>
      <c r="W11" s="165" t="s">
        <v>27</v>
      </c>
      <c r="X11" s="18">
        <f t="shared" si="5"/>
        <v>11</v>
      </c>
      <c r="Y11" s="16">
        <f t="shared" si="6"/>
        <v>14.899999999999999</v>
      </c>
      <c r="Z11" s="35">
        <f>'Sep2019'!AC56</f>
        <v>3.0999999999999996</v>
      </c>
      <c r="AA11" s="35">
        <f t="shared" si="7"/>
        <v>5</v>
      </c>
      <c r="AB11" s="18">
        <f t="shared" si="8"/>
        <v>13</v>
      </c>
      <c r="AC11" s="18"/>
      <c r="AD11" s="18"/>
    </row>
    <row r="12" spans="1:36" ht="18.75">
      <c r="A12" s="145">
        <v>5</v>
      </c>
      <c r="B12" s="14" t="s">
        <v>39</v>
      </c>
      <c r="C12" s="24"/>
      <c r="D12" s="16">
        <v>0</v>
      </c>
      <c r="E12" s="16">
        <v>0</v>
      </c>
      <c r="F12" s="16">
        <v>12000</v>
      </c>
      <c r="G12" s="16">
        <v>3</v>
      </c>
      <c r="H12" s="165" t="s">
        <v>27</v>
      </c>
      <c r="I12" s="16">
        <v>0</v>
      </c>
      <c r="J12" s="16">
        <v>4</v>
      </c>
      <c r="K12" s="16">
        <v>12000</v>
      </c>
      <c r="L12" s="18">
        <f t="shared" si="2"/>
        <v>4</v>
      </c>
      <c r="M12" s="90" t="s">
        <v>122</v>
      </c>
      <c r="N12" s="16">
        <v>0</v>
      </c>
      <c r="O12" s="16">
        <v>4</v>
      </c>
      <c r="P12" s="16">
        <v>9000</v>
      </c>
      <c r="Q12" s="18">
        <f t="shared" si="3"/>
        <v>4</v>
      </c>
      <c r="R12" s="165" t="s">
        <v>27</v>
      </c>
      <c r="S12" s="18">
        <v>0</v>
      </c>
      <c r="T12" s="18">
        <v>0</v>
      </c>
      <c r="U12" s="18">
        <v>0</v>
      </c>
      <c r="V12" s="18">
        <f t="shared" si="4"/>
        <v>0</v>
      </c>
      <c r="W12" s="165" t="s">
        <v>27</v>
      </c>
      <c r="X12" s="18">
        <f t="shared" si="5"/>
        <v>11</v>
      </c>
      <c r="Y12" s="16">
        <f t="shared" si="6"/>
        <v>14.299999999999999</v>
      </c>
      <c r="Z12" s="35">
        <f>'Sep2019'!AC9</f>
        <v>5.2</v>
      </c>
      <c r="AA12" s="35">
        <f t="shared" si="7"/>
        <v>6.5</v>
      </c>
      <c r="AB12" s="18">
        <f t="shared" si="8"/>
        <v>13</v>
      </c>
      <c r="AC12" s="18"/>
      <c r="AD12" s="18"/>
    </row>
    <row r="13" spans="1:36" ht="18.75">
      <c r="A13" s="145">
        <v>9</v>
      </c>
      <c r="B13" s="14" t="s">
        <v>47</v>
      </c>
      <c r="C13" s="24"/>
      <c r="D13" s="16">
        <v>0</v>
      </c>
      <c r="E13" s="16">
        <v>0</v>
      </c>
      <c r="F13" s="16">
        <v>27000</v>
      </c>
      <c r="G13" s="16">
        <v>4</v>
      </c>
      <c r="H13" s="165" t="s">
        <v>122</v>
      </c>
      <c r="I13" s="16">
        <v>0</v>
      </c>
      <c r="J13" s="16">
        <v>4</v>
      </c>
      <c r="K13" s="16">
        <v>15000</v>
      </c>
      <c r="L13" s="18">
        <f t="shared" si="2"/>
        <v>4</v>
      </c>
      <c r="M13" s="165" t="s">
        <v>27</v>
      </c>
      <c r="N13" s="16">
        <v>0</v>
      </c>
      <c r="O13" s="16">
        <v>0</v>
      </c>
      <c r="P13" s="16">
        <v>12000</v>
      </c>
      <c r="Q13" s="18">
        <f t="shared" si="3"/>
        <v>0</v>
      </c>
      <c r="R13" s="165" t="s">
        <v>27</v>
      </c>
      <c r="S13" s="18">
        <v>0</v>
      </c>
      <c r="T13" s="18">
        <v>0</v>
      </c>
      <c r="U13" s="18">
        <v>0</v>
      </c>
      <c r="V13" s="18">
        <f t="shared" si="4"/>
        <v>0</v>
      </c>
      <c r="W13" s="165" t="s">
        <v>27</v>
      </c>
      <c r="X13" s="18">
        <f t="shared" si="5"/>
        <v>8</v>
      </c>
      <c r="Y13" s="16">
        <f t="shared" si="6"/>
        <v>13.399999999999999</v>
      </c>
      <c r="Z13" s="35">
        <f>'Sep2019'!AC13</f>
        <v>6</v>
      </c>
      <c r="AA13" s="35">
        <f t="shared" si="7"/>
        <v>6.5</v>
      </c>
      <c r="AB13" s="18">
        <f t="shared" si="8"/>
        <v>12.899999999999999</v>
      </c>
      <c r="AC13" s="18"/>
      <c r="AD13" s="18"/>
    </row>
    <row r="14" spans="1:36" ht="18.75">
      <c r="A14" s="145">
        <v>17</v>
      </c>
      <c r="B14" s="14" t="s">
        <v>63</v>
      </c>
      <c r="C14" s="24"/>
      <c r="D14" s="16">
        <v>0</v>
      </c>
      <c r="E14" s="16">
        <v>0</v>
      </c>
      <c r="F14" s="16">
        <v>12000</v>
      </c>
      <c r="G14" s="16">
        <v>4</v>
      </c>
      <c r="H14" s="165" t="s">
        <v>27</v>
      </c>
      <c r="I14" s="16">
        <v>0</v>
      </c>
      <c r="J14" s="16">
        <v>2</v>
      </c>
      <c r="K14" s="16">
        <v>12000</v>
      </c>
      <c r="L14" s="18">
        <f t="shared" si="2"/>
        <v>2</v>
      </c>
      <c r="M14" s="89" t="s">
        <v>123</v>
      </c>
      <c r="N14" s="16">
        <v>0</v>
      </c>
      <c r="O14" s="16">
        <v>4</v>
      </c>
      <c r="P14" s="16">
        <v>12000</v>
      </c>
      <c r="Q14" s="18">
        <f t="shared" si="3"/>
        <v>4</v>
      </c>
      <c r="R14" s="165" t="s">
        <v>27</v>
      </c>
      <c r="S14" s="18">
        <v>0</v>
      </c>
      <c r="T14" s="18">
        <v>0</v>
      </c>
      <c r="U14" s="18">
        <v>0</v>
      </c>
      <c r="V14" s="18">
        <f t="shared" si="4"/>
        <v>0</v>
      </c>
      <c r="W14" s="165" t="s">
        <v>27</v>
      </c>
      <c r="X14" s="18">
        <f t="shared" si="5"/>
        <v>10</v>
      </c>
      <c r="Y14" s="16">
        <f t="shared" si="6"/>
        <v>13.599999999999998</v>
      </c>
      <c r="Z14" s="35">
        <f>'Sep2019'!AC21</f>
        <v>4.2</v>
      </c>
      <c r="AA14" s="35">
        <f t="shared" si="7"/>
        <v>5</v>
      </c>
      <c r="AB14" s="18">
        <f t="shared" si="8"/>
        <v>12.799999999999997</v>
      </c>
      <c r="AC14" s="18"/>
      <c r="AD14" s="18"/>
    </row>
    <row r="15" spans="1:36" ht="18.75">
      <c r="A15" s="145">
        <v>45</v>
      </c>
      <c r="B15" s="14" t="s">
        <v>91</v>
      </c>
      <c r="C15" s="24"/>
      <c r="D15" s="16">
        <v>0</v>
      </c>
      <c r="E15" s="16">
        <v>0</v>
      </c>
      <c r="F15" s="16">
        <v>20600</v>
      </c>
      <c r="G15" s="16">
        <v>1</v>
      </c>
      <c r="H15" s="165" t="s">
        <v>27</v>
      </c>
      <c r="I15" s="16">
        <v>0</v>
      </c>
      <c r="J15" s="16">
        <v>3</v>
      </c>
      <c r="K15" s="16">
        <v>12000</v>
      </c>
      <c r="L15" s="18">
        <f t="shared" si="2"/>
        <v>3</v>
      </c>
      <c r="M15" s="165" t="s">
        <v>27</v>
      </c>
      <c r="N15" s="16">
        <v>0</v>
      </c>
      <c r="O15" s="16">
        <v>0</v>
      </c>
      <c r="P15" s="16">
        <v>12000</v>
      </c>
      <c r="Q15" s="18">
        <f t="shared" si="3"/>
        <v>0</v>
      </c>
      <c r="R15" s="165" t="s">
        <v>27</v>
      </c>
      <c r="S15" s="18">
        <v>0</v>
      </c>
      <c r="T15" s="18">
        <v>0</v>
      </c>
      <c r="U15" s="18">
        <v>0</v>
      </c>
      <c r="V15" s="18">
        <f t="shared" si="4"/>
        <v>0</v>
      </c>
      <c r="W15" s="165" t="s">
        <v>27</v>
      </c>
      <c r="X15" s="18">
        <f t="shared" si="5"/>
        <v>4</v>
      </c>
      <c r="Y15" s="16">
        <f t="shared" si="6"/>
        <v>8.4600000000000009</v>
      </c>
      <c r="Z15" s="35">
        <f>'Sep2019'!AC49</f>
        <v>4.3</v>
      </c>
      <c r="AA15" s="35">
        <f t="shared" si="7"/>
        <v>0</v>
      </c>
      <c r="AB15" s="18">
        <f t="shared" si="8"/>
        <v>12.760000000000002</v>
      </c>
      <c r="AC15" s="18"/>
      <c r="AD15" s="18"/>
    </row>
    <row r="16" spans="1:36" ht="18.75">
      <c r="A16" s="145">
        <v>53</v>
      </c>
      <c r="B16" s="14" t="s">
        <v>99</v>
      </c>
      <c r="C16" s="24"/>
      <c r="D16" s="16">
        <v>0</v>
      </c>
      <c r="E16" s="16">
        <v>0</v>
      </c>
      <c r="F16" s="16">
        <v>16200</v>
      </c>
      <c r="G16" s="16">
        <v>4</v>
      </c>
      <c r="H16" s="165" t="s">
        <v>27</v>
      </c>
      <c r="I16" s="16">
        <v>0</v>
      </c>
      <c r="J16" s="16">
        <v>4</v>
      </c>
      <c r="K16" s="16">
        <v>12600</v>
      </c>
      <c r="L16" s="18">
        <f t="shared" si="2"/>
        <v>4</v>
      </c>
      <c r="M16" s="90" t="s">
        <v>122</v>
      </c>
      <c r="N16" s="16">
        <v>0</v>
      </c>
      <c r="O16" s="16">
        <v>4</v>
      </c>
      <c r="P16" s="16">
        <v>12000</v>
      </c>
      <c r="Q16" s="18">
        <f t="shared" si="3"/>
        <v>4</v>
      </c>
      <c r="R16" s="165" t="s">
        <v>27</v>
      </c>
      <c r="S16" s="18">
        <v>0</v>
      </c>
      <c r="T16" s="18">
        <v>0</v>
      </c>
      <c r="U16" s="18">
        <v>0</v>
      </c>
      <c r="V16" s="18">
        <f t="shared" si="4"/>
        <v>0</v>
      </c>
      <c r="W16" s="165" t="s">
        <v>27</v>
      </c>
      <c r="X16" s="18">
        <f t="shared" si="5"/>
        <v>12</v>
      </c>
      <c r="Y16" s="16">
        <f t="shared" si="6"/>
        <v>16.080000000000002</v>
      </c>
      <c r="Z16" s="35">
        <f>'Sep2019'!AC57</f>
        <v>3.0599999999999996</v>
      </c>
      <c r="AA16" s="35">
        <f t="shared" si="7"/>
        <v>6.5</v>
      </c>
      <c r="AB16" s="18">
        <f t="shared" si="8"/>
        <v>12.64</v>
      </c>
      <c r="AC16" s="18"/>
      <c r="AD16" s="18"/>
    </row>
    <row r="17" spans="1:30" ht="18.75">
      <c r="A17" s="145">
        <v>56</v>
      </c>
      <c r="B17" s="14" t="s">
        <v>102</v>
      </c>
      <c r="C17" s="24"/>
      <c r="D17" s="16">
        <v>0</v>
      </c>
      <c r="E17" s="16">
        <v>0</v>
      </c>
      <c r="F17" s="16">
        <v>26200</v>
      </c>
      <c r="G17" s="16">
        <v>3</v>
      </c>
      <c r="H17" s="165" t="s">
        <v>27</v>
      </c>
      <c r="I17" s="16">
        <v>0</v>
      </c>
      <c r="J17" s="16">
        <v>2</v>
      </c>
      <c r="K17" s="16">
        <v>12000</v>
      </c>
      <c r="L17" s="18">
        <f t="shared" si="2"/>
        <v>2</v>
      </c>
      <c r="M17" s="165" t="s">
        <v>27</v>
      </c>
      <c r="N17" s="16">
        <v>0</v>
      </c>
      <c r="O17" s="16">
        <v>2</v>
      </c>
      <c r="P17" s="16">
        <v>12000</v>
      </c>
      <c r="Q17" s="18">
        <f t="shared" si="3"/>
        <v>2</v>
      </c>
      <c r="R17" s="165" t="s">
        <v>27</v>
      </c>
      <c r="S17" s="18">
        <v>0</v>
      </c>
      <c r="T17" s="18">
        <v>0</v>
      </c>
      <c r="U17" s="18">
        <v>0</v>
      </c>
      <c r="V17" s="18">
        <f t="shared" si="4"/>
        <v>0</v>
      </c>
      <c r="W17" s="165" t="s">
        <v>27</v>
      </c>
      <c r="X17" s="18">
        <f t="shared" si="5"/>
        <v>7</v>
      </c>
      <c r="Y17" s="16">
        <f t="shared" si="6"/>
        <v>12.02</v>
      </c>
      <c r="Z17" s="35">
        <f>'Sep2019'!AC60</f>
        <v>0.55999999999999983</v>
      </c>
      <c r="AA17" s="35">
        <f t="shared" si="7"/>
        <v>0</v>
      </c>
      <c r="AB17" s="18">
        <f t="shared" si="8"/>
        <v>12.58</v>
      </c>
      <c r="AC17" s="18"/>
      <c r="AD17" s="18"/>
    </row>
    <row r="18" spans="1:30" ht="18.75">
      <c r="A18" s="145">
        <v>51</v>
      </c>
      <c r="B18" s="14" t="s">
        <v>97</v>
      </c>
      <c r="C18" s="24"/>
      <c r="D18" s="16">
        <v>0</v>
      </c>
      <c r="E18" s="16">
        <v>0</v>
      </c>
      <c r="F18" s="16">
        <v>20000</v>
      </c>
      <c r="G18" s="16">
        <v>4</v>
      </c>
      <c r="H18" s="165" t="s">
        <v>123</v>
      </c>
      <c r="I18" s="16">
        <v>0</v>
      </c>
      <c r="J18" s="16">
        <v>2</v>
      </c>
      <c r="K18" s="16">
        <v>16000</v>
      </c>
      <c r="L18" s="18">
        <f t="shared" si="2"/>
        <v>2</v>
      </c>
      <c r="M18" s="165" t="s">
        <v>27</v>
      </c>
      <c r="N18" s="16">
        <v>0</v>
      </c>
      <c r="O18" s="16">
        <v>2</v>
      </c>
      <c r="P18" s="16">
        <v>12000</v>
      </c>
      <c r="Q18" s="18">
        <f t="shared" si="3"/>
        <v>2</v>
      </c>
      <c r="R18" s="165" t="s">
        <v>27</v>
      </c>
      <c r="S18" s="18">
        <v>0</v>
      </c>
      <c r="T18" s="18">
        <v>0</v>
      </c>
      <c r="U18" s="18">
        <v>0</v>
      </c>
      <c r="V18" s="18">
        <f t="shared" si="4"/>
        <v>0</v>
      </c>
      <c r="W18" s="165" t="s">
        <v>27</v>
      </c>
      <c r="X18" s="18">
        <f t="shared" si="5"/>
        <v>8</v>
      </c>
      <c r="Y18" s="16">
        <f t="shared" si="6"/>
        <v>12.799999999999999</v>
      </c>
      <c r="Z18" s="35">
        <f>'Sep2019'!AC55</f>
        <v>4.3999999999999995</v>
      </c>
      <c r="AA18" s="35">
        <f t="shared" si="7"/>
        <v>5</v>
      </c>
      <c r="AB18" s="18">
        <f t="shared" si="8"/>
        <v>12.2</v>
      </c>
      <c r="AC18" s="18"/>
      <c r="AD18" s="18"/>
    </row>
    <row r="19" spans="1:30" ht="18.75">
      <c r="A19" s="145">
        <v>48</v>
      </c>
      <c r="B19" s="14" t="s">
        <v>94</v>
      </c>
      <c r="C19" s="24"/>
      <c r="D19" s="16">
        <v>0</v>
      </c>
      <c r="E19" s="16">
        <v>0</v>
      </c>
      <c r="F19" s="16">
        <v>18000</v>
      </c>
      <c r="G19" s="16">
        <v>4</v>
      </c>
      <c r="H19" s="165" t="s">
        <v>27</v>
      </c>
      <c r="I19" s="16">
        <v>0</v>
      </c>
      <c r="J19" s="16">
        <v>2</v>
      </c>
      <c r="K19" s="16">
        <v>12000</v>
      </c>
      <c r="L19" s="18">
        <f t="shared" si="2"/>
        <v>2</v>
      </c>
      <c r="M19" s="88" t="s">
        <v>124</v>
      </c>
      <c r="N19" s="16">
        <v>0</v>
      </c>
      <c r="O19" s="16">
        <v>3</v>
      </c>
      <c r="P19" s="16">
        <v>8000</v>
      </c>
      <c r="Q19" s="18">
        <f t="shared" si="3"/>
        <v>3</v>
      </c>
      <c r="R19" s="165" t="s">
        <v>27</v>
      </c>
      <c r="S19" s="18">
        <v>0</v>
      </c>
      <c r="T19" s="18">
        <v>0</v>
      </c>
      <c r="U19" s="18">
        <v>0</v>
      </c>
      <c r="V19" s="18">
        <f t="shared" si="4"/>
        <v>0</v>
      </c>
      <c r="W19" s="165" t="s">
        <v>27</v>
      </c>
      <c r="X19" s="18">
        <f t="shared" si="5"/>
        <v>9</v>
      </c>
      <c r="Y19" s="16">
        <f t="shared" si="6"/>
        <v>12.8</v>
      </c>
      <c r="Z19" s="35">
        <f>'Sep2019'!AC52</f>
        <v>2.8</v>
      </c>
      <c r="AA19" s="35">
        <f t="shared" si="7"/>
        <v>3.5</v>
      </c>
      <c r="AB19" s="18">
        <f t="shared" si="8"/>
        <v>12.100000000000001</v>
      </c>
      <c r="AC19" s="18"/>
      <c r="AD19" s="18"/>
    </row>
    <row r="20" spans="1:30" ht="18.75">
      <c r="A20" s="145">
        <v>62</v>
      </c>
      <c r="B20" s="14" t="s">
        <v>125</v>
      </c>
      <c r="C20" s="24"/>
      <c r="D20" s="16">
        <v>0</v>
      </c>
      <c r="E20" s="16">
        <v>0</v>
      </c>
      <c r="F20" s="16">
        <v>8400</v>
      </c>
      <c r="G20" s="16">
        <v>0</v>
      </c>
      <c r="H20" s="165" t="s">
        <v>27</v>
      </c>
      <c r="I20" s="16">
        <v>0</v>
      </c>
      <c r="J20" s="16">
        <v>1</v>
      </c>
      <c r="K20" s="16">
        <v>18000</v>
      </c>
      <c r="L20" s="18">
        <f t="shared" si="2"/>
        <v>1</v>
      </c>
      <c r="M20" s="165" t="s">
        <v>27</v>
      </c>
      <c r="N20" s="16">
        <v>0</v>
      </c>
      <c r="O20" s="16">
        <v>2</v>
      </c>
      <c r="P20" s="16">
        <v>12000</v>
      </c>
      <c r="Q20" s="18">
        <f t="shared" si="3"/>
        <v>2</v>
      </c>
      <c r="R20" s="165" t="s">
        <v>27</v>
      </c>
      <c r="S20" s="18">
        <v>0</v>
      </c>
      <c r="T20" s="18">
        <v>0</v>
      </c>
      <c r="U20" s="18">
        <v>0</v>
      </c>
      <c r="V20" s="18">
        <f t="shared" si="4"/>
        <v>0</v>
      </c>
      <c r="W20" s="165" t="s">
        <v>27</v>
      </c>
      <c r="X20" s="18">
        <f t="shared" si="5"/>
        <v>3</v>
      </c>
      <c r="Y20" s="16">
        <f t="shared" si="6"/>
        <v>6.84</v>
      </c>
      <c r="Z20" s="35">
        <v>4.5457142857142898</v>
      </c>
      <c r="AA20" s="35">
        <f t="shared" si="7"/>
        <v>0</v>
      </c>
      <c r="AB20" s="18">
        <f t="shared" si="8"/>
        <v>11.38571428571429</v>
      </c>
      <c r="AC20" s="4">
        <v>24</v>
      </c>
      <c r="AD20" s="18">
        <v>4.5457142857142898</v>
      </c>
    </row>
    <row r="21" spans="1:30" ht="18.75">
      <c r="A21" s="145">
        <v>23</v>
      </c>
      <c r="B21" s="14" t="s">
        <v>70</v>
      </c>
      <c r="C21" s="24"/>
      <c r="D21" s="16">
        <v>0</v>
      </c>
      <c r="E21" s="16">
        <v>0</v>
      </c>
      <c r="F21" s="16">
        <v>17800</v>
      </c>
      <c r="G21" s="16">
        <v>4</v>
      </c>
      <c r="H21" s="165" t="s">
        <v>123</v>
      </c>
      <c r="I21" s="16">
        <v>0</v>
      </c>
      <c r="J21" s="16">
        <v>4</v>
      </c>
      <c r="K21" s="16">
        <v>19000</v>
      </c>
      <c r="L21" s="18">
        <f t="shared" si="2"/>
        <v>4</v>
      </c>
      <c r="M21" s="165" t="s">
        <v>27</v>
      </c>
      <c r="N21" s="16">
        <v>0</v>
      </c>
      <c r="O21" s="16">
        <v>4</v>
      </c>
      <c r="P21" s="16">
        <v>6000</v>
      </c>
      <c r="Q21" s="18">
        <f t="shared" si="3"/>
        <v>4</v>
      </c>
      <c r="R21" s="89" t="s">
        <v>123</v>
      </c>
      <c r="S21" s="18">
        <v>0</v>
      </c>
      <c r="T21" s="18">
        <v>0</v>
      </c>
      <c r="U21" s="18">
        <v>0</v>
      </c>
      <c r="V21" s="18">
        <f t="shared" si="4"/>
        <v>0</v>
      </c>
      <c r="W21" s="165" t="s">
        <v>27</v>
      </c>
      <c r="X21" s="18">
        <f t="shared" si="5"/>
        <v>12</v>
      </c>
      <c r="Y21" s="16">
        <f t="shared" si="6"/>
        <v>16.28</v>
      </c>
      <c r="Z21" s="35">
        <f>'Sep2019'!AC27</f>
        <v>4.8</v>
      </c>
      <c r="AA21" s="35">
        <f t="shared" si="7"/>
        <v>10</v>
      </c>
      <c r="AB21" s="18">
        <f t="shared" si="8"/>
        <v>11.080000000000002</v>
      </c>
      <c r="AC21" s="18"/>
      <c r="AD21" s="18"/>
    </row>
    <row r="22" spans="1:30" ht="18.75">
      <c r="A22" s="145">
        <v>8</v>
      </c>
      <c r="B22" s="14" t="s">
        <v>45</v>
      </c>
      <c r="C22" s="24"/>
      <c r="D22" s="16">
        <v>0</v>
      </c>
      <c r="E22" s="16">
        <v>0</v>
      </c>
      <c r="F22" s="16">
        <v>17400</v>
      </c>
      <c r="G22" s="16">
        <v>4</v>
      </c>
      <c r="H22" s="165" t="s">
        <v>123</v>
      </c>
      <c r="I22" s="16">
        <v>0</v>
      </c>
      <c r="J22" s="16">
        <v>4</v>
      </c>
      <c r="K22" s="16">
        <v>12000</v>
      </c>
      <c r="L22" s="18">
        <f t="shared" si="2"/>
        <v>4</v>
      </c>
      <c r="M22" s="165" t="s">
        <v>27</v>
      </c>
      <c r="N22" s="16">
        <v>0</v>
      </c>
      <c r="O22" s="16">
        <v>4</v>
      </c>
      <c r="P22" s="16">
        <v>12000</v>
      </c>
      <c r="Q22" s="18">
        <f t="shared" si="3"/>
        <v>4</v>
      </c>
      <c r="R22" s="89" t="s">
        <v>123</v>
      </c>
      <c r="S22" s="18">
        <v>0</v>
      </c>
      <c r="T22" s="18">
        <v>0</v>
      </c>
      <c r="U22" s="18">
        <v>0</v>
      </c>
      <c r="V22" s="18">
        <f t="shared" si="4"/>
        <v>0</v>
      </c>
      <c r="W22" s="165" t="s">
        <v>27</v>
      </c>
      <c r="X22" s="18">
        <f t="shared" si="5"/>
        <v>12</v>
      </c>
      <c r="Y22" s="16">
        <f t="shared" si="6"/>
        <v>16.14</v>
      </c>
      <c r="Z22" s="35">
        <f>'Sep2019'!AC12</f>
        <v>4.8199999999999994</v>
      </c>
      <c r="AA22" s="35">
        <f t="shared" si="7"/>
        <v>10</v>
      </c>
      <c r="AB22" s="18">
        <f t="shared" si="8"/>
        <v>10.96</v>
      </c>
      <c r="AC22" s="18"/>
    </row>
    <row r="23" spans="1:30" ht="18.75" customHeight="1">
      <c r="A23" s="145">
        <v>20</v>
      </c>
      <c r="B23" s="14" t="s">
        <v>67</v>
      </c>
      <c r="C23" s="24"/>
      <c r="D23" s="16">
        <v>0</v>
      </c>
      <c r="E23" s="16">
        <v>0</v>
      </c>
      <c r="F23" s="16">
        <v>18800</v>
      </c>
      <c r="G23" s="16">
        <v>1</v>
      </c>
      <c r="H23" s="165" t="s">
        <v>27</v>
      </c>
      <c r="I23" s="16">
        <v>0</v>
      </c>
      <c r="J23" s="16">
        <v>4</v>
      </c>
      <c r="K23" s="16">
        <v>9800</v>
      </c>
      <c r="L23" s="18">
        <f t="shared" si="2"/>
        <v>4</v>
      </c>
      <c r="M23" s="89" t="s">
        <v>123</v>
      </c>
      <c r="N23" s="16">
        <v>0</v>
      </c>
      <c r="O23" s="16">
        <v>2</v>
      </c>
      <c r="P23" s="16">
        <v>11000</v>
      </c>
      <c r="Q23" s="18">
        <f t="shared" si="3"/>
        <v>2</v>
      </c>
      <c r="R23" s="165" t="s">
        <v>27</v>
      </c>
      <c r="S23" s="18">
        <v>0</v>
      </c>
      <c r="T23" s="18">
        <v>0</v>
      </c>
      <c r="U23" s="18">
        <v>0</v>
      </c>
      <c r="V23" s="18">
        <f t="shared" si="4"/>
        <v>0</v>
      </c>
      <c r="W23" s="165" t="s">
        <v>27</v>
      </c>
      <c r="X23" s="18">
        <f t="shared" si="5"/>
        <v>7</v>
      </c>
      <c r="Y23" s="16">
        <f t="shared" si="6"/>
        <v>10.959999999999999</v>
      </c>
      <c r="Z23" s="35">
        <f>'Sep2019'!AC24</f>
        <v>4.8999999999999995</v>
      </c>
      <c r="AA23" s="35">
        <f t="shared" si="7"/>
        <v>5</v>
      </c>
      <c r="AB23" s="18">
        <f t="shared" si="8"/>
        <v>10.86</v>
      </c>
      <c r="AC23" s="18"/>
      <c r="AD23" s="18"/>
    </row>
    <row r="24" spans="1:30" ht="18.75">
      <c r="A24" s="145">
        <v>43</v>
      </c>
      <c r="B24" s="14" t="s">
        <v>89</v>
      </c>
      <c r="C24" s="24"/>
      <c r="D24" s="16">
        <v>0</v>
      </c>
      <c r="E24" s="16">
        <v>0</v>
      </c>
      <c r="F24" s="16">
        <v>30000</v>
      </c>
      <c r="G24" s="16">
        <v>3</v>
      </c>
      <c r="H24" s="165" t="s">
        <v>27</v>
      </c>
      <c r="I24" s="16">
        <v>0</v>
      </c>
      <c r="J24" s="16">
        <v>4</v>
      </c>
      <c r="K24" s="16">
        <v>30000</v>
      </c>
      <c r="L24" s="18">
        <f t="shared" si="2"/>
        <v>4</v>
      </c>
      <c r="M24" s="90" t="s">
        <v>122</v>
      </c>
      <c r="N24" s="16">
        <v>0</v>
      </c>
      <c r="O24" s="16">
        <v>4</v>
      </c>
      <c r="P24" s="16">
        <v>30000</v>
      </c>
      <c r="Q24" s="18">
        <f t="shared" si="3"/>
        <v>4</v>
      </c>
      <c r="R24" s="89" t="s">
        <v>123</v>
      </c>
      <c r="S24" s="18">
        <v>0</v>
      </c>
      <c r="T24" s="18">
        <v>0</v>
      </c>
      <c r="U24" s="18">
        <v>0</v>
      </c>
      <c r="V24" s="18">
        <f t="shared" si="4"/>
        <v>0</v>
      </c>
      <c r="W24" s="165" t="s">
        <v>27</v>
      </c>
      <c r="X24" s="18">
        <f t="shared" si="5"/>
        <v>11</v>
      </c>
      <c r="Y24" s="16">
        <f t="shared" si="6"/>
        <v>20</v>
      </c>
      <c r="Z24" s="35">
        <f>'Sep2019'!AC47</f>
        <v>2.2999999999999998</v>
      </c>
      <c r="AA24" s="35">
        <f t="shared" si="7"/>
        <v>11.5</v>
      </c>
      <c r="AB24" s="18">
        <f t="shared" si="8"/>
        <v>10.8</v>
      </c>
      <c r="AC24" s="18"/>
      <c r="AD24" s="18"/>
    </row>
    <row r="25" spans="1:30" ht="18.75">
      <c r="A25" s="145">
        <v>36</v>
      </c>
      <c r="B25" s="14" t="s">
        <v>82</v>
      </c>
      <c r="C25" s="24"/>
      <c r="D25" s="16">
        <v>0</v>
      </c>
      <c r="E25" s="16">
        <v>0</v>
      </c>
      <c r="F25" s="16">
        <v>12000</v>
      </c>
      <c r="G25" s="16">
        <v>2</v>
      </c>
      <c r="H25" s="165" t="s">
        <v>27</v>
      </c>
      <c r="I25" s="16">
        <v>0</v>
      </c>
      <c r="J25" s="16">
        <v>2</v>
      </c>
      <c r="K25" s="16">
        <v>12000</v>
      </c>
      <c r="L25" s="18">
        <f t="shared" si="2"/>
        <v>2</v>
      </c>
      <c r="M25" s="165" t="s">
        <v>27</v>
      </c>
      <c r="N25" s="16">
        <v>0</v>
      </c>
      <c r="O25" s="16">
        <v>3</v>
      </c>
      <c r="P25" s="16">
        <v>12000</v>
      </c>
      <c r="Q25" s="18">
        <f t="shared" si="3"/>
        <v>3</v>
      </c>
      <c r="R25" s="165" t="s">
        <v>27</v>
      </c>
      <c r="S25" s="18">
        <v>0</v>
      </c>
      <c r="T25" s="18">
        <v>0</v>
      </c>
      <c r="U25" s="18">
        <v>0</v>
      </c>
      <c r="V25" s="18">
        <f t="shared" si="4"/>
        <v>0</v>
      </c>
      <c r="W25" s="165" t="s">
        <v>27</v>
      </c>
      <c r="X25" s="18">
        <f t="shared" si="5"/>
        <v>7</v>
      </c>
      <c r="Y25" s="16">
        <f t="shared" si="6"/>
        <v>10.599999999999998</v>
      </c>
      <c r="Z25" s="35">
        <f>'Sep2019'!AC40</f>
        <v>0.2</v>
      </c>
      <c r="AA25" s="35">
        <f t="shared" si="7"/>
        <v>0</v>
      </c>
      <c r="AB25" s="18">
        <f t="shared" si="8"/>
        <v>10.799999999999997</v>
      </c>
      <c r="AC25" s="18"/>
      <c r="AD25" s="18"/>
    </row>
    <row r="26" spans="1:30" ht="18.75">
      <c r="A26" s="145">
        <v>4</v>
      </c>
      <c r="B26" s="14" t="s">
        <v>36</v>
      </c>
      <c r="C26" s="24"/>
      <c r="D26" s="16">
        <v>0</v>
      </c>
      <c r="E26" s="16">
        <v>0</v>
      </c>
      <c r="F26" s="16">
        <v>12000</v>
      </c>
      <c r="G26" s="16">
        <v>4</v>
      </c>
      <c r="H26" s="165" t="s">
        <v>123</v>
      </c>
      <c r="I26" s="16">
        <v>0</v>
      </c>
      <c r="J26" s="16">
        <v>4</v>
      </c>
      <c r="K26" s="16">
        <v>12000</v>
      </c>
      <c r="L26" s="18">
        <f t="shared" si="2"/>
        <v>4</v>
      </c>
      <c r="M26" s="165" t="s">
        <v>27</v>
      </c>
      <c r="N26" s="16">
        <v>0</v>
      </c>
      <c r="O26" s="16">
        <v>4</v>
      </c>
      <c r="P26" s="16">
        <v>12000</v>
      </c>
      <c r="Q26" s="18">
        <f t="shared" si="3"/>
        <v>4</v>
      </c>
      <c r="R26" s="89" t="s">
        <v>123</v>
      </c>
      <c r="S26" s="18">
        <v>0</v>
      </c>
      <c r="T26" s="18">
        <v>0</v>
      </c>
      <c r="U26" s="18">
        <v>0</v>
      </c>
      <c r="V26" s="18">
        <f t="shared" si="4"/>
        <v>0</v>
      </c>
      <c r="W26" s="165" t="s">
        <v>27</v>
      </c>
      <c r="X26" s="18">
        <f t="shared" si="5"/>
        <v>12</v>
      </c>
      <c r="Y26" s="16">
        <f t="shared" si="6"/>
        <v>15.599999999999998</v>
      </c>
      <c r="Z26" s="35">
        <f>'Sep2019'!AC8</f>
        <v>5.2</v>
      </c>
      <c r="AA26" s="35">
        <f t="shared" si="7"/>
        <v>10</v>
      </c>
      <c r="AB26" s="18">
        <f t="shared" si="8"/>
        <v>10.799999999999997</v>
      </c>
      <c r="AC26" s="18"/>
      <c r="AD26" s="18"/>
    </row>
    <row r="27" spans="1:30" ht="18.75">
      <c r="A27" s="145">
        <v>10</v>
      </c>
      <c r="B27" s="14" t="s">
        <v>49</v>
      </c>
      <c r="C27" s="24"/>
      <c r="D27" s="16">
        <v>0</v>
      </c>
      <c r="E27" s="16">
        <v>0</v>
      </c>
      <c r="F27" s="16">
        <v>28200</v>
      </c>
      <c r="G27" s="16">
        <v>4</v>
      </c>
      <c r="H27" s="165" t="s">
        <v>122</v>
      </c>
      <c r="I27" s="16">
        <v>0</v>
      </c>
      <c r="J27" s="16">
        <v>4</v>
      </c>
      <c r="K27" s="16">
        <v>18600</v>
      </c>
      <c r="L27" s="18">
        <f t="shared" si="2"/>
        <v>4</v>
      </c>
      <c r="M27" s="88" t="s">
        <v>124</v>
      </c>
      <c r="N27" s="16">
        <v>0</v>
      </c>
      <c r="O27" s="16">
        <v>4</v>
      </c>
      <c r="P27" s="16">
        <v>16200</v>
      </c>
      <c r="Q27" s="18">
        <f t="shared" si="3"/>
        <v>4</v>
      </c>
      <c r="R27" s="88" t="s">
        <v>124</v>
      </c>
      <c r="S27" s="18">
        <v>0</v>
      </c>
      <c r="T27" s="18">
        <v>0</v>
      </c>
      <c r="U27" s="18">
        <v>0</v>
      </c>
      <c r="V27" s="18">
        <f t="shared" si="4"/>
        <v>0</v>
      </c>
      <c r="W27" s="165" t="s">
        <v>27</v>
      </c>
      <c r="X27" s="18">
        <f t="shared" si="5"/>
        <v>12</v>
      </c>
      <c r="Y27" s="16">
        <f t="shared" si="6"/>
        <v>18.3</v>
      </c>
      <c r="Z27" s="35">
        <f>'Sep2019'!AC14</f>
        <v>5.96</v>
      </c>
      <c r="AA27" s="35">
        <f t="shared" si="7"/>
        <v>13.5</v>
      </c>
      <c r="AB27" s="18">
        <f t="shared" si="8"/>
        <v>10.760000000000002</v>
      </c>
      <c r="AC27" s="18"/>
      <c r="AD27" s="18"/>
    </row>
    <row r="28" spans="1:30" ht="18.75">
      <c r="A28" s="145">
        <v>14</v>
      </c>
      <c r="B28" s="14" t="s">
        <v>57</v>
      </c>
      <c r="C28" s="24"/>
      <c r="D28" s="16">
        <v>0</v>
      </c>
      <c r="E28" s="16">
        <v>0</v>
      </c>
      <c r="F28" s="16">
        <v>12000</v>
      </c>
      <c r="G28" s="16">
        <v>2</v>
      </c>
      <c r="H28" s="165" t="s">
        <v>27</v>
      </c>
      <c r="I28" s="16">
        <v>0</v>
      </c>
      <c r="J28" s="16">
        <v>0</v>
      </c>
      <c r="K28" s="16">
        <v>12000</v>
      </c>
      <c r="L28" s="18">
        <f t="shared" si="2"/>
        <v>0</v>
      </c>
      <c r="M28" s="165" t="s">
        <v>27</v>
      </c>
      <c r="N28" s="16">
        <v>0</v>
      </c>
      <c r="O28" s="16">
        <v>4</v>
      </c>
      <c r="P28" s="16">
        <v>8000</v>
      </c>
      <c r="Q28" s="18">
        <f t="shared" si="3"/>
        <v>4</v>
      </c>
      <c r="R28" s="88" t="s">
        <v>124</v>
      </c>
      <c r="S28" s="18">
        <v>0</v>
      </c>
      <c r="T28" s="18">
        <v>0</v>
      </c>
      <c r="U28" s="18">
        <v>0</v>
      </c>
      <c r="V28" s="18">
        <f t="shared" si="4"/>
        <v>0</v>
      </c>
      <c r="W28" s="165" t="s">
        <v>27</v>
      </c>
      <c r="X28" s="18">
        <f t="shared" si="5"/>
        <v>6</v>
      </c>
      <c r="Y28" s="16">
        <f t="shared" si="6"/>
        <v>9.2000000000000011</v>
      </c>
      <c r="Z28" s="35">
        <f>'Sep2019'!AC18</f>
        <v>5.0200000000000005</v>
      </c>
      <c r="AA28" s="35">
        <f t="shared" si="7"/>
        <v>3.5</v>
      </c>
      <c r="AB28" s="18">
        <f t="shared" si="8"/>
        <v>10.720000000000002</v>
      </c>
      <c r="AC28" s="18"/>
      <c r="AD28" s="18"/>
    </row>
    <row r="29" spans="1:30" ht="18.75">
      <c r="A29" s="145">
        <v>69</v>
      </c>
      <c r="B29" s="14" t="s">
        <v>126</v>
      </c>
      <c r="C29" s="24"/>
      <c r="D29" s="16">
        <v>0</v>
      </c>
      <c r="E29" s="16">
        <v>0</v>
      </c>
      <c r="F29" s="16">
        <v>0</v>
      </c>
      <c r="G29" s="16">
        <v>0</v>
      </c>
      <c r="H29" s="165" t="s">
        <v>27</v>
      </c>
      <c r="I29" s="16">
        <v>0</v>
      </c>
      <c r="J29" s="16">
        <v>4</v>
      </c>
      <c r="K29" s="16">
        <v>9200</v>
      </c>
      <c r="L29" s="18">
        <f t="shared" si="2"/>
        <v>4</v>
      </c>
      <c r="M29" s="165" t="s">
        <v>27</v>
      </c>
      <c r="N29" s="16">
        <v>0</v>
      </c>
      <c r="O29" s="16">
        <v>4</v>
      </c>
      <c r="P29" s="16">
        <v>12000</v>
      </c>
      <c r="Q29" s="18">
        <f t="shared" si="3"/>
        <v>4</v>
      </c>
      <c r="R29" s="165" t="s">
        <v>27</v>
      </c>
      <c r="S29" s="18">
        <v>0</v>
      </c>
      <c r="T29" s="18">
        <v>0</v>
      </c>
      <c r="U29" s="18">
        <v>0</v>
      </c>
      <c r="V29" s="18">
        <f t="shared" si="4"/>
        <v>0</v>
      </c>
      <c r="W29" s="165" t="s">
        <v>27</v>
      </c>
      <c r="X29" s="18">
        <f t="shared" si="5"/>
        <v>8</v>
      </c>
      <c r="Y29" s="16">
        <f t="shared" si="6"/>
        <v>10.119999999999999</v>
      </c>
      <c r="Z29" s="35">
        <v>0.55249999999999999</v>
      </c>
      <c r="AA29" s="35">
        <f t="shared" si="7"/>
        <v>0</v>
      </c>
      <c r="AB29" s="18">
        <f t="shared" si="8"/>
        <v>10.672499999999999</v>
      </c>
      <c r="AC29" s="4">
        <v>49</v>
      </c>
      <c r="AD29" s="18">
        <v>0.55249999999999999</v>
      </c>
    </row>
    <row r="30" spans="1:30" ht="18.75">
      <c r="A30" s="145">
        <v>46</v>
      </c>
      <c r="B30" s="14" t="s">
        <v>92</v>
      </c>
      <c r="C30" s="24"/>
      <c r="D30" s="16">
        <v>0</v>
      </c>
      <c r="E30" s="16">
        <v>0</v>
      </c>
      <c r="F30" s="16">
        <v>16800</v>
      </c>
      <c r="G30" s="16">
        <v>3</v>
      </c>
      <c r="H30" s="165" t="s">
        <v>124</v>
      </c>
      <c r="I30" s="16">
        <v>0</v>
      </c>
      <c r="J30" s="16">
        <v>4</v>
      </c>
      <c r="K30" s="16">
        <v>16200</v>
      </c>
      <c r="L30" s="18">
        <f t="shared" si="2"/>
        <v>4</v>
      </c>
      <c r="M30" s="88" t="s">
        <v>124</v>
      </c>
      <c r="N30" s="16">
        <v>0</v>
      </c>
      <c r="O30" s="16">
        <v>4</v>
      </c>
      <c r="P30" s="16">
        <v>17400</v>
      </c>
      <c r="Q30" s="18">
        <f t="shared" si="3"/>
        <v>4</v>
      </c>
      <c r="R30" s="88" t="s">
        <v>124</v>
      </c>
      <c r="S30" s="18">
        <v>0</v>
      </c>
      <c r="T30" s="18">
        <v>0</v>
      </c>
      <c r="U30" s="18">
        <v>0</v>
      </c>
      <c r="V30" s="18">
        <f t="shared" si="4"/>
        <v>0</v>
      </c>
      <c r="W30" s="165" t="s">
        <v>27</v>
      </c>
      <c r="X30" s="18">
        <f t="shared" si="5"/>
        <v>11</v>
      </c>
      <c r="Y30" s="16">
        <f t="shared" si="6"/>
        <v>16.04</v>
      </c>
      <c r="Z30" s="35">
        <f>'Sep2019'!AC50</f>
        <v>5.0599999999999996</v>
      </c>
      <c r="AA30" s="35">
        <f t="shared" si="7"/>
        <v>10.5</v>
      </c>
      <c r="AB30" s="18">
        <f t="shared" si="8"/>
        <v>10.599999999999998</v>
      </c>
      <c r="AC30" s="18"/>
      <c r="AD30" s="18"/>
    </row>
    <row r="31" spans="1:30" ht="18.75">
      <c r="A31" s="145">
        <v>29</v>
      </c>
      <c r="B31" s="14" t="s">
        <v>75</v>
      </c>
      <c r="C31" s="24"/>
      <c r="D31" s="16">
        <v>0</v>
      </c>
      <c r="E31" s="16">
        <v>0</v>
      </c>
      <c r="F31" s="16">
        <v>21600</v>
      </c>
      <c r="G31" s="16">
        <v>4</v>
      </c>
      <c r="H31" s="165" t="s">
        <v>27</v>
      </c>
      <c r="I31" s="16">
        <v>0</v>
      </c>
      <c r="J31" s="16">
        <v>4</v>
      </c>
      <c r="K31" s="16">
        <v>12000</v>
      </c>
      <c r="L31" s="18">
        <f t="shared" si="2"/>
        <v>4</v>
      </c>
      <c r="M31" s="89" t="s">
        <v>123</v>
      </c>
      <c r="N31" s="16">
        <v>0</v>
      </c>
      <c r="O31" s="16">
        <v>2</v>
      </c>
      <c r="P31" s="16">
        <v>12000</v>
      </c>
      <c r="Q31" s="18">
        <f t="shared" si="3"/>
        <v>2</v>
      </c>
      <c r="R31" s="165" t="s">
        <v>27</v>
      </c>
      <c r="S31" s="18">
        <v>0</v>
      </c>
      <c r="T31" s="18">
        <v>0</v>
      </c>
      <c r="U31" s="18">
        <v>0</v>
      </c>
      <c r="V31" s="18">
        <f t="shared" si="4"/>
        <v>0</v>
      </c>
      <c r="W31" s="165" t="s">
        <v>27</v>
      </c>
      <c r="X31" s="18">
        <f t="shared" si="5"/>
        <v>10</v>
      </c>
      <c r="Y31" s="16">
        <f t="shared" si="6"/>
        <v>14.559999999999999</v>
      </c>
      <c r="Z31" s="35">
        <f>'Sep2019'!AC33</f>
        <v>0.96</v>
      </c>
      <c r="AA31" s="35">
        <f t="shared" si="7"/>
        <v>5</v>
      </c>
      <c r="AB31" s="18">
        <f t="shared" si="8"/>
        <v>10.52</v>
      </c>
      <c r="AC31" s="18"/>
      <c r="AD31" s="18"/>
    </row>
    <row r="32" spans="1:30" ht="18.75">
      <c r="A32" s="145">
        <v>54</v>
      </c>
      <c r="B32" s="14" t="s">
        <v>100</v>
      </c>
      <c r="C32" s="24"/>
      <c r="D32" s="16">
        <v>0</v>
      </c>
      <c r="E32" s="16">
        <v>0</v>
      </c>
      <c r="F32" s="16">
        <v>18000</v>
      </c>
      <c r="G32" s="16">
        <v>3</v>
      </c>
      <c r="H32" s="165" t="s">
        <v>27</v>
      </c>
      <c r="I32" s="16">
        <v>0</v>
      </c>
      <c r="J32" s="16">
        <v>4</v>
      </c>
      <c r="K32" s="16">
        <v>12000</v>
      </c>
      <c r="L32" s="18">
        <f t="shared" si="2"/>
        <v>4</v>
      </c>
      <c r="M32" s="89" t="s">
        <v>123</v>
      </c>
      <c r="N32" s="16">
        <v>0</v>
      </c>
      <c r="O32" s="16">
        <v>4</v>
      </c>
      <c r="P32" s="16">
        <v>12000</v>
      </c>
      <c r="Q32" s="18">
        <f t="shared" si="3"/>
        <v>4</v>
      </c>
      <c r="R32" s="88" t="s">
        <v>124</v>
      </c>
      <c r="S32" s="18">
        <v>0</v>
      </c>
      <c r="T32" s="18">
        <v>0</v>
      </c>
      <c r="U32" s="18">
        <v>0</v>
      </c>
      <c r="V32" s="18">
        <f t="shared" si="4"/>
        <v>0</v>
      </c>
      <c r="W32" s="165" t="s">
        <v>27</v>
      </c>
      <c r="X32" s="18">
        <f t="shared" si="5"/>
        <v>11</v>
      </c>
      <c r="Y32" s="16">
        <f t="shared" si="6"/>
        <v>15.2</v>
      </c>
      <c r="Z32" s="35">
        <f>'Sep2019'!AC58</f>
        <v>3.8</v>
      </c>
      <c r="AA32" s="35">
        <f t="shared" si="7"/>
        <v>8.5</v>
      </c>
      <c r="AB32" s="18">
        <f t="shared" si="8"/>
        <v>10.5</v>
      </c>
      <c r="AC32" s="18"/>
      <c r="AD32" s="18"/>
    </row>
    <row r="33" spans="1:31" ht="18.75">
      <c r="A33" s="145">
        <v>11</v>
      </c>
      <c r="B33" s="14" t="s">
        <v>51</v>
      </c>
      <c r="C33" s="24"/>
      <c r="D33" s="16">
        <v>0</v>
      </c>
      <c r="E33" s="16">
        <v>0</v>
      </c>
      <c r="F33" s="16">
        <v>15000</v>
      </c>
      <c r="G33" s="16">
        <v>4</v>
      </c>
      <c r="H33" s="165" t="s">
        <v>122</v>
      </c>
      <c r="I33" s="16">
        <v>0</v>
      </c>
      <c r="J33" s="16">
        <v>4</v>
      </c>
      <c r="K33" s="16">
        <v>15000</v>
      </c>
      <c r="L33" s="18">
        <f t="shared" si="2"/>
        <v>4</v>
      </c>
      <c r="M33" s="165" t="s">
        <v>27</v>
      </c>
      <c r="N33" s="16">
        <v>0</v>
      </c>
      <c r="O33" s="16">
        <v>2</v>
      </c>
      <c r="P33" s="16">
        <v>12000</v>
      </c>
      <c r="Q33" s="18">
        <f t="shared" si="3"/>
        <v>2</v>
      </c>
      <c r="R33" s="88" t="s">
        <v>124</v>
      </c>
      <c r="S33" s="18">
        <v>0</v>
      </c>
      <c r="T33" s="18">
        <v>0</v>
      </c>
      <c r="U33" s="18">
        <v>0</v>
      </c>
      <c r="V33" s="18">
        <f t="shared" si="4"/>
        <v>0</v>
      </c>
      <c r="W33" s="165" t="s">
        <v>27</v>
      </c>
      <c r="X33" s="18">
        <f t="shared" si="5"/>
        <v>10</v>
      </c>
      <c r="Y33" s="16">
        <f t="shared" si="6"/>
        <v>14.2</v>
      </c>
      <c r="Z33" s="35">
        <f>'Sep2019'!AC15</f>
        <v>6.3</v>
      </c>
      <c r="AA33" s="35">
        <f t="shared" si="7"/>
        <v>10</v>
      </c>
      <c r="AB33" s="18">
        <f t="shared" si="8"/>
        <v>10.5</v>
      </c>
      <c r="AC33" s="18"/>
    </row>
    <row r="34" spans="1:31" ht="18.75">
      <c r="A34" s="145">
        <v>1</v>
      </c>
      <c r="B34" s="14" t="s">
        <v>26</v>
      </c>
      <c r="C34" s="24"/>
      <c r="D34" s="16">
        <v>0</v>
      </c>
      <c r="E34" s="16">
        <v>0</v>
      </c>
      <c r="F34" s="16">
        <v>18000</v>
      </c>
      <c r="G34" s="16">
        <v>4</v>
      </c>
      <c r="H34" s="165" t="s">
        <v>122</v>
      </c>
      <c r="I34" s="16">
        <v>0</v>
      </c>
      <c r="J34" s="16">
        <v>4</v>
      </c>
      <c r="K34" s="16">
        <v>14800</v>
      </c>
      <c r="L34" s="18">
        <f t="shared" si="2"/>
        <v>4</v>
      </c>
      <c r="M34" s="165" t="s">
        <v>27</v>
      </c>
      <c r="N34" s="16">
        <v>0</v>
      </c>
      <c r="O34" s="16">
        <v>4</v>
      </c>
      <c r="P34" s="16">
        <v>12000</v>
      </c>
      <c r="Q34" s="18">
        <f t="shared" si="3"/>
        <v>4</v>
      </c>
      <c r="R34" s="90" t="s">
        <v>122</v>
      </c>
      <c r="S34" s="18">
        <v>0</v>
      </c>
      <c r="T34" s="18">
        <v>0</v>
      </c>
      <c r="U34" s="18">
        <v>0</v>
      </c>
      <c r="V34" s="18">
        <f t="shared" si="4"/>
        <v>0</v>
      </c>
      <c r="W34" s="165" t="s">
        <v>27</v>
      </c>
      <c r="X34" s="18">
        <f t="shared" si="5"/>
        <v>12</v>
      </c>
      <c r="Y34" s="16">
        <f t="shared" si="6"/>
        <v>16.48</v>
      </c>
      <c r="Z34" s="35">
        <f>'Sep2019'!AC5</f>
        <v>7</v>
      </c>
      <c r="AA34" s="35">
        <f t="shared" si="7"/>
        <v>13</v>
      </c>
      <c r="AB34" s="18">
        <f t="shared" si="8"/>
        <v>10.48</v>
      </c>
      <c r="AC34" s="18"/>
      <c r="AD34" s="18"/>
    </row>
    <row r="35" spans="1:31" ht="18.75">
      <c r="A35" s="145">
        <v>16</v>
      </c>
      <c r="B35" s="14" t="s">
        <v>61</v>
      </c>
      <c r="C35" s="24"/>
      <c r="D35" s="16">
        <v>0</v>
      </c>
      <c r="E35" s="16">
        <v>0</v>
      </c>
      <c r="F35" s="16">
        <v>16200</v>
      </c>
      <c r="G35" s="16">
        <v>4</v>
      </c>
      <c r="H35" s="165" t="s">
        <v>124</v>
      </c>
      <c r="I35" s="16">
        <v>0</v>
      </c>
      <c r="J35" s="16">
        <v>3</v>
      </c>
      <c r="K35" s="16">
        <v>18000</v>
      </c>
      <c r="L35" s="18">
        <f t="shared" si="2"/>
        <v>3</v>
      </c>
      <c r="M35" s="165" t="s">
        <v>27</v>
      </c>
      <c r="N35" s="16">
        <v>0</v>
      </c>
      <c r="O35" s="16">
        <v>4</v>
      </c>
      <c r="P35" s="16">
        <v>13800</v>
      </c>
      <c r="Q35" s="18">
        <f t="shared" si="3"/>
        <v>4</v>
      </c>
      <c r="R35" s="90" t="s">
        <v>122</v>
      </c>
      <c r="S35" s="18">
        <v>0</v>
      </c>
      <c r="T35" s="18">
        <v>0</v>
      </c>
      <c r="U35" s="18">
        <v>0</v>
      </c>
      <c r="V35" s="18">
        <f t="shared" si="4"/>
        <v>0</v>
      </c>
      <c r="W35" s="165" t="s">
        <v>27</v>
      </c>
      <c r="X35" s="18">
        <f t="shared" si="5"/>
        <v>11</v>
      </c>
      <c r="Y35" s="16">
        <f t="shared" si="6"/>
        <v>15.8</v>
      </c>
      <c r="Z35" s="35">
        <f>'Sep2019'!AC20</f>
        <v>4.5</v>
      </c>
      <c r="AA35" s="35">
        <f t="shared" si="7"/>
        <v>10</v>
      </c>
      <c r="AB35" s="18">
        <f t="shared" si="8"/>
        <v>10.3</v>
      </c>
      <c r="AC35" s="18"/>
      <c r="AE35" s="168"/>
    </row>
    <row r="36" spans="1:31" ht="18.75">
      <c r="A36" s="145">
        <v>49</v>
      </c>
      <c r="B36" s="14" t="s">
        <v>95</v>
      </c>
      <c r="C36" s="24"/>
      <c r="D36" s="16">
        <v>0</v>
      </c>
      <c r="E36" s="16">
        <v>0</v>
      </c>
      <c r="F36" s="16">
        <v>11600</v>
      </c>
      <c r="G36" s="16">
        <v>4</v>
      </c>
      <c r="H36" s="165" t="s">
        <v>124</v>
      </c>
      <c r="I36" s="16">
        <v>0</v>
      </c>
      <c r="J36" s="16">
        <v>4</v>
      </c>
      <c r="K36" s="16">
        <v>12000</v>
      </c>
      <c r="L36" s="18">
        <f t="shared" si="2"/>
        <v>4</v>
      </c>
      <c r="M36" s="165" t="s">
        <v>27</v>
      </c>
      <c r="N36" s="16">
        <v>0</v>
      </c>
      <c r="O36" s="16">
        <v>4</v>
      </c>
      <c r="P36" s="16">
        <v>12000</v>
      </c>
      <c r="Q36" s="18">
        <f t="shared" si="3"/>
        <v>4</v>
      </c>
      <c r="R36" s="90" t="s">
        <v>122</v>
      </c>
      <c r="S36" s="18">
        <v>0</v>
      </c>
      <c r="T36" s="18">
        <v>0</v>
      </c>
      <c r="U36" s="18">
        <v>0</v>
      </c>
      <c r="V36" s="18">
        <f t="shared" si="4"/>
        <v>0</v>
      </c>
      <c r="W36" s="165" t="s">
        <v>27</v>
      </c>
      <c r="X36" s="18">
        <f t="shared" si="5"/>
        <v>12</v>
      </c>
      <c r="Y36" s="16">
        <f t="shared" si="6"/>
        <v>15.559999999999999</v>
      </c>
      <c r="Z36" s="35">
        <f>'Sep2019'!AC53</f>
        <v>4.6599999999999993</v>
      </c>
      <c r="AA36" s="35">
        <f t="shared" si="7"/>
        <v>10</v>
      </c>
      <c r="AB36" s="18">
        <f t="shared" si="8"/>
        <v>10.219999999999999</v>
      </c>
      <c r="AC36" s="18"/>
      <c r="AD36" s="18"/>
    </row>
    <row r="37" spans="1:31" ht="18.75">
      <c r="A37" s="145">
        <v>28</v>
      </c>
      <c r="B37" s="14" t="s">
        <v>74</v>
      </c>
      <c r="C37" s="24"/>
      <c r="D37" s="16">
        <v>0</v>
      </c>
      <c r="E37" s="16">
        <v>0</v>
      </c>
      <c r="F37" s="16">
        <v>18000</v>
      </c>
      <c r="G37" s="16">
        <v>2</v>
      </c>
      <c r="H37" s="165" t="s">
        <v>27</v>
      </c>
      <c r="I37" s="16">
        <v>0</v>
      </c>
      <c r="J37" s="16">
        <v>2</v>
      </c>
      <c r="K37" s="16">
        <v>21000</v>
      </c>
      <c r="L37" s="18">
        <f t="shared" ref="L37:L68" si="9">I37+J37</f>
        <v>2</v>
      </c>
      <c r="M37" s="165" t="s">
        <v>27</v>
      </c>
      <c r="N37" s="16">
        <v>0</v>
      </c>
      <c r="O37" s="16">
        <v>4</v>
      </c>
      <c r="P37" s="16">
        <v>12000</v>
      </c>
      <c r="Q37" s="18">
        <f t="shared" ref="Q37:Q68" si="10">N37+O37</f>
        <v>4</v>
      </c>
      <c r="R37" s="89" t="s">
        <v>123</v>
      </c>
      <c r="S37" s="18">
        <v>0</v>
      </c>
      <c r="T37" s="18">
        <v>0</v>
      </c>
      <c r="U37" s="18">
        <v>0</v>
      </c>
      <c r="V37" s="18">
        <f t="shared" ref="V37:V68" si="11">S37+T37</f>
        <v>0</v>
      </c>
      <c r="W37" s="165" t="s">
        <v>27</v>
      </c>
      <c r="X37" s="18">
        <f t="shared" ref="X37:X68" si="12">G37+L37+Q37+V37</f>
        <v>8</v>
      </c>
      <c r="Y37" s="16">
        <f t="shared" ref="Y37:Y68" si="13">X37+F37/10000+K37/10000+P37/10000+U37/10000</f>
        <v>13.1</v>
      </c>
      <c r="Z37" s="35">
        <f>'Sep2019'!AC32</f>
        <v>2.04</v>
      </c>
      <c r="AA37" s="35">
        <f t="shared" ref="AA37:AA68" si="14">VLOOKUP(H37,$AF$3:$AG$9,2,FALSE)+VLOOKUP(M37,$AF$3:$AG$9,2,FALSE)+VLOOKUP(R37,$AF$3:$AG$9,2,FALSE)+VLOOKUP(W37,$AF$3:$AG$9,2,FALSE)</f>
        <v>5</v>
      </c>
      <c r="AB37" s="18">
        <f t="shared" ref="AB37:AB68" si="15">Y37+Z37-AA37</f>
        <v>10.14</v>
      </c>
      <c r="AC37" s="18"/>
    </row>
    <row r="38" spans="1:31" ht="18.75">
      <c r="A38" s="145">
        <v>2</v>
      </c>
      <c r="B38" s="14" t="s">
        <v>30</v>
      </c>
      <c r="C38" s="24"/>
      <c r="D38" s="16">
        <v>0</v>
      </c>
      <c r="E38" s="16">
        <v>0</v>
      </c>
      <c r="F38" s="16">
        <v>22200</v>
      </c>
      <c r="G38" s="16">
        <v>3</v>
      </c>
      <c r="H38" s="165" t="s">
        <v>122</v>
      </c>
      <c r="I38" s="16">
        <v>0</v>
      </c>
      <c r="J38" s="16">
        <v>4</v>
      </c>
      <c r="K38" s="16">
        <v>14400</v>
      </c>
      <c r="L38" s="18">
        <f t="shared" si="9"/>
        <v>4</v>
      </c>
      <c r="M38" s="165" t="s">
        <v>27</v>
      </c>
      <c r="N38" s="16">
        <v>0</v>
      </c>
      <c r="O38" s="16">
        <v>4</v>
      </c>
      <c r="P38" s="16">
        <v>12000</v>
      </c>
      <c r="Q38" s="18">
        <f t="shared" si="10"/>
        <v>4</v>
      </c>
      <c r="R38" s="90" t="s">
        <v>122</v>
      </c>
      <c r="S38" s="18">
        <v>0</v>
      </c>
      <c r="T38" s="18">
        <v>0</v>
      </c>
      <c r="U38" s="18">
        <v>0</v>
      </c>
      <c r="V38" s="18">
        <f t="shared" si="11"/>
        <v>0</v>
      </c>
      <c r="W38" s="165" t="s">
        <v>27</v>
      </c>
      <c r="X38" s="18">
        <f t="shared" si="12"/>
        <v>11</v>
      </c>
      <c r="Y38" s="16">
        <f t="shared" si="13"/>
        <v>15.86</v>
      </c>
      <c r="Z38" s="35">
        <f>'Sep2019'!AC6</f>
        <v>7.18</v>
      </c>
      <c r="AA38" s="35">
        <f t="shared" si="14"/>
        <v>13</v>
      </c>
      <c r="AB38" s="18">
        <f t="shared" si="15"/>
        <v>10.039999999999999</v>
      </c>
      <c r="AC38" s="18"/>
      <c r="AD38" s="18"/>
    </row>
    <row r="39" spans="1:31" ht="18.75" hidden="1" customHeight="1">
      <c r="A39" s="145">
        <v>35</v>
      </c>
      <c r="B39" s="59" t="s">
        <v>81</v>
      </c>
      <c r="C39" s="24"/>
      <c r="D39" s="16">
        <v>0</v>
      </c>
      <c r="E39" s="16">
        <v>0</v>
      </c>
      <c r="F39" s="16">
        <v>0</v>
      </c>
      <c r="G39" s="16">
        <f>D39+E39</f>
        <v>0</v>
      </c>
      <c r="H39" s="165" t="s">
        <v>27</v>
      </c>
      <c r="I39" s="16">
        <v>0</v>
      </c>
      <c r="J39" s="16">
        <v>0</v>
      </c>
      <c r="K39" s="16">
        <v>0</v>
      </c>
      <c r="L39" s="18">
        <f t="shared" si="9"/>
        <v>0</v>
      </c>
      <c r="M39" s="165" t="s">
        <v>27</v>
      </c>
      <c r="N39" s="16">
        <v>0</v>
      </c>
      <c r="O39" s="16">
        <v>0</v>
      </c>
      <c r="P39" s="16">
        <v>0</v>
      </c>
      <c r="Q39" s="18">
        <f t="shared" si="10"/>
        <v>0</v>
      </c>
      <c r="R39" s="165" t="s">
        <v>27</v>
      </c>
      <c r="S39" s="18">
        <v>0</v>
      </c>
      <c r="T39" s="18">
        <v>0</v>
      </c>
      <c r="U39" s="18">
        <v>0</v>
      </c>
      <c r="V39" s="18">
        <f t="shared" si="11"/>
        <v>0</v>
      </c>
      <c r="W39" s="165" t="s">
        <v>27</v>
      </c>
      <c r="X39" s="18">
        <f t="shared" si="12"/>
        <v>0</v>
      </c>
      <c r="Y39" s="16">
        <f t="shared" si="13"/>
        <v>0</v>
      </c>
      <c r="Z39" s="35">
        <f>'Sep2019'!AC39</f>
        <v>0.2</v>
      </c>
      <c r="AA39" s="35">
        <f t="shared" si="14"/>
        <v>0</v>
      </c>
      <c r="AB39" s="18">
        <f t="shared" si="15"/>
        <v>0.2</v>
      </c>
      <c r="AC39" s="18"/>
      <c r="AD39" s="18"/>
    </row>
    <row r="40" spans="1:31" ht="18.75">
      <c r="A40" s="145">
        <v>33</v>
      </c>
      <c r="B40" s="14" t="s">
        <v>79</v>
      </c>
      <c r="C40" s="24"/>
      <c r="D40" s="16">
        <v>0</v>
      </c>
      <c r="E40" s="16">
        <v>0</v>
      </c>
      <c r="F40" s="16">
        <v>22000</v>
      </c>
      <c r="G40" s="16">
        <v>4</v>
      </c>
      <c r="H40" s="165" t="s">
        <v>27</v>
      </c>
      <c r="I40" s="16">
        <v>0</v>
      </c>
      <c r="J40" s="16">
        <v>3</v>
      </c>
      <c r="K40" s="16">
        <v>15000</v>
      </c>
      <c r="L40" s="18">
        <f t="shared" si="9"/>
        <v>3</v>
      </c>
      <c r="M40" s="165" t="s">
        <v>27</v>
      </c>
      <c r="N40" s="16">
        <v>0</v>
      </c>
      <c r="O40" s="16">
        <v>4</v>
      </c>
      <c r="P40" s="16">
        <v>12000</v>
      </c>
      <c r="Q40" s="18">
        <f t="shared" si="10"/>
        <v>4</v>
      </c>
      <c r="R40" s="90" t="s">
        <v>122</v>
      </c>
      <c r="S40" s="18">
        <v>0</v>
      </c>
      <c r="T40" s="18">
        <v>0</v>
      </c>
      <c r="U40" s="18">
        <v>0</v>
      </c>
      <c r="V40" s="18">
        <f t="shared" si="11"/>
        <v>0</v>
      </c>
      <c r="W40" s="165" t="s">
        <v>27</v>
      </c>
      <c r="X40" s="18">
        <f t="shared" si="12"/>
        <v>11</v>
      </c>
      <c r="Y40" s="16">
        <f t="shared" si="13"/>
        <v>15.899999999999999</v>
      </c>
      <c r="Z40" s="35">
        <f>'Sep2019'!AC37</f>
        <v>0.49999999999999994</v>
      </c>
      <c r="AA40" s="35">
        <f t="shared" si="14"/>
        <v>6.5</v>
      </c>
      <c r="AB40" s="18">
        <f t="shared" si="15"/>
        <v>9.8999999999999986</v>
      </c>
      <c r="AC40" s="18"/>
    </row>
    <row r="41" spans="1:31" ht="18.75" hidden="1" customHeight="1">
      <c r="A41" s="145">
        <v>37</v>
      </c>
      <c r="B41" s="59" t="s">
        <v>83</v>
      </c>
      <c r="C41" s="24"/>
      <c r="D41" s="16">
        <v>0</v>
      </c>
      <c r="E41" s="16">
        <v>0</v>
      </c>
      <c r="F41" s="16">
        <v>0</v>
      </c>
      <c r="G41" s="16">
        <f>D41+E41</f>
        <v>0</v>
      </c>
      <c r="H41" s="165" t="s">
        <v>27</v>
      </c>
      <c r="I41" s="16">
        <v>0</v>
      </c>
      <c r="J41" s="16">
        <v>0</v>
      </c>
      <c r="K41" s="16">
        <v>0</v>
      </c>
      <c r="L41" s="18">
        <f t="shared" si="9"/>
        <v>0</v>
      </c>
      <c r="M41" s="165" t="s">
        <v>27</v>
      </c>
      <c r="N41" s="16">
        <v>0</v>
      </c>
      <c r="O41" s="16">
        <v>0</v>
      </c>
      <c r="P41" s="16">
        <v>0</v>
      </c>
      <c r="Q41" s="18">
        <f t="shared" si="10"/>
        <v>0</v>
      </c>
      <c r="R41" s="165" t="s">
        <v>27</v>
      </c>
      <c r="S41" s="18">
        <v>0</v>
      </c>
      <c r="T41" s="18">
        <v>0</v>
      </c>
      <c r="U41" s="18">
        <v>0</v>
      </c>
      <c r="V41" s="18">
        <f t="shared" si="11"/>
        <v>0</v>
      </c>
      <c r="W41" s="165" t="s">
        <v>27</v>
      </c>
      <c r="X41" s="18">
        <f t="shared" si="12"/>
        <v>0</v>
      </c>
      <c r="Y41" s="16">
        <f t="shared" si="13"/>
        <v>0</v>
      </c>
      <c r="Z41" s="35">
        <f>'Sep2019'!AC41</f>
        <v>0.2</v>
      </c>
      <c r="AA41" s="35">
        <f t="shared" si="14"/>
        <v>0</v>
      </c>
      <c r="AB41" s="18">
        <f t="shared" si="15"/>
        <v>0.2</v>
      </c>
      <c r="AC41" s="18"/>
      <c r="AD41" s="18"/>
    </row>
    <row r="42" spans="1:31" ht="18.75">
      <c r="A42" s="145">
        <v>27</v>
      </c>
      <c r="B42" s="14" t="s">
        <v>73</v>
      </c>
      <c r="C42" s="24"/>
      <c r="D42" s="16">
        <v>0</v>
      </c>
      <c r="E42" s="16">
        <v>0</v>
      </c>
      <c r="F42" s="16">
        <v>22200</v>
      </c>
      <c r="G42" s="16">
        <f>D42+E42</f>
        <v>0</v>
      </c>
      <c r="H42" s="165" t="s">
        <v>27</v>
      </c>
      <c r="I42" s="16">
        <v>0</v>
      </c>
      <c r="J42" s="16">
        <v>2</v>
      </c>
      <c r="K42" s="16">
        <v>13200</v>
      </c>
      <c r="L42" s="18">
        <f t="shared" si="9"/>
        <v>2</v>
      </c>
      <c r="M42" s="165" t="s">
        <v>27</v>
      </c>
      <c r="N42" s="16">
        <v>0</v>
      </c>
      <c r="O42" s="16">
        <v>0</v>
      </c>
      <c r="P42" s="16">
        <v>6000</v>
      </c>
      <c r="Q42" s="18">
        <f t="shared" si="10"/>
        <v>0</v>
      </c>
      <c r="R42" s="165" t="s">
        <v>27</v>
      </c>
      <c r="S42" s="18">
        <v>0</v>
      </c>
      <c r="T42" s="18">
        <v>0</v>
      </c>
      <c r="U42" s="18">
        <v>0</v>
      </c>
      <c r="V42" s="18">
        <f t="shared" si="11"/>
        <v>0</v>
      </c>
      <c r="W42" s="165" t="s">
        <v>27</v>
      </c>
      <c r="X42" s="18">
        <f t="shared" si="12"/>
        <v>2</v>
      </c>
      <c r="Y42" s="16">
        <f t="shared" si="13"/>
        <v>6.1400000000000006</v>
      </c>
      <c r="Z42" s="35">
        <f>'Sep2019'!AC31</f>
        <v>3.1999999999999997</v>
      </c>
      <c r="AA42" s="35">
        <f t="shared" si="14"/>
        <v>0</v>
      </c>
      <c r="AB42" s="18">
        <f t="shared" si="15"/>
        <v>9.34</v>
      </c>
      <c r="AC42" s="18"/>
    </row>
    <row r="43" spans="1:31" ht="18.75">
      <c r="A43" s="145">
        <v>42</v>
      </c>
      <c r="B43" s="128" t="s">
        <v>88</v>
      </c>
      <c r="C43" s="24"/>
      <c r="D43" s="16">
        <v>0</v>
      </c>
      <c r="E43" s="16">
        <v>0</v>
      </c>
      <c r="F43" s="16">
        <v>21600</v>
      </c>
      <c r="G43" s="16">
        <v>4</v>
      </c>
      <c r="H43" s="165" t="s">
        <v>27</v>
      </c>
      <c r="I43" s="16">
        <v>0</v>
      </c>
      <c r="J43" s="16">
        <v>0</v>
      </c>
      <c r="K43" s="16">
        <v>0</v>
      </c>
      <c r="L43" s="18">
        <f t="shared" si="9"/>
        <v>0</v>
      </c>
      <c r="M43" s="165" t="s">
        <v>27</v>
      </c>
      <c r="N43" s="16">
        <v>0</v>
      </c>
      <c r="O43" s="16">
        <v>0</v>
      </c>
      <c r="P43" s="16">
        <v>0</v>
      </c>
      <c r="Q43" s="18">
        <f t="shared" si="10"/>
        <v>0</v>
      </c>
      <c r="R43" s="165" t="s">
        <v>27</v>
      </c>
      <c r="S43" s="18">
        <v>0</v>
      </c>
      <c r="T43" s="18">
        <v>0</v>
      </c>
      <c r="U43" s="18">
        <v>0</v>
      </c>
      <c r="V43" s="18">
        <f t="shared" si="11"/>
        <v>0</v>
      </c>
      <c r="W43" s="165" t="s">
        <v>27</v>
      </c>
      <c r="X43" s="18">
        <f t="shared" si="12"/>
        <v>4</v>
      </c>
      <c r="Y43" s="16">
        <f t="shared" si="13"/>
        <v>6.16</v>
      </c>
      <c r="Z43" s="35">
        <f>'Sep2019'!AC46</f>
        <v>3.1399999999999997</v>
      </c>
      <c r="AA43" s="35">
        <f t="shared" si="14"/>
        <v>0</v>
      </c>
      <c r="AB43" s="18">
        <f t="shared" si="15"/>
        <v>9.3000000000000007</v>
      </c>
      <c r="AC43" s="18"/>
    </row>
    <row r="44" spans="1:31" ht="18.75">
      <c r="A44" s="145">
        <v>3</v>
      </c>
      <c r="B44" s="128" t="s">
        <v>33</v>
      </c>
      <c r="C44" s="24"/>
      <c r="D44" s="16">
        <v>0</v>
      </c>
      <c r="E44" s="16">
        <v>0</v>
      </c>
      <c r="F44" s="16">
        <v>12000</v>
      </c>
      <c r="G44" s="16">
        <v>2</v>
      </c>
      <c r="H44" s="165" t="s">
        <v>27</v>
      </c>
      <c r="I44" s="16">
        <v>0</v>
      </c>
      <c r="J44" s="16">
        <v>0</v>
      </c>
      <c r="K44" s="16">
        <v>0</v>
      </c>
      <c r="L44" s="18">
        <f t="shared" si="9"/>
        <v>0</v>
      </c>
      <c r="M44" s="165" t="s">
        <v>27</v>
      </c>
      <c r="N44" s="16">
        <v>0</v>
      </c>
      <c r="O44" s="16">
        <v>0</v>
      </c>
      <c r="P44" s="16">
        <v>0</v>
      </c>
      <c r="Q44" s="18">
        <f t="shared" si="10"/>
        <v>0</v>
      </c>
      <c r="R44" s="165" t="s">
        <v>27</v>
      </c>
      <c r="S44" s="18">
        <v>0</v>
      </c>
      <c r="T44" s="18">
        <v>0</v>
      </c>
      <c r="U44" s="18">
        <v>0</v>
      </c>
      <c r="V44" s="18">
        <f t="shared" si="11"/>
        <v>0</v>
      </c>
      <c r="W44" s="165" t="s">
        <v>27</v>
      </c>
      <c r="X44" s="18">
        <f t="shared" si="12"/>
        <v>2</v>
      </c>
      <c r="Y44" s="16">
        <f t="shared" si="13"/>
        <v>3.2</v>
      </c>
      <c r="Z44" s="35">
        <f>'Sep2019'!AC7</f>
        <v>5.8</v>
      </c>
      <c r="AA44" s="35">
        <f t="shared" si="14"/>
        <v>0</v>
      </c>
      <c r="AB44" s="18">
        <f t="shared" si="15"/>
        <v>9</v>
      </c>
      <c r="AC44" s="18"/>
      <c r="AD44" s="18"/>
    </row>
    <row r="45" spans="1:31" ht="18.75">
      <c r="A45" s="145">
        <v>72</v>
      </c>
      <c r="B45" s="14" t="s">
        <v>127</v>
      </c>
      <c r="C45" s="24"/>
      <c r="D45" s="16">
        <v>0</v>
      </c>
      <c r="E45" s="16">
        <v>0</v>
      </c>
      <c r="F45" s="16">
        <v>0</v>
      </c>
      <c r="G45" s="16">
        <v>0</v>
      </c>
      <c r="H45" s="165" t="s">
        <v>27</v>
      </c>
      <c r="I45" s="16">
        <v>0</v>
      </c>
      <c r="J45" s="16">
        <v>0</v>
      </c>
      <c r="K45" s="16">
        <v>4000</v>
      </c>
      <c r="L45" s="18">
        <f t="shared" si="9"/>
        <v>0</v>
      </c>
      <c r="M45" s="165" t="s">
        <v>27</v>
      </c>
      <c r="N45" s="16">
        <v>0</v>
      </c>
      <c r="O45" s="16">
        <v>4</v>
      </c>
      <c r="P45" s="16">
        <v>12000</v>
      </c>
      <c r="Q45" s="18">
        <f t="shared" si="10"/>
        <v>4</v>
      </c>
      <c r="R45" s="165" t="s">
        <v>27</v>
      </c>
      <c r="S45" s="18">
        <v>0</v>
      </c>
      <c r="T45" s="18">
        <v>0</v>
      </c>
      <c r="U45" s="18">
        <v>0</v>
      </c>
      <c r="V45" s="18">
        <f t="shared" si="11"/>
        <v>0</v>
      </c>
      <c r="W45" s="165" t="s">
        <v>27</v>
      </c>
      <c r="X45" s="18">
        <f t="shared" si="12"/>
        <v>4</v>
      </c>
      <c r="Y45" s="16">
        <f t="shared" si="13"/>
        <v>5.6000000000000005</v>
      </c>
      <c r="Z45" s="35">
        <v>2.3142857142857101</v>
      </c>
      <c r="AA45" s="35">
        <f t="shared" si="14"/>
        <v>0</v>
      </c>
      <c r="AB45" s="18">
        <f t="shared" si="15"/>
        <v>7.914285714285711</v>
      </c>
      <c r="AC45" s="4">
        <v>40</v>
      </c>
      <c r="AD45" s="18">
        <v>2.3142857142857101</v>
      </c>
    </row>
    <row r="46" spans="1:31" ht="18.75">
      <c r="A46" s="145">
        <v>50</v>
      </c>
      <c r="B46" s="128" t="s">
        <v>128</v>
      </c>
      <c r="C46" s="14"/>
      <c r="D46" s="16">
        <v>0</v>
      </c>
      <c r="E46" s="16">
        <v>0</v>
      </c>
      <c r="F46" s="16">
        <v>16800</v>
      </c>
      <c r="G46" s="16">
        <v>4</v>
      </c>
      <c r="H46" s="165" t="s">
        <v>27</v>
      </c>
      <c r="I46" s="16">
        <v>0</v>
      </c>
      <c r="J46" s="16">
        <v>4</v>
      </c>
      <c r="K46" s="16">
        <v>17400</v>
      </c>
      <c r="L46" s="18">
        <f t="shared" si="9"/>
        <v>4</v>
      </c>
      <c r="M46" s="90" t="s">
        <v>122</v>
      </c>
      <c r="N46" s="16">
        <v>0</v>
      </c>
      <c r="O46" s="16">
        <v>0</v>
      </c>
      <c r="P46" s="16">
        <v>0</v>
      </c>
      <c r="Q46" s="18">
        <f t="shared" si="10"/>
        <v>0</v>
      </c>
      <c r="R46" s="165" t="s">
        <v>27</v>
      </c>
      <c r="S46" s="18">
        <v>0</v>
      </c>
      <c r="T46" s="18">
        <v>0</v>
      </c>
      <c r="U46" s="18">
        <v>0</v>
      </c>
      <c r="V46" s="18">
        <f t="shared" si="11"/>
        <v>0</v>
      </c>
      <c r="W46" s="165" t="s">
        <v>27</v>
      </c>
      <c r="X46" s="18">
        <f t="shared" si="12"/>
        <v>8</v>
      </c>
      <c r="Y46" s="16">
        <f t="shared" si="13"/>
        <v>11.42</v>
      </c>
      <c r="Z46" s="35">
        <f>'Sep2019'!AC54</f>
        <v>2.3999999999999995</v>
      </c>
      <c r="AA46" s="35">
        <f t="shared" si="14"/>
        <v>6.5</v>
      </c>
      <c r="AB46" s="18">
        <f t="shared" si="15"/>
        <v>7.32</v>
      </c>
      <c r="AC46" s="18"/>
    </row>
    <row r="47" spans="1:31" ht="18.75">
      <c r="A47" s="145">
        <v>22</v>
      </c>
      <c r="B47" s="128" t="s">
        <v>69</v>
      </c>
      <c r="C47" s="24"/>
      <c r="D47" s="16">
        <v>0</v>
      </c>
      <c r="E47" s="16">
        <v>0</v>
      </c>
      <c r="F47" s="16">
        <v>21000</v>
      </c>
      <c r="G47" s="16">
        <v>3</v>
      </c>
      <c r="H47" s="165" t="s">
        <v>27</v>
      </c>
      <c r="I47" s="16">
        <v>0</v>
      </c>
      <c r="J47" s="16">
        <v>0</v>
      </c>
      <c r="K47" s="16">
        <v>0</v>
      </c>
      <c r="L47" s="18">
        <f t="shared" si="9"/>
        <v>0</v>
      </c>
      <c r="M47" s="165" t="s">
        <v>27</v>
      </c>
      <c r="N47" s="16">
        <v>0</v>
      </c>
      <c r="O47" s="16">
        <v>0</v>
      </c>
      <c r="P47" s="16">
        <v>0</v>
      </c>
      <c r="Q47" s="18">
        <f t="shared" si="10"/>
        <v>0</v>
      </c>
      <c r="R47" s="165" t="s">
        <v>27</v>
      </c>
      <c r="S47" s="18">
        <v>0</v>
      </c>
      <c r="T47" s="18">
        <v>0</v>
      </c>
      <c r="U47" s="18">
        <v>0</v>
      </c>
      <c r="V47" s="18">
        <f t="shared" si="11"/>
        <v>0</v>
      </c>
      <c r="W47" s="165" t="s">
        <v>27</v>
      </c>
      <c r="X47" s="18">
        <f t="shared" si="12"/>
        <v>3</v>
      </c>
      <c r="Y47" s="16">
        <f t="shared" si="13"/>
        <v>5.0999999999999996</v>
      </c>
      <c r="Z47" s="35">
        <f>'Sep2019'!AC26</f>
        <v>2.1999999999999997</v>
      </c>
      <c r="AA47" s="35">
        <f t="shared" si="14"/>
        <v>0</v>
      </c>
      <c r="AB47" s="18">
        <f t="shared" si="15"/>
        <v>7.2999999999999989</v>
      </c>
      <c r="AC47" s="18"/>
      <c r="AD47" s="18"/>
    </row>
    <row r="48" spans="1:31" ht="18.75">
      <c r="A48" s="145">
        <v>31</v>
      </c>
      <c r="B48" s="14" t="s">
        <v>77</v>
      </c>
      <c r="C48" s="24"/>
      <c r="D48" s="16">
        <v>0</v>
      </c>
      <c r="E48" s="16">
        <v>0</v>
      </c>
      <c r="F48" s="16">
        <v>18000</v>
      </c>
      <c r="G48" s="16">
        <v>1</v>
      </c>
      <c r="H48" s="165" t="s">
        <v>27</v>
      </c>
      <c r="I48" s="16">
        <v>0</v>
      </c>
      <c r="J48" s="16">
        <v>1</v>
      </c>
      <c r="K48" s="16">
        <v>12000</v>
      </c>
      <c r="L48" s="18">
        <f t="shared" si="9"/>
        <v>1</v>
      </c>
      <c r="M48" s="165" t="s">
        <v>27</v>
      </c>
      <c r="N48" s="16">
        <v>0</v>
      </c>
      <c r="O48" s="16">
        <v>0</v>
      </c>
      <c r="P48" s="16">
        <v>12000</v>
      </c>
      <c r="Q48" s="18">
        <f t="shared" si="10"/>
        <v>0</v>
      </c>
      <c r="R48" s="165" t="s">
        <v>27</v>
      </c>
      <c r="S48" s="18">
        <v>0</v>
      </c>
      <c r="T48" s="18">
        <v>0</v>
      </c>
      <c r="U48" s="18">
        <v>0</v>
      </c>
      <c r="V48" s="18">
        <f t="shared" si="11"/>
        <v>0</v>
      </c>
      <c r="W48" s="165" t="s">
        <v>27</v>
      </c>
      <c r="X48" s="18">
        <f t="shared" si="12"/>
        <v>2</v>
      </c>
      <c r="Y48" s="16">
        <f t="shared" si="13"/>
        <v>6.2</v>
      </c>
      <c r="Z48" s="35">
        <f>'Sep2019'!AC35</f>
        <v>0.8</v>
      </c>
      <c r="AA48" s="35">
        <f t="shared" si="14"/>
        <v>0</v>
      </c>
      <c r="AB48" s="18">
        <f t="shared" si="15"/>
        <v>7</v>
      </c>
      <c r="AC48" s="18"/>
      <c r="AD48" s="18"/>
    </row>
    <row r="49" spans="1:30" ht="18.75">
      <c r="A49" s="145">
        <v>26</v>
      </c>
      <c r="B49" s="14" t="s">
        <v>72</v>
      </c>
      <c r="C49" s="24"/>
      <c r="D49" s="16">
        <v>0</v>
      </c>
      <c r="E49" s="16">
        <v>0</v>
      </c>
      <c r="F49" s="16">
        <v>15000</v>
      </c>
      <c r="G49" s="16">
        <f>D49+E49</f>
        <v>0</v>
      </c>
      <c r="H49" s="165" t="s">
        <v>27</v>
      </c>
      <c r="I49" s="16">
        <v>0</v>
      </c>
      <c r="J49" s="16">
        <v>1</v>
      </c>
      <c r="K49" s="16">
        <v>12400</v>
      </c>
      <c r="L49" s="18">
        <f t="shared" si="9"/>
        <v>1</v>
      </c>
      <c r="M49" s="165" t="s">
        <v>27</v>
      </c>
      <c r="N49" s="16">
        <v>0</v>
      </c>
      <c r="O49" s="16">
        <v>0</v>
      </c>
      <c r="P49" s="16">
        <v>12000</v>
      </c>
      <c r="Q49" s="18">
        <f t="shared" si="10"/>
        <v>0</v>
      </c>
      <c r="R49" s="165" t="s">
        <v>27</v>
      </c>
      <c r="S49" s="18">
        <v>0</v>
      </c>
      <c r="T49" s="18">
        <v>0</v>
      </c>
      <c r="U49" s="18">
        <v>0</v>
      </c>
      <c r="V49" s="18">
        <f t="shared" si="11"/>
        <v>0</v>
      </c>
      <c r="W49" s="165" t="s">
        <v>27</v>
      </c>
      <c r="X49" s="18">
        <f t="shared" si="12"/>
        <v>1</v>
      </c>
      <c r="Y49" s="16">
        <f t="shared" si="13"/>
        <v>4.9400000000000004</v>
      </c>
      <c r="Z49" s="35">
        <f>'Sep2019'!AC30</f>
        <v>1.9000000000000001</v>
      </c>
      <c r="AA49" s="35">
        <f t="shared" si="14"/>
        <v>0</v>
      </c>
      <c r="AB49" s="18">
        <f t="shared" si="15"/>
        <v>6.8400000000000007</v>
      </c>
      <c r="AC49" s="18"/>
    </row>
    <row r="50" spans="1:30" ht="18.75">
      <c r="A50" s="145">
        <v>21</v>
      </c>
      <c r="B50" s="128" t="s">
        <v>68</v>
      </c>
      <c r="C50" s="24"/>
      <c r="D50" s="16">
        <v>0</v>
      </c>
      <c r="E50" s="16">
        <v>0</v>
      </c>
      <c r="F50" s="16">
        <v>15200</v>
      </c>
      <c r="G50" s="16">
        <v>4</v>
      </c>
      <c r="H50" s="165" t="s">
        <v>124</v>
      </c>
      <c r="I50" s="16">
        <v>0</v>
      </c>
      <c r="J50" s="16">
        <v>0</v>
      </c>
      <c r="K50" s="16">
        <v>0</v>
      </c>
      <c r="L50" s="18">
        <f t="shared" si="9"/>
        <v>0</v>
      </c>
      <c r="M50" s="165" t="s">
        <v>27</v>
      </c>
      <c r="N50" s="16">
        <v>0</v>
      </c>
      <c r="O50" s="16">
        <v>0</v>
      </c>
      <c r="P50" s="16">
        <v>0</v>
      </c>
      <c r="Q50" s="18">
        <f t="shared" si="10"/>
        <v>0</v>
      </c>
      <c r="R50" s="165" t="s">
        <v>27</v>
      </c>
      <c r="S50" s="18">
        <v>0</v>
      </c>
      <c r="T50" s="18">
        <v>0</v>
      </c>
      <c r="U50" s="18">
        <v>0</v>
      </c>
      <c r="V50" s="18">
        <f t="shared" si="11"/>
        <v>0</v>
      </c>
      <c r="W50" s="165" t="s">
        <v>27</v>
      </c>
      <c r="X50" s="18">
        <f t="shared" si="12"/>
        <v>4</v>
      </c>
      <c r="Y50" s="16">
        <f t="shared" si="13"/>
        <v>5.52</v>
      </c>
      <c r="Z50" s="35">
        <f>'Sep2019'!AC25</f>
        <v>4.8199999999999994</v>
      </c>
      <c r="AA50" s="35">
        <f t="shared" si="14"/>
        <v>3.5</v>
      </c>
      <c r="AB50" s="18">
        <f t="shared" si="15"/>
        <v>6.84</v>
      </c>
      <c r="AC50" s="18"/>
    </row>
    <row r="51" spans="1:30" ht="18.75">
      <c r="A51" s="145">
        <v>80</v>
      </c>
      <c r="B51" s="74" t="s">
        <v>129</v>
      </c>
      <c r="C51" s="24"/>
      <c r="D51" s="16">
        <v>0</v>
      </c>
      <c r="E51" s="16">
        <v>0</v>
      </c>
      <c r="F51" s="16">
        <v>0</v>
      </c>
      <c r="G51" s="16">
        <v>0</v>
      </c>
      <c r="H51" s="165" t="s">
        <v>27</v>
      </c>
      <c r="I51" s="16">
        <v>0</v>
      </c>
      <c r="J51" s="16">
        <v>0</v>
      </c>
      <c r="K51" s="16">
        <v>2000</v>
      </c>
      <c r="L51" s="18">
        <f t="shared" si="9"/>
        <v>0</v>
      </c>
      <c r="M51" s="165" t="s">
        <v>27</v>
      </c>
      <c r="N51" s="16">
        <v>0</v>
      </c>
      <c r="O51" s="16">
        <v>3</v>
      </c>
      <c r="P51" s="16">
        <v>12000</v>
      </c>
      <c r="Q51" s="18">
        <f t="shared" si="10"/>
        <v>3</v>
      </c>
      <c r="R51" s="165" t="s">
        <v>27</v>
      </c>
      <c r="S51" s="18">
        <v>0</v>
      </c>
      <c r="T51" s="18">
        <v>0</v>
      </c>
      <c r="U51" s="18">
        <v>0</v>
      </c>
      <c r="V51" s="18">
        <f t="shared" si="11"/>
        <v>0</v>
      </c>
      <c r="W51" s="165" t="s">
        <v>27</v>
      </c>
      <c r="X51" s="18">
        <f t="shared" si="12"/>
        <v>3</v>
      </c>
      <c r="Y51" s="16">
        <f t="shared" si="13"/>
        <v>4.4000000000000004</v>
      </c>
      <c r="Z51" s="35">
        <v>2.24464285714286</v>
      </c>
      <c r="AA51" s="35">
        <f t="shared" si="14"/>
        <v>0</v>
      </c>
      <c r="AB51" s="18">
        <f t="shared" si="15"/>
        <v>6.6446428571428608</v>
      </c>
      <c r="AC51" s="4">
        <v>41</v>
      </c>
      <c r="AD51" s="18">
        <v>2.24464285714286</v>
      </c>
    </row>
    <row r="52" spans="1:30" ht="18.75">
      <c r="A52" s="145">
        <v>65</v>
      </c>
      <c r="B52" s="14" t="s">
        <v>130</v>
      </c>
      <c r="C52" s="24"/>
      <c r="D52" s="16">
        <v>0</v>
      </c>
      <c r="E52" s="16">
        <v>0</v>
      </c>
      <c r="F52" s="16">
        <v>2000</v>
      </c>
      <c r="G52" s="16">
        <v>0</v>
      </c>
      <c r="H52" s="165" t="s">
        <v>27</v>
      </c>
      <c r="I52" s="16">
        <v>0</v>
      </c>
      <c r="J52" s="16">
        <v>3</v>
      </c>
      <c r="K52" s="16">
        <v>6000</v>
      </c>
      <c r="L52" s="18">
        <f t="shared" si="9"/>
        <v>3</v>
      </c>
      <c r="M52" s="165" t="s">
        <v>27</v>
      </c>
      <c r="N52" s="16">
        <v>0</v>
      </c>
      <c r="O52" s="16">
        <v>0</v>
      </c>
      <c r="P52" s="16">
        <v>6000</v>
      </c>
      <c r="Q52" s="18">
        <f t="shared" si="10"/>
        <v>0</v>
      </c>
      <c r="R52" s="165" t="s">
        <v>27</v>
      </c>
      <c r="S52" s="18">
        <v>0</v>
      </c>
      <c r="T52" s="18">
        <v>0</v>
      </c>
      <c r="U52" s="18">
        <v>0</v>
      </c>
      <c r="V52" s="18">
        <f t="shared" si="11"/>
        <v>0</v>
      </c>
      <c r="W52" s="165" t="s">
        <v>27</v>
      </c>
      <c r="X52" s="18">
        <f t="shared" si="12"/>
        <v>3</v>
      </c>
      <c r="Y52" s="16">
        <f t="shared" si="13"/>
        <v>4.4000000000000004</v>
      </c>
      <c r="Z52" s="35">
        <v>2.16</v>
      </c>
      <c r="AA52" s="35">
        <f t="shared" si="14"/>
        <v>0</v>
      </c>
      <c r="AB52" s="18">
        <f t="shared" si="15"/>
        <v>6.5600000000000005</v>
      </c>
      <c r="AC52" s="4">
        <v>42</v>
      </c>
      <c r="AD52" s="18">
        <v>2.16</v>
      </c>
    </row>
    <row r="53" spans="1:30" ht="18.75">
      <c r="A53" s="145">
        <v>63</v>
      </c>
      <c r="B53" s="128" t="s">
        <v>131</v>
      </c>
      <c r="C53" s="24"/>
      <c r="D53" s="16">
        <v>0</v>
      </c>
      <c r="E53" s="16">
        <v>0</v>
      </c>
      <c r="F53" s="16">
        <v>8200</v>
      </c>
      <c r="G53" s="16">
        <v>0</v>
      </c>
      <c r="H53" s="165" t="s">
        <v>27</v>
      </c>
      <c r="I53" s="16">
        <v>0</v>
      </c>
      <c r="J53" s="16">
        <v>4</v>
      </c>
      <c r="K53" s="16">
        <v>16000</v>
      </c>
      <c r="L53" s="18">
        <f t="shared" si="9"/>
        <v>4</v>
      </c>
      <c r="M53" s="165" t="s">
        <v>27</v>
      </c>
      <c r="N53" s="16">
        <v>0</v>
      </c>
      <c r="O53" s="16">
        <v>0</v>
      </c>
      <c r="P53" s="16">
        <v>0</v>
      </c>
      <c r="Q53" s="18">
        <f t="shared" si="10"/>
        <v>0</v>
      </c>
      <c r="R53" s="165" t="s">
        <v>27</v>
      </c>
      <c r="S53" s="18">
        <v>0</v>
      </c>
      <c r="T53" s="18">
        <v>0</v>
      </c>
      <c r="U53" s="18">
        <v>0</v>
      </c>
      <c r="V53" s="18">
        <f t="shared" si="11"/>
        <v>0</v>
      </c>
      <c r="W53" s="165" t="s">
        <v>27</v>
      </c>
      <c r="X53" s="18">
        <f t="shared" si="12"/>
        <v>4</v>
      </c>
      <c r="Y53" s="16">
        <f t="shared" si="13"/>
        <v>6.42</v>
      </c>
      <c r="Z53" s="35">
        <f>'Sep2019'!AC67</f>
        <v>0</v>
      </c>
      <c r="AA53" s="35">
        <f t="shared" si="14"/>
        <v>0</v>
      </c>
      <c r="AB53" s="18">
        <f t="shared" si="15"/>
        <v>6.42</v>
      </c>
    </row>
    <row r="54" spans="1:30" ht="18.75">
      <c r="A54" s="145">
        <v>7</v>
      </c>
      <c r="B54" s="128" t="s">
        <v>43</v>
      </c>
      <c r="C54" s="24"/>
      <c r="D54" s="16">
        <v>0</v>
      </c>
      <c r="E54" s="16">
        <v>0</v>
      </c>
      <c r="F54" s="16">
        <v>11200</v>
      </c>
      <c r="G54" s="16">
        <f>D54+E54</f>
        <v>0</v>
      </c>
      <c r="H54" s="165" t="s">
        <v>27</v>
      </c>
      <c r="I54" s="16">
        <v>0</v>
      </c>
      <c r="J54" s="16">
        <v>0</v>
      </c>
      <c r="K54" s="16">
        <v>0</v>
      </c>
      <c r="L54" s="18">
        <f t="shared" si="9"/>
        <v>0</v>
      </c>
      <c r="M54" s="165" t="s">
        <v>27</v>
      </c>
      <c r="N54" s="16">
        <v>0</v>
      </c>
      <c r="O54" s="16">
        <v>0</v>
      </c>
      <c r="P54" s="16">
        <v>0</v>
      </c>
      <c r="Q54" s="18">
        <f t="shared" si="10"/>
        <v>0</v>
      </c>
      <c r="R54" s="165" t="s">
        <v>27</v>
      </c>
      <c r="S54" s="18">
        <v>0</v>
      </c>
      <c r="T54" s="18">
        <v>0</v>
      </c>
      <c r="U54" s="18">
        <v>0</v>
      </c>
      <c r="V54" s="18">
        <f t="shared" si="11"/>
        <v>0</v>
      </c>
      <c r="W54" s="165" t="s">
        <v>27</v>
      </c>
      <c r="X54" s="18">
        <f t="shared" si="12"/>
        <v>0</v>
      </c>
      <c r="Y54" s="16">
        <f t="shared" si="13"/>
        <v>1.1200000000000001</v>
      </c>
      <c r="Z54" s="35">
        <f>'Sep2019'!AC11</f>
        <v>5.0999999999999996</v>
      </c>
      <c r="AA54" s="35">
        <f t="shared" si="14"/>
        <v>0</v>
      </c>
      <c r="AB54" s="18">
        <f t="shared" si="15"/>
        <v>6.22</v>
      </c>
      <c r="AC54" s="18"/>
      <c r="AD54" s="18"/>
    </row>
    <row r="55" spans="1:30" ht="18.75">
      <c r="A55" s="145">
        <v>61</v>
      </c>
      <c r="B55" s="128" t="s">
        <v>132</v>
      </c>
      <c r="C55" s="24"/>
      <c r="D55" s="16">
        <v>0</v>
      </c>
      <c r="E55" s="16">
        <v>0</v>
      </c>
      <c r="F55" s="16">
        <v>10000</v>
      </c>
      <c r="G55" s="16">
        <v>0</v>
      </c>
      <c r="H55" s="165" t="s">
        <v>27</v>
      </c>
      <c r="I55" s="16">
        <v>0</v>
      </c>
      <c r="J55" s="16">
        <v>4</v>
      </c>
      <c r="K55" s="16">
        <v>12000</v>
      </c>
      <c r="L55" s="18">
        <f t="shared" si="9"/>
        <v>4</v>
      </c>
      <c r="M55" s="165" t="s">
        <v>27</v>
      </c>
      <c r="N55" s="16">
        <v>0</v>
      </c>
      <c r="O55" s="16">
        <v>0</v>
      </c>
      <c r="P55" s="16">
        <v>0</v>
      </c>
      <c r="Q55" s="18">
        <f t="shared" si="10"/>
        <v>0</v>
      </c>
      <c r="R55" s="165" t="s">
        <v>27</v>
      </c>
      <c r="S55" s="18">
        <v>0</v>
      </c>
      <c r="T55" s="18">
        <v>0</v>
      </c>
      <c r="U55" s="18">
        <v>0</v>
      </c>
      <c r="V55" s="18">
        <f t="shared" si="11"/>
        <v>0</v>
      </c>
      <c r="W55" s="165" t="s">
        <v>27</v>
      </c>
      <c r="X55" s="18">
        <f t="shared" si="12"/>
        <v>4</v>
      </c>
      <c r="Y55" s="16">
        <f t="shared" si="13"/>
        <v>6.2</v>
      </c>
      <c r="Z55" s="35">
        <f>'Sep2019'!AC65</f>
        <v>0</v>
      </c>
      <c r="AA55" s="35">
        <f t="shared" si="14"/>
        <v>0</v>
      </c>
      <c r="AB55" s="18">
        <f t="shared" si="15"/>
        <v>6.2</v>
      </c>
      <c r="AD55" s="18"/>
    </row>
    <row r="56" spans="1:30" ht="18.75">
      <c r="A56" s="145">
        <v>19</v>
      </c>
      <c r="B56" s="128" t="s">
        <v>66</v>
      </c>
      <c r="C56" s="24"/>
      <c r="D56" s="16">
        <v>0</v>
      </c>
      <c r="E56" s="16">
        <v>0</v>
      </c>
      <c r="F56" s="16">
        <v>12000</v>
      </c>
      <c r="G56" s="16">
        <v>1</v>
      </c>
      <c r="H56" s="165" t="s">
        <v>27</v>
      </c>
      <c r="I56" s="16">
        <v>0</v>
      </c>
      <c r="J56" s="16">
        <v>0</v>
      </c>
      <c r="K56" s="16">
        <v>0</v>
      </c>
      <c r="L56" s="18">
        <f t="shared" si="9"/>
        <v>0</v>
      </c>
      <c r="M56" s="165" t="s">
        <v>27</v>
      </c>
      <c r="N56" s="16">
        <v>0</v>
      </c>
      <c r="O56" s="16">
        <v>0</v>
      </c>
      <c r="P56" s="16">
        <v>0</v>
      </c>
      <c r="Q56" s="18">
        <f t="shared" si="10"/>
        <v>0</v>
      </c>
      <c r="R56" s="165" t="s">
        <v>27</v>
      </c>
      <c r="S56" s="18">
        <v>0</v>
      </c>
      <c r="T56" s="18">
        <v>0</v>
      </c>
      <c r="U56" s="18">
        <v>0</v>
      </c>
      <c r="V56" s="18">
        <f t="shared" si="11"/>
        <v>0</v>
      </c>
      <c r="W56" s="165" t="s">
        <v>27</v>
      </c>
      <c r="X56" s="18">
        <f t="shared" si="12"/>
        <v>1</v>
      </c>
      <c r="Y56" s="16">
        <f t="shared" si="13"/>
        <v>2.2000000000000002</v>
      </c>
      <c r="Z56" s="35">
        <f>'Sep2019'!AC23</f>
        <v>4</v>
      </c>
      <c r="AA56" s="35">
        <f t="shared" si="14"/>
        <v>0</v>
      </c>
      <c r="AB56" s="18">
        <f t="shared" si="15"/>
        <v>6.2</v>
      </c>
      <c r="AC56" s="18"/>
      <c r="AD56" s="18"/>
    </row>
    <row r="57" spans="1:30" ht="18.75">
      <c r="A57" s="145">
        <v>66</v>
      </c>
      <c r="B57" s="14" t="s">
        <v>133</v>
      </c>
      <c r="C57" s="24"/>
      <c r="D57" s="16">
        <v>0</v>
      </c>
      <c r="E57" s="16">
        <v>0</v>
      </c>
      <c r="F57" s="16">
        <v>2000</v>
      </c>
      <c r="G57" s="16">
        <v>0</v>
      </c>
      <c r="H57" s="165" t="s">
        <v>27</v>
      </c>
      <c r="I57" s="16">
        <v>0</v>
      </c>
      <c r="J57" s="16">
        <v>3</v>
      </c>
      <c r="K57" s="16">
        <v>27600</v>
      </c>
      <c r="L57" s="18">
        <f t="shared" si="9"/>
        <v>3</v>
      </c>
      <c r="M57" s="165" t="s">
        <v>27</v>
      </c>
      <c r="N57" s="16">
        <v>0</v>
      </c>
      <c r="O57" s="16">
        <v>0</v>
      </c>
      <c r="P57" s="16">
        <v>0</v>
      </c>
      <c r="Q57" s="18">
        <f t="shared" si="10"/>
        <v>0</v>
      </c>
      <c r="R57" s="165" t="s">
        <v>27</v>
      </c>
      <c r="S57" s="18">
        <v>0</v>
      </c>
      <c r="T57" s="18">
        <v>0</v>
      </c>
      <c r="U57" s="18">
        <v>0</v>
      </c>
      <c r="V57" s="18">
        <f t="shared" si="11"/>
        <v>0</v>
      </c>
      <c r="W57" s="165" t="s">
        <v>27</v>
      </c>
      <c r="X57" s="18">
        <f t="shared" si="12"/>
        <v>3</v>
      </c>
      <c r="Y57" s="16">
        <f t="shared" si="13"/>
        <v>5.96</v>
      </c>
      <c r="Z57" s="35">
        <v>0.2</v>
      </c>
      <c r="AA57" s="35">
        <f t="shared" si="14"/>
        <v>0</v>
      </c>
      <c r="AB57" s="18">
        <f t="shared" si="15"/>
        <v>6.16</v>
      </c>
      <c r="AC57" s="4">
        <v>56</v>
      </c>
      <c r="AD57" s="18">
        <v>0.2</v>
      </c>
    </row>
    <row r="58" spans="1:30" ht="18.75">
      <c r="A58" s="145">
        <v>73</v>
      </c>
      <c r="B58" s="14" t="s">
        <v>134</v>
      </c>
      <c r="C58" s="24"/>
      <c r="D58" s="16">
        <v>0</v>
      </c>
      <c r="E58" s="16">
        <v>0</v>
      </c>
      <c r="F58" s="16">
        <v>0</v>
      </c>
      <c r="G58" s="16">
        <v>0</v>
      </c>
      <c r="H58" s="165" t="s">
        <v>27</v>
      </c>
      <c r="I58" s="16">
        <v>0</v>
      </c>
      <c r="J58" s="16">
        <v>0</v>
      </c>
      <c r="K58" s="16">
        <v>4000</v>
      </c>
      <c r="L58" s="18">
        <f t="shared" si="9"/>
        <v>0</v>
      </c>
      <c r="M58" s="165" t="s">
        <v>27</v>
      </c>
      <c r="N58" s="16">
        <v>0</v>
      </c>
      <c r="O58" s="16">
        <v>4</v>
      </c>
      <c r="P58" s="16">
        <v>13200</v>
      </c>
      <c r="Q58" s="18">
        <f t="shared" si="10"/>
        <v>4</v>
      </c>
      <c r="R58" s="165" t="s">
        <v>27</v>
      </c>
      <c r="S58" s="18">
        <v>0</v>
      </c>
      <c r="T58" s="18">
        <v>0</v>
      </c>
      <c r="U58" s="18">
        <v>0</v>
      </c>
      <c r="V58" s="18">
        <f t="shared" si="11"/>
        <v>0</v>
      </c>
      <c r="W58" s="165" t="s">
        <v>27</v>
      </c>
      <c r="X58" s="18">
        <f t="shared" si="12"/>
        <v>4</v>
      </c>
      <c r="Y58" s="16">
        <f t="shared" si="13"/>
        <v>5.7200000000000006</v>
      </c>
      <c r="Z58" s="35">
        <v>0.217857142857143</v>
      </c>
      <c r="AA58" s="35">
        <f t="shared" si="14"/>
        <v>0</v>
      </c>
      <c r="AB58" s="18">
        <f t="shared" si="15"/>
        <v>5.9378571428571441</v>
      </c>
      <c r="AC58" s="4">
        <v>53</v>
      </c>
      <c r="AD58" s="18">
        <v>0.217857142857143</v>
      </c>
    </row>
    <row r="59" spans="1:30" ht="18.75">
      <c r="A59" s="145">
        <v>76</v>
      </c>
      <c r="B59" s="14" t="s">
        <v>135</v>
      </c>
      <c r="C59" s="14" t="s">
        <v>136</v>
      </c>
      <c r="D59" s="16">
        <v>0</v>
      </c>
      <c r="E59" s="16">
        <v>0</v>
      </c>
      <c r="F59" s="16">
        <v>0</v>
      </c>
      <c r="G59" s="16">
        <v>0</v>
      </c>
      <c r="H59" s="165" t="s">
        <v>27</v>
      </c>
      <c r="I59" s="16">
        <v>0</v>
      </c>
      <c r="J59" s="16">
        <v>0</v>
      </c>
      <c r="K59" s="16">
        <v>2000</v>
      </c>
      <c r="L59" s="18">
        <f t="shared" si="9"/>
        <v>0</v>
      </c>
      <c r="M59" s="165" t="s">
        <v>27</v>
      </c>
      <c r="N59" s="16">
        <v>0</v>
      </c>
      <c r="O59" s="16">
        <v>4</v>
      </c>
      <c r="P59" s="16">
        <v>12000</v>
      </c>
      <c r="Q59" s="18">
        <f t="shared" si="10"/>
        <v>4</v>
      </c>
      <c r="R59" s="165" t="s">
        <v>27</v>
      </c>
      <c r="S59" s="18">
        <v>0</v>
      </c>
      <c r="T59" s="18">
        <v>0</v>
      </c>
      <c r="U59" s="18">
        <v>0</v>
      </c>
      <c r="V59" s="18">
        <f t="shared" si="11"/>
        <v>0</v>
      </c>
      <c r="W59" s="165" t="s">
        <v>27</v>
      </c>
      <c r="X59" s="18">
        <f t="shared" si="12"/>
        <v>4</v>
      </c>
      <c r="Y59" s="16">
        <f t="shared" si="13"/>
        <v>5.4</v>
      </c>
      <c r="Z59" s="35">
        <v>0.51071428571428601</v>
      </c>
      <c r="AA59" s="35">
        <f t="shared" si="14"/>
        <v>0</v>
      </c>
      <c r="AB59" s="18">
        <f t="shared" si="15"/>
        <v>5.9107142857142865</v>
      </c>
      <c r="AC59" s="4">
        <v>50</v>
      </c>
      <c r="AD59" s="18">
        <v>0.51071428571428601</v>
      </c>
    </row>
    <row r="60" spans="1:30" ht="18.75">
      <c r="A60" s="145">
        <v>81</v>
      </c>
      <c r="B60" s="74" t="s">
        <v>137</v>
      </c>
      <c r="C60" s="24"/>
      <c r="D60" s="16">
        <v>0</v>
      </c>
      <c r="E60" s="16">
        <v>0</v>
      </c>
      <c r="F60" s="16">
        <v>0</v>
      </c>
      <c r="G60" s="16">
        <v>0</v>
      </c>
      <c r="H60" s="165" t="s">
        <v>27</v>
      </c>
      <c r="I60" s="16">
        <v>0</v>
      </c>
      <c r="J60" s="16">
        <v>0</v>
      </c>
      <c r="K60" s="16">
        <v>2000</v>
      </c>
      <c r="L60" s="18">
        <f t="shared" si="9"/>
        <v>0</v>
      </c>
      <c r="M60" s="165" t="s">
        <v>27</v>
      </c>
      <c r="N60" s="16">
        <v>0</v>
      </c>
      <c r="O60" s="16">
        <v>2</v>
      </c>
      <c r="P60" s="16">
        <v>12000</v>
      </c>
      <c r="Q60" s="18">
        <f t="shared" si="10"/>
        <v>2</v>
      </c>
      <c r="R60" s="165" t="s">
        <v>27</v>
      </c>
      <c r="S60" s="18">
        <v>0</v>
      </c>
      <c r="T60" s="18">
        <v>0</v>
      </c>
      <c r="U60" s="18">
        <v>0</v>
      </c>
      <c r="V60" s="18">
        <f t="shared" si="11"/>
        <v>0</v>
      </c>
      <c r="W60" s="165" t="s">
        <v>27</v>
      </c>
      <c r="X60" s="18">
        <f t="shared" si="12"/>
        <v>2</v>
      </c>
      <c r="Y60" s="16">
        <f t="shared" si="13"/>
        <v>3.4000000000000004</v>
      </c>
      <c r="Z60" s="35">
        <v>2.16</v>
      </c>
      <c r="AA60" s="35">
        <f t="shared" si="14"/>
        <v>0</v>
      </c>
      <c r="AB60" s="18">
        <f t="shared" si="15"/>
        <v>5.5600000000000005</v>
      </c>
      <c r="AC60" s="4">
        <v>42</v>
      </c>
      <c r="AD60" s="18">
        <v>2.16</v>
      </c>
    </row>
    <row r="61" spans="1:30" ht="18.75">
      <c r="A61" s="145">
        <v>68</v>
      </c>
      <c r="B61" s="128" t="s">
        <v>138</v>
      </c>
      <c r="C61" s="24"/>
      <c r="D61" s="16">
        <v>0</v>
      </c>
      <c r="E61" s="16">
        <v>0</v>
      </c>
      <c r="F61" s="16">
        <v>0</v>
      </c>
      <c r="G61" s="16">
        <v>0</v>
      </c>
      <c r="H61" s="165" t="s">
        <v>27</v>
      </c>
      <c r="I61" s="16">
        <v>0</v>
      </c>
      <c r="J61" s="16">
        <v>4</v>
      </c>
      <c r="K61" s="16">
        <v>15000</v>
      </c>
      <c r="L61" s="18">
        <f t="shared" si="9"/>
        <v>4</v>
      </c>
      <c r="M61" s="165" t="s">
        <v>27</v>
      </c>
      <c r="N61" s="16">
        <v>0</v>
      </c>
      <c r="O61" s="16">
        <v>0</v>
      </c>
      <c r="P61" s="16">
        <v>0</v>
      </c>
      <c r="Q61" s="18">
        <f t="shared" si="10"/>
        <v>0</v>
      </c>
      <c r="R61" s="165" t="s">
        <v>27</v>
      </c>
      <c r="S61" s="18">
        <v>0</v>
      </c>
      <c r="T61" s="18">
        <v>0</v>
      </c>
      <c r="U61" s="18">
        <v>0</v>
      </c>
      <c r="V61" s="18">
        <f t="shared" si="11"/>
        <v>0</v>
      </c>
      <c r="W61" s="165" t="s">
        <v>27</v>
      </c>
      <c r="X61" s="18">
        <f t="shared" si="12"/>
        <v>4</v>
      </c>
      <c r="Y61" s="16">
        <f t="shared" si="13"/>
        <v>5.5</v>
      </c>
      <c r="Z61" s="35">
        <f>'Sep2019'!AC73</f>
        <v>0</v>
      </c>
      <c r="AA61" s="35">
        <f t="shared" si="14"/>
        <v>0</v>
      </c>
      <c r="AB61" s="18">
        <f t="shared" si="15"/>
        <v>5.5</v>
      </c>
      <c r="AC61" s="18"/>
    </row>
    <row r="62" spans="1:30" ht="18.75">
      <c r="A62" s="145">
        <v>70</v>
      </c>
      <c r="B62" s="14" t="s">
        <v>139</v>
      </c>
      <c r="C62" s="24"/>
      <c r="D62" s="16">
        <v>0</v>
      </c>
      <c r="E62" s="16">
        <v>0</v>
      </c>
      <c r="F62" s="16">
        <v>0</v>
      </c>
      <c r="G62" s="16">
        <v>0</v>
      </c>
      <c r="H62" s="165" t="s">
        <v>27</v>
      </c>
      <c r="I62" s="16">
        <v>0</v>
      </c>
      <c r="J62" s="16">
        <v>0</v>
      </c>
      <c r="K62" s="16">
        <v>12000</v>
      </c>
      <c r="L62" s="18">
        <f t="shared" si="9"/>
        <v>0</v>
      </c>
      <c r="M62" s="165" t="s">
        <v>27</v>
      </c>
      <c r="N62" s="16">
        <v>0</v>
      </c>
      <c r="O62" s="16">
        <v>2</v>
      </c>
      <c r="P62" s="16">
        <v>12000</v>
      </c>
      <c r="Q62" s="18">
        <f t="shared" si="10"/>
        <v>2</v>
      </c>
      <c r="R62" s="165" t="s">
        <v>27</v>
      </c>
      <c r="S62" s="18">
        <v>0</v>
      </c>
      <c r="T62" s="18">
        <v>0</v>
      </c>
      <c r="U62" s="18">
        <v>0</v>
      </c>
      <c r="V62" s="18">
        <f t="shared" si="11"/>
        <v>0</v>
      </c>
      <c r="W62" s="165" t="s">
        <v>27</v>
      </c>
      <c r="X62" s="18">
        <f t="shared" si="12"/>
        <v>2</v>
      </c>
      <c r="Y62" s="16">
        <f t="shared" si="13"/>
        <v>4.4000000000000004</v>
      </c>
      <c r="Z62" s="35">
        <v>0.95428571428571396</v>
      </c>
      <c r="AA62" s="35">
        <f t="shared" si="14"/>
        <v>0</v>
      </c>
      <c r="AB62" s="18">
        <f t="shared" si="15"/>
        <v>5.3542857142857141</v>
      </c>
      <c r="AC62" s="4">
        <v>46</v>
      </c>
      <c r="AD62" s="18">
        <v>0.95428571428571396</v>
      </c>
    </row>
    <row r="63" spans="1:30" ht="18.75">
      <c r="A63" s="145">
        <v>41</v>
      </c>
      <c r="B63" s="128" t="s">
        <v>87</v>
      </c>
      <c r="C63" s="24"/>
      <c r="D63" s="16">
        <v>0</v>
      </c>
      <c r="E63" s="16">
        <v>0</v>
      </c>
      <c r="F63" s="16">
        <v>12000</v>
      </c>
      <c r="G63" s="16">
        <v>4</v>
      </c>
      <c r="H63" s="165" t="s">
        <v>27</v>
      </c>
      <c r="I63" s="16">
        <v>0</v>
      </c>
      <c r="J63" s="16">
        <v>0</v>
      </c>
      <c r="K63" s="16">
        <v>0</v>
      </c>
      <c r="L63" s="18">
        <f t="shared" si="9"/>
        <v>0</v>
      </c>
      <c r="M63" s="165" t="s">
        <v>27</v>
      </c>
      <c r="N63" s="16">
        <v>0</v>
      </c>
      <c r="O63" s="16">
        <v>0</v>
      </c>
      <c r="P63" s="16">
        <v>0</v>
      </c>
      <c r="Q63" s="18">
        <f t="shared" si="10"/>
        <v>0</v>
      </c>
      <c r="R63" s="165" t="s">
        <v>27</v>
      </c>
      <c r="S63" s="18">
        <v>0</v>
      </c>
      <c r="T63" s="18">
        <v>0</v>
      </c>
      <c r="U63" s="18">
        <v>0</v>
      </c>
      <c r="V63" s="18">
        <f t="shared" si="11"/>
        <v>0</v>
      </c>
      <c r="W63" s="165" t="s">
        <v>27</v>
      </c>
      <c r="X63" s="18">
        <f t="shared" si="12"/>
        <v>4</v>
      </c>
      <c r="Y63" s="16">
        <f t="shared" si="13"/>
        <v>5.2</v>
      </c>
      <c r="Z63" s="35">
        <f>'Sep2019'!AC45</f>
        <v>0</v>
      </c>
      <c r="AA63" s="35">
        <f t="shared" si="14"/>
        <v>0</v>
      </c>
      <c r="AB63" s="18">
        <f t="shared" si="15"/>
        <v>5.2</v>
      </c>
      <c r="AC63" s="18"/>
    </row>
    <row r="64" spans="1:30" ht="18.75">
      <c r="A64" s="145">
        <v>6</v>
      </c>
      <c r="B64" s="128" t="s">
        <v>41</v>
      </c>
      <c r="C64" s="24"/>
      <c r="D64" s="16">
        <v>0</v>
      </c>
      <c r="E64" s="16">
        <v>0</v>
      </c>
      <c r="F64" s="16">
        <v>0</v>
      </c>
      <c r="G64" s="16">
        <f>D64+E64</f>
        <v>0</v>
      </c>
      <c r="H64" s="165" t="s">
        <v>27</v>
      </c>
      <c r="I64" s="16">
        <v>0</v>
      </c>
      <c r="J64" s="16">
        <v>0</v>
      </c>
      <c r="K64" s="16">
        <v>0</v>
      </c>
      <c r="L64" s="18">
        <f t="shared" si="9"/>
        <v>0</v>
      </c>
      <c r="M64" s="165" t="s">
        <v>27</v>
      </c>
      <c r="N64" s="16">
        <v>0</v>
      </c>
      <c r="O64" s="16">
        <v>0</v>
      </c>
      <c r="P64" s="16">
        <v>0</v>
      </c>
      <c r="Q64" s="18">
        <f t="shared" si="10"/>
        <v>0</v>
      </c>
      <c r="R64" s="165" t="s">
        <v>27</v>
      </c>
      <c r="S64" s="18">
        <v>0</v>
      </c>
      <c r="T64" s="18">
        <v>0</v>
      </c>
      <c r="U64" s="18">
        <v>0</v>
      </c>
      <c r="V64" s="18">
        <f t="shared" si="11"/>
        <v>0</v>
      </c>
      <c r="W64" s="165" t="s">
        <v>27</v>
      </c>
      <c r="X64" s="18">
        <f t="shared" si="12"/>
        <v>0</v>
      </c>
      <c r="Y64" s="16">
        <f t="shared" si="13"/>
        <v>0</v>
      </c>
      <c r="Z64" s="35">
        <f>'Sep2019'!AC10</f>
        <v>5.18</v>
      </c>
      <c r="AA64" s="35">
        <f t="shared" si="14"/>
        <v>0</v>
      </c>
      <c r="AB64" s="18">
        <f t="shared" si="15"/>
        <v>5.18</v>
      </c>
      <c r="AC64" s="18"/>
    </row>
    <row r="65" spans="1:30" ht="18.75">
      <c r="A65" s="145">
        <v>77</v>
      </c>
      <c r="B65" s="14" t="s">
        <v>140</v>
      </c>
      <c r="C65" s="24"/>
      <c r="D65" s="16">
        <v>0</v>
      </c>
      <c r="E65" s="16">
        <v>0</v>
      </c>
      <c r="F65" s="16">
        <v>0</v>
      </c>
      <c r="G65" s="16">
        <v>0</v>
      </c>
      <c r="H65" s="165" t="s">
        <v>27</v>
      </c>
      <c r="I65" s="16">
        <v>0</v>
      </c>
      <c r="J65" s="16">
        <v>0</v>
      </c>
      <c r="K65" s="16">
        <v>2000</v>
      </c>
      <c r="L65" s="18">
        <f t="shared" si="9"/>
        <v>0</v>
      </c>
      <c r="M65" s="165" t="s">
        <v>27</v>
      </c>
      <c r="N65" s="16">
        <v>0</v>
      </c>
      <c r="O65" s="16">
        <v>3</v>
      </c>
      <c r="P65" s="16">
        <v>6000</v>
      </c>
      <c r="Q65" s="18">
        <f t="shared" si="10"/>
        <v>3</v>
      </c>
      <c r="R65" s="165" t="s">
        <v>27</v>
      </c>
      <c r="S65" s="18">
        <v>0</v>
      </c>
      <c r="T65" s="18">
        <v>0</v>
      </c>
      <c r="U65" s="18">
        <v>0</v>
      </c>
      <c r="V65" s="18">
        <f t="shared" si="11"/>
        <v>0</v>
      </c>
      <c r="W65" s="165" t="s">
        <v>27</v>
      </c>
      <c r="X65" s="18">
        <f t="shared" si="12"/>
        <v>3</v>
      </c>
      <c r="Y65" s="16">
        <f t="shared" si="13"/>
        <v>3.8000000000000003</v>
      </c>
      <c r="Z65" s="35">
        <v>0.69714285714285795</v>
      </c>
      <c r="AA65" s="35">
        <f t="shared" si="14"/>
        <v>0</v>
      </c>
      <c r="AB65" s="18">
        <f t="shared" si="15"/>
        <v>4.4971428571428582</v>
      </c>
      <c r="AC65" s="4">
        <v>48</v>
      </c>
      <c r="AD65" s="18">
        <v>0.69714285714285795</v>
      </c>
    </row>
    <row r="66" spans="1:30" ht="18.75">
      <c r="A66" s="145">
        <v>44</v>
      </c>
      <c r="B66" s="128" t="s">
        <v>90</v>
      </c>
      <c r="C66" s="24"/>
      <c r="D66" s="16">
        <v>0</v>
      </c>
      <c r="E66" s="16">
        <v>0</v>
      </c>
      <c r="F66" s="16">
        <v>0</v>
      </c>
      <c r="G66" s="16">
        <f>D66+E66</f>
        <v>0</v>
      </c>
      <c r="H66" s="165" t="s">
        <v>27</v>
      </c>
      <c r="I66" s="16">
        <v>0</v>
      </c>
      <c r="J66" s="16">
        <v>0</v>
      </c>
      <c r="K66" s="16">
        <v>0</v>
      </c>
      <c r="L66" s="18">
        <f t="shared" si="9"/>
        <v>0</v>
      </c>
      <c r="M66" s="165" t="s">
        <v>27</v>
      </c>
      <c r="N66" s="16">
        <v>0</v>
      </c>
      <c r="O66" s="16">
        <v>0</v>
      </c>
      <c r="P66" s="16">
        <v>0</v>
      </c>
      <c r="Q66" s="18">
        <f t="shared" si="10"/>
        <v>0</v>
      </c>
      <c r="R66" s="165" t="s">
        <v>27</v>
      </c>
      <c r="S66" s="18">
        <v>0</v>
      </c>
      <c r="T66" s="18">
        <v>0</v>
      </c>
      <c r="U66" s="18">
        <v>0</v>
      </c>
      <c r="V66" s="18">
        <f t="shared" si="11"/>
        <v>0</v>
      </c>
      <c r="W66" s="165" t="s">
        <v>27</v>
      </c>
      <c r="X66" s="18">
        <f t="shared" si="12"/>
        <v>0</v>
      </c>
      <c r="Y66" s="16">
        <f t="shared" si="13"/>
        <v>0</v>
      </c>
      <c r="Z66" s="35">
        <f>'Sep2019'!AC48</f>
        <v>4.3</v>
      </c>
      <c r="AA66" s="35">
        <f t="shared" si="14"/>
        <v>0</v>
      </c>
      <c r="AB66" s="18">
        <f t="shared" si="15"/>
        <v>4.3</v>
      </c>
      <c r="AC66" s="18"/>
      <c r="AD66" s="18"/>
    </row>
    <row r="67" spans="1:30" ht="18.75">
      <c r="A67" s="145">
        <v>18</v>
      </c>
      <c r="B67" s="128" t="s">
        <v>65</v>
      </c>
      <c r="C67" s="24"/>
      <c r="D67" s="16">
        <v>0</v>
      </c>
      <c r="E67" s="16">
        <v>0</v>
      </c>
      <c r="F67" s="16">
        <v>0</v>
      </c>
      <c r="G67" s="16">
        <f>D67+E67</f>
        <v>0</v>
      </c>
      <c r="H67" s="165" t="s">
        <v>27</v>
      </c>
      <c r="I67" s="16">
        <v>0</v>
      </c>
      <c r="J67" s="16">
        <v>0</v>
      </c>
      <c r="K67" s="16">
        <v>0</v>
      </c>
      <c r="L67" s="18">
        <f t="shared" si="9"/>
        <v>0</v>
      </c>
      <c r="M67" s="165" t="s">
        <v>27</v>
      </c>
      <c r="N67" s="16">
        <v>0</v>
      </c>
      <c r="O67" s="16">
        <v>0</v>
      </c>
      <c r="P67" s="16">
        <v>0</v>
      </c>
      <c r="Q67" s="18">
        <f t="shared" si="10"/>
        <v>0</v>
      </c>
      <c r="R67" s="165" t="s">
        <v>27</v>
      </c>
      <c r="S67" s="18">
        <v>0</v>
      </c>
      <c r="T67" s="18">
        <v>0</v>
      </c>
      <c r="U67" s="18">
        <v>0</v>
      </c>
      <c r="V67" s="18">
        <f t="shared" si="11"/>
        <v>0</v>
      </c>
      <c r="W67" s="165" t="s">
        <v>27</v>
      </c>
      <c r="X67" s="18">
        <f t="shared" si="12"/>
        <v>0</v>
      </c>
      <c r="Y67" s="16">
        <f t="shared" si="13"/>
        <v>0</v>
      </c>
      <c r="Z67" s="35">
        <f>'Sep2019'!AC22</f>
        <v>4.2</v>
      </c>
      <c r="AA67" s="35">
        <f t="shared" si="14"/>
        <v>0</v>
      </c>
      <c r="AB67" s="18">
        <f t="shared" si="15"/>
        <v>4.2</v>
      </c>
      <c r="AC67" s="18"/>
      <c r="AD67" s="18"/>
    </row>
    <row r="68" spans="1:30" ht="18.75">
      <c r="A68" s="145">
        <v>60</v>
      </c>
      <c r="B68" s="14" t="s">
        <v>141</v>
      </c>
      <c r="C68" s="24"/>
      <c r="D68" s="16">
        <v>0</v>
      </c>
      <c r="E68" s="16">
        <v>0</v>
      </c>
      <c r="F68" s="16">
        <v>6600</v>
      </c>
      <c r="G68" s="16">
        <v>1</v>
      </c>
      <c r="H68" s="165" t="s">
        <v>27</v>
      </c>
      <c r="I68" s="16">
        <v>0</v>
      </c>
      <c r="J68" s="16">
        <v>0</v>
      </c>
      <c r="K68" s="16">
        <v>5400</v>
      </c>
      <c r="L68" s="18">
        <f t="shared" si="9"/>
        <v>0</v>
      </c>
      <c r="M68" s="165" t="s">
        <v>27</v>
      </c>
      <c r="N68" s="16">
        <v>0</v>
      </c>
      <c r="O68" s="16">
        <v>1</v>
      </c>
      <c r="P68" s="16">
        <v>6400</v>
      </c>
      <c r="Q68" s="18">
        <f t="shared" si="10"/>
        <v>1</v>
      </c>
      <c r="R68" s="165" t="s">
        <v>27</v>
      </c>
      <c r="S68" s="18">
        <v>0</v>
      </c>
      <c r="T68" s="18">
        <v>0</v>
      </c>
      <c r="U68" s="18">
        <v>0</v>
      </c>
      <c r="V68" s="18">
        <f t="shared" si="11"/>
        <v>0</v>
      </c>
      <c r="W68" s="165" t="s">
        <v>27</v>
      </c>
      <c r="X68" s="18">
        <f t="shared" si="12"/>
        <v>2</v>
      </c>
      <c r="Y68" s="16">
        <f t="shared" si="13"/>
        <v>3.8400000000000003</v>
      </c>
      <c r="Z68" s="35">
        <v>0.35714285714285698</v>
      </c>
      <c r="AA68" s="35">
        <f t="shared" si="14"/>
        <v>0</v>
      </c>
      <c r="AB68" s="18">
        <f t="shared" si="15"/>
        <v>4.1971428571428575</v>
      </c>
      <c r="AC68" s="4">
        <v>52</v>
      </c>
      <c r="AD68" s="18">
        <v>0.35714285714285698</v>
      </c>
    </row>
    <row r="69" spans="1:30" ht="18.75">
      <c r="A69" s="145">
        <v>47</v>
      </c>
      <c r="B69" s="128" t="s">
        <v>93</v>
      </c>
      <c r="C69" s="24"/>
      <c r="D69" s="16">
        <v>0</v>
      </c>
      <c r="E69" s="16">
        <v>0</v>
      </c>
      <c r="F69" s="16">
        <v>0</v>
      </c>
      <c r="G69" s="16">
        <f>D69+E69</f>
        <v>0</v>
      </c>
      <c r="H69" s="165" t="s">
        <v>27</v>
      </c>
      <c r="I69" s="16">
        <v>0</v>
      </c>
      <c r="J69" s="16">
        <v>0</v>
      </c>
      <c r="K69" s="16">
        <v>0</v>
      </c>
      <c r="L69" s="18">
        <f t="shared" ref="L69:L85" si="16">I69+J69</f>
        <v>0</v>
      </c>
      <c r="M69" s="165" t="s">
        <v>27</v>
      </c>
      <c r="N69" s="16">
        <v>0</v>
      </c>
      <c r="O69" s="16">
        <v>0</v>
      </c>
      <c r="P69" s="16">
        <v>0</v>
      </c>
      <c r="Q69" s="18">
        <f t="shared" ref="Q69:Q85" si="17">N69+O69</f>
        <v>0</v>
      </c>
      <c r="R69" s="165" t="s">
        <v>27</v>
      </c>
      <c r="S69" s="18">
        <v>0</v>
      </c>
      <c r="T69" s="18">
        <v>0</v>
      </c>
      <c r="U69" s="18">
        <v>0</v>
      </c>
      <c r="V69" s="18">
        <f t="shared" ref="V69:V85" si="18">S69+T69</f>
        <v>0</v>
      </c>
      <c r="W69" s="165" t="s">
        <v>27</v>
      </c>
      <c r="X69" s="18">
        <f t="shared" ref="X69:X85" si="19">G69+L69+Q69+V69</f>
        <v>0</v>
      </c>
      <c r="Y69" s="16">
        <f t="shared" ref="Y69:Y85" si="20">X69+F69/10000+K69/10000+P69/10000+U69/10000</f>
        <v>0</v>
      </c>
      <c r="Z69" s="35">
        <f>'Sep2019'!AC51</f>
        <v>4</v>
      </c>
      <c r="AA69" s="35">
        <f t="shared" ref="AA69:AA85" si="21">VLOOKUP(H69,$AF$3:$AG$9,2,FALSE)+VLOOKUP(M69,$AF$3:$AG$9,2,FALSE)+VLOOKUP(R69,$AF$3:$AG$9,2,FALSE)+VLOOKUP(W69,$AF$3:$AG$9,2,FALSE)</f>
        <v>0</v>
      </c>
      <c r="AB69" s="18">
        <f t="shared" ref="AB69:AB85" si="22">Y69+Z69-AA69</f>
        <v>4</v>
      </c>
      <c r="AC69" s="18"/>
      <c r="AD69" s="18"/>
    </row>
    <row r="70" spans="1:30" ht="18.75">
      <c r="A70" s="145">
        <v>66</v>
      </c>
      <c r="B70" s="14" t="s">
        <v>142</v>
      </c>
      <c r="C70" s="14" t="s">
        <v>143</v>
      </c>
      <c r="D70" s="16">
        <v>0</v>
      </c>
      <c r="E70" s="16">
        <v>0</v>
      </c>
      <c r="F70" s="16">
        <v>1000</v>
      </c>
      <c r="G70" s="16">
        <v>0</v>
      </c>
      <c r="H70" s="165" t="s">
        <v>27</v>
      </c>
      <c r="I70" s="16">
        <v>0</v>
      </c>
      <c r="J70" s="16">
        <v>1</v>
      </c>
      <c r="K70" s="16">
        <v>22000</v>
      </c>
      <c r="L70" s="18">
        <f t="shared" si="16"/>
        <v>1</v>
      </c>
      <c r="M70" s="165" t="s">
        <v>27</v>
      </c>
      <c r="N70" s="16">
        <v>0</v>
      </c>
      <c r="O70" s="16">
        <v>0</v>
      </c>
      <c r="P70" s="16">
        <v>5800</v>
      </c>
      <c r="Q70" s="18">
        <f t="shared" si="17"/>
        <v>0</v>
      </c>
      <c r="R70" s="165" t="s">
        <v>27</v>
      </c>
      <c r="S70" s="18">
        <v>0</v>
      </c>
      <c r="T70" s="18">
        <v>0</v>
      </c>
      <c r="U70" s="18">
        <v>0</v>
      </c>
      <c r="V70" s="18">
        <f t="shared" si="18"/>
        <v>0</v>
      </c>
      <c r="W70" s="165" t="s">
        <v>27</v>
      </c>
      <c r="X70" s="18">
        <f t="shared" si="19"/>
        <v>1</v>
      </c>
      <c r="Y70" s="16">
        <f t="shared" si="20"/>
        <v>3.8800000000000003</v>
      </c>
      <c r="Z70" s="35">
        <f>'Sep2019'!AC71</f>
        <v>0</v>
      </c>
      <c r="AA70" s="35">
        <f t="shared" si="21"/>
        <v>0</v>
      </c>
      <c r="AB70" s="18">
        <f t="shared" si="22"/>
        <v>3.8800000000000003</v>
      </c>
    </row>
    <row r="71" spans="1:30" ht="18.75">
      <c r="A71" s="145">
        <v>30</v>
      </c>
      <c r="B71" s="128" t="s">
        <v>76</v>
      </c>
      <c r="C71" s="24"/>
      <c r="D71" s="16">
        <v>0</v>
      </c>
      <c r="E71" s="16">
        <v>0</v>
      </c>
      <c r="F71" s="16">
        <v>20000</v>
      </c>
      <c r="G71" s="16">
        <v>1</v>
      </c>
      <c r="H71" s="165" t="s">
        <v>27</v>
      </c>
      <c r="I71" s="16">
        <v>0</v>
      </c>
      <c r="J71" s="16">
        <v>0</v>
      </c>
      <c r="K71" s="16">
        <v>0</v>
      </c>
      <c r="L71" s="18">
        <f t="shared" si="16"/>
        <v>0</v>
      </c>
      <c r="M71" s="165" t="s">
        <v>27</v>
      </c>
      <c r="N71" s="16">
        <v>0</v>
      </c>
      <c r="O71" s="16">
        <v>0</v>
      </c>
      <c r="P71" s="16">
        <v>0</v>
      </c>
      <c r="Q71" s="18">
        <f t="shared" si="17"/>
        <v>0</v>
      </c>
      <c r="R71" s="165" t="s">
        <v>27</v>
      </c>
      <c r="S71" s="18">
        <v>0</v>
      </c>
      <c r="T71" s="18">
        <v>0</v>
      </c>
      <c r="U71" s="18">
        <v>0</v>
      </c>
      <c r="V71" s="18">
        <f t="shared" si="18"/>
        <v>0</v>
      </c>
      <c r="W71" s="165" t="s">
        <v>27</v>
      </c>
      <c r="X71" s="18">
        <f t="shared" si="19"/>
        <v>1</v>
      </c>
      <c r="Y71" s="16">
        <f t="shared" si="20"/>
        <v>3</v>
      </c>
      <c r="Z71" s="35">
        <f>'Sep2019'!AC34</f>
        <v>0.8</v>
      </c>
      <c r="AA71" s="35">
        <f t="shared" si="21"/>
        <v>0</v>
      </c>
      <c r="AB71" s="18">
        <f t="shared" si="22"/>
        <v>3.8</v>
      </c>
      <c r="AC71" s="18"/>
    </row>
    <row r="72" spans="1:30" ht="18.75">
      <c r="A72" s="145">
        <v>82</v>
      </c>
      <c r="B72" s="74" t="s">
        <v>144</v>
      </c>
      <c r="C72" s="24"/>
      <c r="D72" s="16">
        <v>0</v>
      </c>
      <c r="E72" s="16">
        <v>0</v>
      </c>
      <c r="F72" s="16">
        <v>0</v>
      </c>
      <c r="G72" s="16">
        <v>0</v>
      </c>
      <c r="H72" s="165" t="s">
        <v>27</v>
      </c>
      <c r="I72" s="16">
        <v>0</v>
      </c>
      <c r="J72" s="16">
        <v>0</v>
      </c>
      <c r="K72" s="16">
        <v>2000</v>
      </c>
      <c r="L72" s="18">
        <f t="shared" si="16"/>
        <v>0</v>
      </c>
      <c r="M72" s="165" t="s">
        <v>27</v>
      </c>
      <c r="N72" s="16">
        <v>0</v>
      </c>
      <c r="O72" s="16">
        <v>2</v>
      </c>
      <c r="P72" s="16">
        <v>6000</v>
      </c>
      <c r="Q72" s="18">
        <f t="shared" si="17"/>
        <v>2</v>
      </c>
      <c r="R72" s="165" t="s">
        <v>27</v>
      </c>
      <c r="S72" s="18">
        <v>0</v>
      </c>
      <c r="T72" s="18">
        <v>0</v>
      </c>
      <c r="U72" s="18">
        <v>0</v>
      </c>
      <c r="V72" s="18">
        <f t="shared" si="18"/>
        <v>0</v>
      </c>
      <c r="W72" s="165" t="s">
        <v>27</v>
      </c>
      <c r="X72" s="18">
        <f t="shared" si="19"/>
        <v>2</v>
      </c>
      <c r="Y72" s="16">
        <f t="shared" si="20"/>
        <v>2.8000000000000003</v>
      </c>
      <c r="Z72" s="35">
        <v>0.84285714285714297</v>
      </c>
      <c r="AA72" s="35">
        <f t="shared" si="21"/>
        <v>0</v>
      </c>
      <c r="AB72" s="18">
        <f t="shared" si="22"/>
        <v>3.6428571428571432</v>
      </c>
      <c r="AC72" s="4">
        <v>47</v>
      </c>
      <c r="AD72" s="18">
        <v>0.84285714285714297</v>
      </c>
    </row>
    <row r="73" spans="1:30" ht="18.75">
      <c r="A73" s="145">
        <v>59</v>
      </c>
      <c r="B73" s="128" t="s">
        <v>145</v>
      </c>
      <c r="C73" s="24"/>
      <c r="D73" s="16">
        <v>0</v>
      </c>
      <c r="E73" s="16">
        <v>0</v>
      </c>
      <c r="F73" s="16">
        <v>5000</v>
      </c>
      <c r="G73" s="16">
        <v>3</v>
      </c>
      <c r="H73" s="165" t="s">
        <v>27</v>
      </c>
      <c r="I73" s="16">
        <v>0</v>
      </c>
      <c r="J73" s="16">
        <v>0</v>
      </c>
      <c r="K73" s="16">
        <v>0</v>
      </c>
      <c r="L73" s="18">
        <f t="shared" si="16"/>
        <v>0</v>
      </c>
      <c r="M73" s="165" t="s">
        <v>27</v>
      </c>
      <c r="N73" s="16">
        <v>0</v>
      </c>
      <c r="O73" s="16">
        <v>0</v>
      </c>
      <c r="P73" s="16">
        <v>0</v>
      </c>
      <c r="Q73" s="18">
        <f t="shared" si="17"/>
        <v>0</v>
      </c>
      <c r="R73" s="165" t="s">
        <v>27</v>
      </c>
      <c r="S73" s="18">
        <v>0</v>
      </c>
      <c r="T73" s="18">
        <v>0</v>
      </c>
      <c r="U73" s="18">
        <v>0</v>
      </c>
      <c r="V73" s="18">
        <f t="shared" si="18"/>
        <v>0</v>
      </c>
      <c r="W73" s="165" t="s">
        <v>27</v>
      </c>
      <c r="X73" s="18">
        <f t="shared" si="19"/>
        <v>3</v>
      </c>
      <c r="Y73" s="16">
        <f t="shared" si="20"/>
        <v>3.5</v>
      </c>
      <c r="Z73" s="35">
        <f>'Sep2019'!AC63</f>
        <v>0</v>
      </c>
      <c r="AA73" s="35">
        <f t="shared" si="21"/>
        <v>0</v>
      </c>
      <c r="AB73" s="18">
        <f t="shared" si="22"/>
        <v>3.5</v>
      </c>
      <c r="AC73" s="18"/>
      <c r="AD73" s="18"/>
    </row>
    <row r="74" spans="1:30" ht="18.75">
      <c r="A74" s="145">
        <v>55</v>
      </c>
      <c r="B74" s="128" t="s">
        <v>101</v>
      </c>
      <c r="C74" s="24"/>
      <c r="D74" s="16">
        <v>0</v>
      </c>
      <c r="E74" s="16">
        <v>0</v>
      </c>
      <c r="F74" s="16">
        <v>0</v>
      </c>
      <c r="G74" s="16">
        <f>D74+E74</f>
        <v>0</v>
      </c>
      <c r="H74" s="165" t="s">
        <v>27</v>
      </c>
      <c r="I74" s="16">
        <v>0</v>
      </c>
      <c r="J74" s="16">
        <v>0</v>
      </c>
      <c r="K74" s="16">
        <v>0</v>
      </c>
      <c r="L74" s="18">
        <f t="shared" si="16"/>
        <v>0</v>
      </c>
      <c r="M74" s="165" t="s">
        <v>27</v>
      </c>
      <c r="N74" s="16">
        <v>0</v>
      </c>
      <c r="O74" s="16">
        <v>0</v>
      </c>
      <c r="P74" s="16">
        <v>0</v>
      </c>
      <c r="Q74" s="18">
        <f t="shared" si="17"/>
        <v>0</v>
      </c>
      <c r="R74" s="165" t="s">
        <v>27</v>
      </c>
      <c r="S74" s="18">
        <v>0</v>
      </c>
      <c r="T74" s="18">
        <v>0</v>
      </c>
      <c r="U74" s="18">
        <v>0</v>
      </c>
      <c r="V74" s="18">
        <f t="shared" si="18"/>
        <v>0</v>
      </c>
      <c r="W74" s="165" t="s">
        <v>27</v>
      </c>
      <c r="X74" s="18">
        <f t="shared" si="19"/>
        <v>0</v>
      </c>
      <c r="Y74" s="16">
        <f t="shared" si="20"/>
        <v>0</v>
      </c>
      <c r="Z74" s="35">
        <f>'Sep2019'!AC59</f>
        <v>3.5</v>
      </c>
      <c r="AA74" s="35">
        <f t="shared" si="21"/>
        <v>0</v>
      </c>
      <c r="AB74" s="18">
        <f t="shared" si="22"/>
        <v>3.5</v>
      </c>
      <c r="AC74" s="18"/>
    </row>
    <row r="75" spans="1:30" ht="18.75">
      <c r="A75" s="145">
        <v>64</v>
      </c>
      <c r="B75" s="14" t="s">
        <v>146</v>
      </c>
      <c r="C75" s="24"/>
      <c r="D75" s="16">
        <v>0</v>
      </c>
      <c r="E75" s="16">
        <v>0</v>
      </c>
      <c r="F75" s="16">
        <v>5200</v>
      </c>
      <c r="G75" s="16">
        <v>0</v>
      </c>
      <c r="H75" s="165" t="s">
        <v>27</v>
      </c>
      <c r="I75" s="16">
        <v>0</v>
      </c>
      <c r="J75" s="16">
        <v>0</v>
      </c>
      <c r="K75" s="16">
        <v>17400</v>
      </c>
      <c r="L75" s="18">
        <f t="shared" si="16"/>
        <v>0</v>
      </c>
      <c r="M75" s="165" t="s">
        <v>27</v>
      </c>
      <c r="N75" s="16">
        <v>0</v>
      </c>
      <c r="O75" s="16">
        <v>0</v>
      </c>
      <c r="P75" s="16">
        <v>11000</v>
      </c>
      <c r="Q75" s="18">
        <f t="shared" si="17"/>
        <v>0</v>
      </c>
      <c r="R75" s="165" t="s">
        <v>27</v>
      </c>
      <c r="S75" s="18">
        <v>0</v>
      </c>
      <c r="T75" s="18">
        <v>0</v>
      </c>
      <c r="U75" s="18">
        <v>0</v>
      </c>
      <c r="V75" s="18">
        <f t="shared" si="18"/>
        <v>0</v>
      </c>
      <c r="W75" s="165" t="s">
        <v>27</v>
      </c>
      <c r="X75" s="18">
        <f t="shared" si="19"/>
        <v>0</v>
      </c>
      <c r="Y75" s="16">
        <f t="shared" si="20"/>
        <v>3.36</v>
      </c>
      <c r="Z75" s="35">
        <f>'Sep2019'!AC68</f>
        <v>0</v>
      </c>
      <c r="AA75" s="35">
        <f t="shared" si="21"/>
        <v>0</v>
      </c>
      <c r="AB75" s="18">
        <f t="shared" si="22"/>
        <v>3.36</v>
      </c>
      <c r="AD75" s="18"/>
    </row>
    <row r="76" spans="1:30" ht="18.75">
      <c r="A76" s="145">
        <v>24</v>
      </c>
      <c r="B76" s="128" t="s">
        <v>71</v>
      </c>
      <c r="C76" s="24"/>
      <c r="D76" s="16">
        <v>0</v>
      </c>
      <c r="E76" s="16">
        <v>0</v>
      </c>
      <c r="F76" s="16">
        <v>0</v>
      </c>
      <c r="G76" s="16">
        <f>D76+E76</f>
        <v>0</v>
      </c>
      <c r="H76" s="165" t="s">
        <v>27</v>
      </c>
      <c r="I76" s="16">
        <v>0</v>
      </c>
      <c r="J76" s="16">
        <v>0</v>
      </c>
      <c r="K76" s="16">
        <v>0</v>
      </c>
      <c r="L76" s="18">
        <f t="shared" si="16"/>
        <v>0</v>
      </c>
      <c r="M76" s="165" t="s">
        <v>27</v>
      </c>
      <c r="N76" s="16">
        <v>0</v>
      </c>
      <c r="O76" s="16">
        <v>0</v>
      </c>
      <c r="P76" s="16">
        <v>0</v>
      </c>
      <c r="Q76" s="18">
        <f t="shared" si="17"/>
        <v>0</v>
      </c>
      <c r="R76" s="165" t="s">
        <v>27</v>
      </c>
      <c r="S76" s="18">
        <v>0</v>
      </c>
      <c r="T76" s="18">
        <v>0</v>
      </c>
      <c r="U76" s="18">
        <v>0</v>
      </c>
      <c r="V76" s="18">
        <f t="shared" si="18"/>
        <v>0</v>
      </c>
      <c r="W76" s="165" t="s">
        <v>27</v>
      </c>
      <c r="X76" s="18">
        <f t="shared" si="19"/>
        <v>0</v>
      </c>
      <c r="Y76" s="16">
        <f t="shared" si="20"/>
        <v>0</v>
      </c>
      <c r="Z76" s="35">
        <f>'Sep2019'!AC28</f>
        <v>3.3</v>
      </c>
      <c r="AA76" s="35">
        <f t="shared" si="21"/>
        <v>0</v>
      </c>
      <c r="AB76" s="18">
        <f t="shared" si="22"/>
        <v>3.3</v>
      </c>
      <c r="AC76" s="18"/>
    </row>
    <row r="77" spans="1:30" ht="18.75">
      <c r="A77" s="145">
        <v>38</v>
      </c>
      <c r="B77" s="128" t="s">
        <v>84</v>
      </c>
      <c r="C77" s="24"/>
      <c r="D77" s="16">
        <v>0</v>
      </c>
      <c r="E77" s="16">
        <v>0</v>
      </c>
      <c r="F77" s="16">
        <v>4000</v>
      </c>
      <c r="G77" s="16">
        <v>2</v>
      </c>
      <c r="H77" s="165" t="s">
        <v>27</v>
      </c>
      <c r="I77" s="16">
        <v>0</v>
      </c>
      <c r="J77" s="16">
        <v>0</v>
      </c>
      <c r="K77" s="16">
        <v>0</v>
      </c>
      <c r="L77" s="18">
        <f t="shared" si="16"/>
        <v>0</v>
      </c>
      <c r="M77" s="165" t="s">
        <v>27</v>
      </c>
      <c r="N77" s="16">
        <v>0</v>
      </c>
      <c r="O77" s="16">
        <v>0</v>
      </c>
      <c r="P77" s="16">
        <v>0</v>
      </c>
      <c r="Q77" s="18">
        <f t="shared" si="17"/>
        <v>0</v>
      </c>
      <c r="R77" s="165" t="s">
        <v>27</v>
      </c>
      <c r="S77" s="18">
        <v>0</v>
      </c>
      <c r="T77" s="18">
        <v>0</v>
      </c>
      <c r="U77" s="18">
        <v>0</v>
      </c>
      <c r="V77" s="18">
        <f t="shared" si="18"/>
        <v>0</v>
      </c>
      <c r="W77" s="165" t="s">
        <v>27</v>
      </c>
      <c r="X77" s="18">
        <f t="shared" si="19"/>
        <v>2</v>
      </c>
      <c r="Y77" s="16">
        <f t="shared" si="20"/>
        <v>2.4</v>
      </c>
      <c r="Z77" s="35">
        <f>'Sep2019'!AC42</f>
        <v>9.9999999999999978E-2</v>
      </c>
      <c r="AA77" s="35">
        <f t="shared" si="21"/>
        <v>0</v>
      </c>
      <c r="AB77" s="18">
        <f t="shared" si="22"/>
        <v>2.5</v>
      </c>
      <c r="AC77" s="18"/>
    </row>
    <row r="78" spans="1:30" ht="18.75">
      <c r="A78" s="145">
        <v>74</v>
      </c>
      <c r="B78" s="14" t="s">
        <v>147</v>
      </c>
      <c r="C78" s="24"/>
      <c r="D78" s="16">
        <v>0</v>
      </c>
      <c r="E78" s="16">
        <v>0</v>
      </c>
      <c r="F78" s="16">
        <v>0</v>
      </c>
      <c r="G78" s="16">
        <v>0</v>
      </c>
      <c r="H78" s="165" t="s">
        <v>27</v>
      </c>
      <c r="I78" s="16">
        <v>0</v>
      </c>
      <c r="J78" s="16">
        <v>0</v>
      </c>
      <c r="K78" s="16">
        <v>3000</v>
      </c>
      <c r="L78" s="18">
        <f t="shared" si="16"/>
        <v>0</v>
      </c>
      <c r="M78" s="165" t="s">
        <v>27</v>
      </c>
      <c r="N78" s="16">
        <v>0</v>
      </c>
      <c r="O78" s="16">
        <v>1</v>
      </c>
      <c r="P78" s="16">
        <v>6000</v>
      </c>
      <c r="Q78" s="18">
        <f t="shared" si="17"/>
        <v>1</v>
      </c>
      <c r="R78" s="165" t="s">
        <v>27</v>
      </c>
      <c r="S78" s="18">
        <v>0</v>
      </c>
      <c r="T78" s="18">
        <v>0</v>
      </c>
      <c r="U78" s="18">
        <v>0</v>
      </c>
      <c r="V78" s="18">
        <f t="shared" si="18"/>
        <v>0</v>
      </c>
      <c r="W78" s="165" t="s">
        <v>27</v>
      </c>
      <c r="X78" s="18">
        <f t="shared" si="19"/>
        <v>1</v>
      </c>
      <c r="Y78" s="16">
        <f t="shared" si="20"/>
        <v>1.9</v>
      </c>
      <c r="Z78" s="35">
        <v>0.2</v>
      </c>
      <c r="AA78" s="35">
        <f t="shared" si="21"/>
        <v>0</v>
      </c>
      <c r="AB78" s="18">
        <f t="shared" si="22"/>
        <v>2.1</v>
      </c>
      <c r="AC78" s="4">
        <v>54</v>
      </c>
      <c r="AD78" s="18">
        <v>0.2</v>
      </c>
    </row>
    <row r="79" spans="1:30" ht="18.75">
      <c r="A79" s="145">
        <v>78</v>
      </c>
      <c r="B79" s="14" t="s">
        <v>148</v>
      </c>
      <c r="C79" s="24"/>
      <c r="D79" s="16">
        <v>0</v>
      </c>
      <c r="E79" s="16">
        <v>0</v>
      </c>
      <c r="F79" s="16">
        <v>0</v>
      </c>
      <c r="G79" s="16">
        <v>0</v>
      </c>
      <c r="H79" s="165" t="s">
        <v>27</v>
      </c>
      <c r="I79" s="16">
        <v>0</v>
      </c>
      <c r="J79" s="16">
        <v>0</v>
      </c>
      <c r="K79" s="16">
        <v>2000</v>
      </c>
      <c r="L79" s="18">
        <f t="shared" si="16"/>
        <v>0</v>
      </c>
      <c r="M79" s="165" t="s">
        <v>27</v>
      </c>
      <c r="N79" s="16">
        <v>0</v>
      </c>
      <c r="O79" s="16">
        <v>0</v>
      </c>
      <c r="P79" s="16">
        <v>6000</v>
      </c>
      <c r="Q79" s="18">
        <f t="shared" si="17"/>
        <v>0</v>
      </c>
      <c r="R79" s="165" t="s">
        <v>27</v>
      </c>
      <c r="S79" s="18">
        <v>0</v>
      </c>
      <c r="T79" s="18">
        <v>0</v>
      </c>
      <c r="U79" s="18">
        <v>0</v>
      </c>
      <c r="V79" s="18">
        <f t="shared" si="18"/>
        <v>0</v>
      </c>
      <c r="W79" s="165" t="s">
        <v>27</v>
      </c>
      <c r="X79" s="18">
        <f t="shared" si="19"/>
        <v>0</v>
      </c>
      <c r="Y79" s="16">
        <f t="shared" si="20"/>
        <v>0.8</v>
      </c>
      <c r="Z79" s="35">
        <v>0.2</v>
      </c>
      <c r="AA79" s="35">
        <f t="shared" si="21"/>
        <v>0</v>
      </c>
      <c r="AB79" s="18">
        <f t="shared" si="22"/>
        <v>1</v>
      </c>
      <c r="AC79" s="4">
        <v>55</v>
      </c>
      <c r="AD79" s="18">
        <v>0.2</v>
      </c>
    </row>
    <row r="80" spans="1:30" ht="18.75">
      <c r="A80" s="145">
        <v>75</v>
      </c>
      <c r="B80" s="14" t="s">
        <v>149</v>
      </c>
      <c r="C80" s="24"/>
      <c r="D80" s="16">
        <v>0</v>
      </c>
      <c r="E80" s="16">
        <v>0</v>
      </c>
      <c r="F80" s="16">
        <v>0</v>
      </c>
      <c r="G80" s="16">
        <v>0</v>
      </c>
      <c r="H80" s="165" t="s">
        <v>27</v>
      </c>
      <c r="I80" s="16">
        <v>0</v>
      </c>
      <c r="J80" s="16">
        <v>0</v>
      </c>
      <c r="K80" s="16">
        <v>3000</v>
      </c>
      <c r="L80" s="18">
        <f t="shared" si="16"/>
        <v>0</v>
      </c>
      <c r="M80" s="165" t="s">
        <v>27</v>
      </c>
      <c r="N80" s="16">
        <v>0</v>
      </c>
      <c r="O80" s="16">
        <v>0</v>
      </c>
      <c r="P80" s="16">
        <v>7000</v>
      </c>
      <c r="Q80" s="18">
        <f t="shared" si="17"/>
        <v>0</v>
      </c>
      <c r="R80" s="165" t="s">
        <v>27</v>
      </c>
      <c r="S80" s="18">
        <v>0</v>
      </c>
      <c r="T80" s="18">
        <v>0</v>
      </c>
      <c r="U80" s="18">
        <v>0</v>
      </c>
      <c r="V80" s="18">
        <f t="shared" si="18"/>
        <v>0</v>
      </c>
      <c r="W80" s="165" t="s">
        <v>27</v>
      </c>
      <c r="X80" s="18">
        <f t="shared" si="19"/>
        <v>0</v>
      </c>
      <c r="Y80" s="16">
        <f t="shared" si="20"/>
        <v>1</v>
      </c>
      <c r="Z80" s="35">
        <f>'Sep2019'!AC80</f>
        <v>0</v>
      </c>
      <c r="AA80" s="35">
        <f t="shared" si="21"/>
        <v>0</v>
      </c>
      <c r="AB80" s="18">
        <f t="shared" si="22"/>
        <v>1</v>
      </c>
    </row>
    <row r="81" spans="1:30" ht="18.75">
      <c r="A81" s="145">
        <v>32</v>
      </c>
      <c r="B81" s="128" t="s">
        <v>78</v>
      </c>
      <c r="C81" s="24"/>
      <c r="D81" s="16">
        <v>0</v>
      </c>
      <c r="E81" s="16">
        <v>0</v>
      </c>
      <c r="F81" s="16">
        <v>0</v>
      </c>
      <c r="G81" s="16">
        <f>D81+E81</f>
        <v>0</v>
      </c>
      <c r="H81" s="165" t="s">
        <v>27</v>
      </c>
      <c r="I81" s="16">
        <v>0</v>
      </c>
      <c r="J81" s="16">
        <v>0</v>
      </c>
      <c r="K81" s="16">
        <v>0</v>
      </c>
      <c r="L81" s="18">
        <f t="shared" si="16"/>
        <v>0</v>
      </c>
      <c r="M81" s="165" t="s">
        <v>27</v>
      </c>
      <c r="N81" s="16">
        <v>0</v>
      </c>
      <c r="O81" s="16">
        <v>0</v>
      </c>
      <c r="P81" s="16">
        <v>0</v>
      </c>
      <c r="Q81" s="18">
        <f t="shared" si="17"/>
        <v>0</v>
      </c>
      <c r="R81" s="165" t="s">
        <v>27</v>
      </c>
      <c r="S81" s="18">
        <v>0</v>
      </c>
      <c r="T81" s="18">
        <v>0</v>
      </c>
      <c r="U81" s="18">
        <v>0</v>
      </c>
      <c r="V81" s="18">
        <f t="shared" si="18"/>
        <v>0</v>
      </c>
      <c r="W81" s="165" t="s">
        <v>27</v>
      </c>
      <c r="X81" s="18">
        <f t="shared" si="19"/>
        <v>0</v>
      </c>
      <c r="Y81" s="16">
        <f t="shared" si="20"/>
        <v>0</v>
      </c>
      <c r="Z81" s="35">
        <f>'Sep2019'!AC36</f>
        <v>0.72</v>
      </c>
      <c r="AA81" s="35">
        <f t="shared" si="21"/>
        <v>0</v>
      </c>
      <c r="AB81" s="18">
        <f t="shared" si="22"/>
        <v>0.72</v>
      </c>
      <c r="AC81" s="18"/>
      <c r="AD81" s="18"/>
    </row>
    <row r="82" spans="1:30" ht="18.75">
      <c r="A82" s="145">
        <v>71</v>
      </c>
      <c r="B82" s="128" t="s">
        <v>150</v>
      </c>
      <c r="C82" s="24"/>
      <c r="D82" s="16">
        <v>0</v>
      </c>
      <c r="E82" s="16">
        <v>0</v>
      </c>
      <c r="F82" s="16">
        <v>0</v>
      </c>
      <c r="G82" s="16">
        <v>0</v>
      </c>
      <c r="H82" s="165" t="s">
        <v>27</v>
      </c>
      <c r="I82" s="16">
        <v>0</v>
      </c>
      <c r="J82" s="16">
        <v>0</v>
      </c>
      <c r="K82" s="16">
        <v>5000</v>
      </c>
      <c r="L82" s="18">
        <f t="shared" si="16"/>
        <v>0</v>
      </c>
      <c r="M82" s="165" t="s">
        <v>27</v>
      </c>
      <c r="N82" s="16">
        <v>0</v>
      </c>
      <c r="O82" s="16">
        <v>0</v>
      </c>
      <c r="P82" s="16">
        <v>0</v>
      </c>
      <c r="Q82" s="18">
        <f t="shared" si="17"/>
        <v>0</v>
      </c>
      <c r="R82" s="165" t="s">
        <v>27</v>
      </c>
      <c r="S82" s="18">
        <v>0</v>
      </c>
      <c r="T82" s="18">
        <v>0</v>
      </c>
      <c r="U82" s="18">
        <v>0</v>
      </c>
      <c r="V82" s="18">
        <f t="shared" si="18"/>
        <v>0</v>
      </c>
      <c r="W82" s="165" t="s">
        <v>27</v>
      </c>
      <c r="X82" s="18">
        <f t="shared" si="19"/>
        <v>0</v>
      </c>
      <c r="Y82" s="16">
        <f t="shared" si="20"/>
        <v>0.5</v>
      </c>
      <c r="Z82" s="35">
        <f>'Sep2019'!AC76</f>
        <v>0</v>
      </c>
      <c r="AA82" s="35">
        <f t="shared" si="21"/>
        <v>0</v>
      </c>
      <c r="AB82" s="18">
        <f t="shared" si="22"/>
        <v>0.5</v>
      </c>
      <c r="AC82" s="18"/>
      <c r="AD82" s="18"/>
    </row>
    <row r="83" spans="1:30" ht="18.75">
      <c r="A83" s="145">
        <v>83</v>
      </c>
      <c r="B83" s="74" t="s">
        <v>151</v>
      </c>
      <c r="C83" s="24"/>
      <c r="D83" s="16">
        <v>0</v>
      </c>
      <c r="E83" s="16">
        <v>0</v>
      </c>
      <c r="F83" s="16">
        <v>0</v>
      </c>
      <c r="G83" s="16">
        <v>0</v>
      </c>
      <c r="H83" s="165" t="s">
        <v>27</v>
      </c>
      <c r="I83" s="16">
        <v>0</v>
      </c>
      <c r="J83" s="16">
        <v>0</v>
      </c>
      <c r="K83" s="16">
        <v>2000</v>
      </c>
      <c r="L83" s="18">
        <f t="shared" si="16"/>
        <v>0</v>
      </c>
      <c r="M83" s="165" t="s">
        <v>27</v>
      </c>
      <c r="N83" s="16">
        <v>0</v>
      </c>
      <c r="O83" s="16">
        <v>0</v>
      </c>
      <c r="P83" s="16">
        <v>2000</v>
      </c>
      <c r="Q83" s="18">
        <f t="shared" si="17"/>
        <v>0</v>
      </c>
      <c r="R83" s="165" t="s">
        <v>27</v>
      </c>
      <c r="S83" s="18">
        <v>0</v>
      </c>
      <c r="T83" s="18">
        <v>0</v>
      </c>
      <c r="U83" s="18">
        <v>0</v>
      </c>
      <c r="V83" s="18">
        <f t="shared" si="18"/>
        <v>0</v>
      </c>
      <c r="W83" s="165" t="s">
        <v>27</v>
      </c>
      <c r="X83" s="18">
        <f t="shared" si="19"/>
        <v>0</v>
      </c>
      <c r="Y83" s="16">
        <f t="shared" si="20"/>
        <v>0.4</v>
      </c>
      <c r="Z83" s="35">
        <f>'Sep2019'!AC88</f>
        <v>0</v>
      </c>
      <c r="AA83" s="35">
        <f t="shared" si="21"/>
        <v>0</v>
      </c>
      <c r="AB83" s="18">
        <f t="shared" si="22"/>
        <v>0.4</v>
      </c>
    </row>
    <row r="84" spans="1:30" ht="18.75">
      <c r="A84" s="145">
        <v>39</v>
      </c>
      <c r="B84" s="128" t="s">
        <v>85</v>
      </c>
      <c r="C84" s="24"/>
      <c r="D84" s="16">
        <v>0</v>
      </c>
      <c r="E84" s="16">
        <v>0</v>
      </c>
      <c r="F84" s="16">
        <v>0</v>
      </c>
      <c r="G84" s="16">
        <f>D84+E84</f>
        <v>0</v>
      </c>
      <c r="H84" s="165" t="s">
        <v>27</v>
      </c>
      <c r="I84" s="16">
        <v>0</v>
      </c>
      <c r="J84" s="16">
        <v>0</v>
      </c>
      <c r="K84" s="16">
        <v>0</v>
      </c>
      <c r="L84" s="18">
        <f t="shared" si="16"/>
        <v>0</v>
      </c>
      <c r="M84" s="165" t="s">
        <v>27</v>
      </c>
      <c r="N84" s="16">
        <v>0</v>
      </c>
      <c r="O84" s="16">
        <v>0</v>
      </c>
      <c r="P84" s="16">
        <v>0</v>
      </c>
      <c r="Q84" s="18">
        <f t="shared" si="17"/>
        <v>0</v>
      </c>
      <c r="R84" s="165" t="s">
        <v>27</v>
      </c>
      <c r="S84" s="18">
        <v>0</v>
      </c>
      <c r="T84" s="18">
        <v>0</v>
      </c>
      <c r="U84" s="18">
        <v>0</v>
      </c>
      <c r="V84" s="18">
        <f t="shared" si="18"/>
        <v>0</v>
      </c>
      <c r="W84" s="165" t="s">
        <v>27</v>
      </c>
      <c r="X84" s="18">
        <f t="shared" si="19"/>
        <v>0</v>
      </c>
      <c r="Y84" s="16">
        <f t="shared" si="20"/>
        <v>0</v>
      </c>
      <c r="Z84" s="35">
        <f>'Sep2019'!AC43</f>
        <v>9.9999999999999978E-2</v>
      </c>
      <c r="AA84" s="35">
        <f t="shared" si="21"/>
        <v>0</v>
      </c>
      <c r="AB84" s="18">
        <f t="shared" si="22"/>
        <v>9.9999999999999978E-2</v>
      </c>
      <c r="AC84" s="18"/>
      <c r="AD84" s="18"/>
    </row>
    <row r="85" spans="1:30" ht="18.75">
      <c r="A85" s="145">
        <v>40</v>
      </c>
      <c r="B85" s="128" t="s">
        <v>86</v>
      </c>
      <c r="C85" s="24"/>
      <c r="D85" s="16">
        <v>0</v>
      </c>
      <c r="E85" s="16">
        <v>0</v>
      </c>
      <c r="F85" s="16">
        <v>0</v>
      </c>
      <c r="G85" s="16">
        <f>D85+E85</f>
        <v>0</v>
      </c>
      <c r="H85" s="165" t="s">
        <v>27</v>
      </c>
      <c r="I85" s="16">
        <v>0</v>
      </c>
      <c r="J85" s="16">
        <v>0</v>
      </c>
      <c r="K85" s="16">
        <v>0</v>
      </c>
      <c r="L85" s="18">
        <f t="shared" si="16"/>
        <v>0</v>
      </c>
      <c r="M85" s="165" t="s">
        <v>27</v>
      </c>
      <c r="N85" s="16">
        <v>0</v>
      </c>
      <c r="O85" s="16">
        <v>0</v>
      </c>
      <c r="P85" s="16">
        <v>0</v>
      </c>
      <c r="Q85" s="18">
        <f t="shared" si="17"/>
        <v>0</v>
      </c>
      <c r="R85" s="165" t="s">
        <v>27</v>
      </c>
      <c r="S85" s="18">
        <v>0</v>
      </c>
      <c r="T85" s="18">
        <v>0</v>
      </c>
      <c r="U85" s="18">
        <v>0</v>
      </c>
      <c r="V85" s="18">
        <f t="shared" si="18"/>
        <v>0</v>
      </c>
      <c r="W85" s="165" t="s">
        <v>27</v>
      </c>
      <c r="X85" s="18">
        <f t="shared" si="19"/>
        <v>0</v>
      </c>
      <c r="Y85" s="16">
        <f t="shared" si="20"/>
        <v>0</v>
      </c>
      <c r="Z85" s="35">
        <f>'Sep2019'!AC44</f>
        <v>9.9999999999999978E-2</v>
      </c>
      <c r="AA85" s="35">
        <f t="shared" si="21"/>
        <v>0</v>
      </c>
      <c r="AB85" s="18">
        <f t="shared" si="22"/>
        <v>9.9999999999999978E-2</v>
      </c>
      <c r="AC85" s="18"/>
      <c r="AD85" s="18"/>
    </row>
  </sheetData>
  <autoFilter ref="A4:AD85" xr:uid="{00000000-0009-0000-0000-000002000000}">
    <sortState xmlns:xlrd2="http://schemas.microsoft.com/office/spreadsheetml/2017/richdata2" ref="A4:AD85">
      <sortCondition descending="1" ref="AB4"/>
    </sortState>
  </autoFilter>
  <mergeCells count="8">
    <mergeCell ref="X3:AB3"/>
    <mergeCell ref="AE3:AE4"/>
    <mergeCell ref="A1:AE2"/>
    <mergeCell ref="A3:C3"/>
    <mergeCell ref="D3:H3"/>
    <mergeCell ref="I3:M3"/>
    <mergeCell ref="N3:R3"/>
    <mergeCell ref="S3:W3"/>
  </mergeCells>
  <phoneticPr fontId="22" type="noConversion"/>
  <dataValidations count="1">
    <dataValidation type="list" allowBlank="1" showInputMessage="1" showErrorMessage="1" sqref="H5:H85 M20:M85 R20:R85 W5:W85" xr:uid="{00000000-0002-0000-0200-000000000000}">
      <formula1>$AF$3:$AF$9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69"/>
  <sheetViews>
    <sheetView topLeftCell="A16" workbookViewId="0">
      <selection activeCell="S41" sqref="S41"/>
    </sheetView>
  </sheetViews>
  <sheetFormatPr defaultColWidth="9" defaultRowHeight="13.5"/>
  <cols>
    <col min="1" max="1" width="9" style="4"/>
    <col min="2" max="2" width="21.25" style="4" customWidth="1"/>
    <col min="3" max="3" width="9.875" style="4" customWidth="1"/>
    <col min="4" max="7" width="9" style="4" hidden="1" customWidth="1"/>
    <col min="8" max="8" width="18.625" style="4" hidden="1" customWidth="1"/>
    <col min="9" max="12" width="9" style="4" hidden="1" customWidth="1"/>
    <col min="13" max="13" width="16.875" style="4" hidden="1" customWidth="1"/>
    <col min="14" max="17" width="9" style="4" hidden="1" customWidth="1"/>
    <col min="18" max="18" width="15.875" style="4" hidden="1" customWidth="1"/>
    <col min="19" max="22" width="9" style="4" customWidth="1"/>
    <col min="23" max="23" width="14.5" style="4" customWidth="1"/>
    <col min="24" max="30" width="9" style="4"/>
    <col min="31" max="31" width="19.875" style="4" customWidth="1"/>
    <col min="32" max="32" width="18.625" customWidth="1"/>
  </cols>
  <sheetData>
    <row r="1" spans="1:36" ht="13.5" customHeight="1">
      <c r="A1" s="576" t="s">
        <v>103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6"/>
      <c r="U1" s="576"/>
      <c r="V1" s="576"/>
      <c r="W1" s="576"/>
      <c r="X1" s="576"/>
      <c r="Y1" s="576"/>
      <c r="Z1" s="576"/>
      <c r="AA1" s="576"/>
      <c r="AB1" s="576"/>
      <c r="AC1" s="576"/>
      <c r="AD1" s="576"/>
      <c r="AE1" s="576"/>
      <c r="AF1" s="154" t="s">
        <v>104</v>
      </c>
      <c r="AG1">
        <v>52</v>
      </c>
    </row>
    <row r="2" spans="1:36" ht="33" customHeight="1">
      <c r="A2" s="576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155" t="s">
        <v>1</v>
      </c>
      <c r="AG2" s="156" t="s">
        <v>105</v>
      </c>
      <c r="AH2" s="157" t="s">
        <v>106</v>
      </c>
      <c r="AI2" s="157" t="s">
        <v>107</v>
      </c>
      <c r="AJ2" s="158" t="s">
        <v>108</v>
      </c>
    </row>
    <row r="3" spans="1:36" ht="20.25">
      <c r="A3" s="583" t="s">
        <v>3</v>
      </c>
      <c r="B3" s="583"/>
      <c r="C3" s="583"/>
      <c r="D3" s="582" t="s">
        <v>109</v>
      </c>
      <c r="E3" s="582"/>
      <c r="F3" s="582"/>
      <c r="G3" s="582"/>
      <c r="H3" s="582"/>
      <c r="I3" s="582" t="s">
        <v>110</v>
      </c>
      <c r="J3" s="582"/>
      <c r="K3" s="582"/>
      <c r="L3" s="582"/>
      <c r="M3" s="582"/>
      <c r="N3" s="582" t="s">
        <v>111</v>
      </c>
      <c r="O3" s="582"/>
      <c r="P3" s="582"/>
      <c r="Q3" s="582"/>
      <c r="R3" s="582"/>
      <c r="S3" s="582" t="s">
        <v>112</v>
      </c>
      <c r="T3" s="582"/>
      <c r="U3" s="582"/>
      <c r="V3" s="582"/>
      <c r="W3" s="582"/>
      <c r="X3" s="582" t="s">
        <v>8</v>
      </c>
      <c r="Y3" s="582"/>
      <c r="Z3" s="582"/>
      <c r="AA3" s="582"/>
      <c r="AB3" s="582"/>
      <c r="AC3" s="143"/>
      <c r="AD3" s="143"/>
      <c r="AE3" s="576" t="s">
        <v>9</v>
      </c>
      <c r="AF3" s="102" t="s">
        <v>113</v>
      </c>
      <c r="AG3" s="159">
        <f>AJ3/200</f>
        <v>8.5</v>
      </c>
      <c r="AH3" s="4">
        <v>5</v>
      </c>
      <c r="AI3" s="4">
        <v>7</v>
      </c>
      <c r="AJ3" s="4">
        <f>AH3*200+AI3*100</f>
        <v>1700</v>
      </c>
    </row>
    <row r="4" spans="1:36" ht="60.75">
      <c r="A4" s="142" t="s">
        <v>11</v>
      </c>
      <c r="B4" s="142" t="s">
        <v>12</v>
      </c>
      <c r="C4" s="142" t="s">
        <v>13</v>
      </c>
      <c r="D4" s="144" t="s">
        <v>14</v>
      </c>
      <c r="E4" s="144" t="s">
        <v>15</v>
      </c>
      <c r="F4" s="144" t="s">
        <v>18</v>
      </c>
      <c r="G4" s="144" t="s">
        <v>114</v>
      </c>
      <c r="H4" s="144" t="s">
        <v>17</v>
      </c>
      <c r="I4" s="144" t="s">
        <v>14</v>
      </c>
      <c r="J4" s="144" t="s">
        <v>15</v>
      </c>
      <c r="K4" s="144" t="s">
        <v>18</v>
      </c>
      <c r="L4" s="144" t="s">
        <v>114</v>
      </c>
      <c r="M4" s="144" t="s">
        <v>17</v>
      </c>
      <c r="N4" s="144" t="s">
        <v>14</v>
      </c>
      <c r="O4" s="144" t="s">
        <v>15</v>
      </c>
      <c r="P4" s="144" t="s">
        <v>18</v>
      </c>
      <c r="Q4" s="144" t="s">
        <v>114</v>
      </c>
      <c r="R4" s="144" t="s">
        <v>17</v>
      </c>
      <c r="S4" s="144" t="s">
        <v>14</v>
      </c>
      <c r="T4" s="144" t="s">
        <v>15</v>
      </c>
      <c r="U4" s="144" t="s">
        <v>18</v>
      </c>
      <c r="V4" s="144" t="s">
        <v>114</v>
      </c>
      <c r="W4" s="144" t="s">
        <v>17</v>
      </c>
      <c r="X4" s="144" t="s">
        <v>19</v>
      </c>
      <c r="Y4" s="151" t="s">
        <v>20</v>
      </c>
      <c r="Z4" s="141" t="s">
        <v>21</v>
      </c>
      <c r="AA4" s="141" t="s">
        <v>22</v>
      </c>
      <c r="AB4" s="141" t="s">
        <v>23</v>
      </c>
      <c r="AC4" s="141" t="s">
        <v>115</v>
      </c>
      <c r="AD4" s="141" t="s">
        <v>116</v>
      </c>
      <c r="AE4" s="576"/>
      <c r="AF4" s="103" t="s">
        <v>117</v>
      </c>
      <c r="AG4" s="159">
        <f t="shared" ref="AG4:AG8" si="0">AJ4/200</f>
        <v>7</v>
      </c>
      <c r="AH4" s="4">
        <v>4</v>
      </c>
      <c r="AI4" s="4">
        <v>6</v>
      </c>
      <c r="AJ4" s="4">
        <f t="shared" ref="AJ4:AJ8" si="1">AH4*200+AI4*100</f>
        <v>1400</v>
      </c>
    </row>
    <row r="5" spans="1:36" ht="18.75">
      <c r="A5" s="145">
        <v>1</v>
      </c>
      <c r="B5" s="14" t="s">
        <v>26</v>
      </c>
      <c r="C5" s="24"/>
      <c r="D5" s="16">
        <v>0</v>
      </c>
      <c r="E5" s="16">
        <v>0</v>
      </c>
      <c r="F5" s="16">
        <v>18000</v>
      </c>
      <c r="G5" s="16">
        <v>4</v>
      </c>
      <c r="H5" s="165" t="s">
        <v>122</v>
      </c>
      <c r="I5" s="16">
        <v>0</v>
      </c>
      <c r="J5" s="16">
        <v>4</v>
      </c>
      <c r="K5" s="16">
        <v>14800</v>
      </c>
      <c r="L5" s="18">
        <f t="shared" ref="L5:L68" si="2">I5+J5</f>
        <v>4</v>
      </c>
      <c r="M5" s="165" t="s">
        <v>27</v>
      </c>
      <c r="N5" s="16">
        <v>0</v>
      </c>
      <c r="O5" s="16">
        <v>4</v>
      </c>
      <c r="P5" s="16">
        <v>12000</v>
      </c>
      <c r="Q5" s="18">
        <f t="shared" ref="Q5:Q68" si="3">N5+O5</f>
        <v>4</v>
      </c>
      <c r="R5" s="90" t="s">
        <v>122</v>
      </c>
      <c r="S5" s="18">
        <v>0</v>
      </c>
      <c r="T5" s="18">
        <v>3</v>
      </c>
      <c r="U5" s="18">
        <v>12000</v>
      </c>
      <c r="V5" s="18">
        <f t="shared" ref="V5:V68" si="4">S5+T5</f>
        <v>3</v>
      </c>
      <c r="W5" s="166" t="s">
        <v>27</v>
      </c>
      <c r="X5" s="18">
        <f t="shared" ref="X5:X68" si="5">G5+L5+Q5+V5</f>
        <v>15</v>
      </c>
      <c r="Y5" s="16">
        <f t="shared" ref="Y5:Y68" si="6">X5+F5/10000+K5/10000+P5/10000+U5/10000</f>
        <v>20.68</v>
      </c>
      <c r="Z5" s="35">
        <f>'Sep2019'!AC5</f>
        <v>7</v>
      </c>
      <c r="AA5" s="35">
        <f t="shared" ref="AA5:AA36" si="7">VLOOKUP(H5,$AF$3:$AG$9,2,FALSE)+VLOOKUP(M5,$AF$3:$AG$9,2,FALSE)+VLOOKUP(R5,$AF$3:$AG$9,2,FALSE)+VLOOKUP(W5,$AF$3:$AG$9,2,FALSE)</f>
        <v>13</v>
      </c>
      <c r="AB5" s="18">
        <f t="shared" ref="AB5:AB68" si="8">Y5+Z5-AA5</f>
        <v>14.68</v>
      </c>
      <c r="AC5" s="18"/>
      <c r="AD5" s="18"/>
      <c r="AF5" s="97" t="s">
        <v>120</v>
      </c>
      <c r="AG5" s="159">
        <f t="shared" si="0"/>
        <v>5.5</v>
      </c>
      <c r="AH5" s="4">
        <v>3</v>
      </c>
      <c r="AI5" s="4">
        <v>5</v>
      </c>
      <c r="AJ5" s="4">
        <f t="shared" si="1"/>
        <v>1100</v>
      </c>
    </row>
    <row r="6" spans="1:36" ht="18.75">
      <c r="A6" s="145">
        <v>51</v>
      </c>
      <c r="B6" s="14" t="s">
        <v>97</v>
      </c>
      <c r="C6" s="24"/>
      <c r="D6" s="16">
        <v>0</v>
      </c>
      <c r="E6" s="16">
        <v>0</v>
      </c>
      <c r="F6" s="16">
        <v>20000</v>
      </c>
      <c r="G6" s="16">
        <v>4</v>
      </c>
      <c r="H6" s="165" t="s">
        <v>123</v>
      </c>
      <c r="I6" s="16">
        <v>0</v>
      </c>
      <c r="J6" s="16">
        <v>2</v>
      </c>
      <c r="K6" s="16">
        <v>16000</v>
      </c>
      <c r="L6" s="18">
        <f t="shared" si="2"/>
        <v>2</v>
      </c>
      <c r="M6" s="165" t="s">
        <v>27</v>
      </c>
      <c r="N6" s="16">
        <v>0</v>
      </c>
      <c r="O6" s="16">
        <v>2</v>
      </c>
      <c r="P6" s="16">
        <v>12000</v>
      </c>
      <c r="Q6" s="18">
        <f t="shared" si="3"/>
        <v>2</v>
      </c>
      <c r="R6" s="165" t="s">
        <v>27</v>
      </c>
      <c r="S6" s="18">
        <v>0</v>
      </c>
      <c r="T6" s="18">
        <v>1</v>
      </c>
      <c r="U6" s="18">
        <v>12000</v>
      </c>
      <c r="V6" s="18">
        <f t="shared" si="4"/>
        <v>1</v>
      </c>
      <c r="W6" s="166" t="s">
        <v>27</v>
      </c>
      <c r="X6" s="18">
        <f t="shared" si="5"/>
        <v>9</v>
      </c>
      <c r="Y6" s="16">
        <f t="shared" si="6"/>
        <v>14.999999999999998</v>
      </c>
      <c r="Z6" s="35">
        <f>'Sep2019'!AC55</f>
        <v>4.3999999999999995</v>
      </c>
      <c r="AA6" s="35">
        <f t="shared" si="7"/>
        <v>5</v>
      </c>
      <c r="AB6" s="18">
        <f t="shared" si="8"/>
        <v>14.399999999999999</v>
      </c>
      <c r="AC6" s="18"/>
      <c r="AD6" s="18"/>
      <c r="AF6" s="102" t="s">
        <v>122</v>
      </c>
      <c r="AG6" s="159">
        <f t="shared" si="0"/>
        <v>6.5</v>
      </c>
      <c r="AH6" s="4">
        <v>4</v>
      </c>
      <c r="AI6" s="4">
        <v>5</v>
      </c>
      <c r="AJ6" s="4">
        <f t="shared" si="1"/>
        <v>1300</v>
      </c>
    </row>
    <row r="7" spans="1:36" ht="18.75">
      <c r="A7" s="145">
        <v>52</v>
      </c>
      <c r="B7" s="14" t="s">
        <v>98</v>
      </c>
      <c r="C7" s="24"/>
      <c r="D7" s="16">
        <v>0</v>
      </c>
      <c r="E7" s="16">
        <v>0</v>
      </c>
      <c r="F7" s="16">
        <v>12000</v>
      </c>
      <c r="G7" s="16">
        <v>4</v>
      </c>
      <c r="H7" s="165" t="s">
        <v>27</v>
      </c>
      <c r="I7" s="16">
        <v>0</v>
      </c>
      <c r="J7" s="16">
        <v>4</v>
      </c>
      <c r="K7" s="16">
        <v>15000</v>
      </c>
      <c r="L7" s="18">
        <f t="shared" si="2"/>
        <v>4</v>
      </c>
      <c r="M7" s="89" t="s">
        <v>123</v>
      </c>
      <c r="N7" s="16">
        <v>0</v>
      </c>
      <c r="O7" s="16">
        <v>3</v>
      </c>
      <c r="P7" s="16">
        <v>12000</v>
      </c>
      <c r="Q7" s="18">
        <f t="shared" si="3"/>
        <v>3</v>
      </c>
      <c r="R7" s="165" t="s">
        <v>27</v>
      </c>
      <c r="S7" s="18">
        <v>0</v>
      </c>
      <c r="T7" s="18">
        <v>0</v>
      </c>
      <c r="U7" s="18">
        <v>12000</v>
      </c>
      <c r="V7" s="18">
        <f t="shared" si="4"/>
        <v>0</v>
      </c>
      <c r="W7" s="166" t="s">
        <v>27</v>
      </c>
      <c r="X7" s="18">
        <f t="shared" si="5"/>
        <v>11</v>
      </c>
      <c r="Y7" s="16">
        <f t="shared" si="6"/>
        <v>16.099999999999998</v>
      </c>
      <c r="Z7" s="35">
        <f>'Sep2019'!AC56</f>
        <v>3.0999999999999996</v>
      </c>
      <c r="AA7" s="35">
        <f t="shared" si="7"/>
        <v>5</v>
      </c>
      <c r="AB7" s="18">
        <f t="shared" si="8"/>
        <v>14.199999999999996</v>
      </c>
      <c r="AC7" s="18"/>
      <c r="AD7" s="18"/>
      <c r="AF7" s="103" t="s">
        <v>123</v>
      </c>
      <c r="AG7" s="159">
        <f t="shared" si="0"/>
        <v>5</v>
      </c>
      <c r="AH7" s="4">
        <v>3</v>
      </c>
      <c r="AI7" s="4">
        <v>4</v>
      </c>
      <c r="AJ7" s="4">
        <f t="shared" si="1"/>
        <v>1000</v>
      </c>
    </row>
    <row r="8" spans="1:36" ht="18.75">
      <c r="A8" s="145">
        <v>9</v>
      </c>
      <c r="B8" s="14" t="s">
        <v>47</v>
      </c>
      <c r="C8" s="24"/>
      <c r="D8" s="16">
        <v>0</v>
      </c>
      <c r="E8" s="16">
        <v>0</v>
      </c>
      <c r="F8" s="16">
        <v>27000</v>
      </c>
      <c r="G8" s="16">
        <v>4</v>
      </c>
      <c r="H8" s="165" t="s">
        <v>122</v>
      </c>
      <c r="I8" s="16">
        <v>0</v>
      </c>
      <c r="J8" s="16">
        <v>4</v>
      </c>
      <c r="K8" s="16">
        <v>15000</v>
      </c>
      <c r="L8" s="18">
        <f t="shared" si="2"/>
        <v>4</v>
      </c>
      <c r="M8" s="165" t="s">
        <v>27</v>
      </c>
      <c r="N8" s="16">
        <v>0</v>
      </c>
      <c r="O8" s="16">
        <v>0</v>
      </c>
      <c r="P8" s="16">
        <v>12000</v>
      </c>
      <c r="Q8" s="18">
        <f t="shared" si="3"/>
        <v>0</v>
      </c>
      <c r="R8" s="165" t="s">
        <v>27</v>
      </c>
      <c r="S8" s="18">
        <v>0</v>
      </c>
      <c r="T8" s="18">
        <v>0</v>
      </c>
      <c r="U8" s="18">
        <v>8000</v>
      </c>
      <c r="V8" s="18">
        <f t="shared" si="4"/>
        <v>0</v>
      </c>
      <c r="W8" s="166" t="s">
        <v>27</v>
      </c>
      <c r="X8" s="18">
        <f t="shared" si="5"/>
        <v>8</v>
      </c>
      <c r="Y8" s="16">
        <f t="shared" si="6"/>
        <v>14.2</v>
      </c>
      <c r="Z8" s="35">
        <f>'Sep2019'!AC13</f>
        <v>6</v>
      </c>
      <c r="AA8" s="35">
        <f t="shared" si="7"/>
        <v>6.5</v>
      </c>
      <c r="AB8" s="18">
        <f t="shared" si="8"/>
        <v>13.7</v>
      </c>
      <c r="AC8" s="18"/>
      <c r="AD8" s="18"/>
      <c r="AF8" s="97" t="s">
        <v>124</v>
      </c>
      <c r="AG8" s="159">
        <f t="shared" si="0"/>
        <v>3.5</v>
      </c>
      <c r="AH8" s="4">
        <v>2</v>
      </c>
      <c r="AI8" s="4">
        <v>3</v>
      </c>
      <c r="AJ8" s="4">
        <f t="shared" si="1"/>
        <v>700</v>
      </c>
    </row>
    <row r="9" spans="1:36" ht="18.75">
      <c r="A9" s="145">
        <v>86</v>
      </c>
      <c r="B9" s="74" t="s">
        <v>152</v>
      </c>
      <c r="C9" s="24"/>
      <c r="D9" s="16">
        <v>0</v>
      </c>
      <c r="E9" s="16">
        <v>0</v>
      </c>
      <c r="F9" s="16">
        <v>0</v>
      </c>
      <c r="G9" s="16">
        <v>0</v>
      </c>
      <c r="H9" s="165" t="s">
        <v>27</v>
      </c>
      <c r="I9" s="16">
        <v>0</v>
      </c>
      <c r="J9" s="16">
        <v>0</v>
      </c>
      <c r="K9" s="16">
        <v>0</v>
      </c>
      <c r="L9" s="18">
        <f t="shared" si="2"/>
        <v>0</v>
      </c>
      <c r="M9" s="165" t="s">
        <v>27</v>
      </c>
      <c r="N9" s="16">
        <v>0</v>
      </c>
      <c r="O9" s="16">
        <v>0</v>
      </c>
      <c r="P9" s="16">
        <v>0</v>
      </c>
      <c r="Q9" s="18">
        <f t="shared" si="3"/>
        <v>0</v>
      </c>
      <c r="R9" s="165" t="s">
        <v>27</v>
      </c>
      <c r="S9" s="18">
        <v>0</v>
      </c>
      <c r="T9" s="18">
        <v>3</v>
      </c>
      <c r="U9" s="18">
        <v>9000</v>
      </c>
      <c r="V9" s="18">
        <f t="shared" si="4"/>
        <v>3</v>
      </c>
      <c r="W9" s="166" t="s">
        <v>27</v>
      </c>
      <c r="X9" s="18">
        <f t="shared" si="5"/>
        <v>3</v>
      </c>
      <c r="Y9" s="16">
        <f t="shared" si="6"/>
        <v>3.9</v>
      </c>
      <c r="Z9" s="35">
        <v>8.6999999999999993</v>
      </c>
      <c r="AA9" s="35">
        <f t="shared" si="7"/>
        <v>0</v>
      </c>
      <c r="AB9" s="18">
        <f t="shared" si="8"/>
        <v>12.6</v>
      </c>
      <c r="AC9" s="153">
        <v>37</v>
      </c>
      <c r="AD9" s="153">
        <v>8.6999999999999993</v>
      </c>
      <c r="AF9" s="167" t="s">
        <v>27</v>
      </c>
      <c r="AG9" s="82">
        <v>0</v>
      </c>
    </row>
    <row r="10" spans="1:36" ht="18.75">
      <c r="A10" s="145">
        <v>87</v>
      </c>
      <c r="B10" s="74" t="s">
        <v>153</v>
      </c>
      <c r="C10" s="24"/>
      <c r="D10" s="16">
        <v>0</v>
      </c>
      <c r="E10" s="16">
        <v>0</v>
      </c>
      <c r="F10" s="16">
        <v>0</v>
      </c>
      <c r="G10" s="16">
        <v>0</v>
      </c>
      <c r="H10" s="165" t="s">
        <v>27</v>
      </c>
      <c r="I10" s="16">
        <v>0</v>
      </c>
      <c r="J10" s="16">
        <v>0</v>
      </c>
      <c r="K10" s="16">
        <v>0</v>
      </c>
      <c r="L10" s="18">
        <f t="shared" si="2"/>
        <v>0</v>
      </c>
      <c r="M10" s="165" t="s">
        <v>27</v>
      </c>
      <c r="N10" s="16">
        <v>0</v>
      </c>
      <c r="O10" s="16">
        <v>0</v>
      </c>
      <c r="P10" s="16">
        <v>0</v>
      </c>
      <c r="Q10" s="18">
        <f t="shared" si="3"/>
        <v>0</v>
      </c>
      <c r="R10" s="165" t="s">
        <v>27</v>
      </c>
      <c r="S10" s="18">
        <v>0</v>
      </c>
      <c r="T10" s="18">
        <v>3</v>
      </c>
      <c r="U10" s="18">
        <v>8000</v>
      </c>
      <c r="V10" s="18">
        <f t="shared" si="4"/>
        <v>3</v>
      </c>
      <c r="W10" s="166" t="s">
        <v>27</v>
      </c>
      <c r="X10" s="18">
        <f t="shared" si="5"/>
        <v>3</v>
      </c>
      <c r="Y10" s="16">
        <f t="shared" si="6"/>
        <v>3.8</v>
      </c>
      <c r="Z10" s="35">
        <v>8.76</v>
      </c>
      <c r="AA10" s="35">
        <f t="shared" si="7"/>
        <v>0</v>
      </c>
      <c r="AB10" s="18">
        <f t="shared" si="8"/>
        <v>12.559999999999999</v>
      </c>
      <c r="AC10" s="153">
        <v>34</v>
      </c>
      <c r="AD10" s="153">
        <v>8.76</v>
      </c>
    </row>
    <row r="11" spans="1:36" ht="18.75">
      <c r="A11" s="145">
        <v>13</v>
      </c>
      <c r="B11" s="14" t="s">
        <v>55</v>
      </c>
      <c r="C11" s="24"/>
      <c r="D11" s="16">
        <v>0</v>
      </c>
      <c r="E11" s="16">
        <v>0</v>
      </c>
      <c r="F11" s="16">
        <v>12000</v>
      </c>
      <c r="G11" s="16">
        <v>4</v>
      </c>
      <c r="H11" s="165" t="s">
        <v>124</v>
      </c>
      <c r="I11" s="16">
        <v>0</v>
      </c>
      <c r="J11" s="16">
        <v>4</v>
      </c>
      <c r="K11" s="16">
        <v>12000</v>
      </c>
      <c r="L11" s="18">
        <f t="shared" si="2"/>
        <v>4</v>
      </c>
      <c r="M11" s="88" t="s">
        <v>124</v>
      </c>
      <c r="N11" s="16">
        <v>0</v>
      </c>
      <c r="O11" s="16">
        <v>4</v>
      </c>
      <c r="P11" s="16">
        <v>12000</v>
      </c>
      <c r="Q11" s="18">
        <f t="shared" si="3"/>
        <v>4</v>
      </c>
      <c r="R11" s="165" t="s">
        <v>27</v>
      </c>
      <c r="S11" s="18">
        <v>0</v>
      </c>
      <c r="T11" s="18">
        <v>3</v>
      </c>
      <c r="U11" s="18">
        <v>12000</v>
      </c>
      <c r="V11" s="18">
        <f t="shared" si="4"/>
        <v>3</v>
      </c>
      <c r="W11" s="97" t="s">
        <v>120</v>
      </c>
      <c r="X11" s="18">
        <f t="shared" si="5"/>
        <v>15</v>
      </c>
      <c r="Y11" s="16">
        <f t="shared" si="6"/>
        <v>19.799999999999997</v>
      </c>
      <c r="Z11" s="35">
        <f>'Sep2019'!AC17</f>
        <v>5.0999999999999996</v>
      </c>
      <c r="AA11" s="35">
        <f t="shared" si="7"/>
        <v>12.5</v>
      </c>
      <c r="AB11" s="18">
        <f t="shared" si="8"/>
        <v>12.399999999999999</v>
      </c>
      <c r="AC11" s="18"/>
      <c r="AD11" s="18"/>
    </row>
    <row r="12" spans="1:36" ht="18.75">
      <c r="A12" s="145">
        <v>14</v>
      </c>
      <c r="B12" s="14" t="s">
        <v>57</v>
      </c>
      <c r="C12" s="24"/>
      <c r="D12" s="16">
        <v>0</v>
      </c>
      <c r="E12" s="16">
        <v>0</v>
      </c>
      <c r="F12" s="16">
        <v>12000</v>
      </c>
      <c r="G12" s="16">
        <v>2</v>
      </c>
      <c r="H12" s="165" t="s">
        <v>27</v>
      </c>
      <c r="I12" s="16">
        <v>0</v>
      </c>
      <c r="J12" s="16">
        <v>0</v>
      </c>
      <c r="K12" s="16">
        <v>12000</v>
      </c>
      <c r="L12" s="18">
        <f t="shared" si="2"/>
        <v>0</v>
      </c>
      <c r="M12" s="165" t="s">
        <v>27</v>
      </c>
      <c r="N12" s="16">
        <v>0</v>
      </c>
      <c r="O12" s="16">
        <v>4</v>
      </c>
      <c r="P12" s="16">
        <v>8000</v>
      </c>
      <c r="Q12" s="18">
        <f t="shared" si="3"/>
        <v>4</v>
      </c>
      <c r="R12" s="88" t="s">
        <v>124</v>
      </c>
      <c r="S12" s="18">
        <v>0</v>
      </c>
      <c r="T12" s="18">
        <v>1</v>
      </c>
      <c r="U12" s="18">
        <v>6000</v>
      </c>
      <c r="V12" s="18">
        <f t="shared" si="4"/>
        <v>1</v>
      </c>
      <c r="W12" s="166" t="s">
        <v>27</v>
      </c>
      <c r="X12" s="18">
        <f t="shared" si="5"/>
        <v>7</v>
      </c>
      <c r="Y12" s="16">
        <f t="shared" si="6"/>
        <v>10.799999999999999</v>
      </c>
      <c r="Z12" s="35">
        <f>'Sep2019'!AC18</f>
        <v>5.0200000000000005</v>
      </c>
      <c r="AA12" s="35">
        <f t="shared" si="7"/>
        <v>3.5</v>
      </c>
      <c r="AB12" s="18">
        <f t="shared" si="8"/>
        <v>12.32</v>
      </c>
      <c r="AC12" s="18"/>
      <c r="AD12" s="18"/>
    </row>
    <row r="13" spans="1:36" ht="18.75">
      <c r="A13" s="145">
        <v>48</v>
      </c>
      <c r="B13" s="128" t="s">
        <v>94</v>
      </c>
      <c r="C13" s="24"/>
      <c r="D13" s="16">
        <v>0</v>
      </c>
      <c r="E13" s="16">
        <v>0</v>
      </c>
      <c r="F13" s="16">
        <v>18000</v>
      </c>
      <c r="G13" s="16">
        <v>4</v>
      </c>
      <c r="H13" s="165" t="s">
        <v>27</v>
      </c>
      <c r="I13" s="16">
        <v>0</v>
      </c>
      <c r="J13" s="16">
        <v>2</v>
      </c>
      <c r="K13" s="16">
        <v>12000</v>
      </c>
      <c r="L13" s="18">
        <f t="shared" si="2"/>
        <v>2</v>
      </c>
      <c r="M13" s="88" t="s">
        <v>124</v>
      </c>
      <c r="N13" s="16">
        <v>0</v>
      </c>
      <c r="O13" s="16">
        <v>3</v>
      </c>
      <c r="P13" s="16">
        <v>8000</v>
      </c>
      <c r="Q13" s="18">
        <f t="shared" si="3"/>
        <v>3</v>
      </c>
      <c r="R13" s="165" t="s">
        <v>27</v>
      </c>
      <c r="S13" s="18">
        <v>0</v>
      </c>
      <c r="T13" s="18">
        <v>0</v>
      </c>
      <c r="U13" s="18">
        <v>0</v>
      </c>
      <c r="V13" s="18">
        <f t="shared" si="4"/>
        <v>0</v>
      </c>
      <c r="W13" s="166" t="s">
        <v>27</v>
      </c>
      <c r="X13" s="18">
        <f t="shared" si="5"/>
        <v>9</v>
      </c>
      <c r="Y13" s="16">
        <f t="shared" si="6"/>
        <v>12.8</v>
      </c>
      <c r="Z13" s="35">
        <f>'Sep2019'!AC52</f>
        <v>2.8</v>
      </c>
      <c r="AA13" s="35">
        <f t="shared" si="7"/>
        <v>3.5</v>
      </c>
      <c r="AB13" s="18">
        <f t="shared" si="8"/>
        <v>12.100000000000001</v>
      </c>
      <c r="AC13" s="18"/>
      <c r="AD13" s="18"/>
    </row>
    <row r="14" spans="1:36" ht="18.75">
      <c r="A14" s="145">
        <v>36</v>
      </c>
      <c r="B14" s="14" t="s">
        <v>82</v>
      </c>
      <c r="C14" s="24"/>
      <c r="D14" s="16">
        <v>0</v>
      </c>
      <c r="E14" s="16">
        <v>0</v>
      </c>
      <c r="F14" s="16">
        <v>12000</v>
      </c>
      <c r="G14" s="16">
        <v>2</v>
      </c>
      <c r="H14" s="165" t="s">
        <v>27</v>
      </c>
      <c r="I14" s="16">
        <v>0</v>
      </c>
      <c r="J14" s="16">
        <v>2</v>
      </c>
      <c r="K14" s="16">
        <v>12000</v>
      </c>
      <c r="L14" s="18">
        <f t="shared" si="2"/>
        <v>2</v>
      </c>
      <c r="M14" s="165" t="s">
        <v>27</v>
      </c>
      <c r="N14" s="16">
        <v>0</v>
      </c>
      <c r="O14" s="16">
        <v>3</v>
      </c>
      <c r="P14" s="16">
        <v>12000</v>
      </c>
      <c r="Q14" s="18">
        <f t="shared" si="3"/>
        <v>3</v>
      </c>
      <c r="R14" s="165" t="s">
        <v>27</v>
      </c>
      <c r="S14" s="18">
        <v>0</v>
      </c>
      <c r="T14" s="18">
        <v>0</v>
      </c>
      <c r="U14" s="18">
        <v>12000</v>
      </c>
      <c r="V14" s="18">
        <f t="shared" si="4"/>
        <v>0</v>
      </c>
      <c r="W14" s="166" t="s">
        <v>27</v>
      </c>
      <c r="X14" s="18">
        <f t="shared" si="5"/>
        <v>7</v>
      </c>
      <c r="Y14" s="16">
        <f t="shared" si="6"/>
        <v>11.799999999999997</v>
      </c>
      <c r="Z14" s="35">
        <f>'Sep2019'!AC40</f>
        <v>0.2</v>
      </c>
      <c r="AA14" s="35">
        <f t="shared" si="7"/>
        <v>0</v>
      </c>
      <c r="AB14" s="18">
        <f t="shared" si="8"/>
        <v>11.999999999999996</v>
      </c>
      <c r="AC14" s="18"/>
      <c r="AD14" s="18"/>
    </row>
    <row r="15" spans="1:36" s="4" customFormat="1" ht="18.75">
      <c r="A15" s="145">
        <v>28</v>
      </c>
      <c r="B15" s="14" t="s">
        <v>74</v>
      </c>
      <c r="C15" s="24"/>
      <c r="D15" s="16">
        <v>0</v>
      </c>
      <c r="E15" s="16">
        <v>0</v>
      </c>
      <c r="F15" s="16">
        <v>18000</v>
      </c>
      <c r="G15" s="16">
        <v>2</v>
      </c>
      <c r="H15" s="165" t="s">
        <v>27</v>
      </c>
      <c r="I15" s="16">
        <v>0</v>
      </c>
      <c r="J15" s="16">
        <v>2</v>
      </c>
      <c r="K15" s="16">
        <v>21000</v>
      </c>
      <c r="L15" s="18">
        <f t="shared" si="2"/>
        <v>2</v>
      </c>
      <c r="M15" s="165" t="s">
        <v>27</v>
      </c>
      <c r="N15" s="16">
        <v>0</v>
      </c>
      <c r="O15" s="16">
        <v>4</v>
      </c>
      <c r="P15" s="16">
        <v>12000</v>
      </c>
      <c r="Q15" s="18">
        <f t="shared" si="3"/>
        <v>4</v>
      </c>
      <c r="R15" s="89" t="s">
        <v>123</v>
      </c>
      <c r="S15" s="18">
        <v>0</v>
      </c>
      <c r="T15" s="18">
        <v>0</v>
      </c>
      <c r="U15" s="18">
        <v>12000</v>
      </c>
      <c r="V15" s="18">
        <f t="shared" si="4"/>
        <v>0</v>
      </c>
      <c r="W15" s="165" t="s">
        <v>27</v>
      </c>
      <c r="X15" s="18">
        <f t="shared" si="5"/>
        <v>8</v>
      </c>
      <c r="Y15" s="16">
        <f t="shared" si="6"/>
        <v>14.299999999999999</v>
      </c>
      <c r="Z15" s="35">
        <f>'Sep2019'!AC32</f>
        <v>2.04</v>
      </c>
      <c r="AA15" s="35">
        <f t="shared" si="7"/>
        <v>5</v>
      </c>
      <c r="AB15" s="18">
        <f t="shared" si="8"/>
        <v>11.34</v>
      </c>
      <c r="AC15" s="18"/>
      <c r="AF15"/>
      <c r="AG15"/>
      <c r="AH15"/>
      <c r="AI15"/>
      <c r="AJ15"/>
    </row>
    <row r="16" spans="1:36" s="4" customFormat="1" ht="18.75">
      <c r="A16" s="145">
        <v>72</v>
      </c>
      <c r="B16" s="14" t="s">
        <v>127</v>
      </c>
      <c r="C16" s="24"/>
      <c r="D16" s="16">
        <v>0</v>
      </c>
      <c r="E16" s="16">
        <v>0</v>
      </c>
      <c r="F16" s="16">
        <v>0</v>
      </c>
      <c r="G16" s="16">
        <v>0</v>
      </c>
      <c r="H16" s="165" t="s">
        <v>27</v>
      </c>
      <c r="I16" s="16">
        <v>0</v>
      </c>
      <c r="J16" s="16">
        <v>0</v>
      </c>
      <c r="K16" s="16">
        <v>4000</v>
      </c>
      <c r="L16" s="18">
        <f t="shared" si="2"/>
        <v>0</v>
      </c>
      <c r="M16" s="165" t="s">
        <v>27</v>
      </c>
      <c r="N16" s="16">
        <v>0</v>
      </c>
      <c r="O16" s="16">
        <v>4</v>
      </c>
      <c r="P16" s="16">
        <v>12000</v>
      </c>
      <c r="Q16" s="18">
        <f t="shared" si="3"/>
        <v>4</v>
      </c>
      <c r="R16" s="165" t="s">
        <v>27</v>
      </c>
      <c r="S16" s="18">
        <v>0</v>
      </c>
      <c r="T16" s="18">
        <v>2</v>
      </c>
      <c r="U16" s="18">
        <v>12000</v>
      </c>
      <c r="V16" s="18">
        <f t="shared" si="4"/>
        <v>2</v>
      </c>
      <c r="W16" s="166" t="s">
        <v>27</v>
      </c>
      <c r="X16" s="18">
        <f t="shared" si="5"/>
        <v>6</v>
      </c>
      <c r="Y16" s="16">
        <f t="shared" si="6"/>
        <v>8.8000000000000007</v>
      </c>
      <c r="Z16" s="35">
        <v>2.3142857142857101</v>
      </c>
      <c r="AA16" s="35">
        <f t="shared" si="7"/>
        <v>0</v>
      </c>
      <c r="AB16" s="18">
        <f t="shared" si="8"/>
        <v>11.11428571428571</v>
      </c>
      <c r="AD16" s="18"/>
      <c r="AF16"/>
      <c r="AG16"/>
      <c r="AH16"/>
      <c r="AI16"/>
      <c r="AJ16"/>
    </row>
    <row r="17" spans="1:36" s="4" customFormat="1" ht="18.75">
      <c r="A17" s="145">
        <v>27</v>
      </c>
      <c r="B17" s="14" t="s">
        <v>73</v>
      </c>
      <c r="C17" s="24"/>
      <c r="D17" s="16">
        <v>0</v>
      </c>
      <c r="E17" s="16">
        <v>0</v>
      </c>
      <c r="F17" s="16">
        <v>22200</v>
      </c>
      <c r="G17" s="16">
        <f>D17+E17</f>
        <v>0</v>
      </c>
      <c r="H17" s="165" t="s">
        <v>27</v>
      </c>
      <c r="I17" s="16">
        <v>0</v>
      </c>
      <c r="J17" s="16">
        <v>2</v>
      </c>
      <c r="K17" s="16">
        <v>13200</v>
      </c>
      <c r="L17" s="18">
        <f t="shared" si="2"/>
        <v>2</v>
      </c>
      <c r="M17" s="165" t="s">
        <v>27</v>
      </c>
      <c r="N17" s="16">
        <v>0</v>
      </c>
      <c r="O17" s="16">
        <v>0</v>
      </c>
      <c r="P17" s="16">
        <v>6000</v>
      </c>
      <c r="Q17" s="18">
        <f t="shared" si="3"/>
        <v>0</v>
      </c>
      <c r="R17" s="165" t="s">
        <v>27</v>
      </c>
      <c r="S17" s="18">
        <v>0</v>
      </c>
      <c r="T17" s="18">
        <v>1</v>
      </c>
      <c r="U17" s="18">
        <v>7600</v>
      </c>
      <c r="V17" s="18">
        <f t="shared" si="4"/>
        <v>1</v>
      </c>
      <c r="W17" s="166" t="s">
        <v>27</v>
      </c>
      <c r="X17" s="18">
        <f t="shared" si="5"/>
        <v>3</v>
      </c>
      <c r="Y17" s="16">
        <f t="shared" si="6"/>
        <v>7.9</v>
      </c>
      <c r="Z17" s="35">
        <f>'Sep2019'!AC31</f>
        <v>3.1999999999999997</v>
      </c>
      <c r="AA17" s="35">
        <f t="shared" si="7"/>
        <v>0</v>
      </c>
      <c r="AB17" s="18">
        <f t="shared" si="8"/>
        <v>11.1</v>
      </c>
      <c r="AC17" s="18"/>
      <c r="AF17"/>
      <c r="AG17"/>
      <c r="AH17"/>
      <c r="AI17"/>
      <c r="AJ17"/>
    </row>
    <row r="18" spans="1:36" s="4" customFormat="1" ht="18.75">
      <c r="A18" s="145">
        <v>58</v>
      </c>
      <c r="B18" s="14" t="s">
        <v>121</v>
      </c>
      <c r="C18" s="14"/>
      <c r="D18" s="16">
        <v>0</v>
      </c>
      <c r="E18" s="16">
        <v>0</v>
      </c>
      <c r="F18" s="16">
        <v>11000</v>
      </c>
      <c r="G18" s="16">
        <v>3</v>
      </c>
      <c r="H18" s="165" t="s">
        <v>27</v>
      </c>
      <c r="I18" s="16">
        <v>0</v>
      </c>
      <c r="J18" s="16">
        <v>3</v>
      </c>
      <c r="K18" s="16">
        <v>11200</v>
      </c>
      <c r="L18" s="18">
        <f t="shared" si="2"/>
        <v>3</v>
      </c>
      <c r="M18" s="165" t="s">
        <v>27</v>
      </c>
      <c r="N18" s="16">
        <v>0</v>
      </c>
      <c r="O18" s="16">
        <v>3</v>
      </c>
      <c r="P18" s="16">
        <v>9600</v>
      </c>
      <c r="Q18" s="18">
        <f t="shared" si="3"/>
        <v>3</v>
      </c>
      <c r="R18" s="165" t="s">
        <v>27</v>
      </c>
      <c r="S18" s="18">
        <v>0</v>
      </c>
      <c r="T18" s="18">
        <v>3</v>
      </c>
      <c r="U18" s="18">
        <v>12000</v>
      </c>
      <c r="V18" s="18">
        <f t="shared" si="4"/>
        <v>3</v>
      </c>
      <c r="W18" s="90" t="s">
        <v>113</v>
      </c>
      <c r="X18" s="18">
        <f t="shared" si="5"/>
        <v>12</v>
      </c>
      <c r="Y18" s="16">
        <f t="shared" si="6"/>
        <v>16.38</v>
      </c>
      <c r="Z18" s="35">
        <v>3.1828571428571402</v>
      </c>
      <c r="AA18" s="35">
        <f t="shared" si="7"/>
        <v>8.5</v>
      </c>
      <c r="AB18" s="18">
        <f t="shared" si="8"/>
        <v>11.062857142857141</v>
      </c>
      <c r="AD18" s="18"/>
      <c r="AF18"/>
      <c r="AG18"/>
      <c r="AH18"/>
      <c r="AI18"/>
      <c r="AJ18"/>
    </row>
    <row r="19" spans="1:36" s="4" customFormat="1" ht="18.75">
      <c r="A19" s="145">
        <v>20</v>
      </c>
      <c r="B19" s="128" t="s">
        <v>67</v>
      </c>
      <c r="C19" s="24"/>
      <c r="D19" s="16">
        <v>0</v>
      </c>
      <c r="E19" s="16">
        <v>0</v>
      </c>
      <c r="F19" s="16">
        <v>18800</v>
      </c>
      <c r="G19" s="16">
        <v>1</v>
      </c>
      <c r="H19" s="165" t="s">
        <v>27</v>
      </c>
      <c r="I19" s="16">
        <v>0</v>
      </c>
      <c r="J19" s="16">
        <v>4</v>
      </c>
      <c r="K19" s="16">
        <v>9800</v>
      </c>
      <c r="L19" s="18">
        <f t="shared" si="2"/>
        <v>4</v>
      </c>
      <c r="M19" s="89" t="s">
        <v>123</v>
      </c>
      <c r="N19" s="16">
        <v>0</v>
      </c>
      <c r="O19" s="16">
        <v>2</v>
      </c>
      <c r="P19" s="16">
        <v>11000</v>
      </c>
      <c r="Q19" s="18">
        <f t="shared" si="3"/>
        <v>2</v>
      </c>
      <c r="R19" s="165" t="s">
        <v>27</v>
      </c>
      <c r="S19" s="18">
        <v>0</v>
      </c>
      <c r="T19" s="18">
        <v>0</v>
      </c>
      <c r="U19" s="18">
        <v>0</v>
      </c>
      <c r="V19" s="18">
        <f t="shared" si="4"/>
        <v>0</v>
      </c>
      <c r="W19" s="166" t="s">
        <v>27</v>
      </c>
      <c r="X19" s="18">
        <f t="shared" si="5"/>
        <v>7</v>
      </c>
      <c r="Y19" s="16">
        <f t="shared" si="6"/>
        <v>10.959999999999999</v>
      </c>
      <c r="Z19" s="35">
        <f>'Sep2019'!AC24</f>
        <v>4.8999999999999995</v>
      </c>
      <c r="AA19" s="35">
        <f t="shared" si="7"/>
        <v>5</v>
      </c>
      <c r="AB19" s="18">
        <f t="shared" si="8"/>
        <v>10.86</v>
      </c>
      <c r="AC19" s="18"/>
      <c r="AD19" s="18"/>
      <c r="AF19"/>
      <c r="AG19"/>
      <c r="AH19"/>
      <c r="AI19"/>
      <c r="AJ19"/>
    </row>
    <row r="20" spans="1:36" s="4" customFormat="1" ht="18.75">
      <c r="A20" s="145">
        <v>29</v>
      </c>
      <c r="B20" s="128" t="s">
        <v>75</v>
      </c>
      <c r="C20" s="24"/>
      <c r="D20" s="16">
        <v>0</v>
      </c>
      <c r="E20" s="16">
        <v>0</v>
      </c>
      <c r="F20" s="16">
        <v>21600</v>
      </c>
      <c r="G20" s="16">
        <v>4</v>
      </c>
      <c r="H20" s="165" t="s">
        <v>27</v>
      </c>
      <c r="I20" s="16">
        <v>0</v>
      </c>
      <c r="J20" s="16">
        <v>4</v>
      </c>
      <c r="K20" s="16">
        <v>12000</v>
      </c>
      <c r="L20" s="18">
        <f t="shared" si="2"/>
        <v>4</v>
      </c>
      <c r="M20" s="89" t="s">
        <v>123</v>
      </c>
      <c r="N20" s="16">
        <v>0</v>
      </c>
      <c r="O20" s="16">
        <v>2</v>
      </c>
      <c r="P20" s="16">
        <v>12000</v>
      </c>
      <c r="Q20" s="18">
        <f t="shared" si="3"/>
        <v>2</v>
      </c>
      <c r="R20" s="165" t="s">
        <v>27</v>
      </c>
      <c r="S20" s="18">
        <v>0</v>
      </c>
      <c r="T20" s="18">
        <v>0</v>
      </c>
      <c r="U20" s="18">
        <v>0</v>
      </c>
      <c r="V20" s="18">
        <f t="shared" si="4"/>
        <v>0</v>
      </c>
      <c r="W20" s="166" t="s">
        <v>27</v>
      </c>
      <c r="X20" s="18">
        <f t="shared" si="5"/>
        <v>10</v>
      </c>
      <c r="Y20" s="16">
        <f t="shared" si="6"/>
        <v>14.559999999999999</v>
      </c>
      <c r="Z20" s="35">
        <f>'Sep2019'!AC33</f>
        <v>0.96</v>
      </c>
      <c r="AA20" s="35">
        <f t="shared" si="7"/>
        <v>5</v>
      </c>
      <c r="AB20" s="18">
        <f t="shared" si="8"/>
        <v>10.52</v>
      </c>
      <c r="AC20" s="18"/>
      <c r="AD20" s="18"/>
      <c r="AF20"/>
      <c r="AG20"/>
      <c r="AH20"/>
      <c r="AI20"/>
      <c r="AJ20"/>
    </row>
    <row r="21" spans="1:36" s="4" customFormat="1" ht="18.75">
      <c r="A21" s="145">
        <v>73</v>
      </c>
      <c r="B21" s="14" t="s">
        <v>134</v>
      </c>
      <c r="C21" s="24"/>
      <c r="D21" s="16">
        <v>0</v>
      </c>
      <c r="E21" s="16">
        <v>0</v>
      </c>
      <c r="F21" s="16">
        <v>0</v>
      </c>
      <c r="G21" s="16">
        <v>0</v>
      </c>
      <c r="H21" s="165" t="s">
        <v>27</v>
      </c>
      <c r="I21" s="16">
        <v>0</v>
      </c>
      <c r="J21" s="16">
        <v>0</v>
      </c>
      <c r="K21" s="16">
        <v>4000</v>
      </c>
      <c r="L21" s="18">
        <f t="shared" si="2"/>
        <v>0</v>
      </c>
      <c r="M21" s="165" t="s">
        <v>27</v>
      </c>
      <c r="N21" s="16">
        <v>0</v>
      </c>
      <c r="O21" s="16">
        <v>4</v>
      </c>
      <c r="P21" s="16">
        <v>13200</v>
      </c>
      <c r="Q21" s="18">
        <f t="shared" si="3"/>
        <v>4</v>
      </c>
      <c r="R21" s="165" t="s">
        <v>27</v>
      </c>
      <c r="S21" s="18">
        <v>0</v>
      </c>
      <c r="T21" s="18">
        <v>3</v>
      </c>
      <c r="U21" s="18">
        <v>13200</v>
      </c>
      <c r="V21" s="18">
        <f t="shared" si="4"/>
        <v>3</v>
      </c>
      <c r="W21" s="166" t="s">
        <v>27</v>
      </c>
      <c r="X21" s="18">
        <f t="shared" si="5"/>
        <v>7</v>
      </c>
      <c r="Y21" s="16">
        <f t="shared" si="6"/>
        <v>10.040000000000001</v>
      </c>
      <c r="Z21" s="35">
        <v>0.217857142857143</v>
      </c>
      <c r="AA21" s="35">
        <f t="shared" si="7"/>
        <v>0</v>
      </c>
      <c r="AB21" s="18">
        <f t="shared" si="8"/>
        <v>10.257857142857144</v>
      </c>
      <c r="AD21" s="18"/>
      <c r="AF21"/>
      <c r="AG21"/>
      <c r="AH21"/>
      <c r="AI21"/>
      <c r="AJ21"/>
    </row>
    <row r="22" spans="1:36" s="4" customFormat="1" ht="18.75">
      <c r="A22" s="145">
        <v>57</v>
      </c>
      <c r="B22" s="14" t="s">
        <v>118</v>
      </c>
      <c r="C22" s="14" t="s">
        <v>119</v>
      </c>
      <c r="D22" s="16">
        <v>0</v>
      </c>
      <c r="E22" s="16">
        <v>0</v>
      </c>
      <c r="F22" s="16">
        <v>12000</v>
      </c>
      <c r="G22" s="16">
        <v>3</v>
      </c>
      <c r="H22" s="165" t="s">
        <v>27</v>
      </c>
      <c r="I22" s="16">
        <v>0</v>
      </c>
      <c r="J22" s="16">
        <v>4</v>
      </c>
      <c r="K22" s="16">
        <v>12000</v>
      </c>
      <c r="L22" s="18">
        <f t="shared" si="2"/>
        <v>4</v>
      </c>
      <c r="M22" s="165" t="s">
        <v>27</v>
      </c>
      <c r="N22" s="16">
        <v>0</v>
      </c>
      <c r="O22" s="16">
        <v>3</v>
      </c>
      <c r="P22" s="16">
        <v>12000</v>
      </c>
      <c r="Q22" s="18">
        <f t="shared" si="3"/>
        <v>3</v>
      </c>
      <c r="R22" s="165" t="s">
        <v>27</v>
      </c>
      <c r="S22" s="18">
        <v>0</v>
      </c>
      <c r="T22" s="18">
        <v>2</v>
      </c>
      <c r="U22" s="18">
        <v>12000</v>
      </c>
      <c r="V22" s="18">
        <f t="shared" si="4"/>
        <v>2</v>
      </c>
      <c r="W22" s="102" t="s">
        <v>113</v>
      </c>
      <c r="X22" s="18">
        <f t="shared" si="5"/>
        <v>12</v>
      </c>
      <c r="Y22" s="16">
        <f t="shared" si="6"/>
        <v>16.799999999999997</v>
      </c>
      <c r="Z22" s="35">
        <v>1.95</v>
      </c>
      <c r="AA22" s="35">
        <f t="shared" si="7"/>
        <v>8.5</v>
      </c>
      <c r="AB22" s="18">
        <f t="shared" si="8"/>
        <v>10.249999999999996</v>
      </c>
      <c r="AD22" s="18"/>
      <c r="AF22"/>
      <c r="AG22"/>
      <c r="AH22"/>
      <c r="AI22"/>
      <c r="AJ22"/>
    </row>
    <row r="23" spans="1:36" s="4" customFormat="1" ht="18.75">
      <c r="A23" s="145">
        <v>88</v>
      </c>
      <c r="B23" s="74" t="s">
        <v>154</v>
      </c>
      <c r="C23" s="24"/>
      <c r="D23" s="16">
        <v>0</v>
      </c>
      <c r="E23" s="16">
        <v>0</v>
      </c>
      <c r="F23" s="16">
        <v>0</v>
      </c>
      <c r="G23" s="16">
        <v>0</v>
      </c>
      <c r="H23" s="165" t="s">
        <v>27</v>
      </c>
      <c r="I23" s="16">
        <v>0</v>
      </c>
      <c r="J23" s="16">
        <v>0</v>
      </c>
      <c r="K23" s="16">
        <v>0</v>
      </c>
      <c r="L23" s="18">
        <f t="shared" si="2"/>
        <v>0</v>
      </c>
      <c r="M23" s="165" t="s">
        <v>27</v>
      </c>
      <c r="N23" s="16">
        <v>0</v>
      </c>
      <c r="O23" s="16">
        <v>0</v>
      </c>
      <c r="P23" s="16">
        <v>0</v>
      </c>
      <c r="Q23" s="18">
        <f t="shared" si="3"/>
        <v>0</v>
      </c>
      <c r="R23" s="165" t="s">
        <v>27</v>
      </c>
      <c r="S23" s="18">
        <v>0</v>
      </c>
      <c r="T23" s="18">
        <v>1</v>
      </c>
      <c r="U23" s="18">
        <v>9000</v>
      </c>
      <c r="V23" s="18">
        <f t="shared" si="4"/>
        <v>1</v>
      </c>
      <c r="W23" s="166" t="s">
        <v>27</v>
      </c>
      <c r="X23" s="18">
        <f t="shared" si="5"/>
        <v>1</v>
      </c>
      <c r="Y23" s="16">
        <f t="shared" si="6"/>
        <v>1.9</v>
      </c>
      <c r="Z23" s="35">
        <v>8.1999999999999993</v>
      </c>
      <c r="AA23" s="35">
        <f t="shared" si="7"/>
        <v>0</v>
      </c>
      <c r="AB23" s="18">
        <f t="shared" si="8"/>
        <v>10.1</v>
      </c>
      <c r="AC23" s="153">
        <v>40</v>
      </c>
      <c r="AD23" s="153">
        <v>8.1999999999999993</v>
      </c>
      <c r="AF23"/>
      <c r="AG23"/>
      <c r="AH23"/>
      <c r="AI23"/>
      <c r="AJ23"/>
    </row>
    <row r="24" spans="1:36" s="4" customFormat="1" ht="18.75">
      <c r="A24" s="145">
        <v>80</v>
      </c>
      <c r="B24" s="14" t="s">
        <v>129</v>
      </c>
      <c r="C24" s="24"/>
      <c r="D24" s="16">
        <v>0</v>
      </c>
      <c r="E24" s="16">
        <v>0</v>
      </c>
      <c r="F24" s="16">
        <v>0</v>
      </c>
      <c r="G24" s="16">
        <v>0</v>
      </c>
      <c r="H24" s="165" t="s">
        <v>27</v>
      </c>
      <c r="I24" s="16">
        <v>0</v>
      </c>
      <c r="J24" s="16">
        <v>0</v>
      </c>
      <c r="K24" s="16">
        <v>2000</v>
      </c>
      <c r="L24" s="18">
        <f t="shared" si="2"/>
        <v>0</v>
      </c>
      <c r="M24" s="165" t="s">
        <v>27</v>
      </c>
      <c r="N24" s="16">
        <v>0</v>
      </c>
      <c r="O24" s="16">
        <v>3</v>
      </c>
      <c r="P24" s="16">
        <v>12000</v>
      </c>
      <c r="Q24" s="18">
        <f t="shared" si="3"/>
        <v>3</v>
      </c>
      <c r="R24" s="165" t="s">
        <v>27</v>
      </c>
      <c r="S24" s="18">
        <v>0</v>
      </c>
      <c r="T24" s="18">
        <v>2</v>
      </c>
      <c r="U24" s="18">
        <v>12000</v>
      </c>
      <c r="V24" s="18">
        <f t="shared" si="4"/>
        <v>2</v>
      </c>
      <c r="W24" s="166" t="s">
        <v>27</v>
      </c>
      <c r="X24" s="18">
        <f t="shared" si="5"/>
        <v>5</v>
      </c>
      <c r="Y24" s="16">
        <f t="shared" si="6"/>
        <v>7.6000000000000005</v>
      </c>
      <c r="Z24" s="35">
        <v>2.24464285714286</v>
      </c>
      <c r="AA24" s="35">
        <f t="shared" si="7"/>
        <v>0</v>
      </c>
      <c r="AB24" s="18">
        <f t="shared" si="8"/>
        <v>9.8446428571428601</v>
      </c>
      <c r="AD24" s="18"/>
      <c r="AF24"/>
      <c r="AG24"/>
      <c r="AH24"/>
      <c r="AI24"/>
      <c r="AJ24"/>
    </row>
    <row r="25" spans="1:36" s="4" customFormat="1" ht="18.75">
      <c r="A25" s="145">
        <v>53</v>
      </c>
      <c r="B25" s="14" t="s">
        <v>99</v>
      </c>
      <c r="C25" s="24"/>
      <c r="D25" s="16">
        <v>0</v>
      </c>
      <c r="E25" s="16">
        <v>0</v>
      </c>
      <c r="F25" s="16">
        <v>16200</v>
      </c>
      <c r="G25" s="16">
        <v>4</v>
      </c>
      <c r="H25" s="165" t="s">
        <v>27</v>
      </c>
      <c r="I25" s="16">
        <v>0</v>
      </c>
      <c r="J25" s="16">
        <v>4</v>
      </c>
      <c r="K25" s="16">
        <v>12600</v>
      </c>
      <c r="L25" s="18">
        <f t="shared" si="2"/>
        <v>4</v>
      </c>
      <c r="M25" s="90" t="s">
        <v>122</v>
      </c>
      <c r="N25" s="16">
        <v>0</v>
      </c>
      <c r="O25" s="16">
        <v>4</v>
      </c>
      <c r="P25" s="16">
        <v>12000</v>
      </c>
      <c r="Q25" s="18">
        <f t="shared" si="3"/>
        <v>4</v>
      </c>
      <c r="R25" s="165" t="s">
        <v>27</v>
      </c>
      <c r="S25" s="18">
        <v>0</v>
      </c>
      <c r="T25" s="18">
        <v>3</v>
      </c>
      <c r="U25" s="18">
        <v>12000</v>
      </c>
      <c r="V25" s="18">
        <f t="shared" si="4"/>
        <v>3</v>
      </c>
      <c r="W25" s="103" t="s">
        <v>117</v>
      </c>
      <c r="X25" s="18">
        <f t="shared" si="5"/>
        <v>15</v>
      </c>
      <c r="Y25" s="16">
        <f t="shared" si="6"/>
        <v>20.28</v>
      </c>
      <c r="Z25" s="35">
        <f>'Sep2019'!AC57</f>
        <v>3.0599999999999996</v>
      </c>
      <c r="AA25" s="35">
        <f t="shared" si="7"/>
        <v>13.5</v>
      </c>
      <c r="AB25" s="18">
        <f t="shared" si="8"/>
        <v>9.84</v>
      </c>
      <c r="AC25" s="18"/>
      <c r="AD25" s="18"/>
      <c r="AF25"/>
      <c r="AG25"/>
      <c r="AH25"/>
      <c r="AI25"/>
      <c r="AJ25"/>
    </row>
    <row r="26" spans="1:36" ht="18.75">
      <c r="A26" s="145">
        <v>34</v>
      </c>
      <c r="B26" s="14" t="s">
        <v>80</v>
      </c>
      <c r="C26" s="24"/>
      <c r="D26" s="16">
        <v>0</v>
      </c>
      <c r="E26" s="16">
        <v>0</v>
      </c>
      <c r="F26" s="16">
        <v>12000</v>
      </c>
      <c r="G26" s="16">
        <v>4</v>
      </c>
      <c r="H26" s="165" t="s">
        <v>27</v>
      </c>
      <c r="I26" s="16">
        <v>0</v>
      </c>
      <c r="J26" s="16">
        <v>3</v>
      </c>
      <c r="K26" s="16">
        <v>12000</v>
      </c>
      <c r="L26" s="18">
        <f t="shared" si="2"/>
        <v>3</v>
      </c>
      <c r="M26" s="165" t="s">
        <v>27</v>
      </c>
      <c r="N26" s="16">
        <v>0</v>
      </c>
      <c r="O26" s="16">
        <v>3</v>
      </c>
      <c r="P26" s="16">
        <v>12000</v>
      </c>
      <c r="Q26" s="18">
        <f t="shared" si="3"/>
        <v>3</v>
      </c>
      <c r="R26" s="165" t="s">
        <v>27</v>
      </c>
      <c r="S26" s="18">
        <v>0</v>
      </c>
      <c r="T26" s="18">
        <v>3</v>
      </c>
      <c r="U26" s="18">
        <v>12000</v>
      </c>
      <c r="V26" s="18">
        <f t="shared" si="4"/>
        <v>3</v>
      </c>
      <c r="W26" s="102" t="s">
        <v>113</v>
      </c>
      <c r="X26" s="18">
        <f t="shared" si="5"/>
        <v>13</v>
      </c>
      <c r="Y26" s="16">
        <f t="shared" si="6"/>
        <v>17.799999999999997</v>
      </c>
      <c r="Z26" s="35">
        <f>'Sep2019'!AC38</f>
        <v>0.39999999999999997</v>
      </c>
      <c r="AA26" s="35">
        <f t="shared" si="7"/>
        <v>8.5</v>
      </c>
      <c r="AB26" s="18">
        <f t="shared" si="8"/>
        <v>9.6999999999999957</v>
      </c>
      <c r="AC26" s="18"/>
      <c r="AD26" s="18"/>
    </row>
    <row r="27" spans="1:36" ht="18.75">
      <c r="A27" s="145">
        <v>5</v>
      </c>
      <c r="B27" s="14" t="s">
        <v>39</v>
      </c>
      <c r="C27" s="24"/>
      <c r="D27" s="16">
        <v>0</v>
      </c>
      <c r="E27" s="16">
        <v>0</v>
      </c>
      <c r="F27" s="16">
        <v>12000</v>
      </c>
      <c r="G27" s="16">
        <v>3</v>
      </c>
      <c r="H27" s="165" t="s">
        <v>27</v>
      </c>
      <c r="I27" s="16">
        <v>0</v>
      </c>
      <c r="J27" s="16">
        <v>4</v>
      </c>
      <c r="K27" s="16">
        <v>12000</v>
      </c>
      <c r="L27" s="18">
        <f t="shared" si="2"/>
        <v>4</v>
      </c>
      <c r="M27" s="90" t="s">
        <v>122</v>
      </c>
      <c r="N27" s="16">
        <v>0</v>
      </c>
      <c r="O27" s="16">
        <v>4</v>
      </c>
      <c r="P27" s="16">
        <v>9000</v>
      </c>
      <c r="Q27" s="18">
        <f t="shared" si="3"/>
        <v>4</v>
      </c>
      <c r="R27" s="165" t="s">
        <v>27</v>
      </c>
      <c r="S27" s="18">
        <v>0</v>
      </c>
      <c r="T27" s="18">
        <v>3</v>
      </c>
      <c r="U27" s="18">
        <v>6000</v>
      </c>
      <c r="V27" s="18">
        <f t="shared" si="4"/>
        <v>3</v>
      </c>
      <c r="W27" s="103" t="s">
        <v>117</v>
      </c>
      <c r="X27" s="18">
        <f t="shared" si="5"/>
        <v>14</v>
      </c>
      <c r="Y27" s="16">
        <f t="shared" si="6"/>
        <v>17.899999999999999</v>
      </c>
      <c r="Z27" s="35">
        <f>'Sep2019'!AC9</f>
        <v>5.2</v>
      </c>
      <c r="AA27" s="35">
        <f t="shared" si="7"/>
        <v>13.5</v>
      </c>
      <c r="AB27" s="18">
        <f t="shared" si="8"/>
        <v>9.5999999999999979</v>
      </c>
      <c r="AC27" s="18"/>
      <c r="AD27" s="18"/>
    </row>
    <row r="28" spans="1:36" ht="18.75">
      <c r="A28" s="145">
        <v>89</v>
      </c>
      <c r="B28" s="74" t="s">
        <v>155</v>
      </c>
      <c r="C28" s="24"/>
      <c r="D28" s="16">
        <v>0</v>
      </c>
      <c r="E28" s="16">
        <v>0</v>
      </c>
      <c r="F28" s="16">
        <v>0</v>
      </c>
      <c r="G28" s="16">
        <v>0</v>
      </c>
      <c r="H28" s="165" t="s">
        <v>27</v>
      </c>
      <c r="I28" s="16">
        <v>0</v>
      </c>
      <c r="J28" s="16">
        <v>0</v>
      </c>
      <c r="K28" s="16">
        <v>0</v>
      </c>
      <c r="L28" s="18">
        <f t="shared" si="2"/>
        <v>0</v>
      </c>
      <c r="M28" s="165" t="s">
        <v>27</v>
      </c>
      <c r="N28" s="16">
        <v>0</v>
      </c>
      <c r="O28" s="16">
        <v>0</v>
      </c>
      <c r="P28" s="16">
        <v>0</v>
      </c>
      <c r="Q28" s="18">
        <f t="shared" si="3"/>
        <v>0</v>
      </c>
      <c r="R28" s="165" t="s">
        <v>27</v>
      </c>
      <c r="S28" s="18">
        <v>0</v>
      </c>
      <c r="T28" s="18">
        <v>0</v>
      </c>
      <c r="U28" s="18">
        <v>11000</v>
      </c>
      <c r="V28" s="18">
        <f t="shared" si="4"/>
        <v>0</v>
      </c>
      <c r="W28" s="166" t="s">
        <v>27</v>
      </c>
      <c r="X28" s="18">
        <f t="shared" si="5"/>
        <v>0</v>
      </c>
      <c r="Y28" s="16">
        <f t="shared" si="6"/>
        <v>1.1000000000000001</v>
      </c>
      <c r="Z28" s="35">
        <v>8.5</v>
      </c>
      <c r="AA28" s="35">
        <f t="shared" si="7"/>
        <v>0</v>
      </c>
      <c r="AB28" s="18">
        <f t="shared" si="8"/>
        <v>9.6</v>
      </c>
      <c r="AC28" s="153">
        <v>38</v>
      </c>
      <c r="AD28" s="153">
        <v>8.5</v>
      </c>
    </row>
    <row r="29" spans="1:36" ht="18.75">
      <c r="A29" s="145">
        <v>10</v>
      </c>
      <c r="B29" s="14" t="s">
        <v>49</v>
      </c>
      <c r="C29" s="24"/>
      <c r="D29" s="16">
        <v>0</v>
      </c>
      <c r="E29" s="16">
        <v>0</v>
      </c>
      <c r="F29" s="16">
        <v>28200</v>
      </c>
      <c r="G29" s="16">
        <v>4</v>
      </c>
      <c r="H29" s="165" t="s">
        <v>122</v>
      </c>
      <c r="I29" s="16">
        <v>0</v>
      </c>
      <c r="J29" s="16">
        <v>4</v>
      </c>
      <c r="K29" s="16">
        <v>18600</v>
      </c>
      <c r="L29" s="18">
        <f t="shared" si="2"/>
        <v>4</v>
      </c>
      <c r="M29" s="88" t="s">
        <v>124</v>
      </c>
      <c r="N29" s="16">
        <v>0</v>
      </c>
      <c r="O29" s="16">
        <v>4</v>
      </c>
      <c r="P29" s="16">
        <v>16200</v>
      </c>
      <c r="Q29" s="18">
        <f t="shared" si="3"/>
        <v>4</v>
      </c>
      <c r="R29" s="88" t="s">
        <v>124</v>
      </c>
      <c r="S29" s="18">
        <v>0</v>
      </c>
      <c r="T29" s="18">
        <v>3</v>
      </c>
      <c r="U29" s="18">
        <v>13200</v>
      </c>
      <c r="V29" s="18">
        <f t="shared" si="4"/>
        <v>3</v>
      </c>
      <c r="W29" s="88" t="s">
        <v>120</v>
      </c>
      <c r="X29" s="18">
        <f t="shared" si="5"/>
        <v>15</v>
      </c>
      <c r="Y29" s="16">
        <f t="shared" si="6"/>
        <v>22.62</v>
      </c>
      <c r="Z29" s="35">
        <f>'Sep2019'!AC14</f>
        <v>5.96</v>
      </c>
      <c r="AA29" s="35">
        <f t="shared" si="7"/>
        <v>19</v>
      </c>
      <c r="AB29" s="18">
        <f t="shared" si="8"/>
        <v>9.5800000000000018</v>
      </c>
      <c r="AC29" s="18"/>
      <c r="AD29" s="18"/>
    </row>
    <row r="30" spans="1:36" ht="18.75" hidden="1" customHeight="1">
      <c r="A30" s="145">
        <v>35</v>
      </c>
      <c r="B30" s="59" t="s">
        <v>81</v>
      </c>
      <c r="C30" s="24"/>
      <c r="D30" s="16">
        <v>0</v>
      </c>
      <c r="E30" s="16">
        <v>0</v>
      </c>
      <c r="F30" s="16">
        <v>0</v>
      </c>
      <c r="G30" s="16">
        <f>D30+E30</f>
        <v>0</v>
      </c>
      <c r="H30" s="165" t="s">
        <v>27</v>
      </c>
      <c r="I30" s="16">
        <v>0</v>
      </c>
      <c r="J30" s="16">
        <v>0</v>
      </c>
      <c r="K30" s="16">
        <v>0</v>
      </c>
      <c r="L30" s="18">
        <f t="shared" si="2"/>
        <v>0</v>
      </c>
      <c r="M30" s="165" t="s">
        <v>27</v>
      </c>
      <c r="N30" s="16">
        <v>0</v>
      </c>
      <c r="O30" s="16">
        <v>0</v>
      </c>
      <c r="P30" s="16">
        <v>0</v>
      </c>
      <c r="Q30" s="18">
        <f t="shared" si="3"/>
        <v>0</v>
      </c>
      <c r="R30" s="165" t="s">
        <v>27</v>
      </c>
      <c r="S30" s="18">
        <v>0</v>
      </c>
      <c r="T30" s="18">
        <v>0</v>
      </c>
      <c r="U30" s="18">
        <v>0</v>
      </c>
      <c r="V30" s="18">
        <f t="shared" si="4"/>
        <v>0</v>
      </c>
      <c r="W30" s="165" t="s">
        <v>27</v>
      </c>
      <c r="X30" s="18">
        <f t="shared" si="5"/>
        <v>0</v>
      </c>
      <c r="Y30" s="16">
        <f t="shared" si="6"/>
        <v>0</v>
      </c>
      <c r="Z30" s="35">
        <f>'Sep2019'!AC39</f>
        <v>0.2</v>
      </c>
      <c r="AA30" s="35">
        <f t="shared" si="7"/>
        <v>0</v>
      </c>
      <c r="AB30" s="18">
        <f t="shared" si="8"/>
        <v>0.2</v>
      </c>
      <c r="AC30" s="18"/>
      <c r="AD30" s="18"/>
    </row>
    <row r="31" spans="1:36" ht="18.75">
      <c r="A31" s="145">
        <v>8</v>
      </c>
      <c r="B31" s="109" t="s">
        <v>156</v>
      </c>
      <c r="C31" s="14" t="s">
        <v>45</v>
      </c>
      <c r="D31" s="16">
        <v>0</v>
      </c>
      <c r="E31" s="16">
        <v>0</v>
      </c>
      <c r="F31" s="16">
        <v>17400</v>
      </c>
      <c r="G31" s="16">
        <v>4</v>
      </c>
      <c r="H31" s="165" t="s">
        <v>123</v>
      </c>
      <c r="I31" s="16">
        <v>0</v>
      </c>
      <c r="J31" s="16">
        <v>4</v>
      </c>
      <c r="K31" s="16">
        <v>12000</v>
      </c>
      <c r="L31" s="18">
        <f t="shared" si="2"/>
        <v>4</v>
      </c>
      <c r="M31" s="165" t="s">
        <v>27</v>
      </c>
      <c r="N31" s="16">
        <v>0</v>
      </c>
      <c r="O31" s="16">
        <v>4</v>
      </c>
      <c r="P31" s="16">
        <v>12000</v>
      </c>
      <c r="Q31" s="18">
        <f t="shared" si="3"/>
        <v>4</v>
      </c>
      <c r="R31" s="89" t="s">
        <v>123</v>
      </c>
      <c r="S31" s="18">
        <v>0</v>
      </c>
      <c r="T31" s="18">
        <v>3</v>
      </c>
      <c r="U31" s="18">
        <v>11000</v>
      </c>
      <c r="V31" s="18">
        <f t="shared" si="4"/>
        <v>3</v>
      </c>
      <c r="W31" s="97" t="s">
        <v>120</v>
      </c>
      <c r="X31" s="18">
        <f t="shared" si="5"/>
        <v>15</v>
      </c>
      <c r="Y31" s="16">
        <f t="shared" si="6"/>
        <v>20.239999999999998</v>
      </c>
      <c r="Z31" s="35">
        <f>'Sep2019'!AC12</f>
        <v>4.8199999999999994</v>
      </c>
      <c r="AA31" s="35">
        <f t="shared" si="7"/>
        <v>15.5</v>
      </c>
      <c r="AB31" s="18">
        <f t="shared" si="8"/>
        <v>9.5599999999999987</v>
      </c>
      <c r="AC31" s="18"/>
    </row>
    <row r="32" spans="1:36" ht="18.75">
      <c r="A32" s="145">
        <v>43</v>
      </c>
      <c r="B32" s="14" t="s">
        <v>89</v>
      </c>
      <c r="C32" s="24"/>
      <c r="D32" s="16">
        <v>0</v>
      </c>
      <c r="E32" s="16">
        <v>0</v>
      </c>
      <c r="F32" s="16">
        <v>30000</v>
      </c>
      <c r="G32" s="16">
        <v>3</v>
      </c>
      <c r="H32" s="165" t="s">
        <v>27</v>
      </c>
      <c r="I32" s="16">
        <v>0</v>
      </c>
      <c r="J32" s="16">
        <v>4</v>
      </c>
      <c r="K32" s="16">
        <v>30000</v>
      </c>
      <c r="L32" s="18">
        <f t="shared" si="2"/>
        <v>4</v>
      </c>
      <c r="M32" s="90" t="s">
        <v>122</v>
      </c>
      <c r="N32" s="16">
        <v>0</v>
      </c>
      <c r="O32" s="16">
        <v>4</v>
      </c>
      <c r="P32" s="16">
        <v>30000</v>
      </c>
      <c r="Q32" s="18">
        <f t="shared" si="3"/>
        <v>4</v>
      </c>
      <c r="R32" s="89" t="s">
        <v>123</v>
      </c>
      <c r="S32" s="18">
        <v>0</v>
      </c>
      <c r="T32" s="18">
        <v>3</v>
      </c>
      <c r="U32" s="18">
        <v>12000</v>
      </c>
      <c r="V32" s="18">
        <f t="shared" si="4"/>
        <v>3</v>
      </c>
      <c r="W32" s="97" t="s">
        <v>120</v>
      </c>
      <c r="X32" s="18">
        <f t="shared" si="5"/>
        <v>14</v>
      </c>
      <c r="Y32" s="16">
        <f t="shared" si="6"/>
        <v>24.2</v>
      </c>
      <c r="Z32" s="35">
        <f>'Sep2019'!AC47</f>
        <v>2.2999999999999998</v>
      </c>
      <c r="AA32" s="35">
        <f t="shared" si="7"/>
        <v>17</v>
      </c>
      <c r="AB32" s="18">
        <f t="shared" si="8"/>
        <v>9.5</v>
      </c>
      <c r="AC32" s="18"/>
      <c r="AD32" s="18"/>
    </row>
    <row r="33" spans="1:36" s="4" customFormat="1" ht="18.75">
      <c r="A33" s="145">
        <v>69</v>
      </c>
      <c r="B33" s="14" t="s">
        <v>126</v>
      </c>
      <c r="C33" s="24"/>
      <c r="D33" s="16">
        <v>0</v>
      </c>
      <c r="E33" s="16">
        <v>0</v>
      </c>
      <c r="F33" s="16">
        <v>0</v>
      </c>
      <c r="G33" s="16">
        <v>0</v>
      </c>
      <c r="H33" s="165" t="s">
        <v>27</v>
      </c>
      <c r="I33" s="16">
        <v>0</v>
      </c>
      <c r="J33" s="16">
        <v>4</v>
      </c>
      <c r="K33" s="16">
        <v>9200</v>
      </c>
      <c r="L33" s="18">
        <f t="shared" si="2"/>
        <v>4</v>
      </c>
      <c r="M33" s="165" t="s">
        <v>27</v>
      </c>
      <c r="N33" s="16">
        <v>0</v>
      </c>
      <c r="O33" s="16">
        <v>4</v>
      </c>
      <c r="P33" s="16">
        <v>12000</v>
      </c>
      <c r="Q33" s="18">
        <f t="shared" si="3"/>
        <v>4</v>
      </c>
      <c r="R33" s="165" t="s">
        <v>27</v>
      </c>
      <c r="S33" s="18">
        <v>0</v>
      </c>
      <c r="T33" s="18">
        <v>3</v>
      </c>
      <c r="U33" s="18">
        <v>12000</v>
      </c>
      <c r="V33" s="18">
        <f t="shared" si="4"/>
        <v>3</v>
      </c>
      <c r="W33" s="97" t="s">
        <v>120</v>
      </c>
      <c r="X33" s="18">
        <f t="shared" si="5"/>
        <v>11</v>
      </c>
      <c r="Y33" s="16">
        <f t="shared" si="6"/>
        <v>14.319999999999999</v>
      </c>
      <c r="Z33" s="35">
        <v>0.55249999999999999</v>
      </c>
      <c r="AA33" s="35">
        <f t="shared" si="7"/>
        <v>5.5</v>
      </c>
      <c r="AB33" s="18">
        <f t="shared" si="8"/>
        <v>9.3724999999999987</v>
      </c>
      <c r="AD33" s="18"/>
      <c r="AF33"/>
      <c r="AG33"/>
      <c r="AH33"/>
      <c r="AI33"/>
      <c r="AJ33"/>
    </row>
    <row r="34" spans="1:36" s="4" customFormat="1" ht="18.75">
      <c r="A34" s="145">
        <v>46</v>
      </c>
      <c r="B34" s="14" t="s">
        <v>92</v>
      </c>
      <c r="C34" s="24"/>
      <c r="D34" s="16">
        <v>0</v>
      </c>
      <c r="E34" s="16">
        <v>0</v>
      </c>
      <c r="F34" s="16">
        <v>16800</v>
      </c>
      <c r="G34" s="16">
        <v>3</v>
      </c>
      <c r="H34" s="165" t="s">
        <v>124</v>
      </c>
      <c r="I34" s="16">
        <v>0</v>
      </c>
      <c r="J34" s="16">
        <v>4</v>
      </c>
      <c r="K34" s="16">
        <v>16200</v>
      </c>
      <c r="L34" s="18">
        <f t="shared" si="2"/>
        <v>4</v>
      </c>
      <c r="M34" s="88" t="s">
        <v>124</v>
      </c>
      <c r="N34" s="16">
        <v>0</v>
      </c>
      <c r="O34" s="16">
        <v>4</v>
      </c>
      <c r="P34" s="16">
        <v>17400</v>
      </c>
      <c r="Q34" s="18">
        <f t="shared" si="3"/>
        <v>4</v>
      </c>
      <c r="R34" s="88" t="s">
        <v>124</v>
      </c>
      <c r="S34" s="18">
        <v>0</v>
      </c>
      <c r="T34" s="18">
        <v>3</v>
      </c>
      <c r="U34" s="18">
        <v>12000</v>
      </c>
      <c r="V34" s="18">
        <f t="shared" si="4"/>
        <v>3</v>
      </c>
      <c r="W34" s="88" t="s">
        <v>120</v>
      </c>
      <c r="X34" s="18">
        <f t="shared" si="5"/>
        <v>14</v>
      </c>
      <c r="Y34" s="16">
        <f t="shared" si="6"/>
        <v>20.239999999999998</v>
      </c>
      <c r="Z34" s="35">
        <f>'Sep2019'!AC50</f>
        <v>5.0599999999999996</v>
      </c>
      <c r="AA34" s="35">
        <f t="shared" si="7"/>
        <v>16</v>
      </c>
      <c r="AB34" s="18">
        <f t="shared" si="8"/>
        <v>9.2999999999999972</v>
      </c>
      <c r="AC34" s="18"/>
      <c r="AD34" s="18"/>
      <c r="AF34"/>
      <c r="AG34"/>
      <c r="AH34"/>
      <c r="AI34"/>
      <c r="AJ34"/>
    </row>
    <row r="35" spans="1:36" s="4" customFormat="1" ht="18.75">
      <c r="A35" s="145">
        <v>12</v>
      </c>
      <c r="B35" s="14" t="s">
        <v>53</v>
      </c>
      <c r="C35" s="24"/>
      <c r="D35" s="16">
        <v>0</v>
      </c>
      <c r="E35" s="16">
        <v>0</v>
      </c>
      <c r="F35" s="16">
        <v>19200</v>
      </c>
      <c r="G35" s="16">
        <v>4</v>
      </c>
      <c r="H35" s="165" t="s">
        <v>123</v>
      </c>
      <c r="I35" s="16">
        <v>0</v>
      </c>
      <c r="J35" s="16">
        <v>4</v>
      </c>
      <c r="K35" s="16">
        <v>12000</v>
      </c>
      <c r="L35" s="18">
        <f t="shared" si="2"/>
        <v>4</v>
      </c>
      <c r="M35" s="88" t="s">
        <v>124</v>
      </c>
      <c r="N35" s="16">
        <v>0</v>
      </c>
      <c r="O35" s="16">
        <v>4</v>
      </c>
      <c r="P35" s="16">
        <v>12000</v>
      </c>
      <c r="Q35" s="18">
        <f t="shared" si="3"/>
        <v>4</v>
      </c>
      <c r="R35" s="165" t="s">
        <v>27</v>
      </c>
      <c r="S35" s="18">
        <v>0</v>
      </c>
      <c r="T35" s="18">
        <v>3</v>
      </c>
      <c r="U35" s="18">
        <v>12000</v>
      </c>
      <c r="V35" s="18">
        <f t="shared" si="4"/>
        <v>3</v>
      </c>
      <c r="W35" s="102" t="s">
        <v>113</v>
      </c>
      <c r="X35" s="18">
        <f t="shared" si="5"/>
        <v>15</v>
      </c>
      <c r="Y35" s="16">
        <f t="shared" si="6"/>
        <v>20.52</v>
      </c>
      <c r="Z35" s="35">
        <f>'Sep2019'!AC16</f>
        <v>5.7</v>
      </c>
      <c r="AA35" s="35">
        <f t="shared" si="7"/>
        <v>17</v>
      </c>
      <c r="AB35" s="18">
        <f t="shared" si="8"/>
        <v>9.2199999999999989</v>
      </c>
      <c r="AC35" s="18"/>
      <c r="AD35" s="18"/>
      <c r="AF35"/>
      <c r="AG35"/>
      <c r="AH35"/>
      <c r="AI35"/>
      <c r="AJ35"/>
    </row>
    <row r="36" spans="1:36" s="4" customFormat="1" ht="18.75">
      <c r="A36" s="145">
        <v>23</v>
      </c>
      <c r="B36" s="14" t="s">
        <v>70</v>
      </c>
      <c r="C36" s="24"/>
      <c r="D36" s="16">
        <v>0</v>
      </c>
      <c r="E36" s="16">
        <v>0</v>
      </c>
      <c r="F36" s="16">
        <v>17800</v>
      </c>
      <c r="G36" s="16">
        <v>4</v>
      </c>
      <c r="H36" s="165" t="s">
        <v>123</v>
      </c>
      <c r="I36" s="16">
        <v>0</v>
      </c>
      <c r="J36" s="16">
        <v>4</v>
      </c>
      <c r="K36" s="16">
        <v>19000</v>
      </c>
      <c r="L36" s="18">
        <f t="shared" si="2"/>
        <v>4</v>
      </c>
      <c r="M36" s="165" t="s">
        <v>27</v>
      </c>
      <c r="N36" s="16">
        <v>0</v>
      </c>
      <c r="O36" s="16">
        <v>4</v>
      </c>
      <c r="P36" s="16">
        <v>6000</v>
      </c>
      <c r="Q36" s="18">
        <f t="shared" si="3"/>
        <v>4</v>
      </c>
      <c r="R36" s="89" t="s">
        <v>123</v>
      </c>
      <c r="S36" s="18">
        <v>0</v>
      </c>
      <c r="T36" s="18">
        <v>3</v>
      </c>
      <c r="U36" s="18">
        <v>6000</v>
      </c>
      <c r="V36" s="18">
        <f t="shared" si="4"/>
        <v>3</v>
      </c>
      <c r="W36" s="88" t="s">
        <v>120</v>
      </c>
      <c r="X36" s="18">
        <f t="shared" si="5"/>
        <v>15</v>
      </c>
      <c r="Y36" s="16">
        <f t="shared" si="6"/>
        <v>19.880000000000003</v>
      </c>
      <c r="Z36" s="35">
        <f>'Sep2019'!AC27</f>
        <v>4.8</v>
      </c>
      <c r="AA36" s="35">
        <f t="shared" si="7"/>
        <v>15.5</v>
      </c>
      <c r="AB36" s="18">
        <f t="shared" si="8"/>
        <v>9.1800000000000033</v>
      </c>
      <c r="AC36" s="18"/>
      <c r="AD36" s="18"/>
      <c r="AF36"/>
      <c r="AG36"/>
      <c r="AH36"/>
      <c r="AI36"/>
      <c r="AJ36"/>
    </row>
    <row r="37" spans="1:36" s="4" customFormat="1" ht="18.75">
      <c r="A37" s="145">
        <v>16</v>
      </c>
      <c r="B37" s="14" t="s">
        <v>61</v>
      </c>
      <c r="C37" s="24"/>
      <c r="D37" s="16">
        <v>0</v>
      </c>
      <c r="E37" s="16">
        <v>0</v>
      </c>
      <c r="F37" s="16">
        <v>16200</v>
      </c>
      <c r="G37" s="16">
        <v>4</v>
      </c>
      <c r="H37" s="165" t="s">
        <v>124</v>
      </c>
      <c r="I37" s="16">
        <v>0</v>
      </c>
      <c r="J37" s="16">
        <v>3</v>
      </c>
      <c r="K37" s="16">
        <v>18000</v>
      </c>
      <c r="L37" s="18">
        <f t="shared" si="2"/>
        <v>3</v>
      </c>
      <c r="M37" s="165" t="s">
        <v>27</v>
      </c>
      <c r="N37" s="16">
        <v>0</v>
      </c>
      <c r="O37" s="16">
        <v>4</v>
      </c>
      <c r="P37" s="16">
        <v>13800</v>
      </c>
      <c r="Q37" s="18">
        <f t="shared" si="3"/>
        <v>4</v>
      </c>
      <c r="R37" s="90" t="s">
        <v>122</v>
      </c>
      <c r="S37" s="18">
        <v>0</v>
      </c>
      <c r="T37" s="18">
        <v>3</v>
      </c>
      <c r="U37" s="18">
        <v>13200</v>
      </c>
      <c r="V37" s="18">
        <f t="shared" si="4"/>
        <v>3</v>
      </c>
      <c r="W37" s="88" t="s">
        <v>120</v>
      </c>
      <c r="X37" s="18">
        <f t="shared" si="5"/>
        <v>14</v>
      </c>
      <c r="Y37" s="16">
        <f t="shared" si="6"/>
        <v>20.12</v>
      </c>
      <c r="Z37" s="35">
        <f>'Sep2019'!AC20</f>
        <v>4.5</v>
      </c>
      <c r="AA37" s="35">
        <f t="shared" ref="AA37:AA69" si="9">VLOOKUP(H37,$AF$3:$AG$9,2,FALSE)+VLOOKUP(M37,$AF$3:$AG$9,2,FALSE)+VLOOKUP(R37,$AF$3:$AG$9,2,FALSE)+VLOOKUP(W37,$AF$3:$AG$9,2,FALSE)</f>
        <v>15.5</v>
      </c>
      <c r="AB37" s="18">
        <f t="shared" si="8"/>
        <v>9.120000000000001</v>
      </c>
      <c r="AC37" s="18"/>
      <c r="AF37"/>
      <c r="AG37"/>
      <c r="AH37"/>
      <c r="AI37"/>
      <c r="AJ37"/>
    </row>
    <row r="38" spans="1:36" s="4" customFormat="1" ht="18.75">
      <c r="A38" s="145">
        <v>62</v>
      </c>
      <c r="B38" s="14" t="s">
        <v>125</v>
      </c>
      <c r="C38" s="24"/>
      <c r="D38" s="16">
        <v>0</v>
      </c>
      <c r="E38" s="16">
        <v>0</v>
      </c>
      <c r="F38" s="16">
        <v>8400</v>
      </c>
      <c r="G38" s="16">
        <v>0</v>
      </c>
      <c r="H38" s="165" t="s">
        <v>27</v>
      </c>
      <c r="I38" s="16">
        <v>0</v>
      </c>
      <c r="J38" s="16">
        <v>1</v>
      </c>
      <c r="K38" s="16">
        <v>18000</v>
      </c>
      <c r="L38" s="18">
        <f t="shared" si="2"/>
        <v>1</v>
      </c>
      <c r="M38" s="165" t="s">
        <v>27</v>
      </c>
      <c r="N38" s="16">
        <v>0</v>
      </c>
      <c r="O38" s="16">
        <v>2</v>
      </c>
      <c r="P38" s="16">
        <v>12000</v>
      </c>
      <c r="Q38" s="18">
        <f t="shared" si="3"/>
        <v>2</v>
      </c>
      <c r="R38" s="165" t="s">
        <v>27</v>
      </c>
      <c r="S38" s="18">
        <v>0</v>
      </c>
      <c r="T38" s="18">
        <v>2</v>
      </c>
      <c r="U38" s="18">
        <v>12000</v>
      </c>
      <c r="V38" s="18">
        <f t="shared" si="4"/>
        <v>2</v>
      </c>
      <c r="W38" s="88" t="s">
        <v>120</v>
      </c>
      <c r="X38" s="18">
        <f t="shared" si="5"/>
        <v>5</v>
      </c>
      <c r="Y38" s="16">
        <f t="shared" si="6"/>
        <v>10.039999999999999</v>
      </c>
      <c r="Z38" s="35">
        <v>4.5457142857142898</v>
      </c>
      <c r="AA38" s="35">
        <f t="shared" si="9"/>
        <v>5.5</v>
      </c>
      <c r="AB38" s="18">
        <f t="shared" si="8"/>
        <v>9.085714285714289</v>
      </c>
      <c r="AD38" s="18"/>
      <c r="AF38"/>
      <c r="AG38"/>
      <c r="AH38"/>
      <c r="AI38"/>
      <c r="AJ38"/>
    </row>
    <row r="39" spans="1:36" s="4" customFormat="1" ht="18.75">
      <c r="A39" s="145">
        <v>76</v>
      </c>
      <c r="B39" s="14" t="s">
        <v>135</v>
      </c>
      <c r="C39" s="14" t="s">
        <v>136</v>
      </c>
      <c r="D39" s="16">
        <v>0</v>
      </c>
      <c r="E39" s="16">
        <v>0</v>
      </c>
      <c r="F39" s="16">
        <v>0</v>
      </c>
      <c r="G39" s="16">
        <v>0</v>
      </c>
      <c r="H39" s="165" t="s">
        <v>27</v>
      </c>
      <c r="I39" s="16">
        <v>0</v>
      </c>
      <c r="J39" s="16">
        <v>0</v>
      </c>
      <c r="K39" s="16">
        <v>2000</v>
      </c>
      <c r="L39" s="18">
        <f t="shared" si="2"/>
        <v>0</v>
      </c>
      <c r="M39" s="165" t="s">
        <v>27</v>
      </c>
      <c r="N39" s="16">
        <v>0</v>
      </c>
      <c r="O39" s="16">
        <v>4</v>
      </c>
      <c r="P39" s="16">
        <v>12000</v>
      </c>
      <c r="Q39" s="18">
        <f t="shared" si="3"/>
        <v>4</v>
      </c>
      <c r="R39" s="165" t="s">
        <v>27</v>
      </c>
      <c r="S39" s="18">
        <v>0</v>
      </c>
      <c r="T39" s="18">
        <v>2</v>
      </c>
      <c r="U39" s="18">
        <v>11000</v>
      </c>
      <c r="V39" s="18">
        <f t="shared" si="4"/>
        <v>2</v>
      </c>
      <c r="W39" s="165" t="s">
        <v>27</v>
      </c>
      <c r="X39" s="18">
        <f t="shared" si="5"/>
        <v>6</v>
      </c>
      <c r="Y39" s="16">
        <f t="shared" si="6"/>
        <v>8.5</v>
      </c>
      <c r="Z39" s="35">
        <v>0.51071428571428601</v>
      </c>
      <c r="AA39" s="35">
        <f t="shared" si="9"/>
        <v>0</v>
      </c>
      <c r="AB39" s="18">
        <f t="shared" si="8"/>
        <v>9.0107142857142861</v>
      </c>
      <c r="AD39" s="18"/>
      <c r="AF39"/>
      <c r="AG39"/>
      <c r="AH39"/>
      <c r="AI39"/>
      <c r="AJ39"/>
    </row>
    <row r="40" spans="1:36" s="4" customFormat="1" ht="18.75">
      <c r="A40" s="145">
        <v>3</v>
      </c>
      <c r="B40" s="128" t="s">
        <v>33</v>
      </c>
      <c r="C40" s="24"/>
      <c r="D40" s="16">
        <v>0</v>
      </c>
      <c r="E40" s="16">
        <v>0</v>
      </c>
      <c r="F40" s="16">
        <v>12000</v>
      </c>
      <c r="G40" s="16">
        <v>2</v>
      </c>
      <c r="H40" s="165" t="s">
        <v>27</v>
      </c>
      <c r="I40" s="16">
        <v>0</v>
      </c>
      <c r="J40" s="16">
        <v>0</v>
      </c>
      <c r="K40" s="16">
        <v>0</v>
      </c>
      <c r="L40" s="18">
        <f t="shared" si="2"/>
        <v>0</v>
      </c>
      <c r="M40" s="165" t="s">
        <v>27</v>
      </c>
      <c r="N40" s="16">
        <v>0</v>
      </c>
      <c r="O40" s="16">
        <v>0</v>
      </c>
      <c r="P40" s="16">
        <v>0</v>
      </c>
      <c r="Q40" s="18">
        <f t="shared" si="3"/>
        <v>0</v>
      </c>
      <c r="R40" s="165" t="s">
        <v>27</v>
      </c>
      <c r="S40" s="18">
        <v>0</v>
      </c>
      <c r="T40" s="18">
        <v>0</v>
      </c>
      <c r="U40" s="18">
        <v>0</v>
      </c>
      <c r="V40" s="18">
        <f t="shared" si="4"/>
        <v>0</v>
      </c>
      <c r="W40" s="165" t="s">
        <v>27</v>
      </c>
      <c r="X40" s="18">
        <f t="shared" si="5"/>
        <v>2</v>
      </c>
      <c r="Y40" s="16">
        <f t="shared" si="6"/>
        <v>3.2</v>
      </c>
      <c r="Z40" s="35">
        <f>'Sep2019'!AC7</f>
        <v>5.8</v>
      </c>
      <c r="AA40" s="35">
        <f t="shared" si="9"/>
        <v>0</v>
      </c>
      <c r="AB40" s="18">
        <f t="shared" si="8"/>
        <v>9</v>
      </c>
      <c r="AC40" s="18"/>
      <c r="AD40" s="18"/>
      <c r="AF40"/>
      <c r="AG40"/>
      <c r="AH40"/>
      <c r="AI40"/>
      <c r="AJ40"/>
    </row>
    <row r="41" spans="1:36" s="4" customFormat="1" ht="18.75">
      <c r="A41" s="145">
        <v>17</v>
      </c>
      <c r="B41" s="14" t="s">
        <v>63</v>
      </c>
      <c r="C41" s="24"/>
      <c r="D41" s="16">
        <v>0</v>
      </c>
      <c r="E41" s="16">
        <v>0</v>
      </c>
      <c r="F41" s="16">
        <v>12000</v>
      </c>
      <c r="G41" s="16">
        <v>4</v>
      </c>
      <c r="H41" s="165" t="s">
        <v>27</v>
      </c>
      <c r="I41" s="16">
        <v>0</v>
      </c>
      <c r="J41" s="16">
        <v>2</v>
      </c>
      <c r="K41" s="16">
        <v>12000</v>
      </c>
      <c r="L41" s="18">
        <f t="shared" si="2"/>
        <v>2</v>
      </c>
      <c r="M41" s="89" t="s">
        <v>123</v>
      </c>
      <c r="N41" s="16">
        <v>0</v>
      </c>
      <c r="O41" s="16">
        <v>4</v>
      </c>
      <c r="P41" s="16">
        <v>12000</v>
      </c>
      <c r="Q41" s="18">
        <f t="shared" si="3"/>
        <v>4</v>
      </c>
      <c r="R41" s="165" t="s">
        <v>27</v>
      </c>
      <c r="S41" s="18">
        <v>0</v>
      </c>
      <c r="T41" s="18">
        <v>2</v>
      </c>
      <c r="U41" s="18">
        <v>12000</v>
      </c>
      <c r="V41" s="18">
        <f t="shared" si="4"/>
        <v>2</v>
      </c>
      <c r="W41" s="89" t="s">
        <v>117</v>
      </c>
      <c r="X41" s="18">
        <f t="shared" si="5"/>
        <v>12</v>
      </c>
      <c r="Y41" s="16">
        <f t="shared" si="6"/>
        <v>16.799999999999997</v>
      </c>
      <c r="Z41" s="35">
        <f>'Sep2019'!AC21</f>
        <v>4.2</v>
      </c>
      <c r="AA41" s="35">
        <f t="shared" si="9"/>
        <v>12</v>
      </c>
      <c r="AB41" s="18">
        <f t="shared" si="8"/>
        <v>8.9999999999999964</v>
      </c>
      <c r="AC41" s="18"/>
      <c r="AD41" s="18"/>
      <c r="AF41"/>
      <c r="AG41"/>
      <c r="AH41"/>
      <c r="AI41"/>
      <c r="AJ41"/>
    </row>
    <row r="42" spans="1:36" s="4" customFormat="1" ht="18.75">
      <c r="A42" s="145">
        <v>45</v>
      </c>
      <c r="B42" s="14" t="s">
        <v>91</v>
      </c>
      <c r="C42" s="24"/>
      <c r="D42" s="16">
        <v>0</v>
      </c>
      <c r="E42" s="16">
        <v>0</v>
      </c>
      <c r="F42" s="16">
        <v>20600</v>
      </c>
      <c r="G42" s="16">
        <v>1</v>
      </c>
      <c r="H42" s="165" t="s">
        <v>27</v>
      </c>
      <c r="I42" s="16">
        <v>0</v>
      </c>
      <c r="J42" s="16">
        <v>3</v>
      </c>
      <c r="K42" s="16">
        <v>12000</v>
      </c>
      <c r="L42" s="18">
        <f t="shared" si="2"/>
        <v>3</v>
      </c>
      <c r="M42" s="165" t="s">
        <v>27</v>
      </c>
      <c r="N42" s="16">
        <v>0</v>
      </c>
      <c r="O42" s="16">
        <v>0</v>
      </c>
      <c r="P42" s="16">
        <v>12000</v>
      </c>
      <c r="Q42" s="18">
        <f t="shared" si="3"/>
        <v>0</v>
      </c>
      <c r="R42" s="165" t="s">
        <v>27</v>
      </c>
      <c r="S42" s="18">
        <v>0</v>
      </c>
      <c r="T42" s="18">
        <v>2</v>
      </c>
      <c r="U42" s="18">
        <v>12000</v>
      </c>
      <c r="V42" s="18">
        <f t="shared" si="4"/>
        <v>2</v>
      </c>
      <c r="W42" s="89" t="s">
        <v>117</v>
      </c>
      <c r="X42" s="18">
        <f t="shared" si="5"/>
        <v>6</v>
      </c>
      <c r="Y42" s="16">
        <f t="shared" si="6"/>
        <v>11.659999999999998</v>
      </c>
      <c r="Z42" s="35">
        <f>'Sep2019'!AC49</f>
        <v>4.3</v>
      </c>
      <c r="AA42" s="35">
        <f t="shared" si="9"/>
        <v>7</v>
      </c>
      <c r="AB42" s="18">
        <f t="shared" si="8"/>
        <v>8.9599999999999973</v>
      </c>
      <c r="AC42" s="18"/>
      <c r="AD42" s="18"/>
      <c r="AF42"/>
      <c r="AG42"/>
      <c r="AH42"/>
      <c r="AI42"/>
      <c r="AJ42"/>
    </row>
    <row r="43" spans="1:36" s="4" customFormat="1" ht="18.75">
      <c r="A43" s="145">
        <v>56</v>
      </c>
      <c r="B43" s="14" t="s">
        <v>102</v>
      </c>
      <c r="C43" s="24"/>
      <c r="D43" s="16">
        <v>0</v>
      </c>
      <c r="E43" s="16">
        <v>0</v>
      </c>
      <c r="F43" s="16">
        <v>26200</v>
      </c>
      <c r="G43" s="16">
        <v>3</v>
      </c>
      <c r="H43" s="165" t="s">
        <v>27</v>
      </c>
      <c r="I43" s="16">
        <v>0</v>
      </c>
      <c r="J43" s="16">
        <v>2</v>
      </c>
      <c r="K43" s="16">
        <v>12000</v>
      </c>
      <c r="L43" s="18">
        <f t="shared" si="2"/>
        <v>2</v>
      </c>
      <c r="M43" s="165" t="s">
        <v>27</v>
      </c>
      <c r="N43" s="16">
        <v>0</v>
      </c>
      <c r="O43" s="16">
        <v>2</v>
      </c>
      <c r="P43" s="16">
        <v>12000</v>
      </c>
      <c r="Q43" s="18">
        <f t="shared" si="3"/>
        <v>2</v>
      </c>
      <c r="R43" s="165" t="s">
        <v>27</v>
      </c>
      <c r="S43" s="18">
        <v>0</v>
      </c>
      <c r="T43" s="18">
        <v>2</v>
      </c>
      <c r="U43" s="18">
        <v>12000</v>
      </c>
      <c r="V43" s="18">
        <f t="shared" si="4"/>
        <v>2</v>
      </c>
      <c r="W43" s="103" t="s">
        <v>117</v>
      </c>
      <c r="X43" s="18">
        <f t="shared" si="5"/>
        <v>9</v>
      </c>
      <c r="Y43" s="16">
        <f t="shared" si="6"/>
        <v>15.219999999999999</v>
      </c>
      <c r="Z43" s="35">
        <f>'Sep2019'!AC60</f>
        <v>0.55999999999999983</v>
      </c>
      <c r="AA43" s="35">
        <f t="shared" si="9"/>
        <v>7</v>
      </c>
      <c r="AB43" s="18">
        <f t="shared" si="8"/>
        <v>8.7799999999999994</v>
      </c>
      <c r="AC43" s="18"/>
      <c r="AD43" s="18"/>
      <c r="AF43"/>
      <c r="AG43"/>
      <c r="AH43"/>
      <c r="AI43"/>
      <c r="AJ43"/>
    </row>
    <row r="44" spans="1:36" s="4" customFormat="1" ht="18.75">
      <c r="A44" s="145">
        <v>81</v>
      </c>
      <c r="B44" s="14" t="s">
        <v>137</v>
      </c>
      <c r="C44" s="24"/>
      <c r="D44" s="16">
        <v>0</v>
      </c>
      <c r="E44" s="16">
        <v>0</v>
      </c>
      <c r="F44" s="16">
        <v>0</v>
      </c>
      <c r="G44" s="16">
        <v>0</v>
      </c>
      <c r="H44" s="165" t="s">
        <v>27</v>
      </c>
      <c r="I44" s="16">
        <v>0</v>
      </c>
      <c r="J44" s="16">
        <v>0</v>
      </c>
      <c r="K44" s="16">
        <v>2000</v>
      </c>
      <c r="L44" s="18">
        <f t="shared" si="2"/>
        <v>0</v>
      </c>
      <c r="M44" s="165" t="s">
        <v>27</v>
      </c>
      <c r="N44" s="16">
        <v>0</v>
      </c>
      <c r="O44" s="16">
        <v>2</v>
      </c>
      <c r="P44" s="16">
        <v>12000</v>
      </c>
      <c r="Q44" s="18">
        <f t="shared" si="3"/>
        <v>2</v>
      </c>
      <c r="R44" s="165" t="s">
        <v>27</v>
      </c>
      <c r="S44" s="18">
        <v>0</v>
      </c>
      <c r="T44" s="18">
        <v>2</v>
      </c>
      <c r="U44" s="18">
        <v>12000</v>
      </c>
      <c r="V44" s="18">
        <f t="shared" si="4"/>
        <v>2</v>
      </c>
      <c r="W44" s="165" t="s">
        <v>27</v>
      </c>
      <c r="X44" s="18">
        <f t="shared" si="5"/>
        <v>4</v>
      </c>
      <c r="Y44" s="16">
        <f t="shared" si="6"/>
        <v>6.6000000000000005</v>
      </c>
      <c r="Z44" s="35">
        <v>2.16</v>
      </c>
      <c r="AA44" s="35">
        <f t="shared" si="9"/>
        <v>0</v>
      </c>
      <c r="AB44" s="18">
        <f t="shared" si="8"/>
        <v>8.7600000000000016</v>
      </c>
      <c r="AD44" s="18"/>
      <c r="AF44"/>
      <c r="AG44"/>
      <c r="AH44"/>
      <c r="AI44"/>
      <c r="AJ44"/>
    </row>
    <row r="45" spans="1:36" s="4" customFormat="1" ht="18.75">
      <c r="A45" s="145">
        <v>15</v>
      </c>
      <c r="B45" s="14" t="s">
        <v>59</v>
      </c>
      <c r="C45" s="24"/>
      <c r="D45" s="16">
        <v>0</v>
      </c>
      <c r="E45" s="16">
        <v>0</v>
      </c>
      <c r="F45" s="16">
        <v>14400</v>
      </c>
      <c r="G45" s="16">
        <v>3</v>
      </c>
      <c r="H45" s="165" t="s">
        <v>27</v>
      </c>
      <c r="I45" s="16">
        <v>0</v>
      </c>
      <c r="J45" s="16">
        <v>4</v>
      </c>
      <c r="K45" s="16">
        <v>12000</v>
      </c>
      <c r="L45" s="18">
        <f t="shared" si="2"/>
        <v>4</v>
      </c>
      <c r="M45" s="90" t="s">
        <v>122</v>
      </c>
      <c r="N45" s="16">
        <v>0</v>
      </c>
      <c r="O45" s="16">
        <v>4</v>
      </c>
      <c r="P45" s="16">
        <v>12000</v>
      </c>
      <c r="Q45" s="18">
        <f t="shared" si="3"/>
        <v>4</v>
      </c>
      <c r="R45" s="165" t="s">
        <v>27</v>
      </c>
      <c r="S45" s="18">
        <v>0</v>
      </c>
      <c r="T45" s="18">
        <v>3</v>
      </c>
      <c r="U45" s="18">
        <v>12000</v>
      </c>
      <c r="V45" s="18">
        <f t="shared" si="4"/>
        <v>3</v>
      </c>
      <c r="W45" s="90" t="s">
        <v>113</v>
      </c>
      <c r="X45" s="18">
        <f t="shared" si="5"/>
        <v>14</v>
      </c>
      <c r="Y45" s="16">
        <f t="shared" si="6"/>
        <v>19.04</v>
      </c>
      <c r="Z45" s="35">
        <f>'Sep2019'!AC19</f>
        <v>4.72</v>
      </c>
      <c r="AA45" s="35">
        <f t="shared" si="9"/>
        <v>15</v>
      </c>
      <c r="AB45" s="18">
        <f t="shared" si="8"/>
        <v>8.759999999999998</v>
      </c>
      <c r="AC45" s="18"/>
      <c r="AD45" s="18"/>
      <c r="AF45"/>
      <c r="AG45"/>
      <c r="AH45"/>
      <c r="AI45"/>
      <c r="AJ45"/>
    </row>
    <row r="46" spans="1:36" s="4" customFormat="1" ht="18.75">
      <c r="A46" s="145">
        <v>2</v>
      </c>
      <c r="B46" s="14" t="s">
        <v>30</v>
      </c>
      <c r="C46" s="24"/>
      <c r="D46" s="16">
        <v>0</v>
      </c>
      <c r="E46" s="16">
        <v>0</v>
      </c>
      <c r="F46" s="16">
        <v>22200</v>
      </c>
      <c r="G46" s="16">
        <v>3</v>
      </c>
      <c r="H46" s="165" t="s">
        <v>122</v>
      </c>
      <c r="I46" s="16">
        <v>0</v>
      </c>
      <c r="J46" s="16">
        <v>4</v>
      </c>
      <c r="K46" s="16">
        <v>14400</v>
      </c>
      <c r="L46" s="18">
        <f t="shared" si="2"/>
        <v>4</v>
      </c>
      <c r="M46" s="165" t="s">
        <v>27</v>
      </c>
      <c r="N46" s="16">
        <v>0</v>
      </c>
      <c r="O46" s="16">
        <v>4</v>
      </c>
      <c r="P46" s="16">
        <v>12000</v>
      </c>
      <c r="Q46" s="18">
        <f t="shared" si="3"/>
        <v>4</v>
      </c>
      <c r="R46" s="90" t="s">
        <v>122</v>
      </c>
      <c r="S46" s="18">
        <v>0</v>
      </c>
      <c r="T46" s="18">
        <v>3</v>
      </c>
      <c r="U46" s="18">
        <v>12000</v>
      </c>
      <c r="V46" s="18">
        <f t="shared" si="4"/>
        <v>3</v>
      </c>
      <c r="W46" s="88" t="s">
        <v>120</v>
      </c>
      <c r="X46" s="18">
        <f t="shared" si="5"/>
        <v>14</v>
      </c>
      <c r="Y46" s="16">
        <f t="shared" si="6"/>
        <v>20.059999999999999</v>
      </c>
      <c r="Z46" s="35">
        <f>'Sep2019'!AC6</f>
        <v>7.18</v>
      </c>
      <c r="AA46" s="35">
        <f t="shared" si="9"/>
        <v>18.5</v>
      </c>
      <c r="AB46" s="18">
        <f t="shared" si="8"/>
        <v>8.7399999999999984</v>
      </c>
      <c r="AC46" s="18"/>
      <c r="AD46" s="18"/>
      <c r="AF46"/>
      <c r="AG46"/>
      <c r="AH46"/>
      <c r="AI46"/>
      <c r="AJ46"/>
    </row>
    <row r="47" spans="1:36" s="4" customFormat="1" ht="18.75">
      <c r="A47" s="145">
        <v>49</v>
      </c>
      <c r="B47" s="14" t="s">
        <v>95</v>
      </c>
      <c r="C47" s="24"/>
      <c r="D47" s="16">
        <v>0</v>
      </c>
      <c r="E47" s="16">
        <v>0</v>
      </c>
      <c r="F47" s="16">
        <v>11600</v>
      </c>
      <c r="G47" s="16">
        <v>4</v>
      </c>
      <c r="H47" s="165" t="s">
        <v>124</v>
      </c>
      <c r="I47" s="16">
        <v>0</v>
      </c>
      <c r="J47" s="16">
        <v>4</v>
      </c>
      <c r="K47" s="16">
        <v>12000</v>
      </c>
      <c r="L47" s="18">
        <f t="shared" si="2"/>
        <v>4</v>
      </c>
      <c r="M47" s="165" t="s">
        <v>27</v>
      </c>
      <c r="N47" s="16">
        <v>0</v>
      </c>
      <c r="O47" s="16">
        <v>4</v>
      </c>
      <c r="P47" s="16">
        <v>12000</v>
      </c>
      <c r="Q47" s="18">
        <f t="shared" si="3"/>
        <v>4</v>
      </c>
      <c r="R47" s="90" t="s">
        <v>122</v>
      </c>
      <c r="S47" s="18">
        <v>0</v>
      </c>
      <c r="T47" s="18">
        <v>3</v>
      </c>
      <c r="U47" s="18">
        <v>10000</v>
      </c>
      <c r="V47" s="18">
        <f t="shared" si="4"/>
        <v>3</v>
      </c>
      <c r="W47" s="88" t="s">
        <v>120</v>
      </c>
      <c r="X47" s="18">
        <f t="shared" si="5"/>
        <v>15</v>
      </c>
      <c r="Y47" s="16">
        <f t="shared" si="6"/>
        <v>19.559999999999999</v>
      </c>
      <c r="Z47" s="35">
        <f>'Sep2019'!AC53</f>
        <v>4.6599999999999993</v>
      </c>
      <c r="AA47" s="35">
        <f t="shared" si="9"/>
        <v>15.5</v>
      </c>
      <c r="AB47" s="18">
        <f t="shared" si="8"/>
        <v>8.7199999999999989</v>
      </c>
      <c r="AC47" s="18"/>
      <c r="AD47" s="18"/>
      <c r="AF47"/>
      <c r="AG47"/>
      <c r="AH47"/>
      <c r="AI47"/>
      <c r="AJ47"/>
    </row>
    <row r="48" spans="1:36" s="4" customFormat="1" ht="18.75">
      <c r="A48" s="145">
        <v>4</v>
      </c>
      <c r="B48" s="14" t="s">
        <v>36</v>
      </c>
      <c r="C48" s="24"/>
      <c r="D48" s="16">
        <v>0</v>
      </c>
      <c r="E48" s="16">
        <v>0</v>
      </c>
      <c r="F48" s="16">
        <v>12000</v>
      </c>
      <c r="G48" s="16">
        <v>4</v>
      </c>
      <c r="H48" s="165" t="s">
        <v>123</v>
      </c>
      <c r="I48" s="16">
        <v>0</v>
      </c>
      <c r="J48" s="16">
        <v>4</v>
      </c>
      <c r="K48" s="16">
        <v>12000</v>
      </c>
      <c r="L48" s="18">
        <f t="shared" si="2"/>
        <v>4</v>
      </c>
      <c r="M48" s="165" t="s">
        <v>27</v>
      </c>
      <c r="N48" s="16">
        <v>0</v>
      </c>
      <c r="O48" s="16">
        <v>4</v>
      </c>
      <c r="P48" s="16">
        <v>12000</v>
      </c>
      <c r="Q48" s="18">
        <f t="shared" si="3"/>
        <v>4</v>
      </c>
      <c r="R48" s="89" t="s">
        <v>123</v>
      </c>
      <c r="S48" s="18">
        <v>0</v>
      </c>
      <c r="T48" s="18">
        <v>2</v>
      </c>
      <c r="U48" s="18">
        <v>12000</v>
      </c>
      <c r="V48" s="18">
        <f t="shared" si="4"/>
        <v>2</v>
      </c>
      <c r="W48" s="88" t="s">
        <v>120</v>
      </c>
      <c r="X48" s="18">
        <f t="shared" si="5"/>
        <v>14</v>
      </c>
      <c r="Y48" s="16">
        <f t="shared" si="6"/>
        <v>18.799999999999997</v>
      </c>
      <c r="Z48" s="35">
        <f>'Sep2019'!AC8</f>
        <v>5.2</v>
      </c>
      <c r="AA48" s="35">
        <f t="shared" si="9"/>
        <v>15.5</v>
      </c>
      <c r="AB48" s="18">
        <f t="shared" si="8"/>
        <v>8.4999999999999964</v>
      </c>
      <c r="AC48" s="18"/>
      <c r="AD48" s="18"/>
      <c r="AF48"/>
      <c r="AG48"/>
      <c r="AH48"/>
      <c r="AI48"/>
      <c r="AJ48"/>
    </row>
    <row r="49" spans="1:36" s="4" customFormat="1" ht="18.75">
      <c r="A49" s="145">
        <v>54</v>
      </c>
      <c r="B49" s="14" t="s">
        <v>100</v>
      </c>
      <c r="C49" s="24"/>
      <c r="D49" s="16">
        <v>0</v>
      </c>
      <c r="E49" s="16">
        <v>0</v>
      </c>
      <c r="F49" s="16">
        <v>18000</v>
      </c>
      <c r="G49" s="16">
        <v>3</v>
      </c>
      <c r="H49" s="165" t="s">
        <v>27</v>
      </c>
      <c r="I49" s="16">
        <v>0</v>
      </c>
      <c r="J49" s="16">
        <v>4</v>
      </c>
      <c r="K49" s="16">
        <v>12000</v>
      </c>
      <c r="L49" s="18">
        <f t="shared" si="2"/>
        <v>4</v>
      </c>
      <c r="M49" s="89" t="s">
        <v>123</v>
      </c>
      <c r="N49" s="16">
        <v>0</v>
      </c>
      <c r="O49" s="16">
        <v>4</v>
      </c>
      <c r="P49" s="16">
        <v>12000</v>
      </c>
      <c r="Q49" s="18">
        <f t="shared" si="3"/>
        <v>4</v>
      </c>
      <c r="R49" s="88" t="s">
        <v>124</v>
      </c>
      <c r="S49" s="18">
        <v>0</v>
      </c>
      <c r="T49" s="18">
        <v>2</v>
      </c>
      <c r="U49" s="18">
        <v>12000</v>
      </c>
      <c r="V49" s="18">
        <f t="shared" si="4"/>
        <v>2</v>
      </c>
      <c r="W49" s="88" t="s">
        <v>120</v>
      </c>
      <c r="X49" s="18">
        <f t="shared" si="5"/>
        <v>13</v>
      </c>
      <c r="Y49" s="16">
        <f t="shared" si="6"/>
        <v>18.399999999999999</v>
      </c>
      <c r="Z49" s="35">
        <f>'Sep2019'!AC58</f>
        <v>3.8</v>
      </c>
      <c r="AA49" s="35">
        <f t="shared" si="9"/>
        <v>14</v>
      </c>
      <c r="AB49" s="18">
        <f t="shared" si="8"/>
        <v>8.1999999999999993</v>
      </c>
      <c r="AC49" s="18"/>
      <c r="AD49" s="18"/>
      <c r="AF49"/>
      <c r="AG49"/>
      <c r="AH49"/>
      <c r="AI49"/>
      <c r="AJ49"/>
    </row>
    <row r="50" spans="1:36" s="4" customFormat="1" ht="18.75">
      <c r="A50" s="145">
        <v>11</v>
      </c>
      <c r="B50" s="14" t="s">
        <v>51</v>
      </c>
      <c r="C50" s="24"/>
      <c r="D50" s="16">
        <v>0</v>
      </c>
      <c r="E50" s="16">
        <v>0</v>
      </c>
      <c r="F50" s="16">
        <v>15000</v>
      </c>
      <c r="G50" s="16">
        <v>4</v>
      </c>
      <c r="H50" s="165" t="s">
        <v>122</v>
      </c>
      <c r="I50" s="16">
        <v>0</v>
      </c>
      <c r="J50" s="16">
        <v>4</v>
      </c>
      <c r="K50" s="16">
        <v>15000</v>
      </c>
      <c r="L50" s="18">
        <f t="shared" si="2"/>
        <v>4</v>
      </c>
      <c r="M50" s="165" t="s">
        <v>27</v>
      </c>
      <c r="N50" s="16">
        <v>0</v>
      </c>
      <c r="O50" s="16">
        <v>2</v>
      </c>
      <c r="P50" s="16">
        <v>12000</v>
      </c>
      <c r="Q50" s="18">
        <f t="shared" si="3"/>
        <v>2</v>
      </c>
      <c r="R50" s="88" t="s">
        <v>124</v>
      </c>
      <c r="S50" s="18">
        <v>0</v>
      </c>
      <c r="T50" s="18">
        <v>2</v>
      </c>
      <c r="U50" s="18">
        <v>12000</v>
      </c>
      <c r="V50" s="18">
        <f t="shared" si="4"/>
        <v>2</v>
      </c>
      <c r="W50" s="88" t="s">
        <v>120</v>
      </c>
      <c r="X50" s="18">
        <f t="shared" si="5"/>
        <v>12</v>
      </c>
      <c r="Y50" s="16">
        <f t="shared" si="6"/>
        <v>17.399999999999999</v>
      </c>
      <c r="Z50" s="35">
        <f>'Sep2019'!AC15</f>
        <v>6.3</v>
      </c>
      <c r="AA50" s="35">
        <f t="shared" si="9"/>
        <v>15.5</v>
      </c>
      <c r="AB50" s="18">
        <f t="shared" si="8"/>
        <v>8.1999999999999993</v>
      </c>
      <c r="AC50" s="18"/>
      <c r="AF50"/>
      <c r="AG50"/>
      <c r="AH50"/>
      <c r="AI50"/>
      <c r="AJ50"/>
    </row>
    <row r="51" spans="1:36" s="4" customFormat="1" ht="18.75">
      <c r="A51" s="145">
        <v>77</v>
      </c>
      <c r="B51" s="14" t="s">
        <v>157</v>
      </c>
      <c r="C51" s="14" t="s">
        <v>140</v>
      </c>
      <c r="D51" s="16">
        <v>0</v>
      </c>
      <c r="E51" s="16">
        <v>0</v>
      </c>
      <c r="F51" s="16">
        <v>0</v>
      </c>
      <c r="G51" s="16">
        <v>0</v>
      </c>
      <c r="H51" s="165" t="s">
        <v>27</v>
      </c>
      <c r="I51" s="16">
        <v>0</v>
      </c>
      <c r="J51" s="16">
        <v>0</v>
      </c>
      <c r="K51" s="16">
        <v>2000</v>
      </c>
      <c r="L51" s="18">
        <f t="shared" si="2"/>
        <v>0</v>
      </c>
      <c r="M51" s="165" t="s">
        <v>27</v>
      </c>
      <c r="N51" s="16">
        <v>0</v>
      </c>
      <c r="O51" s="16">
        <v>3</v>
      </c>
      <c r="P51" s="16">
        <v>6000</v>
      </c>
      <c r="Q51" s="18">
        <f t="shared" si="3"/>
        <v>3</v>
      </c>
      <c r="R51" s="165" t="s">
        <v>27</v>
      </c>
      <c r="S51" s="18">
        <v>0</v>
      </c>
      <c r="T51" s="18">
        <v>3</v>
      </c>
      <c r="U51" s="18">
        <v>6000</v>
      </c>
      <c r="V51" s="18">
        <f t="shared" si="4"/>
        <v>3</v>
      </c>
      <c r="W51" s="165" t="s">
        <v>27</v>
      </c>
      <c r="X51" s="18">
        <f t="shared" si="5"/>
        <v>6</v>
      </c>
      <c r="Y51" s="16">
        <f t="shared" si="6"/>
        <v>7.3999999999999995</v>
      </c>
      <c r="Z51" s="35">
        <v>0.69714285714285795</v>
      </c>
      <c r="AA51" s="35">
        <f t="shared" si="9"/>
        <v>0</v>
      </c>
      <c r="AB51" s="18">
        <f t="shared" si="8"/>
        <v>8.0971428571428579</v>
      </c>
      <c r="AD51" s="18"/>
      <c r="AF51"/>
      <c r="AG51"/>
      <c r="AH51"/>
      <c r="AI51"/>
      <c r="AJ51"/>
    </row>
    <row r="52" spans="1:36" s="4" customFormat="1" ht="18.75">
      <c r="A52" s="145">
        <v>26</v>
      </c>
      <c r="B52" s="14" t="s">
        <v>72</v>
      </c>
      <c r="C52" s="24"/>
      <c r="D52" s="16">
        <v>0</v>
      </c>
      <c r="E52" s="16">
        <v>0</v>
      </c>
      <c r="F52" s="16">
        <v>15000</v>
      </c>
      <c r="G52" s="16">
        <f>D52+E52</f>
        <v>0</v>
      </c>
      <c r="H52" s="165" t="s">
        <v>27</v>
      </c>
      <c r="I52" s="16">
        <v>0</v>
      </c>
      <c r="J52" s="16">
        <v>1</v>
      </c>
      <c r="K52" s="16">
        <v>12400</v>
      </c>
      <c r="L52" s="18">
        <f t="shared" si="2"/>
        <v>1</v>
      </c>
      <c r="M52" s="165" t="s">
        <v>27</v>
      </c>
      <c r="N52" s="16">
        <v>0</v>
      </c>
      <c r="O52" s="16">
        <v>0</v>
      </c>
      <c r="P52" s="16">
        <v>12000</v>
      </c>
      <c r="Q52" s="18">
        <f t="shared" si="3"/>
        <v>0</v>
      </c>
      <c r="R52" s="165" t="s">
        <v>27</v>
      </c>
      <c r="S52" s="18">
        <v>0</v>
      </c>
      <c r="T52" s="18">
        <v>0</v>
      </c>
      <c r="U52" s="18">
        <v>12000</v>
      </c>
      <c r="V52" s="18">
        <f t="shared" si="4"/>
        <v>0</v>
      </c>
      <c r="W52" s="165" t="s">
        <v>27</v>
      </c>
      <c r="X52" s="18">
        <f t="shared" si="5"/>
        <v>1</v>
      </c>
      <c r="Y52" s="16">
        <f t="shared" si="6"/>
        <v>6.1400000000000006</v>
      </c>
      <c r="Z52" s="35">
        <f>'Sep2019'!AC30</f>
        <v>1.9000000000000001</v>
      </c>
      <c r="AA52" s="35">
        <f t="shared" si="9"/>
        <v>0</v>
      </c>
      <c r="AB52" s="18">
        <f t="shared" si="8"/>
        <v>8.0400000000000009</v>
      </c>
      <c r="AC52" s="18"/>
      <c r="AF52"/>
      <c r="AG52"/>
      <c r="AH52"/>
      <c r="AI52"/>
      <c r="AJ52"/>
    </row>
    <row r="53" spans="1:36" s="4" customFormat="1" ht="18.75">
      <c r="A53" s="145">
        <v>84</v>
      </c>
      <c r="B53" s="74" t="s">
        <v>158</v>
      </c>
      <c r="C53" s="24"/>
      <c r="D53" s="16">
        <v>0</v>
      </c>
      <c r="E53" s="16">
        <v>0</v>
      </c>
      <c r="F53" s="16">
        <v>0</v>
      </c>
      <c r="G53" s="16">
        <v>0</v>
      </c>
      <c r="H53" s="165" t="s">
        <v>27</v>
      </c>
      <c r="I53" s="16">
        <v>0</v>
      </c>
      <c r="J53" s="16">
        <v>0</v>
      </c>
      <c r="K53" s="16">
        <v>0</v>
      </c>
      <c r="L53" s="18">
        <f t="shared" si="2"/>
        <v>0</v>
      </c>
      <c r="M53" s="165" t="s">
        <v>27</v>
      </c>
      <c r="N53" s="16">
        <v>0</v>
      </c>
      <c r="O53" s="16">
        <v>0</v>
      </c>
      <c r="P53" s="16">
        <v>0</v>
      </c>
      <c r="Q53" s="18">
        <f t="shared" si="3"/>
        <v>0</v>
      </c>
      <c r="R53" s="165" t="s">
        <v>27</v>
      </c>
      <c r="S53" s="18">
        <v>0</v>
      </c>
      <c r="T53" s="18">
        <v>3</v>
      </c>
      <c r="U53" s="18">
        <v>12000</v>
      </c>
      <c r="V53" s="18">
        <f t="shared" si="4"/>
        <v>3</v>
      </c>
      <c r="W53" s="88" t="s">
        <v>120</v>
      </c>
      <c r="X53" s="18">
        <f t="shared" si="5"/>
        <v>3</v>
      </c>
      <c r="Y53" s="16">
        <f t="shared" si="6"/>
        <v>4.2</v>
      </c>
      <c r="Z53" s="35">
        <v>9.2200000000000006</v>
      </c>
      <c r="AA53" s="35">
        <f t="shared" si="9"/>
        <v>5.5</v>
      </c>
      <c r="AB53" s="18">
        <f t="shared" si="8"/>
        <v>7.9200000000000017</v>
      </c>
      <c r="AC53" s="153">
        <v>22</v>
      </c>
      <c r="AD53" s="153">
        <v>9.2200000000000006</v>
      </c>
      <c r="AF53"/>
      <c r="AG53"/>
      <c r="AH53"/>
      <c r="AI53"/>
      <c r="AJ53"/>
    </row>
    <row r="54" spans="1:36" s="4" customFormat="1" ht="18.75">
      <c r="A54" s="145">
        <v>33</v>
      </c>
      <c r="B54" s="14" t="s">
        <v>79</v>
      </c>
      <c r="C54" s="24"/>
      <c r="D54" s="16">
        <v>0</v>
      </c>
      <c r="E54" s="16">
        <v>0</v>
      </c>
      <c r="F54" s="16">
        <v>22000</v>
      </c>
      <c r="G54" s="16">
        <v>4</v>
      </c>
      <c r="H54" s="165" t="s">
        <v>27</v>
      </c>
      <c r="I54" s="16">
        <v>0</v>
      </c>
      <c r="J54" s="16">
        <v>3</v>
      </c>
      <c r="K54" s="16">
        <v>15000</v>
      </c>
      <c r="L54" s="18">
        <f t="shared" si="2"/>
        <v>3</v>
      </c>
      <c r="M54" s="165" t="s">
        <v>27</v>
      </c>
      <c r="N54" s="16">
        <v>0</v>
      </c>
      <c r="O54" s="16">
        <v>4</v>
      </c>
      <c r="P54" s="16">
        <v>12000</v>
      </c>
      <c r="Q54" s="18">
        <f t="shared" si="3"/>
        <v>4</v>
      </c>
      <c r="R54" s="90" t="s">
        <v>122</v>
      </c>
      <c r="S54" s="18">
        <v>0</v>
      </c>
      <c r="T54" s="18">
        <v>2</v>
      </c>
      <c r="U54" s="18">
        <v>12000</v>
      </c>
      <c r="V54" s="18">
        <f t="shared" si="4"/>
        <v>2</v>
      </c>
      <c r="W54" s="88" t="s">
        <v>120</v>
      </c>
      <c r="X54" s="18">
        <f t="shared" si="5"/>
        <v>13</v>
      </c>
      <c r="Y54" s="16">
        <f t="shared" si="6"/>
        <v>19.099999999999998</v>
      </c>
      <c r="Z54" s="35">
        <f>'Sep2019'!AC37</f>
        <v>0.49999999999999994</v>
      </c>
      <c r="AA54" s="35">
        <f t="shared" si="9"/>
        <v>12</v>
      </c>
      <c r="AB54" s="18">
        <f t="shared" si="8"/>
        <v>7.5999999999999979</v>
      </c>
      <c r="AC54" s="18"/>
      <c r="AF54"/>
      <c r="AG54"/>
      <c r="AH54"/>
      <c r="AI54"/>
      <c r="AJ54"/>
    </row>
    <row r="55" spans="1:36" s="4" customFormat="1" ht="18.75">
      <c r="A55" s="145">
        <v>65</v>
      </c>
      <c r="B55" s="14" t="s">
        <v>130</v>
      </c>
      <c r="C55" s="24"/>
      <c r="D55" s="16">
        <v>0</v>
      </c>
      <c r="E55" s="16">
        <v>0</v>
      </c>
      <c r="F55" s="16">
        <v>2000</v>
      </c>
      <c r="G55" s="16">
        <v>0</v>
      </c>
      <c r="H55" s="165" t="s">
        <v>27</v>
      </c>
      <c r="I55" s="16">
        <v>0</v>
      </c>
      <c r="J55" s="16">
        <v>3</v>
      </c>
      <c r="K55" s="16">
        <v>6000</v>
      </c>
      <c r="L55" s="18">
        <f t="shared" si="2"/>
        <v>3</v>
      </c>
      <c r="M55" s="165" t="s">
        <v>27</v>
      </c>
      <c r="N55" s="16">
        <v>0</v>
      </c>
      <c r="O55" s="16">
        <v>0</v>
      </c>
      <c r="P55" s="16">
        <v>6000</v>
      </c>
      <c r="Q55" s="18">
        <f t="shared" si="3"/>
        <v>0</v>
      </c>
      <c r="R55" s="165" t="s">
        <v>27</v>
      </c>
      <c r="S55" s="18">
        <v>0</v>
      </c>
      <c r="T55" s="18">
        <v>0</v>
      </c>
      <c r="U55" s="18">
        <v>5000</v>
      </c>
      <c r="V55" s="18">
        <f t="shared" si="4"/>
        <v>0</v>
      </c>
      <c r="W55" s="165" t="s">
        <v>27</v>
      </c>
      <c r="X55" s="18">
        <f t="shared" si="5"/>
        <v>3</v>
      </c>
      <c r="Y55" s="16">
        <f t="shared" si="6"/>
        <v>4.9000000000000004</v>
      </c>
      <c r="Z55" s="35">
        <v>2.16</v>
      </c>
      <c r="AA55" s="35">
        <f t="shared" si="9"/>
        <v>0</v>
      </c>
      <c r="AB55" s="18">
        <f t="shared" si="8"/>
        <v>7.0600000000000005</v>
      </c>
      <c r="AD55" s="18"/>
      <c r="AF55"/>
      <c r="AG55"/>
      <c r="AH55"/>
      <c r="AI55"/>
      <c r="AJ55"/>
    </row>
    <row r="56" spans="1:36" s="4" customFormat="1" ht="18.75">
      <c r="A56" s="145">
        <v>31</v>
      </c>
      <c r="B56" s="128" t="s">
        <v>77</v>
      </c>
      <c r="C56" s="24"/>
      <c r="D56" s="16">
        <v>0</v>
      </c>
      <c r="E56" s="16">
        <v>0</v>
      </c>
      <c r="F56" s="16">
        <v>18000</v>
      </c>
      <c r="G56" s="16">
        <v>1</v>
      </c>
      <c r="H56" s="165" t="s">
        <v>27</v>
      </c>
      <c r="I56" s="16">
        <v>0</v>
      </c>
      <c r="J56" s="16">
        <v>1</v>
      </c>
      <c r="K56" s="16">
        <v>12000</v>
      </c>
      <c r="L56" s="18">
        <f t="shared" si="2"/>
        <v>1</v>
      </c>
      <c r="M56" s="165" t="s">
        <v>27</v>
      </c>
      <c r="N56" s="16">
        <v>0</v>
      </c>
      <c r="O56" s="16">
        <v>0</v>
      </c>
      <c r="P56" s="16">
        <v>12000</v>
      </c>
      <c r="Q56" s="18">
        <f t="shared" si="3"/>
        <v>0</v>
      </c>
      <c r="R56" s="165" t="s">
        <v>27</v>
      </c>
      <c r="S56" s="18">
        <v>0</v>
      </c>
      <c r="T56" s="18">
        <v>0</v>
      </c>
      <c r="U56" s="18">
        <v>0</v>
      </c>
      <c r="V56" s="18">
        <f t="shared" si="4"/>
        <v>0</v>
      </c>
      <c r="W56" s="165" t="s">
        <v>27</v>
      </c>
      <c r="X56" s="18">
        <f t="shared" si="5"/>
        <v>2</v>
      </c>
      <c r="Y56" s="16">
        <f t="shared" si="6"/>
        <v>6.2</v>
      </c>
      <c r="Z56" s="35">
        <f>'Sep2019'!AC35</f>
        <v>0.8</v>
      </c>
      <c r="AA56" s="35">
        <f t="shared" si="9"/>
        <v>0</v>
      </c>
      <c r="AB56" s="18">
        <f t="shared" si="8"/>
        <v>7</v>
      </c>
      <c r="AC56" s="18"/>
      <c r="AD56" s="18"/>
      <c r="AF56"/>
      <c r="AG56"/>
      <c r="AH56"/>
      <c r="AI56"/>
      <c r="AJ56"/>
    </row>
    <row r="57" spans="1:36" s="4" customFormat="1" ht="18.75">
      <c r="A57" s="145">
        <v>70</v>
      </c>
      <c r="B57" s="14" t="s">
        <v>139</v>
      </c>
      <c r="C57" s="24"/>
      <c r="D57" s="16">
        <v>0</v>
      </c>
      <c r="E57" s="16">
        <v>0</v>
      </c>
      <c r="F57" s="16">
        <v>0</v>
      </c>
      <c r="G57" s="16">
        <v>0</v>
      </c>
      <c r="H57" s="165" t="s">
        <v>27</v>
      </c>
      <c r="I57" s="16">
        <v>0</v>
      </c>
      <c r="J57" s="16">
        <v>0</v>
      </c>
      <c r="K57" s="16">
        <v>12000</v>
      </c>
      <c r="L57" s="18">
        <f t="shared" si="2"/>
        <v>0</v>
      </c>
      <c r="M57" s="165" t="s">
        <v>27</v>
      </c>
      <c r="N57" s="16">
        <v>0</v>
      </c>
      <c r="O57" s="16">
        <v>2</v>
      </c>
      <c r="P57" s="16">
        <v>12000</v>
      </c>
      <c r="Q57" s="18">
        <f t="shared" si="3"/>
        <v>2</v>
      </c>
      <c r="R57" s="165" t="s">
        <v>27</v>
      </c>
      <c r="S57" s="18">
        <v>0</v>
      </c>
      <c r="T57" s="18">
        <v>0</v>
      </c>
      <c r="U57" s="18">
        <v>12000</v>
      </c>
      <c r="V57" s="18">
        <f t="shared" si="4"/>
        <v>0</v>
      </c>
      <c r="W57" s="165" t="s">
        <v>27</v>
      </c>
      <c r="X57" s="18">
        <f t="shared" si="5"/>
        <v>2</v>
      </c>
      <c r="Y57" s="16">
        <f t="shared" si="6"/>
        <v>5.6000000000000005</v>
      </c>
      <c r="Z57" s="35">
        <v>0.95428571428571396</v>
      </c>
      <c r="AA57" s="35">
        <f t="shared" si="9"/>
        <v>0</v>
      </c>
      <c r="AB57" s="18">
        <f t="shared" si="8"/>
        <v>6.5542857142857143</v>
      </c>
      <c r="AD57" s="18"/>
      <c r="AF57"/>
      <c r="AG57"/>
      <c r="AH57"/>
      <c r="AI57"/>
      <c r="AJ57"/>
    </row>
    <row r="58" spans="1:36" s="4" customFormat="1" ht="18.75">
      <c r="A58" s="145">
        <v>82</v>
      </c>
      <c r="B58" s="14" t="s">
        <v>144</v>
      </c>
      <c r="C58" s="24"/>
      <c r="D58" s="16">
        <v>0</v>
      </c>
      <c r="E58" s="16">
        <v>0</v>
      </c>
      <c r="F58" s="16">
        <v>0</v>
      </c>
      <c r="G58" s="16">
        <v>0</v>
      </c>
      <c r="H58" s="165" t="s">
        <v>27</v>
      </c>
      <c r="I58" s="16">
        <v>0</v>
      </c>
      <c r="J58" s="16">
        <v>0</v>
      </c>
      <c r="K58" s="16">
        <v>2000</v>
      </c>
      <c r="L58" s="18">
        <f t="shared" si="2"/>
        <v>0</v>
      </c>
      <c r="M58" s="165" t="s">
        <v>27</v>
      </c>
      <c r="N58" s="16">
        <v>0</v>
      </c>
      <c r="O58" s="16">
        <v>2</v>
      </c>
      <c r="P58" s="16">
        <v>6000</v>
      </c>
      <c r="Q58" s="18">
        <f t="shared" si="3"/>
        <v>2</v>
      </c>
      <c r="R58" s="165" t="s">
        <v>27</v>
      </c>
      <c r="S58" s="18">
        <v>0</v>
      </c>
      <c r="T58" s="18">
        <v>2</v>
      </c>
      <c r="U58" s="18">
        <v>7000</v>
      </c>
      <c r="V58" s="18">
        <f t="shared" si="4"/>
        <v>2</v>
      </c>
      <c r="W58" s="165" t="s">
        <v>27</v>
      </c>
      <c r="X58" s="18">
        <f t="shared" si="5"/>
        <v>4</v>
      </c>
      <c r="Y58" s="16">
        <f t="shared" si="6"/>
        <v>5.5</v>
      </c>
      <c r="Z58" s="35">
        <v>0.84285714285714297</v>
      </c>
      <c r="AA58" s="35">
        <f t="shared" si="9"/>
        <v>0</v>
      </c>
      <c r="AB58" s="18">
        <f t="shared" si="8"/>
        <v>6.3428571428571434</v>
      </c>
      <c r="AD58" s="18"/>
      <c r="AF58"/>
      <c r="AG58"/>
      <c r="AH58"/>
      <c r="AI58"/>
      <c r="AJ58"/>
    </row>
    <row r="59" spans="1:36" s="4" customFormat="1" ht="18.75">
      <c r="A59" s="145">
        <v>66</v>
      </c>
      <c r="B59" s="128" t="s">
        <v>133</v>
      </c>
      <c r="C59" s="24"/>
      <c r="D59" s="16">
        <v>0</v>
      </c>
      <c r="E59" s="16">
        <v>0</v>
      </c>
      <c r="F59" s="16">
        <v>2000</v>
      </c>
      <c r="G59" s="16">
        <v>0</v>
      </c>
      <c r="H59" s="165" t="s">
        <v>27</v>
      </c>
      <c r="I59" s="16">
        <v>0</v>
      </c>
      <c r="J59" s="16">
        <v>3</v>
      </c>
      <c r="K59" s="16">
        <v>27600</v>
      </c>
      <c r="L59" s="18">
        <f t="shared" si="2"/>
        <v>3</v>
      </c>
      <c r="M59" s="165" t="s">
        <v>27</v>
      </c>
      <c r="N59" s="16">
        <v>0</v>
      </c>
      <c r="O59" s="16">
        <v>0</v>
      </c>
      <c r="P59" s="16">
        <v>0</v>
      </c>
      <c r="Q59" s="18">
        <f t="shared" si="3"/>
        <v>0</v>
      </c>
      <c r="R59" s="165" t="s">
        <v>27</v>
      </c>
      <c r="S59" s="18">
        <v>0</v>
      </c>
      <c r="T59" s="18">
        <v>0</v>
      </c>
      <c r="U59" s="18">
        <v>0</v>
      </c>
      <c r="V59" s="18">
        <f t="shared" si="4"/>
        <v>0</v>
      </c>
      <c r="W59" s="165" t="s">
        <v>27</v>
      </c>
      <c r="X59" s="18">
        <f t="shared" si="5"/>
        <v>3</v>
      </c>
      <c r="Y59" s="16">
        <f t="shared" si="6"/>
        <v>5.96</v>
      </c>
      <c r="Z59" s="35">
        <v>0.2</v>
      </c>
      <c r="AA59" s="35">
        <f t="shared" si="9"/>
        <v>0</v>
      </c>
      <c r="AB59" s="18">
        <f t="shared" si="8"/>
        <v>6.16</v>
      </c>
      <c r="AD59" s="18"/>
      <c r="AF59"/>
      <c r="AG59"/>
      <c r="AH59"/>
      <c r="AI59"/>
      <c r="AJ59"/>
    </row>
    <row r="60" spans="1:36" s="4" customFormat="1" ht="18.75">
      <c r="A60" s="145">
        <v>92</v>
      </c>
      <c r="B60" s="74" t="s">
        <v>159</v>
      </c>
      <c r="C60" s="24"/>
      <c r="D60" s="16">
        <v>0</v>
      </c>
      <c r="E60" s="16">
        <v>0</v>
      </c>
      <c r="F60" s="16">
        <v>0</v>
      </c>
      <c r="G60" s="16">
        <v>0</v>
      </c>
      <c r="H60" s="165" t="s">
        <v>27</v>
      </c>
      <c r="I60" s="16">
        <v>0</v>
      </c>
      <c r="J60" s="16">
        <v>0</v>
      </c>
      <c r="K60" s="16">
        <v>0</v>
      </c>
      <c r="L60" s="18">
        <f t="shared" si="2"/>
        <v>0</v>
      </c>
      <c r="M60" s="165" t="s">
        <v>27</v>
      </c>
      <c r="N60" s="16">
        <v>0</v>
      </c>
      <c r="O60" s="16">
        <v>0</v>
      </c>
      <c r="P60" s="16">
        <v>0</v>
      </c>
      <c r="Q60" s="18">
        <f t="shared" si="3"/>
        <v>0</v>
      </c>
      <c r="R60" s="165" t="s">
        <v>27</v>
      </c>
      <c r="S60" s="18">
        <v>0</v>
      </c>
      <c r="T60" s="18">
        <v>0</v>
      </c>
      <c r="U60" s="18">
        <v>0</v>
      </c>
      <c r="V60" s="18">
        <f t="shared" si="4"/>
        <v>0</v>
      </c>
      <c r="W60" s="165" t="s">
        <v>27</v>
      </c>
      <c r="X60" s="18">
        <f t="shared" si="5"/>
        <v>0</v>
      </c>
      <c r="Y60" s="16">
        <f t="shared" si="6"/>
        <v>0</v>
      </c>
      <c r="Z60" s="35">
        <v>4.1971428571428602</v>
      </c>
      <c r="AA60" s="35">
        <f t="shared" si="9"/>
        <v>0</v>
      </c>
      <c r="AB60" s="18">
        <f t="shared" si="8"/>
        <v>4.1971428571428602</v>
      </c>
      <c r="AC60" s="153">
        <v>49</v>
      </c>
      <c r="AD60" s="153">
        <v>4.1971428571428602</v>
      </c>
      <c r="AF60"/>
      <c r="AG60"/>
      <c r="AH60"/>
      <c r="AI60"/>
      <c r="AJ60"/>
    </row>
    <row r="61" spans="1:36" s="4" customFormat="1" ht="18.75">
      <c r="A61" s="145">
        <v>60</v>
      </c>
      <c r="B61" s="128" t="s">
        <v>141</v>
      </c>
      <c r="C61" s="24"/>
      <c r="D61" s="16">
        <v>0</v>
      </c>
      <c r="E61" s="16">
        <v>0</v>
      </c>
      <c r="F61" s="16">
        <v>6600</v>
      </c>
      <c r="G61" s="16">
        <v>1</v>
      </c>
      <c r="H61" s="165" t="s">
        <v>27</v>
      </c>
      <c r="I61" s="16">
        <v>0</v>
      </c>
      <c r="J61" s="16">
        <v>0</v>
      </c>
      <c r="K61" s="16">
        <v>5400</v>
      </c>
      <c r="L61" s="18">
        <f t="shared" si="2"/>
        <v>0</v>
      </c>
      <c r="M61" s="165" t="s">
        <v>27</v>
      </c>
      <c r="N61" s="16">
        <v>0</v>
      </c>
      <c r="O61" s="16">
        <v>1</v>
      </c>
      <c r="P61" s="16">
        <v>6400</v>
      </c>
      <c r="Q61" s="18">
        <f t="shared" si="3"/>
        <v>1</v>
      </c>
      <c r="R61" s="165" t="s">
        <v>27</v>
      </c>
      <c r="S61" s="18">
        <v>0</v>
      </c>
      <c r="T61" s="18">
        <v>0</v>
      </c>
      <c r="U61" s="18">
        <v>0</v>
      </c>
      <c r="V61" s="18">
        <f t="shared" si="4"/>
        <v>0</v>
      </c>
      <c r="W61" s="165" t="s">
        <v>27</v>
      </c>
      <c r="X61" s="18">
        <f t="shared" si="5"/>
        <v>2</v>
      </c>
      <c r="Y61" s="16">
        <f t="shared" si="6"/>
        <v>3.8400000000000003</v>
      </c>
      <c r="Z61" s="35">
        <v>0.35714285714285698</v>
      </c>
      <c r="AA61" s="35">
        <f t="shared" si="9"/>
        <v>0</v>
      </c>
      <c r="AB61" s="18">
        <f t="shared" si="8"/>
        <v>4.1971428571428575</v>
      </c>
      <c r="AD61" s="18"/>
      <c r="AF61"/>
      <c r="AG61"/>
      <c r="AH61"/>
      <c r="AI61"/>
      <c r="AJ61"/>
    </row>
    <row r="62" spans="1:36" ht="18.75">
      <c r="A62" s="145">
        <v>66</v>
      </c>
      <c r="B62" s="128" t="s">
        <v>142</v>
      </c>
      <c r="C62" s="14" t="s">
        <v>143</v>
      </c>
      <c r="D62" s="16">
        <v>0</v>
      </c>
      <c r="E62" s="16">
        <v>0</v>
      </c>
      <c r="F62" s="16">
        <v>1000</v>
      </c>
      <c r="G62" s="16">
        <v>0</v>
      </c>
      <c r="H62" s="165" t="s">
        <v>27</v>
      </c>
      <c r="I62" s="16">
        <v>0</v>
      </c>
      <c r="J62" s="16">
        <v>1</v>
      </c>
      <c r="K62" s="16">
        <v>22000</v>
      </c>
      <c r="L62" s="18">
        <f t="shared" si="2"/>
        <v>1</v>
      </c>
      <c r="M62" s="165" t="s">
        <v>27</v>
      </c>
      <c r="N62" s="16">
        <v>0</v>
      </c>
      <c r="O62" s="16">
        <v>0</v>
      </c>
      <c r="P62" s="16">
        <v>5800</v>
      </c>
      <c r="Q62" s="18">
        <f t="shared" si="3"/>
        <v>0</v>
      </c>
      <c r="R62" s="165" t="s">
        <v>27</v>
      </c>
      <c r="S62" s="18">
        <v>0</v>
      </c>
      <c r="T62" s="18">
        <v>0</v>
      </c>
      <c r="U62" s="18">
        <v>0</v>
      </c>
      <c r="V62" s="18">
        <f t="shared" si="4"/>
        <v>0</v>
      </c>
      <c r="W62" s="165" t="s">
        <v>27</v>
      </c>
      <c r="X62" s="18">
        <f t="shared" si="5"/>
        <v>1</v>
      </c>
      <c r="Y62" s="16">
        <f t="shared" si="6"/>
        <v>3.8800000000000003</v>
      </c>
      <c r="Z62" s="35">
        <f>'Sep2019'!AC71</f>
        <v>0</v>
      </c>
      <c r="AA62" s="35">
        <f t="shared" si="9"/>
        <v>0</v>
      </c>
      <c r="AB62" s="18">
        <f t="shared" si="8"/>
        <v>3.8800000000000003</v>
      </c>
      <c r="AC62" s="153"/>
      <c r="AD62" s="153"/>
    </row>
    <row r="63" spans="1:36" ht="18.75">
      <c r="A63" s="145">
        <v>64</v>
      </c>
      <c r="B63" s="128" t="s">
        <v>146</v>
      </c>
      <c r="C63" s="24"/>
      <c r="D63" s="16">
        <v>0</v>
      </c>
      <c r="E63" s="16">
        <v>0</v>
      </c>
      <c r="F63" s="16">
        <v>5200</v>
      </c>
      <c r="G63" s="16">
        <v>0</v>
      </c>
      <c r="H63" s="165" t="s">
        <v>27</v>
      </c>
      <c r="I63" s="16">
        <v>0</v>
      </c>
      <c r="J63" s="16">
        <v>0</v>
      </c>
      <c r="K63" s="16">
        <v>17400</v>
      </c>
      <c r="L63" s="18">
        <f t="shared" si="2"/>
        <v>0</v>
      </c>
      <c r="M63" s="165" t="s">
        <v>27</v>
      </c>
      <c r="N63" s="16">
        <v>0</v>
      </c>
      <c r="O63" s="16">
        <v>0</v>
      </c>
      <c r="P63" s="16">
        <v>11000</v>
      </c>
      <c r="Q63" s="18">
        <f t="shared" si="3"/>
        <v>0</v>
      </c>
      <c r="R63" s="165" t="s">
        <v>27</v>
      </c>
      <c r="S63" s="18">
        <v>0</v>
      </c>
      <c r="T63" s="18">
        <v>0</v>
      </c>
      <c r="U63" s="18">
        <v>0</v>
      </c>
      <c r="V63" s="18">
        <f t="shared" si="4"/>
        <v>0</v>
      </c>
      <c r="W63" s="165" t="s">
        <v>27</v>
      </c>
      <c r="X63" s="18">
        <f t="shared" si="5"/>
        <v>0</v>
      </c>
      <c r="Y63" s="16">
        <f t="shared" si="6"/>
        <v>3.36</v>
      </c>
      <c r="Z63" s="35">
        <f>'Sep2019'!AC68</f>
        <v>0</v>
      </c>
      <c r="AA63" s="35">
        <f t="shared" si="9"/>
        <v>0</v>
      </c>
      <c r="AB63" s="18">
        <f t="shared" si="8"/>
        <v>3.36</v>
      </c>
      <c r="AC63" s="153"/>
      <c r="AD63" s="18"/>
    </row>
    <row r="64" spans="1:36" ht="18.75">
      <c r="A64" s="145">
        <v>90</v>
      </c>
      <c r="B64" s="74" t="s">
        <v>160</v>
      </c>
      <c r="C64" s="24"/>
      <c r="D64" s="16">
        <v>0</v>
      </c>
      <c r="E64" s="16">
        <v>0</v>
      </c>
      <c r="F64" s="16">
        <v>0</v>
      </c>
      <c r="G64" s="16">
        <v>0</v>
      </c>
      <c r="H64" s="165" t="s">
        <v>27</v>
      </c>
      <c r="I64" s="16">
        <v>0</v>
      </c>
      <c r="J64" s="16">
        <v>0</v>
      </c>
      <c r="K64" s="16">
        <v>0</v>
      </c>
      <c r="L64" s="18">
        <f t="shared" si="2"/>
        <v>0</v>
      </c>
      <c r="M64" s="165" t="s">
        <v>27</v>
      </c>
      <c r="N64" s="16">
        <v>0</v>
      </c>
      <c r="O64" s="16">
        <v>0</v>
      </c>
      <c r="P64" s="16">
        <v>0</v>
      </c>
      <c r="Q64" s="18">
        <f t="shared" si="3"/>
        <v>0</v>
      </c>
      <c r="R64" s="165" t="s">
        <v>27</v>
      </c>
      <c r="S64" s="18">
        <v>0</v>
      </c>
      <c r="T64" s="18">
        <v>0</v>
      </c>
      <c r="U64" s="18">
        <v>3000</v>
      </c>
      <c r="V64" s="18">
        <f t="shared" si="4"/>
        <v>0</v>
      </c>
      <c r="W64" s="165" t="s">
        <v>27</v>
      </c>
      <c r="X64" s="18">
        <f t="shared" si="5"/>
        <v>0</v>
      </c>
      <c r="Y64" s="16">
        <f t="shared" si="6"/>
        <v>0.3</v>
      </c>
      <c r="Z64" s="35">
        <v>2.1</v>
      </c>
      <c r="AA64" s="35">
        <f t="shared" si="9"/>
        <v>0</v>
      </c>
      <c r="AB64" s="18">
        <f t="shared" si="8"/>
        <v>2.4</v>
      </c>
      <c r="AC64" s="153">
        <v>50</v>
      </c>
      <c r="AD64" s="153">
        <v>2.1</v>
      </c>
    </row>
    <row r="65" spans="1:30" ht="18.75">
      <c r="A65" s="145">
        <v>74</v>
      </c>
      <c r="B65" s="128" t="s">
        <v>147</v>
      </c>
      <c r="C65" s="24"/>
      <c r="D65" s="16">
        <v>0</v>
      </c>
      <c r="E65" s="16">
        <v>0</v>
      </c>
      <c r="F65" s="16">
        <v>0</v>
      </c>
      <c r="G65" s="16">
        <v>0</v>
      </c>
      <c r="H65" s="165" t="s">
        <v>27</v>
      </c>
      <c r="I65" s="16">
        <v>0</v>
      </c>
      <c r="J65" s="16">
        <v>0</v>
      </c>
      <c r="K65" s="16">
        <v>3000</v>
      </c>
      <c r="L65" s="18">
        <f t="shared" si="2"/>
        <v>0</v>
      </c>
      <c r="M65" s="165" t="s">
        <v>27</v>
      </c>
      <c r="N65" s="16">
        <v>0</v>
      </c>
      <c r="O65" s="16">
        <v>1</v>
      </c>
      <c r="P65" s="16">
        <v>6000</v>
      </c>
      <c r="Q65" s="18">
        <f t="shared" si="3"/>
        <v>1</v>
      </c>
      <c r="R65" s="165" t="s">
        <v>27</v>
      </c>
      <c r="S65" s="18">
        <v>0</v>
      </c>
      <c r="T65" s="18">
        <v>0</v>
      </c>
      <c r="U65" s="18">
        <v>0</v>
      </c>
      <c r="V65" s="18">
        <f t="shared" si="4"/>
        <v>0</v>
      </c>
      <c r="W65" s="165" t="s">
        <v>27</v>
      </c>
      <c r="X65" s="18">
        <f t="shared" si="5"/>
        <v>1</v>
      </c>
      <c r="Y65" s="16">
        <f t="shared" si="6"/>
        <v>1.9</v>
      </c>
      <c r="Z65" s="35">
        <v>0.2</v>
      </c>
      <c r="AA65" s="35">
        <f t="shared" si="9"/>
        <v>0</v>
      </c>
      <c r="AB65" s="18">
        <f t="shared" si="8"/>
        <v>2.1</v>
      </c>
      <c r="AD65" s="18"/>
    </row>
    <row r="66" spans="1:30" ht="18.75">
      <c r="A66" s="145">
        <v>78</v>
      </c>
      <c r="B66" s="14" t="s">
        <v>148</v>
      </c>
      <c r="C66" s="24"/>
      <c r="D66" s="16">
        <v>0</v>
      </c>
      <c r="E66" s="16">
        <v>0</v>
      </c>
      <c r="F66" s="16">
        <v>0</v>
      </c>
      <c r="G66" s="16">
        <v>0</v>
      </c>
      <c r="H66" s="165" t="s">
        <v>27</v>
      </c>
      <c r="I66" s="16">
        <v>0</v>
      </c>
      <c r="J66" s="16">
        <v>0</v>
      </c>
      <c r="K66" s="16">
        <v>2000</v>
      </c>
      <c r="L66" s="18">
        <f t="shared" si="2"/>
        <v>0</v>
      </c>
      <c r="M66" s="165" t="s">
        <v>27</v>
      </c>
      <c r="N66" s="16">
        <v>0</v>
      </c>
      <c r="O66" s="16">
        <v>0</v>
      </c>
      <c r="P66" s="16">
        <v>6000</v>
      </c>
      <c r="Q66" s="18">
        <f t="shared" si="3"/>
        <v>0</v>
      </c>
      <c r="R66" s="165" t="s">
        <v>27</v>
      </c>
      <c r="S66" s="18">
        <v>0</v>
      </c>
      <c r="T66" s="18">
        <v>0</v>
      </c>
      <c r="U66" s="18">
        <v>5200</v>
      </c>
      <c r="V66" s="18">
        <f t="shared" si="4"/>
        <v>0</v>
      </c>
      <c r="W66" s="165" t="s">
        <v>27</v>
      </c>
      <c r="X66" s="18">
        <f t="shared" si="5"/>
        <v>0</v>
      </c>
      <c r="Y66" s="16">
        <f t="shared" si="6"/>
        <v>1.32</v>
      </c>
      <c r="Z66" s="35">
        <v>0.2</v>
      </c>
      <c r="AA66" s="35">
        <f t="shared" si="9"/>
        <v>0</v>
      </c>
      <c r="AB66" s="18">
        <f t="shared" si="8"/>
        <v>1.52</v>
      </c>
      <c r="AD66" s="18"/>
    </row>
    <row r="67" spans="1:30" ht="18.75">
      <c r="A67" s="145">
        <v>75</v>
      </c>
      <c r="B67" s="128" t="s">
        <v>149</v>
      </c>
      <c r="C67" s="24"/>
      <c r="D67" s="16">
        <v>0</v>
      </c>
      <c r="E67" s="16">
        <v>0</v>
      </c>
      <c r="F67" s="16">
        <v>0</v>
      </c>
      <c r="G67" s="16">
        <v>0</v>
      </c>
      <c r="H67" s="165" t="s">
        <v>27</v>
      </c>
      <c r="I67" s="16">
        <v>0</v>
      </c>
      <c r="J67" s="16">
        <v>0</v>
      </c>
      <c r="K67" s="16">
        <v>3000</v>
      </c>
      <c r="L67" s="18">
        <f t="shared" si="2"/>
        <v>0</v>
      </c>
      <c r="M67" s="165" t="s">
        <v>27</v>
      </c>
      <c r="N67" s="16">
        <v>0</v>
      </c>
      <c r="O67" s="16">
        <v>0</v>
      </c>
      <c r="P67" s="16">
        <v>7000</v>
      </c>
      <c r="Q67" s="18">
        <f t="shared" si="3"/>
        <v>0</v>
      </c>
      <c r="R67" s="165" t="s">
        <v>27</v>
      </c>
      <c r="S67" s="18">
        <v>0</v>
      </c>
      <c r="T67" s="18">
        <v>0</v>
      </c>
      <c r="U67" s="18">
        <v>0</v>
      </c>
      <c r="V67" s="18">
        <f t="shared" si="4"/>
        <v>0</v>
      </c>
      <c r="W67" s="165" t="s">
        <v>27</v>
      </c>
      <c r="X67" s="18">
        <f t="shared" si="5"/>
        <v>0</v>
      </c>
      <c r="Y67" s="16">
        <f t="shared" si="6"/>
        <v>1</v>
      </c>
      <c r="Z67" s="35">
        <f>'Sep2019'!AC80</f>
        <v>0</v>
      </c>
      <c r="AA67" s="35">
        <f t="shared" si="9"/>
        <v>0</v>
      </c>
      <c r="AB67" s="18">
        <f t="shared" si="8"/>
        <v>1</v>
      </c>
      <c r="AC67" s="153"/>
      <c r="AD67" s="153"/>
    </row>
    <row r="68" spans="1:30" ht="18.75">
      <c r="A68" s="145">
        <v>83</v>
      </c>
      <c r="B68" s="128" t="s">
        <v>151</v>
      </c>
      <c r="C68" s="24"/>
      <c r="D68" s="16">
        <v>0</v>
      </c>
      <c r="E68" s="16">
        <v>0</v>
      </c>
      <c r="F68" s="16">
        <v>0</v>
      </c>
      <c r="G68" s="16">
        <v>0</v>
      </c>
      <c r="H68" s="165" t="s">
        <v>27</v>
      </c>
      <c r="I68" s="16">
        <v>0</v>
      </c>
      <c r="J68" s="16">
        <v>0</v>
      </c>
      <c r="K68" s="16">
        <v>2000</v>
      </c>
      <c r="L68" s="18">
        <f t="shared" si="2"/>
        <v>0</v>
      </c>
      <c r="M68" s="165" t="s">
        <v>27</v>
      </c>
      <c r="N68" s="16">
        <v>0</v>
      </c>
      <c r="O68" s="16">
        <v>0</v>
      </c>
      <c r="P68" s="16">
        <v>2000</v>
      </c>
      <c r="Q68" s="18">
        <f t="shared" si="3"/>
        <v>0</v>
      </c>
      <c r="R68" s="165" t="s">
        <v>27</v>
      </c>
      <c r="S68" s="18">
        <v>0</v>
      </c>
      <c r="T68" s="18">
        <v>0</v>
      </c>
      <c r="U68" s="18">
        <v>0</v>
      </c>
      <c r="V68" s="18">
        <f t="shared" si="4"/>
        <v>0</v>
      </c>
      <c r="W68" s="165" t="s">
        <v>27</v>
      </c>
      <c r="X68" s="18">
        <f t="shared" si="5"/>
        <v>0</v>
      </c>
      <c r="Y68" s="16">
        <f t="shared" si="6"/>
        <v>0.4</v>
      </c>
      <c r="Z68" s="35">
        <f>'Sep2019'!AC88</f>
        <v>0</v>
      </c>
      <c r="AA68" s="35">
        <f t="shared" si="9"/>
        <v>0</v>
      </c>
      <c r="AB68" s="18">
        <f t="shared" si="8"/>
        <v>0.4</v>
      </c>
      <c r="AC68" s="153"/>
      <c r="AD68" s="153"/>
    </row>
    <row r="69" spans="1:30" ht="18.75">
      <c r="A69" s="145">
        <v>91</v>
      </c>
      <c r="B69" s="74" t="s">
        <v>161</v>
      </c>
      <c r="C69" s="24"/>
      <c r="D69" s="16">
        <v>0</v>
      </c>
      <c r="E69" s="16">
        <v>0</v>
      </c>
      <c r="F69" s="16">
        <v>0</v>
      </c>
      <c r="G69" s="16">
        <v>0</v>
      </c>
      <c r="H69" s="165" t="s">
        <v>27</v>
      </c>
      <c r="I69" s="16">
        <v>0</v>
      </c>
      <c r="J69" s="16">
        <v>0</v>
      </c>
      <c r="K69" s="16">
        <v>0</v>
      </c>
      <c r="L69" s="18">
        <f>I69+J69</f>
        <v>0</v>
      </c>
      <c r="M69" s="165" t="s">
        <v>27</v>
      </c>
      <c r="N69" s="16">
        <v>0</v>
      </c>
      <c r="O69" s="16">
        <v>0</v>
      </c>
      <c r="P69" s="16">
        <v>0</v>
      </c>
      <c r="Q69" s="18">
        <f>N69+O69</f>
        <v>0</v>
      </c>
      <c r="R69" s="165" t="s">
        <v>27</v>
      </c>
      <c r="S69" s="18">
        <v>0</v>
      </c>
      <c r="T69" s="18">
        <v>0</v>
      </c>
      <c r="U69" s="18">
        <v>1000</v>
      </c>
      <c r="V69" s="18">
        <f>S69+T69</f>
        <v>0</v>
      </c>
      <c r="W69" s="165" t="s">
        <v>27</v>
      </c>
      <c r="X69" s="18">
        <f>G69+L69+Q69+V69</f>
        <v>0</v>
      </c>
      <c r="Y69" s="16">
        <f>X69+F69/10000+K69/10000+P69/10000+U69/10000</f>
        <v>0.1</v>
      </c>
      <c r="Z69" s="35">
        <v>0.2</v>
      </c>
      <c r="AA69" s="35">
        <f t="shared" si="9"/>
        <v>0</v>
      </c>
      <c r="AB69" s="18">
        <f>Y69+Z69-AA69</f>
        <v>0.30000000000000004</v>
      </c>
      <c r="AC69" s="153">
        <v>52</v>
      </c>
      <c r="AD69" s="153">
        <v>0.2</v>
      </c>
    </row>
  </sheetData>
  <autoFilter ref="A4:AD69" xr:uid="{00000000-0009-0000-0000-000003000000}">
    <sortState xmlns:xlrd2="http://schemas.microsoft.com/office/spreadsheetml/2017/richdata2" ref="A4:AD69">
      <sortCondition descending="1" ref="AB4"/>
    </sortState>
  </autoFilter>
  <mergeCells count="8">
    <mergeCell ref="X3:AB3"/>
    <mergeCell ref="AE3:AE4"/>
    <mergeCell ref="A1:AE2"/>
    <mergeCell ref="A3:C3"/>
    <mergeCell ref="D3:H3"/>
    <mergeCell ref="I3:M3"/>
    <mergeCell ref="N3:R3"/>
    <mergeCell ref="S3:W3"/>
  </mergeCells>
  <phoneticPr fontId="22" type="noConversion"/>
  <dataValidations count="1">
    <dataValidation type="list" allowBlank="1" showInputMessage="1" showErrorMessage="1" sqref="W15 W18 W34 H5:H69 M18:M69 R18:R69 W29:W30 W36:W42 W44:W69" xr:uid="{00000000-0002-0000-0300-000000000000}">
      <formula1>$AF$3:$AF$9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77"/>
  <sheetViews>
    <sheetView workbookViewId="0">
      <pane ySplit="4" topLeftCell="A51" activePane="bottomLeft" state="frozen"/>
      <selection pane="bottomLeft" activeCell="L36" sqref="L36"/>
    </sheetView>
  </sheetViews>
  <sheetFormatPr defaultColWidth="9" defaultRowHeight="13.5"/>
  <cols>
    <col min="1" max="1" width="9" style="4"/>
    <col min="2" max="2" width="8.125" style="4" customWidth="1"/>
    <col min="3" max="3" width="21.25" style="5" customWidth="1"/>
    <col min="4" max="4" width="9.875" style="4" customWidth="1"/>
    <col min="5" max="6" width="9" style="4" customWidth="1"/>
    <col min="7" max="7" width="18.625" style="4" customWidth="1"/>
    <col min="8" max="10" width="9" style="4" customWidth="1"/>
    <col min="11" max="11" width="11.125" style="4" customWidth="1"/>
    <col min="12" max="12" width="10.5" style="4" customWidth="1"/>
    <col min="13" max="13" width="9" style="4" customWidth="1"/>
    <col min="14" max="14" width="10" style="4" customWidth="1"/>
    <col min="15" max="15" width="9.875" style="4"/>
    <col min="16" max="16" width="9" style="4"/>
    <col min="17" max="17" width="19.875" style="4" hidden="1" customWidth="1"/>
    <col min="18" max="18" width="18.625" customWidth="1"/>
  </cols>
  <sheetData>
    <row r="1" spans="1:22" ht="13.5" customHeight="1">
      <c r="A1" s="576" t="s">
        <v>103</v>
      </c>
      <c r="B1" s="576"/>
      <c r="C1" s="585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154" t="s">
        <v>104</v>
      </c>
      <c r="S1">
        <v>57</v>
      </c>
    </row>
    <row r="2" spans="1:22" ht="33" customHeight="1">
      <c r="A2" s="576"/>
      <c r="B2" s="576"/>
      <c r="C2" s="585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155" t="s">
        <v>1</v>
      </c>
      <c r="S2" s="156" t="s">
        <v>105</v>
      </c>
      <c r="T2" s="157" t="s">
        <v>106</v>
      </c>
      <c r="U2" s="157" t="s">
        <v>107</v>
      </c>
      <c r="V2" s="158" t="s">
        <v>108</v>
      </c>
    </row>
    <row r="3" spans="1:22" ht="20.25">
      <c r="A3" s="583" t="s">
        <v>162</v>
      </c>
      <c r="B3" s="583"/>
      <c r="C3" s="584"/>
      <c r="D3" s="583"/>
      <c r="E3" s="582" t="s">
        <v>163</v>
      </c>
      <c r="F3" s="582"/>
      <c r="G3" s="582"/>
      <c r="H3" s="582" t="s">
        <v>164</v>
      </c>
      <c r="I3" s="582"/>
      <c r="J3" s="582"/>
      <c r="K3" s="582"/>
      <c r="L3" s="582"/>
      <c r="M3" s="582"/>
      <c r="N3" s="582"/>
      <c r="O3" s="143"/>
      <c r="P3" s="143"/>
      <c r="Q3" s="576" t="s">
        <v>165</v>
      </c>
      <c r="R3" s="102" t="s">
        <v>166</v>
      </c>
      <c r="S3" s="159">
        <f>V3/200</f>
        <v>8.5</v>
      </c>
      <c r="T3" s="4">
        <v>5</v>
      </c>
      <c r="U3" s="4">
        <v>7</v>
      </c>
      <c r="V3" s="4">
        <f>T3*200+U3*100</f>
        <v>1700</v>
      </c>
    </row>
    <row r="4" spans="1:22" ht="60.75">
      <c r="A4" s="142" t="s">
        <v>11</v>
      </c>
      <c r="B4" s="141" t="s">
        <v>167</v>
      </c>
      <c r="C4" s="7" t="s">
        <v>12</v>
      </c>
      <c r="D4" s="142" t="s">
        <v>13</v>
      </c>
      <c r="E4" s="144" t="s">
        <v>18</v>
      </c>
      <c r="F4" s="144" t="s">
        <v>114</v>
      </c>
      <c r="G4" s="144" t="s">
        <v>17</v>
      </c>
      <c r="H4" s="144" t="s">
        <v>168</v>
      </c>
      <c r="I4" s="144" t="s">
        <v>169</v>
      </c>
      <c r="J4" s="151" t="s">
        <v>170</v>
      </c>
      <c r="K4" s="141" t="s">
        <v>171</v>
      </c>
      <c r="L4" s="141" t="s">
        <v>23</v>
      </c>
      <c r="M4" s="141" t="s">
        <v>22</v>
      </c>
      <c r="N4" s="141" t="s">
        <v>172</v>
      </c>
      <c r="O4" s="141" t="s">
        <v>115</v>
      </c>
      <c r="P4" s="141" t="s">
        <v>116</v>
      </c>
      <c r="Q4" s="576"/>
      <c r="R4" s="103" t="s">
        <v>173</v>
      </c>
      <c r="S4" s="159">
        <f t="shared" ref="S4:S8" si="0">V4/200</f>
        <v>7</v>
      </c>
      <c r="T4" s="4">
        <v>4</v>
      </c>
      <c r="U4" s="4">
        <v>6</v>
      </c>
      <c r="V4" s="4">
        <f t="shared" ref="V4:V8" si="1">T4*200+U4*100</f>
        <v>1400</v>
      </c>
    </row>
    <row r="5" spans="1:22" s="1" customFormat="1" ht="20.25">
      <c r="A5" s="145">
        <v>73</v>
      </c>
      <c r="B5" s="145">
        <v>1326195449</v>
      </c>
      <c r="C5" s="13" t="s">
        <v>134</v>
      </c>
      <c r="D5" s="24"/>
      <c r="E5" s="16">
        <v>13200</v>
      </c>
      <c r="F5" s="16">
        <v>4</v>
      </c>
      <c r="G5" s="146" t="s">
        <v>174</v>
      </c>
      <c r="H5" s="18">
        <f t="shared" ref="H5:H68" si="2">F5</f>
        <v>4</v>
      </c>
      <c r="I5" s="18">
        <f t="shared" ref="I5:I68" si="3">E5/10000</f>
        <v>1.32</v>
      </c>
      <c r="J5" s="16">
        <f t="shared" ref="J5:J68" si="4">H5+I5</f>
        <v>5.32</v>
      </c>
      <c r="K5" s="33">
        <v>10.2578571428571</v>
      </c>
      <c r="L5" s="33">
        <f t="shared" ref="L5:L68" si="5">J5+K5</f>
        <v>15.5778571428571</v>
      </c>
      <c r="M5" s="35">
        <f t="shared" ref="M5:M36" si="6">VLOOKUP(G5,$R$3:$S$9,2,FALSE)</f>
        <v>6.5</v>
      </c>
      <c r="N5" s="36">
        <f t="shared" ref="N5:N68" si="7">J5+K5-M5</f>
        <v>9.0778571428571002</v>
      </c>
      <c r="O5" s="4"/>
      <c r="P5" s="18"/>
      <c r="Q5" s="160">
        <v>128735</v>
      </c>
      <c r="R5" s="97" t="s">
        <v>175</v>
      </c>
      <c r="S5" s="159">
        <f t="shared" si="0"/>
        <v>5.5</v>
      </c>
      <c r="T5" s="4">
        <v>3</v>
      </c>
      <c r="U5" s="4">
        <v>5</v>
      </c>
      <c r="V5" s="4">
        <f t="shared" si="1"/>
        <v>1100</v>
      </c>
    </row>
    <row r="6" spans="1:22" s="1" customFormat="1" ht="20.25">
      <c r="A6" s="145">
        <v>5</v>
      </c>
      <c r="B6" s="145">
        <v>1044399218</v>
      </c>
      <c r="C6" s="13" t="s">
        <v>39</v>
      </c>
      <c r="D6" s="24"/>
      <c r="E6" s="16">
        <v>12000</v>
      </c>
      <c r="F6" s="16">
        <v>4</v>
      </c>
      <c r="G6" s="146" t="s">
        <v>174</v>
      </c>
      <c r="H6" s="18">
        <f t="shared" si="2"/>
        <v>4</v>
      </c>
      <c r="I6" s="18">
        <f t="shared" si="3"/>
        <v>1.2</v>
      </c>
      <c r="J6" s="16">
        <f t="shared" si="4"/>
        <v>5.2</v>
      </c>
      <c r="K6" s="33">
        <v>9.6</v>
      </c>
      <c r="L6" s="33">
        <f t="shared" si="5"/>
        <v>14.8</v>
      </c>
      <c r="M6" s="35">
        <f t="shared" si="6"/>
        <v>6.5</v>
      </c>
      <c r="N6" s="36">
        <f t="shared" si="7"/>
        <v>8.3000000000000007</v>
      </c>
      <c r="O6" s="18"/>
      <c r="P6" s="18"/>
      <c r="Q6" s="160">
        <v>115865</v>
      </c>
      <c r="R6" s="102" t="s">
        <v>174</v>
      </c>
      <c r="S6" s="159">
        <f t="shared" si="0"/>
        <v>6.5</v>
      </c>
      <c r="T6" s="4">
        <v>4</v>
      </c>
      <c r="U6" s="4">
        <v>5</v>
      </c>
      <c r="V6" s="4">
        <f t="shared" si="1"/>
        <v>1300</v>
      </c>
    </row>
    <row r="7" spans="1:22" s="1" customFormat="1" ht="20.25">
      <c r="A7" s="145">
        <v>10</v>
      </c>
      <c r="B7" s="145">
        <v>2108977014</v>
      </c>
      <c r="C7" s="13" t="s">
        <v>49</v>
      </c>
      <c r="D7" s="24"/>
      <c r="E7" s="16">
        <v>12000</v>
      </c>
      <c r="F7" s="16">
        <v>4</v>
      </c>
      <c r="G7" s="146" t="s">
        <v>174</v>
      </c>
      <c r="H7" s="18">
        <f t="shared" si="2"/>
        <v>4</v>
      </c>
      <c r="I7" s="18">
        <f t="shared" si="3"/>
        <v>1.2</v>
      </c>
      <c r="J7" s="16">
        <f t="shared" si="4"/>
        <v>5.2</v>
      </c>
      <c r="K7" s="33">
        <v>9.58</v>
      </c>
      <c r="L7" s="33">
        <f t="shared" si="5"/>
        <v>14.780000000000001</v>
      </c>
      <c r="M7" s="35">
        <f t="shared" si="6"/>
        <v>6.5</v>
      </c>
      <c r="N7" s="36">
        <f t="shared" si="7"/>
        <v>8.2800000000000011</v>
      </c>
      <c r="O7" s="18"/>
      <c r="P7" s="18"/>
      <c r="Q7" s="160">
        <v>118763</v>
      </c>
      <c r="R7" s="103" t="s">
        <v>176</v>
      </c>
      <c r="S7" s="159">
        <f t="shared" si="0"/>
        <v>5</v>
      </c>
      <c r="T7" s="4">
        <v>3</v>
      </c>
      <c r="U7" s="4">
        <v>4</v>
      </c>
      <c r="V7" s="4">
        <f t="shared" si="1"/>
        <v>1000</v>
      </c>
    </row>
    <row r="8" spans="1:22" s="1" customFormat="1" ht="20.25">
      <c r="A8" s="145">
        <v>12</v>
      </c>
      <c r="B8" s="145">
        <v>1137897317</v>
      </c>
      <c r="C8" s="13" t="s">
        <v>53</v>
      </c>
      <c r="D8" s="24"/>
      <c r="E8" s="16">
        <v>12000</v>
      </c>
      <c r="F8" s="16">
        <v>4</v>
      </c>
      <c r="G8" s="146" t="s">
        <v>174</v>
      </c>
      <c r="H8" s="18">
        <f t="shared" si="2"/>
        <v>4</v>
      </c>
      <c r="I8" s="18">
        <f t="shared" si="3"/>
        <v>1.2</v>
      </c>
      <c r="J8" s="16">
        <f t="shared" si="4"/>
        <v>5.2</v>
      </c>
      <c r="K8" s="33">
        <v>9.2200000000000006</v>
      </c>
      <c r="L8" s="33">
        <f t="shared" si="5"/>
        <v>14.420000000000002</v>
      </c>
      <c r="M8" s="35">
        <f t="shared" si="6"/>
        <v>6.5</v>
      </c>
      <c r="N8" s="36">
        <f t="shared" si="7"/>
        <v>7.9200000000000017</v>
      </c>
      <c r="O8" s="18"/>
      <c r="P8" s="18"/>
      <c r="Q8" s="160">
        <v>110730</v>
      </c>
      <c r="R8" s="97" t="s">
        <v>177</v>
      </c>
      <c r="S8" s="159">
        <f t="shared" si="0"/>
        <v>3.5</v>
      </c>
      <c r="T8" s="4">
        <v>2</v>
      </c>
      <c r="U8" s="4">
        <v>3</v>
      </c>
      <c r="V8" s="4">
        <f t="shared" si="1"/>
        <v>700</v>
      </c>
    </row>
    <row r="9" spans="1:22" s="1" customFormat="1" ht="20.25">
      <c r="A9" s="145">
        <v>53</v>
      </c>
      <c r="B9" s="145">
        <v>500959924</v>
      </c>
      <c r="C9" s="13" t="s">
        <v>99</v>
      </c>
      <c r="D9" s="24"/>
      <c r="E9" s="16">
        <v>12000</v>
      </c>
      <c r="F9" s="16">
        <v>4</v>
      </c>
      <c r="G9" s="146" t="s">
        <v>174</v>
      </c>
      <c r="H9" s="18">
        <f t="shared" si="2"/>
        <v>4</v>
      </c>
      <c r="I9" s="18">
        <f t="shared" si="3"/>
        <v>1.2</v>
      </c>
      <c r="J9" s="16">
        <f t="shared" si="4"/>
        <v>5.2</v>
      </c>
      <c r="K9" s="33">
        <v>9.84</v>
      </c>
      <c r="L9" s="33">
        <f t="shared" si="5"/>
        <v>15.04</v>
      </c>
      <c r="M9" s="35">
        <f t="shared" si="6"/>
        <v>6.5</v>
      </c>
      <c r="N9" s="36">
        <f t="shared" si="7"/>
        <v>8.5399999999999991</v>
      </c>
      <c r="O9" s="18"/>
      <c r="P9" s="18"/>
      <c r="Q9" s="160">
        <v>110240</v>
      </c>
      <c r="R9" s="161" t="s">
        <v>27</v>
      </c>
      <c r="S9" s="82">
        <v>0</v>
      </c>
      <c r="T9"/>
      <c r="U9"/>
      <c r="V9"/>
    </row>
    <row r="10" spans="1:22" s="1" customFormat="1" ht="20.25">
      <c r="A10" s="145">
        <v>36</v>
      </c>
      <c r="B10" s="145">
        <v>1392321855</v>
      </c>
      <c r="C10" s="13" t="s">
        <v>82</v>
      </c>
      <c r="D10" s="24"/>
      <c r="E10" s="16">
        <v>12000</v>
      </c>
      <c r="F10" s="16">
        <v>4</v>
      </c>
      <c r="G10" s="147" t="s">
        <v>176</v>
      </c>
      <c r="H10" s="18">
        <f t="shared" si="2"/>
        <v>4</v>
      </c>
      <c r="I10" s="18">
        <f t="shared" si="3"/>
        <v>1.2</v>
      </c>
      <c r="J10" s="16">
        <f t="shared" si="4"/>
        <v>5.2</v>
      </c>
      <c r="K10" s="33">
        <v>12</v>
      </c>
      <c r="L10" s="33">
        <f t="shared" si="5"/>
        <v>17.2</v>
      </c>
      <c r="M10" s="35">
        <f t="shared" si="6"/>
        <v>5</v>
      </c>
      <c r="N10" s="36">
        <f t="shared" si="7"/>
        <v>12.2</v>
      </c>
      <c r="O10" s="18"/>
      <c r="P10" s="18"/>
      <c r="Q10" s="160">
        <v>106609</v>
      </c>
    </row>
    <row r="11" spans="1:22" s="1" customFormat="1" ht="20.25">
      <c r="A11" s="145">
        <v>27</v>
      </c>
      <c r="B11" s="145">
        <v>2114875544</v>
      </c>
      <c r="C11" s="13" t="s">
        <v>73</v>
      </c>
      <c r="D11" s="24"/>
      <c r="E11" s="16">
        <v>11800</v>
      </c>
      <c r="F11" s="16">
        <v>4</v>
      </c>
      <c r="G11" s="147" t="s">
        <v>176</v>
      </c>
      <c r="H11" s="18">
        <f t="shared" si="2"/>
        <v>4</v>
      </c>
      <c r="I11" s="18">
        <f t="shared" si="3"/>
        <v>1.18</v>
      </c>
      <c r="J11" s="16">
        <f t="shared" si="4"/>
        <v>5.18</v>
      </c>
      <c r="K11" s="33">
        <v>11.1</v>
      </c>
      <c r="L11" s="33">
        <f t="shared" si="5"/>
        <v>16.28</v>
      </c>
      <c r="M11" s="35">
        <f t="shared" si="6"/>
        <v>5</v>
      </c>
      <c r="N11" s="36">
        <f t="shared" si="7"/>
        <v>11.280000000000001</v>
      </c>
      <c r="O11" s="18"/>
      <c r="P11" s="4"/>
      <c r="Q11" s="160">
        <v>107270</v>
      </c>
    </row>
    <row r="12" spans="1:22" s="1" customFormat="1" ht="20.25">
      <c r="A12" s="145">
        <v>72</v>
      </c>
      <c r="B12" s="145">
        <v>1555569254</v>
      </c>
      <c r="C12" s="13" t="s">
        <v>127</v>
      </c>
      <c r="D12" s="24"/>
      <c r="E12" s="16">
        <v>11600</v>
      </c>
      <c r="F12" s="16">
        <v>4</v>
      </c>
      <c r="G12" s="147" t="s">
        <v>176</v>
      </c>
      <c r="H12" s="18">
        <f t="shared" si="2"/>
        <v>4</v>
      </c>
      <c r="I12" s="18">
        <f t="shared" si="3"/>
        <v>1.1599999999999999</v>
      </c>
      <c r="J12" s="16">
        <f t="shared" si="4"/>
        <v>5.16</v>
      </c>
      <c r="K12" s="33">
        <v>11.1142857142857</v>
      </c>
      <c r="L12" s="33">
        <f t="shared" si="5"/>
        <v>16.2742857142857</v>
      </c>
      <c r="M12" s="35">
        <f t="shared" si="6"/>
        <v>5</v>
      </c>
      <c r="N12" s="36">
        <f t="shared" si="7"/>
        <v>11.2742857142857</v>
      </c>
      <c r="O12" s="4"/>
      <c r="P12" s="18"/>
      <c r="Q12" s="160">
        <v>106134</v>
      </c>
    </row>
    <row r="13" spans="1:22" s="1" customFormat="1" ht="20.25">
      <c r="A13" s="145">
        <v>58</v>
      </c>
      <c r="B13" s="145">
        <v>1875367946</v>
      </c>
      <c r="C13" s="13" t="s">
        <v>121</v>
      </c>
      <c r="D13" s="14"/>
      <c r="E13" s="16">
        <v>11400</v>
      </c>
      <c r="F13" s="16">
        <v>4</v>
      </c>
      <c r="G13" s="147" t="s">
        <v>176</v>
      </c>
      <c r="H13" s="18">
        <f t="shared" si="2"/>
        <v>4</v>
      </c>
      <c r="I13" s="18">
        <f t="shared" si="3"/>
        <v>1.1399999999999999</v>
      </c>
      <c r="J13" s="16">
        <f t="shared" si="4"/>
        <v>5.14</v>
      </c>
      <c r="K13" s="33">
        <v>11.0628571428571</v>
      </c>
      <c r="L13" s="33">
        <f t="shared" si="5"/>
        <v>16.202857142857098</v>
      </c>
      <c r="M13" s="35">
        <f t="shared" si="6"/>
        <v>5</v>
      </c>
      <c r="N13" s="36">
        <f t="shared" si="7"/>
        <v>11.202857142857098</v>
      </c>
      <c r="O13" s="6"/>
      <c r="P13" s="18"/>
      <c r="Q13" s="162">
        <v>96067</v>
      </c>
    </row>
    <row r="14" spans="1:22" s="2" customFormat="1" ht="20.25">
      <c r="A14" s="145">
        <v>13</v>
      </c>
      <c r="B14" s="145">
        <v>1586734488</v>
      </c>
      <c r="C14" s="13" t="s">
        <v>55</v>
      </c>
      <c r="D14" s="24"/>
      <c r="E14" s="16">
        <v>9000</v>
      </c>
      <c r="F14" s="16">
        <v>4</v>
      </c>
      <c r="G14" s="147" t="s">
        <v>176</v>
      </c>
      <c r="H14" s="18">
        <f t="shared" si="2"/>
        <v>4</v>
      </c>
      <c r="I14" s="18">
        <f t="shared" si="3"/>
        <v>0.9</v>
      </c>
      <c r="J14" s="16">
        <f t="shared" si="4"/>
        <v>4.9000000000000004</v>
      </c>
      <c r="K14" s="33">
        <v>12.4</v>
      </c>
      <c r="L14" s="33">
        <f t="shared" si="5"/>
        <v>17.3</v>
      </c>
      <c r="M14" s="35">
        <f t="shared" si="6"/>
        <v>5</v>
      </c>
      <c r="N14" s="36">
        <f t="shared" si="7"/>
        <v>12.3</v>
      </c>
      <c r="O14" s="64"/>
      <c r="P14" s="64"/>
      <c r="Q14" s="162">
        <v>98240</v>
      </c>
      <c r="R14" s="1"/>
      <c r="S14" s="1"/>
      <c r="T14" s="1"/>
      <c r="U14" s="1"/>
      <c r="V14" s="1"/>
    </row>
    <row r="15" spans="1:22" s="2" customFormat="1" ht="20.25">
      <c r="A15" s="145">
        <v>1</v>
      </c>
      <c r="B15" s="145">
        <v>1782151946</v>
      </c>
      <c r="C15" s="13" t="s">
        <v>26</v>
      </c>
      <c r="D15" s="24"/>
      <c r="E15" s="16">
        <v>12000</v>
      </c>
      <c r="F15" s="16">
        <v>4</v>
      </c>
      <c r="G15" s="148" t="s">
        <v>177</v>
      </c>
      <c r="H15" s="18">
        <f t="shared" si="2"/>
        <v>4</v>
      </c>
      <c r="I15" s="18">
        <f t="shared" si="3"/>
        <v>1.2</v>
      </c>
      <c r="J15" s="16">
        <f t="shared" si="4"/>
        <v>5.2</v>
      </c>
      <c r="K15" s="33">
        <v>14.68</v>
      </c>
      <c r="L15" s="33">
        <f t="shared" si="5"/>
        <v>19.88</v>
      </c>
      <c r="M15" s="35">
        <f t="shared" si="6"/>
        <v>3.5</v>
      </c>
      <c r="N15" s="36">
        <f t="shared" si="7"/>
        <v>16.38</v>
      </c>
      <c r="O15" s="64"/>
      <c r="P15" s="18"/>
      <c r="Q15" s="163">
        <v>77112</v>
      </c>
      <c r="R15" s="1"/>
      <c r="S15" s="1"/>
      <c r="T15" s="1"/>
      <c r="U15" s="1"/>
      <c r="V15" s="1"/>
    </row>
    <row r="16" spans="1:22" s="2" customFormat="1" ht="20.25">
      <c r="A16" s="145">
        <v>52</v>
      </c>
      <c r="B16" s="145">
        <v>242123495</v>
      </c>
      <c r="C16" s="13" t="s">
        <v>98</v>
      </c>
      <c r="D16" s="24"/>
      <c r="E16" s="16">
        <v>12000</v>
      </c>
      <c r="F16" s="16">
        <v>4</v>
      </c>
      <c r="G16" s="148" t="s">
        <v>177</v>
      </c>
      <c r="H16" s="18">
        <f t="shared" si="2"/>
        <v>4</v>
      </c>
      <c r="I16" s="18">
        <f t="shared" si="3"/>
        <v>1.2</v>
      </c>
      <c r="J16" s="16">
        <f t="shared" si="4"/>
        <v>5.2</v>
      </c>
      <c r="K16" s="33">
        <v>14.2</v>
      </c>
      <c r="L16" s="33">
        <f t="shared" si="5"/>
        <v>19.399999999999999</v>
      </c>
      <c r="M16" s="35">
        <f t="shared" si="6"/>
        <v>3.5</v>
      </c>
      <c r="N16" s="36">
        <f t="shared" si="7"/>
        <v>15.899999999999999</v>
      </c>
      <c r="O16" s="18"/>
      <c r="P16" s="64"/>
      <c r="Q16" s="160">
        <v>87534</v>
      </c>
      <c r="R16" s="1"/>
      <c r="S16" s="1"/>
      <c r="T16" s="1"/>
      <c r="U16" s="1"/>
      <c r="V16" s="1"/>
    </row>
    <row r="17" spans="1:22" s="4" customFormat="1" ht="20.25">
      <c r="A17" s="145">
        <v>86</v>
      </c>
      <c r="B17" s="145">
        <v>668436981</v>
      </c>
      <c r="C17" s="13" t="s">
        <v>152</v>
      </c>
      <c r="D17" s="24"/>
      <c r="E17" s="16">
        <v>12000</v>
      </c>
      <c r="F17" s="16">
        <v>4</v>
      </c>
      <c r="G17" s="148" t="s">
        <v>177</v>
      </c>
      <c r="H17" s="18">
        <f t="shared" si="2"/>
        <v>4</v>
      </c>
      <c r="I17" s="18">
        <f t="shared" si="3"/>
        <v>1.2</v>
      </c>
      <c r="J17" s="16">
        <f t="shared" si="4"/>
        <v>5.2</v>
      </c>
      <c r="K17" s="33">
        <v>12.6</v>
      </c>
      <c r="L17" s="33">
        <f t="shared" si="5"/>
        <v>17.8</v>
      </c>
      <c r="M17" s="35">
        <f t="shared" si="6"/>
        <v>3.5</v>
      </c>
      <c r="N17" s="36">
        <f t="shared" si="7"/>
        <v>14.3</v>
      </c>
      <c r="O17" s="152"/>
      <c r="P17" s="152"/>
      <c r="Q17" s="164">
        <v>156451</v>
      </c>
      <c r="R17"/>
      <c r="S17"/>
      <c r="T17"/>
      <c r="U17"/>
      <c r="V17"/>
    </row>
    <row r="18" spans="1:22" s="4" customFormat="1" ht="20.25">
      <c r="A18" s="145">
        <v>87</v>
      </c>
      <c r="B18" s="145">
        <v>1126397085</v>
      </c>
      <c r="C18" s="13" t="s">
        <v>153</v>
      </c>
      <c r="D18" s="24"/>
      <c r="E18" s="16">
        <v>12000</v>
      </c>
      <c r="F18" s="16">
        <v>4</v>
      </c>
      <c r="G18" s="148" t="s">
        <v>177</v>
      </c>
      <c r="H18" s="18">
        <f t="shared" si="2"/>
        <v>4</v>
      </c>
      <c r="I18" s="18">
        <f t="shared" si="3"/>
        <v>1.2</v>
      </c>
      <c r="J18" s="16">
        <f t="shared" si="4"/>
        <v>5.2</v>
      </c>
      <c r="K18" s="33">
        <v>12.56</v>
      </c>
      <c r="L18" s="33">
        <f t="shared" si="5"/>
        <v>17.760000000000002</v>
      </c>
      <c r="M18" s="35">
        <f t="shared" si="6"/>
        <v>3.5</v>
      </c>
      <c r="N18" s="36">
        <f t="shared" si="7"/>
        <v>14.260000000000002</v>
      </c>
      <c r="O18" s="153"/>
      <c r="P18" s="153"/>
      <c r="Q18" s="164">
        <v>137421</v>
      </c>
      <c r="R18"/>
      <c r="S18"/>
      <c r="T18"/>
      <c r="U18"/>
      <c r="V18"/>
    </row>
    <row r="19" spans="1:22" s="4" customFormat="1" ht="20.25">
      <c r="A19" s="145">
        <v>51</v>
      </c>
      <c r="B19" s="145">
        <v>224931272</v>
      </c>
      <c r="C19" s="13" t="s">
        <v>97</v>
      </c>
      <c r="D19" s="24"/>
      <c r="E19" s="16">
        <v>9000</v>
      </c>
      <c r="F19" s="16">
        <v>4</v>
      </c>
      <c r="G19" s="148" t="s">
        <v>177</v>
      </c>
      <c r="H19" s="18">
        <f t="shared" si="2"/>
        <v>4</v>
      </c>
      <c r="I19" s="18">
        <f t="shared" si="3"/>
        <v>0.9</v>
      </c>
      <c r="J19" s="16">
        <f t="shared" si="4"/>
        <v>4.9000000000000004</v>
      </c>
      <c r="K19" s="33">
        <v>14.4</v>
      </c>
      <c r="L19" s="33">
        <f t="shared" si="5"/>
        <v>19.3</v>
      </c>
      <c r="M19" s="35">
        <f t="shared" si="6"/>
        <v>3.5</v>
      </c>
      <c r="N19" s="36">
        <f t="shared" si="7"/>
        <v>15.8</v>
      </c>
      <c r="O19" s="18"/>
      <c r="P19" s="18"/>
      <c r="Q19" s="164">
        <v>121864</v>
      </c>
      <c r="R19"/>
      <c r="S19"/>
      <c r="T19"/>
      <c r="U19"/>
      <c r="V19"/>
    </row>
    <row r="20" spans="1:22" s="4" customFormat="1" ht="20.25">
      <c r="A20" s="145">
        <v>93</v>
      </c>
      <c r="B20" s="145">
        <v>1458346420</v>
      </c>
      <c r="C20" s="13" t="s">
        <v>178</v>
      </c>
      <c r="D20" s="24"/>
      <c r="E20" s="16">
        <v>12600</v>
      </c>
      <c r="F20" s="16">
        <v>4</v>
      </c>
      <c r="G20" s="149" t="s">
        <v>27</v>
      </c>
      <c r="H20" s="18">
        <f t="shared" si="2"/>
        <v>4</v>
      </c>
      <c r="I20" s="18">
        <f t="shared" si="3"/>
        <v>1.26</v>
      </c>
      <c r="J20" s="16">
        <f t="shared" si="4"/>
        <v>5.26</v>
      </c>
      <c r="K20" s="33">
        <v>10.738947368421099</v>
      </c>
      <c r="L20" s="33">
        <f t="shared" si="5"/>
        <v>15.998947368421099</v>
      </c>
      <c r="M20" s="35">
        <f t="shared" si="6"/>
        <v>0</v>
      </c>
      <c r="N20" s="36">
        <f t="shared" si="7"/>
        <v>15.998947368421099</v>
      </c>
      <c r="O20" s="67">
        <v>48</v>
      </c>
      <c r="P20" s="67"/>
      <c r="Q20" s="164">
        <v>123095</v>
      </c>
      <c r="R20"/>
      <c r="S20"/>
      <c r="T20"/>
      <c r="U20"/>
      <c r="V20"/>
    </row>
    <row r="21" spans="1:22" s="4" customFormat="1" ht="20.25">
      <c r="A21" s="145">
        <v>2</v>
      </c>
      <c r="B21" s="145">
        <v>13685366739</v>
      </c>
      <c r="C21" s="13" t="s">
        <v>30</v>
      </c>
      <c r="D21" s="24"/>
      <c r="E21" s="16">
        <v>12000</v>
      </c>
      <c r="F21" s="16">
        <v>4</v>
      </c>
      <c r="G21" s="149" t="s">
        <v>27</v>
      </c>
      <c r="H21" s="18">
        <f t="shared" si="2"/>
        <v>4</v>
      </c>
      <c r="I21" s="18">
        <f t="shared" si="3"/>
        <v>1.2</v>
      </c>
      <c r="J21" s="16">
        <f t="shared" si="4"/>
        <v>5.2</v>
      </c>
      <c r="K21" s="33">
        <v>8.74</v>
      </c>
      <c r="L21" s="33">
        <f t="shared" si="5"/>
        <v>13.940000000000001</v>
      </c>
      <c r="M21" s="35">
        <f t="shared" si="6"/>
        <v>0</v>
      </c>
      <c r="N21" s="36">
        <f t="shared" si="7"/>
        <v>13.940000000000001</v>
      </c>
      <c r="O21" s="64"/>
      <c r="P21" s="64"/>
      <c r="Q21" s="164">
        <v>125411</v>
      </c>
      <c r="R21"/>
      <c r="S21"/>
      <c r="T21"/>
      <c r="U21"/>
      <c r="V21"/>
    </row>
    <row r="22" spans="1:22" s="4" customFormat="1" ht="20.25">
      <c r="A22" s="145">
        <v>4</v>
      </c>
      <c r="B22" s="145">
        <v>1491983585</v>
      </c>
      <c r="C22" s="13" t="s">
        <v>36</v>
      </c>
      <c r="D22" s="24"/>
      <c r="E22" s="16">
        <v>12000</v>
      </c>
      <c r="F22" s="16">
        <v>3</v>
      </c>
      <c r="G22" s="149" t="s">
        <v>27</v>
      </c>
      <c r="H22" s="18">
        <f t="shared" si="2"/>
        <v>3</v>
      </c>
      <c r="I22" s="18">
        <f t="shared" si="3"/>
        <v>1.2</v>
      </c>
      <c r="J22" s="16">
        <f t="shared" si="4"/>
        <v>4.2</v>
      </c>
      <c r="K22" s="33">
        <v>8.5</v>
      </c>
      <c r="L22" s="33">
        <f t="shared" si="5"/>
        <v>12.7</v>
      </c>
      <c r="M22" s="35">
        <f t="shared" si="6"/>
        <v>0</v>
      </c>
      <c r="N22" s="36">
        <f t="shared" si="7"/>
        <v>12.7</v>
      </c>
      <c r="O22" s="18"/>
      <c r="P22" s="64"/>
      <c r="Q22" s="164">
        <v>141958</v>
      </c>
      <c r="R22"/>
      <c r="S22"/>
      <c r="T22"/>
      <c r="U22"/>
      <c r="V22"/>
    </row>
    <row r="23" spans="1:22" s="4" customFormat="1" ht="20.25">
      <c r="A23" s="145">
        <v>11</v>
      </c>
      <c r="B23" s="145">
        <v>1993992523</v>
      </c>
      <c r="C23" s="13" t="s">
        <v>51</v>
      </c>
      <c r="D23" s="24"/>
      <c r="E23" s="16">
        <v>12000</v>
      </c>
      <c r="F23" s="16">
        <v>4</v>
      </c>
      <c r="G23" s="149" t="s">
        <v>27</v>
      </c>
      <c r="H23" s="18">
        <f t="shared" si="2"/>
        <v>4</v>
      </c>
      <c r="I23" s="18">
        <f t="shared" si="3"/>
        <v>1.2</v>
      </c>
      <c r="J23" s="16">
        <f t="shared" si="4"/>
        <v>5.2</v>
      </c>
      <c r="K23" s="33">
        <v>8.1999999999999993</v>
      </c>
      <c r="L23" s="33">
        <f t="shared" si="5"/>
        <v>13.399999999999999</v>
      </c>
      <c r="M23" s="35">
        <f t="shared" si="6"/>
        <v>0</v>
      </c>
      <c r="N23" s="36">
        <f t="shared" si="7"/>
        <v>13.399999999999999</v>
      </c>
      <c r="O23" s="64"/>
      <c r="P23" s="6"/>
      <c r="Q23" s="164">
        <v>125039</v>
      </c>
      <c r="R23"/>
      <c r="S23"/>
      <c r="T23"/>
      <c r="U23"/>
      <c r="V23"/>
    </row>
    <row r="24" spans="1:22" s="4" customFormat="1" ht="20.25">
      <c r="A24" s="145">
        <v>15</v>
      </c>
      <c r="B24" s="145">
        <v>388960345</v>
      </c>
      <c r="C24" s="13" t="s">
        <v>59</v>
      </c>
      <c r="D24" s="24"/>
      <c r="E24" s="16">
        <v>12000</v>
      </c>
      <c r="F24" s="16">
        <v>4</v>
      </c>
      <c r="G24" s="149" t="s">
        <v>27</v>
      </c>
      <c r="H24" s="18">
        <f t="shared" si="2"/>
        <v>4</v>
      </c>
      <c r="I24" s="18">
        <f t="shared" si="3"/>
        <v>1.2</v>
      </c>
      <c r="J24" s="16">
        <f t="shared" si="4"/>
        <v>5.2</v>
      </c>
      <c r="K24" s="33">
        <v>8.76</v>
      </c>
      <c r="L24" s="33">
        <f t="shared" si="5"/>
        <v>13.96</v>
      </c>
      <c r="M24" s="35">
        <f t="shared" si="6"/>
        <v>0</v>
      </c>
      <c r="N24" s="36">
        <f t="shared" si="7"/>
        <v>13.96</v>
      </c>
      <c r="O24" s="18"/>
      <c r="P24" s="18"/>
      <c r="Q24" s="164">
        <v>135879</v>
      </c>
      <c r="R24"/>
      <c r="S24"/>
      <c r="T24"/>
      <c r="U24"/>
      <c r="V24"/>
    </row>
    <row r="25" spans="1:22" ht="20.25">
      <c r="A25" s="145">
        <v>16</v>
      </c>
      <c r="B25" s="145">
        <v>438498603</v>
      </c>
      <c r="C25" s="13" t="s">
        <v>61</v>
      </c>
      <c r="D25" s="24"/>
      <c r="E25" s="16">
        <v>12000</v>
      </c>
      <c r="F25" s="16">
        <v>4</v>
      </c>
      <c r="G25" s="149" t="s">
        <v>27</v>
      </c>
      <c r="H25" s="18">
        <f t="shared" si="2"/>
        <v>4</v>
      </c>
      <c r="I25" s="18">
        <f t="shared" si="3"/>
        <v>1.2</v>
      </c>
      <c r="J25" s="16">
        <f t="shared" si="4"/>
        <v>5.2</v>
      </c>
      <c r="K25" s="33">
        <v>9.1199999999999992</v>
      </c>
      <c r="L25" s="33">
        <f t="shared" si="5"/>
        <v>14.32</v>
      </c>
      <c r="M25" s="35">
        <f t="shared" si="6"/>
        <v>0</v>
      </c>
      <c r="N25" s="36">
        <f t="shared" si="7"/>
        <v>14.32</v>
      </c>
      <c r="O25" s="18"/>
      <c r="Q25" s="164">
        <v>125018</v>
      </c>
    </row>
    <row r="26" spans="1:22" ht="20.25">
      <c r="A26" s="145">
        <v>17</v>
      </c>
      <c r="B26" s="145">
        <v>1111683644</v>
      </c>
      <c r="C26" s="13" t="s">
        <v>63</v>
      </c>
      <c r="D26" s="24"/>
      <c r="E26" s="16">
        <v>12000</v>
      </c>
      <c r="F26" s="16">
        <v>4</v>
      </c>
      <c r="G26" s="149" t="s">
        <v>27</v>
      </c>
      <c r="H26" s="18">
        <f t="shared" si="2"/>
        <v>4</v>
      </c>
      <c r="I26" s="18">
        <f t="shared" si="3"/>
        <v>1.2</v>
      </c>
      <c r="J26" s="16">
        <f t="shared" si="4"/>
        <v>5.2</v>
      </c>
      <c r="K26" s="33">
        <v>9</v>
      </c>
      <c r="L26" s="33">
        <f t="shared" si="5"/>
        <v>14.2</v>
      </c>
      <c r="M26" s="35">
        <f t="shared" si="6"/>
        <v>0</v>
      </c>
      <c r="N26" s="36">
        <f t="shared" si="7"/>
        <v>14.2</v>
      </c>
      <c r="O26" s="18"/>
      <c r="P26" s="18"/>
      <c r="Q26" s="164">
        <v>132176</v>
      </c>
    </row>
    <row r="27" spans="1:22" ht="20.25">
      <c r="A27" s="145">
        <v>33</v>
      </c>
      <c r="B27" s="145">
        <v>1006436515</v>
      </c>
      <c r="C27" s="13" t="s">
        <v>79</v>
      </c>
      <c r="D27" s="24"/>
      <c r="E27" s="16">
        <v>12000</v>
      </c>
      <c r="F27" s="16">
        <v>4</v>
      </c>
      <c r="G27" s="149" t="s">
        <v>27</v>
      </c>
      <c r="H27" s="18">
        <f t="shared" si="2"/>
        <v>4</v>
      </c>
      <c r="I27" s="18">
        <f t="shared" si="3"/>
        <v>1.2</v>
      </c>
      <c r="J27" s="16">
        <f t="shared" si="4"/>
        <v>5.2</v>
      </c>
      <c r="K27" s="33">
        <v>7.6</v>
      </c>
      <c r="L27" s="33">
        <f t="shared" si="5"/>
        <v>12.8</v>
      </c>
      <c r="M27" s="35">
        <f t="shared" si="6"/>
        <v>0</v>
      </c>
      <c r="N27" s="36">
        <f t="shared" si="7"/>
        <v>12.8</v>
      </c>
      <c r="O27" s="18"/>
      <c r="Q27" s="164">
        <v>112892</v>
      </c>
    </row>
    <row r="28" spans="1:22" ht="20.25">
      <c r="A28" s="145">
        <v>34</v>
      </c>
      <c r="B28" s="145">
        <v>2021794494</v>
      </c>
      <c r="C28" s="13" t="s">
        <v>80</v>
      </c>
      <c r="D28" s="24"/>
      <c r="E28" s="16">
        <v>12000</v>
      </c>
      <c r="F28" s="16">
        <v>3</v>
      </c>
      <c r="G28" s="149" t="s">
        <v>27</v>
      </c>
      <c r="H28" s="18">
        <f t="shared" si="2"/>
        <v>3</v>
      </c>
      <c r="I28" s="18">
        <f t="shared" si="3"/>
        <v>1.2</v>
      </c>
      <c r="J28" s="16">
        <f t="shared" si="4"/>
        <v>4.2</v>
      </c>
      <c r="K28" s="33">
        <v>9.6999999999999993</v>
      </c>
      <c r="L28" s="33">
        <f t="shared" si="5"/>
        <v>13.899999999999999</v>
      </c>
      <c r="M28" s="35">
        <f t="shared" si="6"/>
        <v>0</v>
      </c>
      <c r="N28" s="36">
        <f t="shared" si="7"/>
        <v>13.899999999999999</v>
      </c>
      <c r="O28" s="18"/>
      <c r="P28" s="18"/>
      <c r="Q28" s="164">
        <v>154800</v>
      </c>
    </row>
    <row r="29" spans="1:22" ht="18.75" hidden="1" customHeight="1">
      <c r="A29" s="145">
        <v>35</v>
      </c>
      <c r="B29" s="145"/>
      <c r="C29" s="13" t="s">
        <v>81</v>
      </c>
      <c r="D29" s="24"/>
      <c r="E29" s="16">
        <v>0</v>
      </c>
      <c r="F29" s="16">
        <v>0</v>
      </c>
      <c r="G29" s="149" t="s">
        <v>27</v>
      </c>
      <c r="H29" s="18">
        <f t="shared" si="2"/>
        <v>0</v>
      </c>
      <c r="I29" s="18">
        <f t="shared" si="3"/>
        <v>0</v>
      </c>
      <c r="J29" s="16">
        <f t="shared" si="4"/>
        <v>0</v>
      </c>
      <c r="K29" s="33">
        <v>0.2</v>
      </c>
      <c r="L29" s="33">
        <f t="shared" si="5"/>
        <v>0.2</v>
      </c>
      <c r="M29" s="35">
        <f t="shared" si="6"/>
        <v>0</v>
      </c>
      <c r="N29" s="36">
        <f t="shared" si="7"/>
        <v>0.2</v>
      </c>
      <c r="O29" s="18"/>
      <c r="P29" s="18"/>
      <c r="Q29" s="164"/>
    </row>
    <row r="30" spans="1:22" ht="20.25">
      <c r="A30" s="145">
        <v>43</v>
      </c>
      <c r="B30" s="145">
        <v>1853818182</v>
      </c>
      <c r="C30" s="13" t="s">
        <v>89</v>
      </c>
      <c r="D30" s="24"/>
      <c r="E30" s="16">
        <v>12000</v>
      </c>
      <c r="F30" s="16">
        <v>1</v>
      </c>
      <c r="G30" s="149" t="s">
        <v>27</v>
      </c>
      <c r="H30" s="18">
        <f t="shared" si="2"/>
        <v>1</v>
      </c>
      <c r="I30" s="18">
        <f t="shared" si="3"/>
        <v>1.2</v>
      </c>
      <c r="J30" s="16">
        <f t="shared" si="4"/>
        <v>2.2000000000000002</v>
      </c>
      <c r="K30" s="33">
        <v>9.5</v>
      </c>
      <c r="L30" s="33">
        <f t="shared" si="5"/>
        <v>11.7</v>
      </c>
      <c r="M30" s="35">
        <f t="shared" si="6"/>
        <v>0</v>
      </c>
      <c r="N30" s="36">
        <f t="shared" si="7"/>
        <v>11.7</v>
      </c>
      <c r="O30" s="18"/>
      <c r="P30" s="64"/>
      <c r="Q30" s="164">
        <v>135486</v>
      </c>
    </row>
    <row r="31" spans="1:22" ht="20.25">
      <c r="A31" s="145">
        <v>45</v>
      </c>
      <c r="B31" s="145">
        <v>856609279</v>
      </c>
      <c r="C31" s="13" t="s">
        <v>91</v>
      </c>
      <c r="D31" s="24"/>
      <c r="E31" s="16">
        <v>12000</v>
      </c>
      <c r="F31" s="16">
        <v>4</v>
      </c>
      <c r="G31" s="149" t="s">
        <v>27</v>
      </c>
      <c r="H31" s="18">
        <f t="shared" si="2"/>
        <v>4</v>
      </c>
      <c r="I31" s="18">
        <f t="shared" si="3"/>
        <v>1.2</v>
      </c>
      <c r="J31" s="16">
        <f t="shared" si="4"/>
        <v>5.2</v>
      </c>
      <c r="K31" s="33">
        <v>8.9600000000000009</v>
      </c>
      <c r="L31" s="33">
        <f t="shared" si="5"/>
        <v>14.16</v>
      </c>
      <c r="M31" s="35">
        <f t="shared" si="6"/>
        <v>0</v>
      </c>
      <c r="N31" s="36">
        <f t="shared" si="7"/>
        <v>14.16</v>
      </c>
      <c r="O31" s="18"/>
      <c r="P31" s="18"/>
      <c r="Q31" s="164">
        <v>144627</v>
      </c>
    </row>
    <row r="32" spans="1:22" s="4" customFormat="1" ht="20.25">
      <c r="A32" s="145">
        <v>46</v>
      </c>
      <c r="B32" s="145">
        <v>2109182835</v>
      </c>
      <c r="C32" s="13" t="s">
        <v>92</v>
      </c>
      <c r="D32" s="24"/>
      <c r="E32" s="16">
        <v>12000</v>
      </c>
      <c r="F32" s="16">
        <v>4</v>
      </c>
      <c r="G32" s="149" t="s">
        <v>27</v>
      </c>
      <c r="H32" s="18">
        <f t="shared" si="2"/>
        <v>4</v>
      </c>
      <c r="I32" s="18">
        <f t="shared" si="3"/>
        <v>1.2</v>
      </c>
      <c r="J32" s="16">
        <f t="shared" si="4"/>
        <v>5.2</v>
      </c>
      <c r="K32" s="33">
        <v>9.3000000000000007</v>
      </c>
      <c r="L32" s="33">
        <f t="shared" si="5"/>
        <v>14.5</v>
      </c>
      <c r="M32" s="35">
        <f t="shared" si="6"/>
        <v>0</v>
      </c>
      <c r="N32" s="36">
        <f t="shared" si="7"/>
        <v>14.5</v>
      </c>
      <c r="O32" s="64"/>
      <c r="P32" s="18"/>
      <c r="Q32" s="164">
        <v>148416</v>
      </c>
      <c r="R32"/>
      <c r="S32"/>
      <c r="T32"/>
      <c r="U32"/>
      <c r="V32"/>
    </row>
    <row r="33" spans="1:22" s="4" customFormat="1" ht="20.25">
      <c r="A33" s="145">
        <v>49</v>
      </c>
      <c r="B33" s="145">
        <v>311361673</v>
      </c>
      <c r="C33" s="13" t="s">
        <v>95</v>
      </c>
      <c r="D33" s="24"/>
      <c r="E33" s="16">
        <v>12000</v>
      </c>
      <c r="F33" s="16">
        <v>3</v>
      </c>
      <c r="G33" s="149" t="s">
        <v>27</v>
      </c>
      <c r="H33" s="18">
        <f t="shared" si="2"/>
        <v>3</v>
      </c>
      <c r="I33" s="18">
        <f t="shared" si="3"/>
        <v>1.2</v>
      </c>
      <c r="J33" s="16">
        <f t="shared" si="4"/>
        <v>4.2</v>
      </c>
      <c r="K33" s="33">
        <v>8.7200000000000006</v>
      </c>
      <c r="L33" s="33">
        <f t="shared" si="5"/>
        <v>12.920000000000002</v>
      </c>
      <c r="M33" s="35">
        <f t="shared" si="6"/>
        <v>0</v>
      </c>
      <c r="N33" s="36">
        <f t="shared" si="7"/>
        <v>12.920000000000002</v>
      </c>
      <c r="O33" s="64"/>
      <c r="P33" s="18"/>
      <c r="Q33" s="164">
        <v>135564</v>
      </c>
      <c r="R33"/>
      <c r="S33"/>
      <c r="T33"/>
      <c r="U33"/>
      <c r="V33"/>
    </row>
    <row r="34" spans="1:22" s="4" customFormat="1" ht="20.25">
      <c r="A34" s="145">
        <v>54</v>
      </c>
      <c r="B34" s="145">
        <v>765028471</v>
      </c>
      <c r="C34" s="13" t="s">
        <v>100</v>
      </c>
      <c r="D34" s="24"/>
      <c r="E34" s="16">
        <v>12000</v>
      </c>
      <c r="F34" s="16">
        <v>2</v>
      </c>
      <c r="G34" s="149" t="s">
        <v>27</v>
      </c>
      <c r="H34" s="18">
        <f t="shared" si="2"/>
        <v>2</v>
      </c>
      <c r="I34" s="18">
        <f t="shared" si="3"/>
        <v>1.2</v>
      </c>
      <c r="J34" s="16">
        <f t="shared" si="4"/>
        <v>3.2</v>
      </c>
      <c r="K34" s="33">
        <v>8.1999999999999993</v>
      </c>
      <c r="L34" s="33">
        <f t="shared" si="5"/>
        <v>11.399999999999999</v>
      </c>
      <c r="M34" s="35">
        <f t="shared" si="6"/>
        <v>0</v>
      </c>
      <c r="N34" s="36">
        <f t="shared" si="7"/>
        <v>11.399999999999999</v>
      </c>
      <c r="O34" s="18"/>
      <c r="P34" s="18"/>
      <c r="Q34" s="164">
        <v>124893</v>
      </c>
      <c r="R34"/>
      <c r="S34"/>
      <c r="T34"/>
      <c r="U34"/>
      <c r="V34"/>
    </row>
    <row r="35" spans="1:22" s="4" customFormat="1" ht="20.25">
      <c r="A35" s="145">
        <v>56</v>
      </c>
      <c r="B35" s="145">
        <v>10692887209</v>
      </c>
      <c r="C35" s="13" t="s">
        <v>102</v>
      </c>
      <c r="D35" s="24"/>
      <c r="E35" s="16">
        <v>12000</v>
      </c>
      <c r="F35" s="16">
        <v>3</v>
      </c>
      <c r="G35" s="149" t="s">
        <v>27</v>
      </c>
      <c r="H35" s="18">
        <f t="shared" si="2"/>
        <v>3</v>
      </c>
      <c r="I35" s="18">
        <f t="shared" si="3"/>
        <v>1.2</v>
      </c>
      <c r="J35" s="16">
        <f t="shared" si="4"/>
        <v>4.2</v>
      </c>
      <c r="K35" s="33">
        <v>8.7799999999999994</v>
      </c>
      <c r="L35" s="33">
        <f t="shared" si="5"/>
        <v>12.98</v>
      </c>
      <c r="M35" s="35">
        <f t="shared" si="6"/>
        <v>0</v>
      </c>
      <c r="N35" s="36">
        <f t="shared" si="7"/>
        <v>12.98</v>
      </c>
      <c r="O35" s="18"/>
      <c r="P35" s="18"/>
      <c r="Q35" s="164">
        <v>115772</v>
      </c>
      <c r="R35"/>
      <c r="S35"/>
      <c r="T35"/>
      <c r="U35"/>
      <c r="V35"/>
    </row>
    <row r="36" spans="1:22" s="4" customFormat="1" ht="20.25">
      <c r="A36" s="145">
        <v>57</v>
      </c>
      <c r="B36" s="145">
        <v>446583427</v>
      </c>
      <c r="C36" s="13" t="s">
        <v>118</v>
      </c>
      <c r="D36" s="14" t="s">
        <v>119</v>
      </c>
      <c r="E36" s="16">
        <v>12000</v>
      </c>
      <c r="F36" s="16">
        <v>4</v>
      </c>
      <c r="G36" s="149" t="s">
        <v>27</v>
      </c>
      <c r="H36" s="18">
        <f t="shared" si="2"/>
        <v>4</v>
      </c>
      <c r="I36" s="18">
        <f t="shared" si="3"/>
        <v>1.2</v>
      </c>
      <c r="J36" s="16">
        <f t="shared" si="4"/>
        <v>5.2</v>
      </c>
      <c r="K36" s="33">
        <v>10.25</v>
      </c>
      <c r="L36" s="33">
        <f t="shared" si="5"/>
        <v>15.45</v>
      </c>
      <c r="M36" s="35">
        <f t="shared" si="6"/>
        <v>0</v>
      </c>
      <c r="N36" s="36">
        <f t="shared" si="7"/>
        <v>15.45</v>
      </c>
      <c r="O36" s="6"/>
      <c r="P36" s="64"/>
      <c r="Q36" s="164">
        <v>128052</v>
      </c>
      <c r="R36"/>
      <c r="S36"/>
      <c r="T36"/>
      <c r="U36"/>
      <c r="V36"/>
    </row>
    <row r="37" spans="1:22" s="4" customFormat="1" ht="20.25">
      <c r="A37" s="145">
        <v>62</v>
      </c>
      <c r="B37" s="145">
        <v>643913124</v>
      </c>
      <c r="C37" s="13" t="s">
        <v>125</v>
      </c>
      <c r="D37" s="24"/>
      <c r="E37" s="16">
        <v>12000</v>
      </c>
      <c r="F37" s="16">
        <v>2</v>
      </c>
      <c r="G37" s="149" t="s">
        <v>27</v>
      </c>
      <c r="H37" s="18">
        <f t="shared" si="2"/>
        <v>2</v>
      </c>
      <c r="I37" s="18">
        <f t="shared" si="3"/>
        <v>1.2</v>
      </c>
      <c r="J37" s="16">
        <f t="shared" si="4"/>
        <v>3.2</v>
      </c>
      <c r="K37" s="33">
        <v>9.0857142857142907</v>
      </c>
      <c r="L37" s="33">
        <f t="shared" si="5"/>
        <v>12.285714285714292</v>
      </c>
      <c r="M37" s="35">
        <f t="shared" ref="M37:M68" si="8">VLOOKUP(G37,$R$3:$S$9,2,FALSE)</f>
        <v>0</v>
      </c>
      <c r="N37" s="36">
        <f t="shared" si="7"/>
        <v>12.285714285714292</v>
      </c>
      <c r="O37" s="6"/>
      <c r="P37" s="64"/>
      <c r="Q37" s="164">
        <v>132576</v>
      </c>
      <c r="R37"/>
      <c r="S37"/>
      <c r="T37"/>
      <c r="U37"/>
      <c r="V37"/>
    </row>
    <row r="38" spans="1:22" s="4" customFormat="1" ht="20.25">
      <c r="A38" s="145">
        <v>69</v>
      </c>
      <c r="B38" s="145">
        <v>1588894627</v>
      </c>
      <c r="C38" s="13" t="s">
        <v>126</v>
      </c>
      <c r="D38" s="24"/>
      <c r="E38" s="16">
        <v>12000</v>
      </c>
      <c r="F38" s="16">
        <v>4</v>
      </c>
      <c r="G38" s="149" t="s">
        <v>27</v>
      </c>
      <c r="H38" s="18">
        <f t="shared" si="2"/>
        <v>4</v>
      </c>
      <c r="I38" s="18">
        <f t="shared" si="3"/>
        <v>1.2</v>
      </c>
      <c r="J38" s="16">
        <f t="shared" si="4"/>
        <v>5.2</v>
      </c>
      <c r="K38" s="33">
        <v>9.3725000000000005</v>
      </c>
      <c r="L38" s="33">
        <f t="shared" si="5"/>
        <v>14.572500000000002</v>
      </c>
      <c r="M38" s="35">
        <f t="shared" si="8"/>
        <v>0</v>
      </c>
      <c r="N38" s="36">
        <f t="shared" si="7"/>
        <v>14.572500000000002</v>
      </c>
      <c r="O38" s="6"/>
      <c r="P38" s="18"/>
      <c r="Q38" s="164">
        <v>125718</v>
      </c>
      <c r="R38"/>
      <c r="S38"/>
      <c r="T38"/>
      <c r="U38"/>
      <c r="V38"/>
    </row>
    <row r="39" spans="1:22" s="4" customFormat="1" ht="20.25">
      <c r="A39" s="145">
        <v>70</v>
      </c>
      <c r="B39" s="145">
        <v>519850810</v>
      </c>
      <c r="C39" s="13" t="s">
        <v>139</v>
      </c>
      <c r="D39" s="24"/>
      <c r="E39" s="16">
        <v>12000</v>
      </c>
      <c r="F39" s="16">
        <v>4</v>
      </c>
      <c r="G39" s="149" t="s">
        <v>27</v>
      </c>
      <c r="H39" s="18">
        <f t="shared" si="2"/>
        <v>4</v>
      </c>
      <c r="I39" s="18">
        <f t="shared" si="3"/>
        <v>1.2</v>
      </c>
      <c r="J39" s="16">
        <f t="shared" si="4"/>
        <v>5.2</v>
      </c>
      <c r="K39" s="33">
        <v>6.5542857142857196</v>
      </c>
      <c r="L39" s="33">
        <f t="shared" si="5"/>
        <v>11.75428571428572</v>
      </c>
      <c r="M39" s="35">
        <f t="shared" si="8"/>
        <v>0</v>
      </c>
      <c r="N39" s="36">
        <f t="shared" si="7"/>
        <v>11.75428571428572</v>
      </c>
      <c r="P39" s="18"/>
      <c r="Q39" s="164">
        <v>146576</v>
      </c>
      <c r="R39"/>
      <c r="S39"/>
      <c r="T39"/>
      <c r="U39"/>
      <c r="V39"/>
    </row>
    <row r="40" spans="1:22" s="4" customFormat="1" ht="20.25">
      <c r="A40" s="145">
        <v>76</v>
      </c>
      <c r="B40" s="145">
        <v>1933336110</v>
      </c>
      <c r="C40" s="13" t="s">
        <v>135</v>
      </c>
      <c r="D40" s="14" t="s">
        <v>136</v>
      </c>
      <c r="E40" s="16">
        <v>12000</v>
      </c>
      <c r="F40" s="16">
        <v>2</v>
      </c>
      <c r="G40" s="149" t="s">
        <v>27</v>
      </c>
      <c r="H40" s="18">
        <f t="shared" si="2"/>
        <v>2</v>
      </c>
      <c r="I40" s="18">
        <f t="shared" si="3"/>
        <v>1.2</v>
      </c>
      <c r="J40" s="16">
        <f t="shared" si="4"/>
        <v>3.2</v>
      </c>
      <c r="K40" s="33">
        <v>9.0107142857142897</v>
      </c>
      <c r="L40" s="33">
        <f t="shared" si="5"/>
        <v>12.210714285714289</v>
      </c>
      <c r="M40" s="35">
        <f t="shared" si="8"/>
        <v>0</v>
      </c>
      <c r="N40" s="36">
        <f t="shared" si="7"/>
        <v>12.210714285714289</v>
      </c>
      <c r="O40" s="6"/>
      <c r="P40" s="18"/>
      <c r="Q40" s="164">
        <v>147172</v>
      </c>
      <c r="R40"/>
      <c r="S40"/>
      <c r="T40"/>
      <c r="U40"/>
      <c r="V40"/>
    </row>
    <row r="41" spans="1:22" s="4" customFormat="1" ht="20.25">
      <c r="A41" s="145">
        <v>77</v>
      </c>
      <c r="B41" s="145">
        <v>904395212</v>
      </c>
      <c r="C41" s="13" t="s">
        <v>157</v>
      </c>
      <c r="D41" s="14" t="s">
        <v>140</v>
      </c>
      <c r="E41" s="16">
        <v>12000</v>
      </c>
      <c r="F41" s="16">
        <v>1</v>
      </c>
      <c r="G41" s="149" t="s">
        <v>27</v>
      </c>
      <c r="H41" s="18">
        <f t="shared" si="2"/>
        <v>1</v>
      </c>
      <c r="I41" s="18">
        <f t="shared" si="3"/>
        <v>1.2</v>
      </c>
      <c r="J41" s="16">
        <f t="shared" si="4"/>
        <v>2.2000000000000002</v>
      </c>
      <c r="K41" s="33">
        <v>8.0971428571428596</v>
      </c>
      <c r="L41" s="33">
        <f t="shared" si="5"/>
        <v>10.297142857142859</v>
      </c>
      <c r="M41" s="35">
        <f t="shared" si="8"/>
        <v>0</v>
      </c>
      <c r="N41" s="36">
        <f t="shared" si="7"/>
        <v>10.297142857142859</v>
      </c>
      <c r="O41" s="6"/>
      <c r="P41" s="18"/>
      <c r="Q41" s="164">
        <v>135421</v>
      </c>
      <c r="R41"/>
      <c r="S41"/>
      <c r="T41"/>
      <c r="U41"/>
      <c r="V41"/>
    </row>
    <row r="42" spans="1:22" s="4" customFormat="1" ht="20.25">
      <c r="A42" s="145">
        <v>81</v>
      </c>
      <c r="B42" s="145">
        <v>1812015327</v>
      </c>
      <c r="C42" s="13" t="s">
        <v>137</v>
      </c>
      <c r="D42" s="24"/>
      <c r="E42" s="16">
        <v>12000</v>
      </c>
      <c r="F42" s="16">
        <v>3</v>
      </c>
      <c r="G42" s="149" t="s">
        <v>27</v>
      </c>
      <c r="H42" s="18">
        <f t="shared" si="2"/>
        <v>3</v>
      </c>
      <c r="I42" s="18">
        <f t="shared" si="3"/>
        <v>1.2</v>
      </c>
      <c r="J42" s="16">
        <f t="shared" si="4"/>
        <v>4.2</v>
      </c>
      <c r="K42" s="33">
        <v>8.76</v>
      </c>
      <c r="L42" s="33">
        <f t="shared" si="5"/>
        <v>12.96</v>
      </c>
      <c r="M42" s="35">
        <f t="shared" si="8"/>
        <v>0</v>
      </c>
      <c r="N42" s="36">
        <f t="shared" si="7"/>
        <v>12.96</v>
      </c>
      <c r="O42" s="6"/>
      <c r="P42" s="18"/>
      <c r="Q42" s="164">
        <v>119814</v>
      </c>
      <c r="R42"/>
      <c r="S42"/>
      <c r="T42"/>
      <c r="U42"/>
      <c r="V42"/>
    </row>
    <row r="43" spans="1:22" s="4" customFormat="1" ht="20.25">
      <c r="A43" s="145">
        <v>82</v>
      </c>
      <c r="B43" s="145">
        <v>982362214</v>
      </c>
      <c r="C43" s="13" t="s">
        <v>144</v>
      </c>
      <c r="D43" s="24"/>
      <c r="E43" s="16">
        <v>12000</v>
      </c>
      <c r="F43" s="16">
        <v>4</v>
      </c>
      <c r="G43" s="149" t="s">
        <v>27</v>
      </c>
      <c r="H43" s="18">
        <f t="shared" si="2"/>
        <v>4</v>
      </c>
      <c r="I43" s="18">
        <f t="shared" si="3"/>
        <v>1.2</v>
      </c>
      <c r="J43" s="16">
        <f t="shared" si="4"/>
        <v>5.2</v>
      </c>
      <c r="K43" s="33">
        <v>6.3428571428571399</v>
      </c>
      <c r="L43" s="33">
        <f t="shared" si="5"/>
        <v>11.542857142857141</v>
      </c>
      <c r="M43" s="35">
        <f t="shared" si="8"/>
        <v>0</v>
      </c>
      <c r="N43" s="36">
        <f t="shared" si="7"/>
        <v>11.542857142857141</v>
      </c>
      <c r="O43" s="6"/>
      <c r="P43" s="18"/>
      <c r="Q43" s="164">
        <v>140747</v>
      </c>
      <c r="R43"/>
      <c r="S43"/>
      <c r="T43"/>
      <c r="U43"/>
      <c r="V43"/>
    </row>
    <row r="44" spans="1:22" s="4" customFormat="1" ht="20.25">
      <c r="A44" s="145">
        <v>89</v>
      </c>
      <c r="B44" s="145">
        <v>1582701118</v>
      </c>
      <c r="C44" s="13" t="s">
        <v>155</v>
      </c>
      <c r="D44" s="24"/>
      <c r="E44" s="16">
        <v>12000</v>
      </c>
      <c r="F44" s="16">
        <v>3</v>
      </c>
      <c r="G44" s="149" t="s">
        <v>27</v>
      </c>
      <c r="H44" s="18">
        <f t="shared" si="2"/>
        <v>3</v>
      </c>
      <c r="I44" s="18">
        <f t="shared" si="3"/>
        <v>1.2</v>
      </c>
      <c r="J44" s="16">
        <f t="shared" si="4"/>
        <v>4.2</v>
      </c>
      <c r="K44" s="33">
        <v>9.6</v>
      </c>
      <c r="L44" s="33">
        <f t="shared" si="5"/>
        <v>13.8</v>
      </c>
      <c r="M44" s="35">
        <f t="shared" si="8"/>
        <v>0</v>
      </c>
      <c r="N44" s="36">
        <f t="shared" si="7"/>
        <v>13.8</v>
      </c>
      <c r="O44" s="152"/>
      <c r="P44" s="153"/>
      <c r="Q44" s="164">
        <v>152079</v>
      </c>
      <c r="R44"/>
      <c r="S44"/>
      <c r="T44"/>
      <c r="U44"/>
      <c r="V44"/>
    </row>
    <row r="45" spans="1:22" s="4" customFormat="1" ht="20.25">
      <c r="A45" s="145">
        <v>92</v>
      </c>
      <c r="B45" s="145">
        <v>1367873925</v>
      </c>
      <c r="C45" s="13" t="s">
        <v>159</v>
      </c>
      <c r="D45" s="24"/>
      <c r="E45" s="16">
        <v>12000</v>
      </c>
      <c r="F45" s="16">
        <v>0</v>
      </c>
      <c r="G45" s="149" t="s">
        <v>27</v>
      </c>
      <c r="H45" s="18">
        <f t="shared" si="2"/>
        <v>0</v>
      </c>
      <c r="I45" s="18">
        <f t="shared" si="3"/>
        <v>1.2</v>
      </c>
      <c r="J45" s="16">
        <f t="shared" si="4"/>
        <v>1.2</v>
      </c>
      <c r="K45" s="33">
        <v>4.1971428571428602</v>
      </c>
      <c r="L45" s="33">
        <f t="shared" si="5"/>
        <v>5.3971428571428604</v>
      </c>
      <c r="M45" s="35">
        <f t="shared" si="8"/>
        <v>0</v>
      </c>
      <c r="N45" s="36">
        <f t="shared" si="7"/>
        <v>5.3971428571428604</v>
      </c>
      <c r="O45" s="47"/>
      <c r="P45" s="47"/>
      <c r="Q45" s="164">
        <v>119228</v>
      </c>
      <c r="R45"/>
      <c r="S45"/>
      <c r="T45"/>
      <c r="U45"/>
      <c r="V45"/>
    </row>
    <row r="46" spans="1:22" s="4" customFormat="1" ht="20.25">
      <c r="A46" s="66">
        <v>96</v>
      </c>
      <c r="B46" s="66">
        <v>1673678774</v>
      </c>
      <c r="C46" s="66" t="s">
        <v>179</v>
      </c>
      <c r="D46" s="24"/>
      <c r="E46" s="16">
        <v>12000</v>
      </c>
      <c r="F46" s="16">
        <v>2</v>
      </c>
      <c r="G46" s="149" t="s">
        <v>27</v>
      </c>
      <c r="H46" s="18">
        <f t="shared" si="2"/>
        <v>2</v>
      </c>
      <c r="I46" s="18">
        <f t="shared" si="3"/>
        <v>1.2</v>
      </c>
      <c r="J46" s="16">
        <f t="shared" si="4"/>
        <v>3.2</v>
      </c>
      <c r="K46" s="33">
        <v>7.3578947368421304</v>
      </c>
      <c r="L46" s="33">
        <f t="shared" si="5"/>
        <v>10.55789473684213</v>
      </c>
      <c r="M46" s="35">
        <f t="shared" si="8"/>
        <v>0</v>
      </c>
      <c r="N46" s="36">
        <f t="shared" si="7"/>
        <v>10.55789473684213</v>
      </c>
      <c r="O46" s="47">
        <v>56</v>
      </c>
      <c r="P46" s="47"/>
      <c r="Q46" s="164">
        <v>148110</v>
      </c>
      <c r="R46"/>
      <c r="S46"/>
      <c r="T46"/>
      <c r="U46"/>
      <c r="V46"/>
    </row>
    <row r="47" spans="1:22" s="4" customFormat="1" ht="20.25">
      <c r="A47" s="145">
        <v>94</v>
      </c>
      <c r="B47" s="145">
        <v>1885772704</v>
      </c>
      <c r="C47" s="13" t="s">
        <v>180</v>
      </c>
      <c r="D47" s="24"/>
      <c r="E47" s="16">
        <v>11400</v>
      </c>
      <c r="F47" s="16">
        <v>0</v>
      </c>
      <c r="G47" s="149" t="s">
        <v>27</v>
      </c>
      <c r="H47" s="18">
        <f t="shared" si="2"/>
        <v>0</v>
      </c>
      <c r="I47" s="18">
        <f t="shared" si="3"/>
        <v>1.1399999999999999</v>
      </c>
      <c r="J47" s="16">
        <f t="shared" si="4"/>
        <v>1.1399999999999999</v>
      </c>
      <c r="K47" s="33">
        <v>10.172631578947399</v>
      </c>
      <c r="L47" s="33">
        <f t="shared" si="5"/>
        <v>11.3126315789474</v>
      </c>
      <c r="M47" s="35">
        <f t="shared" si="8"/>
        <v>0</v>
      </c>
      <c r="N47" s="36">
        <f t="shared" si="7"/>
        <v>11.3126315789474</v>
      </c>
      <c r="O47" s="67">
        <v>53</v>
      </c>
      <c r="P47" s="47"/>
      <c r="Q47" s="164">
        <v>107550</v>
      </c>
      <c r="R47"/>
      <c r="S47"/>
      <c r="T47"/>
      <c r="U47"/>
      <c r="V47"/>
    </row>
    <row r="48" spans="1:22" s="4" customFormat="1" ht="20.25">
      <c r="A48" s="66">
        <v>99</v>
      </c>
      <c r="B48" s="66">
        <v>1797454822</v>
      </c>
      <c r="C48" s="66" t="s">
        <v>181</v>
      </c>
      <c r="D48" s="24"/>
      <c r="E48" s="16">
        <v>11000</v>
      </c>
      <c r="F48" s="16">
        <v>2</v>
      </c>
      <c r="G48" s="149" t="s">
        <v>27</v>
      </c>
      <c r="H48" s="18">
        <f t="shared" si="2"/>
        <v>2</v>
      </c>
      <c r="I48" s="18">
        <f t="shared" si="3"/>
        <v>1.1000000000000001</v>
      </c>
      <c r="J48" s="16">
        <f t="shared" si="4"/>
        <v>3.1</v>
      </c>
      <c r="K48" s="33">
        <v>7</v>
      </c>
      <c r="L48" s="33">
        <f t="shared" si="5"/>
        <v>10.1</v>
      </c>
      <c r="M48" s="35">
        <f t="shared" si="8"/>
        <v>0</v>
      </c>
      <c r="N48" s="36">
        <f t="shared" si="7"/>
        <v>10.1</v>
      </c>
      <c r="O48" s="47">
        <v>57</v>
      </c>
      <c r="P48" s="47"/>
      <c r="Q48" s="164">
        <v>112635</v>
      </c>
      <c r="R48"/>
      <c r="S48"/>
      <c r="T48"/>
      <c r="U48"/>
      <c r="V48"/>
    </row>
    <row r="49" spans="1:22" s="4" customFormat="1" ht="20.25">
      <c r="A49" s="145">
        <v>23</v>
      </c>
      <c r="B49" s="145">
        <v>340156892</v>
      </c>
      <c r="C49" s="13" t="s">
        <v>70</v>
      </c>
      <c r="D49" s="24"/>
      <c r="E49" s="16">
        <v>10000</v>
      </c>
      <c r="F49" s="16">
        <v>4</v>
      </c>
      <c r="G49" s="149" t="s">
        <v>27</v>
      </c>
      <c r="H49" s="18">
        <f t="shared" si="2"/>
        <v>4</v>
      </c>
      <c r="I49" s="18">
        <f t="shared" si="3"/>
        <v>1</v>
      </c>
      <c r="J49" s="16">
        <f t="shared" si="4"/>
        <v>5</v>
      </c>
      <c r="K49" s="33">
        <v>9.18</v>
      </c>
      <c r="L49" s="33">
        <f t="shared" si="5"/>
        <v>14.18</v>
      </c>
      <c r="M49" s="35">
        <f t="shared" si="8"/>
        <v>0</v>
      </c>
      <c r="N49" s="36">
        <f t="shared" si="7"/>
        <v>14.18</v>
      </c>
      <c r="O49" s="64"/>
      <c r="P49" s="64"/>
      <c r="Q49" s="164">
        <v>122648</v>
      </c>
      <c r="R49"/>
      <c r="S49"/>
      <c r="T49"/>
      <c r="U49"/>
      <c r="V49"/>
    </row>
    <row r="50" spans="1:22" s="4" customFormat="1" ht="20.25">
      <c r="A50" s="145">
        <v>78</v>
      </c>
      <c r="B50" s="145">
        <v>783202763</v>
      </c>
      <c r="C50" s="13" t="s">
        <v>148</v>
      </c>
      <c r="D50" s="24"/>
      <c r="E50" s="16">
        <v>10000</v>
      </c>
      <c r="F50" s="16">
        <v>0</v>
      </c>
      <c r="G50" s="149" t="s">
        <v>27</v>
      </c>
      <c r="H50" s="18">
        <f t="shared" si="2"/>
        <v>0</v>
      </c>
      <c r="I50" s="18">
        <f t="shared" si="3"/>
        <v>1</v>
      </c>
      <c r="J50" s="16">
        <f t="shared" si="4"/>
        <v>1</v>
      </c>
      <c r="K50" s="33">
        <v>1.52</v>
      </c>
      <c r="L50" s="33">
        <f t="shared" si="5"/>
        <v>2.52</v>
      </c>
      <c r="M50" s="35">
        <f t="shared" si="8"/>
        <v>0</v>
      </c>
      <c r="N50" s="36">
        <f t="shared" si="7"/>
        <v>2.52</v>
      </c>
      <c r="O50" s="6"/>
      <c r="P50" s="18"/>
      <c r="Q50" s="164">
        <v>136334</v>
      </c>
      <c r="R50"/>
      <c r="S50"/>
      <c r="T50"/>
      <c r="U50"/>
      <c r="V50"/>
    </row>
    <row r="51" spans="1:22" s="4" customFormat="1" ht="20.25">
      <c r="A51" s="145">
        <v>80</v>
      </c>
      <c r="B51" s="145">
        <v>127546455</v>
      </c>
      <c r="C51" s="13" t="s">
        <v>129</v>
      </c>
      <c r="D51" s="24"/>
      <c r="E51" s="16">
        <v>10000</v>
      </c>
      <c r="F51" s="16">
        <v>2</v>
      </c>
      <c r="G51" s="149" t="s">
        <v>27</v>
      </c>
      <c r="H51" s="18">
        <f t="shared" si="2"/>
        <v>2</v>
      </c>
      <c r="I51" s="18">
        <f t="shared" si="3"/>
        <v>1</v>
      </c>
      <c r="J51" s="16">
        <f t="shared" si="4"/>
        <v>3</v>
      </c>
      <c r="K51" s="33">
        <v>9.8446428571428601</v>
      </c>
      <c r="L51" s="33">
        <f t="shared" si="5"/>
        <v>12.84464285714286</v>
      </c>
      <c r="M51" s="35">
        <f t="shared" si="8"/>
        <v>0</v>
      </c>
      <c r="N51" s="36">
        <f t="shared" si="7"/>
        <v>12.84464285714286</v>
      </c>
      <c r="O51" s="6"/>
      <c r="P51" s="64"/>
      <c r="Q51" s="164">
        <v>132417</v>
      </c>
      <c r="R51"/>
      <c r="S51"/>
      <c r="T51"/>
      <c r="U51"/>
      <c r="V51"/>
    </row>
    <row r="52" spans="1:22" s="4" customFormat="1" ht="20.25">
      <c r="A52" s="66">
        <v>102</v>
      </c>
      <c r="B52" s="66">
        <v>699640991</v>
      </c>
      <c r="C52" s="66" t="s">
        <v>182</v>
      </c>
      <c r="D52" s="24"/>
      <c r="E52" s="16">
        <v>10000</v>
      </c>
      <c r="F52" s="16">
        <v>1</v>
      </c>
      <c r="G52" s="149" t="s">
        <v>27</v>
      </c>
      <c r="H52" s="18">
        <f t="shared" si="2"/>
        <v>1</v>
      </c>
      <c r="I52" s="18">
        <f t="shared" si="3"/>
        <v>1</v>
      </c>
      <c r="J52" s="16">
        <f t="shared" si="4"/>
        <v>2</v>
      </c>
      <c r="K52" s="33">
        <v>11.2712781954887</v>
      </c>
      <c r="L52" s="33">
        <f t="shared" si="5"/>
        <v>13.2712781954887</v>
      </c>
      <c r="M52" s="35">
        <f t="shared" si="8"/>
        <v>0</v>
      </c>
      <c r="N52" s="36">
        <f t="shared" si="7"/>
        <v>13.2712781954887</v>
      </c>
      <c r="O52" s="47">
        <v>43</v>
      </c>
      <c r="P52" s="47"/>
      <c r="Q52" s="164">
        <v>133425</v>
      </c>
      <c r="R52"/>
      <c r="S52"/>
      <c r="T52"/>
      <c r="U52"/>
      <c r="V52"/>
    </row>
    <row r="53" spans="1:22" s="4" customFormat="1" ht="20.25">
      <c r="A53" s="145">
        <v>28</v>
      </c>
      <c r="B53" s="145">
        <v>1824296264</v>
      </c>
      <c r="C53" s="13" t="s">
        <v>74</v>
      </c>
      <c r="D53" s="24"/>
      <c r="E53" s="16">
        <v>9800</v>
      </c>
      <c r="F53" s="16">
        <v>2</v>
      </c>
      <c r="G53" s="149" t="s">
        <v>27</v>
      </c>
      <c r="H53" s="18">
        <f t="shared" si="2"/>
        <v>2</v>
      </c>
      <c r="I53" s="18">
        <f t="shared" si="3"/>
        <v>0.98</v>
      </c>
      <c r="J53" s="16">
        <f t="shared" si="4"/>
        <v>2.98</v>
      </c>
      <c r="K53" s="33">
        <v>11.34</v>
      </c>
      <c r="L53" s="33">
        <f t="shared" si="5"/>
        <v>14.32</v>
      </c>
      <c r="M53" s="35">
        <f t="shared" si="8"/>
        <v>0</v>
      </c>
      <c r="N53" s="36">
        <f t="shared" si="7"/>
        <v>14.32</v>
      </c>
      <c r="O53" s="64"/>
      <c r="P53" s="6"/>
      <c r="Q53" s="164">
        <v>115151</v>
      </c>
      <c r="R53"/>
      <c r="S53"/>
      <c r="T53"/>
      <c r="U53"/>
      <c r="V53"/>
    </row>
    <row r="54" spans="1:22" s="4" customFormat="1" ht="20.25">
      <c r="A54" s="66">
        <v>98</v>
      </c>
      <c r="B54" s="66">
        <v>1592595701</v>
      </c>
      <c r="C54" s="66" t="s">
        <v>183</v>
      </c>
      <c r="D54" s="24"/>
      <c r="E54" s="16">
        <v>9600</v>
      </c>
      <c r="F54" s="16">
        <v>3</v>
      </c>
      <c r="G54" s="149" t="s">
        <v>27</v>
      </c>
      <c r="H54" s="18">
        <f t="shared" si="2"/>
        <v>3</v>
      </c>
      <c r="I54" s="18">
        <f t="shared" si="3"/>
        <v>0.96</v>
      </c>
      <c r="J54" s="16">
        <f t="shared" si="4"/>
        <v>3.96</v>
      </c>
      <c r="K54" s="33">
        <v>11.286315789473701</v>
      </c>
      <c r="L54" s="33">
        <f t="shared" si="5"/>
        <v>15.246315789473702</v>
      </c>
      <c r="M54" s="35">
        <f t="shared" si="8"/>
        <v>0</v>
      </c>
      <c r="N54" s="36">
        <f t="shared" si="7"/>
        <v>15.246315789473702</v>
      </c>
      <c r="O54" s="67">
        <v>40</v>
      </c>
      <c r="P54" s="67"/>
      <c r="Q54" s="164"/>
      <c r="R54"/>
      <c r="S54"/>
      <c r="T54"/>
      <c r="U54"/>
      <c r="V54"/>
    </row>
    <row r="55" spans="1:22" s="4" customFormat="1" ht="20.25">
      <c r="A55" s="145">
        <v>26</v>
      </c>
      <c r="B55" s="145">
        <v>1754932067</v>
      </c>
      <c r="C55" s="13" t="s">
        <v>72</v>
      </c>
      <c r="D55" s="24"/>
      <c r="E55" s="16">
        <v>6600</v>
      </c>
      <c r="F55" s="16">
        <v>0</v>
      </c>
      <c r="G55" s="149" t="s">
        <v>27</v>
      </c>
      <c r="H55" s="18">
        <f t="shared" si="2"/>
        <v>0</v>
      </c>
      <c r="I55" s="18">
        <f t="shared" si="3"/>
        <v>0.66</v>
      </c>
      <c r="J55" s="16">
        <f t="shared" si="4"/>
        <v>0.66</v>
      </c>
      <c r="K55" s="33">
        <v>8.0399999999999991</v>
      </c>
      <c r="L55" s="33">
        <f t="shared" si="5"/>
        <v>8.6999999999999993</v>
      </c>
      <c r="M55" s="35">
        <f t="shared" si="8"/>
        <v>0</v>
      </c>
      <c r="N55" s="36">
        <f t="shared" si="7"/>
        <v>8.6999999999999993</v>
      </c>
      <c r="O55" s="64"/>
      <c r="Q55" s="164">
        <v>166717</v>
      </c>
      <c r="R55"/>
      <c r="S55"/>
      <c r="T55"/>
      <c r="U55"/>
      <c r="V55"/>
    </row>
    <row r="56" spans="1:22" s="4" customFormat="1" ht="20.25">
      <c r="A56" s="145">
        <v>8</v>
      </c>
      <c r="B56" s="145">
        <v>988820081</v>
      </c>
      <c r="C56" s="106" t="s">
        <v>156</v>
      </c>
      <c r="D56" s="14" t="s">
        <v>45</v>
      </c>
      <c r="E56" s="16">
        <v>6400</v>
      </c>
      <c r="F56" s="16">
        <v>4</v>
      </c>
      <c r="G56" s="149" t="s">
        <v>27</v>
      </c>
      <c r="H56" s="18">
        <f t="shared" si="2"/>
        <v>4</v>
      </c>
      <c r="I56" s="18">
        <f t="shared" si="3"/>
        <v>0.64</v>
      </c>
      <c r="J56" s="16">
        <f t="shared" si="4"/>
        <v>4.6399999999999997</v>
      </c>
      <c r="K56" s="33">
        <v>9.56</v>
      </c>
      <c r="L56" s="33">
        <f t="shared" si="5"/>
        <v>14.2</v>
      </c>
      <c r="M56" s="35">
        <f t="shared" si="8"/>
        <v>0</v>
      </c>
      <c r="N56" s="36">
        <f t="shared" si="7"/>
        <v>14.2</v>
      </c>
      <c r="O56" s="64"/>
      <c r="Q56" s="164">
        <v>125029</v>
      </c>
      <c r="R56"/>
      <c r="S56"/>
      <c r="T56"/>
      <c r="U56"/>
      <c r="V56"/>
    </row>
    <row r="57" spans="1:22" s="4" customFormat="1" ht="20.25">
      <c r="A57" s="145">
        <v>14</v>
      </c>
      <c r="B57" s="145">
        <v>1573083338</v>
      </c>
      <c r="C57" s="13" t="s">
        <v>57</v>
      </c>
      <c r="D57" s="24"/>
      <c r="E57" s="16">
        <v>6000</v>
      </c>
      <c r="F57" s="16">
        <v>0</v>
      </c>
      <c r="G57" s="149" t="s">
        <v>27</v>
      </c>
      <c r="H57" s="18">
        <f t="shared" si="2"/>
        <v>0</v>
      </c>
      <c r="I57" s="18">
        <f t="shared" si="3"/>
        <v>0.6</v>
      </c>
      <c r="J57" s="16">
        <f t="shared" si="4"/>
        <v>0.6</v>
      </c>
      <c r="K57" s="33">
        <v>12.32</v>
      </c>
      <c r="L57" s="33">
        <f t="shared" si="5"/>
        <v>12.92</v>
      </c>
      <c r="M57" s="35">
        <f t="shared" si="8"/>
        <v>0</v>
      </c>
      <c r="N57" s="36">
        <f t="shared" si="7"/>
        <v>12.92</v>
      </c>
      <c r="O57" s="18"/>
      <c r="P57" s="18"/>
      <c r="Q57" s="164">
        <v>130079</v>
      </c>
      <c r="R57"/>
      <c r="S57"/>
      <c r="T57"/>
      <c r="U57"/>
      <c r="V57"/>
    </row>
    <row r="58" spans="1:22" s="4" customFormat="1" ht="20.25">
      <c r="A58" s="145">
        <v>84</v>
      </c>
      <c r="B58" s="145">
        <v>1115930957</v>
      </c>
      <c r="C58" s="13" t="s">
        <v>158</v>
      </c>
      <c r="D58" s="24"/>
      <c r="E58" s="16">
        <v>6000</v>
      </c>
      <c r="F58" s="16">
        <v>4</v>
      </c>
      <c r="G58" s="149" t="s">
        <v>27</v>
      </c>
      <c r="H58" s="18">
        <f t="shared" si="2"/>
        <v>4</v>
      </c>
      <c r="I58" s="18">
        <f t="shared" si="3"/>
        <v>0.6</v>
      </c>
      <c r="J58" s="16">
        <f t="shared" si="4"/>
        <v>4.5999999999999996</v>
      </c>
      <c r="K58" s="33">
        <v>7.92</v>
      </c>
      <c r="L58" s="33">
        <f t="shared" si="5"/>
        <v>12.52</v>
      </c>
      <c r="M58" s="35">
        <f t="shared" si="8"/>
        <v>0</v>
      </c>
      <c r="N58" s="36">
        <f t="shared" si="7"/>
        <v>12.52</v>
      </c>
      <c r="O58" s="152"/>
      <c r="P58" s="153"/>
      <c r="Q58" s="164">
        <v>138654</v>
      </c>
      <c r="R58"/>
      <c r="S58"/>
      <c r="T58"/>
      <c r="U58"/>
      <c r="V58"/>
    </row>
    <row r="59" spans="1:22" s="4" customFormat="1" ht="20.25">
      <c r="A59" s="145">
        <v>91</v>
      </c>
      <c r="B59" s="145">
        <v>1346358482</v>
      </c>
      <c r="C59" s="13" t="s">
        <v>161</v>
      </c>
      <c r="D59" s="24"/>
      <c r="E59" s="16">
        <v>6000</v>
      </c>
      <c r="F59" s="16">
        <v>0</v>
      </c>
      <c r="G59" s="149" t="s">
        <v>27</v>
      </c>
      <c r="H59" s="18">
        <f t="shared" si="2"/>
        <v>0</v>
      </c>
      <c r="I59" s="18">
        <f t="shared" si="3"/>
        <v>0.6</v>
      </c>
      <c r="J59" s="16">
        <f t="shared" si="4"/>
        <v>0.6</v>
      </c>
      <c r="K59" s="33">
        <v>0.3</v>
      </c>
      <c r="L59" s="33">
        <f t="shared" si="5"/>
        <v>0.89999999999999991</v>
      </c>
      <c r="M59" s="35">
        <f t="shared" si="8"/>
        <v>0</v>
      </c>
      <c r="N59" s="36">
        <f t="shared" si="7"/>
        <v>0.89999999999999991</v>
      </c>
      <c r="O59" s="67"/>
      <c r="P59" s="47"/>
      <c r="Q59" s="164"/>
      <c r="R59"/>
      <c r="S59"/>
      <c r="T59"/>
      <c r="U59"/>
      <c r="V59"/>
    </row>
    <row r="60" spans="1:22" ht="20.25">
      <c r="A60" s="145">
        <v>95</v>
      </c>
      <c r="B60" s="145">
        <v>1450640640</v>
      </c>
      <c r="C60" s="13" t="s">
        <v>184</v>
      </c>
      <c r="D60" s="24"/>
      <c r="E60" s="16">
        <v>6000</v>
      </c>
      <c r="F60" s="16">
        <v>4</v>
      </c>
      <c r="G60" s="149" t="s">
        <v>27</v>
      </c>
      <c r="H60" s="18">
        <f t="shared" si="2"/>
        <v>4</v>
      </c>
      <c r="I60" s="18">
        <f t="shared" si="3"/>
        <v>0.6</v>
      </c>
      <c r="J60" s="16">
        <f t="shared" si="4"/>
        <v>4.5999999999999996</v>
      </c>
      <c r="K60" s="33">
        <v>10.3398496240602</v>
      </c>
      <c r="L60" s="33">
        <f t="shared" si="5"/>
        <v>14.9398496240602</v>
      </c>
      <c r="M60" s="35">
        <f t="shared" si="8"/>
        <v>0</v>
      </c>
      <c r="N60" s="36">
        <f t="shared" si="7"/>
        <v>14.9398496240602</v>
      </c>
      <c r="O60" s="47">
        <v>52</v>
      </c>
      <c r="P60" s="47"/>
      <c r="Q60" s="164">
        <v>112117</v>
      </c>
    </row>
    <row r="61" spans="1:22" ht="20.25">
      <c r="A61" s="66">
        <v>100</v>
      </c>
      <c r="B61" s="66">
        <v>1516934519</v>
      </c>
      <c r="C61" s="66" t="s">
        <v>185</v>
      </c>
      <c r="D61" s="24"/>
      <c r="E61" s="16">
        <v>6000</v>
      </c>
      <c r="F61" s="16">
        <v>0</v>
      </c>
      <c r="G61" s="149" t="s">
        <v>27</v>
      </c>
      <c r="H61" s="18">
        <f t="shared" si="2"/>
        <v>0</v>
      </c>
      <c r="I61" s="18">
        <f t="shared" si="3"/>
        <v>0.6</v>
      </c>
      <c r="J61" s="16">
        <f t="shared" si="4"/>
        <v>0.6</v>
      </c>
      <c r="K61" s="33">
        <v>10.501052631578901</v>
      </c>
      <c r="L61" s="33">
        <f t="shared" si="5"/>
        <v>11.1010526315789</v>
      </c>
      <c r="M61" s="35">
        <f t="shared" si="8"/>
        <v>0</v>
      </c>
      <c r="N61" s="36">
        <f t="shared" si="7"/>
        <v>11.1010526315789</v>
      </c>
      <c r="O61" s="47">
        <v>51</v>
      </c>
      <c r="P61" s="47"/>
      <c r="Q61" s="164"/>
    </row>
    <row r="62" spans="1:22" ht="20.25">
      <c r="A62" s="66">
        <v>101</v>
      </c>
      <c r="B62" s="66">
        <v>550293186</v>
      </c>
      <c r="C62" s="66" t="s">
        <v>47</v>
      </c>
      <c r="D62" s="24"/>
      <c r="E62" s="16">
        <v>4000</v>
      </c>
      <c r="F62" s="16">
        <v>0</v>
      </c>
      <c r="G62" s="149" t="s">
        <v>27</v>
      </c>
      <c r="H62" s="18">
        <f t="shared" si="2"/>
        <v>0</v>
      </c>
      <c r="I62" s="18">
        <f t="shared" si="3"/>
        <v>0.4</v>
      </c>
      <c r="J62" s="16">
        <f t="shared" si="4"/>
        <v>0.4</v>
      </c>
      <c r="K62" s="33">
        <v>12.508421052631601</v>
      </c>
      <c r="L62" s="33">
        <f t="shared" si="5"/>
        <v>12.908421052631601</v>
      </c>
      <c r="M62" s="35">
        <f t="shared" si="8"/>
        <v>0</v>
      </c>
      <c r="N62" s="36">
        <f t="shared" si="7"/>
        <v>12.908421052631601</v>
      </c>
      <c r="O62" s="67">
        <v>25</v>
      </c>
      <c r="P62" s="47"/>
      <c r="Q62" s="164">
        <v>132580</v>
      </c>
    </row>
    <row r="63" spans="1:22" ht="20.25">
      <c r="A63" s="128">
        <v>3</v>
      </c>
      <c r="B63" s="128"/>
      <c r="C63" s="128" t="s">
        <v>33</v>
      </c>
      <c r="D63" s="24"/>
      <c r="E63" s="16">
        <v>0</v>
      </c>
      <c r="F63" s="16">
        <v>0</v>
      </c>
      <c r="G63" s="150" t="s">
        <v>27</v>
      </c>
      <c r="H63" s="18">
        <f t="shared" si="2"/>
        <v>0</v>
      </c>
      <c r="I63" s="18">
        <f t="shared" si="3"/>
        <v>0</v>
      </c>
      <c r="J63" s="16">
        <f t="shared" si="4"/>
        <v>0</v>
      </c>
      <c r="K63" s="33">
        <v>9</v>
      </c>
      <c r="L63" s="33">
        <f t="shared" si="5"/>
        <v>9</v>
      </c>
      <c r="M63" s="35">
        <f t="shared" si="8"/>
        <v>0</v>
      </c>
      <c r="N63" s="36">
        <f t="shared" si="7"/>
        <v>9</v>
      </c>
      <c r="O63" s="18"/>
      <c r="P63" s="18"/>
      <c r="Q63" s="164">
        <v>121957</v>
      </c>
    </row>
    <row r="64" spans="1:22" ht="20.25">
      <c r="A64" s="128">
        <v>20</v>
      </c>
      <c r="B64" s="128"/>
      <c r="C64" s="128" t="s">
        <v>67</v>
      </c>
      <c r="D64" s="24"/>
      <c r="E64" s="16">
        <v>0</v>
      </c>
      <c r="F64" s="16">
        <v>0</v>
      </c>
      <c r="G64" s="150" t="s">
        <v>27</v>
      </c>
      <c r="H64" s="18">
        <f t="shared" si="2"/>
        <v>0</v>
      </c>
      <c r="I64" s="18">
        <f t="shared" si="3"/>
        <v>0</v>
      </c>
      <c r="J64" s="16">
        <f t="shared" si="4"/>
        <v>0</v>
      </c>
      <c r="K64" s="33">
        <v>10.86</v>
      </c>
      <c r="L64" s="33">
        <f t="shared" si="5"/>
        <v>10.86</v>
      </c>
      <c r="M64" s="35">
        <f t="shared" si="8"/>
        <v>0</v>
      </c>
      <c r="N64" s="36">
        <f t="shared" si="7"/>
        <v>10.86</v>
      </c>
      <c r="O64" s="64"/>
      <c r="P64" s="18"/>
      <c r="Q64" s="164"/>
    </row>
    <row r="65" spans="1:17" ht="20.25">
      <c r="A65" s="128">
        <v>29</v>
      </c>
      <c r="B65" s="128"/>
      <c r="C65" s="128" t="s">
        <v>75</v>
      </c>
      <c r="D65" s="24"/>
      <c r="E65" s="16">
        <v>0</v>
      </c>
      <c r="F65" s="16">
        <v>0</v>
      </c>
      <c r="G65" s="150" t="s">
        <v>27</v>
      </c>
      <c r="H65" s="18">
        <f t="shared" si="2"/>
        <v>0</v>
      </c>
      <c r="I65" s="18">
        <f t="shared" si="3"/>
        <v>0</v>
      </c>
      <c r="J65" s="16">
        <f t="shared" si="4"/>
        <v>0</v>
      </c>
      <c r="K65" s="33">
        <v>10.52</v>
      </c>
      <c r="L65" s="33">
        <f t="shared" si="5"/>
        <v>10.52</v>
      </c>
      <c r="M65" s="35">
        <f t="shared" si="8"/>
        <v>0</v>
      </c>
      <c r="N65" s="36">
        <f t="shared" si="7"/>
        <v>10.52</v>
      </c>
      <c r="O65" s="18"/>
      <c r="P65" s="18"/>
      <c r="Q65" s="164"/>
    </row>
    <row r="66" spans="1:17" ht="20.25">
      <c r="A66" s="128">
        <v>31</v>
      </c>
      <c r="B66" s="128"/>
      <c r="C66" s="128" t="s">
        <v>77</v>
      </c>
      <c r="D66" s="24"/>
      <c r="E66" s="16">
        <v>0</v>
      </c>
      <c r="F66" s="16">
        <v>0</v>
      </c>
      <c r="G66" s="150" t="s">
        <v>27</v>
      </c>
      <c r="H66" s="18">
        <f t="shared" si="2"/>
        <v>0</v>
      </c>
      <c r="I66" s="18">
        <f t="shared" si="3"/>
        <v>0</v>
      </c>
      <c r="J66" s="16">
        <f t="shared" si="4"/>
        <v>0</v>
      </c>
      <c r="K66" s="33">
        <v>7</v>
      </c>
      <c r="L66" s="33">
        <f t="shared" si="5"/>
        <v>7</v>
      </c>
      <c r="M66" s="35">
        <f t="shared" si="8"/>
        <v>0</v>
      </c>
      <c r="N66" s="36">
        <f t="shared" si="7"/>
        <v>7</v>
      </c>
      <c r="O66" s="18"/>
      <c r="P66" s="18"/>
      <c r="Q66" s="164">
        <v>119837</v>
      </c>
    </row>
    <row r="67" spans="1:17" ht="20.25">
      <c r="A67" s="128">
        <v>48</v>
      </c>
      <c r="B67" s="128"/>
      <c r="C67" s="128" t="s">
        <v>94</v>
      </c>
      <c r="D67" s="24"/>
      <c r="E67" s="16">
        <v>0</v>
      </c>
      <c r="F67" s="16">
        <v>0</v>
      </c>
      <c r="G67" s="150" t="s">
        <v>27</v>
      </c>
      <c r="H67" s="18">
        <f t="shared" si="2"/>
        <v>0</v>
      </c>
      <c r="I67" s="18">
        <f t="shared" si="3"/>
        <v>0</v>
      </c>
      <c r="J67" s="16">
        <f t="shared" si="4"/>
        <v>0</v>
      </c>
      <c r="K67" s="33">
        <v>12.1</v>
      </c>
      <c r="L67" s="33">
        <f t="shared" si="5"/>
        <v>12.1</v>
      </c>
      <c r="M67" s="35">
        <f t="shared" si="8"/>
        <v>0</v>
      </c>
      <c r="N67" s="36">
        <f t="shared" si="7"/>
        <v>12.1</v>
      </c>
      <c r="O67" s="18"/>
      <c r="P67" s="18"/>
      <c r="Q67" s="164"/>
    </row>
    <row r="68" spans="1:17" ht="20.25">
      <c r="A68" s="128">
        <v>60</v>
      </c>
      <c r="B68" s="128"/>
      <c r="C68" s="128" t="s">
        <v>141</v>
      </c>
      <c r="D68" s="24"/>
      <c r="E68" s="16">
        <v>0</v>
      </c>
      <c r="F68" s="16">
        <v>0</v>
      </c>
      <c r="G68" s="150" t="s">
        <v>27</v>
      </c>
      <c r="H68" s="18">
        <f t="shared" si="2"/>
        <v>0</v>
      </c>
      <c r="I68" s="18">
        <f t="shared" si="3"/>
        <v>0</v>
      </c>
      <c r="J68" s="16">
        <f t="shared" si="4"/>
        <v>0</v>
      </c>
      <c r="K68" s="33">
        <v>4.1971428571428602</v>
      </c>
      <c r="L68" s="33">
        <f t="shared" si="5"/>
        <v>4.1971428571428602</v>
      </c>
      <c r="M68" s="35">
        <f t="shared" si="8"/>
        <v>0</v>
      </c>
      <c r="N68" s="36">
        <f t="shared" si="7"/>
        <v>4.1971428571428602</v>
      </c>
      <c r="P68" s="18"/>
      <c r="Q68" s="164"/>
    </row>
    <row r="69" spans="1:17" ht="20.25">
      <c r="A69" s="128">
        <v>64</v>
      </c>
      <c r="B69" s="128"/>
      <c r="C69" s="128" t="s">
        <v>146</v>
      </c>
      <c r="D69" s="24"/>
      <c r="E69" s="16">
        <v>0</v>
      </c>
      <c r="F69" s="16">
        <v>0</v>
      </c>
      <c r="G69" s="150" t="s">
        <v>27</v>
      </c>
      <c r="H69" s="18">
        <f t="shared" ref="H69:H77" si="9">F69</f>
        <v>0</v>
      </c>
      <c r="I69" s="18">
        <f t="shared" ref="I69:I77" si="10">E69/10000</f>
        <v>0</v>
      </c>
      <c r="J69" s="16">
        <f t="shared" ref="J69:J77" si="11">H69+I69</f>
        <v>0</v>
      </c>
      <c r="K69" s="33">
        <v>3.36</v>
      </c>
      <c r="L69" s="33">
        <f t="shared" ref="L69:L77" si="12">J69+K69</f>
        <v>3.36</v>
      </c>
      <c r="M69" s="35">
        <f t="shared" ref="M69:M77" si="13">VLOOKUP(G69,$R$3:$S$9,2,FALSE)</f>
        <v>0</v>
      </c>
      <c r="N69" s="36">
        <f t="shared" ref="N69:N77" si="14">J69+K69-M69</f>
        <v>3.36</v>
      </c>
      <c r="O69" s="153"/>
      <c r="P69" s="18"/>
      <c r="Q69" s="164">
        <v>116534</v>
      </c>
    </row>
    <row r="70" spans="1:17" ht="20.25">
      <c r="A70" s="128">
        <v>65</v>
      </c>
      <c r="B70" s="128"/>
      <c r="C70" s="128" t="s">
        <v>130</v>
      </c>
      <c r="D70" s="24"/>
      <c r="E70" s="16">
        <v>0</v>
      </c>
      <c r="F70" s="16">
        <v>0</v>
      </c>
      <c r="G70" s="150" t="s">
        <v>27</v>
      </c>
      <c r="H70" s="18">
        <f t="shared" si="9"/>
        <v>0</v>
      </c>
      <c r="I70" s="18">
        <f t="shared" si="10"/>
        <v>0</v>
      </c>
      <c r="J70" s="16">
        <f t="shared" si="11"/>
        <v>0</v>
      </c>
      <c r="K70" s="33">
        <v>7.06</v>
      </c>
      <c r="L70" s="33">
        <f t="shared" si="12"/>
        <v>7.06</v>
      </c>
      <c r="M70" s="35">
        <f t="shared" si="13"/>
        <v>0</v>
      </c>
      <c r="N70" s="36">
        <f t="shared" si="14"/>
        <v>7.06</v>
      </c>
      <c r="P70" s="18"/>
      <c r="Q70" s="164"/>
    </row>
    <row r="71" spans="1:17" ht="20.25">
      <c r="A71" s="128">
        <v>66</v>
      </c>
      <c r="B71" s="128"/>
      <c r="C71" s="128" t="s">
        <v>142</v>
      </c>
      <c r="D71" s="14" t="s">
        <v>143</v>
      </c>
      <c r="E71" s="16">
        <v>0</v>
      </c>
      <c r="F71" s="16">
        <v>0</v>
      </c>
      <c r="G71" s="150" t="s">
        <v>27</v>
      </c>
      <c r="H71" s="18">
        <f t="shared" si="9"/>
        <v>0</v>
      </c>
      <c r="I71" s="18">
        <f t="shared" si="10"/>
        <v>0</v>
      </c>
      <c r="J71" s="16">
        <f t="shared" si="11"/>
        <v>0</v>
      </c>
      <c r="K71" s="33">
        <v>3.88</v>
      </c>
      <c r="L71" s="33">
        <f t="shared" si="12"/>
        <v>3.88</v>
      </c>
      <c r="M71" s="35">
        <f t="shared" si="13"/>
        <v>0</v>
      </c>
      <c r="N71" s="36">
        <f t="shared" si="14"/>
        <v>3.88</v>
      </c>
      <c r="O71" s="153"/>
      <c r="P71" s="153"/>
      <c r="Q71" s="164"/>
    </row>
    <row r="72" spans="1:17" ht="20.25">
      <c r="A72" s="128">
        <v>74</v>
      </c>
      <c r="B72" s="128"/>
      <c r="C72" s="128" t="s">
        <v>147</v>
      </c>
      <c r="D72" s="24"/>
      <c r="E72" s="16">
        <v>0</v>
      </c>
      <c r="F72" s="16">
        <v>0</v>
      </c>
      <c r="G72" s="150" t="s">
        <v>27</v>
      </c>
      <c r="H72" s="18">
        <f t="shared" si="9"/>
        <v>0</v>
      </c>
      <c r="I72" s="18">
        <f t="shared" si="10"/>
        <v>0</v>
      </c>
      <c r="J72" s="16">
        <f t="shared" si="11"/>
        <v>0</v>
      </c>
      <c r="K72" s="33">
        <v>2.1</v>
      </c>
      <c r="L72" s="33">
        <f t="shared" si="12"/>
        <v>2.1</v>
      </c>
      <c r="M72" s="35">
        <f t="shared" si="13"/>
        <v>0</v>
      </c>
      <c r="N72" s="36">
        <f t="shared" si="14"/>
        <v>2.1</v>
      </c>
      <c r="P72" s="18"/>
      <c r="Q72" s="164"/>
    </row>
    <row r="73" spans="1:17" ht="20.25">
      <c r="A73" s="128">
        <v>75</v>
      </c>
      <c r="B73" s="128"/>
      <c r="C73" s="128" t="s">
        <v>149</v>
      </c>
      <c r="D73" s="24"/>
      <c r="E73" s="16">
        <v>0</v>
      </c>
      <c r="F73" s="16">
        <v>0</v>
      </c>
      <c r="G73" s="150" t="s">
        <v>27</v>
      </c>
      <c r="H73" s="18">
        <f t="shared" si="9"/>
        <v>0</v>
      </c>
      <c r="I73" s="18">
        <f t="shared" si="10"/>
        <v>0</v>
      </c>
      <c r="J73" s="16">
        <f t="shared" si="11"/>
        <v>0</v>
      </c>
      <c r="K73" s="33">
        <v>1</v>
      </c>
      <c r="L73" s="33">
        <f t="shared" si="12"/>
        <v>1</v>
      </c>
      <c r="M73" s="35">
        <f t="shared" si="13"/>
        <v>0</v>
      </c>
      <c r="N73" s="36">
        <f t="shared" si="14"/>
        <v>1</v>
      </c>
      <c r="O73" s="153"/>
      <c r="P73" s="153"/>
      <c r="Q73" s="164">
        <v>101224</v>
      </c>
    </row>
    <row r="74" spans="1:17" ht="20.25">
      <c r="A74" s="128">
        <v>83</v>
      </c>
      <c r="B74" s="128"/>
      <c r="C74" s="128" t="s">
        <v>151</v>
      </c>
      <c r="D74" s="24"/>
      <c r="E74" s="16">
        <v>0</v>
      </c>
      <c r="F74" s="16">
        <v>0</v>
      </c>
      <c r="G74" s="150" t="s">
        <v>27</v>
      </c>
      <c r="H74" s="18">
        <f t="shared" si="9"/>
        <v>0</v>
      </c>
      <c r="I74" s="18">
        <f t="shared" si="10"/>
        <v>0</v>
      </c>
      <c r="J74" s="16">
        <f t="shared" si="11"/>
        <v>0</v>
      </c>
      <c r="K74" s="33">
        <v>0.4</v>
      </c>
      <c r="L74" s="33">
        <f t="shared" si="12"/>
        <v>0.4</v>
      </c>
      <c r="M74" s="35">
        <f t="shared" si="13"/>
        <v>0</v>
      </c>
      <c r="N74" s="36">
        <f t="shared" si="14"/>
        <v>0.4</v>
      </c>
      <c r="O74" s="153"/>
      <c r="P74" s="153"/>
      <c r="Q74" s="164"/>
    </row>
    <row r="75" spans="1:17" ht="20.25">
      <c r="A75" s="128">
        <v>88</v>
      </c>
      <c r="B75" s="128"/>
      <c r="C75" s="128" t="s">
        <v>154</v>
      </c>
      <c r="D75" s="24"/>
      <c r="E75" s="16">
        <v>0</v>
      </c>
      <c r="F75" s="16">
        <v>0</v>
      </c>
      <c r="G75" s="150" t="s">
        <v>27</v>
      </c>
      <c r="H75" s="18">
        <f t="shared" si="9"/>
        <v>0</v>
      </c>
      <c r="I75" s="18">
        <f t="shared" si="10"/>
        <v>0</v>
      </c>
      <c r="J75" s="16">
        <f t="shared" si="11"/>
        <v>0</v>
      </c>
      <c r="K75" s="33">
        <v>10.1</v>
      </c>
      <c r="L75" s="33">
        <f t="shared" si="12"/>
        <v>10.1</v>
      </c>
      <c r="M75" s="35">
        <f t="shared" si="13"/>
        <v>0</v>
      </c>
      <c r="N75" s="36">
        <f t="shared" si="14"/>
        <v>10.1</v>
      </c>
      <c r="O75" s="153"/>
      <c r="P75" s="153"/>
      <c r="Q75" s="164"/>
    </row>
    <row r="76" spans="1:17" ht="20.25">
      <c r="A76" s="128">
        <v>90</v>
      </c>
      <c r="B76" s="128"/>
      <c r="C76" s="128" t="s">
        <v>160</v>
      </c>
      <c r="D76" s="24"/>
      <c r="E76" s="16">
        <v>0</v>
      </c>
      <c r="F76" s="16">
        <v>0</v>
      </c>
      <c r="G76" s="150" t="s">
        <v>27</v>
      </c>
      <c r="H76" s="18">
        <f t="shared" si="9"/>
        <v>0</v>
      </c>
      <c r="I76" s="18">
        <f t="shared" si="10"/>
        <v>0</v>
      </c>
      <c r="J76" s="16">
        <f t="shared" si="11"/>
        <v>0</v>
      </c>
      <c r="K76" s="33">
        <v>2.4</v>
      </c>
      <c r="L76" s="33">
        <f t="shared" si="12"/>
        <v>2.4</v>
      </c>
      <c r="M76" s="35">
        <f t="shared" si="13"/>
        <v>0</v>
      </c>
      <c r="N76" s="36">
        <f t="shared" si="14"/>
        <v>2.4</v>
      </c>
      <c r="O76" s="153"/>
      <c r="P76" s="153"/>
      <c r="Q76" s="164"/>
    </row>
    <row r="77" spans="1:17" ht="20.25">
      <c r="A77" s="128">
        <v>97</v>
      </c>
      <c r="B77" s="128">
        <v>716335177</v>
      </c>
      <c r="C77" s="128" t="s">
        <v>186</v>
      </c>
      <c r="D77" s="24"/>
      <c r="E77" s="16">
        <v>0</v>
      </c>
      <c r="F77" s="16">
        <v>0</v>
      </c>
      <c r="G77" s="150" t="s">
        <v>27</v>
      </c>
      <c r="H77" s="18">
        <f t="shared" si="9"/>
        <v>0</v>
      </c>
      <c r="I77" s="18">
        <f t="shared" si="10"/>
        <v>0</v>
      </c>
      <c r="J77" s="16">
        <f t="shared" si="11"/>
        <v>0</v>
      </c>
      <c r="K77" s="33">
        <v>0</v>
      </c>
      <c r="L77" s="33">
        <f t="shared" si="12"/>
        <v>0</v>
      </c>
      <c r="M77" s="35">
        <f t="shared" si="13"/>
        <v>0</v>
      </c>
      <c r="N77" s="36">
        <f t="shared" si="14"/>
        <v>0</v>
      </c>
      <c r="O77" s="47"/>
      <c r="P77" s="47"/>
      <c r="Q77" s="164"/>
    </row>
  </sheetData>
  <autoFilter ref="A4:P77" xr:uid="{00000000-0009-0000-0000-000004000000}">
    <sortState xmlns:xlrd2="http://schemas.microsoft.com/office/spreadsheetml/2017/richdata2" ref="A4:P77">
      <sortCondition ref="G4:G77"/>
    </sortState>
  </autoFilter>
  <mergeCells count="5">
    <mergeCell ref="A3:D3"/>
    <mergeCell ref="E3:G3"/>
    <mergeCell ref="H3:N3"/>
    <mergeCell ref="Q3:Q4"/>
    <mergeCell ref="A1:Q2"/>
  </mergeCells>
  <phoneticPr fontId="22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65"/>
  <sheetViews>
    <sheetView topLeftCell="A7" workbookViewId="0">
      <selection activeCell="N32" sqref="N32"/>
    </sheetView>
  </sheetViews>
  <sheetFormatPr defaultColWidth="9" defaultRowHeight="13.5"/>
  <cols>
    <col min="1" max="1" width="9" style="4"/>
    <col min="2" max="2" width="18.625" style="4" bestFit="1" customWidth="1"/>
    <col min="3" max="3" width="21.25" style="5" customWidth="1"/>
    <col min="4" max="4" width="13.875" style="4" customWidth="1"/>
    <col min="5" max="6" width="9" style="4" customWidth="1"/>
    <col min="7" max="7" width="18.625" style="4" customWidth="1"/>
    <col min="8" max="10" width="9" style="4" customWidth="1"/>
    <col min="11" max="11" width="11.125" style="4" customWidth="1"/>
    <col min="12" max="12" width="10.5" style="4" customWidth="1"/>
    <col min="13" max="13" width="11" style="4" customWidth="1"/>
    <col min="14" max="14" width="10" style="4" customWidth="1"/>
    <col min="15" max="15" width="9.875" style="4"/>
    <col min="16" max="16" width="10.5" style="4" customWidth="1"/>
    <col min="17" max="17" width="18.625" customWidth="1"/>
  </cols>
  <sheetData>
    <row r="1" spans="1:21" ht="13.5" customHeight="1">
      <c r="A1" s="585" t="s">
        <v>103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125" t="s">
        <v>104</v>
      </c>
      <c r="R1" s="3">
        <v>57</v>
      </c>
      <c r="S1" s="3"/>
      <c r="T1" s="3"/>
      <c r="U1" s="3"/>
    </row>
    <row r="2" spans="1:21" ht="33" customHeight="1">
      <c r="A2" s="585"/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98" t="s">
        <v>1</v>
      </c>
      <c r="R2" s="38" t="s">
        <v>105</v>
      </c>
      <c r="S2" s="38" t="s">
        <v>106</v>
      </c>
      <c r="T2" s="38" t="s">
        <v>107</v>
      </c>
      <c r="U2" s="100" t="s">
        <v>108</v>
      </c>
    </row>
    <row r="3" spans="1:21" ht="20.25">
      <c r="A3" s="584" t="s">
        <v>162</v>
      </c>
      <c r="B3" s="584"/>
      <c r="C3" s="584"/>
      <c r="D3" s="584"/>
      <c r="E3" s="586" t="s">
        <v>163</v>
      </c>
      <c r="F3" s="586"/>
      <c r="G3" s="586"/>
      <c r="H3" s="586" t="s">
        <v>164</v>
      </c>
      <c r="I3" s="586"/>
      <c r="J3" s="586"/>
      <c r="K3" s="586"/>
      <c r="L3" s="586"/>
      <c r="M3" s="586"/>
      <c r="N3" s="586"/>
      <c r="O3" s="30"/>
      <c r="P3" s="30"/>
      <c r="Q3" s="95" t="s">
        <v>113</v>
      </c>
      <c r="R3" s="5">
        <f>U3/200</f>
        <v>8.5</v>
      </c>
      <c r="S3" s="5">
        <v>5</v>
      </c>
      <c r="T3" s="5">
        <v>7</v>
      </c>
      <c r="U3" s="5">
        <f>S3*200+T3*100</f>
        <v>1700</v>
      </c>
    </row>
    <row r="4" spans="1:21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18</v>
      </c>
      <c r="F4" s="11" t="s">
        <v>114</v>
      </c>
      <c r="G4" s="11" t="s">
        <v>17</v>
      </c>
      <c r="H4" s="11" t="s">
        <v>168</v>
      </c>
      <c r="I4" s="11" t="s">
        <v>169</v>
      </c>
      <c r="J4" s="31" t="s">
        <v>170</v>
      </c>
      <c r="K4" s="10" t="s">
        <v>171</v>
      </c>
      <c r="L4" s="10" t="s">
        <v>23</v>
      </c>
      <c r="M4" s="10" t="s">
        <v>22</v>
      </c>
      <c r="N4" s="10" t="s">
        <v>172</v>
      </c>
      <c r="O4" s="10" t="s">
        <v>115</v>
      </c>
      <c r="P4" s="10" t="s">
        <v>116</v>
      </c>
      <c r="Q4" s="96" t="s">
        <v>117</v>
      </c>
      <c r="R4" s="5">
        <f t="shared" ref="R4:R8" si="0">U4/200</f>
        <v>7</v>
      </c>
      <c r="S4" s="5">
        <v>4</v>
      </c>
      <c r="T4" s="5">
        <v>6</v>
      </c>
      <c r="U4" s="5">
        <f t="shared" ref="U4:U8" si="1">S4*200+T4*100</f>
        <v>1400</v>
      </c>
    </row>
    <row r="5" spans="1:21" s="1" customFormat="1" ht="18.75">
      <c r="A5" s="13">
        <v>82</v>
      </c>
      <c r="B5" s="13">
        <v>982362214</v>
      </c>
      <c r="C5" s="13" t="s">
        <v>144</v>
      </c>
      <c r="D5" s="68"/>
      <c r="E5" s="94">
        <v>12000</v>
      </c>
      <c r="F5" s="94">
        <v>3</v>
      </c>
      <c r="G5" s="114" t="s">
        <v>187</v>
      </c>
      <c r="H5" s="112">
        <f t="shared" ref="H5:H65" si="2">F5</f>
        <v>3</v>
      </c>
      <c r="I5" s="112">
        <f t="shared" ref="I5:I65" si="3">E5/10000</f>
        <v>1.2</v>
      </c>
      <c r="J5" s="94">
        <f t="shared" ref="J5:J65" si="4">H5+I5</f>
        <v>4.2</v>
      </c>
      <c r="K5" s="119">
        <v>11.5428571428571</v>
      </c>
      <c r="L5" s="119">
        <f t="shared" ref="L5:L65" si="5">J5+K5</f>
        <v>15.742857142857101</v>
      </c>
      <c r="M5" s="120">
        <f t="shared" ref="M5:M36" si="6">VLOOKUP(G5,$Q$3:$R$9,2,FALSE)</f>
        <v>0</v>
      </c>
      <c r="N5" s="121">
        <f>J5+K5-M5</f>
        <v>15.742857142857101</v>
      </c>
      <c r="O5" s="5"/>
      <c r="P5" s="112"/>
      <c r="Q5" s="113" t="s">
        <v>120</v>
      </c>
      <c r="R5" s="5">
        <f t="shared" si="0"/>
        <v>5.5</v>
      </c>
      <c r="S5" s="5">
        <v>3</v>
      </c>
      <c r="T5" s="5">
        <v>5</v>
      </c>
      <c r="U5" s="5">
        <f t="shared" si="1"/>
        <v>1100</v>
      </c>
    </row>
    <row r="6" spans="1:21" s="1" customFormat="1" ht="18.75">
      <c r="A6" s="13">
        <v>54</v>
      </c>
      <c r="B6" s="13">
        <v>765028471</v>
      </c>
      <c r="C6" s="13" t="s">
        <v>100</v>
      </c>
      <c r="D6" s="68"/>
      <c r="E6" s="94">
        <v>12000</v>
      </c>
      <c r="F6" s="94">
        <v>3</v>
      </c>
      <c r="G6" s="114" t="s">
        <v>187</v>
      </c>
      <c r="H6" s="112">
        <f t="shared" si="2"/>
        <v>3</v>
      </c>
      <c r="I6" s="112">
        <f t="shared" si="3"/>
        <v>1.2</v>
      </c>
      <c r="J6" s="94">
        <f t="shared" si="4"/>
        <v>4.2</v>
      </c>
      <c r="K6" s="119">
        <v>11.4</v>
      </c>
      <c r="L6" s="119">
        <f t="shared" si="5"/>
        <v>15.600000000000001</v>
      </c>
      <c r="M6" s="120">
        <f t="shared" si="6"/>
        <v>0</v>
      </c>
      <c r="N6" s="121">
        <f t="shared" ref="N6:N65" si="7">J6+K6-M6</f>
        <v>15.600000000000001</v>
      </c>
      <c r="O6" s="112"/>
      <c r="P6" s="112"/>
      <c r="Q6" s="95" t="s">
        <v>122</v>
      </c>
      <c r="R6" s="5">
        <f t="shared" si="0"/>
        <v>6.5</v>
      </c>
      <c r="S6" s="5">
        <v>4</v>
      </c>
      <c r="T6" s="5">
        <v>5</v>
      </c>
      <c r="U6" s="5">
        <f t="shared" si="1"/>
        <v>1300</v>
      </c>
    </row>
    <row r="7" spans="1:21" s="1" customFormat="1" ht="18.75">
      <c r="A7" s="14">
        <v>28</v>
      </c>
      <c r="B7" s="14">
        <v>1824296264</v>
      </c>
      <c r="C7" s="14" t="s">
        <v>74</v>
      </c>
      <c r="D7" s="24"/>
      <c r="E7" s="16">
        <v>12000</v>
      </c>
      <c r="F7" s="16">
        <v>0</v>
      </c>
      <c r="G7" s="78" t="s">
        <v>187</v>
      </c>
      <c r="H7" s="18">
        <f t="shared" si="2"/>
        <v>0</v>
      </c>
      <c r="I7" s="18">
        <f t="shared" si="3"/>
        <v>1.2</v>
      </c>
      <c r="J7" s="16">
        <f t="shared" si="4"/>
        <v>1.2</v>
      </c>
      <c r="K7" s="33">
        <v>14.32</v>
      </c>
      <c r="L7" s="33">
        <f t="shared" si="5"/>
        <v>15.52</v>
      </c>
      <c r="M7" s="35">
        <f t="shared" si="6"/>
        <v>0</v>
      </c>
      <c r="N7" s="36">
        <f t="shared" si="7"/>
        <v>15.52</v>
      </c>
      <c r="O7" s="18"/>
      <c r="P7" s="2"/>
      <c r="Q7" s="103" t="s">
        <v>123</v>
      </c>
      <c r="R7" s="2">
        <f t="shared" si="0"/>
        <v>5</v>
      </c>
      <c r="S7" s="2">
        <v>3</v>
      </c>
      <c r="T7" s="2">
        <v>4</v>
      </c>
      <c r="U7" s="2">
        <f t="shared" si="1"/>
        <v>1000</v>
      </c>
    </row>
    <row r="8" spans="1:21" s="1" customFormat="1" ht="18.75">
      <c r="A8" s="13">
        <v>86</v>
      </c>
      <c r="B8" s="13">
        <v>668436981</v>
      </c>
      <c r="C8" s="13" t="s">
        <v>152</v>
      </c>
      <c r="D8" s="68"/>
      <c r="E8" s="94">
        <v>12000</v>
      </c>
      <c r="F8" s="94">
        <v>3</v>
      </c>
      <c r="G8" s="114" t="s">
        <v>187</v>
      </c>
      <c r="H8" s="112">
        <f t="shared" si="2"/>
        <v>3</v>
      </c>
      <c r="I8" s="112">
        <f t="shared" si="3"/>
        <v>1.2</v>
      </c>
      <c r="J8" s="94">
        <f t="shared" si="4"/>
        <v>4.2</v>
      </c>
      <c r="K8" s="119">
        <v>11.3</v>
      </c>
      <c r="L8" s="119">
        <f t="shared" si="5"/>
        <v>15.5</v>
      </c>
      <c r="M8" s="120">
        <f t="shared" si="6"/>
        <v>0</v>
      </c>
      <c r="N8" s="121">
        <f t="shared" si="7"/>
        <v>15.5</v>
      </c>
      <c r="O8" s="48"/>
      <c r="P8" s="48"/>
      <c r="Q8" s="113" t="s">
        <v>124</v>
      </c>
      <c r="R8" s="5">
        <f t="shared" si="0"/>
        <v>3.5</v>
      </c>
      <c r="S8" s="5">
        <v>2</v>
      </c>
      <c r="T8" s="5">
        <v>3</v>
      </c>
      <c r="U8" s="5">
        <f t="shared" si="1"/>
        <v>700</v>
      </c>
    </row>
    <row r="9" spans="1:21" s="1" customFormat="1" ht="18.75">
      <c r="A9" s="13">
        <v>53</v>
      </c>
      <c r="B9" s="13">
        <v>500959924</v>
      </c>
      <c r="C9" s="13" t="s">
        <v>99</v>
      </c>
      <c r="D9" s="68"/>
      <c r="E9" s="94">
        <v>9600</v>
      </c>
      <c r="F9" s="94">
        <v>3</v>
      </c>
      <c r="G9" s="114" t="s">
        <v>187</v>
      </c>
      <c r="H9" s="112">
        <f t="shared" si="2"/>
        <v>3</v>
      </c>
      <c r="I9" s="112">
        <f t="shared" si="3"/>
        <v>0.96</v>
      </c>
      <c r="J9" s="94">
        <f t="shared" si="4"/>
        <v>3.96</v>
      </c>
      <c r="K9" s="119">
        <v>11.54</v>
      </c>
      <c r="L9" s="119">
        <f t="shared" si="5"/>
        <v>15.5</v>
      </c>
      <c r="M9" s="120">
        <f t="shared" si="6"/>
        <v>0</v>
      </c>
      <c r="N9" s="121">
        <f t="shared" si="7"/>
        <v>15.5</v>
      </c>
      <c r="O9" s="112"/>
      <c r="P9" s="112"/>
      <c r="Q9" s="126" t="s">
        <v>187</v>
      </c>
      <c r="R9" s="127">
        <v>0</v>
      </c>
      <c r="S9" s="3"/>
      <c r="T9" s="3"/>
      <c r="U9" s="3"/>
    </row>
    <row r="10" spans="1:21" s="1" customFormat="1" ht="18.75">
      <c r="A10" s="13">
        <v>10</v>
      </c>
      <c r="B10" s="13">
        <v>2108977014</v>
      </c>
      <c r="C10" s="13" t="s">
        <v>49</v>
      </c>
      <c r="D10" s="68"/>
      <c r="E10" s="94">
        <v>12000</v>
      </c>
      <c r="F10" s="94">
        <v>3</v>
      </c>
      <c r="G10" s="114" t="s">
        <v>187</v>
      </c>
      <c r="H10" s="112">
        <f t="shared" si="2"/>
        <v>3</v>
      </c>
      <c r="I10" s="112">
        <f t="shared" si="3"/>
        <v>1.2</v>
      </c>
      <c r="J10" s="94">
        <f t="shared" si="4"/>
        <v>4.2</v>
      </c>
      <c r="K10" s="119">
        <v>11.28</v>
      </c>
      <c r="L10" s="119">
        <f t="shared" si="5"/>
        <v>15.48</v>
      </c>
      <c r="M10" s="120">
        <f t="shared" si="6"/>
        <v>0</v>
      </c>
      <c r="N10" s="121">
        <f t="shared" si="7"/>
        <v>15.48</v>
      </c>
      <c r="O10" s="112"/>
      <c r="P10" s="112"/>
      <c r="Q10" s="3"/>
      <c r="R10" s="3"/>
      <c r="S10" s="3"/>
      <c r="T10" s="3"/>
      <c r="U10" s="3"/>
    </row>
    <row r="11" spans="1:21" s="1" customFormat="1" ht="18.75">
      <c r="A11" s="13">
        <v>72</v>
      </c>
      <c r="B11" s="13">
        <v>1555569254</v>
      </c>
      <c r="C11" s="13" t="s">
        <v>127</v>
      </c>
      <c r="D11" s="68"/>
      <c r="E11" s="94">
        <v>12000</v>
      </c>
      <c r="F11" s="94">
        <v>3</v>
      </c>
      <c r="G11" s="114" t="s">
        <v>187</v>
      </c>
      <c r="H11" s="112">
        <f t="shared" si="2"/>
        <v>3</v>
      </c>
      <c r="I11" s="112">
        <f t="shared" si="3"/>
        <v>1.2</v>
      </c>
      <c r="J11" s="94">
        <f t="shared" si="4"/>
        <v>4.2</v>
      </c>
      <c r="K11" s="119">
        <v>11.2742857142857</v>
      </c>
      <c r="L11" s="119">
        <f t="shared" si="5"/>
        <v>15.474285714285699</v>
      </c>
      <c r="M11" s="120">
        <f t="shared" si="6"/>
        <v>0</v>
      </c>
      <c r="N11" s="121">
        <f t="shared" si="7"/>
        <v>15.474285714285699</v>
      </c>
      <c r="O11" s="5"/>
      <c r="P11" s="112"/>
      <c r="Q11" s="3"/>
      <c r="R11" s="3"/>
      <c r="S11" s="3"/>
      <c r="T11" s="3"/>
      <c r="U11" s="3"/>
    </row>
    <row r="12" spans="1:21" s="1" customFormat="1" ht="18.75">
      <c r="A12" s="13">
        <v>73</v>
      </c>
      <c r="B12" s="13">
        <v>1326195449</v>
      </c>
      <c r="C12" s="13" t="s">
        <v>134</v>
      </c>
      <c r="D12" s="68"/>
      <c r="E12" s="94">
        <v>13200</v>
      </c>
      <c r="F12" s="94">
        <v>2</v>
      </c>
      <c r="G12" s="114" t="s">
        <v>187</v>
      </c>
      <c r="H12" s="112">
        <f t="shared" si="2"/>
        <v>2</v>
      </c>
      <c r="I12" s="112">
        <f t="shared" si="3"/>
        <v>1.32</v>
      </c>
      <c r="J12" s="94">
        <f t="shared" si="4"/>
        <v>3.3200000000000003</v>
      </c>
      <c r="K12" s="119">
        <v>12.0778571428571</v>
      </c>
      <c r="L12" s="119">
        <f t="shared" si="5"/>
        <v>15.3978571428571</v>
      </c>
      <c r="M12" s="120">
        <f t="shared" si="6"/>
        <v>0</v>
      </c>
      <c r="N12" s="121">
        <f t="shared" si="7"/>
        <v>15.3978571428571</v>
      </c>
      <c r="O12" s="5"/>
      <c r="P12" s="112"/>
      <c r="Q12" s="3"/>
      <c r="R12" s="3"/>
      <c r="S12" s="3"/>
      <c r="T12" s="3"/>
      <c r="U12" s="3"/>
    </row>
    <row r="13" spans="1:21" s="1" customFormat="1" ht="18.75">
      <c r="A13" s="128">
        <v>98</v>
      </c>
      <c r="B13" s="128">
        <v>1592595701</v>
      </c>
      <c r="C13" s="128" t="s">
        <v>183</v>
      </c>
      <c r="D13" s="129"/>
      <c r="E13" s="130">
        <v>0</v>
      </c>
      <c r="F13" s="130">
        <v>0</v>
      </c>
      <c r="G13" s="131" t="s">
        <v>187</v>
      </c>
      <c r="H13" s="132">
        <f t="shared" si="2"/>
        <v>0</v>
      </c>
      <c r="I13" s="132">
        <f t="shared" si="3"/>
        <v>0</v>
      </c>
      <c r="J13" s="130">
        <f t="shared" si="4"/>
        <v>0</v>
      </c>
      <c r="K13" s="136">
        <v>15.2463157894737</v>
      </c>
      <c r="L13" s="136">
        <f t="shared" si="5"/>
        <v>15.2463157894737</v>
      </c>
      <c r="M13" s="137">
        <f t="shared" si="6"/>
        <v>0</v>
      </c>
      <c r="N13" s="138">
        <f t="shared" si="7"/>
        <v>15.2463157894737</v>
      </c>
      <c r="O13" s="139"/>
      <c r="P13" s="139"/>
      <c r="Q13" s="3"/>
      <c r="R13" s="3"/>
      <c r="S13" s="3"/>
      <c r="T13" s="3"/>
      <c r="U13" s="3"/>
    </row>
    <row r="14" spans="1:21" s="2" customFormat="1" ht="18.75">
      <c r="A14" s="13">
        <v>13</v>
      </c>
      <c r="B14" s="13">
        <v>1586734488</v>
      </c>
      <c r="C14" s="13" t="s">
        <v>55</v>
      </c>
      <c r="D14" s="68"/>
      <c r="E14" s="94">
        <v>6000</v>
      </c>
      <c r="F14" s="94">
        <v>2</v>
      </c>
      <c r="G14" s="114" t="s">
        <v>187</v>
      </c>
      <c r="H14" s="112">
        <f t="shared" si="2"/>
        <v>2</v>
      </c>
      <c r="I14" s="112">
        <f t="shared" si="3"/>
        <v>0.6</v>
      </c>
      <c r="J14" s="94">
        <f t="shared" si="4"/>
        <v>2.6</v>
      </c>
      <c r="K14" s="119">
        <v>12.3</v>
      </c>
      <c r="L14" s="119">
        <f t="shared" si="5"/>
        <v>14.9</v>
      </c>
      <c r="M14" s="120">
        <f t="shared" si="6"/>
        <v>0</v>
      </c>
      <c r="N14" s="121">
        <f t="shared" si="7"/>
        <v>14.9</v>
      </c>
      <c r="O14" s="112"/>
      <c r="P14" s="112"/>
      <c r="Q14" s="3"/>
      <c r="R14" s="3"/>
      <c r="S14" s="3"/>
      <c r="T14" s="3"/>
      <c r="U14" s="3"/>
    </row>
    <row r="15" spans="1:21" s="2" customFormat="1" ht="18.75">
      <c r="A15" s="13">
        <v>69</v>
      </c>
      <c r="B15" s="13">
        <v>1588894627</v>
      </c>
      <c r="C15" s="13" t="s">
        <v>126</v>
      </c>
      <c r="D15" s="68"/>
      <c r="E15" s="94">
        <v>12000</v>
      </c>
      <c r="F15" s="94">
        <v>3</v>
      </c>
      <c r="G15" s="114" t="s">
        <v>187</v>
      </c>
      <c r="H15" s="112">
        <f t="shared" si="2"/>
        <v>3</v>
      </c>
      <c r="I15" s="112">
        <f t="shared" si="3"/>
        <v>1.2</v>
      </c>
      <c r="J15" s="94">
        <f t="shared" si="4"/>
        <v>4.2</v>
      </c>
      <c r="K15" s="119">
        <v>10.5725</v>
      </c>
      <c r="L15" s="119">
        <f t="shared" si="5"/>
        <v>14.772500000000001</v>
      </c>
      <c r="M15" s="120">
        <f t="shared" si="6"/>
        <v>0</v>
      </c>
      <c r="N15" s="121">
        <f t="shared" si="7"/>
        <v>14.772500000000001</v>
      </c>
      <c r="O15" s="5"/>
      <c r="P15" s="112"/>
      <c r="Q15" s="3"/>
      <c r="R15" s="3"/>
      <c r="S15" s="3"/>
      <c r="T15" s="3"/>
      <c r="U15" s="3"/>
    </row>
    <row r="16" spans="1:21" s="2" customFormat="1" ht="18.75">
      <c r="A16" s="13">
        <v>81</v>
      </c>
      <c r="B16" s="13">
        <v>1812015327</v>
      </c>
      <c r="C16" s="13" t="s">
        <v>137</v>
      </c>
      <c r="D16" s="68"/>
      <c r="E16" s="94">
        <v>8000</v>
      </c>
      <c r="F16" s="94">
        <v>1</v>
      </c>
      <c r="G16" s="114" t="s">
        <v>187</v>
      </c>
      <c r="H16" s="112">
        <f t="shared" si="2"/>
        <v>1</v>
      </c>
      <c r="I16" s="112">
        <f t="shared" si="3"/>
        <v>0.8</v>
      </c>
      <c r="J16" s="94">
        <f t="shared" si="4"/>
        <v>1.8</v>
      </c>
      <c r="K16" s="119">
        <v>12.96</v>
      </c>
      <c r="L16" s="119">
        <f t="shared" si="5"/>
        <v>14.760000000000002</v>
      </c>
      <c r="M16" s="120">
        <f t="shared" si="6"/>
        <v>0</v>
      </c>
      <c r="N16" s="121">
        <f t="shared" si="7"/>
        <v>14.760000000000002</v>
      </c>
      <c r="O16" s="5"/>
      <c r="P16" s="112"/>
      <c r="Q16" s="3"/>
      <c r="R16" s="3"/>
      <c r="S16" s="3"/>
      <c r="T16" s="3"/>
      <c r="U16" s="3"/>
    </row>
    <row r="17" spans="1:21" s="4" customFormat="1" ht="18.75">
      <c r="A17" s="13">
        <v>12</v>
      </c>
      <c r="B17" s="13">
        <v>1137897317</v>
      </c>
      <c r="C17" s="13" t="s">
        <v>53</v>
      </c>
      <c r="D17" s="68"/>
      <c r="E17" s="94">
        <v>6200</v>
      </c>
      <c r="F17" s="94">
        <v>3</v>
      </c>
      <c r="G17" s="114" t="s">
        <v>187</v>
      </c>
      <c r="H17" s="112">
        <f t="shared" si="2"/>
        <v>3</v>
      </c>
      <c r="I17" s="112">
        <f t="shared" si="3"/>
        <v>0.62</v>
      </c>
      <c r="J17" s="94">
        <f t="shared" si="4"/>
        <v>3.62</v>
      </c>
      <c r="K17" s="119">
        <v>10.92</v>
      </c>
      <c r="L17" s="119">
        <f t="shared" si="5"/>
        <v>14.54</v>
      </c>
      <c r="M17" s="120">
        <f t="shared" si="6"/>
        <v>0</v>
      </c>
      <c r="N17" s="121">
        <f t="shared" si="7"/>
        <v>14.54</v>
      </c>
      <c r="O17" s="112"/>
      <c r="P17" s="112"/>
      <c r="Q17" s="3"/>
      <c r="R17" s="3"/>
      <c r="S17" s="3"/>
      <c r="T17" s="3"/>
      <c r="U17" s="3"/>
    </row>
    <row r="18" spans="1:21" s="4" customFormat="1" ht="18.75">
      <c r="A18" s="13">
        <v>5</v>
      </c>
      <c r="B18" s="13">
        <v>1044399218</v>
      </c>
      <c r="C18" s="13" t="s">
        <v>39</v>
      </c>
      <c r="D18" s="68"/>
      <c r="E18" s="94">
        <v>12000</v>
      </c>
      <c r="F18" s="94">
        <v>2</v>
      </c>
      <c r="G18" s="114" t="s">
        <v>187</v>
      </c>
      <c r="H18" s="112">
        <f t="shared" si="2"/>
        <v>2</v>
      </c>
      <c r="I18" s="112">
        <f t="shared" si="3"/>
        <v>1.2</v>
      </c>
      <c r="J18" s="94">
        <f t="shared" si="4"/>
        <v>3.2</v>
      </c>
      <c r="K18" s="119">
        <v>11.3</v>
      </c>
      <c r="L18" s="119">
        <f t="shared" si="5"/>
        <v>14.5</v>
      </c>
      <c r="M18" s="120">
        <f t="shared" si="6"/>
        <v>0</v>
      </c>
      <c r="N18" s="121">
        <f t="shared" si="7"/>
        <v>14.5</v>
      </c>
      <c r="O18" s="112"/>
      <c r="P18" s="112"/>
      <c r="Q18" s="3"/>
      <c r="R18" s="3"/>
      <c r="S18" s="3"/>
      <c r="T18" s="3"/>
      <c r="U18" s="3"/>
    </row>
    <row r="19" spans="1:21" s="4" customFormat="1" ht="18.75">
      <c r="A19" s="13">
        <v>77</v>
      </c>
      <c r="B19" s="13">
        <v>904395212</v>
      </c>
      <c r="C19" s="13" t="s">
        <v>157</v>
      </c>
      <c r="D19" s="13" t="s">
        <v>140</v>
      </c>
      <c r="E19" s="94">
        <v>12000</v>
      </c>
      <c r="F19" s="94">
        <v>3</v>
      </c>
      <c r="G19" s="114" t="s">
        <v>187</v>
      </c>
      <c r="H19" s="112">
        <f t="shared" si="2"/>
        <v>3</v>
      </c>
      <c r="I19" s="112">
        <f t="shared" si="3"/>
        <v>1.2</v>
      </c>
      <c r="J19" s="94">
        <f t="shared" si="4"/>
        <v>4.2</v>
      </c>
      <c r="K19" s="119">
        <v>10.2971428571429</v>
      </c>
      <c r="L19" s="119">
        <f t="shared" si="5"/>
        <v>14.497142857142901</v>
      </c>
      <c r="M19" s="120">
        <f t="shared" si="6"/>
        <v>0</v>
      </c>
      <c r="N19" s="121">
        <f t="shared" si="7"/>
        <v>14.497142857142901</v>
      </c>
      <c r="O19" s="5"/>
      <c r="P19" s="112"/>
      <c r="Q19" s="3"/>
      <c r="R19" s="3"/>
      <c r="S19" s="3"/>
      <c r="T19" s="3"/>
      <c r="U19" s="3"/>
    </row>
    <row r="20" spans="1:21" s="4" customFormat="1" ht="18.75">
      <c r="A20" s="13">
        <v>102</v>
      </c>
      <c r="B20" s="13">
        <v>699640991</v>
      </c>
      <c r="C20" s="13" t="s">
        <v>182</v>
      </c>
      <c r="D20" s="68"/>
      <c r="E20" s="94">
        <v>12000</v>
      </c>
      <c r="F20" s="94">
        <v>0</v>
      </c>
      <c r="G20" s="114" t="s">
        <v>187</v>
      </c>
      <c r="H20" s="112">
        <f t="shared" si="2"/>
        <v>0</v>
      </c>
      <c r="I20" s="112">
        <f t="shared" si="3"/>
        <v>1.2</v>
      </c>
      <c r="J20" s="94">
        <f t="shared" si="4"/>
        <v>1.2</v>
      </c>
      <c r="K20" s="119">
        <v>13.2712781954887</v>
      </c>
      <c r="L20" s="119">
        <f t="shared" si="5"/>
        <v>14.471278195488699</v>
      </c>
      <c r="M20" s="120">
        <f t="shared" si="6"/>
        <v>0</v>
      </c>
      <c r="N20" s="121">
        <f t="shared" si="7"/>
        <v>14.471278195488699</v>
      </c>
      <c r="O20" s="48"/>
      <c r="P20" s="48"/>
      <c r="Q20" s="3"/>
      <c r="R20" s="3"/>
      <c r="S20" s="3"/>
      <c r="T20" s="3"/>
      <c r="U20" s="3"/>
    </row>
    <row r="21" spans="1:21" s="4" customFormat="1" ht="18.75">
      <c r="A21" s="13">
        <v>58</v>
      </c>
      <c r="B21" s="13">
        <v>1875367946</v>
      </c>
      <c r="C21" s="13" t="s">
        <v>121</v>
      </c>
      <c r="D21" s="13"/>
      <c r="E21" s="94">
        <v>11600</v>
      </c>
      <c r="F21" s="94">
        <v>2</v>
      </c>
      <c r="G21" s="114" t="s">
        <v>187</v>
      </c>
      <c r="H21" s="112">
        <f t="shared" si="2"/>
        <v>2</v>
      </c>
      <c r="I21" s="112">
        <f t="shared" si="3"/>
        <v>1.1599999999999999</v>
      </c>
      <c r="J21" s="94">
        <f t="shared" si="4"/>
        <v>3.16</v>
      </c>
      <c r="K21" s="119">
        <v>11.2028571428571</v>
      </c>
      <c r="L21" s="119">
        <f t="shared" si="5"/>
        <v>14.3628571428571</v>
      </c>
      <c r="M21" s="120">
        <f t="shared" si="6"/>
        <v>0</v>
      </c>
      <c r="N21" s="121">
        <f t="shared" si="7"/>
        <v>14.3628571428571</v>
      </c>
      <c r="O21" s="5"/>
      <c r="P21" s="112"/>
      <c r="Q21" s="3"/>
      <c r="R21" s="3"/>
      <c r="S21" s="3"/>
      <c r="T21" s="3"/>
      <c r="U21" s="3"/>
    </row>
    <row r="22" spans="1:21" s="4" customFormat="1" ht="18.75">
      <c r="A22" s="13">
        <v>36</v>
      </c>
      <c r="B22" s="13">
        <v>1392321855</v>
      </c>
      <c r="C22" s="13" t="s">
        <v>82</v>
      </c>
      <c r="D22" s="68"/>
      <c r="E22" s="94">
        <v>10000</v>
      </c>
      <c r="F22" s="94">
        <v>1</v>
      </c>
      <c r="G22" s="114" t="s">
        <v>187</v>
      </c>
      <c r="H22" s="112">
        <f t="shared" si="2"/>
        <v>1</v>
      </c>
      <c r="I22" s="112">
        <f t="shared" si="3"/>
        <v>1</v>
      </c>
      <c r="J22" s="94">
        <f t="shared" si="4"/>
        <v>2</v>
      </c>
      <c r="K22" s="119">
        <v>12.2</v>
      </c>
      <c r="L22" s="119">
        <f t="shared" si="5"/>
        <v>14.2</v>
      </c>
      <c r="M22" s="120">
        <f t="shared" si="6"/>
        <v>0</v>
      </c>
      <c r="N22" s="121">
        <f t="shared" si="7"/>
        <v>14.2</v>
      </c>
      <c r="O22" s="112"/>
      <c r="P22" s="112"/>
      <c r="Q22" s="3"/>
      <c r="R22" s="3"/>
      <c r="S22" s="3"/>
      <c r="T22" s="3"/>
      <c r="U22" s="3"/>
    </row>
    <row r="23" spans="1:21" s="4" customFormat="1" ht="18.75">
      <c r="A23" s="13">
        <v>87</v>
      </c>
      <c r="B23" s="13">
        <v>1126397085</v>
      </c>
      <c r="C23" s="13" t="s">
        <v>153</v>
      </c>
      <c r="D23" s="68"/>
      <c r="E23" s="94">
        <v>11000</v>
      </c>
      <c r="F23" s="94">
        <v>1</v>
      </c>
      <c r="G23" s="114" t="s">
        <v>187</v>
      </c>
      <c r="H23" s="112">
        <f t="shared" si="2"/>
        <v>1</v>
      </c>
      <c r="I23" s="112">
        <f t="shared" si="3"/>
        <v>1.1000000000000001</v>
      </c>
      <c r="J23" s="94">
        <f t="shared" si="4"/>
        <v>2.1</v>
      </c>
      <c r="K23" s="119">
        <v>11.26</v>
      </c>
      <c r="L23" s="119">
        <f t="shared" si="5"/>
        <v>13.36</v>
      </c>
      <c r="M23" s="120">
        <f t="shared" si="6"/>
        <v>0</v>
      </c>
      <c r="N23" s="121">
        <f t="shared" si="7"/>
        <v>13.36</v>
      </c>
      <c r="O23" s="48"/>
      <c r="P23" s="48"/>
      <c r="Q23" s="3"/>
      <c r="R23" s="3"/>
      <c r="S23" s="3"/>
      <c r="T23" s="3"/>
      <c r="U23" s="3"/>
    </row>
    <row r="24" spans="1:21" s="4" customFormat="1" ht="18.75">
      <c r="A24" s="128">
        <v>101</v>
      </c>
      <c r="B24" s="128">
        <v>550293186</v>
      </c>
      <c r="C24" s="128" t="s">
        <v>47</v>
      </c>
      <c r="D24" s="129"/>
      <c r="E24" s="130">
        <v>0</v>
      </c>
      <c r="F24" s="130">
        <v>0</v>
      </c>
      <c r="G24" s="131" t="s">
        <v>187</v>
      </c>
      <c r="H24" s="132">
        <f t="shared" si="2"/>
        <v>0</v>
      </c>
      <c r="I24" s="132">
        <f t="shared" si="3"/>
        <v>0</v>
      </c>
      <c r="J24" s="130">
        <f t="shared" si="4"/>
        <v>0</v>
      </c>
      <c r="K24" s="136">
        <v>12.908421052631599</v>
      </c>
      <c r="L24" s="136">
        <f t="shared" si="5"/>
        <v>12.908421052631599</v>
      </c>
      <c r="M24" s="137">
        <f t="shared" si="6"/>
        <v>0</v>
      </c>
      <c r="N24" s="138">
        <f t="shared" si="7"/>
        <v>12.908421052631599</v>
      </c>
      <c r="O24" s="139"/>
      <c r="P24" s="47"/>
      <c r="Q24" s="3"/>
      <c r="R24" s="3"/>
      <c r="S24" s="3"/>
      <c r="T24" s="3"/>
      <c r="U24" s="3"/>
    </row>
    <row r="25" spans="1:21" ht="18.75">
      <c r="A25" s="128">
        <v>52</v>
      </c>
      <c r="B25" s="128">
        <v>242123495</v>
      </c>
      <c r="C25" s="128" t="s">
        <v>98</v>
      </c>
      <c r="D25" s="129"/>
      <c r="E25" s="130">
        <v>0</v>
      </c>
      <c r="F25" s="130">
        <v>0</v>
      </c>
      <c r="G25" s="131" t="s">
        <v>187</v>
      </c>
      <c r="H25" s="132">
        <f t="shared" si="2"/>
        <v>0</v>
      </c>
      <c r="I25" s="132">
        <f t="shared" si="3"/>
        <v>0</v>
      </c>
      <c r="J25" s="130">
        <f t="shared" si="4"/>
        <v>0</v>
      </c>
      <c r="K25" s="136">
        <v>12.9</v>
      </c>
      <c r="L25" s="136">
        <f t="shared" si="5"/>
        <v>12.9</v>
      </c>
      <c r="M25" s="137">
        <f t="shared" si="6"/>
        <v>0</v>
      </c>
      <c r="N25" s="138">
        <f t="shared" si="7"/>
        <v>12.9</v>
      </c>
      <c r="O25" s="132"/>
      <c r="P25" s="18"/>
      <c r="Q25" s="3"/>
      <c r="R25" s="3"/>
      <c r="S25" s="3"/>
      <c r="T25" s="3"/>
      <c r="U25" s="3"/>
    </row>
    <row r="26" spans="1:21" ht="18.75">
      <c r="A26" s="13">
        <v>94</v>
      </c>
      <c r="B26" s="13">
        <v>1885772704</v>
      </c>
      <c r="C26" s="13" t="s">
        <v>180</v>
      </c>
      <c r="D26" s="68"/>
      <c r="E26" s="94">
        <v>14600</v>
      </c>
      <c r="F26" s="94">
        <v>0</v>
      </c>
      <c r="G26" s="114" t="s">
        <v>187</v>
      </c>
      <c r="H26" s="112">
        <f t="shared" si="2"/>
        <v>0</v>
      </c>
      <c r="I26" s="112">
        <f t="shared" si="3"/>
        <v>1.46</v>
      </c>
      <c r="J26" s="94">
        <f t="shared" si="4"/>
        <v>1.46</v>
      </c>
      <c r="K26" s="119">
        <v>11.3126315789474</v>
      </c>
      <c r="L26" s="119">
        <f t="shared" si="5"/>
        <v>12.772631578947401</v>
      </c>
      <c r="M26" s="120">
        <f t="shared" si="6"/>
        <v>0</v>
      </c>
      <c r="N26" s="121">
        <f t="shared" si="7"/>
        <v>12.772631578947401</v>
      </c>
      <c r="O26" s="48"/>
      <c r="P26" s="48"/>
      <c r="Q26" s="3"/>
      <c r="R26" s="3"/>
      <c r="S26" s="3"/>
      <c r="T26" s="3"/>
      <c r="U26" s="3"/>
    </row>
    <row r="27" spans="1:21" ht="18.75">
      <c r="A27" s="66">
        <v>105</v>
      </c>
      <c r="B27" s="66">
        <v>1172805144</v>
      </c>
      <c r="C27" s="66" t="s">
        <v>188</v>
      </c>
      <c r="D27" s="116"/>
      <c r="E27" s="77">
        <v>6000</v>
      </c>
      <c r="F27" s="77">
        <v>2</v>
      </c>
      <c r="G27" s="117" t="s">
        <v>187</v>
      </c>
      <c r="H27" s="118">
        <f t="shared" si="2"/>
        <v>2</v>
      </c>
      <c r="I27" s="118">
        <f t="shared" si="3"/>
        <v>0.6</v>
      </c>
      <c r="J27" s="77">
        <f t="shared" si="4"/>
        <v>2.6</v>
      </c>
      <c r="K27" s="122">
        <v>10.1482192322913</v>
      </c>
      <c r="L27" s="122">
        <f t="shared" si="5"/>
        <v>12.7482192322913</v>
      </c>
      <c r="M27" s="123">
        <f t="shared" si="6"/>
        <v>0</v>
      </c>
      <c r="N27" s="140">
        <f t="shared" si="7"/>
        <v>12.7482192322913</v>
      </c>
      <c r="O27" s="124">
        <v>56</v>
      </c>
      <c r="P27" s="122">
        <v>10.1482192322913</v>
      </c>
      <c r="Q27" s="3"/>
      <c r="R27" s="3"/>
      <c r="S27" s="3"/>
      <c r="T27" s="3"/>
      <c r="U27" s="3"/>
    </row>
    <row r="28" spans="1:21" ht="18.75">
      <c r="A28" s="13">
        <v>100</v>
      </c>
      <c r="B28" s="13">
        <v>1516934519</v>
      </c>
      <c r="C28" s="13" t="s">
        <v>185</v>
      </c>
      <c r="D28" s="68"/>
      <c r="E28" s="94">
        <v>6000</v>
      </c>
      <c r="F28" s="94">
        <v>1</v>
      </c>
      <c r="G28" s="114" t="s">
        <v>187</v>
      </c>
      <c r="H28" s="112">
        <f t="shared" si="2"/>
        <v>1</v>
      </c>
      <c r="I28" s="112">
        <f t="shared" si="3"/>
        <v>0.6</v>
      </c>
      <c r="J28" s="94">
        <f t="shared" si="4"/>
        <v>1.6</v>
      </c>
      <c r="K28" s="119">
        <v>11.1010526315789</v>
      </c>
      <c r="L28" s="119">
        <f t="shared" si="5"/>
        <v>12.7010526315789</v>
      </c>
      <c r="M28" s="120">
        <f t="shared" si="6"/>
        <v>0</v>
      </c>
      <c r="N28" s="121">
        <f t="shared" si="7"/>
        <v>12.7010526315789</v>
      </c>
      <c r="O28" s="48"/>
      <c r="P28" s="48"/>
      <c r="Q28" s="3"/>
      <c r="R28" s="3"/>
      <c r="S28" s="3"/>
      <c r="T28" s="3"/>
      <c r="U28" s="3"/>
    </row>
    <row r="29" spans="1:21" ht="18.75" hidden="1" customHeight="1">
      <c r="A29" s="13">
        <v>35</v>
      </c>
      <c r="B29" s="13"/>
      <c r="C29" s="13" t="s">
        <v>81</v>
      </c>
      <c r="D29" s="68"/>
      <c r="E29" s="94">
        <v>0</v>
      </c>
      <c r="F29" s="94">
        <v>0</v>
      </c>
      <c r="G29" s="114" t="s">
        <v>187</v>
      </c>
      <c r="H29" s="112">
        <f t="shared" si="2"/>
        <v>0</v>
      </c>
      <c r="I29" s="112">
        <f t="shared" si="3"/>
        <v>0</v>
      </c>
      <c r="J29" s="94">
        <f t="shared" si="4"/>
        <v>0</v>
      </c>
      <c r="K29" s="119" t="e">
        <v>#N/A</v>
      </c>
      <c r="L29" s="119" t="e">
        <f t="shared" si="5"/>
        <v>#N/A</v>
      </c>
      <c r="M29" s="120">
        <f t="shared" si="6"/>
        <v>0</v>
      </c>
      <c r="N29" s="121" t="e">
        <f t="shared" si="7"/>
        <v>#N/A</v>
      </c>
      <c r="O29" s="112"/>
      <c r="P29" s="112"/>
      <c r="Q29" s="3"/>
      <c r="R29" s="3"/>
      <c r="S29" s="3"/>
      <c r="T29" s="3"/>
      <c r="U29" s="3"/>
    </row>
    <row r="30" spans="1:21" ht="18.75">
      <c r="A30" s="128">
        <v>4</v>
      </c>
      <c r="B30" s="128">
        <v>1491983585</v>
      </c>
      <c r="C30" s="128" t="s">
        <v>36</v>
      </c>
      <c r="D30" s="129"/>
      <c r="E30" s="130">
        <v>0</v>
      </c>
      <c r="F30" s="130">
        <v>0</v>
      </c>
      <c r="G30" s="131" t="s">
        <v>187</v>
      </c>
      <c r="H30" s="132">
        <f t="shared" si="2"/>
        <v>0</v>
      </c>
      <c r="I30" s="132">
        <f t="shared" si="3"/>
        <v>0</v>
      </c>
      <c r="J30" s="130">
        <f t="shared" si="4"/>
        <v>0</v>
      </c>
      <c r="K30" s="136">
        <v>12.7</v>
      </c>
      <c r="L30" s="136">
        <f t="shared" si="5"/>
        <v>12.7</v>
      </c>
      <c r="M30" s="137">
        <f t="shared" si="6"/>
        <v>0</v>
      </c>
      <c r="N30" s="138">
        <f t="shared" si="7"/>
        <v>12.7</v>
      </c>
      <c r="O30" s="132"/>
      <c r="P30" s="18"/>
      <c r="Q30" s="3"/>
      <c r="R30" s="3"/>
      <c r="S30" s="3"/>
      <c r="T30" s="3"/>
      <c r="U30" s="3"/>
    </row>
    <row r="31" spans="1:21" s="1" customFormat="1" ht="18.75">
      <c r="A31" s="14">
        <v>27</v>
      </c>
      <c r="B31" s="14">
        <v>2114875544</v>
      </c>
      <c r="C31" s="14" t="s">
        <v>73</v>
      </c>
      <c r="D31" s="24"/>
      <c r="E31" s="16">
        <v>12000</v>
      </c>
      <c r="F31" s="16">
        <v>0</v>
      </c>
      <c r="G31" s="78" t="s">
        <v>187</v>
      </c>
      <c r="H31" s="18">
        <f t="shared" si="2"/>
        <v>0</v>
      </c>
      <c r="I31" s="18">
        <f t="shared" si="3"/>
        <v>1.2</v>
      </c>
      <c r="J31" s="16">
        <f t="shared" si="4"/>
        <v>1.2</v>
      </c>
      <c r="K31" s="33">
        <v>11.28</v>
      </c>
      <c r="L31" s="33">
        <f t="shared" si="5"/>
        <v>12.479999999999999</v>
      </c>
      <c r="M31" s="35">
        <f t="shared" si="6"/>
        <v>0</v>
      </c>
      <c r="N31" s="36">
        <f t="shared" si="7"/>
        <v>12.479999999999999</v>
      </c>
      <c r="O31" s="18"/>
      <c r="P31" s="2"/>
    </row>
    <row r="32" spans="1:21" s="4" customFormat="1" ht="18.75">
      <c r="A32" s="13">
        <v>99</v>
      </c>
      <c r="B32" s="13">
        <v>1797454822</v>
      </c>
      <c r="C32" s="13" t="s">
        <v>181</v>
      </c>
      <c r="D32" s="68"/>
      <c r="E32" s="94">
        <v>12000</v>
      </c>
      <c r="F32" s="94">
        <v>2</v>
      </c>
      <c r="G32" s="114" t="s">
        <v>187</v>
      </c>
      <c r="H32" s="112">
        <f t="shared" si="2"/>
        <v>2</v>
      </c>
      <c r="I32" s="112">
        <f t="shared" si="3"/>
        <v>1.2</v>
      </c>
      <c r="J32" s="94">
        <f t="shared" si="4"/>
        <v>3.2</v>
      </c>
      <c r="K32" s="119">
        <v>10.1</v>
      </c>
      <c r="L32" s="119">
        <f t="shared" si="5"/>
        <v>13.3</v>
      </c>
      <c r="M32" s="120">
        <f t="shared" si="6"/>
        <v>0</v>
      </c>
      <c r="N32" s="121">
        <f t="shared" si="7"/>
        <v>13.3</v>
      </c>
      <c r="O32" s="48"/>
      <c r="P32" s="48"/>
      <c r="Q32" s="3"/>
      <c r="R32" s="3"/>
      <c r="S32" s="3"/>
      <c r="T32" s="3"/>
      <c r="U32" s="3"/>
    </row>
    <row r="33" spans="1:21" s="4" customFormat="1" ht="18.75">
      <c r="A33" s="13">
        <v>34</v>
      </c>
      <c r="B33" s="13">
        <v>2021794494</v>
      </c>
      <c r="C33" s="13" t="s">
        <v>80</v>
      </c>
      <c r="D33" s="68"/>
      <c r="E33" s="94">
        <v>6000</v>
      </c>
      <c r="F33" s="94">
        <v>3</v>
      </c>
      <c r="G33" s="133" t="s">
        <v>120</v>
      </c>
      <c r="H33" s="112">
        <f t="shared" si="2"/>
        <v>3</v>
      </c>
      <c r="I33" s="112">
        <f t="shared" si="3"/>
        <v>0.6</v>
      </c>
      <c r="J33" s="94">
        <f t="shared" si="4"/>
        <v>3.6</v>
      </c>
      <c r="K33" s="119">
        <v>13.9</v>
      </c>
      <c r="L33" s="119">
        <f t="shared" si="5"/>
        <v>17.5</v>
      </c>
      <c r="M33" s="120">
        <f t="shared" si="6"/>
        <v>5.5</v>
      </c>
      <c r="N33" s="121">
        <f t="shared" si="7"/>
        <v>12</v>
      </c>
      <c r="O33" s="112"/>
      <c r="P33" s="112"/>
      <c r="Q33" s="3"/>
      <c r="R33" s="3"/>
      <c r="S33" s="3"/>
      <c r="T33" s="3"/>
      <c r="U33" s="3"/>
    </row>
    <row r="34" spans="1:21" s="4" customFormat="1" ht="18.75">
      <c r="A34" s="13">
        <v>89</v>
      </c>
      <c r="B34" s="13">
        <v>1582701118</v>
      </c>
      <c r="C34" s="13" t="s">
        <v>155</v>
      </c>
      <c r="D34" s="68"/>
      <c r="E34" s="94">
        <v>6000</v>
      </c>
      <c r="F34" s="94">
        <v>3</v>
      </c>
      <c r="G34" s="133" t="s">
        <v>120</v>
      </c>
      <c r="H34" s="112">
        <f t="shared" si="2"/>
        <v>3</v>
      </c>
      <c r="I34" s="112">
        <f t="shared" si="3"/>
        <v>0.6</v>
      </c>
      <c r="J34" s="94">
        <f t="shared" si="4"/>
        <v>3.6</v>
      </c>
      <c r="K34" s="119">
        <v>13.8</v>
      </c>
      <c r="L34" s="119">
        <f t="shared" si="5"/>
        <v>17.400000000000002</v>
      </c>
      <c r="M34" s="120">
        <f t="shared" si="6"/>
        <v>5.5</v>
      </c>
      <c r="N34" s="121">
        <f t="shared" si="7"/>
        <v>11.900000000000002</v>
      </c>
      <c r="O34" s="48"/>
      <c r="P34" s="48"/>
      <c r="Q34" s="3"/>
      <c r="R34" s="3"/>
      <c r="S34" s="3"/>
      <c r="T34" s="3"/>
      <c r="U34" s="3"/>
    </row>
    <row r="35" spans="1:21" s="4" customFormat="1" ht="18.75">
      <c r="A35" s="13">
        <v>93</v>
      </c>
      <c r="B35" s="13">
        <v>1458346420</v>
      </c>
      <c r="C35" s="13" t="s">
        <v>178</v>
      </c>
      <c r="D35" s="68"/>
      <c r="E35" s="94">
        <v>12000</v>
      </c>
      <c r="F35" s="94">
        <v>3</v>
      </c>
      <c r="G35" s="134" t="s">
        <v>113</v>
      </c>
      <c r="H35" s="112">
        <f t="shared" si="2"/>
        <v>3</v>
      </c>
      <c r="I35" s="112">
        <f t="shared" si="3"/>
        <v>1.2</v>
      </c>
      <c r="J35" s="94">
        <f t="shared" si="4"/>
        <v>4.2</v>
      </c>
      <c r="K35" s="119">
        <v>15.998947368421099</v>
      </c>
      <c r="L35" s="119">
        <f t="shared" si="5"/>
        <v>20.198947368421099</v>
      </c>
      <c r="M35" s="120">
        <f t="shared" si="6"/>
        <v>8.5</v>
      </c>
      <c r="N35" s="121">
        <f t="shared" si="7"/>
        <v>11.698947368421099</v>
      </c>
      <c r="O35" s="48"/>
      <c r="P35" s="48"/>
      <c r="Q35" s="3"/>
      <c r="R35" s="3"/>
      <c r="S35" s="3"/>
      <c r="T35" s="3"/>
      <c r="U35" s="3"/>
    </row>
    <row r="36" spans="1:21" s="4" customFormat="1" ht="18.75">
      <c r="A36" s="13">
        <v>2</v>
      </c>
      <c r="B36" s="13">
        <v>13685366739</v>
      </c>
      <c r="C36" s="13" t="s">
        <v>30</v>
      </c>
      <c r="D36" s="68"/>
      <c r="E36" s="94">
        <v>12000</v>
      </c>
      <c r="F36" s="94">
        <v>2</v>
      </c>
      <c r="G36" s="133" t="s">
        <v>120</v>
      </c>
      <c r="H36" s="112">
        <f t="shared" si="2"/>
        <v>2</v>
      </c>
      <c r="I36" s="112">
        <f t="shared" si="3"/>
        <v>1.2</v>
      </c>
      <c r="J36" s="94">
        <f t="shared" si="4"/>
        <v>3.2</v>
      </c>
      <c r="K36" s="119">
        <v>13.94</v>
      </c>
      <c r="L36" s="119">
        <f t="shared" si="5"/>
        <v>17.14</v>
      </c>
      <c r="M36" s="120">
        <f t="shared" si="6"/>
        <v>5.5</v>
      </c>
      <c r="N36" s="121">
        <f t="shared" si="7"/>
        <v>11.64</v>
      </c>
      <c r="O36" s="112"/>
      <c r="P36" s="112"/>
      <c r="Q36" s="3"/>
      <c r="R36" s="3"/>
      <c r="S36" s="3"/>
      <c r="T36" s="3"/>
      <c r="U36" s="3"/>
    </row>
    <row r="37" spans="1:21" s="4" customFormat="1" ht="18.75">
      <c r="A37" s="13">
        <v>33</v>
      </c>
      <c r="B37" s="13">
        <v>1006436515</v>
      </c>
      <c r="C37" s="13" t="s">
        <v>79</v>
      </c>
      <c r="D37" s="68"/>
      <c r="E37" s="94">
        <v>12000</v>
      </c>
      <c r="F37" s="94">
        <v>3</v>
      </c>
      <c r="G37" s="133" t="s">
        <v>120</v>
      </c>
      <c r="H37" s="112">
        <f t="shared" si="2"/>
        <v>3</v>
      </c>
      <c r="I37" s="112">
        <f t="shared" si="3"/>
        <v>1.2</v>
      </c>
      <c r="J37" s="94">
        <f t="shared" si="4"/>
        <v>4.2</v>
      </c>
      <c r="K37" s="119">
        <v>12.8</v>
      </c>
      <c r="L37" s="119">
        <f t="shared" si="5"/>
        <v>17</v>
      </c>
      <c r="M37" s="120">
        <f t="shared" ref="M37:M65" si="8">VLOOKUP(G37,$Q$3:$R$9,2,FALSE)</f>
        <v>5.5</v>
      </c>
      <c r="N37" s="121">
        <f t="shared" si="7"/>
        <v>11.5</v>
      </c>
      <c r="O37" s="112"/>
      <c r="P37" s="5"/>
      <c r="Q37" s="3"/>
      <c r="R37" s="3"/>
      <c r="S37" s="3"/>
      <c r="T37" s="3"/>
      <c r="U37" s="3"/>
    </row>
    <row r="38" spans="1:21" s="4" customFormat="1" ht="18.75">
      <c r="A38" s="13">
        <v>51</v>
      </c>
      <c r="B38" s="13">
        <v>224931272</v>
      </c>
      <c r="C38" s="13" t="s">
        <v>97</v>
      </c>
      <c r="D38" s="68"/>
      <c r="E38" s="94">
        <v>12000</v>
      </c>
      <c r="F38" s="94">
        <v>3</v>
      </c>
      <c r="G38" s="133" t="s">
        <v>120</v>
      </c>
      <c r="H38" s="112">
        <f t="shared" si="2"/>
        <v>3</v>
      </c>
      <c r="I38" s="112">
        <f t="shared" si="3"/>
        <v>1.2</v>
      </c>
      <c r="J38" s="94">
        <f t="shared" si="4"/>
        <v>4.2</v>
      </c>
      <c r="K38" s="119">
        <v>12.8</v>
      </c>
      <c r="L38" s="119">
        <f t="shared" si="5"/>
        <v>17</v>
      </c>
      <c r="M38" s="120">
        <f t="shared" si="8"/>
        <v>5.5</v>
      </c>
      <c r="N38" s="121">
        <f t="shared" si="7"/>
        <v>11.5</v>
      </c>
      <c r="O38" s="112"/>
      <c r="P38" s="112"/>
      <c r="Q38" s="3"/>
      <c r="R38" s="3"/>
      <c r="S38" s="3"/>
      <c r="T38" s="3"/>
      <c r="U38" s="3"/>
    </row>
    <row r="39" spans="1:21" s="4" customFormat="1" ht="18.75">
      <c r="A39" s="13">
        <v>45</v>
      </c>
      <c r="B39" s="13">
        <v>856609279</v>
      </c>
      <c r="C39" s="13" t="s">
        <v>91</v>
      </c>
      <c r="D39" s="68"/>
      <c r="E39" s="94">
        <v>12000</v>
      </c>
      <c r="F39" s="94">
        <v>3</v>
      </c>
      <c r="G39" s="135" t="s">
        <v>117</v>
      </c>
      <c r="H39" s="112">
        <f t="shared" si="2"/>
        <v>3</v>
      </c>
      <c r="I39" s="112">
        <f t="shared" si="3"/>
        <v>1.2</v>
      </c>
      <c r="J39" s="94">
        <f t="shared" si="4"/>
        <v>4.2</v>
      </c>
      <c r="K39" s="119">
        <v>14.16</v>
      </c>
      <c r="L39" s="119">
        <f t="shared" si="5"/>
        <v>18.36</v>
      </c>
      <c r="M39" s="120">
        <f t="shared" si="8"/>
        <v>7</v>
      </c>
      <c r="N39" s="121">
        <f t="shared" si="7"/>
        <v>11.36</v>
      </c>
      <c r="O39" s="112"/>
      <c r="P39" s="112"/>
      <c r="Q39" s="3"/>
      <c r="R39" s="3"/>
      <c r="S39" s="3"/>
      <c r="T39" s="3"/>
      <c r="U39" s="3"/>
    </row>
    <row r="40" spans="1:21" s="4" customFormat="1" ht="18.75">
      <c r="A40" s="13">
        <v>15</v>
      </c>
      <c r="B40" s="13">
        <v>388960345</v>
      </c>
      <c r="C40" s="13" t="s">
        <v>59</v>
      </c>
      <c r="D40" s="68"/>
      <c r="E40" s="94">
        <v>12000</v>
      </c>
      <c r="F40" s="94">
        <v>3</v>
      </c>
      <c r="G40" s="135" t="s">
        <v>117</v>
      </c>
      <c r="H40" s="112">
        <f t="shared" si="2"/>
        <v>3</v>
      </c>
      <c r="I40" s="112">
        <f t="shared" si="3"/>
        <v>1.2</v>
      </c>
      <c r="J40" s="94">
        <f t="shared" si="4"/>
        <v>4.2</v>
      </c>
      <c r="K40" s="119">
        <v>13.96</v>
      </c>
      <c r="L40" s="119">
        <f t="shared" si="5"/>
        <v>18.16</v>
      </c>
      <c r="M40" s="120">
        <f t="shared" si="8"/>
        <v>7</v>
      </c>
      <c r="N40" s="121">
        <f t="shared" si="7"/>
        <v>11.16</v>
      </c>
      <c r="O40" s="112"/>
      <c r="P40" s="112"/>
      <c r="Q40" s="3"/>
      <c r="R40" s="3"/>
      <c r="S40" s="3"/>
      <c r="T40" s="3"/>
      <c r="U40" s="3"/>
    </row>
    <row r="41" spans="1:21" s="4" customFormat="1" ht="18.75">
      <c r="A41" s="13">
        <v>49</v>
      </c>
      <c r="B41" s="13">
        <v>311361673</v>
      </c>
      <c r="C41" s="13" t="s">
        <v>95</v>
      </c>
      <c r="D41" s="68"/>
      <c r="E41" s="94">
        <v>7000</v>
      </c>
      <c r="F41" s="94">
        <v>3</v>
      </c>
      <c r="G41" s="133" t="s">
        <v>120</v>
      </c>
      <c r="H41" s="112">
        <f t="shared" si="2"/>
        <v>3</v>
      </c>
      <c r="I41" s="112">
        <f t="shared" si="3"/>
        <v>0.7</v>
      </c>
      <c r="J41" s="94">
        <f t="shared" si="4"/>
        <v>3.7</v>
      </c>
      <c r="K41" s="119">
        <v>12.92</v>
      </c>
      <c r="L41" s="119">
        <f t="shared" si="5"/>
        <v>16.62</v>
      </c>
      <c r="M41" s="120">
        <f t="shared" si="8"/>
        <v>5.5</v>
      </c>
      <c r="N41" s="121">
        <f t="shared" si="7"/>
        <v>11.120000000000001</v>
      </c>
      <c r="O41" s="112"/>
      <c r="P41" s="112"/>
      <c r="Q41" s="3"/>
      <c r="R41" s="3"/>
      <c r="S41" s="3"/>
      <c r="T41" s="3"/>
      <c r="U41" s="3"/>
    </row>
    <row r="42" spans="1:21" s="4" customFormat="1" ht="18.75">
      <c r="A42" s="13">
        <v>11</v>
      </c>
      <c r="B42" s="13">
        <v>1993992523</v>
      </c>
      <c r="C42" s="13" t="s">
        <v>51</v>
      </c>
      <c r="D42" s="68"/>
      <c r="E42" s="94">
        <v>12000</v>
      </c>
      <c r="F42" s="94">
        <v>2</v>
      </c>
      <c r="G42" s="133" t="s">
        <v>120</v>
      </c>
      <c r="H42" s="112">
        <f t="shared" si="2"/>
        <v>2</v>
      </c>
      <c r="I42" s="112">
        <f t="shared" si="3"/>
        <v>1.2</v>
      </c>
      <c r="J42" s="94">
        <f t="shared" si="4"/>
        <v>3.2</v>
      </c>
      <c r="K42" s="119">
        <v>13.4</v>
      </c>
      <c r="L42" s="119">
        <f t="shared" si="5"/>
        <v>16.600000000000001</v>
      </c>
      <c r="M42" s="120">
        <f t="shared" si="8"/>
        <v>5.5</v>
      </c>
      <c r="N42" s="121">
        <f t="shared" si="7"/>
        <v>11.100000000000001</v>
      </c>
      <c r="O42" s="112"/>
      <c r="P42" s="5"/>
      <c r="Q42" s="3"/>
      <c r="R42" s="3"/>
      <c r="S42" s="3"/>
      <c r="T42" s="3"/>
      <c r="U42" s="3"/>
    </row>
    <row r="43" spans="1:21" s="4" customFormat="1" ht="18.75">
      <c r="A43" s="13">
        <v>56</v>
      </c>
      <c r="B43" s="13">
        <v>10692887209</v>
      </c>
      <c r="C43" s="13" t="s">
        <v>102</v>
      </c>
      <c r="D43" s="68"/>
      <c r="E43" s="94">
        <v>6000</v>
      </c>
      <c r="F43" s="94">
        <v>3</v>
      </c>
      <c r="G43" s="133" t="s">
        <v>120</v>
      </c>
      <c r="H43" s="112">
        <f t="shared" si="2"/>
        <v>3</v>
      </c>
      <c r="I43" s="112">
        <f t="shared" si="3"/>
        <v>0.6</v>
      </c>
      <c r="J43" s="94">
        <f t="shared" si="4"/>
        <v>3.6</v>
      </c>
      <c r="K43" s="119">
        <v>12.98</v>
      </c>
      <c r="L43" s="119">
        <f t="shared" si="5"/>
        <v>16.580000000000002</v>
      </c>
      <c r="M43" s="120">
        <f t="shared" si="8"/>
        <v>5.5</v>
      </c>
      <c r="N43" s="121">
        <f t="shared" si="7"/>
        <v>11.080000000000002</v>
      </c>
      <c r="O43" s="112"/>
      <c r="P43" s="112"/>
      <c r="Q43" s="3"/>
      <c r="R43" s="3"/>
      <c r="S43" s="3"/>
      <c r="T43" s="3"/>
      <c r="U43" s="3"/>
    </row>
    <row r="44" spans="1:21" s="4" customFormat="1" ht="18.75">
      <c r="A44" s="13">
        <v>1</v>
      </c>
      <c r="B44" s="13">
        <v>1782151946</v>
      </c>
      <c r="C44" s="13" t="s">
        <v>26</v>
      </c>
      <c r="D44" s="68"/>
      <c r="E44" s="94">
        <v>12000</v>
      </c>
      <c r="F44" s="94">
        <v>2</v>
      </c>
      <c r="G44" s="133" t="s">
        <v>120</v>
      </c>
      <c r="H44" s="112">
        <f t="shared" si="2"/>
        <v>2</v>
      </c>
      <c r="I44" s="112">
        <f t="shared" si="3"/>
        <v>1.2</v>
      </c>
      <c r="J44" s="94">
        <f t="shared" si="4"/>
        <v>3.2</v>
      </c>
      <c r="K44" s="119">
        <v>13.38</v>
      </c>
      <c r="L44" s="119">
        <f t="shared" si="5"/>
        <v>16.580000000000002</v>
      </c>
      <c r="M44" s="120">
        <f t="shared" si="8"/>
        <v>5.5</v>
      </c>
      <c r="N44" s="121">
        <f t="shared" si="7"/>
        <v>11.080000000000002</v>
      </c>
      <c r="O44" s="112"/>
      <c r="P44" s="112"/>
      <c r="Q44" s="3"/>
      <c r="R44" s="3"/>
      <c r="S44" s="3"/>
      <c r="T44" s="3"/>
      <c r="U44" s="3"/>
    </row>
    <row r="45" spans="1:21" s="4" customFormat="1" ht="18.75">
      <c r="A45" s="13">
        <v>16</v>
      </c>
      <c r="B45" s="13">
        <v>438498603</v>
      </c>
      <c r="C45" s="13" t="s">
        <v>61</v>
      </c>
      <c r="D45" s="68"/>
      <c r="E45" s="94">
        <v>7000</v>
      </c>
      <c r="F45" s="94">
        <v>3</v>
      </c>
      <c r="G45" s="135" t="s">
        <v>117</v>
      </c>
      <c r="H45" s="112">
        <f t="shared" si="2"/>
        <v>3</v>
      </c>
      <c r="I45" s="112">
        <f t="shared" si="3"/>
        <v>0.7</v>
      </c>
      <c r="J45" s="94">
        <f t="shared" si="4"/>
        <v>3.7</v>
      </c>
      <c r="K45" s="119">
        <v>14.32</v>
      </c>
      <c r="L45" s="119">
        <f t="shared" si="5"/>
        <v>18.02</v>
      </c>
      <c r="M45" s="120">
        <f t="shared" si="8"/>
        <v>7</v>
      </c>
      <c r="N45" s="121">
        <f t="shared" si="7"/>
        <v>11.02</v>
      </c>
      <c r="O45" s="112"/>
      <c r="P45" s="5"/>
      <c r="Q45" s="3"/>
      <c r="R45" s="3"/>
      <c r="S45" s="3"/>
      <c r="T45" s="3"/>
      <c r="U45" s="3"/>
    </row>
    <row r="46" spans="1:21" s="4" customFormat="1" ht="18.75">
      <c r="A46" s="13">
        <v>62</v>
      </c>
      <c r="B46" s="13">
        <v>643913124</v>
      </c>
      <c r="C46" s="13" t="s">
        <v>125</v>
      </c>
      <c r="D46" s="68"/>
      <c r="E46" s="94">
        <v>12000</v>
      </c>
      <c r="F46" s="94">
        <v>3</v>
      </c>
      <c r="G46" s="133" t="s">
        <v>120</v>
      </c>
      <c r="H46" s="112">
        <f t="shared" si="2"/>
        <v>3</v>
      </c>
      <c r="I46" s="112">
        <f t="shared" si="3"/>
        <v>1.2</v>
      </c>
      <c r="J46" s="94">
        <f t="shared" si="4"/>
        <v>4.2</v>
      </c>
      <c r="K46" s="119">
        <v>12.285714285714301</v>
      </c>
      <c r="L46" s="119">
        <f t="shared" si="5"/>
        <v>16.485714285714302</v>
      </c>
      <c r="M46" s="120">
        <f t="shared" si="8"/>
        <v>5.5</v>
      </c>
      <c r="N46" s="121">
        <f t="shared" si="7"/>
        <v>10.985714285714302</v>
      </c>
      <c r="O46" s="5"/>
      <c r="P46" s="112"/>
      <c r="Q46" s="3"/>
      <c r="R46" s="3"/>
      <c r="S46" s="3"/>
      <c r="T46" s="3"/>
      <c r="U46" s="3"/>
    </row>
    <row r="47" spans="1:21" s="4" customFormat="1" ht="18.75">
      <c r="A47" s="13">
        <v>76</v>
      </c>
      <c r="B47" s="13">
        <v>1933336110</v>
      </c>
      <c r="C47" s="13" t="s">
        <v>135</v>
      </c>
      <c r="D47" s="13" t="s">
        <v>136</v>
      </c>
      <c r="E47" s="94">
        <v>12000</v>
      </c>
      <c r="F47" s="94">
        <v>3</v>
      </c>
      <c r="G47" s="133" t="s">
        <v>120</v>
      </c>
      <c r="H47" s="112">
        <f t="shared" si="2"/>
        <v>3</v>
      </c>
      <c r="I47" s="112">
        <f t="shared" si="3"/>
        <v>1.2</v>
      </c>
      <c r="J47" s="94">
        <f t="shared" si="4"/>
        <v>4.2</v>
      </c>
      <c r="K47" s="119">
        <v>12.2107142857143</v>
      </c>
      <c r="L47" s="119">
        <f t="shared" si="5"/>
        <v>16.410714285714299</v>
      </c>
      <c r="M47" s="120">
        <f t="shared" si="8"/>
        <v>5.5</v>
      </c>
      <c r="N47" s="121">
        <f t="shared" si="7"/>
        <v>10.910714285714299</v>
      </c>
      <c r="O47" s="5"/>
      <c r="P47" s="112"/>
      <c r="Q47" s="3"/>
      <c r="R47" s="3"/>
      <c r="S47" s="3"/>
      <c r="T47" s="3"/>
      <c r="U47" s="3"/>
    </row>
    <row r="48" spans="1:21" s="4" customFormat="1" ht="18.75">
      <c r="A48" s="13">
        <v>23</v>
      </c>
      <c r="B48" s="13">
        <v>340156892</v>
      </c>
      <c r="C48" s="13" t="s">
        <v>70</v>
      </c>
      <c r="D48" s="68"/>
      <c r="E48" s="94">
        <v>7000</v>
      </c>
      <c r="F48" s="94">
        <v>3</v>
      </c>
      <c r="G48" s="135" t="s">
        <v>117</v>
      </c>
      <c r="H48" s="112">
        <f t="shared" si="2"/>
        <v>3</v>
      </c>
      <c r="I48" s="112">
        <f t="shared" si="3"/>
        <v>0.7</v>
      </c>
      <c r="J48" s="94">
        <f t="shared" si="4"/>
        <v>3.7</v>
      </c>
      <c r="K48" s="119">
        <v>14.18</v>
      </c>
      <c r="L48" s="119">
        <f t="shared" si="5"/>
        <v>17.88</v>
      </c>
      <c r="M48" s="120">
        <f t="shared" si="8"/>
        <v>7</v>
      </c>
      <c r="N48" s="121">
        <f t="shared" si="7"/>
        <v>10.879999999999999</v>
      </c>
      <c r="O48" s="112"/>
      <c r="P48" s="112"/>
      <c r="Q48" s="3"/>
      <c r="R48" s="3"/>
      <c r="S48" s="3"/>
      <c r="T48" s="3"/>
      <c r="U48" s="3"/>
    </row>
    <row r="49" spans="1:21" s="4" customFormat="1" ht="18.75">
      <c r="A49" s="13">
        <v>14</v>
      </c>
      <c r="B49" s="13">
        <v>1573083338</v>
      </c>
      <c r="C49" s="13" t="s">
        <v>57</v>
      </c>
      <c r="D49" s="68"/>
      <c r="E49" s="94">
        <v>4400</v>
      </c>
      <c r="F49" s="94">
        <v>3</v>
      </c>
      <c r="G49" s="133" t="s">
        <v>120</v>
      </c>
      <c r="H49" s="112">
        <f t="shared" si="2"/>
        <v>3</v>
      </c>
      <c r="I49" s="112">
        <f t="shared" si="3"/>
        <v>0.44</v>
      </c>
      <c r="J49" s="94">
        <f t="shared" si="4"/>
        <v>3.44</v>
      </c>
      <c r="K49" s="119">
        <v>12.92</v>
      </c>
      <c r="L49" s="119">
        <f t="shared" si="5"/>
        <v>16.36</v>
      </c>
      <c r="M49" s="120">
        <f t="shared" si="8"/>
        <v>5.5</v>
      </c>
      <c r="N49" s="121">
        <f t="shared" si="7"/>
        <v>10.86</v>
      </c>
      <c r="O49" s="112"/>
      <c r="P49" s="112"/>
      <c r="Q49" s="3"/>
      <c r="R49" s="3"/>
      <c r="S49" s="3"/>
      <c r="T49" s="3"/>
      <c r="U49" s="3"/>
    </row>
    <row r="50" spans="1:21" s="4" customFormat="1" ht="18.75">
      <c r="A50" s="66">
        <v>103</v>
      </c>
      <c r="B50" s="66">
        <v>1540443440</v>
      </c>
      <c r="C50" s="66" t="s">
        <v>189</v>
      </c>
      <c r="D50" s="116"/>
      <c r="E50" s="77">
        <v>2000</v>
      </c>
      <c r="F50" s="77">
        <v>0</v>
      </c>
      <c r="G50" s="117" t="s">
        <v>187</v>
      </c>
      <c r="H50" s="118">
        <f t="shared" si="2"/>
        <v>0</v>
      </c>
      <c r="I50" s="118">
        <f t="shared" si="3"/>
        <v>0.2</v>
      </c>
      <c r="J50" s="77">
        <f t="shared" si="4"/>
        <v>0.2</v>
      </c>
      <c r="K50" s="122">
        <v>10.657894736842101</v>
      </c>
      <c r="L50" s="122">
        <f t="shared" si="5"/>
        <v>10.8578947368421</v>
      </c>
      <c r="M50" s="123">
        <f t="shared" si="8"/>
        <v>0</v>
      </c>
      <c r="N50" s="140">
        <f t="shared" si="7"/>
        <v>10.8578947368421</v>
      </c>
      <c r="O50" s="124">
        <v>49</v>
      </c>
      <c r="P50" s="122">
        <v>10.657894736842101</v>
      </c>
      <c r="Q50" s="3"/>
      <c r="R50" s="3"/>
      <c r="S50" s="3"/>
      <c r="T50" s="3"/>
      <c r="U50" s="3"/>
    </row>
    <row r="51" spans="1:21" s="4" customFormat="1" ht="18.75">
      <c r="A51" s="13">
        <v>8</v>
      </c>
      <c r="B51" s="13">
        <v>988820081</v>
      </c>
      <c r="C51" s="106" t="s">
        <v>156</v>
      </c>
      <c r="D51" s="13" t="s">
        <v>45</v>
      </c>
      <c r="E51" s="94">
        <v>6000</v>
      </c>
      <c r="F51" s="94">
        <v>3</v>
      </c>
      <c r="G51" s="135" t="s">
        <v>117</v>
      </c>
      <c r="H51" s="112">
        <f t="shared" si="2"/>
        <v>3</v>
      </c>
      <c r="I51" s="112">
        <f t="shared" si="3"/>
        <v>0.6</v>
      </c>
      <c r="J51" s="94">
        <f t="shared" si="4"/>
        <v>3.6</v>
      </c>
      <c r="K51" s="119">
        <v>14.2</v>
      </c>
      <c r="L51" s="119">
        <f t="shared" si="5"/>
        <v>17.8</v>
      </c>
      <c r="M51" s="120">
        <f t="shared" si="8"/>
        <v>7</v>
      </c>
      <c r="N51" s="121">
        <f t="shared" si="7"/>
        <v>10.8</v>
      </c>
      <c r="O51" s="112"/>
      <c r="P51" s="5"/>
      <c r="Q51" s="3"/>
      <c r="R51" s="3"/>
      <c r="S51" s="3"/>
      <c r="T51" s="3"/>
      <c r="U51" s="3"/>
    </row>
    <row r="52" spans="1:21" s="4" customFormat="1" ht="18.75">
      <c r="A52" s="66">
        <v>104</v>
      </c>
      <c r="B52" s="66">
        <v>316244180</v>
      </c>
      <c r="C52" s="66" t="s">
        <v>190</v>
      </c>
      <c r="D52" s="116"/>
      <c r="E52" s="77">
        <v>2000</v>
      </c>
      <c r="F52" s="77">
        <v>0</v>
      </c>
      <c r="G52" s="117" t="s">
        <v>187</v>
      </c>
      <c r="H52" s="118">
        <f t="shared" si="2"/>
        <v>0</v>
      </c>
      <c r="I52" s="118">
        <f t="shared" si="3"/>
        <v>0.2</v>
      </c>
      <c r="J52" s="77">
        <f t="shared" si="4"/>
        <v>0.2</v>
      </c>
      <c r="K52" s="122">
        <v>10.497086466165401</v>
      </c>
      <c r="L52" s="122">
        <f t="shared" si="5"/>
        <v>10.6970864661654</v>
      </c>
      <c r="M52" s="123">
        <f t="shared" si="8"/>
        <v>0</v>
      </c>
      <c r="N52" s="140">
        <f t="shared" si="7"/>
        <v>10.6970864661654</v>
      </c>
      <c r="O52" s="124">
        <v>52</v>
      </c>
      <c r="P52" s="122">
        <v>10.497086466165401</v>
      </c>
      <c r="Q52" s="3"/>
      <c r="R52" s="3"/>
      <c r="S52" s="3"/>
      <c r="T52" s="3"/>
      <c r="U52" s="3"/>
    </row>
    <row r="53" spans="1:21" s="4" customFormat="1" ht="18.75">
      <c r="A53" s="13">
        <v>84</v>
      </c>
      <c r="B53" s="13">
        <v>1115930957</v>
      </c>
      <c r="C53" s="13" t="s">
        <v>158</v>
      </c>
      <c r="D53" s="68"/>
      <c r="E53" s="94">
        <v>6000</v>
      </c>
      <c r="F53" s="94">
        <v>3</v>
      </c>
      <c r="G53" s="133" t="s">
        <v>120</v>
      </c>
      <c r="H53" s="112">
        <f t="shared" si="2"/>
        <v>3</v>
      </c>
      <c r="I53" s="112">
        <f t="shared" si="3"/>
        <v>0.6</v>
      </c>
      <c r="J53" s="94">
        <f t="shared" si="4"/>
        <v>3.6</v>
      </c>
      <c r="K53" s="119">
        <v>12.52</v>
      </c>
      <c r="L53" s="119">
        <f t="shared" si="5"/>
        <v>16.12</v>
      </c>
      <c r="M53" s="120">
        <f t="shared" si="8"/>
        <v>5.5</v>
      </c>
      <c r="N53" s="121">
        <f t="shared" si="7"/>
        <v>10.620000000000001</v>
      </c>
      <c r="O53" s="48"/>
      <c r="P53" s="48"/>
      <c r="Q53" s="3"/>
      <c r="R53" s="3"/>
      <c r="S53" s="3"/>
      <c r="T53" s="3"/>
      <c r="U53" s="3"/>
    </row>
    <row r="54" spans="1:21" s="4" customFormat="1" ht="18.75">
      <c r="A54" s="128">
        <v>96</v>
      </c>
      <c r="B54" s="128">
        <v>1673678774</v>
      </c>
      <c r="C54" s="128" t="s">
        <v>179</v>
      </c>
      <c r="D54" s="129"/>
      <c r="E54" s="130">
        <v>0</v>
      </c>
      <c r="F54" s="130">
        <v>0</v>
      </c>
      <c r="G54" s="131" t="s">
        <v>187</v>
      </c>
      <c r="H54" s="132">
        <f t="shared" si="2"/>
        <v>0</v>
      </c>
      <c r="I54" s="132">
        <f t="shared" si="3"/>
        <v>0</v>
      </c>
      <c r="J54" s="130">
        <f t="shared" si="4"/>
        <v>0</v>
      </c>
      <c r="K54" s="136">
        <v>10.557894736842099</v>
      </c>
      <c r="L54" s="136">
        <f t="shared" si="5"/>
        <v>10.557894736842099</v>
      </c>
      <c r="M54" s="137">
        <f t="shared" si="8"/>
        <v>0</v>
      </c>
      <c r="N54" s="138">
        <f t="shared" si="7"/>
        <v>10.557894736842099</v>
      </c>
      <c r="O54" s="139"/>
      <c r="P54" s="47"/>
      <c r="Q54" s="3"/>
      <c r="R54" s="3"/>
      <c r="S54" s="3"/>
      <c r="T54" s="3"/>
      <c r="U54" s="3"/>
    </row>
    <row r="55" spans="1:21" s="4" customFormat="1" ht="18.75">
      <c r="A55" s="13">
        <v>80</v>
      </c>
      <c r="B55" s="13">
        <v>127546455</v>
      </c>
      <c r="C55" s="13" t="s">
        <v>129</v>
      </c>
      <c r="D55" s="68"/>
      <c r="E55" s="94">
        <v>12000</v>
      </c>
      <c r="F55" s="94">
        <v>2</v>
      </c>
      <c r="G55" s="133" t="s">
        <v>120</v>
      </c>
      <c r="H55" s="112">
        <f t="shared" si="2"/>
        <v>2</v>
      </c>
      <c r="I55" s="112">
        <f t="shared" si="3"/>
        <v>1.2</v>
      </c>
      <c r="J55" s="94">
        <f t="shared" si="4"/>
        <v>3.2</v>
      </c>
      <c r="K55" s="119">
        <v>12.844642857142899</v>
      </c>
      <c r="L55" s="119">
        <f t="shared" si="5"/>
        <v>16.0446428571429</v>
      </c>
      <c r="M55" s="120">
        <f t="shared" si="8"/>
        <v>5.5</v>
      </c>
      <c r="N55" s="121">
        <f t="shared" si="7"/>
        <v>10.5446428571429</v>
      </c>
      <c r="O55" s="5"/>
      <c r="P55" s="112"/>
      <c r="Q55" s="3"/>
      <c r="R55" s="3"/>
      <c r="S55" s="3"/>
      <c r="T55" s="3"/>
      <c r="U55" s="3"/>
    </row>
    <row r="56" spans="1:21" s="2" customFormat="1" ht="18.75">
      <c r="A56" s="14">
        <v>70</v>
      </c>
      <c r="B56" s="14">
        <v>519850810</v>
      </c>
      <c r="C56" s="14" t="s">
        <v>139</v>
      </c>
      <c r="D56" s="24"/>
      <c r="E56" s="16">
        <v>12000</v>
      </c>
      <c r="F56" s="16">
        <v>3</v>
      </c>
      <c r="G56" s="88" t="s">
        <v>120</v>
      </c>
      <c r="H56" s="18">
        <f t="shared" si="2"/>
        <v>3</v>
      </c>
      <c r="I56" s="18">
        <f t="shared" si="3"/>
        <v>1.2</v>
      </c>
      <c r="J56" s="16">
        <f t="shared" si="4"/>
        <v>4.2</v>
      </c>
      <c r="K56" s="33">
        <v>11.7542857142857</v>
      </c>
      <c r="L56" s="33">
        <f t="shared" si="5"/>
        <v>15.9542857142857</v>
      </c>
      <c r="M56" s="35">
        <f t="shared" si="8"/>
        <v>5.5</v>
      </c>
      <c r="N56" s="36">
        <f t="shared" si="7"/>
        <v>10.4542857142857</v>
      </c>
      <c r="P56" s="18"/>
      <c r="Q56" s="1"/>
      <c r="R56" s="1"/>
      <c r="S56" s="1"/>
      <c r="T56" s="1"/>
      <c r="U56" s="1"/>
    </row>
    <row r="57" spans="1:21" s="1" customFormat="1" ht="18.75">
      <c r="A57" s="14">
        <v>43</v>
      </c>
      <c r="B57" s="14">
        <v>1853818182</v>
      </c>
      <c r="C57" s="14" t="s">
        <v>89</v>
      </c>
      <c r="D57" s="24"/>
      <c r="E57" s="16">
        <v>12000</v>
      </c>
      <c r="F57" s="16">
        <v>3</v>
      </c>
      <c r="G57" s="88" t="s">
        <v>120</v>
      </c>
      <c r="H57" s="18">
        <f t="shared" si="2"/>
        <v>3</v>
      </c>
      <c r="I57" s="18">
        <f t="shared" si="3"/>
        <v>1.2</v>
      </c>
      <c r="J57" s="16">
        <f t="shared" si="4"/>
        <v>4.2</v>
      </c>
      <c r="K57" s="33">
        <v>11.7</v>
      </c>
      <c r="L57" s="33">
        <f t="shared" si="5"/>
        <v>15.899999999999999</v>
      </c>
      <c r="M57" s="35">
        <f t="shared" si="8"/>
        <v>5.5</v>
      </c>
      <c r="N57" s="36">
        <f t="shared" si="7"/>
        <v>10.399999999999999</v>
      </c>
      <c r="O57" s="18"/>
      <c r="P57" s="18"/>
    </row>
    <row r="58" spans="1:21" s="1" customFormat="1" ht="18.75">
      <c r="A58" s="14">
        <v>46</v>
      </c>
      <c r="B58" s="14">
        <v>2109182835</v>
      </c>
      <c r="C58" s="14" t="s">
        <v>92</v>
      </c>
      <c r="D58" s="24"/>
      <c r="E58" s="16">
        <v>12000</v>
      </c>
      <c r="F58" s="16">
        <v>3</v>
      </c>
      <c r="G58" s="90" t="s">
        <v>113</v>
      </c>
      <c r="H58" s="18">
        <f t="shared" si="2"/>
        <v>3</v>
      </c>
      <c r="I58" s="18">
        <f t="shared" si="3"/>
        <v>1.2</v>
      </c>
      <c r="J58" s="16">
        <f t="shared" si="4"/>
        <v>4.2</v>
      </c>
      <c r="K58" s="33">
        <v>14.5</v>
      </c>
      <c r="L58" s="33">
        <f t="shared" si="5"/>
        <v>18.7</v>
      </c>
      <c r="M58" s="35">
        <f t="shared" si="8"/>
        <v>8.5</v>
      </c>
      <c r="N58" s="36">
        <f t="shared" si="7"/>
        <v>10.199999999999999</v>
      </c>
      <c r="O58" s="18"/>
      <c r="P58" s="18"/>
    </row>
    <row r="59" spans="1:21" s="1" customFormat="1" ht="18.75">
      <c r="A59" s="14">
        <v>57</v>
      </c>
      <c r="B59" s="14">
        <v>446583427</v>
      </c>
      <c r="C59" s="14" t="s">
        <v>118</v>
      </c>
      <c r="D59" s="14" t="s">
        <v>119</v>
      </c>
      <c r="E59" s="16">
        <v>12000</v>
      </c>
      <c r="F59" s="16">
        <v>2</v>
      </c>
      <c r="G59" s="90" t="s">
        <v>113</v>
      </c>
      <c r="H59" s="18">
        <f t="shared" si="2"/>
        <v>2</v>
      </c>
      <c r="I59" s="18">
        <f t="shared" si="3"/>
        <v>1.2</v>
      </c>
      <c r="J59" s="16">
        <f t="shared" si="4"/>
        <v>3.2</v>
      </c>
      <c r="K59" s="33">
        <v>15.45</v>
      </c>
      <c r="L59" s="33">
        <f t="shared" si="5"/>
        <v>18.649999999999999</v>
      </c>
      <c r="M59" s="35">
        <f t="shared" si="8"/>
        <v>8.5</v>
      </c>
      <c r="N59" s="36">
        <f t="shared" si="7"/>
        <v>10.149999999999999</v>
      </c>
      <c r="O59" s="2"/>
      <c r="P59" s="18"/>
    </row>
    <row r="60" spans="1:21" s="1" customFormat="1" ht="18.75">
      <c r="A60" s="14">
        <v>95</v>
      </c>
      <c r="B60" s="14">
        <v>1450640640</v>
      </c>
      <c r="C60" s="14" t="s">
        <v>184</v>
      </c>
      <c r="D60" s="24"/>
      <c r="E60" s="16">
        <v>7000</v>
      </c>
      <c r="F60" s="16">
        <v>3</v>
      </c>
      <c r="G60" s="90" t="s">
        <v>113</v>
      </c>
      <c r="H60" s="18">
        <f t="shared" si="2"/>
        <v>3</v>
      </c>
      <c r="I60" s="18">
        <f t="shared" si="3"/>
        <v>0.7</v>
      </c>
      <c r="J60" s="16">
        <f t="shared" si="4"/>
        <v>3.7</v>
      </c>
      <c r="K60" s="33">
        <v>14.9398496240602</v>
      </c>
      <c r="L60" s="33">
        <f t="shared" si="5"/>
        <v>18.639849624060201</v>
      </c>
      <c r="M60" s="35">
        <f t="shared" si="8"/>
        <v>8.5</v>
      </c>
      <c r="N60" s="36">
        <f t="shared" si="7"/>
        <v>10.139849624060201</v>
      </c>
      <c r="O60" s="47"/>
      <c r="P60" s="47"/>
    </row>
    <row r="61" spans="1:21" s="1" customFormat="1" ht="18.75">
      <c r="A61" s="14">
        <v>17</v>
      </c>
      <c r="B61" s="14">
        <v>1111683644</v>
      </c>
      <c r="C61" s="14" t="s">
        <v>63</v>
      </c>
      <c r="D61" s="24"/>
      <c r="E61" s="16">
        <v>12000</v>
      </c>
      <c r="F61" s="16">
        <v>3</v>
      </c>
      <c r="G61" s="90" t="s">
        <v>113</v>
      </c>
      <c r="H61" s="18">
        <f t="shared" si="2"/>
        <v>3</v>
      </c>
      <c r="I61" s="18">
        <f t="shared" si="3"/>
        <v>1.2</v>
      </c>
      <c r="J61" s="16">
        <f t="shared" si="4"/>
        <v>4.2</v>
      </c>
      <c r="K61" s="33">
        <v>14.2</v>
      </c>
      <c r="L61" s="33">
        <f t="shared" si="5"/>
        <v>18.399999999999999</v>
      </c>
      <c r="M61" s="35">
        <f t="shared" si="8"/>
        <v>8.5</v>
      </c>
      <c r="N61" s="36">
        <f t="shared" si="7"/>
        <v>9.8999999999999986</v>
      </c>
      <c r="O61" s="18"/>
      <c r="P61" s="18"/>
    </row>
    <row r="62" spans="1:21" s="1" customFormat="1" ht="18.75">
      <c r="A62" s="14">
        <v>26</v>
      </c>
      <c r="B62" s="14">
        <v>1754932067</v>
      </c>
      <c r="C62" s="14" t="s">
        <v>72</v>
      </c>
      <c r="D62" s="24"/>
      <c r="E62" s="16">
        <v>6000</v>
      </c>
      <c r="F62" s="16">
        <v>0</v>
      </c>
      <c r="G62" s="78" t="s">
        <v>187</v>
      </c>
      <c r="H62" s="18">
        <f t="shared" si="2"/>
        <v>0</v>
      </c>
      <c r="I62" s="18">
        <f t="shared" si="3"/>
        <v>0.6</v>
      </c>
      <c r="J62" s="16">
        <f t="shared" si="4"/>
        <v>0.6</v>
      </c>
      <c r="K62" s="33">
        <v>8.6999999999999993</v>
      </c>
      <c r="L62" s="33">
        <f t="shared" si="5"/>
        <v>9.2999999999999989</v>
      </c>
      <c r="M62" s="35">
        <f t="shared" si="8"/>
        <v>0</v>
      </c>
      <c r="N62" s="36">
        <f t="shared" si="7"/>
        <v>9.2999999999999989</v>
      </c>
      <c r="O62" s="18"/>
      <c r="P62" s="2"/>
    </row>
    <row r="63" spans="1:21" s="1" customFormat="1" ht="18.75">
      <c r="A63" s="14">
        <v>92</v>
      </c>
      <c r="B63" s="14">
        <v>1367873925</v>
      </c>
      <c r="C63" s="14" t="s">
        <v>191</v>
      </c>
      <c r="D63" s="24" t="s">
        <v>159</v>
      </c>
      <c r="E63" s="16">
        <v>12000</v>
      </c>
      <c r="F63" s="16">
        <v>0</v>
      </c>
      <c r="G63" s="78" t="s">
        <v>187</v>
      </c>
      <c r="H63" s="18">
        <f t="shared" si="2"/>
        <v>0</v>
      </c>
      <c r="I63" s="18">
        <f t="shared" si="3"/>
        <v>1.2</v>
      </c>
      <c r="J63" s="16">
        <f t="shared" si="4"/>
        <v>1.2</v>
      </c>
      <c r="K63" s="33">
        <v>5.3971428571428604</v>
      </c>
      <c r="L63" s="33">
        <f t="shared" si="5"/>
        <v>6.5971428571428605</v>
      </c>
      <c r="M63" s="35">
        <f t="shared" si="8"/>
        <v>0</v>
      </c>
      <c r="N63" s="36">
        <f t="shared" si="7"/>
        <v>6.5971428571428605</v>
      </c>
      <c r="O63" s="47"/>
      <c r="P63" s="47"/>
    </row>
    <row r="64" spans="1:21" s="1" customFormat="1" ht="18.75">
      <c r="A64" s="14">
        <v>78</v>
      </c>
      <c r="B64" s="14">
        <v>783202763</v>
      </c>
      <c r="C64" s="14" t="s">
        <v>148</v>
      </c>
      <c r="D64" s="24"/>
      <c r="E64" s="16">
        <v>12000</v>
      </c>
      <c r="F64" s="16">
        <v>0</v>
      </c>
      <c r="G64" s="78" t="s">
        <v>187</v>
      </c>
      <c r="H64" s="18">
        <f t="shared" si="2"/>
        <v>0</v>
      </c>
      <c r="I64" s="18">
        <f t="shared" si="3"/>
        <v>1.2</v>
      </c>
      <c r="J64" s="16">
        <f t="shared" si="4"/>
        <v>1.2</v>
      </c>
      <c r="K64" s="33">
        <v>2.52</v>
      </c>
      <c r="L64" s="33">
        <f t="shared" si="5"/>
        <v>3.7199999999999998</v>
      </c>
      <c r="M64" s="35">
        <f t="shared" si="8"/>
        <v>0</v>
      </c>
      <c r="N64" s="36">
        <f t="shared" si="7"/>
        <v>3.7199999999999998</v>
      </c>
      <c r="O64" s="2"/>
      <c r="P64" s="18"/>
    </row>
    <row r="65" spans="1:16" s="1" customFormat="1" ht="18.75">
      <c r="A65" s="14">
        <v>91</v>
      </c>
      <c r="B65" s="14">
        <v>1346358482</v>
      </c>
      <c r="C65" s="14" t="s">
        <v>192</v>
      </c>
      <c r="D65" s="24" t="s">
        <v>161</v>
      </c>
      <c r="E65" s="16">
        <v>6000</v>
      </c>
      <c r="F65" s="16">
        <v>0</v>
      </c>
      <c r="G65" s="78" t="s">
        <v>187</v>
      </c>
      <c r="H65" s="18">
        <f t="shared" si="2"/>
        <v>0</v>
      </c>
      <c r="I65" s="18">
        <f t="shared" si="3"/>
        <v>0.6</v>
      </c>
      <c r="J65" s="16">
        <f t="shared" si="4"/>
        <v>0.6</v>
      </c>
      <c r="K65" s="33">
        <v>0.9</v>
      </c>
      <c r="L65" s="33">
        <f t="shared" si="5"/>
        <v>1.5</v>
      </c>
      <c r="M65" s="35">
        <f t="shared" si="8"/>
        <v>0</v>
      </c>
      <c r="N65" s="36">
        <f t="shared" si="7"/>
        <v>1.5</v>
      </c>
      <c r="O65" s="47"/>
      <c r="P65" s="47"/>
    </row>
  </sheetData>
  <autoFilter ref="A4:P65" xr:uid="{00000000-0009-0000-0000-000005000000}">
    <sortState xmlns:xlrd2="http://schemas.microsoft.com/office/spreadsheetml/2017/richdata2" ref="A4:P65">
      <sortCondition descending="1" ref="N4:N65"/>
    </sortState>
  </autoFilter>
  <mergeCells count="4">
    <mergeCell ref="A3:D3"/>
    <mergeCell ref="E3:G3"/>
    <mergeCell ref="H3:N3"/>
    <mergeCell ref="A1:P2"/>
  </mergeCells>
  <phoneticPr fontId="22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64"/>
  <sheetViews>
    <sheetView topLeftCell="A7" zoomScale="90" zoomScaleNormal="90" workbookViewId="0">
      <selection activeCell="C13" sqref="C13"/>
    </sheetView>
  </sheetViews>
  <sheetFormatPr defaultColWidth="9" defaultRowHeight="13.5"/>
  <cols>
    <col min="1" max="1" width="9" style="4"/>
    <col min="2" max="2" width="16.625" style="4" customWidth="1"/>
    <col min="3" max="3" width="21.25" style="5" customWidth="1"/>
    <col min="4" max="4" width="13.875" style="4" customWidth="1"/>
    <col min="5" max="6" width="9" style="4" customWidth="1"/>
    <col min="7" max="7" width="18.625" style="4" customWidth="1"/>
    <col min="8" max="10" width="9" style="4" customWidth="1"/>
    <col min="11" max="11" width="11.125" style="4" customWidth="1"/>
    <col min="12" max="12" width="10.5" style="4" customWidth="1"/>
    <col min="13" max="13" width="11" style="4" customWidth="1"/>
    <col min="14" max="14" width="10" style="4" customWidth="1"/>
    <col min="15" max="15" width="9.875" style="4"/>
    <col min="16" max="16" width="10.5" style="4" customWidth="1"/>
    <col min="17" max="17" width="18.625" customWidth="1"/>
  </cols>
  <sheetData>
    <row r="1" spans="1:21" ht="13.5" customHeight="1">
      <c r="A1" s="585" t="s">
        <v>103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125" t="s">
        <v>104</v>
      </c>
      <c r="R1" s="3">
        <v>57</v>
      </c>
      <c r="S1" s="3"/>
      <c r="T1" s="3"/>
      <c r="U1" s="3"/>
    </row>
    <row r="2" spans="1:21" ht="33" customHeight="1">
      <c r="A2" s="585"/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98" t="s">
        <v>1</v>
      </c>
      <c r="R2" s="38" t="s">
        <v>105</v>
      </c>
      <c r="S2" s="38" t="s">
        <v>106</v>
      </c>
      <c r="T2" s="38" t="s">
        <v>107</v>
      </c>
      <c r="U2" s="100" t="s">
        <v>108</v>
      </c>
    </row>
    <row r="3" spans="1:21" ht="20.25">
      <c r="A3" s="584" t="s">
        <v>162</v>
      </c>
      <c r="B3" s="584"/>
      <c r="C3" s="584"/>
      <c r="D3" s="584"/>
      <c r="E3" s="586" t="s">
        <v>163</v>
      </c>
      <c r="F3" s="586"/>
      <c r="G3" s="586"/>
      <c r="H3" s="586" t="s">
        <v>164</v>
      </c>
      <c r="I3" s="586"/>
      <c r="J3" s="586"/>
      <c r="K3" s="586"/>
      <c r="L3" s="586"/>
      <c r="M3" s="586"/>
      <c r="N3" s="586"/>
      <c r="O3" s="30"/>
      <c r="P3" s="30"/>
      <c r="Q3" s="95" t="s">
        <v>113</v>
      </c>
      <c r="R3" s="5">
        <f t="shared" ref="R3:R8" si="0">U3/200</f>
        <v>8.5</v>
      </c>
      <c r="S3" s="5">
        <v>5</v>
      </c>
      <c r="T3" s="5">
        <v>7</v>
      </c>
      <c r="U3" s="5">
        <f t="shared" ref="U3:U8" si="1">S3*200+T3*100</f>
        <v>1700</v>
      </c>
    </row>
    <row r="4" spans="1:21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18</v>
      </c>
      <c r="F4" s="11" t="s">
        <v>114</v>
      </c>
      <c r="G4" s="11" t="s">
        <v>17</v>
      </c>
      <c r="H4" s="11" t="s">
        <v>168</v>
      </c>
      <c r="I4" s="11" t="s">
        <v>169</v>
      </c>
      <c r="J4" s="31" t="s">
        <v>170</v>
      </c>
      <c r="K4" s="10" t="s">
        <v>171</v>
      </c>
      <c r="L4" s="10" t="s">
        <v>23</v>
      </c>
      <c r="M4" s="10" t="s">
        <v>22</v>
      </c>
      <c r="N4" s="10" t="s">
        <v>172</v>
      </c>
      <c r="O4" s="10" t="s">
        <v>115</v>
      </c>
      <c r="P4" s="10" t="s">
        <v>116</v>
      </c>
      <c r="Q4" s="96" t="s">
        <v>117</v>
      </c>
      <c r="R4" s="5">
        <f t="shared" si="0"/>
        <v>7</v>
      </c>
      <c r="S4" s="5">
        <v>4</v>
      </c>
      <c r="T4" s="5">
        <v>6</v>
      </c>
      <c r="U4" s="5">
        <f t="shared" si="1"/>
        <v>1400</v>
      </c>
    </row>
    <row r="5" spans="1:21" s="1" customFormat="1" ht="18.75">
      <c r="A5" s="13">
        <v>82</v>
      </c>
      <c r="B5" s="13">
        <v>982362214</v>
      </c>
      <c r="C5" s="93" t="s">
        <v>144</v>
      </c>
      <c r="D5" s="68"/>
      <c r="E5" s="94">
        <v>12000</v>
      </c>
      <c r="F5" s="94">
        <v>4</v>
      </c>
      <c r="G5" s="95" t="s">
        <v>122</v>
      </c>
      <c r="H5" s="112">
        <f t="shared" ref="H5:H36" si="2">F5</f>
        <v>4</v>
      </c>
      <c r="I5" s="112">
        <f t="shared" ref="I5:I36" si="3">E5/10000</f>
        <v>1.2</v>
      </c>
      <c r="J5" s="94">
        <f t="shared" ref="J5:J36" si="4">H5+I5</f>
        <v>5.2</v>
      </c>
      <c r="K5" s="119">
        <v>15.742857142857099</v>
      </c>
      <c r="L5" s="119">
        <f t="shared" ref="L5:L36" si="5">J5+K5</f>
        <v>20.9428571428571</v>
      </c>
      <c r="M5" s="120">
        <f t="shared" ref="M5:M36" si="6">VLOOKUP(G5,$Q$3:$R$9,2,FALSE)</f>
        <v>6.5</v>
      </c>
      <c r="N5" s="121">
        <f>J5+K5-M5</f>
        <v>14.4428571428571</v>
      </c>
      <c r="O5" s="5"/>
      <c r="P5" s="112"/>
      <c r="Q5" s="113" t="s">
        <v>120</v>
      </c>
      <c r="R5" s="5">
        <f t="shared" si="0"/>
        <v>5.5</v>
      </c>
      <c r="S5" s="5">
        <v>3</v>
      </c>
      <c r="T5" s="5">
        <v>5</v>
      </c>
      <c r="U5" s="5">
        <f t="shared" si="1"/>
        <v>1100</v>
      </c>
    </row>
    <row r="6" spans="1:21" s="1" customFormat="1" ht="18.75">
      <c r="A6" s="13">
        <v>54</v>
      </c>
      <c r="B6" s="13">
        <v>765028471</v>
      </c>
      <c r="C6" s="93" t="s">
        <v>100</v>
      </c>
      <c r="D6" s="68"/>
      <c r="E6" s="94">
        <v>12000</v>
      </c>
      <c r="F6" s="94">
        <v>4</v>
      </c>
      <c r="G6" s="95" t="s">
        <v>122</v>
      </c>
      <c r="H6" s="112">
        <f t="shared" si="2"/>
        <v>4</v>
      </c>
      <c r="I6" s="112">
        <f t="shared" si="3"/>
        <v>1.2</v>
      </c>
      <c r="J6" s="94">
        <f t="shared" si="4"/>
        <v>5.2</v>
      </c>
      <c r="K6" s="119">
        <v>15.6</v>
      </c>
      <c r="L6" s="119">
        <f t="shared" si="5"/>
        <v>20.8</v>
      </c>
      <c r="M6" s="120">
        <f t="shared" si="6"/>
        <v>6.5</v>
      </c>
      <c r="N6" s="121">
        <f t="shared" ref="N6:N44" si="7">J6+K6-M6</f>
        <v>14.3</v>
      </c>
      <c r="O6" s="112"/>
      <c r="P6" s="112"/>
      <c r="Q6" s="95" t="s">
        <v>122</v>
      </c>
      <c r="R6" s="5">
        <f t="shared" si="0"/>
        <v>6.5</v>
      </c>
      <c r="S6" s="5">
        <v>4</v>
      </c>
      <c r="T6" s="5">
        <v>5</v>
      </c>
      <c r="U6" s="5">
        <f t="shared" si="1"/>
        <v>1300</v>
      </c>
    </row>
    <row r="7" spans="1:21" s="1" customFormat="1" ht="18.75">
      <c r="A7" s="13">
        <v>86</v>
      </c>
      <c r="B7" s="13">
        <v>668436981</v>
      </c>
      <c r="C7" s="93" t="s">
        <v>152</v>
      </c>
      <c r="D7" s="68"/>
      <c r="E7" s="94">
        <v>12000</v>
      </c>
      <c r="F7" s="94">
        <v>4</v>
      </c>
      <c r="G7" s="95" t="s">
        <v>122</v>
      </c>
      <c r="H7" s="112">
        <f t="shared" si="2"/>
        <v>4</v>
      </c>
      <c r="I7" s="112">
        <f t="shared" si="3"/>
        <v>1.2</v>
      </c>
      <c r="J7" s="94">
        <f t="shared" si="4"/>
        <v>5.2</v>
      </c>
      <c r="K7" s="119">
        <v>15.5</v>
      </c>
      <c r="L7" s="119">
        <f t="shared" si="5"/>
        <v>20.7</v>
      </c>
      <c r="M7" s="120">
        <f t="shared" si="6"/>
        <v>6.5</v>
      </c>
      <c r="N7" s="121">
        <f t="shared" si="7"/>
        <v>14.2</v>
      </c>
      <c r="O7" s="48"/>
      <c r="P7" s="48"/>
      <c r="Q7" s="96" t="s">
        <v>123</v>
      </c>
      <c r="R7" s="5">
        <f t="shared" si="0"/>
        <v>5</v>
      </c>
      <c r="S7" s="5">
        <v>3</v>
      </c>
      <c r="T7" s="5">
        <v>4</v>
      </c>
      <c r="U7" s="5">
        <f t="shared" si="1"/>
        <v>1000</v>
      </c>
    </row>
    <row r="8" spans="1:21" s="1" customFormat="1" ht="18.75">
      <c r="A8" s="13">
        <v>53</v>
      </c>
      <c r="B8" s="13">
        <v>500959924</v>
      </c>
      <c r="C8" s="93" t="s">
        <v>99</v>
      </c>
      <c r="D8" s="68"/>
      <c r="E8" s="94">
        <v>12000</v>
      </c>
      <c r="F8" s="94">
        <v>4</v>
      </c>
      <c r="G8" s="95" t="s">
        <v>122</v>
      </c>
      <c r="H8" s="112">
        <f t="shared" si="2"/>
        <v>4</v>
      </c>
      <c r="I8" s="112">
        <f t="shared" si="3"/>
        <v>1.2</v>
      </c>
      <c r="J8" s="94">
        <f t="shared" si="4"/>
        <v>5.2</v>
      </c>
      <c r="K8" s="119">
        <v>15.5</v>
      </c>
      <c r="L8" s="119">
        <f t="shared" si="5"/>
        <v>20.7</v>
      </c>
      <c r="M8" s="120">
        <f t="shared" si="6"/>
        <v>6.5</v>
      </c>
      <c r="N8" s="121">
        <f t="shared" si="7"/>
        <v>14.2</v>
      </c>
      <c r="O8" s="112"/>
      <c r="P8" s="112"/>
      <c r="Q8" s="113" t="s">
        <v>124</v>
      </c>
      <c r="R8" s="5">
        <f t="shared" si="0"/>
        <v>3.5</v>
      </c>
      <c r="S8" s="5">
        <v>2</v>
      </c>
      <c r="T8" s="5">
        <v>3</v>
      </c>
      <c r="U8" s="5">
        <f t="shared" si="1"/>
        <v>700</v>
      </c>
    </row>
    <row r="9" spans="1:21" s="1" customFormat="1" ht="18.75">
      <c r="A9" s="13">
        <v>10</v>
      </c>
      <c r="B9" s="13">
        <v>2108977014</v>
      </c>
      <c r="C9" s="93" t="s">
        <v>49</v>
      </c>
      <c r="D9" s="68"/>
      <c r="E9" s="94">
        <v>12000</v>
      </c>
      <c r="F9" s="94">
        <v>4</v>
      </c>
      <c r="G9" s="95" t="s">
        <v>122</v>
      </c>
      <c r="H9" s="112">
        <f t="shared" si="2"/>
        <v>4</v>
      </c>
      <c r="I9" s="112">
        <f t="shared" si="3"/>
        <v>1.2</v>
      </c>
      <c r="J9" s="94">
        <f t="shared" si="4"/>
        <v>5.2</v>
      </c>
      <c r="K9" s="119">
        <v>15.48</v>
      </c>
      <c r="L9" s="119">
        <f t="shared" si="5"/>
        <v>20.68</v>
      </c>
      <c r="M9" s="120">
        <f t="shared" si="6"/>
        <v>6.5</v>
      </c>
      <c r="N9" s="121">
        <f t="shared" si="7"/>
        <v>14.18</v>
      </c>
      <c r="O9" s="112"/>
      <c r="P9" s="112"/>
      <c r="Q9" s="126" t="s">
        <v>187</v>
      </c>
      <c r="R9" s="127">
        <v>0</v>
      </c>
      <c r="S9" s="3"/>
      <c r="T9" s="3"/>
      <c r="U9" s="3"/>
    </row>
    <row r="10" spans="1:21" s="1" customFormat="1" ht="18.75">
      <c r="A10" s="13">
        <v>72</v>
      </c>
      <c r="B10" s="13">
        <v>1555569254</v>
      </c>
      <c r="C10" s="93" t="s">
        <v>127</v>
      </c>
      <c r="D10" s="68"/>
      <c r="E10" s="94">
        <v>12000</v>
      </c>
      <c r="F10" s="94">
        <v>4</v>
      </c>
      <c r="G10" s="96" t="s">
        <v>123</v>
      </c>
      <c r="H10" s="112">
        <f t="shared" si="2"/>
        <v>4</v>
      </c>
      <c r="I10" s="112">
        <f t="shared" si="3"/>
        <v>1.2</v>
      </c>
      <c r="J10" s="94">
        <f t="shared" si="4"/>
        <v>5.2</v>
      </c>
      <c r="K10" s="119">
        <v>15.474285714285701</v>
      </c>
      <c r="L10" s="119">
        <f t="shared" si="5"/>
        <v>20.674285714285702</v>
      </c>
      <c r="M10" s="120">
        <f t="shared" si="6"/>
        <v>5</v>
      </c>
      <c r="N10" s="121">
        <f t="shared" si="7"/>
        <v>15.674285714285702</v>
      </c>
      <c r="O10" s="5"/>
      <c r="P10" s="112"/>
      <c r="Q10" s="3"/>
      <c r="R10" s="3"/>
      <c r="S10" s="3"/>
      <c r="T10" s="3"/>
      <c r="U10" s="3"/>
    </row>
    <row r="11" spans="1:21" s="1" customFormat="1" ht="18.75">
      <c r="A11" s="13">
        <v>5</v>
      </c>
      <c r="B11" s="13">
        <v>1044399218</v>
      </c>
      <c r="C11" s="93" t="s">
        <v>39</v>
      </c>
      <c r="D11" s="68"/>
      <c r="E11" s="94">
        <v>12000</v>
      </c>
      <c r="F11" s="94">
        <v>4</v>
      </c>
      <c r="G11" s="96" t="s">
        <v>123</v>
      </c>
      <c r="H11" s="112">
        <f t="shared" si="2"/>
        <v>4</v>
      </c>
      <c r="I11" s="112">
        <f t="shared" si="3"/>
        <v>1.2</v>
      </c>
      <c r="J11" s="94">
        <f t="shared" si="4"/>
        <v>5.2</v>
      </c>
      <c r="K11" s="119">
        <v>14.5</v>
      </c>
      <c r="L11" s="119">
        <f t="shared" si="5"/>
        <v>19.7</v>
      </c>
      <c r="M11" s="120">
        <f t="shared" si="6"/>
        <v>5</v>
      </c>
      <c r="N11" s="121">
        <f t="shared" si="7"/>
        <v>14.7</v>
      </c>
      <c r="O11" s="112"/>
      <c r="P11" s="112"/>
      <c r="Q11" s="3"/>
      <c r="R11" s="3"/>
      <c r="S11" s="3"/>
      <c r="T11" s="3"/>
      <c r="U11" s="3"/>
    </row>
    <row r="12" spans="1:21" s="1" customFormat="1" ht="18.75">
      <c r="A12" s="13">
        <v>73</v>
      </c>
      <c r="B12" s="13">
        <v>1326195449</v>
      </c>
      <c r="C12" s="93" t="s">
        <v>134</v>
      </c>
      <c r="D12" s="68"/>
      <c r="E12" s="94">
        <v>12000</v>
      </c>
      <c r="F12" s="94">
        <v>3</v>
      </c>
      <c r="G12" s="96" t="s">
        <v>123</v>
      </c>
      <c r="H12" s="112">
        <f t="shared" si="2"/>
        <v>3</v>
      </c>
      <c r="I12" s="112">
        <f t="shared" si="3"/>
        <v>1.2</v>
      </c>
      <c r="J12" s="94">
        <f t="shared" si="4"/>
        <v>4.2</v>
      </c>
      <c r="K12" s="119">
        <v>15.3978571428571</v>
      </c>
      <c r="L12" s="119">
        <f t="shared" si="5"/>
        <v>19.597857142857102</v>
      </c>
      <c r="M12" s="120">
        <f t="shared" si="6"/>
        <v>5</v>
      </c>
      <c r="N12" s="121">
        <f t="shared" si="7"/>
        <v>14.597857142857102</v>
      </c>
      <c r="O12" s="5"/>
      <c r="P12" s="112"/>
      <c r="Q12" s="3"/>
      <c r="R12" s="3"/>
      <c r="S12" s="3"/>
      <c r="T12" s="3"/>
      <c r="U12" s="3"/>
    </row>
    <row r="13" spans="1:21" s="110" customFormat="1" ht="18.75">
      <c r="A13" s="13">
        <v>102</v>
      </c>
      <c r="B13" s="13">
        <v>699640991</v>
      </c>
      <c r="C13" s="93" t="s">
        <v>182</v>
      </c>
      <c r="D13" s="68"/>
      <c r="E13" s="94">
        <v>9000</v>
      </c>
      <c r="F13" s="94">
        <v>4</v>
      </c>
      <c r="G13" s="96" t="s">
        <v>123</v>
      </c>
      <c r="H13" s="112">
        <f t="shared" si="2"/>
        <v>4</v>
      </c>
      <c r="I13" s="112">
        <f t="shared" si="3"/>
        <v>0.9</v>
      </c>
      <c r="J13" s="94">
        <f t="shared" si="4"/>
        <v>4.9000000000000004</v>
      </c>
      <c r="K13" s="119">
        <v>14.471278195488701</v>
      </c>
      <c r="L13" s="119">
        <f t="shared" si="5"/>
        <v>19.371278195488699</v>
      </c>
      <c r="M13" s="120">
        <f t="shared" si="6"/>
        <v>5</v>
      </c>
      <c r="N13" s="121">
        <f t="shared" si="7"/>
        <v>14.371278195488699</v>
      </c>
      <c r="O13" s="48"/>
      <c r="P13" s="48"/>
    </row>
    <row r="14" spans="1:21" s="111" customFormat="1" ht="18.75">
      <c r="A14" s="13">
        <v>58</v>
      </c>
      <c r="B14" s="13">
        <v>1875367946</v>
      </c>
      <c r="C14" s="93" t="s">
        <v>121</v>
      </c>
      <c r="D14" s="13"/>
      <c r="E14" s="94">
        <v>10000</v>
      </c>
      <c r="F14" s="94">
        <v>4</v>
      </c>
      <c r="G14" s="96" t="s">
        <v>123</v>
      </c>
      <c r="H14" s="112">
        <f t="shared" si="2"/>
        <v>4</v>
      </c>
      <c r="I14" s="112">
        <f t="shared" si="3"/>
        <v>1</v>
      </c>
      <c r="J14" s="94">
        <f t="shared" si="4"/>
        <v>5</v>
      </c>
      <c r="K14" s="119">
        <v>14.3628571428571</v>
      </c>
      <c r="L14" s="119">
        <f t="shared" si="5"/>
        <v>19.362857142857102</v>
      </c>
      <c r="M14" s="120">
        <f t="shared" si="6"/>
        <v>5</v>
      </c>
      <c r="N14" s="121">
        <f t="shared" si="7"/>
        <v>14.362857142857102</v>
      </c>
      <c r="O14" s="5"/>
      <c r="P14" s="112"/>
      <c r="Q14" s="110"/>
      <c r="R14" s="110"/>
      <c r="S14" s="110"/>
      <c r="T14" s="110"/>
      <c r="U14" s="110"/>
    </row>
    <row r="15" spans="1:21" s="2" customFormat="1" ht="18.75">
      <c r="A15" s="13">
        <v>77</v>
      </c>
      <c r="B15" s="13">
        <v>904395212</v>
      </c>
      <c r="C15" s="93" t="s">
        <v>157</v>
      </c>
      <c r="D15" s="13" t="s">
        <v>140</v>
      </c>
      <c r="E15" s="94">
        <v>12000</v>
      </c>
      <c r="F15" s="94">
        <v>3</v>
      </c>
      <c r="G15" s="113" t="s">
        <v>124</v>
      </c>
      <c r="H15" s="112">
        <f t="shared" si="2"/>
        <v>3</v>
      </c>
      <c r="I15" s="112">
        <f t="shared" si="3"/>
        <v>1.2</v>
      </c>
      <c r="J15" s="94">
        <f t="shared" si="4"/>
        <v>4.2</v>
      </c>
      <c r="K15" s="119">
        <v>14.497142857142901</v>
      </c>
      <c r="L15" s="119">
        <f t="shared" si="5"/>
        <v>18.6971428571429</v>
      </c>
      <c r="M15" s="120">
        <f t="shared" si="6"/>
        <v>3.5</v>
      </c>
      <c r="N15" s="121">
        <f t="shared" si="7"/>
        <v>15.1971428571429</v>
      </c>
      <c r="O15" s="5"/>
      <c r="P15" s="112"/>
      <c r="Q15" s="3"/>
      <c r="R15" s="3"/>
      <c r="S15" s="3"/>
      <c r="T15" s="3"/>
      <c r="U15" s="3"/>
    </row>
    <row r="16" spans="1:21" s="111" customFormat="1" ht="18.75">
      <c r="A16" s="13">
        <v>69</v>
      </c>
      <c r="B16" s="13">
        <v>1588894627</v>
      </c>
      <c r="C16" s="93" t="s">
        <v>126</v>
      </c>
      <c r="D16" s="68"/>
      <c r="E16" s="94">
        <v>6000</v>
      </c>
      <c r="F16" s="94">
        <v>3</v>
      </c>
      <c r="G16" s="113" t="s">
        <v>124</v>
      </c>
      <c r="H16" s="112">
        <f t="shared" si="2"/>
        <v>3</v>
      </c>
      <c r="I16" s="112">
        <f t="shared" si="3"/>
        <v>0.6</v>
      </c>
      <c r="J16" s="94">
        <f t="shared" si="4"/>
        <v>3.6</v>
      </c>
      <c r="K16" s="119">
        <v>14.772500000000001</v>
      </c>
      <c r="L16" s="119">
        <f t="shared" si="5"/>
        <v>18.372500000000002</v>
      </c>
      <c r="M16" s="120">
        <f t="shared" si="6"/>
        <v>3.5</v>
      </c>
      <c r="N16" s="121">
        <f t="shared" si="7"/>
        <v>14.872500000000002</v>
      </c>
      <c r="O16" s="5"/>
      <c r="P16" s="112"/>
      <c r="Q16" s="110"/>
      <c r="R16" s="110"/>
      <c r="S16" s="110"/>
      <c r="T16" s="110"/>
      <c r="U16" s="110"/>
    </row>
    <row r="17" spans="1:21" s="4" customFormat="1" ht="18.75">
      <c r="A17" s="13">
        <v>87</v>
      </c>
      <c r="B17" s="13">
        <v>1126397085</v>
      </c>
      <c r="C17" s="93" t="s">
        <v>153</v>
      </c>
      <c r="D17" s="68"/>
      <c r="E17" s="94">
        <v>8000</v>
      </c>
      <c r="F17" s="94">
        <v>4</v>
      </c>
      <c r="G17" s="113" t="s">
        <v>124</v>
      </c>
      <c r="H17" s="112">
        <f t="shared" si="2"/>
        <v>4</v>
      </c>
      <c r="I17" s="112">
        <f t="shared" si="3"/>
        <v>0.8</v>
      </c>
      <c r="J17" s="94">
        <f t="shared" si="4"/>
        <v>4.8</v>
      </c>
      <c r="K17" s="119">
        <v>13.36</v>
      </c>
      <c r="L17" s="119">
        <f t="shared" si="5"/>
        <v>18.16</v>
      </c>
      <c r="M17" s="120">
        <f t="shared" si="6"/>
        <v>3.5</v>
      </c>
      <c r="N17" s="121">
        <f t="shared" si="7"/>
        <v>14.66</v>
      </c>
      <c r="O17" s="48"/>
      <c r="P17" s="48"/>
      <c r="Q17" s="3"/>
      <c r="R17" s="3"/>
      <c r="S17" s="3"/>
      <c r="T17" s="3"/>
      <c r="U17" s="3"/>
    </row>
    <row r="18" spans="1:21" s="4" customFormat="1" ht="18.75">
      <c r="A18" s="13">
        <v>12</v>
      </c>
      <c r="B18" s="13">
        <v>1137897317</v>
      </c>
      <c r="C18" s="93" t="s">
        <v>53</v>
      </c>
      <c r="D18" s="68"/>
      <c r="E18" s="94">
        <v>6000</v>
      </c>
      <c r="F18" s="94">
        <v>3</v>
      </c>
      <c r="G18" s="113" t="s">
        <v>124</v>
      </c>
      <c r="H18" s="112">
        <f t="shared" si="2"/>
        <v>3</v>
      </c>
      <c r="I18" s="112">
        <f t="shared" si="3"/>
        <v>0.6</v>
      </c>
      <c r="J18" s="94">
        <f t="shared" si="4"/>
        <v>3.6</v>
      </c>
      <c r="K18" s="119">
        <v>14.54</v>
      </c>
      <c r="L18" s="119">
        <f t="shared" si="5"/>
        <v>18.14</v>
      </c>
      <c r="M18" s="120">
        <f t="shared" si="6"/>
        <v>3.5</v>
      </c>
      <c r="N18" s="121">
        <f t="shared" si="7"/>
        <v>14.64</v>
      </c>
      <c r="O18" s="112"/>
      <c r="P18" s="112"/>
      <c r="Q18" s="3"/>
      <c r="R18" s="3"/>
      <c r="S18" s="3"/>
      <c r="T18" s="3"/>
      <c r="U18" s="3"/>
    </row>
    <row r="19" spans="1:21" s="4" customFormat="1" ht="18.75">
      <c r="A19" s="13">
        <v>105</v>
      </c>
      <c r="B19" s="13">
        <v>1172805144</v>
      </c>
      <c r="C19" s="93" t="s">
        <v>188</v>
      </c>
      <c r="D19" s="68"/>
      <c r="E19" s="94">
        <v>6000</v>
      </c>
      <c r="F19" s="94">
        <v>4</v>
      </c>
      <c r="G19" s="113" t="s">
        <v>124</v>
      </c>
      <c r="H19" s="112">
        <f t="shared" si="2"/>
        <v>4</v>
      </c>
      <c r="I19" s="112">
        <f t="shared" si="3"/>
        <v>0.6</v>
      </c>
      <c r="J19" s="94">
        <f t="shared" si="4"/>
        <v>4.5999999999999996</v>
      </c>
      <c r="K19" s="119">
        <v>12.7482192322913</v>
      </c>
      <c r="L19" s="119">
        <f t="shared" si="5"/>
        <v>17.348219232291299</v>
      </c>
      <c r="M19" s="120">
        <f t="shared" si="6"/>
        <v>3.5</v>
      </c>
      <c r="N19" s="121">
        <f t="shared" si="7"/>
        <v>13.848219232291299</v>
      </c>
      <c r="O19" s="48"/>
      <c r="P19" s="119"/>
      <c r="Q19" s="3"/>
      <c r="R19" s="3"/>
      <c r="S19" s="3"/>
      <c r="T19" s="3"/>
      <c r="U19" s="3"/>
    </row>
    <row r="20" spans="1:21" s="4" customFormat="1" ht="18.75">
      <c r="A20" s="13">
        <v>93</v>
      </c>
      <c r="B20" s="13">
        <v>1458346420</v>
      </c>
      <c r="C20" s="93" t="s">
        <v>178</v>
      </c>
      <c r="D20" s="68"/>
      <c r="E20" s="94">
        <v>12000</v>
      </c>
      <c r="F20" s="94">
        <v>4</v>
      </c>
      <c r="G20" s="114" t="s">
        <v>187</v>
      </c>
      <c r="H20" s="112">
        <f t="shared" si="2"/>
        <v>4</v>
      </c>
      <c r="I20" s="112">
        <f t="shared" si="3"/>
        <v>1.2</v>
      </c>
      <c r="J20" s="94">
        <f t="shared" si="4"/>
        <v>5.2</v>
      </c>
      <c r="K20" s="119">
        <v>11.6989473684211</v>
      </c>
      <c r="L20" s="119">
        <f t="shared" si="5"/>
        <v>16.898947368421101</v>
      </c>
      <c r="M20" s="120">
        <f t="shared" si="6"/>
        <v>0</v>
      </c>
      <c r="N20" s="121">
        <f t="shared" si="7"/>
        <v>16.898947368421101</v>
      </c>
      <c r="O20" s="48"/>
      <c r="P20" s="48"/>
      <c r="Q20" s="3"/>
      <c r="R20" s="3"/>
      <c r="S20" s="3"/>
      <c r="T20" s="3"/>
      <c r="U20" s="3"/>
    </row>
    <row r="21" spans="1:21" s="4" customFormat="1" ht="18.75">
      <c r="A21" s="13">
        <v>34</v>
      </c>
      <c r="B21" s="13">
        <v>2021794494</v>
      </c>
      <c r="C21" s="93" t="s">
        <v>80</v>
      </c>
      <c r="D21" s="68"/>
      <c r="E21" s="94">
        <v>7600</v>
      </c>
      <c r="F21" s="94">
        <v>4</v>
      </c>
      <c r="G21" s="114" t="s">
        <v>187</v>
      </c>
      <c r="H21" s="112">
        <f t="shared" si="2"/>
        <v>4</v>
      </c>
      <c r="I21" s="112">
        <f t="shared" si="3"/>
        <v>0.76</v>
      </c>
      <c r="J21" s="94">
        <f t="shared" si="4"/>
        <v>4.76</v>
      </c>
      <c r="K21" s="119">
        <v>12</v>
      </c>
      <c r="L21" s="119">
        <f t="shared" si="5"/>
        <v>16.759999999999998</v>
      </c>
      <c r="M21" s="120">
        <f t="shared" si="6"/>
        <v>0</v>
      </c>
      <c r="N21" s="121">
        <f t="shared" si="7"/>
        <v>16.759999999999998</v>
      </c>
      <c r="O21" s="112"/>
      <c r="P21" s="112"/>
      <c r="Q21" s="3"/>
      <c r="R21" s="3"/>
      <c r="S21" s="3"/>
      <c r="T21" s="3"/>
      <c r="U21" s="3"/>
    </row>
    <row r="22" spans="1:21" s="111" customFormat="1" ht="18.75">
      <c r="A22" s="13">
        <v>33</v>
      </c>
      <c r="B22" s="13">
        <v>1006436515</v>
      </c>
      <c r="C22" s="93" t="s">
        <v>79</v>
      </c>
      <c r="D22" s="68"/>
      <c r="E22" s="94">
        <v>12000</v>
      </c>
      <c r="F22" s="94">
        <v>4</v>
      </c>
      <c r="G22" s="114" t="s">
        <v>187</v>
      </c>
      <c r="H22" s="112">
        <f t="shared" si="2"/>
        <v>4</v>
      </c>
      <c r="I22" s="112">
        <f t="shared" si="3"/>
        <v>1.2</v>
      </c>
      <c r="J22" s="94">
        <f t="shared" si="4"/>
        <v>5.2</v>
      </c>
      <c r="K22" s="119">
        <v>11.5</v>
      </c>
      <c r="L22" s="119">
        <f t="shared" si="5"/>
        <v>16.7</v>
      </c>
      <c r="M22" s="120">
        <f t="shared" si="6"/>
        <v>0</v>
      </c>
      <c r="N22" s="121">
        <f t="shared" si="7"/>
        <v>16.7</v>
      </c>
      <c r="O22" s="112"/>
      <c r="P22" s="5"/>
      <c r="Q22" s="110"/>
      <c r="R22" s="110"/>
      <c r="S22" s="110"/>
      <c r="T22" s="110"/>
      <c r="U22" s="110"/>
    </row>
    <row r="23" spans="1:21" s="4" customFormat="1" ht="18.75">
      <c r="A23" s="13">
        <v>45</v>
      </c>
      <c r="B23" s="13">
        <v>856609279</v>
      </c>
      <c r="C23" s="93" t="s">
        <v>91</v>
      </c>
      <c r="D23" s="68"/>
      <c r="E23" s="94">
        <v>12000</v>
      </c>
      <c r="F23" s="94">
        <v>4</v>
      </c>
      <c r="G23" s="114" t="s">
        <v>187</v>
      </c>
      <c r="H23" s="112">
        <f t="shared" si="2"/>
        <v>4</v>
      </c>
      <c r="I23" s="112">
        <f t="shared" si="3"/>
        <v>1.2</v>
      </c>
      <c r="J23" s="94">
        <f t="shared" si="4"/>
        <v>5.2</v>
      </c>
      <c r="K23" s="119">
        <v>11.36</v>
      </c>
      <c r="L23" s="119">
        <f t="shared" si="5"/>
        <v>16.559999999999999</v>
      </c>
      <c r="M23" s="120">
        <f t="shared" si="6"/>
        <v>0</v>
      </c>
      <c r="N23" s="121">
        <f t="shared" si="7"/>
        <v>16.559999999999999</v>
      </c>
      <c r="O23" s="112"/>
      <c r="P23" s="112"/>
      <c r="Q23" s="3"/>
      <c r="R23" s="3"/>
      <c r="S23" s="3"/>
      <c r="T23" s="3"/>
      <c r="U23" s="3"/>
    </row>
    <row r="24" spans="1:21" s="111" customFormat="1" ht="18.75">
      <c r="A24" s="13">
        <v>28</v>
      </c>
      <c r="B24" s="13">
        <v>1824296264</v>
      </c>
      <c r="C24" s="93" t="s">
        <v>74</v>
      </c>
      <c r="D24" s="68"/>
      <c r="E24" s="94">
        <v>10000</v>
      </c>
      <c r="F24" s="94">
        <v>0</v>
      </c>
      <c r="G24" s="114" t="s">
        <v>187</v>
      </c>
      <c r="H24" s="112">
        <f t="shared" si="2"/>
        <v>0</v>
      </c>
      <c r="I24" s="112">
        <f t="shared" si="3"/>
        <v>1</v>
      </c>
      <c r="J24" s="94">
        <f t="shared" si="4"/>
        <v>1</v>
      </c>
      <c r="K24" s="119">
        <v>15.52</v>
      </c>
      <c r="L24" s="119">
        <f t="shared" si="5"/>
        <v>16.52</v>
      </c>
      <c r="M24" s="120">
        <f t="shared" si="6"/>
        <v>0</v>
      </c>
      <c r="N24" s="121">
        <f t="shared" si="7"/>
        <v>16.52</v>
      </c>
      <c r="O24" s="112"/>
      <c r="P24" s="5"/>
      <c r="Q24" s="110"/>
      <c r="R24" s="110"/>
      <c r="S24" s="110"/>
      <c r="T24" s="110"/>
      <c r="U24" s="110"/>
    </row>
    <row r="25" spans="1:21" s="110" customFormat="1" ht="18.75">
      <c r="A25" s="13">
        <v>89</v>
      </c>
      <c r="B25" s="13">
        <v>1582701118</v>
      </c>
      <c r="C25" s="93" t="s">
        <v>155</v>
      </c>
      <c r="D25" s="68"/>
      <c r="E25" s="94">
        <v>6000</v>
      </c>
      <c r="F25" s="94">
        <v>4</v>
      </c>
      <c r="G25" s="114" t="s">
        <v>187</v>
      </c>
      <c r="H25" s="112">
        <f t="shared" si="2"/>
        <v>4</v>
      </c>
      <c r="I25" s="112">
        <f t="shared" si="3"/>
        <v>0.6</v>
      </c>
      <c r="J25" s="94">
        <f t="shared" si="4"/>
        <v>4.5999999999999996</v>
      </c>
      <c r="K25" s="119">
        <v>11.9</v>
      </c>
      <c r="L25" s="119">
        <f t="shared" si="5"/>
        <v>16.5</v>
      </c>
      <c r="M25" s="120">
        <f t="shared" si="6"/>
        <v>0</v>
      </c>
      <c r="N25" s="121">
        <f t="shared" si="7"/>
        <v>16.5</v>
      </c>
      <c r="O25" s="48"/>
      <c r="P25" s="48"/>
    </row>
    <row r="26" spans="1:21" ht="18.75">
      <c r="A26" s="13">
        <v>11</v>
      </c>
      <c r="B26" s="13">
        <v>1993992523</v>
      </c>
      <c r="C26" s="93" t="s">
        <v>51</v>
      </c>
      <c r="D26" s="68"/>
      <c r="E26" s="94">
        <v>12000</v>
      </c>
      <c r="F26" s="94">
        <v>4</v>
      </c>
      <c r="G26" s="114" t="s">
        <v>187</v>
      </c>
      <c r="H26" s="112">
        <f t="shared" si="2"/>
        <v>4</v>
      </c>
      <c r="I26" s="112">
        <f t="shared" si="3"/>
        <v>1.2</v>
      </c>
      <c r="J26" s="94">
        <f t="shared" si="4"/>
        <v>5.2</v>
      </c>
      <c r="K26" s="119">
        <v>11.1</v>
      </c>
      <c r="L26" s="119">
        <f t="shared" si="5"/>
        <v>16.3</v>
      </c>
      <c r="M26" s="120">
        <f t="shared" si="6"/>
        <v>0</v>
      </c>
      <c r="N26" s="121">
        <f t="shared" si="7"/>
        <v>16.3</v>
      </c>
      <c r="O26" s="112"/>
      <c r="P26" s="5"/>
      <c r="Q26" s="3"/>
      <c r="R26" s="3"/>
      <c r="S26" s="3"/>
      <c r="T26" s="3"/>
      <c r="U26" s="3"/>
    </row>
    <row r="27" spans="1:21" ht="18.75">
      <c r="A27" s="13">
        <v>56</v>
      </c>
      <c r="B27" s="13">
        <v>10692887209</v>
      </c>
      <c r="C27" s="93" t="s">
        <v>102</v>
      </c>
      <c r="D27" s="68"/>
      <c r="E27" s="94">
        <v>12000</v>
      </c>
      <c r="F27" s="94">
        <v>4</v>
      </c>
      <c r="G27" s="114" t="s">
        <v>187</v>
      </c>
      <c r="H27" s="112">
        <f t="shared" si="2"/>
        <v>4</v>
      </c>
      <c r="I27" s="112">
        <f t="shared" si="3"/>
        <v>1.2</v>
      </c>
      <c r="J27" s="94">
        <f t="shared" si="4"/>
        <v>5.2</v>
      </c>
      <c r="K27" s="119">
        <v>11.08</v>
      </c>
      <c r="L27" s="119">
        <f t="shared" si="5"/>
        <v>16.28</v>
      </c>
      <c r="M27" s="120">
        <f t="shared" si="6"/>
        <v>0</v>
      </c>
      <c r="N27" s="121">
        <f t="shared" si="7"/>
        <v>16.28</v>
      </c>
      <c r="O27" s="112"/>
      <c r="P27" s="112"/>
      <c r="Q27" s="3"/>
      <c r="R27" s="3"/>
      <c r="S27" s="3"/>
      <c r="T27" s="3"/>
      <c r="U27" s="3"/>
    </row>
    <row r="28" spans="1:21" ht="18.75">
      <c r="A28" s="13">
        <v>16</v>
      </c>
      <c r="B28" s="13">
        <v>438498603</v>
      </c>
      <c r="C28" s="93" t="s">
        <v>61</v>
      </c>
      <c r="D28" s="68"/>
      <c r="E28" s="94">
        <v>12000</v>
      </c>
      <c r="F28" s="94">
        <v>4</v>
      </c>
      <c r="G28" s="114" t="s">
        <v>187</v>
      </c>
      <c r="H28" s="112">
        <f t="shared" si="2"/>
        <v>4</v>
      </c>
      <c r="I28" s="112">
        <f t="shared" si="3"/>
        <v>1.2</v>
      </c>
      <c r="J28" s="94">
        <f t="shared" si="4"/>
        <v>5.2</v>
      </c>
      <c r="K28" s="119">
        <v>11.02</v>
      </c>
      <c r="L28" s="119">
        <f t="shared" si="5"/>
        <v>16.22</v>
      </c>
      <c r="M28" s="120">
        <f t="shared" si="6"/>
        <v>0</v>
      </c>
      <c r="N28" s="121">
        <f t="shared" si="7"/>
        <v>16.22</v>
      </c>
      <c r="O28" s="112"/>
      <c r="P28" s="5"/>
      <c r="Q28" s="3"/>
      <c r="R28" s="3"/>
      <c r="S28" s="3"/>
      <c r="T28" s="3"/>
      <c r="U28" s="3"/>
    </row>
    <row r="29" spans="1:21" ht="18.75" hidden="1" customHeight="1">
      <c r="A29" s="13">
        <v>35</v>
      </c>
      <c r="B29" s="13"/>
      <c r="C29" s="13" t="s">
        <v>81</v>
      </c>
      <c r="D29" s="68"/>
      <c r="E29" s="94"/>
      <c r="F29" s="94"/>
      <c r="G29" s="114" t="s">
        <v>187</v>
      </c>
      <c r="H29" s="112">
        <f t="shared" si="2"/>
        <v>0</v>
      </c>
      <c r="I29" s="112">
        <f t="shared" si="3"/>
        <v>0</v>
      </c>
      <c r="J29" s="94">
        <f t="shared" si="4"/>
        <v>0</v>
      </c>
      <c r="K29" s="119" t="e">
        <v>#N/A</v>
      </c>
      <c r="L29" s="119" t="e">
        <f t="shared" si="5"/>
        <v>#N/A</v>
      </c>
      <c r="M29" s="120">
        <f t="shared" si="6"/>
        <v>0</v>
      </c>
      <c r="N29" s="121" t="e">
        <f t="shared" si="7"/>
        <v>#N/A</v>
      </c>
      <c r="O29" s="112"/>
      <c r="P29" s="112"/>
      <c r="Q29" s="3"/>
      <c r="R29" s="3"/>
      <c r="S29" s="3"/>
      <c r="T29" s="3"/>
      <c r="U29" s="3"/>
    </row>
    <row r="30" spans="1:21" s="110" customFormat="1" ht="18.75">
      <c r="A30" s="13">
        <v>15</v>
      </c>
      <c r="B30" s="13">
        <v>388960345</v>
      </c>
      <c r="C30" s="93" t="s">
        <v>59</v>
      </c>
      <c r="D30" s="68"/>
      <c r="E30" s="94">
        <v>10000</v>
      </c>
      <c r="F30" s="94">
        <v>4</v>
      </c>
      <c r="G30" s="114" t="s">
        <v>187</v>
      </c>
      <c r="H30" s="112">
        <f t="shared" si="2"/>
        <v>4</v>
      </c>
      <c r="I30" s="112">
        <f t="shared" si="3"/>
        <v>1</v>
      </c>
      <c r="J30" s="94">
        <f t="shared" si="4"/>
        <v>5</v>
      </c>
      <c r="K30" s="119">
        <v>11.16</v>
      </c>
      <c r="L30" s="119">
        <f t="shared" si="5"/>
        <v>16.16</v>
      </c>
      <c r="M30" s="120">
        <f t="shared" si="6"/>
        <v>0</v>
      </c>
      <c r="N30" s="121">
        <f t="shared" si="7"/>
        <v>16.16</v>
      </c>
      <c r="O30" s="112"/>
      <c r="P30" s="112"/>
    </row>
    <row r="31" spans="1:21" s="1" customFormat="1" ht="18.75">
      <c r="A31" s="13">
        <v>1</v>
      </c>
      <c r="B31" s="13">
        <v>1782151946</v>
      </c>
      <c r="C31" s="93" t="s">
        <v>26</v>
      </c>
      <c r="D31" s="68"/>
      <c r="E31" s="94">
        <v>10200</v>
      </c>
      <c r="F31" s="94">
        <v>4</v>
      </c>
      <c r="G31" s="114" t="s">
        <v>187</v>
      </c>
      <c r="H31" s="112">
        <f t="shared" si="2"/>
        <v>4</v>
      </c>
      <c r="I31" s="112">
        <f t="shared" si="3"/>
        <v>1.02</v>
      </c>
      <c r="J31" s="94">
        <f t="shared" si="4"/>
        <v>5.0199999999999996</v>
      </c>
      <c r="K31" s="119">
        <v>11.08</v>
      </c>
      <c r="L31" s="119">
        <f t="shared" si="5"/>
        <v>16.100000000000001</v>
      </c>
      <c r="M31" s="120">
        <f t="shared" si="6"/>
        <v>0</v>
      </c>
      <c r="N31" s="121">
        <f t="shared" si="7"/>
        <v>16.100000000000001</v>
      </c>
      <c r="O31" s="112"/>
      <c r="P31" s="112"/>
      <c r="Q31" s="3"/>
      <c r="R31" s="3"/>
      <c r="S31" s="3"/>
      <c r="T31" s="3"/>
      <c r="U31" s="3"/>
    </row>
    <row r="32" spans="1:21" s="4" customFormat="1" ht="18.75">
      <c r="A32" s="13">
        <v>2</v>
      </c>
      <c r="B32" s="13">
        <v>13685366739</v>
      </c>
      <c r="C32" s="93" t="s">
        <v>30</v>
      </c>
      <c r="D32" s="68"/>
      <c r="E32" s="94">
        <v>12000</v>
      </c>
      <c r="F32" s="94">
        <v>3</v>
      </c>
      <c r="G32" s="114" t="s">
        <v>187</v>
      </c>
      <c r="H32" s="112">
        <f t="shared" si="2"/>
        <v>3</v>
      </c>
      <c r="I32" s="112">
        <f t="shared" si="3"/>
        <v>1.2</v>
      </c>
      <c r="J32" s="94">
        <f t="shared" si="4"/>
        <v>4.2</v>
      </c>
      <c r="K32" s="119">
        <v>11.64</v>
      </c>
      <c r="L32" s="119">
        <f t="shared" si="5"/>
        <v>15.84</v>
      </c>
      <c r="M32" s="120">
        <f t="shared" si="6"/>
        <v>0</v>
      </c>
      <c r="N32" s="121">
        <f t="shared" si="7"/>
        <v>15.84</v>
      </c>
      <c r="O32" s="112"/>
      <c r="P32" s="112"/>
      <c r="Q32" s="3"/>
      <c r="R32" s="3"/>
      <c r="S32" s="3"/>
      <c r="T32" s="3"/>
      <c r="U32" s="3"/>
    </row>
    <row r="33" spans="1:21" s="4" customFormat="1" ht="18.75">
      <c r="A33" s="13">
        <v>49</v>
      </c>
      <c r="B33" s="13">
        <v>311361673</v>
      </c>
      <c r="C33" s="93" t="s">
        <v>95</v>
      </c>
      <c r="D33" s="68"/>
      <c r="E33" s="94">
        <v>6000</v>
      </c>
      <c r="F33" s="94">
        <v>4</v>
      </c>
      <c r="G33" s="114" t="s">
        <v>187</v>
      </c>
      <c r="H33" s="112">
        <f t="shared" si="2"/>
        <v>4</v>
      </c>
      <c r="I33" s="112">
        <f t="shared" si="3"/>
        <v>0.6</v>
      </c>
      <c r="J33" s="94">
        <f t="shared" si="4"/>
        <v>4.5999999999999996</v>
      </c>
      <c r="K33" s="119">
        <v>11.12</v>
      </c>
      <c r="L33" s="119">
        <f t="shared" si="5"/>
        <v>15.719999999999999</v>
      </c>
      <c r="M33" s="120">
        <f t="shared" si="6"/>
        <v>0</v>
      </c>
      <c r="N33" s="121">
        <f t="shared" si="7"/>
        <v>15.719999999999999</v>
      </c>
      <c r="O33" s="112"/>
      <c r="P33" s="112"/>
      <c r="Q33" s="3"/>
      <c r="R33" s="3"/>
      <c r="S33" s="3"/>
      <c r="T33" s="3"/>
      <c r="U33" s="3"/>
    </row>
    <row r="34" spans="1:21" s="4" customFormat="1" ht="18.75">
      <c r="A34" s="13">
        <v>27</v>
      </c>
      <c r="B34" s="13">
        <v>2114875544</v>
      </c>
      <c r="C34" s="93" t="s">
        <v>73</v>
      </c>
      <c r="D34" s="68"/>
      <c r="E34" s="94">
        <v>12000</v>
      </c>
      <c r="F34" s="94">
        <v>2</v>
      </c>
      <c r="G34" s="114" t="s">
        <v>187</v>
      </c>
      <c r="H34" s="112">
        <f t="shared" si="2"/>
        <v>2</v>
      </c>
      <c r="I34" s="112">
        <f t="shared" si="3"/>
        <v>1.2</v>
      </c>
      <c r="J34" s="94">
        <f t="shared" si="4"/>
        <v>3.2</v>
      </c>
      <c r="K34" s="119">
        <v>12.48</v>
      </c>
      <c r="L34" s="119">
        <f t="shared" si="5"/>
        <v>15.68</v>
      </c>
      <c r="M34" s="120">
        <f t="shared" si="6"/>
        <v>0</v>
      </c>
      <c r="N34" s="121">
        <f t="shared" si="7"/>
        <v>15.68</v>
      </c>
      <c r="O34" s="112"/>
      <c r="P34" s="5"/>
      <c r="Q34" s="3"/>
      <c r="R34" s="3"/>
      <c r="S34" s="3"/>
      <c r="T34" s="3"/>
      <c r="U34" s="3"/>
    </row>
    <row r="35" spans="1:21" s="4" customFormat="1" ht="18.75">
      <c r="A35" s="13">
        <v>23</v>
      </c>
      <c r="B35" s="13">
        <v>340156892</v>
      </c>
      <c r="C35" s="93" t="s">
        <v>70</v>
      </c>
      <c r="D35" s="68"/>
      <c r="E35" s="94">
        <v>6000</v>
      </c>
      <c r="F35" s="94">
        <v>4</v>
      </c>
      <c r="G35" s="114" t="s">
        <v>187</v>
      </c>
      <c r="H35" s="112">
        <f t="shared" si="2"/>
        <v>4</v>
      </c>
      <c r="I35" s="112">
        <f t="shared" si="3"/>
        <v>0.6</v>
      </c>
      <c r="J35" s="94">
        <f t="shared" si="4"/>
        <v>4.5999999999999996</v>
      </c>
      <c r="K35" s="119">
        <v>10.88</v>
      </c>
      <c r="L35" s="119">
        <f t="shared" si="5"/>
        <v>15.48</v>
      </c>
      <c r="M35" s="120">
        <f t="shared" si="6"/>
        <v>0</v>
      </c>
      <c r="N35" s="121">
        <f t="shared" si="7"/>
        <v>15.48</v>
      </c>
      <c r="O35" s="112"/>
      <c r="P35" s="112"/>
      <c r="Q35" s="3"/>
      <c r="R35" s="3"/>
      <c r="S35" s="3"/>
      <c r="T35" s="3"/>
      <c r="U35" s="3"/>
    </row>
    <row r="36" spans="1:21" s="4" customFormat="1" ht="18.75">
      <c r="A36" s="13">
        <v>8</v>
      </c>
      <c r="B36" s="13">
        <v>988820081</v>
      </c>
      <c r="C36" s="115" t="s">
        <v>156</v>
      </c>
      <c r="D36" s="13" t="s">
        <v>45</v>
      </c>
      <c r="E36" s="94">
        <v>6000</v>
      </c>
      <c r="F36" s="94">
        <v>4</v>
      </c>
      <c r="G36" s="114" t="s">
        <v>187</v>
      </c>
      <c r="H36" s="112">
        <f t="shared" si="2"/>
        <v>4</v>
      </c>
      <c r="I36" s="112">
        <f t="shared" si="3"/>
        <v>0.6</v>
      </c>
      <c r="J36" s="94">
        <f t="shared" si="4"/>
        <v>4.5999999999999996</v>
      </c>
      <c r="K36" s="119">
        <v>10.8</v>
      </c>
      <c r="L36" s="119">
        <f t="shared" si="5"/>
        <v>15.4</v>
      </c>
      <c r="M36" s="120">
        <f t="shared" si="6"/>
        <v>0</v>
      </c>
      <c r="N36" s="121">
        <f t="shared" si="7"/>
        <v>15.4</v>
      </c>
      <c r="O36" s="112"/>
      <c r="P36" s="5"/>
      <c r="Q36" s="3"/>
      <c r="R36" s="3"/>
      <c r="S36" s="3"/>
      <c r="T36" s="3"/>
      <c r="U36" s="3"/>
    </row>
    <row r="37" spans="1:21" s="4" customFormat="1" ht="18.75">
      <c r="A37" s="13">
        <v>46</v>
      </c>
      <c r="B37" s="13">
        <v>2109182835</v>
      </c>
      <c r="C37" s="93" t="s">
        <v>92</v>
      </c>
      <c r="D37" s="68"/>
      <c r="E37" s="94">
        <v>12000</v>
      </c>
      <c r="F37" s="94">
        <v>4</v>
      </c>
      <c r="G37" s="114" t="s">
        <v>187</v>
      </c>
      <c r="H37" s="112">
        <f t="shared" ref="H37:H57" si="8">F37</f>
        <v>4</v>
      </c>
      <c r="I37" s="112">
        <f t="shared" ref="I37:I57" si="9">E37/10000</f>
        <v>1.2</v>
      </c>
      <c r="J37" s="94">
        <f t="shared" ref="J37:J57" si="10">H37+I37</f>
        <v>5.2</v>
      </c>
      <c r="K37" s="119">
        <v>10.199999999999999</v>
      </c>
      <c r="L37" s="119">
        <f t="shared" ref="L37:L57" si="11">J37+K37</f>
        <v>15.399999999999999</v>
      </c>
      <c r="M37" s="120">
        <f t="shared" ref="M37:M57" si="12">VLOOKUP(G37,$Q$3:$R$9,2,FALSE)</f>
        <v>0</v>
      </c>
      <c r="N37" s="121">
        <f t="shared" si="7"/>
        <v>15.399999999999999</v>
      </c>
      <c r="O37" s="112"/>
      <c r="P37" s="112"/>
      <c r="Q37" s="3"/>
      <c r="R37" s="3"/>
      <c r="S37" s="3"/>
      <c r="T37" s="3"/>
      <c r="U37" s="3"/>
    </row>
    <row r="38" spans="1:21" s="4" customFormat="1" ht="18.75">
      <c r="A38" s="13">
        <v>100</v>
      </c>
      <c r="B38" s="13">
        <v>1516934519</v>
      </c>
      <c r="C38" s="93" t="s">
        <v>185</v>
      </c>
      <c r="D38" s="68"/>
      <c r="E38" s="94">
        <v>6000</v>
      </c>
      <c r="F38" s="94">
        <v>2</v>
      </c>
      <c r="G38" s="114" t="s">
        <v>187</v>
      </c>
      <c r="H38" s="112">
        <f t="shared" si="8"/>
        <v>2</v>
      </c>
      <c r="I38" s="112">
        <f t="shared" si="9"/>
        <v>0.6</v>
      </c>
      <c r="J38" s="94">
        <f t="shared" si="10"/>
        <v>2.6</v>
      </c>
      <c r="K38" s="119">
        <v>12.7010526315789</v>
      </c>
      <c r="L38" s="119">
        <f t="shared" si="11"/>
        <v>15.3010526315789</v>
      </c>
      <c r="M38" s="120">
        <f t="shared" si="12"/>
        <v>0</v>
      </c>
      <c r="N38" s="121">
        <f t="shared" si="7"/>
        <v>15.3010526315789</v>
      </c>
      <c r="O38" s="48"/>
      <c r="P38" s="48"/>
      <c r="Q38" s="3"/>
      <c r="R38" s="3"/>
      <c r="S38" s="3"/>
      <c r="T38" s="3"/>
      <c r="U38" s="3"/>
    </row>
    <row r="39" spans="1:21" s="4" customFormat="1" ht="18.75">
      <c r="A39" s="13">
        <v>84</v>
      </c>
      <c r="B39" s="13">
        <v>1115930957</v>
      </c>
      <c r="C39" s="93" t="s">
        <v>158</v>
      </c>
      <c r="D39" s="68"/>
      <c r="E39" s="94">
        <v>6000</v>
      </c>
      <c r="F39" s="94">
        <v>4</v>
      </c>
      <c r="G39" s="114" t="s">
        <v>187</v>
      </c>
      <c r="H39" s="112">
        <f t="shared" si="8"/>
        <v>4</v>
      </c>
      <c r="I39" s="112">
        <f t="shared" si="9"/>
        <v>0.6</v>
      </c>
      <c r="J39" s="94">
        <f t="shared" si="10"/>
        <v>4.5999999999999996</v>
      </c>
      <c r="K39" s="119">
        <v>10.62</v>
      </c>
      <c r="L39" s="119">
        <f t="shared" si="11"/>
        <v>15.219999999999999</v>
      </c>
      <c r="M39" s="120">
        <f t="shared" si="12"/>
        <v>0</v>
      </c>
      <c r="N39" s="121">
        <f t="shared" si="7"/>
        <v>15.219999999999999</v>
      </c>
      <c r="O39" s="48"/>
      <c r="P39" s="48"/>
      <c r="Q39" s="3"/>
      <c r="R39" s="3"/>
      <c r="S39" s="3"/>
      <c r="T39" s="3"/>
      <c r="U39" s="3"/>
    </row>
    <row r="40" spans="1:21" s="4" customFormat="1" ht="18.75">
      <c r="A40" s="13">
        <v>62</v>
      </c>
      <c r="B40" s="13">
        <v>643913124</v>
      </c>
      <c r="C40" s="93" t="s">
        <v>125</v>
      </c>
      <c r="D40" s="68"/>
      <c r="E40" s="94">
        <v>12000</v>
      </c>
      <c r="F40" s="94">
        <v>3</v>
      </c>
      <c r="G40" s="114" t="s">
        <v>187</v>
      </c>
      <c r="H40" s="112">
        <f t="shared" si="8"/>
        <v>3</v>
      </c>
      <c r="I40" s="112">
        <f t="shared" si="9"/>
        <v>1.2</v>
      </c>
      <c r="J40" s="94">
        <f t="shared" si="10"/>
        <v>4.2</v>
      </c>
      <c r="K40" s="119">
        <v>10.9857142857143</v>
      </c>
      <c r="L40" s="119">
        <f t="shared" si="11"/>
        <v>15.185714285714301</v>
      </c>
      <c r="M40" s="120">
        <f t="shared" si="12"/>
        <v>0</v>
      </c>
      <c r="N40" s="121">
        <f t="shared" si="7"/>
        <v>15.185714285714301</v>
      </c>
      <c r="O40" s="5"/>
      <c r="P40" s="112"/>
      <c r="Q40" s="3"/>
      <c r="R40" s="3"/>
      <c r="S40" s="3"/>
      <c r="T40" s="3"/>
      <c r="U40" s="3"/>
    </row>
    <row r="41" spans="1:21" s="4" customFormat="1" ht="18.75">
      <c r="A41" s="13">
        <v>76</v>
      </c>
      <c r="B41" s="13">
        <v>1933336110</v>
      </c>
      <c r="C41" s="93" t="s">
        <v>135</v>
      </c>
      <c r="D41" s="13" t="s">
        <v>136</v>
      </c>
      <c r="E41" s="94">
        <v>12000</v>
      </c>
      <c r="F41" s="94">
        <v>3</v>
      </c>
      <c r="G41" s="114" t="s">
        <v>187</v>
      </c>
      <c r="H41" s="112">
        <f t="shared" si="8"/>
        <v>3</v>
      </c>
      <c r="I41" s="112">
        <f t="shared" si="9"/>
        <v>1.2</v>
      </c>
      <c r="J41" s="94">
        <f t="shared" si="10"/>
        <v>4.2</v>
      </c>
      <c r="K41" s="119">
        <v>10.910714285714301</v>
      </c>
      <c r="L41" s="119">
        <f t="shared" si="11"/>
        <v>15.110714285714302</v>
      </c>
      <c r="M41" s="120">
        <f t="shared" si="12"/>
        <v>0</v>
      </c>
      <c r="N41" s="121">
        <f t="shared" si="7"/>
        <v>15.110714285714302</v>
      </c>
      <c r="O41" s="5"/>
      <c r="P41" s="112"/>
      <c r="Q41" s="3"/>
      <c r="R41" s="3"/>
      <c r="S41" s="3"/>
      <c r="T41" s="3"/>
      <c r="U41" s="3"/>
    </row>
    <row r="42" spans="1:21" s="4" customFormat="1" ht="18.75">
      <c r="A42" s="13">
        <v>57</v>
      </c>
      <c r="B42" s="13">
        <v>446583427</v>
      </c>
      <c r="C42" s="93" t="s">
        <v>118</v>
      </c>
      <c r="D42" s="13" t="s">
        <v>119</v>
      </c>
      <c r="E42" s="94">
        <v>8000</v>
      </c>
      <c r="F42" s="94">
        <v>4</v>
      </c>
      <c r="G42" s="114" t="s">
        <v>187</v>
      </c>
      <c r="H42" s="112">
        <f t="shared" si="8"/>
        <v>4</v>
      </c>
      <c r="I42" s="112">
        <f t="shared" si="9"/>
        <v>0.8</v>
      </c>
      <c r="J42" s="94">
        <f t="shared" si="10"/>
        <v>4.8</v>
      </c>
      <c r="K42" s="119">
        <v>10.15</v>
      </c>
      <c r="L42" s="119">
        <f t="shared" si="11"/>
        <v>14.95</v>
      </c>
      <c r="M42" s="120">
        <f t="shared" si="12"/>
        <v>0</v>
      </c>
      <c r="N42" s="121">
        <f t="shared" si="7"/>
        <v>14.95</v>
      </c>
      <c r="O42" s="5"/>
      <c r="P42" s="112"/>
      <c r="Q42" s="3"/>
      <c r="R42" s="3"/>
      <c r="S42" s="3"/>
      <c r="T42" s="3"/>
      <c r="U42" s="3"/>
    </row>
    <row r="43" spans="1:21" s="4" customFormat="1" ht="18.75">
      <c r="A43" s="13">
        <v>43</v>
      </c>
      <c r="B43" s="13">
        <v>1853818182</v>
      </c>
      <c r="C43" s="93" t="s">
        <v>89</v>
      </c>
      <c r="D43" s="68"/>
      <c r="E43" s="94">
        <v>12000</v>
      </c>
      <c r="F43" s="94">
        <v>3</v>
      </c>
      <c r="G43" s="114" t="s">
        <v>187</v>
      </c>
      <c r="H43" s="112">
        <f t="shared" si="8"/>
        <v>3</v>
      </c>
      <c r="I43" s="112">
        <f t="shared" si="9"/>
        <v>1.2</v>
      </c>
      <c r="J43" s="94">
        <f t="shared" si="10"/>
        <v>4.2</v>
      </c>
      <c r="K43" s="119">
        <v>10.4</v>
      </c>
      <c r="L43" s="119">
        <f t="shared" si="11"/>
        <v>14.600000000000001</v>
      </c>
      <c r="M43" s="120">
        <f t="shared" si="12"/>
        <v>0</v>
      </c>
      <c r="N43" s="121">
        <f t="shared" si="7"/>
        <v>14.600000000000001</v>
      </c>
      <c r="O43" s="112"/>
      <c r="P43" s="112"/>
      <c r="Q43" s="3"/>
      <c r="R43" s="3"/>
      <c r="S43" s="3"/>
      <c r="T43" s="3"/>
      <c r="U43" s="3"/>
    </row>
    <row r="44" spans="1:21" s="4" customFormat="1" ht="18.75">
      <c r="A44" s="13">
        <v>99</v>
      </c>
      <c r="B44" s="13">
        <v>1797454822</v>
      </c>
      <c r="C44" s="93" t="s">
        <v>181</v>
      </c>
      <c r="D44" s="68"/>
      <c r="E44" s="94">
        <v>12000</v>
      </c>
      <c r="F44" s="94">
        <v>1</v>
      </c>
      <c r="G44" s="114" t="s">
        <v>187</v>
      </c>
      <c r="H44" s="112">
        <f t="shared" si="8"/>
        <v>1</v>
      </c>
      <c r="I44" s="112">
        <f t="shared" si="9"/>
        <v>1.2</v>
      </c>
      <c r="J44" s="94">
        <f t="shared" si="10"/>
        <v>2.2000000000000002</v>
      </c>
      <c r="K44" s="119">
        <v>12.3</v>
      </c>
      <c r="L44" s="119">
        <f t="shared" si="11"/>
        <v>14.5</v>
      </c>
      <c r="M44" s="120">
        <f t="shared" si="12"/>
        <v>0</v>
      </c>
      <c r="N44" s="121">
        <f t="shared" si="7"/>
        <v>14.5</v>
      </c>
      <c r="O44" s="48"/>
      <c r="P44" s="48"/>
      <c r="Q44" s="3"/>
      <c r="R44" s="3"/>
      <c r="S44" s="3"/>
      <c r="T44" s="3"/>
      <c r="U44" s="3"/>
    </row>
    <row r="45" spans="1:21" s="4" customFormat="1" ht="18.75">
      <c r="A45" s="13">
        <v>94</v>
      </c>
      <c r="B45" s="13">
        <v>1885772704</v>
      </c>
      <c r="C45" s="93" t="s">
        <v>180</v>
      </c>
      <c r="D45" s="68"/>
      <c r="E45" s="94">
        <v>9800</v>
      </c>
      <c r="F45" s="94">
        <v>0</v>
      </c>
      <c r="G45" s="114" t="s">
        <v>187</v>
      </c>
      <c r="H45" s="112">
        <f t="shared" si="8"/>
        <v>0</v>
      </c>
      <c r="I45" s="112">
        <f t="shared" si="9"/>
        <v>0.98</v>
      </c>
      <c r="J45" s="94">
        <f t="shared" si="10"/>
        <v>0.98</v>
      </c>
      <c r="K45" s="119">
        <v>12.772631578947401</v>
      </c>
      <c r="L45" s="119">
        <f t="shared" si="11"/>
        <v>13.752631578947401</v>
      </c>
      <c r="M45" s="120">
        <f t="shared" si="12"/>
        <v>0</v>
      </c>
      <c r="N45" s="121">
        <f t="shared" ref="N45:N58" si="13">J45+K45-M45</f>
        <v>13.752631578947401</v>
      </c>
      <c r="O45" s="48"/>
      <c r="P45" s="48"/>
      <c r="Q45" s="3"/>
      <c r="R45" s="3"/>
      <c r="S45" s="3"/>
      <c r="T45" s="3"/>
      <c r="U45" s="3"/>
    </row>
    <row r="46" spans="1:21" s="4" customFormat="1" ht="18.75">
      <c r="A46" s="13">
        <v>51</v>
      </c>
      <c r="B46" s="13">
        <v>224931272</v>
      </c>
      <c r="C46" s="93" t="s">
        <v>97</v>
      </c>
      <c r="D46" s="68"/>
      <c r="E46" s="94">
        <v>10600</v>
      </c>
      <c r="F46" s="94">
        <v>1</v>
      </c>
      <c r="G46" s="114" t="s">
        <v>187</v>
      </c>
      <c r="H46" s="112">
        <f t="shared" si="8"/>
        <v>1</v>
      </c>
      <c r="I46" s="112">
        <f t="shared" si="9"/>
        <v>1.06</v>
      </c>
      <c r="J46" s="94">
        <f t="shared" si="10"/>
        <v>2.06</v>
      </c>
      <c r="K46" s="119">
        <v>11.5</v>
      </c>
      <c r="L46" s="119">
        <f t="shared" si="11"/>
        <v>13.56</v>
      </c>
      <c r="M46" s="120">
        <f t="shared" si="12"/>
        <v>0</v>
      </c>
      <c r="N46" s="121">
        <f t="shared" si="13"/>
        <v>13.56</v>
      </c>
      <c r="O46" s="112"/>
      <c r="P46" s="112"/>
      <c r="Q46" s="3"/>
      <c r="R46" s="3"/>
      <c r="S46" s="3"/>
      <c r="T46" s="3"/>
      <c r="U46" s="3"/>
    </row>
    <row r="47" spans="1:21" s="4" customFormat="1" ht="18.75">
      <c r="A47" s="13">
        <v>17</v>
      </c>
      <c r="B47" s="13">
        <v>1111683644</v>
      </c>
      <c r="C47" s="93" t="s">
        <v>63</v>
      </c>
      <c r="D47" s="68"/>
      <c r="E47" s="94">
        <v>12000</v>
      </c>
      <c r="F47" s="94">
        <v>2</v>
      </c>
      <c r="G47" s="114" t="s">
        <v>187</v>
      </c>
      <c r="H47" s="112">
        <f t="shared" si="8"/>
        <v>2</v>
      </c>
      <c r="I47" s="112">
        <f t="shared" si="9"/>
        <v>1.2</v>
      </c>
      <c r="J47" s="94">
        <f t="shared" si="10"/>
        <v>3.2</v>
      </c>
      <c r="K47" s="119">
        <v>9.9</v>
      </c>
      <c r="L47" s="119">
        <f t="shared" si="11"/>
        <v>13.100000000000001</v>
      </c>
      <c r="M47" s="120">
        <f t="shared" si="12"/>
        <v>0</v>
      </c>
      <c r="N47" s="121">
        <f t="shared" si="13"/>
        <v>13.100000000000001</v>
      </c>
      <c r="O47" s="112"/>
      <c r="P47" s="112"/>
      <c r="Q47" s="3"/>
      <c r="R47" s="3"/>
      <c r="S47" s="3"/>
      <c r="T47" s="3"/>
      <c r="U47" s="3"/>
    </row>
    <row r="48" spans="1:21" s="4" customFormat="1" ht="18.75">
      <c r="A48" s="13">
        <v>103</v>
      </c>
      <c r="B48" s="13">
        <v>1540443440</v>
      </c>
      <c r="C48" s="93" t="s">
        <v>193</v>
      </c>
      <c r="D48" s="68" t="s">
        <v>189</v>
      </c>
      <c r="E48" s="94">
        <v>6000</v>
      </c>
      <c r="F48" s="94">
        <v>1</v>
      </c>
      <c r="G48" s="114" t="s">
        <v>187</v>
      </c>
      <c r="H48" s="112">
        <f t="shared" si="8"/>
        <v>1</v>
      </c>
      <c r="I48" s="112">
        <f t="shared" si="9"/>
        <v>0.6</v>
      </c>
      <c r="J48" s="94">
        <f t="shared" si="10"/>
        <v>1.6</v>
      </c>
      <c r="K48" s="119">
        <v>10.8578947368421</v>
      </c>
      <c r="L48" s="119">
        <f t="shared" si="11"/>
        <v>12.4578947368421</v>
      </c>
      <c r="M48" s="120">
        <f t="shared" si="12"/>
        <v>0</v>
      </c>
      <c r="N48" s="121">
        <f t="shared" si="13"/>
        <v>12.4578947368421</v>
      </c>
      <c r="O48" s="48"/>
      <c r="P48" s="119"/>
      <c r="Q48" s="3"/>
      <c r="R48" s="3"/>
      <c r="S48" s="3"/>
      <c r="T48" s="3"/>
      <c r="U48" s="3"/>
    </row>
    <row r="49" spans="1:21" s="111" customFormat="1" ht="18.75">
      <c r="A49" s="13">
        <v>80</v>
      </c>
      <c r="B49" s="13">
        <v>127546455</v>
      </c>
      <c r="C49" s="93" t="s">
        <v>129</v>
      </c>
      <c r="D49" s="68"/>
      <c r="E49" s="94">
        <v>10000</v>
      </c>
      <c r="F49" s="94">
        <v>0</v>
      </c>
      <c r="G49" s="114" t="s">
        <v>187</v>
      </c>
      <c r="H49" s="112">
        <f t="shared" si="8"/>
        <v>0</v>
      </c>
      <c r="I49" s="112">
        <f t="shared" si="9"/>
        <v>1</v>
      </c>
      <c r="J49" s="94">
        <f t="shared" si="10"/>
        <v>1</v>
      </c>
      <c r="K49" s="119">
        <v>10.5446428571429</v>
      </c>
      <c r="L49" s="119">
        <f t="shared" si="11"/>
        <v>11.5446428571429</v>
      </c>
      <c r="M49" s="120">
        <f t="shared" si="12"/>
        <v>0</v>
      </c>
      <c r="N49" s="121">
        <f t="shared" si="13"/>
        <v>11.5446428571429</v>
      </c>
      <c r="O49" s="5"/>
      <c r="P49" s="112"/>
      <c r="Q49" s="110"/>
      <c r="R49" s="110"/>
      <c r="S49" s="110"/>
      <c r="T49" s="110"/>
      <c r="U49" s="110"/>
    </row>
    <row r="50" spans="1:21" s="1" customFormat="1" ht="18.75">
      <c r="A50" s="13">
        <v>14</v>
      </c>
      <c r="B50" s="13">
        <v>1573083338</v>
      </c>
      <c r="C50" s="93" t="s">
        <v>57</v>
      </c>
      <c r="D50" s="68"/>
      <c r="E50" s="94">
        <v>5200</v>
      </c>
      <c r="F50" s="94">
        <v>0</v>
      </c>
      <c r="G50" s="114" t="s">
        <v>187</v>
      </c>
      <c r="H50" s="112">
        <f t="shared" si="8"/>
        <v>0</v>
      </c>
      <c r="I50" s="112">
        <f t="shared" si="9"/>
        <v>0.52</v>
      </c>
      <c r="J50" s="94">
        <f t="shared" si="10"/>
        <v>0.52</v>
      </c>
      <c r="K50" s="119">
        <v>10.86</v>
      </c>
      <c r="L50" s="119">
        <f t="shared" si="11"/>
        <v>11.379999999999999</v>
      </c>
      <c r="M50" s="120">
        <f t="shared" si="12"/>
        <v>0</v>
      </c>
      <c r="N50" s="121">
        <f t="shared" si="13"/>
        <v>11.379999999999999</v>
      </c>
      <c r="O50" s="112"/>
      <c r="P50" s="112"/>
      <c r="Q50" s="3"/>
      <c r="R50" s="3"/>
      <c r="S50" s="3"/>
      <c r="T50" s="3"/>
      <c r="U50" s="3"/>
    </row>
    <row r="51" spans="1:21" s="1" customFormat="1" ht="18.75">
      <c r="A51" s="13">
        <v>26</v>
      </c>
      <c r="B51" s="13">
        <v>1754932067</v>
      </c>
      <c r="C51" s="93" t="s">
        <v>72</v>
      </c>
      <c r="D51" s="68"/>
      <c r="E51" s="94">
        <v>6000</v>
      </c>
      <c r="F51" s="94">
        <v>0</v>
      </c>
      <c r="G51" s="114" t="s">
        <v>187</v>
      </c>
      <c r="H51" s="112">
        <f t="shared" si="8"/>
        <v>0</v>
      </c>
      <c r="I51" s="112">
        <f t="shared" si="9"/>
        <v>0.6</v>
      </c>
      <c r="J51" s="94">
        <f t="shared" si="10"/>
        <v>0.6</v>
      </c>
      <c r="K51" s="119">
        <v>9.3000000000000007</v>
      </c>
      <c r="L51" s="119">
        <f t="shared" si="11"/>
        <v>9.9</v>
      </c>
      <c r="M51" s="120">
        <f t="shared" si="12"/>
        <v>0</v>
      </c>
      <c r="N51" s="121">
        <f t="shared" si="13"/>
        <v>9.9</v>
      </c>
      <c r="O51" s="112"/>
      <c r="P51" s="5"/>
      <c r="Q51" s="3"/>
      <c r="R51" s="3"/>
      <c r="S51" s="3"/>
      <c r="T51" s="3"/>
      <c r="U51" s="3"/>
    </row>
    <row r="52" spans="1:21" s="1" customFormat="1" ht="18.75">
      <c r="A52" s="13">
        <v>92</v>
      </c>
      <c r="B52" s="13">
        <v>1367873925</v>
      </c>
      <c r="C52" s="93" t="s">
        <v>191</v>
      </c>
      <c r="D52" s="68" t="s">
        <v>159</v>
      </c>
      <c r="E52" s="94">
        <v>12000</v>
      </c>
      <c r="F52" s="94">
        <v>1</v>
      </c>
      <c r="G52" s="114" t="s">
        <v>187</v>
      </c>
      <c r="H52" s="112">
        <f t="shared" si="8"/>
        <v>1</v>
      </c>
      <c r="I52" s="112">
        <f t="shared" si="9"/>
        <v>1.2</v>
      </c>
      <c r="J52" s="94">
        <f t="shared" si="10"/>
        <v>2.2000000000000002</v>
      </c>
      <c r="K52" s="119">
        <v>6.5971428571428596</v>
      </c>
      <c r="L52" s="119">
        <f t="shared" si="11"/>
        <v>8.7971428571428589</v>
      </c>
      <c r="M52" s="120">
        <f t="shared" si="12"/>
        <v>0</v>
      </c>
      <c r="N52" s="121">
        <f t="shared" si="13"/>
        <v>8.7971428571428589</v>
      </c>
      <c r="O52" s="48"/>
      <c r="P52" s="48"/>
      <c r="Q52" s="3"/>
      <c r="R52" s="3"/>
      <c r="S52" s="3"/>
      <c r="T52" s="3"/>
      <c r="U52" s="3"/>
    </row>
    <row r="53" spans="1:21" s="1" customFormat="1" ht="18.75">
      <c r="A53" s="13">
        <v>78</v>
      </c>
      <c r="B53" s="13">
        <v>783202763</v>
      </c>
      <c r="C53" s="93" t="s">
        <v>148</v>
      </c>
      <c r="D53" s="68"/>
      <c r="E53" s="94">
        <v>9800</v>
      </c>
      <c r="F53" s="94">
        <v>2</v>
      </c>
      <c r="G53" s="114" t="s">
        <v>187</v>
      </c>
      <c r="H53" s="112">
        <f t="shared" si="8"/>
        <v>2</v>
      </c>
      <c r="I53" s="112">
        <f t="shared" si="9"/>
        <v>0.98</v>
      </c>
      <c r="J53" s="94">
        <f t="shared" si="10"/>
        <v>2.98</v>
      </c>
      <c r="K53" s="119">
        <v>3.72</v>
      </c>
      <c r="L53" s="119">
        <f t="shared" si="11"/>
        <v>6.7</v>
      </c>
      <c r="M53" s="120">
        <f t="shared" si="12"/>
        <v>0</v>
      </c>
      <c r="N53" s="121">
        <f t="shared" si="13"/>
        <v>6.7</v>
      </c>
      <c r="O53" s="5"/>
      <c r="P53" s="112"/>
      <c r="Q53" s="3"/>
      <c r="R53" s="3"/>
      <c r="S53" s="3"/>
      <c r="T53" s="3"/>
      <c r="U53" s="3"/>
    </row>
    <row r="54" spans="1:21" s="3" customFormat="1" ht="18.75">
      <c r="A54" s="13"/>
      <c r="B54" s="13">
        <v>1698053022</v>
      </c>
      <c r="C54" s="13" t="s">
        <v>194</v>
      </c>
      <c r="D54" s="68"/>
      <c r="E54" s="94">
        <v>11000</v>
      </c>
      <c r="F54" s="94">
        <v>0</v>
      </c>
      <c r="G54" s="114" t="s">
        <v>187</v>
      </c>
      <c r="H54" s="112">
        <f t="shared" si="8"/>
        <v>0</v>
      </c>
      <c r="I54" s="112">
        <f t="shared" si="9"/>
        <v>1.1000000000000001</v>
      </c>
      <c r="J54" s="94">
        <f t="shared" si="10"/>
        <v>1.1000000000000001</v>
      </c>
      <c r="K54" s="119">
        <v>5.5</v>
      </c>
      <c r="L54" s="119">
        <f t="shared" si="11"/>
        <v>6.6</v>
      </c>
      <c r="M54" s="120">
        <f t="shared" si="12"/>
        <v>0</v>
      </c>
      <c r="N54" s="121">
        <f t="shared" si="13"/>
        <v>6.6</v>
      </c>
      <c r="O54" s="48"/>
      <c r="P54" s="48"/>
    </row>
    <row r="55" spans="1:21" s="69" customFormat="1" ht="18.75">
      <c r="A55" s="66"/>
      <c r="B55" s="66">
        <v>662528105</v>
      </c>
      <c r="C55" s="66" t="s">
        <v>195</v>
      </c>
      <c r="D55" s="116"/>
      <c r="E55" s="77">
        <v>5800</v>
      </c>
      <c r="F55" s="77">
        <v>0</v>
      </c>
      <c r="G55" s="117" t="s">
        <v>187</v>
      </c>
      <c r="H55" s="118">
        <f t="shared" si="8"/>
        <v>0</v>
      </c>
      <c r="I55" s="118">
        <f t="shared" si="9"/>
        <v>0.57999999999999996</v>
      </c>
      <c r="J55" s="77">
        <f t="shared" si="10"/>
        <v>0.57999999999999996</v>
      </c>
      <c r="K55" s="122">
        <v>11.5927087455481</v>
      </c>
      <c r="L55" s="122">
        <f t="shared" si="11"/>
        <v>12.1727087455481</v>
      </c>
      <c r="M55" s="123">
        <f t="shared" si="12"/>
        <v>0</v>
      </c>
      <c r="N55" s="121">
        <f t="shared" si="13"/>
        <v>12.1727087455481</v>
      </c>
      <c r="O55" s="124">
        <v>52</v>
      </c>
      <c r="P55" s="124">
        <f>_xlfn.AGGREGATE(16,6,N5:N54,1-(O55-1)/$R$1)</f>
        <v>11.592708745548121</v>
      </c>
    </row>
    <row r="56" spans="1:21" s="69" customFormat="1" ht="18.75">
      <c r="A56" s="66"/>
      <c r="B56" s="66">
        <v>914057984</v>
      </c>
      <c r="C56" s="66" t="s">
        <v>196</v>
      </c>
      <c r="D56" s="116"/>
      <c r="E56" s="77">
        <v>2000</v>
      </c>
      <c r="F56" s="77">
        <v>0</v>
      </c>
      <c r="G56" s="117" t="s">
        <v>187</v>
      </c>
      <c r="H56" s="118">
        <f t="shared" si="8"/>
        <v>0</v>
      </c>
      <c r="I56" s="118">
        <f t="shared" si="9"/>
        <v>0.2</v>
      </c>
      <c r="J56" s="77">
        <f t="shared" si="10"/>
        <v>0.2</v>
      </c>
      <c r="K56" s="122">
        <v>12.217565294816</v>
      </c>
      <c r="L56" s="122">
        <f t="shared" si="11"/>
        <v>12.417565294815999</v>
      </c>
      <c r="M56" s="123">
        <f t="shared" si="12"/>
        <v>0</v>
      </c>
      <c r="N56" s="121">
        <f t="shared" si="13"/>
        <v>12.417565294815999</v>
      </c>
      <c r="O56" s="124">
        <v>50</v>
      </c>
      <c r="P56" s="124">
        <f>_xlfn.AGGREGATE(16,6,N6:N55,1-(O56-1)/$R$1)</f>
        <v>12.382845791764732</v>
      </c>
    </row>
    <row r="57" spans="1:21" s="69" customFormat="1" ht="18.75">
      <c r="A57" s="66"/>
      <c r="B57" s="66">
        <v>73971185</v>
      </c>
      <c r="C57" s="66" t="s">
        <v>197</v>
      </c>
      <c r="D57" s="116"/>
      <c r="E57" s="77">
        <v>2000</v>
      </c>
      <c r="F57" s="77">
        <v>0</v>
      </c>
      <c r="G57" s="117" t="s">
        <v>187</v>
      </c>
      <c r="H57" s="118">
        <f t="shared" si="8"/>
        <v>0</v>
      </c>
      <c r="I57" s="118">
        <f t="shared" si="9"/>
        <v>0.2</v>
      </c>
      <c r="J57" s="77">
        <f t="shared" si="10"/>
        <v>0.2</v>
      </c>
      <c r="K57" s="122">
        <v>11.224210526315799</v>
      </c>
      <c r="L57" s="122">
        <f t="shared" si="11"/>
        <v>11.424210526315798</v>
      </c>
      <c r="M57" s="123">
        <f t="shared" si="12"/>
        <v>0</v>
      </c>
      <c r="N57" s="121">
        <f t="shared" si="13"/>
        <v>11.424210526315798</v>
      </c>
      <c r="O57" s="124">
        <v>51</v>
      </c>
      <c r="P57" s="124">
        <f>_xlfn.AGGREGATE(16,6,N7:N56,1-(O57-1)/$R$1)</f>
        <v>12.106596546768607</v>
      </c>
    </row>
    <row r="58" spans="1:21" s="3" customFormat="1" ht="18.75">
      <c r="A58" s="13"/>
      <c r="B58" s="13"/>
      <c r="C58" s="13"/>
      <c r="D58" s="68"/>
      <c r="E58" s="94"/>
      <c r="F58" s="94"/>
      <c r="G58" s="114"/>
      <c r="H58" s="112"/>
      <c r="I58" s="112"/>
      <c r="J58" s="94"/>
      <c r="K58" s="119"/>
      <c r="L58" s="119"/>
      <c r="M58" s="120"/>
      <c r="N58" s="121">
        <f t="shared" si="13"/>
        <v>0</v>
      </c>
      <c r="O58" s="48"/>
      <c r="P58" s="48"/>
    </row>
    <row r="59" spans="1:21" s="3" customFormat="1" ht="18.75">
      <c r="A59" s="13"/>
      <c r="B59" s="13"/>
      <c r="C59" s="13"/>
      <c r="D59" s="68"/>
      <c r="E59" s="94"/>
      <c r="F59" s="94"/>
      <c r="G59" s="114"/>
      <c r="H59" s="112"/>
      <c r="I59" s="112"/>
      <c r="J59" s="94"/>
      <c r="K59" s="119"/>
      <c r="L59" s="119"/>
      <c r="M59" s="120"/>
      <c r="N59" s="121"/>
      <c r="O59" s="48"/>
      <c r="P59" s="48"/>
    </row>
    <row r="60" spans="1:21" s="3" customFormat="1" ht="18.75">
      <c r="A60" s="13"/>
      <c r="B60" s="13"/>
      <c r="C60" s="13"/>
      <c r="D60" s="68"/>
      <c r="E60" s="94"/>
      <c r="F60" s="94"/>
      <c r="G60" s="114"/>
      <c r="H60" s="112"/>
      <c r="I60" s="112"/>
      <c r="J60" s="94"/>
      <c r="K60" s="119"/>
      <c r="L60" s="119"/>
      <c r="M60" s="120"/>
      <c r="N60" s="121"/>
      <c r="O60" s="48"/>
      <c r="P60" s="48"/>
    </row>
    <row r="61" spans="1:21" s="3" customFormat="1" ht="18.75">
      <c r="A61" s="13"/>
      <c r="B61" s="13"/>
      <c r="C61" s="13"/>
      <c r="D61" s="68"/>
      <c r="E61" s="94"/>
      <c r="F61" s="94"/>
      <c r="G61" s="114"/>
      <c r="H61" s="112"/>
      <c r="I61" s="112"/>
      <c r="J61" s="94"/>
      <c r="K61" s="119"/>
      <c r="L61" s="119"/>
      <c r="M61" s="120"/>
      <c r="N61" s="121"/>
      <c r="O61" s="48"/>
      <c r="P61" s="48"/>
    </row>
    <row r="62" spans="1:21" s="3" customFormat="1" ht="18.75">
      <c r="A62" s="13"/>
      <c r="B62" s="13"/>
      <c r="C62" s="13"/>
      <c r="D62" s="68"/>
      <c r="E62" s="94"/>
      <c r="F62" s="94"/>
      <c r="G62" s="114"/>
      <c r="H62" s="112"/>
      <c r="I62" s="112"/>
      <c r="J62" s="94"/>
      <c r="K62" s="119"/>
      <c r="L62" s="119"/>
      <c r="M62" s="120"/>
      <c r="N62" s="121"/>
      <c r="O62" s="48"/>
      <c r="P62" s="48"/>
    </row>
    <row r="63" spans="1:21" s="3" customFormat="1" ht="18.75">
      <c r="A63" s="13"/>
      <c r="B63" s="13"/>
      <c r="C63" s="13"/>
      <c r="D63" s="68"/>
      <c r="E63" s="94"/>
      <c r="F63" s="94"/>
      <c r="G63" s="114"/>
      <c r="H63" s="112"/>
      <c r="I63" s="112"/>
      <c r="J63" s="94"/>
      <c r="K63" s="119"/>
      <c r="L63" s="119"/>
      <c r="M63" s="120"/>
      <c r="N63" s="121"/>
      <c r="O63" s="48"/>
      <c r="P63" s="48"/>
    </row>
    <row r="64" spans="1:21" s="3" customFormat="1" ht="18.75">
      <c r="A64" s="13"/>
      <c r="B64" s="13"/>
      <c r="C64" s="13"/>
      <c r="D64" s="68"/>
      <c r="E64" s="94"/>
      <c r="F64" s="94"/>
      <c r="G64" s="114"/>
      <c r="H64" s="112"/>
      <c r="I64" s="112"/>
      <c r="J64" s="94"/>
      <c r="K64" s="119"/>
      <c r="L64" s="119"/>
      <c r="M64" s="120"/>
      <c r="N64" s="121"/>
      <c r="O64" s="48"/>
      <c r="P64" s="48"/>
    </row>
  </sheetData>
  <autoFilter ref="A4:P58" xr:uid="{00000000-0009-0000-0000-000006000000}">
    <sortState xmlns:xlrd2="http://schemas.microsoft.com/office/spreadsheetml/2017/richdata2" ref="A4:P58">
      <sortCondition descending="1" ref="L4"/>
    </sortState>
  </autoFilter>
  <mergeCells count="4">
    <mergeCell ref="A3:D3"/>
    <mergeCell ref="E3:G3"/>
    <mergeCell ref="H3:N3"/>
    <mergeCell ref="A1:P2"/>
  </mergeCells>
  <phoneticPr fontId="22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68"/>
  <sheetViews>
    <sheetView topLeftCell="A4" zoomScale="70" zoomScaleNormal="70" workbookViewId="0">
      <selection activeCell="Y8" sqref="Y8"/>
    </sheetView>
  </sheetViews>
  <sheetFormatPr defaultColWidth="9" defaultRowHeight="13.5"/>
  <cols>
    <col min="1" max="1" width="6.625" style="4" customWidth="1"/>
    <col min="2" max="2" width="19.75" style="4" customWidth="1"/>
    <col min="3" max="3" width="21.25" style="5" customWidth="1"/>
    <col min="4" max="4" width="6.875" style="4" customWidth="1"/>
    <col min="5" max="6" width="9" style="4" customWidth="1"/>
    <col min="7" max="7" width="10" style="4" customWidth="1"/>
    <col min="8" max="8" width="10.375" style="4" customWidth="1"/>
    <col min="9" max="9" width="11.25" style="4" customWidth="1"/>
    <col min="10" max="10" width="10.625" style="4" customWidth="1"/>
    <col min="11" max="12" width="9" style="4" customWidth="1"/>
    <col min="13" max="13" width="12.5" style="4" customWidth="1"/>
    <col min="14" max="14" width="18.625" style="4" customWidth="1"/>
    <col min="15" max="18" width="9" style="4" customWidth="1"/>
    <col min="19" max="19" width="11.125" style="4" customWidth="1"/>
    <col min="20" max="20" width="10.5" style="4" customWidth="1"/>
    <col min="21" max="21" width="9.25" style="4" customWidth="1"/>
    <col min="22" max="22" width="10" style="4" customWidth="1"/>
    <col min="23" max="23" width="9" style="4"/>
    <col min="24" max="24" width="10.5" style="4" customWidth="1"/>
    <col min="25" max="25" width="18.625" customWidth="1"/>
  </cols>
  <sheetData>
    <row r="1" spans="1:29" ht="36.6" customHeight="1">
      <c r="A1" s="587" t="str">
        <f>CONCATENATE("157区 活动中心",Z15,"年",Z16,"月",Z17,"日","分包贡献明细"," 统计：三傻")</f>
        <v>157区 活动中心2019年11月24日分包贡献明细 统计：三傻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88"/>
      <c r="V1" s="588"/>
      <c r="W1" s="588"/>
      <c r="X1" s="589"/>
      <c r="Y1" s="38" t="s">
        <v>104</v>
      </c>
      <c r="Z1" s="5">
        <v>58</v>
      </c>
      <c r="AA1" s="3"/>
      <c r="AB1" s="3"/>
      <c r="AC1" s="3"/>
    </row>
    <row r="2" spans="1:29" ht="135" customHeight="1">
      <c r="A2" s="590" t="s">
        <v>198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2"/>
      <c r="Y2" s="98" t="s">
        <v>1</v>
      </c>
      <c r="Z2" s="99" t="s">
        <v>105</v>
      </c>
      <c r="AA2" s="38" t="s">
        <v>106</v>
      </c>
      <c r="AB2" s="38" t="s">
        <v>107</v>
      </c>
      <c r="AC2" s="100" t="s">
        <v>108</v>
      </c>
    </row>
    <row r="3" spans="1:29" ht="20.25">
      <c r="A3" s="584" t="s">
        <v>162</v>
      </c>
      <c r="B3" s="584"/>
      <c r="C3" s="584"/>
      <c r="D3" s="584"/>
      <c r="E3" s="593" t="s">
        <v>163</v>
      </c>
      <c r="F3" s="594"/>
      <c r="G3" s="595" t="s">
        <v>199</v>
      </c>
      <c r="H3" s="596"/>
      <c r="I3" s="596"/>
      <c r="J3" s="596"/>
      <c r="K3" s="596"/>
      <c r="L3" s="596"/>
      <c r="M3" s="596"/>
      <c r="N3" s="597" t="s">
        <v>164</v>
      </c>
      <c r="O3" s="598"/>
      <c r="P3" s="598"/>
      <c r="Q3" s="598"/>
      <c r="R3" s="598"/>
      <c r="S3" s="598"/>
      <c r="T3" s="598"/>
      <c r="U3" s="598"/>
      <c r="V3" s="599"/>
      <c r="W3" s="30"/>
      <c r="X3" s="30"/>
      <c r="Y3" s="95" t="s">
        <v>113</v>
      </c>
      <c r="Z3" s="101">
        <f>AC3/$Z$13</f>
        <v>10.625</v>
      </c>
      <c r="AA3" s="5">
        <v>5</v>
      </c>
      <c r="AB3" s="5">
        <v>7</v>
      </c>
      <c r="AC3" s="5">
        <f t="shared" ref="AC3:AC8" si="0">AA3*200+AB3*100</f>
        <v>1700</v>
      </c>
    </row>
    <row r="4" spans="1:29" ht="60.75">
      <c r="A4" s="7" t="s">
        <v>11</v>
      </c>
      <c r="B4" s="10" t="s">
        <v>167</v>
      </c>
      <c r="C4" s="7" t="s">
        <v>12</v>
      </c>
      <c r="D4" s="7" t="s">
        <v>13</v>
      </c>
      <c r="E4" s="11" t="s">
        <v>18</v>
      </c>
      <c r="F4" s="11" t="s">
        <v>114</v>
      </c>
      <c r="G4" s="11" t="s">
        <v>200</v>
      </c>
      <c r="H4" s="11" t="s">
        <v>201</v>
      </c>
      <c r="I4" s="11" t="s">
        <v>202</v>
      </c>
      <c r="J4" s="11" t="s">
        <v>203</v>
      </c>
      <c r="K4" s="11" t="s">
        <v>204</v>
      </c>
      <c r="L4" s="11" t="s">
        <v>205</v>
      </c>
      <c r="M4" s="83" t="s">
        <v>206</v>
      </c>
      <c r="N4" s="11" t="s">
        <v>17</v>
      </c>
      <c r="O4" s="11" t="s">
        <v>168</v>
      </c>
      <c r="P4" s="11" t="s">
        <v>169</v>
      </c>
      <c r="Q4" s="107" t="s">
        <v>207</v>
      </c>
      <c r="R4" s="31" t="s">
        <v>170</v>
      </c>
      <c r="S4" s="10" t="s">
        <v>171</v>
      </c>
      <c r="T4" s="32" t="s">
        <v>23</v>
      </c>
      <c r="U4" s="10" t="s">
        <v>22</v>
      </c>
      <c r="V4" s="10" t="s">
        <v>172</v>
      </c>
      <c r="W4" s="10" t="s">
        <v>115</v>
      </c>
      <c r="X4" s="10" t="s">
        <v>116</v>
      </c>
      <c r="Y4" s="96" t="s">
        <v>117</v>
      </c>
      <c r="Z4" s="101">
        <f t="shared" ref="Z4:Z8" si="1">AC4/$Z$13</f>
        <v>8.75</v>
      </c>
      <c r="AA4" s="5">
        <v>4</v>
      </c>
      <c r="AB4" s="5">
        <v>6</v>
      </c>
      <c r="AC4" s="5">
        <f t="shared" si="0"/>
        <v>1400</v>
      </c>
    </row>
    <row r="5" spans="1:29" s="1" customFormat="1" ht="18.75">
      <c r="A5" s="14">
        <v>93</v>
      </c>
      <c r="B5" s="14">
        <v>1458346420</v>
      </c>
      <c r="C5" s="14" t="s">
        <v>178</v>
      </c>
      <c r="D5" s="24"/>
      <c r="E5" s="16">
        <v>12000</v>
      </c>
      <c r="F5" s="16">
        <v>3</v>
      </c>
      <c r="G5" s="16">
        <v>214655</v>
      </c>
      <c r="H5" s="16">
        <v>242000</v>
      </c>
      <c r="I5" s="16">
        <v>270000</v>
      </c>
      <c r="J5" s="16">
        <v>200000</v>
      </c>
      <c r="K5" s="16">
        <v>0</v>
      </c>
      <c r="L5" s="16">
        <v>0</v>
      </c>
      <c r="M5" s="75">
        <f t="shared" ref="M5:M65" si="2">POWER(SUM(G5:L5),$Z$14)</f>
        <v>29866.790462722514</v>
      </c>
      <c r="N5" s="95" t="s">
        <v>113</v>
      </c>
      <c r="O5" s="18">
        <f t="shared" ref="O5:O68" si="3">F5</f>
        <v>3</v>
      </c>
      <c r="P5" s="18">
        <f t="shared" ref="P5:P68" si="4">E5/$Z$12</f>
        <v>0.8</v>
      </c>
      <c r="Q5" s="108">
        <f t="shared" ref="Q5:Q29" ca="1" si="5">$Z$1*$Z$11*M5/SUM(OFFSET($M$5,0,0,COUNTA($M$5:$M$100)))</f>
        <v>1.6129596893598934</v>
      </c>
      <c r="R5" s="16">
        <f t="shared" ref="R5:R68" ca="1" si="6">O5+P5+Q5</f>
        <v>5.4129596893598935</v>
      </c>
      <c r="S5" s="33">
        <v>16.898947368421101</v>
      </c>
      <c r="T5" s="34">
        <f t="shared" ref="T5:T68" ca="1" si="7">R5+S5</f>
        <v>22.311907057780996</v>
      </c>
      <c r="U5" s="35">
        <f t="shared" ref="U5:U68" si="8">VLOOKUP(N5,$Y$3:$Z$9,2,FALSE)</f>
        <v>10.625</v>
      </c>
      <c r="V5" s="36">
        <f t="shared" ref="V5:V68" ca="1" si="9">T5-U5</f>
        <v>11.686907057780996</v>
      </c>
      <c r="W5" s="47"/>
      <c r="X5" s="47"/>
      <c r="Y5" s="97" t="s">
        <v>120</v>
      </c>
      <c r="Z5" s="101">
        <f t="shared" si="1"/>
        <v>6.875</v>
      </c>
      <c r="AA5" s="2">
        <v>3</v>
      </c>
      <c r="AB5" s="2">
        <v>5</v>
      </c>
      <c r="AC5" s="2">
        <f t="shared" si="0"/>
        <v>1100</v>
      </c>
    </row>
    <row r="6" spans="1:29" s="1" customFormat="1" ht="18.75">
      <c r="A6" s="14">
        <v>56</v>
      </c>
      <c r="B6" s="14">
        <v>10692887209</v>
      </c>
      <c r="C6" s="14" t="s">
        <v>102</v>
      </c>
      <c r="D6" s="24"/>
      <c r="E6" s="16">
        <v>12000</v>
      </c>
      <c r="F6" s="16">
        <v>3</v>
      </c>
      <c r="G6" s="16">
        <v>238823</v>
      </c>
      <c r="H6" s="16">
        <v>239000</v>
      </c>
      <c r="I6" s="16">
        <v>260000</v>
      </c>
      <c r="J6" s="16">
        <v>246000</v>
      </c>
      <c r="K6" s="16">
        <v>0</v>
      </c>
      <c r="L6" s="16">
        <v>0</v>
      </c>
      <c r="M6" s="75">
        <f t="shared" si="2"/>
        <v>31238.324250140544</v>
      </c>
      <c r="N6" s="95" t="s">
        <v>113</v>
      </c>
      <c r="O6" s="18">
        <f t="shared" si="3"/>
        <v>3</v>
      </c>
      <c r="P6" s="18">
        <f t="shared" si="4"/>
        <v>0.8</v>
      </c>
      <c r="Q6" s="108">
        <f t="shared" ca="1" si="5"/>
        <v>1.6870295401013555</v>
      </c>
      <c r="R6" s="16">
        <f t="shared" ca="1" si="6"/>
        <v>5.4870295401013554</v>
      </c>
      <c r="S6" s="33">
        <v>16.28</v>
      </c>
      <c r="T6" s="34">
        <f t="shared" ca="1" si="7"/>
        <v>21.767029540101355</v>
      </c>
      <c r="U6" s="35">
        <f t="shared" si="8"/>
        <v>10.625</v>
      </c>
      <c r="V6" s="36">
        <f t="shared" ca="1" si="9"/>
        <v>11.142029540101355</v>
      </c>
      <c r="W6" s="18"/>
      <c r="X6" s="18"/>
      <c r="Y6" s="102" t="s">
        <v>122</v>
      </c>
      <c r="Z6" s="101">
        <f t="shared" si="1"/>
        <v>8.125</v>
      </c>
      <c r="AA6" s="2">
        <v>4</v>
      </c>
      <c r="AB6" s="2">
        <v>5</v>
      </c>
      <c r="AC6" s="2">
        <f t="shared" si="0"/>
        <v>1300</v>
      </c>
    </row>
    <row r="7" spans="1:29" s="1" customFormat="1" ht="18.75">
      <c r="A7" s="14">
        <v>45</v>
      </c>
      <c r="B7" s="14">
        <v>856609279</v>
      </c>
      <c r="C7" s="14" t="s">
        <v>91</v>
      </c>
      <c r="D7" s="24"/>
      <c r="E7" s="16">
        <v>11800</v>
      </c>
      <c r="F7" s="16">
        <v>3</v>
      </c>
      <c r="G7" s="16">
        <v>184137</v>
      </c>
      <c r="H7" s="16">
        <v>136000</v>
      </c>
      <c r="I7" s="16">
        <v>169000</v>
      </c>
      <c r="J7" s="16">
        <v>146000</v>
      </c>
      <c r="K7" s="16">
        <v>0</v>
      </c>
      <c r="L7" s="16">
        <v>0</v>
      </c>
      <c r="M7" s="75">
        <f t="shared" si="2"/>
        <v>22498.344371068568</v>
      </c>
      <c r="N7" s="95" t="s">
        <v>113</v>
      </c>
      <c r="O7" s="18">
        <f t="shared" si="3"/>
        <v>3</v>
      </c>
      <c r="P7" s="18">
        <f t="shared" si="4"/>
        <v>0.78666666666666663</v>
      </c>
      <c r="Q7" s="108">
        <f t="shared" ca="1" si="5"/>
        <v>1.2150258526494091</v>
      </c>
      <c r="R7" s="16">
        <f t="shared" ca="1" si="6"/>
        <v>5.0016925193160757</v>
      </c>
      <c r="S7" s="33">
        <v>16.559999999999999</v>
      </c>
      <c r="T7" s="34">
        <f t="shared" ca="1" si="7"/>
        <v>21.561692519316075</v>
      </c>
      <c r="U7" s="35">
        <f t="shared" si="8"/>
        <v>10.625</v>
      </c>
      <c r="V7" s="36">
        <f t="shared" ca="1" si="9"/>
        <v>10.936692519316075</v>
      </c>
      <c r="W7" s="18"/>
      <c r="X7" s="18"/>
      <c r="Y7" s="103" t="s">
        <v>123</v>
      </c>
      <c r="Z7" s="101">
        <f t="shared" si="1"/>
        <v>6.25</v>
      </c>
      <c r="AA7" s="2">
        <v>3</v>
      </c>
      <c r="AB7" s="2">
        <v>4</v>
      </c>
      <c r="AC7" s="2">
        <f t="shared" si="0"/>
        <v>1000</v>
      </c>
    </row>
    <row r="8" spans="1:29" s="1" customFormat="1" ht="18.75">
      <c r="A8" s="14">
        <v>1</v>
      </c>
      <c r="B8" s="14">
        <v>1782151946</v>
      </c>
      <c r="C8" s="14" t="s">
        <v>26</v>
      </c>
      <c r="D8" s="24"/>
      <c r="E8" s="16">
        <v>6000</v>
      </c>
      <c r="F8" s="16">
        <v>3</v>
      </c>
      <c r="G8" s="16">
        <v>311563</v>
      </c>
      <c r="H8" s="16">
        <v>354000</v>
      </c>
      <c r="I8" s="16">
        <v>362000</v>
      </c>
      <c r="J8" s="16">
        <v>243000</v>
      </c>
      <c r="K8" s="16">
        <v>0</v>
      </c>
      <c r="L8" s="16">
        <v>0</v>
      </c>
      <c r="M8" s="75">
        <f t="shared" si="2"/>
        <v>37844.010393592602</v>
      </c>
      <c r="N8" s="95" t="s">
        <v>113</v>
      </c>
      <c r="O8" s="18">
        <f t="shared" si="3"/>
        <v>3</v>
      </c>
      <c r="P8" s="18">
        <f t="shared" si="4"/>
        <v>0.4</v>
      </c>
      <c r="Q8" s="108">
        <f t="shared" ca="1" si="5"/>
        <v>2.0437704320713106</v>
      </c>
      <c r="R8" s="16">
        <f t="shared" ca="1" si="6"/>
        <v>5.4437704320713109</v>
      </c>
      <c r="S8" s="33">
        <v>16.100000000000001</v>
      </c>
      <c r="T8" s="34">
        <f t="shared" ca="1" si="7"/>
        <v>21.543770432071312</v>
      </c>
      <c r="U8" s="35">
        <f t="shared" si="8"/>
        <v>10.625</v>
      </c>
      <c r="V8" s="36">
        <f t="shared" ca="1" si="9"/>
        <v>10.918770432071312</v>
      </c>
      <c r="W8" s="18"/>
      <c r="X8" s="18"/>
      <c r="Y8" s="97" t="s">
        <v>124</v>
      </c>
      <c r="Z8" s="101">
        <f t="shared" si="1"/>
        <v>4.375</v>
      </c>
      <c r="AA8" s="2">
        <v>2</v>
      </c>
      <c r="AB8" s="2">
        <v>3</v>
      </c>
      <c r="AC8" s="2">
        <f t="shared" si="0"/>
        <v>700</v>
      </c>
    </row>
    <row r="9" spans="1:29" s="1" customFormat="1" ht="18.75">
      <c r="A9" s="14">
        <v>33</v>
      </c>
      <c r="B9" s="14">
        <v>1006436515</v>
      </c>
      <c r="C9" s="14" t="s">
        <v>79</v>
      </c>
      <c r="D9" s="24"/>
      <c r="E9" s="16">
        <v>6000</v>
      </c>
      <c r="F9" s="16">
        <v>3</v>
      </c>
      <c r="G9" s="16">
        <v>100343</v>
      </c>
      <c r="H9" s="16">
        <v>110000</v>
      </c>
      <c r="I9" s="16">
        <v>203000</v>
      </c>
      <c r="J9" s="16">
        <v>283000</v>
      </c>
      <c r="K9" s="16">
        <v>0</v>
      </c>
      <c r="L9" s="16">
        <v>0</v>
      </c>
      <c r="M9" s="75">
        <f t="shared" si="2"/>
        <v>24105.570299015126</v>
      </c>
      <c r="N9" s="95" t="s">
        <v>113</v>
      </c>
      <c r="O9" s="18">
        <f t="shared" si="3"/>
        <v>3</v>
      </c>
      <c r="P9" s="18">
        <f t="shared" si="4"/>
        <v>0.4</v>
      </c>
      <c r="Q9" s="108">
        <f t="shared" ca="1" si="5"/>
        <v>1.3018242864050373</v>
      </c>
      <c r="R9" s="16">
        <f t="shared" ca="1" si="6"/>
        <v>4.7018242864050368</v>
      </c>
      <c r="S9" s="33">
        <v>16.7</v>
      </c>
      <c r="T9" s="34">
        <f t="shared" ca="1" si="7"/>
        <v>21.401824286405038</v>
      </c>
      <c r="U9" s="35">
        <f t="shared" si="8"/>
        <v>10.625</v>
      </c>
      <c r="V9" s="36">
        <f t="shared" ca="1" si="9"/>
        <v>10.776824286405038</v>
      </c>
      <c r="W9" s="18"/>
      <c r="X9" s="4"/>
      <c r="Y9" s="104" t="s">
        <v>187</v>
      </c>
      <c r="Z9" s="105">
        <v>0</v>
      </c>
    </row>
    <row r="10" spans="1:29" s="1" customFormat="1" ht="18.75">
      <c r="A10" s="14">
        <v>11</v>
      </c>
      <c r="B10" s="14">
        <v>1993992523</v>
      </c>
      <c r="C10" s="14" t="s">
        <v>51</v>
      </c>
      <c r="D10" s="24"/>
      <c r="E10" s="16">
        <v>9200</v>
      </c>
      <c r="F10" s="16">
        <v>3</v>
      </c>
      <c r="G10" s="16">
        <v>234757</v>
      </c>
      <c r="H10" s="16">
        <v>233000</v>
      </c>
      <c r="I10" s="16">
        <v>254000</v>
      </c>
      <c r="J10" s="16">
        <v>0</v>
      </c>
      <c r="K10" s="16">
        <v>0</v>
      </c>
      <c r="L10" s="16">
        <v>0</v>
      </c>
      <c r="M10" s="75">
        <f t="shared" si="2"/>
        <v>24762.429577745166</v>
      </c>
      <c r="N10" s="95" t="s">
        <v>113</v>
      </c>
      <c r="O10" s="18">
        <f t="shared" si="3"/>
        <v>3</v>
      </c>
      <c r="P10" s="18">
        <f t="shared" si="4"/>
        <v>0.61333333333333329</v>
      </c>
      <c r="Q10" s="108">
        <f t="shared" ca="1" si="5"/>
        <v>1.3372980524762843</v>
      </c>
      <c r="R10" s="16">
        <f t="shared" ca="1" si="6"/>
        <v>4.9506313858096176</v>
      </c>
      <c r="S10" s="33">
        <v>16.3</v>
      </c>
      <c r="T10" s="34">
        <f t="shared" ca="1" si="7"/>
        <v>21.250631385809619</v>
      </c>
      <c r="U10" s="35">
        <f t="shared" si="8"/>
        <v>10.625</v>
      </c>
      <c r="V10" s="36">
        <f t="shared" ca="1" si="9"/>
        <v>10.625631385809619</v>
      </c>
      <c r="W10" s="18"/>
      <c r="X10" s="2"/>
    </row>
    <row r="11" spans="1:29" s="1" customFormat="1" ht="18.75">
      <c r="A11" s="14">
        <v>34</v>
      </c>
      <c r="B11" s="14">
        <v>2021794494</v>
      </c>
      <c r="C11" s="14" t="s">
        <v>80</v>
      </c>
      <c r="D11" s="24"/>
      <c r="E11" s="16">
        <v>6000</v>
      </c>
      <c r="F11" s="16">
        <v>3</v>
      </c>
      <c r="G11" s="16">
        <v>0</v>
      </c>
      <c r="H11" s="16">
        <v>259000</v>
      </c>
      <c r="I11" s="16">
        <v>251000</v>
      </c>
      <c r="J11" s="16">
        <v>0</v>
      </c>
      <c r="K11" s="16">
        <v>0</v>
      </c>
      <c r="L11" s="16">
        <v>0</v>
      </c>
      <c r="M11" s="75">
        <f t="shared" si="2"/>
        <v>19084.361395018837</v>
      </c>
      <c r="N11" s="96" t="s">
        <v>117</v>
      </c>
      <c r="O11" s="18">
        <f t="shared" si="3"/>
        <v>3</v>
      </c>
      <c r="P11" s="18">
        <f t="shared" si="4"/>
        <v>0.4</v>
      </c>
      <c r="Q11" s="108">
        <f t="shared" ca="1" si="5"/>
        <v>1.0306532824731096</v>
      </c>
      <c r="R11" s="16">
        <f t="shared" ca="1" si="6"/>
        <v>4.4306532824731093</v>
      </c>
      <c r="S11" s="33">
        <v>16.760000000000002</v>
      </c>
      <c r="T11" s="34">
        <f t="shared" ca="1" si="7"/>
        <v>21.190653282473111</v>
      </c>
      <c r="U11" s="35">
        <f t="shared" si="8"/>
        <v>8.75</v>
      </c>
      <c r="V11" s="36">
        <f t="shared" ca="1" si="9"/>
        <v>12.440653282473111</v>
      </c>
      <c r="W11" s="18"/>
      <c r="X11" s="18"/>
      <c r="Y11" s="50" t="s">
        <v>208</v>
      </c>
      <c r="Z11" s="1">
        <v>1</v>
      </c>
    </row>
    <row r="12" spans="1:29" s="1" customFormat="1" ht="18.75">
      <c r="A12" s="14">
        <v>49</v>
      </c>
      <c r="B12" s="14">
        <v>311361673</v>
      </c>
      <c r="C12" s="14" t="s">
        <v>95</v>
      </c>
      <c r="D12" s="24"/>
      <c r="E12" s="16">
        <v>6000</v>
      </c>
      <c r="F12" s="16">
        <v>3</v>
      </c>
      <c r="G12" s="16">
        <v>296067</v>
      </c>
      <c r="H12" s="16">
        <v>298000</v>
      </c>
      <c r="I12" s="16">
        <v>291000</v>
      </c>
      <c r="J12" s="16">
        <v>366000</v>
      </c>
      <c r="K12" s="16">
        <v>0</v>
      </c>
      <c r="L12" s="16">
        <v>0</v>
      </c>
      <c r="M12" s="75">
        <f t="shared" si="2"/>
        <v>37407.650035024562</v>
      </c>
      <c r="N12" s="96" t="s">
        <v>117</v>
      </c>
      <c r="O12" s="18">
        <f t="shared" si="3"/>
        <v>3</v>
      </c>
      <c r="P12" s="18">
        <f t="shared" si="4"/>
        <v>0.4</v>
      </c>
      <c r="Q12" s="108">
        <f t="shared" ca="1" si="5"/>
        <v>2.0202047372811944</v>
      </c>
      <c r="R12" s="16">
        <f t="shared" ca="1" si="6"/>
        <v>5.4202047372811943</v>
      </c>
      <c r="S12" s="33">
        <v>15.72</v>
      </c>
      <c r="T12" s="34">
        <f t="shared" ca="1" si="7"/>
        <v>21.140204737281195</v>
      </c>
      <c r="U12" s="35">
        <f t="shared" si="8"/>
        <v>8.75</v>
      </c>
      <c r="V12" s="36">
        <f t="shared" ca="1" si="9"/>
        <v>12.390204737281195</v>
      </c>
      <c r="W12" s="18"/>
      <c r="X12" s="18"/>
      <c r="Y12" s="51" t="s">
        <v>209</v>
      </c>
      <c r="Z12" s="1">
        <v>15000</v>
      </c>
    </row>
    <row r="13" spans="1:29" s="1" customFormat="1" ht="18.75">
      <c r="A13" s="14">
        <v>16</v>
      </c>
      <c r="B13" s="14">
        <v>438498603</v>
      </c>
      <c r="C13" s="14" t="s">
        <v>61</v>
      </c>
      <c r="D13" s="24"/>
      <c r="E13" s="16">
        <v>12000</v>
      </c>
      <c r="F13" s="16">
        <v>3</v>
      </c>
      <c r="G13" s="16">
        <v>139322</v>
      </c>
      <c r="H13" s="16">
        <v>150000</v>
      </c>
      <c r="I13" s="16">
        <v>0</v>
      </c>
      <c r="J13" s="16">
        <v>157000</v>
      </c>
      <c r="K13" s="16">
        <v>0</v>
      </c>
      <c r="L13" s="16">
        <v>0</v>
      </c>
      <c r="M13" s="75">
        <f t="shared" si="2"/>
        <v>17267.768628032703</v>
      </c>
      <c r="N13" s="96" t="s">
        <v>117</v>
      </c>
      <c r="O13" s="18">
        <f t="shared" si="3"/>
        <v>3</v>
      </c>
      <c r="P13" s="18">
        <f t="shared" si="4"/>
        <v>0.8</v>
      </c>
      <c r="Q13" s="108">
        <f t="shared" ca="1" si="5"/>
        <v>0.93254796684542263</v>
      </c>
      <c r="R13" s="16">
        <f t="shared" ca="1" si="6"/>
        <v>4.7325479668454227</v>
      </c>
      <c r="S13" s="33">
        <v>16.22</v>
      </c>
      <c r="T13" s="34">
        <f t="shared" ca="1" si="7"/>
        <v>20.952547966845422</v>
      </c>
      <c r="U13" s="35">
        <f t="shared" si="8"/>
        <v>8.75</v>
      </c>
      <c r="V13" s="36">
        <f t="shared" ca="1" si="9"/>
        <v>12.202547966845422</v>
      </c>
      <c r="W13" s="18"/>
      <c r="X13" s="4"/>
      <c r="Y13" s="52" t="s">
        <v>210</v>
      </c>
      <c r="Z13" s="53">
        <v>160</v>
      </c>
    </row>
    <row r="14" spans="1:29" s="2" customFormat="1" ht="18.75">
      <c r="A14" s="14">
        <v>89</v>
      </c>
      <c r="B14" s="14">
        <v>1582701118</v>
      </c>
      <c r="C14" s="14" t="s">
        <v>155</v>
      </c>
      <c r="D14" s="24"/>
      <c r="E14" s="16">
        <v>6000</v>
      </c>
      <c r="F14" s="16">
        <v>3</v>
      </c>
      <c r="G14" s="16">
        <v>125790</v>
      </c>
      <c r="H14" s="16">
        <v>105000</v>
      </c>
      <c r="I14" s="16">
        <v>106000</v>
      </c>
      <c r="J14" s="16">
        <v>127000</v>
      </c>
      <c r="K14" s="16">
        <v>0</v>
      </c>
      <c r="L14" s="16">
        <v>0</v>
      </c>
      <c r="M14" s="75">
        <f t="shared" si="2"/>
        <v>17772.193588949573</v>
      </c>
      <c r="N14" s="96" t="s">
        <v>117</v>
      </c>
      <c r="O14" s="18">
        <f t="shared" si="3"/>
        <v>3</v>
      </c>
      <c r="P14" s="18">
        <f t="shared" si="4"/>
        <v>0.4</v>
      </c>
      <c r="Q14" s="108">
        <f t="shared" ca="1" si="5"/>
        <v>0.95978949885005327</v>
      </c>
      <c r="R14" s="16">
        <f t="shared" ca="1" si="6"/>
        <v>4.359789498850053</v>
      </c>
      <c r="S14" s="33">
        <v>16.5</v>
      </c>
      <c r="T14" s="34">
        <f t="shared" ca="1" si="7"/>
        <v>20.859789498850052</v>
      </c>
      <c r="U14" s="35">
        <f t="shared" si="8"/>
        <v>8.75</v>
      </c>
      <c r="V14" s="36">
        <f t="shared" ca="1" si="9"/>
        <v>12.109789498850052</v>
      </c>
      <c r="W14" s="47"/>
      <c r="X14" s="67"/>
      <c r="Y14" s="50" t="s">
        <v>211</v>
      </c>
      <c r="Z14" s="53">
        <v>0.75</v>
      </c>
      <c r="AA14" s="1"/>
      <c r="AB14" s="1"/>
      <c r="AC14" s="1"/>
    </row>
    <row r="15" spans="1:29" s="2" customFormat="1" ht="18.75">
      <c r="A15" s="14">
        <v>28</v>
      </c>
      <c r="B15" s="14">
        <v>1824296264</v>
      </c>
      <c r="C15" s="14" t="s">
        <v>74</v>
      </c>
      <c r="D15" s="24"/>
      <c r="E15" s="16">
        <v>12000</v>
      </c>
      <c r="F15" s="16">
        <v>3</v>
      </c>
      <c r="G15" s="16">
        <v>0</v>
      </c>
      <c r="H15" s="16">
        <v>106000</v>
      </c>
      <c r="I15" s="16">
        <v>0</v>
      </c>
      <c r="J15" s="16">
        <v>0</v>
      </c>
      <c r="K15" s="16">
        <v>0</v>
      </c>
      <c r="L15" s="16">
        <v>0</v>
      </c>
      <c r="M15" s="75">
        <f t="shared" si="2"/>
        <v>5874.614852373853</v>
      </c>
      <c r="N15" s="96" t="s">
        <v>117</v>
      </c>
      <c r="O15" s="18">
        <f t="shared" si="3"/>
        <v>3</v>
      </c>
      <c r="P15" s="18">
        <f t="shared" si="4"/>
        <v>0.8</v>
      </c>
      <c r="Q15" s="108">
        <f t="shared" ca="1" si="5"/>
        <v>0.31725929705170608</v>
      </c>
      <c r="R15" s="16">
        <f t="shared" ca="1" si="6"/>
        <v>4.1172592970517057</v>
      </c>
      <c r="S15" s="33">
        <v>16.52</v>
      </c>
      <c r="T15" s="34">
        <f t="shared" ca="1" si="7"/>
        <v>20.637259297051706</v>
      </c>
      <c r="U15" s="35">
        <f t="shared" si="8"/>
        <v>8.75</v>
      </c>
      <c r="V15" s="36">
        <f t="shared" ca="1" si="9"/>
        <v>11.887259297051706</v>
      </c>
      <c r="W15" s="18"/>
      <c r="Y15" s="1" t="s">
        <v>212</v>
      </c>
      <c r="Z15" s="53">
        <v>2019</v>
      </c>
      <c r="AA15" s="1"/>
      <c r="AB15" s="1"/>
      <c r="AC15" s="1"/>
    </row>
    <row r="16" spans="1:29" s="2" customFormat="1" ht="18.75">
      <c r="A16" s="14">
        <v>43</v>
      </c>
      <c r="B16" s="14">
        <v>1853818182</v>
      </c>
      <c r="C16" s="14" t="s">
        <v>89</v>
      </c>
      <c r="D16" s="24"/>
      <c r="E16" s="16">
        <v>12000</v>
      </c>
      <c r="F16" s="16">
        <v>3</v>
      </c>
      <c r="G16" s="16">
        <v>375521</v>
      </c>
      <c r="H16" s="16">
        <v>420000</v>
      </c>
      <c r="I16" s="16">
        <v>214000</v>
      </c>
      <c r="J16" s="16">
        <v>333000</v>
      </c>
      <c r="K16" s="16">
        <v>0</v>
      </c>
      <c r="L16" s="16">
        <v>0</v>
      </c>
      <c r="M16" s="75">
        <f t="shared" si="2"/>
        <v>39440.355042809562</v>
      </c>
      <c r="N16" s="97" t="s">
        <v>120</v>
      </c>
      <c r="O16" s="18">
        <f t="shared" si="3"/>
        <v>3</v>
      </c>
      <c r="P16" s="18">
        <f t="shared" si="4"/>
        <v>0.8</v>
      </c>
      <c r="Q16" s="108">
        <f t="shared" ca="1" si="5"/>
        <v>2.1299812210319136</v>
      </c>
      <c r="R16" s="16">
        <f t="shared" ca="1" si="6"/>
        <v>5.9299812210319134</v>
      </c>
      <c r="S16" s="33">
        <v>14.6</v>
      </c>
      <c r="T16" s="34">
        <f t="shared" ca="1" si="7"/>
        <v>20.529981221031914</v>
      </c>
      <c r="U16" s="35">
        <f t="shared" si="8"/>
        <v>6.875</v>
      </c>
      <c r="V16" s="36">
        <f t="shared" ca="1" si="9"/>
        <v>13.654981221031914</v>
      </c>
      <c r="W16" s="18"/>
      <c r="X16" s="18"/>
      <c r="Y16" s="1" t="s">
        <v>213</v>
      </c>
      <c r="Z16" s="53">
        <v>11</v>
      </c>
      <c r="AA16" s="1"/>
      <c r="AB16" s="1"/>
      <c r="AC16" s="1"/>
    </row>
    <row r="17" spans="1:29" s="2" customFormat="1" ht="18.75">
      <c r="A17" s="14">
        <v>23</v>
      </c>
      <c r="B17" s="14">
        <v>340156892</v>
      </c>
      <c r="C17" s="14" t="s">
        <v>70</v>
      </c>
      <c r="D17" s="24"/>
      <c r="E17" s="16">
        <v>6000</v>
      </c>
      <c r="F17" s="16">
        <v>3</v>
      </c>
      <c r="G17" s="16">
        <v>122369</v>
      </c>
      <c r="H17" s="16">
        <v>272000</v>
      </c>
      <c r="I17" s="16">
        <v>264000</v>
      </c>
      <c r="J17" s="16">
        <v>132000</v>
      </c>
      <c r="K17" s="16">
        <v>0</v>
      </c>
      <c r="L17" s="16">
        <v>0</v>
      </c>
      <c r="M17" s="75">
        <f t="shared" si="2"/>
        <v>26507.722987308211</v>
      </c>
      <c r="N17" s="97" t="s">
        <v>120</v>
      </c>
      <c r="O17" s="18">
        <f t="shared" si="3"/>
        <v>3</v>
      </c>
      <c r="P17" s="18">
        <f t="shared" si="4"/>
        <v>0.4</v>
      </c>
      <c r="Q17" s="108">
        <f t="shared" ca="1" si="5"/>
        <v>1.4315528375441426</v>
      </c>
      <c r="R17" s="16">
        <f t="shared" ca="1" si="6"/>
        <v>4.8315528375441428</v>
      </c>
      <c r="S17" s="33">
        <v>15.48</v>
      </c>
      <c r="T17" s="34">
        <f t="shared" ca="1" si="7"/>
        <v>20.311552837544141</v>
      </c>
      <c r="U17" s="35">
        <f t="shared" si="8"/>
        <v>6.875</v>
      </c>
      <c r="V17" s="36">
        <f t="shared" ca="1" si="9"/>
        <v>13.436552837544141</v>
      </c>
      <c r="W17" s="18"/>
      <c r="X17" s="64"/>
      <c r="Y17" s="1" t="s">
        <v>214</v>
      </c>
      <c r="Z17" s="53">
        <v>24</v>
      </c>
      <c r="AA17" s="1"/>
      <c r="AB17" s="1"/>
      <c r="AC17" s="1"/>
    </row>
    <row r="18" spans="1:29" s="2" customFormat="1" ht="18.75">
      <c r="A18" s="14">
        <v>57</v>
      </c>
      <c r="B18" s="14">
        <v>446583427</v>
      </c>
      <c r="C18" s="14" t="s">
        <v>118</v>
      </c>
      <c r="D18" s="14" t="s">
        <v>119</v>
      </c>
      <c r="E18" s="16">
        <v>6000</v>
      </c>
      <c r="F18" s="16">
        <v>3</v>
      </c>
      <c r="G18" s="16">
        <v>231995</v>
      </c>
      <c r="H18" s="16">
        <v>258000</v>
      </c>
      <c r="I18" s="16">
        <v>307000</v>
      </c>
      <c r="J18" s="16">
        <v>301000</v>
      </c>
      <c r="K18" s="16">
        <v>0</v>
      </c>
      <c r="L18" s="16">
        <v>0</v>
      </c>
      <c r="M18" s="75">
        <f t="shared" si="2"/>
        <v>33919.564828680166</v>
      </c>
      <c r="N18" s="97" t="s">
        <v>120</v>
      </c>
      <c r="O18" s="18">
        <f t="shared" si="3"/>
        <v>3</v>
      </c>
      <c r="P18" s="18">
        <f t="shared" si="4"/>
        <v>0.4</v>
      </c>
      <c r="Q18" s="108">
        <f t="shared" ca="1" si="5"/>
        <v>1.8318302670511835</v>
      </c>
      <c r="R18" s="16">
        <f t="shared" ca="1" si="6"/>
        <v>5.2318302670511834</v>
      </c>
      <c r="S18" s="33">
        <v>14.95</v>
      </c>
      <c r="T18" s="34">
        <f t="shared" ca="1" si="7"/>
        <v>20.181830267051183</v>
      </c>
      <c r="U18" s="35">
        <f t="shared" si="8"/>
        <v>6.875</v>
      </c>
      <c r="V18" s="36">
        <f t="shared" ca="1" si="9"/>
        <v>13.306830267051183</v>
      </c>
      <c r="X18" s="64"/>
      <c r="Y18" s="1"/>
      <c r="Z18" s="1"/>
      <c r="AA18" s="1"/>
      <c r="AB18" s="1"/>
      <c r="AC18" s="1"/>
    </row>
    <row r="19" spans="1:29" s="2" customFormat="1" ht="18.75">
      <c r="A19" s="14">
        <v>46</v>
      </c>
      <c r="B19" s="14">
        <v>2109182835</v>
      </c>
      <c r="C19" s="14" t="s">
        <v>92</v>
      </c>
      <c r="D19" s="24"/>
      <c r="E19" s="16">
        <v>6000</v>
      </c>
      <c r="F19" s="16">
        <v>3</v>
      </c>
      <c r="G19" s="16">
        <v>265743</v>
      </c>
      <c r="H19" s="16">
        <v>277000</v>
      </c>
      <c r="I19" s="16">
        <v>266000</v>
      </c>
      <c r="J19" s="16">
        <v>181000</v>
      </c>
      <c r="K19" s="16">
        <v>0</v>
      </c>
      <c r="L19" s="16">
        <v>0</v>
      </c>
      <c r="M19" s="75">
        <f t="shared" si="2"/>
        <v>31379.197248699365</v>
      </c>
      <c r="N19" s="97" t="s">
        <v>120</v>
      </c>
      <c r="O19" s="18">
        <f t="shared" si="3"/>
        <v>3</v>
      </c>
      <c r="P19" s="18">
        <f t="shared" si="4"/>
        <v>0.4</v>
      </c>
      <c r="Q19" s="108">
        <f t="shared" ca="1" si="5"/>
        <v>1.6946374037008352</v>
      </c>
      <c r="R19" s="16">
        <f t="shared" ca="1" si="6"/>
        <v>5.0946374037008351</v>
      </c>
      <c r="S19" s="33">
        <v>15.4</v>
      </c>
      <c r="T19" s="34">
        <f t="shared" ca="1" si="7"/>
        <v>20.494637403700835</v>
      </c>
      <c r="U19" s="35">
        <f t="shared" si="8"/>
        <v>6.875</v>
      </c>
      <c r="V19" s="36">
        <f t="shared" ca="1" si="9"/>
        <v>13.619637403700835</v>
      </c>
      <c r="W19" s="18"/>
      <c r="X19" s="18"/>
      <c r="Y19" s="1"/>
      <c r="Z19" s="1"/>
      <c r="AA19" s="1"/>
      <c r="AB19" s="1"/>
      <c r="AC19" s="1"/>
    </row>
    <row r="20" spans="1:29" s="2" customFormat="1" ht="18.75">
      <c r="A20" s="14">
        <v>5</v>
      </c>
      <c r="B20" s="14">
        <v>1044399218</v>
      </c>
      <c r="C20" s="14" t="s">
        <v>39</v>
      </c>
      <c r="D20" s="24"/>
      <c r="E20" s="16">
        <v>12000</v>
      </c>
      <c r="F20" s="16">
        <v>3</v>
      </c>
      <c r="G20" s="16">
        <v>219834</v>
      </c>
      <c r="H20" s="16">
        <v>277000</v>
      </c>
      <c r="I20" s="16">
        <v>241000</v>
      </c>
      <c r="J20" s="16">
        <v>197000</v>
      </c>
      <c r="K20" s="16">
        <v>0</v>
      </c>
      <c r="L20" s="16">
        <v>0</v>
      </c>
      <c r="M20" s="75">
        <f t="shared" si="2"/>
        <v>30064.284636719127</v>
      </c>
      <c r="N20" s="97" t="s">
        <v>120</v>
      </c>
      <c r="O20" s="18">
        <f t="shared" si="3"/>
        <v>3</v>
      </c>
      <c r="P20" s="18">
        <f t="shared" si="4"/>
        <v>0.8</v>
      </c>
      <c r="Q20" s="108">
        <f t="shared" ca="1" si="5"/>
        <v>1.6236253864972392</v>
      </c>
      <c r="R20" s="16">
        <f t="shared" ca="1" si="6"/>
        <v>5.423625386497239</v>
      </c>
      <c r="S20" s="33">
        <v>14.7</v>
      </c>
      <c r="T20" s="34">
        <f t="shared" ca="1" si="7"/>
        <v>20.123625386497238</v>
      </c>
      <c r="U20" s="35">
        <f t="shared" si="8"/>
        <v>6.875</v>
      </c>
      <c r="V20" s="36">
        <f t="shared" ca="1" si="9"/>
        <v>13.248625386497238</v>
      </c>
      <c r="W20" s="18"/>
      <c r="X20" s="64"/>
      <c r="Y20" s="1"/>
      <c r="Z20" s="1"/>
      <c r="AA20" s="1"/>
      <c r="AB20" s="1"/>
      <c r="AC20" s="1"/>
    </row>
    <row r="21" spans="1:29" s="2" customFormat="1" ht="18.75">
      <c r="A21" s="14">
        <v>62</v>
      </c>
      <c r="B21" s="14">
        <v>643913124</v>
      </c>
      <c r="C21" s="14" t="s">
        <v>125</v>
      </c>
      <c r="D21" s="24"/>
      <c r="E21" s="16">
        <v>6000</v>
      </c>
      <c r="F21" s="16">
        <v>3</v>
      </c>
      <c r="G21" s="16">
        <v>172402</v>
      </c>
      <c r="H21" s="16">
        <v>155000</v>
      </c>
      <c r="I21" s="16">
        <v>183000</v>
      </c>
      <c r="J21" s="16">
        <v>207000</v>
      </c>
      <c r="K21" s="16">
        <v>0</v>
      </c>
      <c r="L21" s="16">
        <v>0</v>
      </c>
      <c r="M21" s="75">
        <f t="shared" si="2"/>
        <v>24650.284572833909</v>
      </c>
      <c r="N21" s="97" t="s">
        <v>120</v>
      </c>
      <c r="O21" s="18">
        <f t="shared" si="3"/>
        <v>3</v>
      </c>
      <c r="P21" s="18">
        <f t="shared" si="4"/>
        <v>0.4</v>
      </c>
      <c r="Q21" s="108">
        <f t="shared" ref="Q21:Q28" ca="1" si="10">$Z$1*$Z$11*M21/SUM(OFFSET($M$5,0,0,COUNTA($M$5:$M$100)))</f>
        <v>1.3312416477042115</v>
      </c>
      <c r="R21" s="16">
        <f t="shared" ca="1" si="6"/>
        <v>4.731241647704211</v>
      </c>
      <c r="S21" s="33">
        <v>15.185714285714299</v>
      </c>
      <c r="T21" s="34">
        <f t="shared" ca="1" si="7"/>
        <v>19.91695593341851</v>
      </c>
      <c r="U21" s="35">
        <f t="shared" si="8"/>
        <v>6.875</v>
      </c>
      <c r="V21" s="36">
        <f t="shared" ca="1" si="9"/>
        <v>13.04195593341851</v>
      </c>
      <c r="W21" s="4"/>
      <c r="X21" s="18"/>
      <c r="Y21" s="1"/>
      <c r="Z21" s="1"/>
      <c r="AA21" s="1"/>
      <c r="AB21" s="1"/>
      <c r="AC21" s="1"/>
    </row>
    <row r="22" spans="1:29" s="2" customFormat="1" ht="18.75">
      <c r="A22" s="14">
        <v>12</v>
      </c>
      <c r="B22" s="14">
        <v>1137897317</v>
      </c>
      <c r="C22" s="14" t="s">
        <v>53</v>
      </c>
      <c r="D22" s="24"/>
      <c r="E22" s="16">
        <v>6000</v>
      </c>
      <c r="F22" s="16">
        <v>3</v>
      </c>
      <c r="G22" s="16">
        <v>297765</v>
      </c>
      <c r="H22" s="16">
        <v>299000</v>
      </c>
      <c r="I22" s="16">
        <v>319000</v>
      </c>
      <c r="J22" s="16">
        <v>185000</v>
      </c>
      <c r="K22" s="16">
        <v>0</v>
      </c>
      <c r="L22" s="16">
        <v>0</v>
      </c>
      <c r="M22" s="75">
        <f t="shared" si="2"/>
        <v>33983.723315176925</v>
      </c>
      <c r="N22" s="97" t="s">
        <v>120</v>
      </c>
      <c r="O22" s="18">
        <f t="shared" si="3"/>
        <v>3</v>
      </c>
      <c r="P22" s="18">
        <f t="shared" si="4"/>
        <v>0.4</v>
      </c>
      <c r="Q22" s="108">
        <f t="shared" ca="1" si="10"/>
        <v>1.8352951539990721</v>
      </c>
      <c r="R22" s="16">
        <f t="shared" ca="1" si="6"/>
        <v>5.235295153999072</v>
      </c>
      <c r="S22" s="33">
        <v>14.64</v>
      </c>
      <c r="T22" s="34">
        <f t="shared" ca="1" si="7"/>
        <v>19.875295153999073</v>
      </c>
      <c r="U22" s="35">
        <f t="shared" si="8"/>
        <v>6.875</v>
      </c>
      <c r="V22" s="36">
        <f t="shared" ca="1" si="9"/>
        <v>13.000295153999073</v>
      </c>
      <c r="W22" s="18"/>
      <c r="X22" s="18"/>
      <c r="Y22" s="1"/>
      <c r="Z22" s="1"/>
      <c r="AA22" s="1"/>
      <c r="AB22" s="1"/>
      <c r="AC22" s="1"/>
    </row>
    <row r="23" spans="1:29" s="2" customFormat="1" ht="18.75">
      <c r="A23" s="14">
        <v>53</v>
      </c>
      <c r="B23" s="14">
        <v>500959924</v>
      </c>
      <c r="C23" s="14" t="s">
        <v>99</v>
      </c>
      <c r="D23" s="24"/>
      <c r="E23" s="16">
        <v>6800</v>
      </c>
      <c r="F23" s="16">
        <v>3</v>
      </c>
      <c r="G23" s="16">
        <v>277580</v>
      </c>
      <c r="H23" s="16">
        <v>281000</v>
      </c>
      <c r="I23" s="16">
        <v>295000</v>
      </c>
      <c r="J23" s="16">
        <v>348000</v>
      </c>
      <c r="K23" s="16">
        <v>0</v>
      </c>
      <c r="L23" s="16">
        <v>0</v>
      </c>
      <c r="M23" s="75">
        <f t="shared" si="2"/>
        <v>36292.30217734402</v>
      </c>
      <c r="N23" s="97" t="s">
        <v>120</v>
      </c>
      <c r="O23" s="18">
        <f t="shared" si="3"/>
        <v>3</v>
      </c>
      <c r="P23" s="18">
        <f t="shared" si="4"/>
        <v>0.45333333333333331</v>
      </c>
      <c r="Q23" s="108">
        <f t="shared" ca="1" si="10"/>
        <v>1.9599702391586722</v>
      </c>
      <c r="R23" s="16">
        <f t="shared" ca="1" si="6"/>
        <v>5.4133035724920049</v>
      </c>
      <c r="S23" s="33">
        <v>14.2</v>
      </c>
      <c r="T23" s="34">
        <f t="shared" ca="1" si="7"/>
        <v>19.613303572492004</v>
      </c>
      <c r="U23" s="35">
        <f t="shared" si="8"/>
        <v>6.875</v>
      </c>
      <c r="V23" s="36">
        <f t="shared" ca="1" si="9"/>
        <v>12.738303572492004</v>
      </c>
      <c r="W23" s="18"/>
      <c r="X23" s="18"/>
      <c r="Y23" s="1"/>
      <c r="Z23" s="1"/>
      <c r="AA23" s="1"/>
      <c r="AB23" s="1"/>
      <c r="AC23" s="1"/>
    </row>
    <row r="24" spans="1:29" s="2" customFormat="1" ht="18.75">
      <c r="A24" s="14">
        <v>8</v>
      </c>
      <c r="B24" s="14">
        <v>988820081</v>
      </c>
      <c r="C24" s="109" t="s">
        <v>156</v>
      </c>
      <c r="D24" s="14" t="s">
        <v>45</v>
      </c>
      <c r="E24" s="16">
        <v>6000</v>
      </c>
      <c r="F24" s="16">
        <v>3</v>
      </c>
      <c r="G24" s="16">
        <v>135437</v>
      </c>
      <c r="H24" s="16">
        <v>67000</v>
      </c>
      <c r="I24" s="16">
        <v>81000</v>
      </c>
      <c r="J24" s="16">
        <v>0</v>
      </c>
      <c r="K24" s="16">
        <v>0</v>
      </c>
      <c r="L24" s="16">
        <v>0</v>
      </c>
      <c r="M24" s="75">
        <f t="shared" si="2"/>
        <v>12284.073518287103</v>
      </c>
      <c r="N24" s="97" t="s">
        <v>120</v>
      </c>
      <c r="O24" s="18">
        <f t="shared" si="3"/>
        <v>3</v>
      </c>
      <c r="P24" s="18">
        <f t="shared" si="4"/>
        <v>0.4</v>
      </c>
      <c r="Q24" s="108">
        <f t="shared" ca="1" si="10"/>
        <v>0.6634028999821876</v>
      </c>
      <c r="R24" s="16">
        <f t="shared" ca="1" si="6"/>
        <v>4.0634028999821874</v>
      </c>
      <c r="S24" s="33">
        <v>15.4</v>
      </c>
      <c r="T24" s="34">
        <f t="shared" ca="1" si="7"/>
        <v>19.463402899982189</v>
      </c>
      <c r="U24" s="35">
        <f t="shared" si="8"/>
        <v>6.875</v>
      </c>
      <c r="V24" s="36">
        <f t="shared" ca="1" si="9"/>
        <v>12.588402899982189</v>
      </c>
      <c r="W24" s="18"/>
      <c r="Y24" s="1"/>
      <c r="Z24" s="1"/>
      <c r="AA24" s="1"/>
      <c r="AB24" s="1"/>
      <c r="AC24" s="1"/>
    </row>
    <row r="25" spans="1:29" s="1" customFormat="1" ht="18.75">
      <c r="A25" s="14">
        <v>58</v>
      </c>
      <c r="B25" s="14">
        <v>1875367946</v>
      </c>
      <c r="C25" s="14" t="s">
        <v>121</v>
      </c>
      <c r="D25" s="14"/>
      <c r="E25" s="16">
        <v>6000</v>
      </c>
      <c r="F25" s="16">
        <v>3</v>
      </c>
      <c r="G25" s="16">
        <v>244966</v>
      </c>
      <c r="H25" s="16">
        <v>305000</v>
      </c>
      <c r="I25" s="16">
        <v>349000</v>
      </c>
      <c r="J25" s="16">
        <v>278000</v>
      </c>
      <c r="K25" s="16">
        <v>0</v>
      </c>
      <c r="L25" s="16">
        <v>0</v>
      </c>
      <c r="M25" s="75">
        <f t="shared" si="2"/>
        <v>35733.284563352478</v>
      </c>
      <c r="N25" s="97" t="s">
        <v>120</v>
      </c>
      <c r="O25" s="18">
        <f t="shared" si="3"/>
        <v>3</v>
      </c>
      <c r="P25" s="18">
        <f t="shared" si="4"/>
        <v>0.4</v>
      </c>
      <c r="Q25" s="108">
        <f t="shared" ca="1" si="10"/>
        <v>1.9297804242156869</v>
      </c>
      <c r="R25" s="16">
        <f t="shared" ca="1" si="6"/>
        <v>5.329780424215687</v>
      </c>
      <c r="S25" s="33">
        <v>14.3628571428571</v>
      </c>
      <c r="T25" s="34">
        <f t="shared" ca="1" si="7"/>
        <v>19.692637567072786</v>
      </c>
      <c r="U25" s="35">
        <f t="shared" si="8"/>
        <v>6.875</v>
      </c>
      <c r="V25" s="36">
        <f t="shared" ca="1" si="9"/>
        <v>12.817637567072786</v>
      </c>
      <c r="W25" s="4"/>
      <c r="X25" s="18"/>
    </row>
    <row r="26" spans="1:29" s="1" customFormat="1" ht="18.75">
      <c r="A26" s="14">
        <v>69</v>
      </c>
      <c r="B26" s="14">
        <v>1588894627</v>
      </c>
      <c r="C26" s="14" t="s">
        <v>126</v>
      </c>
      <c r="D26" s="24"/>
      <c r="E26" s="16">
        <v>6000</v>
      </c>
      <c r="F26" s="16">
        <v>3</v>
      </c>
      <c r="G26" s="16">
        <v>0</v>
      </c>
      <c r="H26" s="16">
        <v>120000</v>
      </c>
      <c r="I26" s="16">
        <v>183000</v>
      </c>
      <c r="J26" s="16">
        <v>176000</v>
      </c>
      <c r="K26" s="16">
        <v>0</v>
      </c>
      <c r="L26" s="16">
        <v>0</v>
      </c>
      <c r="M26" s="75">
        <f t="shared" si="2"/>
        <v>18207.555190707131</v>
      </c>
      <c r="N26" s="97" t="s">
        <v>120</v>
      </c>
      <c r="O26" s="18">
        <f t="shared" si="3"/>
        <v>3</v>
      </c>
      <c r="P26" s="18">
        <f t="shared" si="4"/>
        <v>0.4</v>
      </c>
      <c r="Q26" s="108">
        <f t="shared" ca="1" si="10"/>
        <v>0.98330125565587922</v>
      </c>
      <c r="R26" s="16">
        <f t="shared" ca="1" si="6"/>
        <v>4.383301255655879</v>
      </c>
      <c r="S26" s="33">
        <v>14.8725</v>
      </c>
      <c r="T26" s="34">
        <f t="shared" ca="1" si="7"/>
        <v>19.255801255655879</v>
      </c>
      <c r="U26" s="35">
        <f t="shared" si="8"/>
        <v>6.875</v>
      </c>
      <c r="V26" s="36">
        <f t="shared" ca="1" si="9"/>
        <v>12.380801255655879</v>
      </c>
      <c r="W26" s="4"/>
      <c r="X26" s="18"/>
    </row>
    <row r="27" spans="1:29" s="1" customFormat="1" ht="18.75">
      <c r="A27" s="14">
        <v>10</v>
      </c>
      <c r="B27" s="14">
        <v>2108977014</v>
      </c>
      <c r="C27" s="14" t="s">
        <v>49</v>
      </c>
      <c r="D27" s="24"/>
      <c r="E27" s="16">
        <v>9000</v>
      </c>
      <c r="F27" s="16">
        <v>3</v>
      </c>
      <c r="G27" s="16">
        <v>238153</v>
      </c>
      <c r="H27" s="16">
        <v>274000</v>
      </c>
      <c r="I27" s="16">
        <v>0</v>
      </c>
      <c r="J27" s="16">
        <v>240000</v>
      </c>
      <c r="K27" s="16">
        <v>0</v>
      </c>
      <c r="L27" s="16">
        <v>0</v>
      </c>
      <c r="M27" s="75">
        <f t="shared" si="2"/>
        <v>25540.51464069448</v>
      </c>
      <c r="N27" s="57" t="s">
        <v>187</v>
      </c>
      <c r="O27" s="18">
        <f t="shared" si="3"/>
        <v>3</v>
      </c>
      <c r="P27" s="18">
        <f t="shared" si="4"/>
        <v>0.6</v>
      </c>
      <c r="Q27" s="108">
        <f t="shared" ca="1" si="10"/>
        <v>1.3793186319220978</v>
      </c>
      <c r="R27" s="16">
        <f t="shared" ca="1" si="6"/>
        <v>4.9793186319220979</v>
      </c>
      <c r="S27" s="33">
        <v>14.18</v>
      </c>
      <c r="T27" s="34">
        <f t="shared" ca="1" si="7"/>
        <v>19.159318631922098</v>
      </c>
      <c r="U27" s="35">
        <f t="shared" si="8"/>
        <v>0</v>
      </c>
      <c r="V27" s="36">
        <f t="shared" ca="1" si="9"/>
        <v>19.159318631922098</v>
      </c>
      <c r="W27" s="18"/>
      <c r="X27" s="18"/>
    </row>
    <row r="28" spans="1:29" s="1" customFormat="1" ht="18.75">
      <c r="A28" s="14">
        <v>82</v>
      </c>
      <c r="B28" s="14">
        <v>982362214</v>
      </c>
      <c r="C28" s="14" t="s">
        <v>144</v>
      </c>
      <c r="D28" s="24"/>
      <c r="E28" s="16">
        <v>6000</v>
      </c>
      <c r="F28" s="16">
        <v>3</v>
      </c>
      <c r="G28" s="16">
        <v>143437</v>
      </c>
      <c r="H28" s="16">
        <v>182000</v>
      </c>
      <c r="I28" s="16">
        <v>182000</v>
      </c>
      <c r="J28" s="16">
        <v>136000</v>
      </c>
      <c r="K28" s="16">
        <v>0</v>
      </c>
      <c r="L28" s="16">
        <v>0</v>
      </c>
      <c r="M28" s="75">
        <f t="shared" si="2"/>
        <v>22718.493180292007</v>
      </c>
      <c r="N28" s="57" t="s">
        <v>187</v>
      </c>
      <c r="O28" s="18">
        <f t="shared" si="3"/>
        <v>3</v>
      </c>
      <c r="P28" s="18">
        <f t="shared" si="4"/>
        <v>0.4</v>
      </c>
      <c r="Q28" s="108">
        <f t="shared" ca="1" si="10"/>
        <v>1.2269150161462765</v>
      </c>
      <c r="R28" s="16">
        <f t="shared" ca="1" si="6"/>
        <v>4.6269150161462766</v>
      </c>
      <c r="S28" s="33">
        <v>14.4428571428571</v>
      </c>
      <c r="T28" s="34">
        <f t="shared" ca="1" si="7"/>
        <v>19.069772159003378</v>
      </c>
      <c r="U28" s="35">
        <f t="shared" si="8"/>
        <v>0</v>
      </c>
      <c r="V28" s="36">
        <f t="shared" ca="1" si="9"/>
        <v>19.069772159003378</v>
      </c>
      <c r="W28" s="4"/>
      <c r="X28" s="18"/>
    </row>
    <row r="29" spans="1:29" s="1" customFormat="1" ht="18.75" hidden="1" customHeight="1">
      <c r="A29" s="14">
        <v>35</v>
      </c>
      <c r="B29" s="14"/>
      <c r="C29" s="14" t="s">
        <v>81</v>
      </c>
      <c r="D29" s="24"/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75">
        <f t="shared" si="2"/>
        <v>0</v>
      </c>
      <c r="N29" s="78" t="s">
        <v>187</v>
      </c>
      <c r="O29" s="18">
        <f t="shared" si="3"/>
        <v>0</v>
      </c>
      <c r="P29" s="18">
        <f t="shared" si="4"/>
        <v>0</v>
      </c>
      <c r="Q29" s="108">
        <f t="shared" ca="1" si="5"/>
        <v>0</v>
      </c>
      <c r="R29" s="16">
        <f t="shared" ca="1" si="6"/>
        <v>0</v>
      </c>
      <c r="S29" s="33" t="e">
        <v>#N/A</v>
      </c>
      <c r="T29" s="34" t="e">
        <f t="shared" ca="1" si="7"/>
        <v>#N/A</v>
      </c>
      <c r="U29" s="35">
        <f t="shared" si="8"/>
        <v>0</v>
      </c>
      <c r="V29" s="36" t="e">
        <f t="shared" ca="1" si="9"/>
        <v>#N/A</v>
      </c>
      <c r="W29" s="18"/>
      <c r="X29" s="18"/>
    </row>
    <row r="30" spans="1:29" s="1" customFormat="1" ht="18.75">
      <c r="A30" s="14">
        <v>87</v>
      </c>
      <c r="B30" s="14">
        <v>1126397085</v>
      </c>
      <c r="C30" s="14" t="s">
        <v>153</v>
      </c>
      <c r="D30" s="24"/>
      <c r="E30" s="16">
        <v>6000</v>
      </c>
      <c r="F30" s="16">
        <v>3</v>
      </c>
      <c r="G30" s="16">
        <v>90653</v>
      </c>
      <c r="H30" s="16">
        <v>117000</v>
      </c>
      <c r="I30" s="16">
        <v>120000</v>
      </c>
      <c r="J30" s="16">
        <v>167000</v>
      </c>
      <c r="K30" s="16">
        <v>0</v>
      </c>
      <c r="L30" s="16">
        <v>0</v>
      </c>
      <c r="M30" s="75">
        <f t="shared" si="2"/>
        <v>18652.003381464252</v>
      </c>
      <c r="N30" s="57" t="s">
        <v>187</v>
      </c>
      <c r="O30" s="18">
        <f t="shared" si="3"/>
        <v>3</v>
      </c>
      <c r="P30" s="18">
        <f t="shared" si="4"/>
        <v>0.4</v>
      </c>
      <c r="Q30" s="108">
        <f t="shared" ref="Q30:Q68" ca="1" si="11">$Z$1*$Z$11*M30/SUM(OFFSET($M$5,0,0,COUNTA($M$5:$M$100)))</f>
        <v>1.0073037348173053</v>
      </c>
      <c r="R30" s="16">
        <f t="shared" ca="1" si="6"/>
        <v>4.4073037348173054</v>
      </c>
      <c r="S30" s="33">
        <v>14.66</v>
      </c>
      <c r="T30" s="34">
        <f t="shared" ca="1" si="7"/>
        <v>19.067303734817305</v>
      </c>
      <c r="U30" s="35">
        <f t="shared" si="8"/>
        <v>0</v>
      </c>
      <c r="V30" s="36">
        <f t="shared" ca="1" si="9"/>
        <v>19.067303734817305</v>
      </c>
      <c r="W30" s="47"/>
      <c r="X30" s="47"/>
    </row>
    <row r="31" spans="1:29" s="1" customFormat="1" ht="18.75">
      <c r="A31" s="14">
        <v>73</v>
      </c>
      <c r="B31" s="14">
        <v>1326195449</v>
      </c>
      <c r="C31" s="14" t="s">
        <v>134</v>
      </c>
      <c r="D31" s="24"/>
      <c r="E31" s="16">
        <v>12000</v>
      </c>
      <c r="F31" s="16">
        <v>3</v>
      </c>
      <c r="G31" s="16">
        <v>0</v>
      </c>
      <c r="H31" s="16">
        <v>2427</v>
      </c>
      <c r="I31" s="16">
        <v>8500</v>
      </c>
      <c r="J31" s="16">
        <v>9315</v>
      </c>
      <c r="K31" s="16">
        <v>0</v>
      </c>
      <c r="L31" s="16">
        <v>0</v>
      </c>
      <c r="M31" s="75">
        <f t="shared" si="2"/>
        <v>1697.0321318578087</v>
      </c>
      <c r="N31" s="57" t="s">
        <v>187</v>
      </c>
      <c r="O31" s="18">
        <f t="shared" si="3"/>
        <v>3</v>
      </c>
      <c r="P31" s="18">
        <f t="shared" si="4"/>
        <v>0.8</v>
      </c>
      <c r="Q31" s="108">
        <f t="shared" ca="1" si="11"/>
        <v>9.1648428834412307E-2</v>
      </c>
      <c r="R31" s="16">
        <f t="shared" ca="1" si="6"/>
        <v>3.891648428834412</v>
      </c>
      <c r="S31" s="33">
        <v>14.5978571428571</v>
      </c>
      <c r="T31" s="34">
        <f t="shared" ca="1" si="7"/>
        <v>18.489505571691513</v>
      </c>
      <c r="U31" s="35">
        <f t="shared" si="8"/>
        <v>0</v>
      </c>
      <c r="V31" s="36">
        <f t="shared" ca="1" si="9"/>
        <v>18.489505571691513</v>
      </c>
      <c r="W31" s="4"/>
      <c r="X31" s="18"/>
    </row>
    <row r="32" spans="1:29" s="2" customFormat="1" ht="18.75">
      <c r="A32" s="14">
        <v>105</v>
      </c>
      <c r="B32" s="14">
        <v>1172805144</v>
      </c>
      <c r="C32" s="14" t="s">
        <v>188</v>
      </c>
      <c r="D32" s="24"/>
      <c r="E32" s="16">
        <v>6000</v>
      </c>
      <c r="F32" s="16">
        <v>3</v>
      </c>
      <c r="G32" s="16">
        <v>22913</v>
      </c>
      <c r="H32" s="16">
        <v>17000</v>
      </c>
      <c r="I32" s="16">
        <v>37000</v>
      </c>
      <c r="J32" s="16">
        <v>32000</v>
      </c>
      <c r="K32" s="16">
        <v>0</v>
      </c>
      <c r="L32" s="16">
        <v>0</v>
      </c>
      <c r="M32" s="75">
        <f t="shared" si="2"/>
        <v>5995.284412940021</v>
      </c>
      <c r="N32" s="57" t="s">
        <v>187</v>
      </c>
      <c r="O32" s="18">
        <f t="shared" si="3"/>
        <v>3</v>
      </c>
      <c r="P32" s="18">
        <f t="shared" si="4"/>
        <v>0.4</v>
      </c>
      <c r="Q32" s="108">
        <f t="shared" ca="1" si="11"/>
        <v>0.32377607149953069</v>
      </c>
      <c r="R32" s="16">
        <f t="shared" ca="1" si="6"/>
        <v>3.7237760714995307</v>
      </c>
      <c r="S32" s="33">
        <v>13.848219232291299</v>
      </c>
      <c r="T32" s="34">
        <f t="shared" ca="1" si="7"/>
        <v>17.571995303790828</v>
      </c>
      <c r="U32" s="35">
        <f t="shared" si="8"/>
        <v>0</v>
      </c>
      <c r="V32" s="36">
        <f t="shared" ca="1" si="9"/>
        <v>17.571995303790828</v>
      </c>
      <c r="W32" s="67"/>
      <c r="X32" s="33"/>
      <c r="Y32" s="1"/>
      <c r="Z32" s="1"/>
      <c r="AA32" s="1"/>
      <c r="AB32" s="1"/>
      <c r="AC32" s="1"/>
    </row>
    <row r="33" spans="1:29" s="2" customFormat="1" ht="18.75">
      <c r="A33" s="14">
        <v>107</v>
      </c>
      <c r="B33" s="14">
        <v>662528105</v>
      </c>
      <c r="C33" s="14" t="s">
        <v>195</v>
      </c>
      <c r="D33" s="24"/>
      <c r="E33" s="16">
        <v>6000</v>
      </c>
      <c r="F33" s="16">
        <v>3</v>
      </c>
      <c r="G33" s="16">
        <v>46793</v>
      </c>
      <c r="H33" s="16">
        <v>63000</v>
      </c>
      <c r="I33" s="16">
        <v>74000</v>
      </c>
      <c r="J33" s="16">
        <v>88000</v>
      </c>
      <c r="K33" s="16">
        <v>0</v>
      </c>
      <c r="L33" s="16">
        <v>0</v>
      </c>
      <c r="M33" s="75">
        <f t="shared" si="2"/>
        <v>11903.610299529972</v>
      </c>
      <c r="N33" s="78" t="s">
        <v>187</v>
      </c>
      <c r="O33" s="18">
        <f t="shared" si="3"/>
        <v>3</v>
      </c>
      <c r="P33" s="18">
        <f t="shared" si="4"/>
        <v>0.4</v>
      </c>
      <c r="Q33" s="108">
        <f t="shared" ca="1" si="11"/>
        <v>0.64285593709692856</v>
      </c>
      <c r="R33" s="16">
        <f t="shared" ca="1" si="6"/>
        <v>4.0428559370969284</v>
      </c>
      <c r="S33" s="33">
        <v>12.1727087455481</v>
      </c>
      <c r="T33" s="34">
        <f t="shared" ca="1" si="7"/>
        <v>16.215564682645027</v>
      </c>
      <c r="U33" s="35">
        <f t="shared" si="8"/>
        <v>0</v>
      </c>
      <c r="V33" s="36">
        <f t="shared" ca="1" si="9"/>
        <v>16.215564682645027</v>
      </c>
      <c r="W33" s="67"/>
      <c r="X33" s="47"/>
      <c r="Y33" s="1"/>
      <c r="Z33" s="1"/>
      <c r="AA33" s="1"/>
      <c r="AB33" s="1"/>
      <c r="AC33" s="1"/>
    </row>
    <row r="34" spans="1:29" s="2" customFormat="1" ht="18.75">
      <c r="A34" s="14">
        <v>92</v>
      </c>
      <c r="B34" s="14">
        <v>1367873925</v>
      </c>
      <c r="C34" s="14" t="s">
        <v>191</v>
      </c>
      <c r="D34" s="24" t="s">
        <v>159</v>
      </c>
      <c r="E34" s="16">
        <v>12000</v>
      </c>
      <c r="F34" s="16">
        <v>3</v>
      </c>
      <c r="G34" s="16">
        <v>75945</v>
      </c>
      <c r="H34" s="16">
        <v>143000</v>
      </c>
      <c r="I34" s="16">
        <v>212000</v>
      </c>
      <c r="J34" s="16">
        <v>177000</v>
      </c>
      <c r="K34" s="16">
        <v>0</v>
      </c>
      <c r="L34" s="16">
        <v>0</v>
      </c>
      <c r="M34" s="75">
        <f t="shared" si="2"/>
        <v>21771.994615644628</v>
      </c>
      <c r="N34" s="78" t="s">
        <v>187</v>
      </c>
      <c r="O34" s="18">
        <f t="shared" si="3"/>
        <v>3</v>
      </c>
      <c r="P34" s="18">
        <f t="shared" si="4"/>
        <v>0.8</v>
      </c>
      <c r="Q34" s="108">
        <f t="shared" ca="1" si="11"/>
        <v>1.1757992448444123</v>
      </c>
      <c r="R34" s="16">
        <f t="shared" ca="1" si="6"/>
        <v>4.9757992448444117</v>
      </c>
      <c r="S34" s="33">
        <v>8.7971428571428607</v>
      </c>
      <c r="T34" s="34">
        <f t="shared" ca="1" si="7"/>
        <v>13.772942101987272</v>
      </c>
      <c r="U34" s="35">
        <f t="shared" si="8"/>
        <v>0</v>
      </c>
      <c r="V34" s="36">
        <f t="shared" ca="1" si="9"/>
        <v>13.772942101987272</v>
      </c>
      <c r="W34" s="67"/>
      <c r="X34" s="47"/>
      <c r="Y34" s="1"/>
      <c r="Z34" s="1"/>
      <c r="AA34" s="1"/>
      <c r="AB34" s="1"/>
      <c r="AC34" s="1"/>
    </row>
    <row r="35" spans="1:29" s="2" customFormat="1" ht="18.75">
      <c r="A35" s="13">
        <v>110</v>
      </c>
      <c r="B35" s="13">
        <v>1968703358</v>
      </c>
      <c r="C35" s="66" t="s">
        <v>215</v>
      </c>
      <c r="D35" s="68"/>
      <c r="E35" s="16">
        <v>7200</v>
      </c>
      <c r="F35" s="16">
        <v>3</v>
      </c>
      <c r="G35" s="16">
        <v>106726</v>
      </c>
      <c r="H35" s="16">
        <v>122000</v>
      </c>
      <c r="I35" s="16">
        <v>145000</v>
      </c>
      <c r="J35" s="16">
        <v>67000</v>
      </c>
      <c r="K35" s="16">
        <v>0</v>
      </c>
      <c r="L35" s="16">
        <v>0</v>
      </c>
      <c r="M35" s="75">
        <f t="shared" si="2"/>
        <v>17105.134910972949</v>
      </c>
      <c r="N35" s="78" t="s">
        <v>187</v>
      </c>
      <c r="O35" s="18">
        <f t="shared" si="3"/>
        <v>3</v>
      </c>
      <c r="P35" s="18">
        <f t="shared" si="4"/>
        <v>0.48</v>
      </c>
      <c r="Q35" s="108">
        <f t="shared" ca="1" si="11"/>
        <v>0.92376491296905938</v>
      </c>
      <c r="R35" s="16">
        <f t="shared" ca="1" si="6"/>
        <v>4.4037649129690593</v>
      </c>
      <c r="S35" s="33">
        <v>13.0211255437088</v>
      </c>
      <c r="T35" s="34">
        <f t="shared" ca="1" si="7"/>
        <v>17.424890456677858</v>
      </c>
      <c r="U35" s="35">
        <f t="shared" si="8"/>
        <v>0</v>
      </c>
      <c r="V35" s="36">
        <f t="shared" ca="1" si="9"/>
        <v>17.424890456677858</v>
      </c>
      <c r="W35" s="86">
        <v>30</v>
      </c>
      <c r="X35" s="48">
        <f ca="1">_xlfn.AGGREGATE(16,6,$V$5:$V$57,1-(W35-1)/$Z$1)</f>
        <v>13.245797269572664</v>
      </c>
      <c r="Y35" s="1"/>
      <c r="Z35" s="1"/>
      <c r="AA35" s="1"/>
      <c r="AB35" s="1"/>
      <c r="AC35" s="1"/>
    </row>
    <row r="36" spans="1:29" s="2" customFormat="1" ht="18.75">
      <c r="A36" s="13">
        <v>111</v>
      </c>
      <c r="B36" s="13">
        <v>821132395</v>
      </c>
      <c r="C36" s="66" t="s">
        <v>216</v>
      </c>
      <c r="D36" s="68"/>
      <c r="E36" s="16">
        <v>6000</v>
      </c>
      <c r="F36" s="16">
        <v>3</v>
      </c>
      <c r="G36" s="16">
        <v>65852</v>
      </c>
      <c r="H36" s="16">
        <v>63000</v>
      </c>
      <c r="I36" s="16">
        <v>47000</v>
      </c>
      <c r="J36" s="16">
        <v>101000</v>
      </c>
      <c r="K36" s="16">
        <v>0</v>
      </c>
      <c r="L36" s="16">
        <v>0</v>
      </c>
      <c r="M36" s="75">
        <f t="shared" si="2"/>
        <v>12069.401894100194</v>
      </c>
      <c r="N36" s="78" t="s">
        <v>187</v>
      </c>
      <c r="O36" s="18">
        <f t="shared" si="3"/>
        <v>3</v>
      </c>
      <c r="P36" s="18">
        <f t="shared" si="4"/>
        <v>0.4</v>
      </c>
      <c r="Q36" s="108">
        <f t="shared" ca="1" si="11"/>
        <v>0.6518095325363259</v>
      </c>
      <c r="R36" s="16">
        <f t="shared" ca="1" si="6"/>
        <v>4.0518095325363257</v>
      </c>
      <c r="S36" s="33">
        <v>12.425866639916901</v>
      </c>
      <c r="T36" s="34">
        <f t="shared" ca="1" si="7"/>
        <v>16.477676172453226</v>
      </c>
      <c r="U36" s="35">
        <f t="shared" si="8"/>
        <v>0</v>
      </c>
      <c r="V36" s="36">
        <f t="shared" ca="1" si="9"/>
        <v>16.477676172453226</v>
      </c>
      <c r="W36" s="86">
        <v>40</v>
      </c>
      <c r="X36" s="48">
        <f ca="1">_xlfn.AGGREGATE(16,6,$V$5:$V$57,1-(W36-1)/$Z$1)</f>
        <v>12.588288973914464</v>
      </c>
      <c r="Y36" s="1"/>
      <c r="Z36" s="1"/>
      <c r="AA36" s="1"/>
      <c r="AB36" s="1"/>
      <c r="AC36" s="1"/>
    </row>
    <row r="37" spans="1:29" s="2" customFormat="1" ht="18.75">
      <c r="A37" s="13">
        <v>116</v>
      </c>
      <c r="B37" s="13">
        <v>2122596917</v>
      </c>
      <c r="C37" s="66" t="s">
        <v>217</v>
      </c>
      <c r="D37" s="68"/>
      <c r="E37" s="16">
        <v>4000</v>
      </c>
      <c r="F37" s="16">
        <v>3</v>
      </c>
      <c r="G37" s="16">
        <v>0</v>
      </c>
      <c r="H37" s="16">
        <v>0</v>
      </c>
      <c r="I37" s="16">
        <v>53000</v>
      </c>
      <c r="J37" s="16">
        <v>69000</v>
      </c>
      <c r="K37" s="16">
        <v>0</v>
      </c>
      <c r="L37" s="16">
        <v>0</v>
      </c>
      <c r="M37" s="75">
        <f t="shared" si="2"/>
        <v>6527.8455894451154</v>
      </c>
      <c r="N37" s="78" t="s">
        <v>187</v>
      </c>
      <c r="O37" s="18">
        <f t="shared" si="3"/>
        <v>3</v>
      </c>
      <c r="P37" s="18">
        <f t="shared" si="4"/>
        <v>0.26666666666666666</v>
      </c>
      <c r="Q37" s="108">
        <f t="shared" ca="1" si="11"/>
        <v>0.3525371032847483</v>
      </c>
      <c r="R37" s="16">
        <f t="shared" ca="1" si="6"/>
        <v>3.6192037699514148</v>
      </c>
      <c r="S37" s="33">
        <v>12.0105709527542</v>
      </c>
      <c r="T37" s="34">
        <f t="shared" ca="1" si="7"/>
        <v>15.629774722705616</v>
      </c>
      <c r="U37" s="35">
        <f t="shared" si="8"/>
        <v>0</v>
      </c>
      <c r="V37" s="36">
        <f t="shared" ca="1" si="9"/>
        <v>15.629774722705616</v>
      </c>
      <c r="W37" s="86">
        <v>46</v>
      </c>
      <c r="X37" s="48">
        <f ca="1">_xlfn.AGGREGATE(16,6,$V$5:$V$57,1-(W37-1)/$Z$1)</f>
        <v>12.360370155066342</v>
      </c>
      <c r="Y37" s="1"/>
      <c r="Z37" s="1"/>
      <c r="AA37" s="1"/>
      <c r="AB37" s="1"/>
      <c r="AC37" s="1"/>
    </row>
    <row r="38" spans="1:29" s="2" customFormat="1" ht="18.75">
      <c r="A38" s="14">
        <v>15</v>
      </c>
      <c r="B38" s="14">
        <v>388960345</v>
      </c>
      <c r="C38" s="14" t="s">
        <v>59</v>
      </c>
      <c r="D38" s="24"/>
      <c r="E38" s="16">
        <v>6000</v>
      </c>
      <c r="F38" s="16">
        <v>2</v>
      </c>
      <c r="G38" s="16">
        <v>180773</v>
      </c>
      <c r="H38" s="16">
        <v>211000</v>
      </c>
      <c r="I38" s="16">
        <v>260000</v>
      </c>
      <c r="J38" s="16">
        <v>233000</v>
      </c>
      <c r="K38" s="16">
        <v>0</v>
      </c>
      <c r="L38" s="16">
        <v>0</v>
      </c>
      <c r="M38" s="75">
        <f t="shared" si="2"/>
        <v>28848.543789703766</v>
      </c>
      <c r="N38" s="88" t="s">
        <v>120</v>
      </c>
      <c r="O38" s="18">
        <f t="shared" si="3"/>
        <v>2</v>
      </c>
      <c r="P38" s="18">
        <f t="shared" si="4"/>
        <v>0.4</v>
      </c>
      <c r="Q38" s="108">
        <f t="shared" ca="1" si="11"/>
        <v>1.5579691526480905</v>
      </c>
      <c r="R38" s="16">
        <f t="shared" ca="1" si="6"/>
        <v>3.9579691526480905</v>
      </c>
      <c r="S38" s="33">
        <v>16.16</v>
      </c>
      <c r="T38" s="34">
        <f t="shared" ca="1" si="7"/>
        <v>20.11796915264809</v>
      </c>
      <c r="U38" s="35">
        <f t="shared" si="8"/>
        <v>6.875</v>
      </c>
      <c r="V38" s="36">
        <f t="shared" ca="1" si="9"/>
        <v>13.24296915264809</v>
      </c>
      <c r="W38" s="18"/>
      <c r="X38" s="18"/>
      <c r="Y38" s="1"/>
      <c r="Z38" s="1"/>
      <c r="AA38" s="1"/>
      <c r="AB38" s="1"/>
      <c r="AC38" s="1"/>
    </row>
    <row r="39" spans="1:29" s="2" customFormat="1" ht="18.75">
      <c r="A39" s="14">
        <v>84</v>
      </c>
      <c r="B39" s="14">
        <v>1115930957</v>
      </c>
      <c r="C39" s="14" t="s">
        <v>158</v>
      </c>
      <c r="D39" s="24"/>
      <c r="E39" s="16">
        <v>6000</v>
      </c>
      <c r="F39" s="16">
        <v>2</v>
      </c>
      <c r="G39" s="16">
        <v>242906</v>
      </c>
      <c r="H39" s="16">
        <v>300000</v>
      </c>
      <c r="I39" s="16">
        <v>279000</v>
      </c>
      <c r="J39" s="16">
        <v>283000</v>
      </c>
      <c r="K39" s="16">
        <v>0</v>
      </c>
      <c r="L39" s="16">
        <v>0</v>
      </c>
      <c r="M39" s="75">
        <f t="shared" si="2"/>
        <v>34079.561568337071</v>
      </c>
      <c r="N39" s="88" t="s">
        <v>120</v>
      </c>
      <c r="O39" s="18">
        <f t="shared" si="3"/>
        <v>2</v>
      </c>
      <c r="P39" s="18">
        <f t="shared" si="4"/>
        <v>0.4</v>
      </c>
      <c r="Q39" s="108">
        <f t="shared" ca="1" si="11"/>
        <v>1.8404709106388397</v>
      </c>
      <c r="R39" s="16">
        <f t="shared" ca="1" si="6"/>
        <v>4.2404709106388392</v>
      </c>
      <c r="S39" s="33">
        <v>15.22</v>
      </c>
      <c r="T39" s="34">
        <f t="shared" ca="1" si="7"/>
        <v>19.46047091063884</v>
      </c>
      <c r="U39" s="35">
        <f t="shared" si="8"/>
        <v>6.875</v>
      </c>
      <c r="V39" s="36">
        <f t="shared" ca="1" si="9"/>
        <v>12.58547091063884</v>
      </c>
      <c r="W39" s="67"/>
      <c r="X39" s="47"/>
      <c r="Y39" s="1"/>
      <c r="Z39" s="1"/>
      <c r="AA39" s="1"/>
      <c r="AB39" s="1"/>
      <c r="AC39" s="1"/>
    </row>
    <row r="40" spans="1:29" s="2" customFormat="1" ht="18.75">
      <c r="A40" s="14">
        <v>77</v>
      </c>
      <c r="B40" s="14">
        <v>904395212</v>
      </c>
      <c r="C40" s="14" t="s">
        <v>157</v>
      </c>
      <c r="D40" s="14" t="s">
        <v>140</v>
      </c>
      <c r="E40" s="16">
        <v>12000</v>
      </c>
      <c r="F40" s="16">
        <v>2</v>
      </c>
      <c r="G40" s="16">
        <v>262438</v>
      </c>
      <c r="H40" s="16">
        <v>293000</v>
      </c>
      <c r="I40" s="16">
        <v>282000</v>
      </c>
      <c r="J40" s="16">
        <v>223000</v>
      </c>
      <c r="K40" s="16">
        <v>0</v>
      </c>
      <c r="L40" s="16">
        <v>0</v>
      </c>
      <c r="M40" s="75">
        <f t="shared" si="2"/>
        <v>33045.624335391745</v>
      </c>
      <c r="N40" s="88" t="s">
        <v>120</v>
      </c>
      <c r="O40" s="18">
        <f t="shared" si="3"/>
        <v>2</v>
      </c>
      <c r="P40" s="18">
        <f t="shared" si="4"/>
        <v>0.8</v>
      </c>
      <c r="Q40" s="108">
        <f t="shared" ca="1" si="11"/>
        <v>1.7846330033099416</v>
      </c>
      <c r="R40" s="16">
        <f t="shared" ca="1" si="6"/>
        <v>4.5846330033099409</v>
      </c>
      <c r="S40" s="33">
        <v>15.1971428571429</v>
      </c>
      <c r="T40" s="34">
        <f t="shared" ca="1" si="7"/>
        <v>19.781775860452839</v>
      </c>
      <c r="U40" s="35">
        <f t="shared" si="8"/>
        <v>6.875</v>
      </c>
      <c r="V40" s="36">
        <f t="shared" ca="1" si="9"/>
        <v>12.906775860452839</v>
      </c>
      <c r="W40" s="6"/>
      <c r="X40" s="18"/>
      <c r="Y40" s="1"/>
      <c r="Z40" s="1"/>
      <c r="AA40" s="1"/>
      <c r="AB40" s="1"/>
      <c r="AC40" s="1"/>
    </row>
    <row r="41" spans="1:29" s="2" customFormat="1" ht="18.75">
      <c r="A41" s="14">
        <v>2</v>
      </c>
      <c r="B41" s="14">
        <v>13685366739</v>
      </c>
      <c r="C41" s="14" t="s">
        <v>30</v>
      </c>
      <c r="D41" s="24"/>
      <c r="E41" s="16">
        <v>6000</v>
      </c>
      <c r="F41" s="16">
        <v>2</v>
      </c>
      <c r="G41" s="16">
        <v>252546</v>
      </c>
      <c r="H41" s="16">
        <v>247000</v>
      </c>
      <c r="I41" s="16">
        <v>0</v>
      </c>
      <c r="J41" s="16">
        <v>351000</v>
      </c>
      <c r="K41" s="16">
        <v>0</v>
      </c>
      <c r="L41" s="16">
        <v>0</v>
      </c>
      <c r="M41" s="75">
        <f t="shared" si="2"/>
        <v>28007.436169793262</v>
      </c>
      <c r="N41" s="88" t="s">
        <v>120</v>
      </c>
      <c r="O41" s="18">
        <f t="shared" si="3"/>
        <v>2</v>
      </c>
      <c r="P41" s="18">
        <f t="shared" si="4"/>
        <v>0.4</v>
      </c>
      <c r="Q41" s="108">
        <f t="shared" ca="1" si="11"/>
        <v>1.5125450322685545</v>
      </c>
      <c r="R41" s="16">
        <f t="shared" ca="1" si="6"/>
        <v>3.9125450322685547</v>
      </c>
      <c r="S41" s="33">
        <v>15.84</v>
      </c>
      <c r="T41" s="34">
        <f t="shared" ca="1" si="7"/>
        <v>19.752545032268554</v>
      </c>
      <c r="U41" s="35">
        <f t="shared" si="8"/>
        <v>6.875</v>
      </c>
      <c r="V41" s="36">
        <f t="shared" ca="1" si="9"/>
        <v>12.877545032268554</v>
      </c>
      <c r="W41" s="64"/>
      <c r="X41" s="18"/>
      <c r="Y41" s="1"/>
      <c r="Z41" s="1"/>
      <c r="AA41" s="1"/>
      <c r="AB41" s="1"/>
      <c r="AC41" s="1"/>
    </row>
    <row r="42" spans="1:29" s="2" customFormat="1" ht="18.75">
      <c r="A42" s="14">
        <v>72</v>
      </c>
      <c r="B42" s="14">
        <v>1555569254</v>
      </c>
      <c r="C42" s="14" t="s">
        <v>127</v>
      </c>
      <c r="D42" s="24"/>
      <c r="E42" s="16">
        <v>12000</v>
      </c>
      <c r="F42" s="16">
        <v>2</v>
      </c>
      <c r="G42" s="16">
        <v>143207</v>
      </c>
      <c r="H42" s="16">
        <v>188000</v>
      </c>
      <c r="I42" s="16">
        <v>0</v>
      </c>
      <c r="J42" s="16">
        <v>0</v>
      </c>
      <c r="K42" s="16">
        <v>0</v>
      </c>
      <c r="L42" s="16">
        <v>0</v>
      </c>
      <c r="M42" s="75">
        <f t="shared" si="2"/>
        <v>13806.214935390117</v>
      </c>
      <c r="N42" s="88" t="s">
        <v>120</v>
      </c>
      <c r="O42" s="18">
        <f t="shared" si="3"/>
        <v>2</v>
      </c>
      <c r="P42" s="18">
        <f t="shared" si="4"/>
        <v>0.8</v>
      </c>
      <c r="Q42" s="108">
        <f t="shared" ca="1" si="11"/>
        <v>0.74560633427341616</v>
      </c>
      <c r="R42" s="16">
        <f t="shared" ca="1" si="6"/>
        <v>3.5456063342734159</v>
      </c>
      <c r="S42" s="33">
        <v>15.6742857142857</v>
      </c>
      <c r="T42" s="34">
        <f t="shared" ca="1" si="7"/>
        <v>19.219892048559117</v>
      </c>
      <c r="U42" s="35">
        <f t="shared" si="8"/>
        <v>6.875</v>
      </c>
      <c r="V42" s="36">
        <f t="shared" ca="1" si="9"/>
        <v>12.344892048559117</v>
      </c>
      <c r="W42" s="4"/>
      <c r="X42" s="18"/>
      <c r="Y42" s="1"/>
      <c r="Z42" s="1"/>
      <c r="AA42" s="1"/>
      <c r="AB42" s="1"/>
      <c r="AC42" s="1"/>
    </row>
    <row r="43" spans="1:29" s="2" customFormat="1" ht="18.75">
      <c r="A43" s="14">
        <v>100</v>
      </c>
      <c r="B43" s="14">
        <v>1516934519</v>
      </c>
      <c r="C43" s="14" t="s">
        <v>185</v>
      </c>
      <c r="D43" s="24"/>
      <c r="E43" s="16">
        <v>6000</v>
      </c>
      <c r="F43" s="16">
        <v>2</v>
      </c>
      <c r="G43" s="16">
        <v>156705</v>
      </c>
      <c r="H43" s="16">
        <v>0</v>
      </c>
      <c r="I43" s="16">
        <v>173000</v>
      </c>
      <c r="J43" s="16">
        <v>0</v>
      </c>
      <c r="K43" s="16">
        <v>0</v>
      </c>
      <c r="L43" s="16">
        <v>0</v>
      </c>
      <c r="M43" s="75">
        <f t="shared" si="2"/>
        <v>13759.23062006982</v>
      </c>
      <c r="N43" s="78" t="s">
        <v>187</v>
      </c>
      <c r="O43" s="18">
        <f t="shared" si="3"/>
        <v>2</v>
      </c>
      <c r="P43" s="18">
        <f t="shared" si="4"/>
        <v>0.4</v>
      </c>
      <c r="Q43" s="108">
        <f t="shared" ca="1" si="11"/>
        <v>0.74306894055049844</v>
      </c>
      <c r="R43" s="16">
        <f t="shared" ca="1" si="6"/>
        <v>3.1430689405504983</v>
      </c>
      <c r="S43" s="33">
        <v>15.3010526315789</v>
      </c>
      <c r="T43" s="34">
        <f t="shared" ca="1" si="7"/>
        <v>18.444121572129397</v>
      </c>
      <c r="U43" s="35">
        <f t="shared" si="8"/>
        <v>0</v>
      </c>
      <c r="V43" s="36">
        <f t="shared" ca="1" si="9"/>
        <v>18.444121572129397</v>
      </c>
      <c r="W43" s="47"/>
      <c r="X43" s="47"/>
      <c r="Y43" s="1"/>
      <c r="Z43" s="1"/>
      <c r="AA43" s="1"/>
      <c r="AB43" s="1"/>
      <c r="AC43" s="1"/>
    </row>
    <row r="44" spans="1:29" s="2" customFormat="1" ht="18.75">
      <c r="A44" s="14">
        <v>51</v>
      </c>
      <c r="B44" s="14">
        <v>224931272</v>
      </c>
      <c r="C44" s="14" t="s">
        <v>97</v>
      </c>
      <c r="D44" s="24"/>
      <c r="E44" s="16">
        <v>7000</v>
      </c>
      <c r="F44" s="16">
        <v>2</v>
      </c>
      <c r="G44" s="16">
        <v>106726</v>
      </c>
      <c r="H44" s="16">
        <v>98000</v>
      </c>
      <c r="I44" s="16">
        <v>167000</v>
      </c>
      <c r="J44" s="16">
        <v>179000</v>
      </c>
      <c r="K44" s="16">
        <v>0</v>
      </c>
      <c r="L44" s="16">
        <v>0</v>
      </c>
      <c r="M44" s="75">
        <f t="shared" si="2"/>
        <v>20216.300533550304</v>
      </c>
      <c r="N44" s="78" t="s">
        <v>187</v>
      </c>
      <c r="O44" s="18">
        <f t="shared" si="3"/>
        <v>2</v>
      </c>
      <c r="P44" s="18">
        <f t="shared" si="4"/>
        <v>0.46666666666666667</v>
      </c>
      <c r="Q44" s="108">
        <f t="shared" ca="1" si="11"/>
        <v>1.0917837947569391</v>
      </c>
      <c r="R44" s="16">
        <f t="shared" ca="1" si="6"/>
        <v>3.5584504614236057</v>
      </c>
      <c r="S44" s="33">
        <v>13.56</v>
      </c>
      <c r="T44" s="34">
        <f t="shared" ca="1" si="7"/>
        <v>17.118450461423606</v>
      </c>
      <c r="U44" s="35">
        <f t="shared" si="8"/>
        <v>0</v>
      </c>
      <c r="V44" s="36">
        <f t="shared" ca="1" si="9"/>
        <v>17.118450461423606</v>
      </c>
      <c r="W44" s="18"/>
      <c r="X44" s="18"/>
      <c r="Y44" s="1"/>
      <c r="Z44" s="1"/>
      <c r="AA44" s="1"/>
      <c r="AB44" s="1"/>
      <c r="AC44" s="1"/>
    </row>
    <row r="45" spans="1:29" s="2" customFormat="1" ht="18.75">
      <c r="A45" s="14">
        <v>103</v>
      </c>
      <c r="B45" s="14">
        <v>1540443440</v>
      </c>
      <c r="C45" s="14" t="s">
        <v>193</v>
      </c>
      <c r="D45" s="24" t="s">
        <v>189</v>
      </c>
      <c r="E45" s="16">
        <v>6000</v>
      </c>
      <c r="F45" s="16">
        <v>2</v>
      </c>
      <c r="G45" s="16">
        <v>60047</v>
      </c>
      <c r="H45" s="16">
        <v>70000</v>
      </c>
      <c r="I45" s="16">
        <v>66000</v>
      </c>
      <c r="J45" s="16">
        <v>86000</v>
      </c>
      <c r="K45" s="16">
        <v>0</v>
      </c>
      <c r="L45" s="16">
        <v>0</v>
      </c>
      <c r="M45" s="75">
        <f t="shared" si="2"/>
        <v>12238.864131237775</v>
      </c>
      <c r="N45" s="78" t="s">
        <v>187</v>
      </c>
      <c r="O45" s="18">
        <f t="shared" si="3"/>
        <v>2</v>
      </c>
      <c r="P45" s="18">
        <f t="shared" si="4"/>
        <v>0.4</v>
      </c>
      <c r="Q45" s="108">
        <f t="shared" ca="1" si="11"/>
        <v>0.6609613614786698</v>
      </c>
      <c r="R45" s="16">
        <f t="shared" ca="1" si="6"/>
        <v>3.0609613614786699</v>
      </c>
      <c r="S45" s="33">
        <v>12.4578947368421</v>
      </c>
      <c r="T45" s="34">
        <f t="shared" ca="1" si="7"/>
        <v>15.51885609832077</v>
      </c>
      <c r="U45" s="35">
        <f t="shared" si="8"/>
        <v>0</v>
      </c>
      <c r="V45" s="36">
        <f t="shared" ca="1" si="9"/>
        <v>15.51885609832077</v>
      </c>
      <c r="W45" s="47"/>
      <c r="X45" s="33"/>
      <c r="Y45" s="1"/>
      <c r="Z45" s="1"/>
      <c r="AA45" s="1"/>
      <c r="AB45" s="1"/>
      <c r="AC45" s="1"/>
    </row>
    <row r="46" spans="1:29" s="2" customFormat="1" ht="18.75">
      <c r="A46" s="14">
        <v>78</v>
      </c>
      <c r="B46" s="14">
        <v>783202763</v>
      </c>
      <c r="C46" s="14" t="s">
        <v>148</v>
      </c>
      <c r="D46" s="24"/>
      <c r="E46" s="16">
        <v>6000</v>
      </c>
      <c r="F46" s="16">
        <v>2</v>
      </c>
      <c r="G46" s="16">
        <v>80859</v>
      </c>
      <c r="H46" s="16">
        <v>100000</v>
      </c>
      <c r="I46" s="16">
        <v>138000</v>
      </c>
      <c r="J46" s="16">
        <v>0</v>
      </c>
      <c r="K46" s="16">
        <v>0</v>
      </c>
      <c r="L46" s="16">
        <v>0</v>
      </c>
      <c r="M46" s="75">
        <f t="shared" si="2"/>
        <v>13418.346728485094</v>
      </c>
      <c r="N46" s="78" t="s">
        <v>187</v>
      </c>
      <c r="O46" s="18">
        <f t="shared" si="3"/>
        <v>2</v>
      </c>
      <c r="P46" s="18">
        <f t="shared" si="4"/>
        <v>0.4</v>
      </c>
      <c r="Q46" s="108">
        <f t="shared" ca="1" si="11"/>
        <v>0.7246594640932088</v>
      </c>
      <c r="R46" s="16">
        <f t="shared" ca="1" si="6"/>
        <v>3.1246594640932086</v>
      </c>
      <c r="S46" s="33">
        <v>6.7</v>
      </c>
      <c r="T46" s="34">
        <f t="shared" ca="1" si="7"/>
        <v>9.8246594640932088</v>
      </c>
      <c r="U46" s="35">
        <f t="shared" si="8"/>
        <v>0</v>
      </c>
      <c r="V46" s="36">
        <f t="shared" ca="1" si="9"/>
        <v>9.8246594640932088</v>
      </c>
      <c r="X46" s="18"/>
      <c r="Y46" s="1"/>
      <c r="Z46" s="1"/>
      <c r="AA46" s="1"/>
      <c r="AB46" s="1"/>
      <c r="AC46" s="1"/>
    </row>
    <row r="47" spans="1:29" s="2" customFormat="1" ht="18.75">
      <c r="A47" s="13">
        <v>113</v>
      </c>
      <c r="B47" s="13">
        <v>1213805661</v>
      </c>
      <c r="C47" s="66" t="s">
        <v>218</v>
      </c>
      <c r="D47" s="68"/>
      <c r="E47" s="16">
        <v>6000</v>
      </c>
      <c r="F47" s="16">
        <v>2</v>
      </c>
      <c r="G47" s="16">
        <v>28354</v>
      </c>
      <c r="H47" s="16">
        <v>26000</v>
      </c>
      <c r="I47" s="16">
        <v>36000</v>
      </c>
      <c r="J47" s="16">
        <v>58000</v>
      </c>
      <c r="K47" s="16">
        <v>0</v>
      </c>
      <c r="L47" s="16">
        <v>0</v>
      </c>
      <c r="M47" s="75">
        <f t="shared" si="2"/>
        <v>7559.1757954433006</v>
      </c>
      <c r="N47" s="78" t="s">
        <v>187</v>
      </c>
      <c r="O47" s="18">
        <f t="shared" si="3"/>
        <v>2</v>
      </c>
      <c r="P47" s="18">
        <f t="shared" si="4"/>
        <v>0.4</v>
      </c>
      <c r="Q47" s="108">
        <f t="shared" ca="1" si="11"/>
        <v>0.40823421780298075</v>
      </c>
      <c r="R47" s="16">
        <f t="shared" ca="1" si="6"/>
        <v>2.8082342178029807</v>
      </c>
      <c r="S47" s="33">
        <v>9.4708787241739198</v>
      </c>
      <c r="T47" s="34">
        <f t="shared" ca="1" si="7"/>
        <v>12.279112941976901</v>
      </c>
      <c r="U47" s="35">
        <f t="shared" si="8"/>
        <v>0</v>
      </c>
      <c r="V47" s="36">
        <f t="shared" ca="1" si="9"/>
        <v>12.279112941976901</v>
      </c>
      <c r="W47" s="48">
        <v>58</v>
      </c>
      <c r="X47" s="48">
        <f ca="1">_xlfn.AGGREGATE(16,6,$V$5:$V$57,1-(W47-1)/$Z$1)</f>
        <v>10.528962360774882</v>
      </c>
      <c r="Y47" s="1"/>
      <c r="Z47" s="1"/>
      <c r="AA47" s="1"/>
      <c r="AB47" s="1"/>
      <c r="AC47" s="1"/>
    </row>
    <row r="48" spans="1:29" s="2" customFormat="1" ht="18.75">
      <c r="A48" s="14">
        <v>27</v>
      </c>
      <c r="B48" s="14">
        <v>2114875544</v>
      </c>
      <c r="C48" s="14" t="s">
        <v>73</v>
      </c>
      <c r="D48" s="24"/>
      <c r="E48" s="16">
        <v>12000</v>
      </c>
      <c r="F48" s="16">
        <v>1</v>
      </c>
      <c r="G48" s="16">
        <v>102312</v>
      </c>
      <c r="H48" s="16">
        <v>153000</v>
      </c>
      <c r="I48" s="16">
        <v>138000</v>
      </c>
      <c r="J48" s="16">
        <v>148000</v>
      </c>
      <c r="K48" s="16">
        <v>0</v>
      </c>
      <c r="L48" s="16">
        <v>0</v>
      </c>
      <c r="M48" s="75">
        <f t="shared" si="2"/>
        <v>19956.562708525566</v>
      </c>
      <c r="N48" s="78" t="s">
        <v>187</v>
      </c>
      <c r="O48" s="18">
        <f t="shared" si="3"/>
        <v>1</v>
      </c>
      <c r="P48" s="18">
        <f t="shared" si="4"/>
        <v>0.8</v>
      </c>
      <c r="Q48" s="108">
        <f t="shared" ca="1" si="11"/>
        <v>1.0777566215965082</v>
      </c>
      <c r="R48" s="16">
        <f t="shared" ca="1" si="6"/>
        <v>2.8777566215965082</v>
      </c>
      <c r="S48" s="33">
        <v>15.68</v>
      </c>
      <c r="T48" s="34">
        <f t="shared" ca="1" si="7"/>
        <v>18.557756621596507</v>
      </c>
      <c r="U48" s="35">
        <f t="shared" si="8"/>
        <v>0</v>
      </c>
      <c r="V48" s="36">
        <f t="shared" ca="1" si="9"/>
        <v>18.557756621596507</v>
      </c>
      <c r="W48" s="18"/>
      <c r="X48" s="4"/>
      <c r="Y48" s="1"/>
      <c r="Z48" s="1"/>
      <c r="AA48" s="1"/>
      <c r="AB48" s="1"/>
      <c r="AC48" s="1"/>
    </row>
    <row r="49" spans="1:29" s="2" customFormat="1" ht="18.75">
      <c r="A49" s="14">
        <v>17</v>
      </c>
      <c r="B49" s="14">
        <v>1111683644</v>
      </c>
      <c r="C49" s="14" t="s">
        <v>63</v>
      </c>
      <c r="D49" s="24"/>
      <c r="E49" s="16">
        <v>6000</v>
      </c>
      <c r="F49" s="16">
        <v>1</v>
      </c>
      <c r="G49" s="16">
        <v>0</v>
      </c>
      <c r="H49" s="16">
        <v>100000</v>
      </c>
      <c r="I49" s="16">
        <v>0</v>
      </c>
      <c r="J49" s="16">
        <v>154000</v>
      </c>
      <c r="K49" s="16">
        <v>0</v>
      </c>
      <c r="L49" s="16">
        <v>0</v>
      </c>
      <c r="M49" s="75">
        <f t="shared" si="2"/>
        <v>11314.237410911888</v>
      </c>
      <c r="N49" s="78" t="s">
        <v>187</v>
      </c>
      <c r="O49" s="18">
        <f t="shared" si="3"/>
        <v>1</v>
      </c>
      <c r="P49" s="18">
        <f t="shared" si="4"/>
        <v>0.4</v>
      </c>
      <c r="Q49" s="108">
        <f t="shared" ca="1" si="11"/>
        <v>0.6110267818172852</v>
      </c>
      <c r="R49" s="16">
        <f t="shared" ca="1" si="6"/>
        <v>2.0110267818172849</v>
      </c>
      <c r="S49" s="33">
        <v>13.1</v>
      </c>
      <c r="T49" s="34">
        <f t="shared" ca="1" si="7"/>
        <v>15.111026781817284</v>
      </c>
      <c r="U49" s="35">
        <f t="shared" si="8"/>
        <v>0</v>
      </c>
      <c r="V49" s="36">
        <f t="shared" ca="1" si="9"/>
        <v>15.111026781817284</v>
      </c>
      <c r="W49" s="18"/>
      <c r="X49" s="18"/>
      <c r="Y49" s="1"/>
      <c r="Z49" s="1"/>
      <c r="AA49" s="1"/>
      <c r="AB49" s="1"/>
      <c r="AC49" s="1"/>
    </row>
    <row r="50" spans="1:29" s="1" customFormat="1" ht="18.75">
      <c r="A50" s="14">
        <v>26</v>
      </c>
      <c r="B50" s="14">
        <v>1754932067</v>
      </c>
      <c r="C50" s="14" t="s">
        <v>72</v>
      </c>
      <c r="D50" s="24"/>
      <c r="E50" s="16">
        <v>6000</v>
      </c>
      <c r="F50" s="16">
        <v>1</v>
      </c>
      <c r="G50" s="16">
        <v>161301</v>
      </c>
      <c r="H50" s="16">
        <v>155000</v>
      </c>
      <c r="I50" s="16">
        <v>198000</v>
      </c>
      <c r="J50" s="16">
        <v>206000</v>
      </c>
      <c r="K50" s="16">
        <v>0</v>
      </c>
      <c r="L50" s="16">
        <v>0</v>
      </c>
      <c r="M50" s="75">
        <f t="shared" si="2"/>
        <v>24724.955195850151</v>
      </c>
      <c r="N50" s="78" t="s">
        <v>187</v>
      </c>
      <c r="O50" s="18">
        <f t="shared" si="3"/>
        <v>1</v>
      </c>
      <c r="P50" s="18">
        <f t="shared" si="4"/>
        <v>0.4</v>
      </c>
      <c r="Q50" s="108">
        <f t="shared" ca="1" si="11"/>
        <v>1.3352742438767033</v>
      </c>
      <c r="R50" s="16">
        <f t="shared" ca="1" si="6"/>
        <v>2.7352742438767033</v>
      </c>
      <c r="S50" s="33">
        <v>9.9</v>
      </c>
      <c r="T50" s="34">
        <f t="shared" ca="1" si="7"/>
        <v>12.635274243876705</v>
      </c>
      <c r="U50" s="35">
        <f t="shared" si="8"/>
        <v>0</v>
      </c>
      <c r="V50" s="36">
        <f t="shared" ca="1" si="9"/>
        <v>12.635274243876705</v>
      </c>
      <c r="W50" s="18"/>
      <c r="X50" s="4"/>
    </row>
    <row r="51" spans="1:29" s="1" customFormat="1" ht="18.75">
      <c r="A51" s="13">
        <v>112</v>
      </c>
      <c r="B51" s="13">
        <v>1820590372</v>
      </c>
      <c r="C51" s="66" t="s">
        <v>219</v>
      </c>
      <c r="D51" s="68"/>
      <c r="E51" s="16">
        <v>6000</v>
      </c>
      <c r="F51" s="16">
        <v>1</v>
      </c>
      <c r="G51" s="16">
        <v>42234</v>
      </c>
      <c r="H51" s="16">
        <v>38000</v>
      </c>
      <c r="I51" s="16">
        <v>35000</v>
      </c>
      <c r="J51" s="16">
        <v>0</v>
      </c>
      <c r="K51" s="16">
        <v>0</v>
      </c>
      <c r="L51" s="16">
        <v>0</v>
      </c>
      <c r="M51" s="75">
        <f t="shared" si="2"/>
        <v>6254.3974788658497</v>
      </c>
      <c r="N51" s="78" t="s">
        <v>187</v>
      </c>
      <c r="O51" s="18">
        <f t="shared" si="3"/>
        <v>1</v>
      </c>
      <c r="P51" s="18">
        <f t="shared" si="4"/>
        <v>0.4</v>
      </c>
      <c r="Q51" s="108">
        <f t="shared" ca="1" si="11"/>
        <v>0.33776950446804649</v>
      </c>
      <c r="R51" s="16">
        <f t="shared" ca="1" si="6"/>
        <v>1.7377695044680463</v>
      </c>
      <c r="S51" s="33">
        <v>10.8502447065772</v>
      </c>
      <c r="T51" s="34">
        <f t="shared" ca="1" si="7"/>
        <v>12.588014211045246</v>
      </c>
      <c r="U51" s="35">
        <f t="shared" si="8"/>
        <v>0</v>
      </c>
      <c r="V51" s="36">
        <f t="shared" ca="1" si="9"/>
        <v>12.588014211045246</v>
      </c>
      <c r="W51" s="48">
        <v>55</v>
      </c>
      <c r="X51" s="48">
        <f ca="1">_xlfn.AGGREGATE(16,6,$V$5:$V$57,1-(W51-1)/$Z$1)</f>
        <v>10.928040477197914</v>
      </c>
    </row>
    <row r="52" spans="1:29" s="1" customFormat="1" ht="18.75">
      <c r="A52" s="14">
        <v>99</v>
      </c>
      <c r="B52" s="14">
        <v>1797454822</v>
      </c>
      <c r="C52" s="14" t="s">
        <v>181</v>
      </c>
      <c r="D52" s="24"/>
      <c r="E52" s="16">
        <v>12000</v>
      </c>
      <c r="F52" s="16">
        <v>0</v>
      </c>
      <c r="G52" s="16">
        <v>60937</v>
      </c>
      <c r="H52" s="16">
        <v>52000</v>
      </c>
      <c r="I52" s="16">
        <v>45000</v>
      </c>
      <c r="J52" s="16">
        <v>0</v>
      </c>
      <c r="K52" s="16">
        <v>0</v>
      </c>
      <c r="L52" s="16">
        <v>0</v>
      </c>
      <c r="M52" s="75">
        <f t="shared" si="2"/>
        <v>7922.5121386430292</v>
      </c>
      <c r="N52" s="78" t="s">
        <v>187</v>
      </c>
      <c r="O52" s="18">
        <f t="shared" si="3"/>
        <v>0</v>
      </c>
      <c r="P52" s="18">
        <f t="shared" si="4"/>
        <v>0.8</v>
      </c>
      <c r="Q52" s="108">
        <f t="shared" ca="1" si="11"/>
        <v>0.42785624166898845</v>
      </c>
      <c r="R52" s="16">
        <f t="shared" ca="1" si="6"/>
        <v>1.2278562416689884</v>
      </c>
      <c r="S52" s="33">
        <v>14.5</v>
      </c>
      <c r="T52" s="34">
        <f t="shared" ca="1" si="7"/>
        <v>15.727856241668988</v>
      </c>
      <c r="U52" s="35">
        <f t="shared" si="8"/>
        <v>0</v>
      </c>
      <c r="V52" s="36">
        <f t="shared" ca="1" si="9"/>
        <v>15.727856241668988</v>
      </c>
      <c r="W52" s="47"/>
      <c r="X52" s="47"/>
    </row>
    <row r="53" spans="1:29" s="1" customFormat="1" ht="18.75">
      <c r="A53" s="14">
        <v>54</v>
      </c>
      <c r="B53" s="14">
        <v>765028471</v>
      </c>
      <c r="C53" s="59" t="s">
        <v>100</v>
      </c>
      <c r="D53" s="24"/>
      <c r="E53" s="16">
        <v>0</v>
      </c>
      <c r="F53" s="16">
        <v>0</v>
      </c>
      <c r="G53" s="16">
        <v>188770</v>
      </c>
      <c r="H53" s="16">
        <v>0</v>
      </c>
      <c r="I53" s="16">
        <v>170000</v>
      </c>
      <c r="J53" s="16">
        <v>198000</v>
      </c>
      <c r="K53" s="16">
        <v>0</v>
      </c>
      <c r="L53" s="16">
        <v>0</v>
      </c>
      <c r="M53" s="75">
        <f t="shared" si="2"/>
        <v>20382.472726058004</v>
      </c>
      <c r="N53" s="78" t="s">
        <v>187</v>
      </c>
      <c r="O53" s="18">
        <f t="shared" si="3"/>
        <v>0</v>
      </c>
      <c r="P53" s="18">
        <f t="shared" si="4"/>
        <v>0</v>
      </c>
      <c r="Q53" s="108">
        <f t="shared" ca="1" si="11"/>
        <v>1.1007579444347226</v>
      </c>
      <c r="R53" s="16">
        <f t="shared" ca="1" si="6"/>
        <v>1.1007579444347226</v>
      </c>
      <c r="S53" s="33">
        <v>14.3</v>
      </c>
      <c r="T53" s="34">
        <f t="shared" ca="1" si="7"/>
        <v>15.400757944434723</v>
      </c>
      <c r="U53" s="35">
        <f t="shared" si="8"/>
        <v>0</v>
      </c>
      <c r="V53" s="36">
        <f t="shared" ca="1" si="9"/>
        <v>15.400757944434723</v>
      </c>
      <c r="W53" s="18"/>
      <c r="X53" s="18"/>
    </row>
    <row r="54" spans="1:29" s="1" customFormat="1" ht="18.75">
      <c r="A54" s="14">
        <v>76</v>
      </c>
      <c r="B54" s="14">
        <v>1933336110</v>
      </c>
      <c r="C54" s="59" t="s">
        <v>135</v>
      </c>
      <c r="D54" s="14" t="s">
        <v>136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75">
        <f t="shared" si="2"/>
        <v>0</v>
      </c>
      <c r="N54" s="78" t="s">
        <v>187</v>
      </c>
      <c r="O54" s="18">
        <f t="shared" si="3"/>
        <v>0</v>
      </c>
      <c r="P54" s="18">
        <f t="shared" si="4"/>
        <v>0</v>
      </c>
      <c r="Q54" s="108">
        <f t="shared" ca="1" si="11"/>
        <v>0</v>
      </c>
      <c r="R54" s="16">
        <f t="shared" ca="1" si="6"/>
        <v>0</v>
      </c>
      <c r="S54" s="33">
        <v>15.1107142857143</v>
      </c>
      <c r="T54" s="34">
        <f t="shared" ca="1" si="7"/>
        <v>15.1107142857143</v>
      </c>
      <c r="U54" s="35">
        <f t="shared" si="8"/>
        <v>0</v>
      </c>
      <c r="V54" s="36">
        <f t="shared" ca="1" si="9"/>
        <v>15.1107142857143</v>
      </c>
      <c r="W54" s="4"/>
      <c r="X54" s="18"/>
    </row>
    <row r="55" spans="1:29" s="1" customFormat="1" ht="18.75">
      <c r="A55" s="14">
        <v>102</v>
      </c>
      <c r="B55" s="14">
        <v>699640991</v>
      </c>
      <c r="C55" s="59" t="s">
        <v>182</v>
      </c>
      <c r="D55" s="24"/>
      <c r="E55" s="16">
        <v>0</v>
      </c>
      <c r="F55" s="16">
        <v>0</v>
      </c>
      <c r="G55" s="16">
        <v>137193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75">
        <f t="shared" si="2"/>
        <v>7128.5133077037608</v>
      </c>
      <c r="N55" s="78" t="s">
        <v>187</v>
      </c>
      <c r="O55" s="18">
        <f t="shared" si="3"/>
        <v>0</v>
      </c>
      <c r="P55" s="18">
        <f t="shared" si="4"/>
        <v>0</v>
      </c>
      <c r="Q55" s="108">
        <f t="shared" ca="1" si="11"/>
        <v>0.38497623722718616</v>
      </c>
      <c r="R55" s="16">
        <f t="shared" ca="1" si="6"/>
        <v>0.38497623722718616</v>
      </c>
      <c r="S55" s="33">
        <v>14.371278195488699</v>
      </c>
      <c r="T55" s="34">
        <f t="shared" ca="1" si="7"/>
        <v>14.756254432715885</v>
      </c>
      <c r="U55" s="35">
        <f t="shared" si="8"/>
        <v>0</v>
      </c>
      <c r="V55" s="36">
        <f t="shared" ca="1" si="9"/>
        <v>14.756254432715885</v>
      </c>
      <c r="W55" s="47"/>
      <c r="X55" s="47"/>
    </row>
    <row r="56" spans="1:29" s="1" customFormat="1" ht="18.75">
      <c r="A56" s="14">
        <v>94</v>
      </c>
      <c r="B56" s="14">
        <v>1885772704</v>
      </c>
      <c r="C56" s="14" t="s">
        <v>180</v>
      </c>
      <c r="D56" s="24"/>
      <c r="E56" s="16">
        <v>6000</v>
      </c>
      <c r="F56" s="16">
        <v>0</v>
      </c>
      <c r="G56" s="16">
        <v>0</v>
      </c>
      <c r="H56" s="16">
        <v>59000</v>
      </c>
      <c r="I56" s="16">
        <v>0</v>
      </c>
      <c r="J56" s="16">
        <v>0</v>
      </c>
      <c r="K56" s="16">
        <v>0</v>
      </c>
      <c r="L56" s="16">
        <v>0</v>
      </c>
      <c r="M56" s="75">
        <f t="shared" si="2"/>
        <v>3785.6373579305641</v>
      </c>
      <c r="N56" s="78" t="s">
        <v>187</v>
      </c>
      <c r="O56" s="18">
        <f t="shared" si="3"/>
        <v>0</v>
      </c>
      <c r="P56" s="18">
        <f t="shared" si="4"/>
        <v>0.4</v>
      </c>
      <c r="Q56" s="108">
        <f t="shared" ca="1" si="11"/>
        <v>0.20444381074350929</v>
      </c>
      <c r="R56" s="16">
        <f t="shared" ca="1" si="6"/>
        <v>0.60444381074350928</v>
      </c>
      <c r="S56" s="33">
        <v>13.752631578947399</v>
      </c>
      <c r="T56" s="34">
        <f t="shared" ca="1" si="7"/>
        <v>14.357075389690909</v>
      </c>
      <c r="U56" s="35">
        <f t="shared" si="8"/>
        <v>0</v>
      </c>
      <c r="V56" s="36">
        <f t="shared" ca="1" si="9"/>
        <v>14.357075389690909</v>
      </c>
      <c r="W56" s="47"/>
      <c r="X56" s="47"/>
    </row>
    <row r="57" spans="1:29" s="1" customFormat="1" ht="18.75">
      <c r="A57" s="14">
        <v>86</v>
      </c>
      <c r="B57" s="14">
        <v>668436981</v>
      </c>
      <c r="C57" s="59" t="s">
        <v>152</v>
      </c>
      <c r="D57" s="24"/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75">
        <f t="shared" si="2"/>
        <v>0</v>
      </c>
      <c r="N57" s="78" t="s">
        <v>187</v>
      </c>
      <c r="O57" s="18">
        <f t="shared" si="3"/>
        <v>0</v>
      </c>
      <c r="P57" s="18">
        <f t="shared" si="4"/>
        <v>0</v>
      </c>
      <c r="Q57" s="108">
        <f t="shared" ca="1" si="11"/>
        <v>0</v>
      </c>
      <c r="R57" s="16">
        <f t="shared" ca="1" si="6"/>
        <v>0</v>
      </c>
      <c r="S57" s="33">
        <v>14.2</v>
      </c>
      <c r="T57" s="34">
        <f t="shared" ca="1" si="7"/>
        <v>14.2</v>
      </c>
      <c r="U57" s="35">
        <f t="shared" si="8"/>
        <v>0</v>
      </c>
      <c r="V57" s="36">
        <f t="shared" ca="1" si="9"/>
        <v>14.2</v>
      </c>
      <c r="W57" s="47"/>
      <c r="X57" s="47"/>
    </row>
    <row r="58" spans="1:29" s="3" customFormat="1" ht="18.75">
      <c r="A58" s="13">
        <v>108</v>
      </c>
      <c r="B58" s="14">
        <v>914057984</v>
      </c>
      <c r="C58" s="14" t="s">
        <v>196</v>
      </c>
      <c r="D58" s="24"/>
      <c r="E58" s="16">
        <v>6000</v>
      </c>
      <c r="F58" s="16">
        <v>0</v>
      </c>
      <c r="G58" s="16">
        <v>21047</v>
      </c>
      <c r="H58" s="16">
        <v>78000</v>
      </c>
      <c r="I58" s="16">
        <v>30000</v>
      </c>
      <c r="J58" s="16">
        <v>152000</v>
      </c>
      <c r="K58" s="16">
        <v>0</v>
      </c>
      <c r="L58" s="16">
        <v>0</v>
      </c>
      <c r="M58" s="75">
        <f t="shared" si="2"/>
        <v>12206.3049399912</v>
      </c>
      <c r="N58" s="78" t="s">
        <v>187</v>
      </c>
      <c r="O58" s="18">
        <f t="shared" si="3"/>
        <v>0</v>
      </c>
      <c r="P58" s="18">
        <f t="shared" si="4"/>
        <v>0.4</v>
      </c>
      <c r="Q58" s="108">
        <f t="shared" ca="1" si="11"/>
        <v>0.65920299835410057</v>
      </c>
      <c r="R58" s="16">
        <f t="shared" ca="1" si="6"/>
        <v>1.0592029983541007</v>
      </c>
      <c r="S58" s="33">
        <v>12.417565294816001</v>
      </c>
      <c r="T58" s="34">
        <f t="shared" ca="1" si="7"/>
        <v>13.476768293170101</v>
      </c>
      <c r="U58" s="35">
        <f t="shared" si="8"/>
        <v>0</v>
      </c>
      <c r="V58" s="36">
        <f t="shared" ca="1" si="9"/>
        <v>13.476768293170101</v>
      </c>
      <c r="W58" s="47"/>
      <c r="X58" s="47"/>
    </row>
    <row r="59" spans="1:29" s="3" customFormat="1" ht="18.75">
      <c r="A59" s="13">
        <v>109</v>
      </c>
      <c r="B59" s="14">
        <v>73971185</v>
      </c>
      <c r="C59" s="14" t="s">
        <v>197</v>
      </c>
      <c r="D59" s="24"/>
      <c r="E59" s="16">
        <v>5000</v>
      </c>
      <c r="F59" s="16">
        <v>0</v>
      </c>
      <c r="G59" s="16">
        <v>0</v>
      </c>
      <c r="H59" s="16">
        <v>0</v>
      </c>
      <c r="I59" s="16">
        <v>0</v>
      </c>
      <c r="J59" s="16">
        <v>49000</v>
      </c>
      <c r="K59" s="16">
        <v>0</v>
      </c>
      <c r="L59" s="16">
        <v>0</v>
      </c>
      <c r="M59" s="75">
        <f t="shared" si="2"/>
        <v>3293.4195563847497</v>
      </c>
      <c r="N59" s="78" t="s">
        <v>187</v>
      </c>
      <c r="O59" s="18">
        <f t="shared" si="3"/>
        <v>0</v>
      </c>
      <c r="P59" s="18">
        <f t="shared" si="4"/>
        <v>0.33333333333333331</v>
      </c>
      <c r="Q59" s="108">
        <f t="shared" ca="1" si="11"/>
        <v>0.17786152788088744</v>
      </c>
      <c r="R59" s="16">
        <f t="shared" ca="1" si="6"/>
        <v>0.51119486121422075</v>
      </c>
      <c r="S59" s="33">
        <v>11.4242105263158</v>
      </c>
      <c r="T59" s="34">
        <f t="shared" ca="1" si="7"/>
        <v>11.935405387530022</v>
      </c>
      <c r="U59" s="35">
        <f t="shared" si="8"/>
        <v>0</v>
      </c>
      <c r="V59" s="36">
        <f t="shared" ca="1" si="9"/>
        <v>11.935405387530022</v>
      </c>
      <c r="W59" s="47"/>
      <c r="X59" s="47"/>
    </row>
    <row r="60" spans="1:29" s="3" customFormat="1" ht="18.75">
      <c r="A60" s="14">
        <v>14</v>
      </c>
      <c r="B60" s="14">
        <v>1573083338</v>
      </c>
      <c r="C60" s="14" t="s">
        <v>57</v>
      </c>
      <c r="D60" s="24"/>
      <c r="E60" s="16">
        <v>6000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75">
        <f t="shared" si="2"/>
        <v>0</v>
      </c>
      <c r="N60" s="78" t="s">
        <v>187</v>
      </c>
      <c r="O60" s="18">
        <f t="shared" si="3"/>
        <v>0</v>
      </c>
      <c r="P60" s="18">
        <f t="shared" si="4"/>
        <v>0.4</v>
      </c>
      <c r="Q60" s="108">
        <f t="shared" ca="1" si="11"/>
        <v>0</v>
      </c>
      <c r="R60" s="16">
        <f t="shared" ca="1" si="6"/>
        <v>0.4</v>
      </c>
      <c r="S60" s="33">
        <v>11.38</v>
      </c>
      <c r="T60" s="34">
        <f t="shared" ca="1" si="7"/>
        <v>11.780000000000001</v>
      </c>
      <c r="U60" s="35">
        <f t="shared" si="8"/>
        <v>0</v>
      </c>
      <c r="V60" s="36">
        <f t="shared" ca="1" si="9"/>
        <v>11.780000000000001</v>
      </c>
      <c r="W60" s="18"/>
      <c r="X60" s="18"/>
    </row>
    <row r="61" spans="1:29" s="3" customFormat="1" ht="18.75">
      <c r="A61" s="14">
        <v>80</v>
      </c>
      <c r="B61" s="14">
        <v>127546455</v>
      </c>
      <c r="C61" s="59" t="s">
        <v>129</v>
      </c>
      <c r="D61" s="24"/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75">
        <f t="shared" si="2"/>
        <v>0</v>
      </c>
      <c r="N61" s="78" t="s">
        <v>187</v>
      </c>
      <c r="O61" s="18">
        <f t="shared" si="3"/>
        <v>0</v>
      </c>
      <c r="P61" s="18">
        <f t="shared" si="4"/>
        <v>0</v>
      </c>
      <c r="Q61" s="108">
        <f t="shared" ca="1" si="11"/>
        <v>0</v>
      </c>
      <c r="R61" s="16">
        <f t="shared" ca="1" si="6"/>
        <v>0</v>
      </c>
      <c r="S61" s="33">
        <v>11.5446428571429</v>
      </c>
      <c r="T61" s="34">
        <f t="shared" ca="1" si="7"/>
        <v>11.5446428571429</v>
      </c>
      <c r="U61" s="35">
        <f t="shared" si="8"/>
        <v>0</v>
      </c>
      <c r="V61" s="36">
        <f t="shared" ca="1" si="9"/>
        <v>11.5446428571429</v>
      </c>
      <c r="W61" s="4"/>
      <c r="X61" s="18"/>
    </row>
    <row r="62" spans="1:29" s="3" customFormat="1" ht="18.75">
      <c r="A62" s="14">
        <v>106</v>
      </c>
      <c r="B62" s="14">
        <v>1698053022</v>
      </c>
      <c r="C62" s="14" t="s">
        <v>194</v>
      </c>
      <c r="D62" s="24"/>
      <c r="E62" s="16">
        <v>4400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75">
        <f t="shared" si="2"/>
        <v>0</v>
      </c>
      <c r="N62" s="78" t="s">
        <v>187</v>
      </c>
      <c r="O62" s="18">
        <f t="shared" si="3"/>
        <v>0</v>
      </c>
      <c r="P62" s="18">
        <f t="shared" si="4"/>
        <v>0.29333333333333333</v>
      </c>
      <c r="Q62" s="108">
        <f t="shared" ca="1" si="11"/>
        <v>0</v>
      </c>
      <c r="R62" s="16">
        <f t="shared" ca="1" si="6"/>
        <v>0.29333333333333333</v>
      </c>
      <c r="S62" s="33">
        <v>6.6</v>
      </c>
      <c r="T62" s="34">
        <f t="shared" ca="1" si="7"/>
        <v>6.8933333333333326</v>
      </c>
      <c r="U62" s="35">
        <f t="shared" si="8"/>
        <v>0</v>
      </c>
      <c r="V62" s="36">
        <f t="shared" ca="1" si="9"/>
        <v>6.8933333333333326</v>
      </c>
      <c r="W62" s="47"/>
      <c r="X62" s="47"/>
    </row>
    <row r="63" spans="1:29" s="3" customFormat="1" ht="18.75">
      <c r="A63" s="13">
        <v>115</v>
      </c>
      <c r="B63" s="13">
        <v>489067158</v>
      </c>
      <c r="C63" s="66" t="s">
        <v>220</v>
      </c>
      <c r="D63" s="68"/>
      <c r="E63" s="16">
        <v>6000</v>
      </c>
      <c r="F63" s="16">
        <v>0</v>
      </c>
      <c r="G63" s="16">
        <v>0</v>
      </c>
      <c r="H63" s="16">
        <v>0</v>
      </c>
      <c r="I63" s="16">
        <v>0</v>
      </c>
      <c r="J63" s="16">
        <v>166000</v>
      </c>
      <c r="K63" s="16">
        <v>0</v>
      </c>
      <c r="L63" s="16">
        <v>0</v>
      </c>
      <c r="M63" s="75">
        <f t="shared" si="2"/>
        <v>8223.961452632082</v>
      </c>
      <c r="N63" s="78" t="s">
        <v>187</v>
      </c>
      <c r="O63" s="18">
        <f t="shared" si="3"/>
        <v>0</v>
      </c>
      <c r="P63" s="18">
        <f t="shared" si="4"/>
        <v>0.4</v>
      </c>
      <c r="Q63" s="108">
        <f t="shared" ca="1" si="11"/>
        <v>0.44413604891698877</v>
      </c>
      <c r="R63" s="16">
        <f t="shared" ca="1" si="6"/>
        <v>0.84413604891698879</v>
      </c>
      <c r="S63" s="33">
        <v>12.6045654323596</v>
      </c>
      <c r="T63" s="34">
        <f t="shared" ca="1" si="7"/>
        <v>13.448701481276588</v>
      </c>
      <c r="U63" s="35">
        <f t="shared" si="8"/>
        <v>0</v>
      </c>
      <c r="V63" s="36">
        <f t="shared" ca="1" si="9"/>
        <v>13.448701481276588</v>
      </c>
      <c r="W63" s="48">
        <v>37</v>
      </c>
      <c r="X63" s="48">
        <f t="shared" ref="X63:X68" ca="1" si="12">_xlfn.AGGREGATE(16,6,$V$5:$V$57,1-(W63-1)/$Z$1)</f>
        <v>12.765660122347446</v>
      </c>
    </row>
    <row r="64" spans="1:29" s="3" customFormat="1" ht="18.75">
      <c r="A64" s="13">
        <v>118</v>
      </c>
      <c r="B64" s="13">
        <v>2018112397</v>
      </c>
      <c r="C64" s="66" t="s">
        <v>221</v>
      </c>
      <c r="D64" s="68"/>
      <c r="E64" s="16">
        <v>2000</v>
      </c>
      <c r="F64" s="16">
        <v>0</v>
      </c>
      <c r="G64" s="16">
        <v>0</v>
      </c>
      <c r="H64" s="16">
        <v>0</v>
      </c>
      <c r="I64" s="16">
        <v>0</v>
      </c>
      <c r="J64" s="16">
        <v>205000</v>
      </c>
      <c r="K64" s="16">
        <v>0</v>
      </c>
      <c r="L64" s="16">
        <v>0</v>
      </c>
      <c r="M64" s="75">
        <f t="shared" si="2"/>
        <v>9634.1941887170142</v>
      </c>
      <c r="N64" s="78" t="s">
        <v>187</v>
      </c>
      <c r="O64" s="18">
        <f t="shared" si="3"/>
        <v>0</v>
      </c>
      <c r="P64" s="18">
        <f t="shared" si="4"/>
        <v>0.13333333333333333</v>
      </c>
      <c r="Q64" s="108">
        <f t="shared" ca="1" si="11"/>
        <v>0.52029584113703831</v>
      </c>
      <c r="R64" s="16">
        <f t="shared" ca="1" si="6"/>
        <v>0.65362917447037161</v>
      </c>
      <c r="S64" s="33">
        <v>12.5868358022297</v>
      </c>
      <c r="T64" s="34">
        <f t="shared" ca="1" si="7"/>
        <v>13.240464976700071</v>
      </c>
      <c r="U64" s="35">
        <f t="shared" si="8"/>
        <v>0</v>
      </c>
      <c r="V64" s="36">
        <f t="shared" ca="1" si="9"/>
        <v>13.240464976700071</v>
      </c>
      <c r="W64" s="48">
        <v>38</v>
      </c>
      <c r="X64" s="48">
        <f t="shared" ca="1" si="12"/>
        <v>12.68323617271486</v>
      </c>
    </row>
    <row r="65" spans="1:24" s="3" customFormat="1" ht="18.75">
      <c r="A65" s="13">
        <v>117</v>
      </c>
      <c r="B65" s="13">
        <v>1557033060</v>
      </c>
      <c r="C65" s="66" t="s">
        <v>222</v>
      </c>
      <c r="D65" s="68"/>
      <c r="E65" s="16">
        <v>6000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75">
        <f t="shared" si="2"/>
        <v>0</v>
      </c>
      <c r="N65" s="78" t="s">
        <v>187</v>
      </c>
      <c r="O65" s="18">
        <f t="shared" si="3"/>
        <v>0</v>
      </c>
      <c r="P65" s="18">
        <f t="shared" si="4"/>
        <v>0.4</v>
      </c>
      <c r="Q65" s="108">
        <f t="shared" ca="1" si="11"/>
        <v>0</v>
      </c>
      <c r="R65" s="16">
        <f t="shared" ca="1" si="6"/>
        <v>0.4</v>
      </c>
      <c r="S65" s="33">
        <v>10.722082029292901</v>
      </c>
      <c r="T65" s="34">
        <f t="shared" ca="1" si="7"/>
        <v>11.122082029292901</v>
      </c>
      <c r="U65" s="35">
        <f t="shared" si="8"/>
        <v>0</v>
      </c>
      <c r="V65" s="36">
        <f t="shared" ca="1" si="9"/>
        <v>11.122082029292901</v>
      </c>
      <c r="W65" s="48">
        <v>56</v>
      </c>
      <c r="X65" s="48">
        <f t="shared" ca="1" si="12"/>
        <v>10.867376137950764</v>
      </c>
    </row>
    <row r="66" spans="1:24" s="3" customFormat="1" ht="18.75">
      <c r="A66" s="13">
        <v>118</v>
      </c>
      <c r="B66" s="13">
        <v>821849703</v>
      </c>
      <c r="C66" s="66" t="s">
        <v>223</v>
      </c>
      <c r="D66" s="68"/>
      <c r="E66" s="16">
        <v>2600</v>
      </c>
      <c r="F66" s="16">
        <v>0</v>
      </c>
      <c r="G66" s="16">
        <v>0</v>
      </c>
      <c r="H66" s="16">
        <v>0</v>
      </c>
      <c r="I66" s="16">
        <v>0</v>
      </c>
      <c r="J66" s="16"/>
      <c r="K66" s="16">
        <v>0</v>
      </c>
      <c r="L66" s="16">
        <v>0</v>
      </c>
      <c r="M66" s="75">
        <v>0</v>
      </c>
      <c r="N66" s="78" t="s">
        <v>187</v>
      </c>
      <c r="O66" s="18">
        <f t="shared" si="3"/>
        <v>0</v>
      </c>
      <c r="P66" s="18">
        <f t="shared" si="4"/>
        <v>0.17333333333333334</v>
      </c>
      <c r="Q66" s="108">
        <f t="shared" ca="1" si="11"/>
        <v>0</v>
      </c>
      <c r="R66" s="16">
        <f t="shared" ca="1" si="6"/>
        <v>0.17333333333333334</v>
      </c>
      <c r="S66" s="33">
        <v>11.2045040203319</v>
      </c>
      <c r="T66" s="34">
        <f t="shared" ca="1" si="7"/>
        <v>11.377837353665234</v>
      </c>
      <c r="U66" s="35">
        <f t="shared" si="8"/>
        <v>0</v>
      </c>
      <c r="V66" s="36">
        <f t="shared" ca="1" si="9"/>
        <v>11.377837353665234</v>
      </c>
      <c r="W66" s="48">
        <v>52</v>
      </c>
      <c r="X66" s="48">
        <f t="shared" ca="1" si="12"/>
        <v>11.717996198357485</v>
      </c>
    </row>
    <row r="67" spans="1:24" s="3" customFormat="1" ht="18.75">
      <c r="A67" s="13">
        <v>114</v>
      </c>
      <c r="B67" s="13">
        <v>1332846724</v>
      </c>
      <c r="C67" s="66" t="s">
        <v>224</v>
      </c>
      <c r="D67" s="68"/>
      <c r="E67" s="16">
        <v>2000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75">
        <f>POWER(SUM(G67:L67),$Z$14)</f>
        <v>0</v>
      </c>
      <c r="N67" s="78" t="s">
        <v>187</v>
      </c>
      <c r="O67" s="18">
        <f t="shared" si="3"/>
        <v>0</v>
      </c>
      <c r="P67" s="18">
        <f t="shared" si="4"/>
        <v>0.13333333333333333</v>
      </c>
      <c r="Q67" s="108">
        <f t="shared" ca="1" si="11"/>
        <v>0</v>
      </c>
      <c r="R67" s="16">
        <f t="shared" ca="1" si="6"/>
        <v>0.13333333333333333</v>
      </c>
      <c r="S67" s="33">
        <v>12.138576609607201</v>
      </c>
      <c r="T67" s="34">
        <f t="shared" ca="1" si="7"/>
        <v>12.271909942940534</v>
      </c>
      <c r="U67" s="35">
        <f t="shared" si="8"/>
        <v>0</v>
      </c>
      <c r="V67" s="36">
        <f t="shared" ca="1" si="9"/>
        <v>12.271909942940534</v>
      </c>
      <c r="W67" s="48">
        <v>45</v>
      </c>
      <c r="X67" s="48">
        <f t="shared" ca="1" si="12"/>
        <v>12.383719577539598</v>
      </c>
    </row>
    <row r="68" spans="1:24" s="3" customFormat="1" ht="18.75">
      <c r="A68" s="13">
        <v>118</v>
      </c>
      <c r="B68" s="13">
        <v>15662671026</v>
      </c>
      <c r="C68" s="66" t="s">
        <v>225</v>
      </c>
      <c r="D68" s="68"/>
      <c r="E68" s="16">
        <v>2000</v>
      </c>
      <c r="F68" s="16">
        <v>0</v>
      </c>
      <c r="G68" s="16">
        <v>0</v>
      </c>
      <c r="H68" s="16">
        <v>0</v>
      </c>
      <c r="I68" s="16">
        <v>0</v>
      </c>
      <c r="J68" s="16"/>
      <c r="K68" s="16">
        <v>0</v>
      </c>
      <c r="L68" s="16">
        <v>0</v>
      </c>
      <c r="M68" s="75">
        <v>0</v>
      </c>
      <c r="N68" s="78" t="s">
        <v>187</v>
      </c>
      <c r="O68" s="18">
        <f t="shared" si="3"/>
        <v>0</v>
      </c>
      <c r="P68" s="18">
        <f t="shared" si="4"/>
        <v>0.13333333333333333</v>
      </c>
      <c r="Q68" s="108">
        <f t="shared" ca="1" si="11"/>
        <v>0</v>
      </c>
      <c r="R68" s="16">
        <f t="shared" ca="1" si="6"/>
        <v>0.13333333333333333</v>
      </c>
      <c r="S68" s="33">
        <v>11.852122630776099</v>
      </c>
      <c r="T68" s="34">
        <f t="shared" ca="1" si="7"/>
        <v>11.985455964109432</v>
      </c>
      <c r="U68" s="35">
        <f t="shared" si="8"/>
        <v>0</v>
      </c>
      <c r="V68" s="36">
        <f t="shared" ca="1" si="9"/>
        <v>11.985455964109432</v>
      </c>
      <c r="W68" s="48">
        <v>48</v>
      </c>
      <c r="X68" s="48">
        <f t="shared" ca="1" si="12"/>
        <v>12.254031312192451</v>
      </c>
    </row>
  </sheetData>
  <autoFilter ref="A4:X68" xr:uid="{00000000-0009-0000-0000-000007000000}">
    <sortState xmlns:xlrd2="http://schemas.microsoft.com/office/spreadsheetml/2017/richdata2" ref="A4:X68">
      <sortCondition descending="1" ref="F4"/>
    </sortState>
  </autoFilter>
  <mergeCells count="6">
    <mergeCell ref="A1:X1"/>
    <mergeCell ref="A2:X2"/>
    <mergeCell ref="A3:D3"/>
    <mergeCell ref="E3:F3"/>
    <mergeCell ref="G3:M3"/>
    <mergeCell ref="N3:V3"/>
  </mergeCells>
  <phoneticPr fontId="22" type="noConversion"/>
  <conditionalFormatting sqref="G42">
    <cfRule type="cellIs" dxfId="449" priority="17" operator="lessThan">
      <formula>1</formula>
    </cfRule>
  </conditionalFormatting>
  <conditionalFormatting sqref="E58:F58">
    <cfRule type="cellIs" dxfId="448" priority="15" operator="lessThan">
      <formula>1</formula>
    </cfRule>
  </conditionalFormatting>
  <conditionalFormatting sqref="G58:L58">
    <cfRule type="cellIs" dxfId="447" priority="16" operator="lessThan">
      <formula>1</formula>
    </cfRule>
  </conditionalFormatting>
  <conditionalFormatting sqref="E59:F59">
    <cfRule type="cellIs" dxfId="446" priority="13" operator="lessThan">
      <formula>1</formula>
    </cfRule>
  </conditionalFormatting>
  <conditionalFormatting sqref="G59:L59">
    <cfRule type="cellIs" dxfId="445" priority="14" operator="lessThan">
      <formula>1</formula>
    </cfRule>
  </conditionalFormatting>
  <conditionalFormatting sqref="E60:F60">
    <cfRule type="cellIs" dxfId="444" priority="11" operator="lessThan">
      <formula>1</formula>
    </cfRule>
  </conditionalFormatting>
  <conditionalFormatting sqref="G60:L60">
    <cfRule type="cellIs" dxfId="443" priority="12" operator="lessThan">
      <formula>1</formula>
    </cfRule>
  </conditionalFormatting>
  <conditionalFormatting sqref="E65:F65">
    <cfRule type="cellIs" dxfId="442" priority="7" operator="lessThan">
      <formula>1</formula>
    </cfRule>
  </conditionalFormatting>
  <conditionalFormatting sqref="G65:L65">
    <cfRule type="cellIs" dxfId="441" priority="8" operator="lessThan">
      <formula>1</formula>
    </cfRule>
  </conditionalFormatting>
  <conditionalFormatting sqref="E66:F66">
    <cfRule type="cellIs" dxfId="440" priority="5" operator="lessThan">
      <formula>1</formula>
    </cfRule>
  </conditionalFormatting>
  <conditionalFormatting sqref="G66:L66">
    <cfRule type="cellIs" dxfId="439" priority="6" operator="lessThan">
      <formula>1</formula>
    </cfRule>
  </conditionalFormatting>
  <conditionalFormatting sqref="E67:F67">
    <cfRule type="cellIs" dxfId="438" priority="3" operator="lessThan">
      <formula>1</formula>
    </cfRule>
  </conditionalFormatting>
  <conditionalFormatting sqref="G67:L67">
    <cfRule type="cellIs" dxfId="437" priority="4" operator="lessThan">
      <formula>1</formula>
    </cfRule>
  </conditionalFormatting>
  <conditionalFormatting sqref="E68:F68">
    <cfRule type="cellIs" dxfId="436" priority="1" operator="lessThan">
      <formula>1</formula>
    </cfRule>
  </conditionalFormatting>
  <conditionalFormatting sqref="G68:L68">
    <cfRule type="cellIs" dxfId="435" priority="2" operator="lessThan">
      <formula>1</formula>
    </cfRule>
  </conditionalFormatting>
  <conditionalFormatting sqref="E5:F57">
    <cfRule type="cellIs" dxfId="434" priority="18" operator="lessThan">
      <formula>1</formula>
    </cfRule>
  </conditionalFormatting>
  <conditionalFormatting sqref="G5:L41 G43:L57 H42:L42">
    <cfRule type="cellIs" dxfId="433" priority="19" operator="lessThan">
      <formula>1</formula>
    </cfRule>
  </conditionalFormatting>
  <conditionalFormatting sqref="E61:F64">
    <cfRule type="cellIs" dxfId="432" priority="9" operator="lessThan">
      <formula>1</formula>
    </cfRule>
  </conditionalFormatting>
  <conditionalFormatting sqref="G61:L64">
    <cfRule type="cellIs" dxfId="431" priority="10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C76"/>
  <sheetViews>
    <sheetView topLeftCell="C1" zoomScale="70" zoomScaleNormal="70" workbookViewId="0">
      <selection activeCell="Y3" sqref="Y3:AC9"/>
    </sheetView>
  </sheetViews>
  <sheetFormatPr defaultColWidth="9" defaultRowHeight="13.5"/>
  <cols>
    <col min="1" max="1" width="6.625" style="4" customWidth="1"/>
    <col min="2" max="2" width="19.75" style="4" customWidth="1"/>
    <col min="3" max="3" width="21.25" style="5" customWidth="1"/>
    <col min="4" max="4" width="6.875" style="4" customWidth="1"/>
    <col min="5" max="6" width="9" style="4" customWidth="1"/>
    <col min="7" max="7" width="10" style="4" customWidth="1"/>
    <col min="8" max="8" width="10.375" style="4" customWidth="1"/>
    <col min="9" max="9" width="11.25" style="4" customWidth="1"/>
    <col min="10" max="10" width="10.625" style="4" customWidth="1"/>
    <col min="11" max="12" width="9" style="4" customWidth="1"/>
    <col min="13" max="13" width="12.5" style="4" customWidth="1"/>
    <col min="14" max="14" width="18.625" style="4" customWidth="1"/>
    <col min="15" max="16" width="9" style="4" customWidth="1"/>
    <col min="17" max="17" width="13.5" style="4" customWidth="1"/>
    <col min="18" max="18" width="9" style="4" customWidth="1"/>
    <col min="19" max="19" width="11.125" style="4" customWidth="1"/>
    <col min="20" max="20" width="10.5" style="4" customWidth="1"/>
    <col min="21" max="21" width="9.25" style="4" customWidth="1"/>
    <col min="22" max="22" width="12.625" style="4" customWidth="1"/>
    <col min="23" max="23" width="9" style="4"/>
    <col min="24" max="24" width="10.5" style="4" customWidth="1"/>
    <col min="25" max="25" width="18.625" customWidth="1"/>
  </cols>
  <sheetData>
    <row r="1" spans="1:29" ht="36.6" customHeight="1">
      <c r="A1" s="587" t="str">
        <f>CONCATENATE("157区 活动中心",Z15,"年",Z16,"月",Z17,"日","分包贡献明细"," 统计：三傻")</f>
        <v>157区 活动中心2019年12月1日分包贡献明细 统计：三傻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88"/>
      <c r="V1" s="588"/>
      <c r="W1" s="588"/>
      <c r="X1" s="589"/>
      <c r="Y1" s="38" t="s">
        <v>104</v>
      </c>
      <c r="Z1" s="5">
        <v>58</v>
      </c>
      <c r="AA1" s="3"/>
      <c r="AB1" s="3"/>
      <c r="AC1" s="3"/>
    </row>
    <row r="2" spans="1:29" ht="135" customHeight="1">
      <c r="A2" s="590" t="s">
        <v>198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2"/>
      <c r="Y2" s="98" t="s">
        <v>1</v>
      </c>
      <c r="Z2" s="99" t="s">
        <v>105</v>
      </c>
      <c r="AA2" s="38" t="s">
        <v>106</v>
      </c>
      <c r="AB2" s="38" t="s">
        <v>107</v>
      </c>
      <c r="AC2" s="100" t="s">
        <v>108</v>
      </c>
    </row>
    <row r="3" spans="1:29" ht="20.25">
      <c r="A3" s="584" t="s">
        <v>162</v>
      </c>
      <c r="B3" s="584"/>
      <c r="C3" s="584"/>
      <c r="D3" s="584"/>
      <c r="E3" s="593" t="s">
        <v>163</v>
      </c>
      <c r="F3" s="594"/>
      <c r="G3" s="595" t="s">
        <v>199</v>
      </c>
      <c r="H3" s="596"/>
      <c r="I3" s="596"/>
      <c r="J3" s="596"/>
      <c r="K3" s="596"/>
      <c r="L3" s="596"/>
      <c r="M3" s="596"/>
      <c r="N3" s="597" t="s">
        <v>164</v>
      </c>
      <c r="O3" s="598"/>
      <c r="P3" s="598"/>
      <c r="Q3" s="598"/>
      <c r="R3" s="598"/>
      <c r="S3" s="598"/>
      <c r="T3" s="598"/>
      <c r="U3" s="598"/>
      <c r="V3" s="599"/>
      <c r="W3" s="30"/>
      <c r="X3" s="30"/>
      <c r="Y3" s="95" t="s">
        <v>113</v>
      </c>
      <c r="Z3" s="101">
        <f>AC3/$Z$13</f>
        <v>10.625</v>
      </c>
      <c r="AA3" s="5">
        <v>5</v>
      </c>
      <c r="AB3" s="5">
        <v>7</v>
      </c>
      <c r="AC3" s="5">
        <f t="shared" ref="AC3:AC8" si="0">AA3*200+AB3*100</f>
        <v>1700</v>
      </c>
    </row>
    <row r="4" spans="1:29" ht="60.75">
      <c r="A4" s="7" t="s">
        <v>11</v>
      </c>
      <c r="B4" s="10" t="s">
        <v>167</v>
      </c>
      <c r="C4" s="7" t="s">
        <v>12</v>
      </c>
      <c r="D4" s="7" t="s">
        <v>13</v>
      </c>
      <c r="E4" s="11" t="s">
        <v>18</v>
      </c>
      <c r="F4" s="11" t="s">
        <v>114</v>
      </c>
      <c r="G4" s="11" t="s">
        <v>200</v>
      </c>
      <c r="H4" s="11" t="s">
        <v>201</v>
      </c>
      <c r="I4" s="11" t="s">
        <v>202</v>
      </c>
      <c r="J4" s="11" t="s">
        <v>203</v>
      </c>
      <c r="K4" s="11" t="s">
        <v>204</v>
      </c>
      <c r="L4" s="11" t="s">
        <v>205</v>
      </c>
      <c r="M4" s="83" t="s">
        <v>206</v>
      </c>
      <c r="N4" s="11" t="s">
        <v>17</v>
      </c>
      <c r="O4" s="11" t="s">
        <v>168</v>
      </c>
      <c r="P4" s="11" t="s">
        <v>169</v>
      </c>
      <c r="Q4" s="107" t="s">
        <v>207</v>
      </c>
      <c r="R4" s="31" t="s">
        <v>170</v>
      </c>
      <c r="S4" s="10" t="s">
        <v>171</v>
      </c>
      <c r="T4" s="32" t="s">
        <v>23</v>
      </c>
      <c r="U4" s="10" t="s">
        <v>22</v>
      </c>
      <c r="V4" s="10" t="s">
        <v>172</v>
      </c>
      <c r="W4" s="10" t="s">
        <v>115</v>
      </c>
      <c r="X4" s="10" t="s">
        <v>116</v>
      </c>
      <c r="Y4" s="96" t="s">
        <v>117</v>
      </c>
      <c r="Z4" s="101">
        <f t="shared" ref="Z4:Z8" si="1">AC4/$Z$13</f>
        <v>8.75</v>
      </c>
      <c r="AA4" s="5">
        <v>4</v>
      </c>
      <c r="AB4" s="5">
        <v>6</v>
      </c>
      <c r="AC4" s="5">
        <f t="shared" si="0"/>
        <v>1400</v>
      </c>
    </row>
    <row r="5" spans="1:29" s="1" customFormat="1" ht="18.75">
      <c r="A5" s="14">
        <v>10</v>
      </c>
      <c r="B5" s="93">
        <v>2108977014</v>
      </c>
      <c r="C5" s="13" t="s">
        <v>49</v>
      </c>
      <c r="D5" s="24"/>
      <c r="E5" s="16">
        <v>8400</v>
      </c>
      <c r="F5" s="16">
        <v>4</v>
      </c>
      <c r="G5" s="16">
        <v>263000</v>
      </c>
      <c r="H5" s="16">
        <v>274000</v>
      </c>
      <c r="I5" s="16">
        <v>336000</v>
      </c>
      <c r="J5" s="16">
        <v>0</v>
      </c>
      <c r="K5" s="16">
        <v>0</v>
      </c>
      <c r="L5" s="16">
        <v>0</v>
      </c>
      <c r="M5" s="75">
        <f t="shared" ref="M5:M68" si="2">POWER(SUM(G5:L5),$Z$14)</f>
        <v>28560.163068434631</v>
      </c>
      <c r="N5" s="102" t="s">
        <v>122</v>
      </c>
      <c r="O5" s="18">
        <f t="shared" ref="O5:O68" si="3">F5</f>
        <v>4</v>
      </c>
      <c r="P5" s="18">
        <f t="shared" ref="P5:P68" si="4">E5/$Z$12</f>
        <v>0.56000000000000005</v>
      </c>
      <c r="Q5" s="108">
        <f t="shared" ref="Q5:Q36" ca="1" si="5">IF(COUNTIF(OFFSET($M$5,0,0,COUNTA($M$5:$M$100)),"&gt;0"),$Z$1*$Z$11*M5/SUM(OFFSET($M$5,0,0,COUNTA($M$5:$M$100))),0)</f>
        <v>1.7415703587458478</v>
      </c>
      <c r="R5" s="16">
        <f t="shared" ref="R5:R68" ca="1" si="6">O5+P5+Q5</f>
        <v>6.301570358745848</v>
      </c>
      <c r="S5" s="33">
        <v>19.159318631922101</v>
      </c>
      <c r="T5" s="34">
        <f t="shared" ref="T5:T68" ca="1" si="7">R5+S5</f>
        <v>25.46088899066795</v>
      </c>
      <c r="U5" s="35">
        <f t="shared" ref="U5:U36" si="8">VLOOKUP(N5,$Y$3:$Z$9,2,FALSE)</f>
        <v>8.125</v>
      </c>
      <c r="V5" s="36">
        <f t="shared" ref="V5:V68" ca="1" si="9">T5-U5</f>
        <v>17.33588899066795</v>
      </c>
      <c r="W5" s="18"/>
      <c r="X5" s="18"/>
      <c r="Y5" s="97" t="s">
        <v>120</v>
      </c>
      <c r="Z5" s="101">
        <f t="shared" si="1"/>
        <v>6.875</v>
      </c>
      <c r="AA5" s="2">
        <v>3</v>
      </c>
      <c r="AB5" s="2">
        <v>5</v>
      </c>
      <c r="AC5" s="2">
        <f t="shared" si="0"/>
        <v>1100</v>
      </c>
    </row>
    <row r="6" spans="1:29" s="1" customFormat="1" ht="18.75">
      <c r="A6" s="14">
        <v>87</v>
      </c>
      <c r="B6" s="93">
        <v>1126397085</v>
      </c>
      <c r="C6" s="14" t="s">
        <v>153</v>
      </c>
      <c r="D6" s="24"/>
      <c r="E6" s="16">
        <v>6000</v>
      </c>
      <c r="F6" s="16">
        <v>4</v>
      </c>
      <c r="G6" s="16">
        <v>144000</v>
      </c>
      <c r="H6" s="16">
        <v>143000</v>
      </c>
      <c r="I6" s="16">
        <v>167000</v>
      </c>
      <c r="J6" s="16">
        <v>0</v>
      </c>
      <c r="K6" s="16">
        <v>0</v>
      </c>
      <c r="L6" s="16">
        <v>0</v>
      </c>
      <c r="M6" s="75">
        <f t="shared" si="2"/>
        <v>17490.083773014972</v>
      </c>
      <c r="N6" s="102" t="s">
        <v>122</v>
      </c>
      <c r="O6" s="18">
        <f t="shared" si="3"/>
        <v>4</v>
      </c>
      <c r="P6" s="18">
        <f t="shared" si="4"/>
        <v>0.4</v>
      </c>
      <c r="Q6" s="108">
        <f t="shared" ca="1" si="5"/>
        <v>1.06652792556111</v>
      </c>
      <c r="R6" s="16">
        <f t="shared" ca="1" si="6"/>
        <v>5.4665279255611106</v>
      </c>
      <c r="S6" s="33">
        <v>19.067303734817301</v>
      </c>
      <c r="T6" s="34">
        <f t="shared" ca="1" si="7"/>
        <v>24.533831660378411</v>
      </c>
      <c r="U6" s="35">
        <f t="shared" si="8"/>
        <v>8.125</v>
      </c>
      <c r="V6" s="36">
        <f t="shared" ca="1" si="9"/>
        <v>16.408831660378411</v>
      </c>
      <c r="W6" s="47"/>
      <c r="X6" s="47"/>
      <c r="Y6" s="102" t="s">
        <v>122</v>
      </c>
      <c r="Z6" s="101">
        <f t="shared" si="1"/>
        <v>8.125</v>
      </c>
      <c r="AA6" s="2">
        <v>4</v>
      </c>
      <c r="AB6" s="2">
        <v>5</v>
      </c>
      <c r="AC6" s="2">
        <f t="shared" si="0"/>
        <v>1300</v>
      </c>
    </row>
    <row r="7" spans="1:29" s="1" customFormat="1" ht="18.75">
      <c r="A7" s="14">
        <v>27</v>
      </c>
      <c r="B7" s="93">
        <v>2114875544</v>
      </c>
      <c r="C7" s="13" t="s">
        <v>73</v>
      </c>
      <c r="D7" s="24"/>
      <c r="E7" s="16">
        <v>12000</v>
      </c>
      <c r="F7" s="16">
        <v>4</v>
      </c>
      <c r="G7" s="16">
        <v>133000</v>
      </c>
      <c r="H7" s="16">
        <v>121000</v>
      </c>
      <c r="I7" s="16">
        <v>0</v>
      </c>
      <c r="J7" s="16">
        <v>0</v>
      </c>
      <c r="K7" s="16">
        <v>0</v>
      </c>
      <c r="L7" s="16">
        <v>0</v>
      </c>
      <c r="M7" s="75">
        <f t="shared" si="2"/>
        <v>11314.237410911888</v>
      </c>
      <c r="N7" s="102" t="s">
        <v>122</v>
      </c>
      <c r="O7" s="18">
        <f t="shared" si="3"/>
        <v>4</v>
      </c>
      <c r="P7" s="18">
        <f t="shared" si="4"/>
        <v>0.8</v>
      </c>
      <c r="Q7" s="108">
        <f t="shared" ca="1" si="5"/>
        <v>0.68993095240536051</v>
      </c>
      <c r="R7" s="16">
        <f t="shared" ca="1" si="6"/>
        <v>5.4899309524053601</v>
      </c>
      <c r="S7" s="33">
        <v>18.5577566215965</v>
      </c>
      <c r="T7" s="34">
        <f t="shared" ca="1" si="7"/>
        <v>24.047687574001859</v>
      </c>
      <c r="U7" s="35">
        <f t="shared" si="8"/>
        <v>8.125</v>
      </c>
      <c r="V7" s="36">
        <f t="shared" ca="1" si="9"/>
        <v>15.922687574001859</v>
      </c>
      <c r="W7" s="18"/>
      <c r="X7" s="4"/>
      <c r="Y7" s="103" t="s">
        <v>123</v>
      </c>
      <c r="Z7" s="101">
        <f t="shared" si="1"/>
        <v>6.25</v>
      </c>
      <c r="AA7" s="2">
        <v>3</v>
      </c>
      <c r="AB7" s="2">
        <v>4</v>
      </c>
      <c r="AC7" s="2">
        <f t="shared" si="0"/>
        <v>1000</v>
      </c>
    </row>
    <row r="8" spans="1:29" s="1" customFormat="1" ht="18.75">
      <c r="A8" s="14">
        <v>82</v>
      </c>
      <c r="B8" s="93">
        <v>982362214</v>
      </c>
      <c r="C8" s="14" t="s">
        <v>144</v>
      </c>
      <c r="D8" s="24"/>
      <c r="E8" s="16">
        <v>6000</v>
      </c>
      <c r="F8" s="16">
        <v>3</v>
      </c>
      <c r="G8" s="16">
        <v>157000</v>
      </c>
      <c r="H8" s="16">
        <v>184000</v>
      </c>
      <c r="I8" s="16">
        <v>201000</v>
      </c>
      <c r="J8" s="16">
        <v>0</v>
      </c>
      <c r="K8" s="16">
        <v>0</v>
      </c>
      <c r="L8" s="16">
        <v>0</v>
      </c>
      <c r="M8" s="75">
        <f t="shared" si="2"/>
        <v>19975.583072405017</v>
      </c>
      <c r="N8" s="102" t="s">
        <v>122</v>
      </c>
      <c r="O8" s="18">
        <f t="shared" si="3"/>
        <v>3</v>
      </c>
      <c r="P8" s="18">
        <f t="shared" si="4"/>
        <v>0.4</v>
      </c>
      <c r="Q8" s="108">
        <f t="shared" ca="1" si="5"/>
        <v>1.218091202567936</v>
      </c>
      <c r="R8" s="16">
        <f t="shared" ca="1" si="6"/>
        <v>4.6180912025679355</v>
      </c>
      <c r="S8" s="33">
        <v>19.069772159003399</v>
      </c>
      <c r="T8" s="34">
        <f t="shared" ca="1" si="7"/>
        <v>23.687863361571335</v>
      </c>
      <c r="U8" s="35">
        <f t="shared" si="8"/>
        <v>8.125</v>
      </c>
      <c r="V8" s="36">
        <f t="shared" ca="1" si="9"/>
        <v>15.562863361571335</v>
      </c>
      <c r="W8" s="4"/>
      <c r="X8" s="18"/>
      <c r="Y8" s="97" t="s">
        <v>124</v>
      </c>
      <c r="Z8" s="101">
        <f t="shared" si="1"/>
        <v>4.375</v>
      </c>
      <c r="AA8" s="2">
        <v>2</v>
      </c>
      <c r="AB8" s="2">
        <v>3</v>
      </c>
      <c r="AC8" s="2">
        <f t="shared" si="0"/>
        <v>700</v>
      </c>
    </row>
    <row r="9" spans="1:29" s="1" customFormat="1" ht="18.75">
      <c r="A9" s="14">
        <v>73</v>
      </c>
      <c r="B9" s="14">
        <v>1326195449</v>
      </c>
      <c r="C9" s="74" t="s">
        <v>134</v>
      </c>
      <c r="D9" s="24"/>
      <c r="E9" s="16">
        <v>12000</v>
      </c>
      <c r="F9" s="16">
        <v>4</v>
      </c>
      <c r="G9" s="16">
        <v>8490</v>
      </c>
      <c r="H9" s="16">
        <v>104000</v>
      </c>
      <c r="I9" s="16">
        <v>3706</v>
      </c>
      <c r="J9" s="16">
        <v>0</v>
      </c>
      <c r="K9" s="16">
        <v>0</v>
      </c>
      <c r="L9" s="16">
        <v>0</v>
      </c>
      <c r="M9" s="75">
        <f t="shared" si="2"/>
        <v>6293.5166200105787</v>
      </c>
      <c r="N9" s="78" t="s">
        <v>187</v>
      </c>
      <c r="O9" s="18">
        <f t="shared" si="3"/>
        <v>4</v>
      </c>
      <c r="P9" s="18">
        <f t="shared" si="4"/>
        <v>0.8</v>
      </c>
      <c r="Q9" s="108">
        <f t="shared" ca="1" si="5"/>
        <v>0.38377238853368789</v>
      </c>
      <c r="R9" s="16">
        <f t="shared" ca="1" si="6"/>
        <v>5.1837723885336882</v>
      </c>
      <c r="S9" s="33">
        <v>18.489505571691499</v>
      </c>
      <c r="T9" s="34">
        <f t="shared" ca="1" si="7"/>
        <v>23.673277960225185</v>
      </c>
      <c r="U9" s="35">
        <f t="shared" si="8"/>
        <v>0</v>
      </c>
      <c r="V9" s="36">
        <f t="shared" ca="1" si="9"/>
        <v>23.673277960225185</v>
      </c>
      <c r="W9" s="4"/>
      <c r="X9" s="18"/>
      <c r="Y9" s="104" t="s">
        <v>187</v>
      </c>
      <c r="Z9" s="105">
        <v>0</v>
      </c>
    </row>
    <row r="10" spans="1:29" s="1" customFormat="1" ht="18.75">
      <c r="A10" s="13">
        <v>110</v>
      </c>
      <c r="B10" s="93">
        <v>1968703358</v>
      </c>
      <c r="C10" s="66" t="s">
        <v>215</v>
      </c>
      <c r="D10" s="68"/>
      <c r="E10" s="16">
        <v>9200</v>
      </c>
      <c r="F10" s="16">
        <v>4</v>
      </c>
      <c r="G10" s="16">
        <v>99000</v>
      </c>
      <c r="H10" s="16">
        <v>127000</v>
      </c>
      <c r="I10" s="16">
        <v>156000</v>
      </c>
      <c r="J10" s="16">
        <v>0</v>
      </c>
      <c r="K10" s="16">
        <v>0</v>
      </c>
      <c r="L10" s="16">
        <v>0</v>
      </c>
      <c r="M10" s="75">
        <f t="shared" si="2"/>
        <v>15365.529197028591</v>
      </c>
      <c r="N10" s="102" t="s">
        <v>122</v>
      </c>
      <c r="O10" s="18">
        <f t="shared" si="3"/>
        <v>4</v>
      </c>
      <c r="P10" s="18">
        <f t="shared" si="4"/>
        <v>0.61333333333333329</v>
      </c>
      <c r="Q10" s="108">
        <f t="shared" ca="1" si="5"/>
        <v>0.93697469905432129</v>
      </c>
      <c r="R10" s="16">
        <f t="shared" ca="1" si="6"/>
        <v>5.5503080323876546</v>
      </c>
      <c r="S10" s="33">
        <v>17.4248904566779</v>
      </c>
      <c r="T10" s="34">
        <f t="shared" ca="1" si="7"/>
        <v>22.975198489065555</v>
      </c>
      <c r="U10" s="35">
        <f t="shared" si="8"/>
        <v>8.125</v>
      </c>
      <c r="V10" s="36">
        <f t="shared" ca="1" si="9"/>
        <v>14.850198489065555</v>
      </c>
      <c r="W10" s="48"/>
      <c r="X10" s="48"/>
    </row>
    <row r="11" spans="1:29" s="1" customFormat="1" ht="18.75">
      <c r="A11" s="13">
        <v>111</v>
      </c>
      <c r="B11" s="93">
        <v>821132395</v>
      </c>
      <c r="C11" s="66" t="s">
        <v>216</v>
      </c>
      <c r="D11" s="68"/>
      <c r="E11" s="16">
        <v>15000</v>
      </c>
      <c r="F11" s="16">
        <v>4</v>
      </c>
      <c r="G11" s="16">
        <v>157000</v>
      </c>
      <c r="H11" s="16">
        <v>165000</v>
      </c>
      <c r="I11" s="16">
        <v>239000</v>
      </c>
      <c r="J11" s="16">
        <v>0</v>
      </c>
      <c r="K11" s="16">
        <v>0</v>
      </c>
      <c r="L11" s="16">
        <v>0</v>
      </c>
      <c r="M11" s="75">
        <f t="shared" si="2"/>
        <v>20498.503006329523</v>
      </c>
      <c r="N11" s="103" t="s">
        <v>123</v>
      </c>
      <c r="O11" s="18">
        <f t="shared" si="3"/>
        <v>4</v>
      </c>
      <c r="P11" s="18">
        <f t="shared" si="4"/>
        <v>1</v>
      </c>
      <c r="Q11" s="108">
        <f t="shared" ca="1" si="5"/>
        <v>1.2499783404227889</v>
      </c>
      <c r="R11" s="16">
        <f t="shared" ca="1" si="6"/>
        <v>6.2499783404227891</v>
      </c>
      <c r="S11" s="33">
        <v>16.477676172453201</v>
      </c>
      <c r="T11" s="34">
        <f t="shared" ca="1" si="7"/>
        <v>22.72765451287599</v>
      </c>
      <c r="U11" s="35">
        <f t="shared" si="8"/>
        <v>6.25</v>
      </c>
      <c r="V11" s="36">
        <f t="shared" ca="1" si="9"/>
        <v>16.47765451287599</v>
      </c>
      <c r="W11" s="48"/>
      <c r="X11" s="48"/>
      <c r="Y11" s="50" t="s">
        <v>208</v>
      </c>
      <c r="Z11" s="1">
        <v>1</v>
      </c>
    </row>
    <row r="12" spans="1:29" s="1" customFormat="1" ht="18.75">
      <c r="A12" s="14">
        <v>51</v>
      </c>
      <c r="B12" s="93">
        <v>224931272</v>
      </c>
      <c r="C12" s="13" t="s">
        <v>97</v>
      </c>
      <c r="D12" s="24"/>
      <c r="E12" s="16">
        <v>6000</v>
      </c>
      <c r="F12" s="16">
        <v>4</v>
      </c>
      <c r="G12" s="16">
        <v>114000</v>
      </c>
      <c r="H12" s="16">
        <v>152000</v>
      </c>
      <c r="I12" s="16">
        <v>0</v>
      </c>
      <c r="J12" s="16">
        <v>0</v>
      </c>
      <c r="K12" s="16">
        <v>0</v>
      </c>
      <c r="L12" s="16">
        <v>0</v>
      </c>
      <c r="M12" s="75">
        <f t="shared" si="2"/>
        <v>11712.813480780014</v>
      </c>
      <c r="N12" s="103" t="s">
        <v>123</v>
      </c>
      <c r="O12" s="18">
        <f t="shared" si="3"/>
        <v>4</v>
      </c>
      <c r="P12" s="18">
        <f t="shared" si="4"/>
        <v>0.4</v>
      </c>
      <c r="Q12" s="108">
        <f t="shared" ca="1" si="5"/>
        <v>0.71423572501203136</v>
      </c>
      <c r="R12" s="16">
        <f t="shared" ca="1" si="6"/>
        <v>5.1142357250120316</v>
      </c>
      <c r="S12" s="33">
        <v>17.118450461423599</v>
      </c>
      <c r="T12" s="34">
        <f t="shared" ca="1" si="7"/>
        <v>22.232686186435629</v>
      </c>
      <c r="U12" s="35">
        <f t="shared" si="8"/>
        <v>6.25</v>
      </c>
      <c r="V12" s="36">
        <f t="shared" ca="1" si="9"/>
        <v>15.982686186435629</v>
      </c>
      <c r="W12" s="18"/>
      <c r="X12" s="18"/>
      <c r="Y12" s="51" t="s">
        <v>209</v>
      </c>
      <c r="Z12" s="1">
        <v>15000</v>
      </c>
    </row>
    <row r="13" spans="1:29" s="1" customFormat="1" ht="18.75">
      <c r="A13" s="14">
        <v>107</v>
      </c>
      <c r="B13" s="93">
        <v>662528105</v>
      </c>
      <c r="C13" s="14" t="s">
        <v>195</v>
      </c>
      <c r="D13" s="24"/>
      <c r="E13" s="16">
        <v>7000</v>
      </c>
      <c r="F13" s="16">
        <v>4</v>
      </c>
      <c r="G13" s="16">
        <v>107000</v>
      </c>
      <c r="H13" s="16">
        <v>110000</v>
      </c>
      <c r="I13" s="16">
        <v>148000</v>
      </c>
      <c r="J13" s="16">
        <v>0</v>
      </c>
      <c r="K13" s="16">
        <v>0</v>
      </c>
      <c r="L13" s="16">
        <v>0</v>
      </c>
      <c r="M13" s="75">
        <f t="shared" si="2"/>
        <v>14849.767305183659</v>
      </c>
      <c r="N13" s="89" t="s">
        <v>123</v>
      </c>
      <c r="O13" s="18">
        <f t="shared" si="3"/>
        <v>4</v>
      </c>
      <c r="P13" s="18">
        <f t="shared" si="4"/>
        <v>0.46666666666666667</v>
      </c>
      <c r="Q13" s="108">
        <f t="shared" ca="1" si="5"/>
        <v>0.90552405149129789</v>
      </c>
      <c r="R13" s="16">
        <f t="shared" ca="1" si="6"/>
        <v>5.3721907181579649</v>
      </c>
      <c r="S13" s="33">
        <v>16.215564682644999</v>
      </c>
      <c r="T13" s="34">
        <f t="shared" ca="1" si="7"/>
        <v>21.587755400802962</v>
      </c>
      <c r="U13" s="35">
        <f t="shared" si="8"/>
        <v>6.25</v>
      </c>
      <c r="V13" s="36">
        <f t="shared" ca="1" si="9"/>
        <v>15.337755400802962</v>
      </c>
      <c r="W13" s="47"/>
      <c r="X13" s="47"/>
      <c r="Y13" s="52" t="s">
        <v>210</v>
      </c>
      <c r="Z13" s="53">
        <v>160</v>
      </c>
    </row>
    <row r="14" spans="1:29" s="2" customFormat="1" ht="18.75">
      <c r="A14" s="14">
        <v>105</v>
      </c>
      <c r="B14" s="93">
        <v>1172805144</v>
      </c>
      <c r="C14" s="14" t="s">
        <v>188</v>
      </c>
      <c r="D14" s="24"/>
      <c r="E14" s="16">
        <v>6000</v>
      </c>
      <c r="F14" s="16">
        <v>2</v>
      </c>
      <c r="G14" s="16">
        <v>38000</v>
      </c>
      <c r="H14" s="16">
        <v>44000</v>
      </c>
      <c r="I14" s="16">
        <v>50000</v>
      </c>
      <c r="J14" s="16">
        <v>0</v>
      </c>
      <c r="K14" s="16">
        <v>0</v>
      </c>
      <c r="L14" s="16">
        <v>0</v>
      </c>
      <c r="M14" s="75">
        <f t="shared" si="2"/>
        <v>6925.1701501771286</v>
      </c>
      <c r="N14" s="103" t="s">
        <v>123</v>
      </c>
      <c r="O14" s="18">
        <f t="shared" si="3"/>
        <v>2</v>
      </c>
      <c r="P14" s="18">
        <f t="shared" si="4"/>
        <v>0.4</v>
      </c>
      <c r="Q14" s="108">
        <f t="shared" ca="1" si="5"/>
        <v>0.42228999302002435</v>
      </c>
      <c r="R14" s="16">
        <f t="shared" ca="1" si="6"/>
        <v>2.822289993020024</v>
      </c>
      <c r="S14" s="33">
        <v>17.5719953037908</v>
      </c>
      <c r="T14" s="34">
        <f t="shared" ca="1" si="7"/>
        <v>20.394285296810825</v>
      </c>
      <c r="U14" s="35">
        <f t="shared" si="8"/>
        <v>6.25</v>
      </c>
      <c r="V14" s="36">
        <f t="shared" ca="1" si="9"/>
        <v>14.144285296810825</v>
      </c>
      <c r="W14" s="47"/>
      <c r="X14" s="87"/>
      <c r="Y14" s="50" t="s">
        <v>211</v>
      </c>
      <c r="Z14" s="53">
        <v>0.75</v>
      </c>
      <c r="AA14" s="1"/>
      <c r="AB14" s="1"/>
      <c r="AC14" s="1"/>
    </row>
    <row r="15" spans="1:29" s="2" customFormat="1" ht="18.75">
      <c r="A15" s="14">
        <v>62</v>
      </c>
      <c r="B15" s="93">
        <v>643913124</v>
      </c>
      <c r="C15" s="13" t="s">
        <v>125</v>
      </c>
      <c r="D15" s="24"/>
      <c r="E15" s="16">
        <v>18000</v>
      </c>
      <c r="F15" s="16">
        <v>4</v>
      </c>
      <c r="G15" s="16">
        <v>246000</v>
      </c>
      <c r="H15" s="16">
        <v>327000</v>
      </c>
      <c r="I15" s="16">
        <v>366000</v>
      </c>
      <c r="J15" s="16">
        <v>0</v>
      </c>
      <c r="K15" s="16">
        <v>0</v>
      </c>
      <c r="L15" s="16">
        <v>0</v>
      </c>
      <c r="M15" s="75">
        <f t="shared" si="2"/>
        <v>30164.712763237396</v>
      </c>
      <c r="N15" s="103" t="s">
        <v>123</v>
      </c>
      <c r="O15" s="18">
        <f t="shared" si="3"/>
        <v>4</v>
      </c>
      <c r="P15" s="18">
        <f t="shared" si="4"/>
        <v>1.2</v>
      </c>
      <c r="Q15" s="108">
        <f t="shared" ca="1" si="5"/>
        <v>1.8394142044167316</v>
      </c>
      <c r="R15" s="16">
        <f t="shared" ca="1" si="6"/>
        <v>7.0394142044167314</v>
      </c>
      <c r="S15" s="33">
        <v>13.0419559334185</v>
      </c>
      <c r="T15" s="34">
        <f t="shared" ca="1" si="7"/>
        <v>20.081370137835229</v>
      </c>
      <c r="U15" s="35">
        <f t="shared" si="8"/>
        <v>6.25</v>
      </c>
      <c r="V15" s="36">
        <f t="shared" ca="1" si="9"/>
        <v>13.831370137835229</v>
      </c>
      <c r="W15" s="4"/>
      <c r="X15" s="64"/>
      <c r="Y15" s="1" t="s">
        <v>212</v>
      </c>
      <c r="Z15" s="53">
        <v>2019</v>
      </c>
      <c r="AA15" s="1"/>
      <c r="AB15" s="1"/>
      <c r="AC15" s="1"/>
    </row>
    <row r="16" spans="1:29" s="2" customFormat="1" ht="18.75">
      <c r="A16" s="14">
        <v>43</v>
      </c>
      <c r="B16" s="93">
        <v>1853818182</v>
      </c>
      <c r="C16" s="13" t="s">
        <v>89</v>
      </c>
      <c r="D16" s="24"/>
      <c r="E16" s="16">
        <v>11200</v>
      </c>
      <c r="F16" s="16">
        <v>4</v>
      </c>
      <c r="G16" s="16">
        <v>0</v>
      </c>
      <c r="H16" s="16">
        <v>388000</v>
      </c>
      <c r="I16" s="16">
        <v>415000</v>
      </c>
      <c r="J16" s="16">
        <v>0</v>
      </c>
      <c r="K16" s="16">
        <v>0</v>
      </c>
      <c r="L16" s="16">
        <v>0</v>
      </c>
      <c r="M16" s="75">
        <f t="shared" si="2"/>
        <v>26824.810272751234</v>
      </c>
      <c r="N16" s="97" t="s">
        <v>124</v>
      </c>
      <c r="O16" s="18">
        <f t="shared" si="3"/>
        <v>4</v>
      </c>
      <c r="P16" s="18">
        <f t="shared" si="4"/>
        <v>0.7466666666666667</v>
      </c>
      <c r="Q16" s="108">
        <f t="shared" ca="1" si="5"/>
        <v>1.6357502699848983</v>
      </c>
      <c r="R16" s="16">
        <f t="shared" ca="1" si="6"/>
        <v>6.3824169366515653</v>
      </c>
      <c r="S16" s="33">
        <v>13.6549812210319</v>
      </c>
      <c r="T16" s="34">
        <f t="shared" ca="1" si="7"/>
        <v>20.037398157683466</v>
      </c>
      <c r="U16" s="35">
        <f t="shared" si="8"/>
        <v>4.375</v>
      </c>
      <c r="V16" s="36">
        <f t="shared" ca="1" si="9"/>
        <v>15.662398157683466</v>
      </c>
      <c r="W16" s="18"/>
      <c r="X16" s="18"/>
      <c r="Y16" s="1" t="s">
        <v>213</v>
      </c>
      <c r="Z16" s="53">
        <v>12</v>
      </c>
      <c r="AA16" s="1"/>
      <c r="AB16" s="1"/>
      <c r="AC16" s="1"/>
    </row>
    <row r="17" spans="1:29" s="2" customFormat="1" ht="18.75">
      <c r="A17" s="14">
        <v>5</v>
      </c>
      <c r="B17" s="93">
        <v>1044399218</v>
      </c>
      <c r="C17" s="13" t="s">
        <v>39</v>
      </c>
      <c r="D17" s="24"/>
      <c r="E17" s="16">
        <v>12000</v>
      </c>
      <c r="F17" s="16">
        <v>4</v>
      </c>
      <c r="G17" s="16">
        <v>301000</v>
      </c>
      <c r="H17" s="16">
        <v>302000</v>
      </c>
      <c r="I17" s="16">
        <v>383000</v>
      </c>
      <c r="J17" s="16">
        <v>0</v>
      </c>
      <c r="K17" s="16">
        <v>0</v>
      </c>
      <c r="L17" s="16">
        <v>0</v>
      </c>
      <c r="M17" s="75">
        <f t="shared" si="2"/>
        <v>31290.152962341523</v>
      </c>
      <c r="N17" s="97" t="s">
        <v>124</v>
      </c>
      <c r="O17" s="18">
        <f t="shared" si="3"/>
        <v>4</v>
      </c>
      <c r="P17" s="18">
        <f t="shared" si="4"/>
        <v>0.8</v>
      </c>
      <c r="Q17" s="108">
        <f t="shared" ca="1" si="5"/>
        <v>1.9080424292137756</v>
      </c>
      <c r="R17" s="16">
        <f t="shared" ca="1" si="6"/>
        <v>6.7080424292137755</v>
      </c>
      <c r="S17" s="33">
        <v>13.248625386497199</v>
      </c>
      <c r="T17" s="34">
        <f t="shared" ca="1" si="7"/>
        <v>19.956667815710976</v>
      </c>
      <c r="U17" s="35">
        <f t="shared" si="8"/>
        <v>4.375</v>
      </c>
      <c r="V17" s="36">
        <f t="shared" ca="1" si="9"/>
        <v>15.581667815710976</v>
      </c>
      <c r="W17" s="18"/>
      <c r="X17" s="64"/>
      <c r="Y17" s="1" t="s">
        <v>214</v>
      </c>
      <c r="Z17" s="53">
        <v>1</v>
      </c>
      <c r="AA17" s="1"/>
      <c r="AB17" s="1"/>
      <c r="AC17" s="1"/>
    </row>
    <row r="18" spans="1:29" s="2" customFormat="1" ht="18.75">
      <c r="A18" s="14">
        <v>103</v>
      </c>
      <c r="B18" s="93">
        <v>1540443440</v>
      </c>
      <c r="C18" s="14" t="s">
        <v>193</v>
      </c>
      <c r="D18" s="24" t="s">
        <v>189</v>
      </c>
      <c r="E18" s="16">
        <v>6000</v>
      </c>
      <c r="F18" s="16">
        <v>3</v>
      </c>
      <c r="G18" s="16">
        <v>110000</v>
      </c>
      <c r="H18" s="16">
        <v>94000</v>
      </c>
      <c r="I18" s="16">
        <v>227000</v>
      </c>
      <c r="J18" s="16">
        <v>0</v>
      </c>
      <c r="K18" s="16">
        <v>0</v>
      </c>
      <c r="L18" s="16">
        <v>0</v>
      </c>
      <c r="M18" s="75">
        <f t="shared" si="2"/>
        <v>16821.237884644775</v>
      </c>
      <c r="N18" s="97" t="s">
        <v>124</v>
      </c>
      <c r="O18" s="18">
        <f t="shared" si="3"/>
        <v>3</v>
      </c>
      <c r="P18" s="18">
        <f t="shared" si="4"/>
        <v>0.4</v>
      </c>
      <c r="Q18" s="108">
        <f t="shared" ca="1" si="5"/>
        <v>1.0257423680359858</v>
      </c>
      <c r="R18" s="16">
        <f t="shared" ca="1" si="6"/>
        <v>4.4257423680359853</v>
      </c>
      <c r="S18" s="33">
        <v>15.5188560983208</v>
      </c>
      <c r="T18" s="34">
        <f t="shared" ca="1" si="7"/>
        <v>19.944598466356787</v>
      </c>
      <c r="U18" s="35">
        <f t="shared" si="8"/>
        <v>4.375</v>
      </c>
      <c r="V18" s="36">
        <f t="shared" ca="1" si="9"/>
        <v>15.569598466356787</v>
      </c>
      <c r="W18" s="47"/>
      <c r="X18" s="87"/>
      <c r="Y18" s="1"/>
      <c r="Z18" s="1"/>
      <c r="AA18" s="1"/>
      <c r="AB18" s="1"/>
      <c r="AC18" s="1"/>
    </row>
    <row r="19" spans="1:29" s="2" customFormat="1" ht="18.75">
      <c r="A19" s="14">
        <v>100</v>
      </c>
      <c r="B19" s="93">
        <v>1516934519</v>
      </c>
      <c r="C19" s="14" t="s">
        <v>185</v>
      </c>
      <c r="D19" s="24"/>
      <c r="E19" s="16">
        <v>6000</v>
      </c>
      <c r="F19" s="16">
        <v>0</v>
      </c>
      <c r="G19" s="16">
        <v>183000</v>
      </c>
      <c r="H19" s="16">
        <v>211000</v>
      </c>
      <c r="I19" s="16">
        <v>0</v>
      </c>
      <c r="J19" s="16">
        <v>0</v>
      </c>
      <c r="K19" s="16">
        <v>0</v>
      </c>
      <c r="L19" s="16">
        <v>0</v>
      </c>
      <c r="M19" s="75">
        <f t="shared" si="2"/>
        <v>15726.141041757501</v>
      </c>
      <c r="N19" s="57" t="s">
        <v>187</v>
      </c>
      <c r="O19" s="18">
        <f t="shared" si="3"/>
        <v>0</v>
      </c>
      <c r="P19" s="18">
        <f t="shared" si="4"/>
        <v>0.4</v>
      </c>
      <c r="Q19" s="108">
        <f t="shared" ca="1" si="5"/>
        <v>0.95896445094361094</v>
      </c>
      <c r="R19" s="16">
        <f t="shared" ca="1" si="6"/>
        <v>1.358964450943611</v>
      </c>
      <c r="S19" s="33">
        <v>18.444121572129401</v>
      </c>
      <c r="T19" s="34">
        <f t="shared" ca="1" si="7"/>
        <v>19.803086023073011</v>
      </c>
      <c r="U19" s="35">
        <f t="shared" si="8"/>
        <v>0</v>
      </c>
      <c r="V19" s="36">
        <f t="shared" ca="1" si="9"/>
        <v>19.803086023073011</v>
      </c>
      <c r="W19" s="47"/>
      <c r="X19" s="47"/>
      <c r="Y19" s="1"/>
      <c r="Z19" s="1"/>
      <c r="AA19" s="1"/>
      <c r="AB19" s="1"/>
      <c r="AC19" s="1"/>
    </row>
    <row r="20" spans="1:29" s="2" customFormat="1" ht="18.75">
      <c r="A20" s="14">
        <v>46</v>
      </c>
      <c r="B20" s="93">
        <v>2109182835</v>
      </c>
      <c r="C20" s="13" t="s">
        <v>92</v>
      </c>
      <c r="D20" s="24"/>
      <c r="E20" s="16">
        <v>6000</v>
      </c>
      <c r="F20" s="16">
        <v>4</v>
      </c>
      <c r="G20" s="16">
        <v>287000</v>
      </c>
      <c r="H20" s="16">
        <v>293000</v>
      </c>
      <c r="I20" s="16">
        <v>195000</v>
      </c>
      <c r="J20" s="16">
        <v>0</v>
      </c>
      <c r="K20" s="16">
        <v>0</v>
      </c>
      <c r="L20" s="16">
        <v>0</v>
      </c>
      <c r="M20" s="75">
        <f t="shared" si="2"/>
        <v>26120.18670280297</v>
      </c>
      <c r="N20" s="97" t="s">
        <v>124</v>
      </c>
      <c r="O20" s="18">
        <f t="shared" si="3"/>
        <v>4</v>
      </c>
      <c r="P20" s="18">
        <f t="shared" si="4"/>
        <v>0.4</v>
      </c>
      <c r="Q20" s="108">
        <f t="shared" ca="1" si="5"/>
        <v>1.5927830249956056</v>
      </c>
      <c r="R20" s="16">
        <f t="shared" ca="1" si="6"/>
        <v>5.9927830249956058</v>
      </c>
      <c r="S20" s="33">
        <v>13.6196374037008</v>
      </c>
      <c r="T20" s="34">
        <f t="shared" ca="1" si="7"/>
        <v>19.612420428696407</v>
      </c>
      <c r="U20" s="35">
        <f t="shared" si="8"/>
        <v>4.375</v>
      </c>
      <c r="V20" s="36">
        <f t="shared" ca="1" si="9"/>
        <v>15.237420428696407</v>
      </c>
      <c r="W20" s="18"/>
      <c r="X20" s="64"/>
      <c r="Y20" s="1"/>
      <c r="Z20" s="1"/>
      <c r="AA20" s="1"/>
      <c r="AB20" s="1"/>
      <c r="AC20" s="1"/>
    </row>
    <row r="21" spans="1:29" s="2" customFormat="1" ht="18.75">
      <c r="A21" s="14">
        <v>58</v>
      </c>
      <c r="B21" s="93">
        <v>1875367946</v>
      </c>
      <c r="C21" s="14" t="s">
        <v>121</v>
      </c>
      <c r="D21" s="14"/>
      <c r="E21" s="16">
        <v>6000</v>
      </c>
      <c r="F21" s="16">
        <v>4</v>
      </c>
      <c r="G21" s="16">
        <v>377000</v>
      </c>
      <c r="H21" s="16">
        <v>382000</v>
      </c>
      <c r="I21" s="16">
        <v>421000</v>
      </c>
      <c r="J21" s="16">
        <v>0</v>
      </c>
      <c r="K21" s="16">
        <v>0</v>
      </c>
      <c r="L21" s="16">
        <v>0</v>
      </c>
      <c r="M21" s="75">
        <f t="shared" si="2"/>
        <v>35802.347659917876</v>
      </c>
      <c r="N21" s="78" t="s">
        <v>187</v>
      </c>
      <c r="O21" s="18">
        <f t="shared" si="3"/>
        <v>4</v>
      </c>
      <c r="P21" s="18">
        <f t="shared" si="4"/>
        <v>0.4</v>
      </c>
      <c r="Q21" s="108">
        <f t="shared" ca="1" si="5"/>
        <v>2.1831915773247101</v>
      </c>
      <c r="R21" s="16">
        <f t="shared" ca="1" si="6"/>
        <v>6.5831915773247101</v>
      </c>
      <c r="S21" s="33">
        <v>12.817637567072801</v>
      </c>
      <c r="T21" s="34">
        <f t="shared" ca="1" si="7"/>
        <v>19.400829144397512</v>
      </c>
      <c r="U21" s="35">
        <f t="shared" si="8"/>
        <v>0</v>
      </c>
      <c r="V21" s="36">
        <f t="shared" ca="1" si="9"/>
        <v>19.400829144397512</v>
      </c>
      <c r="W21" s="4"/>
      <c r="X21" s="18"/>
      <c r="Y21" s="1"/>
      <c r="Z21" s="1"/>
      <c r="AA21" s="1"/>
      <c r="AB21" s="1"/>
      <c r="AC21" s="1"/>
    </row>
    <row r="22" spans="1:29" s="2" customFormat="1" ht="18.75">
      <c r="A22" s="14">
        <v>49</v>
      </c>
      <c r="B22" s="93">
        <v>311361673</v>
      </c>
      <c r="C22" s="13" t="s">
        <v>95</v>
      </c>
      <c r="D22" s="24"/>
      <c r="E22" s="16">
        <v>15000</v>
      </c>
      <c r="F22" s="16">
        <v>4</v>
      </c>
      <c r="G22" s="16">
        <v>300000</v>
      </c>
      <c r="H22" s="16">
        <v>302000</v>
      </c>
      <c r="I22" s="16">
        <v>315000</v>
      </c>
      <c r="J22" s="16">
        <v>0</v>
      </c>
      <c r="K22" s="16">
        <v>0</v>
      </c>
      <c r="L22" s="16">
        <v>0</v>
      </c>
      <c r="M22" s="75">
        <f t="shared" si="2"/>
        <v>29633.094210931878</v>
      </c>
      <c r="N22" s="88" t="s">
        <v>124</v>
      </c>
      <c r="O22" s="18">
        <f t="shared" si="3"/>
        <v>4</v>
      </c>
      <c r="P22" s="18">
        <f t="shared" si="4"/>
        <v>1</v>
      </c>
      <c r="Q22" s="108">
        <f t="shared" ca="1" si="5"/>
        <v>1.8069966334583241</v>
      </c>
      <c r="R22" s="16">
        <f t="shared" ca="1" si="6"/>
        <v>6.8069966334583238</v>
      </c>
      <c r="S22" s="33">
        <v>12.3902047372812</v>
      </c>
      <c r="T22" s="34">
        <f t="shared" ca="1" si="7"/>
        <v>19.197201370739524</v>
      </c>
      <c r="U22" s="35">
        <f t="shared" si="8"/>
        <v>4.375</v>
      </c>
      <c r="V22" s="36">
        <f t="shared" ca="1" si="9"/>
        <v>14.822201370739524</v>
      </c>
      <c r="W22" s="64"/>
      <c r="X22" s="18"/>
      <c r="Y22" s="1"/>
      <c r="Z22" s="1"/>
      <c r="AA22" s="1"/>
      <c r="AB22" s="1"/>
      <c r="AC22" s="1"/>
    </row>
    <row r="23" spans="1:29" s="2" customFormat="1" ht="18.75">
      <c r="A23" s="14">
        <v>53</v>
      </c>
      <c r="B23" s="93">
        <v>500959924</v>
      </c>
      <c r="C23" s="13" t="s">
        <v>99</v>
      </c>
      <c r="D23" s="24"/>
      <c r="E23" s="16">
        <v>8000</v>
      </c>
      <c r="F23" s="16">
        <v>4</v>
      </c>
      <c r="G23" s="16">
        <v>281000</v>
      </c>
      <c r="H23" s="16">
        <v>310000</v>
      </c>
      <c r="I23" s="16">
        <v>365000</v>
      </c>
      <c r="J23" s="16">
        <v>0</v>
      </c>
      <c r="K23" s="16">
        <v>0</v>
      </c>
      <c r="L23" s="16">
        <v>0</v>
      </c>
      <c r="M23" s="75">
        <f t="shared" si="2"/>
        <v>30573.377533888241</v>
      </c>
      <c r="N23" s="78" t="s">
        <v>187</v>
      </c>
      <c r="O23" s="18">
        <f t="shared" si="3"/>
        <v>4</v>
      </c>
      <c r="P23" s="18">
        <f t="shared" si="4"/>
        <v>0.53333333333333333</v>
      </c>
      <c r="Q23" s="108">
        <f t="shared" ca="1" si="5"/>
        <v>1.8643341759702479</v>
      </c>
      <c r="R23" s="16">
        <f t="shared" ca="1" si="6"/>
        <v>6.3976675093035809</v>
      </c>
      <c r="S23" s="33">
        <v>12.738303572492001</v>
      </c>
      <c r="T23" s="34">
        <f t="shared" ca="1" si="7"/>
        <v>19.135971081795581</v>
      </c>
      <c r="U23" s="35">
        <f t="shared" si="8"/>
        <v>0</v>
      </c>
      <c r="V23" s="36">
        <f t="shared" ca="1" si="9"/>
        <v>19.135971081795581</v>
      </c>
      <c r="W23" s="18"/>
      <c r="X23" s="18"/>
      <c r="Y23" s="1"/>
      <c r="Z23" s="1"/>
      <c r="AA23" s="1"/>
      <c r="AB23" s="1"/>
      <c r="AC23" s="1"/>
    </row>
    <row r="24" spans="1:29" s="2" customFormat="1" ht="18.75">
      <c r="A24" s="14">
        <v>57</v>
      </c>
      <c r="B24" s="93">
        <v>446583427</v>
      </c>
      <c r="C24" s="14" t="s">
        <v>118</v>
      </c>
      <c r="D24" s="14" t="s">
        <v>119</v>
      </c>
      <c r="E24" s="16">
        <v>6000</v>
      </c>
      <c r="F24" s="16">
        <v>4</v>
      </c>
      <c r="G24" s="16">
        <v>261000</v>
      </c>
      <c r="H24" s="16">
        <v>369000</v>
      </c>
      <c r="I24" s="16">
        <v>0</v>
      </c>
      <c r="J24" s="16">
        <v>0</v>
      </c>
      <c r="K24" s="16">
        <v>0</v>
      </c>
      <c r="L24" s="16">
        <v>0</v>
      </c>
      <c r="M24" s="75">
        <f t="shared" si="2"/>
        <v>22361.73065286332</v>
      </c>
      <c r="N24" s="78" t="s">
        <v>187</v>
      </c>
      <c r="O24" s="18">
        <f t="shared" si="3"/>
        <v>4</v>
      </c>
      <c r="P24" s="18">
        <f t="shared" si="4"/>
        <v>0.4</v>
      </c>
      <c r="Q24" s="108">
        <f t="shared" ca="1" si="5"/>
        <v>1.3635961104972683</v>
      </c>
      <c r="R24" s="16">
        <f t="shared" ca="1" si="6"/>
        <v>5.7635961104972688</v>
      </c>
      <c r="S24" s="33">
        <v>13.3068302670512</v>
      </c>
      <c r="T24" s="34">
        <f t="shared" ca="1" si="7"/>
        <v>19.070426377548468</v>
      </c>
      <c r="U24" s="35">
        <f t="shared" si="8"/>
        <v>0</v>
      </c>
      <c r="V24" s="36">
        <f t="shared" ca="1" si="9"/>
        <v>19.070426377548468</v>
      </c>
      <c r="W24" s="4"/>
      <c r="X24" s="18"/>
      <c r="Y24" s="1"/>
      <c r="Z24" s="1"/>
      <c r="AA24" s="1"/>
      <c r="AB24" s="1"/>
      <c r="AC24" s="1"/>
    </row>
    <row r="25" spans="1:29" s="1" customFormat="1" ht="18.75">
      <c r="A25" s="14">
        <v>17</v>
      </c>
      <c r="B25" s="93">
        <v>1111683644</v>
      </c>
      <c r="C25" s="13" t="s">
        <v>63</v>
      </c>
      <c r="D25" s="24"/>
      <c r="E25" s="16">
        <v>7000</v>
      </c>
      <c r="F25" s="16">
        <v>3</v>
      </c>
      <c r="G25" s="16">
        <v>0</v>
      </c>
      <c r="H25" s="16">
        <v>118000</v>
      </c>
      <c r="I25" s="16">
        <v>0</v>
      </c>
      <c r="J25" s="16">
        <v>0</v>
      </c>
      <c r="K25" s="16">
        <v>0</v>
      </c>
      <c r="L25" s="16">
        <v>0</v>
      </c>
      <c r="M25" s="75">
        <f t="shared" si="2"/>
        <v>6366.6577674687069</v>
      </c>
      <c r="N25" s="78" t="s">
        <v>187</v>
      </c>
      <c r="O25" s="18">
        <f t="shared" si="3"/>
        <v>3</v>
      </c>
      <c r="P25" s="18">
        <f t="shared" si="4"/>
        <v>0.46666666666666667</v>
      </c>
      <c r="Q25" s="108">
        <f t="shared" ca="1" si="5"/>
        <v>0.38823246301269249</v>
      </c>
      <c r="R25" s="16">
        <f t="shared" ca="1" si="6"/>
        <v>3.8548991296793593</v>
      </c>
      <c r="S25" s="33">
        <v>15.1110267818173</v>
      </c>
      <c r="T25" s="34">
        <f t="shared" ca="1" si="7"/>
        <v>18.965925911496658</v>
      </c>
      <c r="U25" s="35">
        <f t="shared" si="8"/>
        <v>0</v>
      </c>
      <c r="V25" s="36">
        <f t="shared" ca="1" si="9"/>
        <v>18.965925911496658</v>
      </c>
      <c r="W25" s="18"/>
      <c r="X25" s="18"/>
    </row>
    <row r="26" spans="1:29" s="1" customFormat="1" ht="18.75">
      <c r="A26" s="13">
        <v>118</v>
      </c>
      <c r="B26" s="93">
        <v>2018112397</v>
      </c>
      <c r="C26" s="66" t="s">
        <v>221</v>
      </c>
      <c r="D26" s="68"/>
      <c r="E26" s="16">
        <v>6000</v>
      </c>
      <c r="F26" s="16">
        <v>4</v>
      </c>
      <c r="G26" s="16">
        <v>213000</v>
      </c>
      <c r="H26" s="16">
        <v>0</v>
      </c>
      <c r="I26" s="16">
        <v>295000</v>
      </c>
      <c r="J26" s="16">
        <v>0</v>
      </c>
      <c r="K26" s="16">
        <v>0</v>
      </c>
      <c r="L26" s="16">
        <v>0</v>
      </c>
      <c r="M26" s="75">
        <f t="shared" si="2"/>
        <v>19028.203360330543</v>
      </c>
      <c r="N26" s="78" t="s">
        <v>187</v>
      </c>
      <c r="O26" s="18">
        <f t="shared" si="3"/>
        <v>4</v>
      </c>
      <c r="P26" s="18">
        <f t="shared" si="4"/>
        <v>0.4</v>
      </c>
      <c r="Q26" s="108">
        <f t="shared" ca="1" si="5"/>
        <v>1.160320929300497</v>
      </c>
      <c r="R26" s="16">
        <f t="shared" ca="1" si="6"/>
        <v>5.5603209293004969</v>
      </c>
      <c r="S26" s="33">
        <v>13.2404649767001</v>
      </c>
      <c r="T26" s="34">
        <f t="shared" ca="1" si="7"/>
        <v>18.800785906000598</v>
      </c>
      <c r="U26" s="35">
        <f t="shared" si="8"/>
        <v>0</v>
      </c>
      <c r="V26" s="36">
        <f t="shared" ca="1" si="9"/>
        <v>18.800785906000598</v>
      </c>
      <c r="W26" s="48"/>
      <c r="X26" s="48"/>
    </row>
    <row r="27" spans="1:29" s="1" customFormat="1" ht="18.75">
      <c r="A27" s="13">
        <v>116</v>
      </c>
      <c r="B27" s="93">
        <v>2122596917</v>
      </c>
      <c r="C27" s="66" t="s">
        <v>217</v>
      </c>
      <c r="D27" s="68"/>
      <c r="E27" s="16">
        <v>6000</v>
      </c>
      <c r="F27" s="16">
        <v>2</v>
      </c>
      <c r="G27" s="16">
        <v>69000</v>
      </c>
      <c r="H27" s="16">
        <v>77000</v>
      </c>
      <c r="I27" s="16">
        <v>68000</v>
      </c>
      <c r="J27" s="16">
        <v>0</v>
      </c>
      <c r="K27" s="16">
        <v>0</v>
      </c>
      <c r="L27" s="16">
        <v>0</v>
      </c>
      <c r="M27" s="75">
        <f t="shared" si="2"/>
        <v>9949.707875774373</v>
      </c>
      <c r="N27" s="78" t="s">
        <v>187</v>
      </c>
      <c r="O27" s="18">
        <f t="shared" si="3"/>
        <v>2</v>
      </c>
      <c r="P27" s="18">
        <f t="shared" si="4"/>
        <v>0.4</v>
      </c>
      <c r="Q27" s="108">
        <f t="shared" ca="1" si="5"/>
        <v>0.60672329752137177</v>
      </c>
      <c r="R27" s="16">
        <f t="shared" ca="1" si="6"/>
        <v>3.0067232975213716</v>
      </c>
      <c r="S27" s="33">
        <v>15.6297747227056</v>
      </c>
      <c r="T27" s="34">
        <f t="shared" ca="1" si="7"/>
        <v>18.63649802022697</v>
      </c>
      <c r="U27" s="35">
        <f t="shared" si="8"/>
        <v>0</v>
      </c>
      <c r="V27" s="36">
        <f t="shared" ca="1" si="9"/>
        <v>18.63649802022697</v>
      </c>
      <c r="W27" s="48"/>
      <c r="X27" s="48"/>
    </row>
    <row r="28" spans="1:29" s="1" customFormat="1" ht="18.75">
      <c r="A28" s="14">
        <v>34</v>
      </c>
      <c r="B28" s="93">
        <v>2021794494</v>
      </c>
      <c r="C28" s="13" t="s">
        <v>80</v>
      </c>
      <c r="D28" s="24"/>
      <c r="E28" s="16">
        <v>6000</v>
      </c>
      <c r="F28" s="16">
        <v>4</v>
      </c>
      <c r="G28" s="16">
        <v>289000</v>
      </c>
      <c r="H28" s="16">
        <v>273000</v>
      </c>
      <c r="I28" s="16">
        <v>317000</v>
      </c>
      <c r="J28" s="16">
        <v>0</v>
      </c>
      <c r="K28" s="16">
        <v>0</v>
      </c>
      <c r="L28" s="16">
        <v>0</v>
      </c>
      <c r="M28" s="75">
        <f t="shared" si="2"/>
        <v>28707.254289256976</v>
      </c>
      <c r="N28" s="78" t="s">
        <v>187</v>
      </c>
      <c r="O28" s="18">
        <f t="shared" si="3"/>
        <v>4</v>
      </c>
      <c r="P28" s="18">
        <f t="shared" si="4"/>
        <v>0.4</v>
      </c>
      <c r="Q28" s="108">
        <f t="shared" ca="1" si="5"/>
        <v>1.7505398352016408</v>
      </c>
      <c r="R28" s="16">
        <f t="shared" ca="1" si="6"/>
        <v>6.1505398352016414</v>
      </c>
      <c r="S28" s="33">
        <v>12.4406532824731</v>
      </c>
      <c r="T28" s="34">
        <f t="shared" ca="1" si="7"/>
        <v>18.591193117674742</v>
      </c>
      <c r="U28" s="35">
        <f t="shared" si="8"/>
        <v>0</v>
      </c>
      <c r="V28" s="36">
        <f t="shared" ca="1" si="9"/>
        <v>18.591193117674742</v>
      </c>
      <c r="W28" s="18"/>
      <c r="X28" s="18"/>
    </row>
    <row r="29" spans="1:29" s="1" customFormat="1" ht="18.75" hidden="1" customHeight="1">
      <c r="A29" s="14">
        <v>35</v>
      </c>
      <c r="B29" s="14"/>
      <c r="C29" s="14" t="s">
        <v>81</v>
      </c>
      <c r="D29" s="24"/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75">
        <f t="shared" si="2"/>
        <v>0</v>
      </c>
      <c r="N29" s="78" t="s">
        <v>187</v>
      </c>
      <c r="O29" s="18">
        <f t="shared" si="3"/>
        <v>0</v>
      </c>
      <c r="P29" s="18">
        <f t="shared" si="4"/>
        <v>0</v>
      </c>
      <c r="Q29" s="108">
        <f t="shared" ca="1" si="5"/>
        <v>0</v>
      </c>
      <c r="R29" s="16">
        <f t="shared" ca="1" si="6"/>
        <v>0</v>
      </c>
      <c r="S29" s="33" t="e">
        <v>#N/A</v>
      </c>
      <c r="T29" s="34" t="e">
        <f t="shared" ca="1" si="7"/>
        <v>#N/A</v>
      </c>
      <c r="U29" s="35">
        <f t="shared" si="8"/>
        <v>0</v>
      </c>
      <c r="V29" s="36" t="e">
        <f t="shared" ca="1" si="9"/>
        <v>#N/A</v>
      </c>
      <c r="W29" s="18"/>
      <c r="X29" s="18"/>
    </row>
    <row r="30" spans="1:29" s="1" customFormat="1" ht="18.75">
      <c r="A30" s="14">
        <v>77</v>
      </c>
      <c r="B30" s="93">
        <v>904395212</v>
      </c>
      <c r="C30" s="14" t="s">
        <v>157</v>
      </c>
      <c r="D30" s="14" t="s">
        <v>140</v>
      </c>
      <c r="E30" s="16">
        <v>12000</v>
      </c>
      <c r="F30" s="16">
        <v>3</v>
      </c>
      <c r="G30" s="16">
        <v>313000</v>
      </c>
      <c r="H30" s="16">
        <v>310000</v>
      </c>
      <c r="I30" s="16">
        <v>321000</v>
      </c>
      <c r="J30" s="16">
        <v>0</v>
      </c>
      <c r="K30" s="16">
        <v>0</v>
      </c>
      <c r="L30" s="16">
        <v>0</v>
      </c>
      <c r="M30" s="75">
        <f t="shared" si="2"/>
        <v>30285.09886344452</v>
      </c>
      <c r="N30" s="78" t="s">
        <v>187</v>
      </c>
      <c r="O30" s="18">
        <f t="shared" si="3"/>
        <v>3</v>
      </c>
      <c r="P30" s="18">
        <f t="shared" si="4"/>
        <v>0.8</v>
      </c>
      <c r="Q30" s="108">
        <f t="shared" ca="1" si="5"/>
        <v>1.8467552291588996</v>
      </c>
      <c r="R30" s="16">
        <f t="shared" ca="1" si="6"/>
        <v>5.6467552291588996</v>
      </c>
      <c r="S30" s="33">
        <v>12.9067758604528</v>
      </c>
      <c r="T30" s="34">
        <f t="shared" ca="1" si="7"/>
        <v>18.553531089611699</v>
      </c>
      <c r="U30" s="35">
        <f t="shared" si="8"/>
        <v>0</v>
      </c>
      <c r="V30" s="36">
        <f t="shared" ca="1" si="9"/>
        <v>18.553531089611699</v>
      </c>
      <c r="W30" s="4"/>
      <c r="X30" s="18"/>
    </row>
    <row r="31" spans="1:29" s="1" customFormat="1" ht="18.75">
      <c r="A31" s="14">
        <v>23</v>
      </c>
      <c r="B31" s="93">
        <v>340156892</v>
      </c>
      <c r="C31" s="13" t="s">
        <v>70</v>
      </c>
      <c r="D31" s="24"/>
      <c r="E31" s="16">
        <v>6000</v>
      </c>
      <c r="F31" s="16">
        <v>3</v>
      </c>
      <c r="G31" s="16">
        <v>275000</v>
      </c>
      <c r="H31" s="16">
        <v>280000</v>
      </c>
      <c r="I31" s="16">
        <v>187000</v>
      </c>
      <c r="J31" s="16">
        <v>0</v>
      </c>
      <c r="K31" s="16">
        <v>0</v>
      </c>
      <c r="L31" s="16">
        <v>0</v>
      </c>
      <c r="M31" s="75">
        <f t="shared" si="2"/>
        <v>25281.505300736888</v>
      </c>
      <c r="N31" s="78" t="s">
        <v>187</v>
      </c>
      <c r="O31" s="18">
        <f t="shared" si="3"/>
        <v>3</v>
      </c>
      <c r="P31" s="18">
        <f t="shared" si="4"/>
        <v>0.4</v>
      </c>
      <c r="Q31" s="108">
        <f t="shared" ca="1" si="5"/>
        <v>1.5416410666401925</v>
      </c>
      <c r="R31" s="16">
        <f t="shared" ca="1" si="6"/>
        <v>4.9416410666401926</v>
      </c>
      <c r="S31" s="33">
        <v>13.436552837544101</v>
      </c>
      <c r="T31" s="34">
        <f t="shared" ca="1" si="7"/>
        <v>18.378193904184293</v>
      </c>
      <c r="U31" s="35">
        <f t="shared" si="8"/>
        <v>0</v>
      </c>
      <c r="V31" s="36">
        <f t="shared" ca="1" si="9"/>
        <v>18.378193904184293</v>
      </c>
      <c r="W31" s="18"/>
      <c r="X31" s="18"/>
    </row>
    <row r="32" spans="1:29" s="2" customFormat="1" ht="18.75">
      <c r="A32" s="14">
        <v>93</v>
      </c>
      <c r="B32" s="93">
        <v>1458346420</v>
      </c>
      <c r="C32" s="14" t="s">
        <v>178</v>
      </c>
      <c r="D32" s="24"/>
      <c r="E32" s="16">
        <v>12000</v>
      </c>
      <c r="F32" s="16">
        <v>4</v>
      </c>
      <c r="G32" s="16">
        <v>278000</v>
      </c>
      <c r="H32" s="16">
        <v>290000</v>
      </c>
      <c r="I32" s="16">
        <v>301000</v>
      </c>
      <c r="J32" s="16">
        <v>0</v>
      </c>
      <c r="K32" s="16">
        <v>0</v>
      </c>
      <c r="L32" s="16">
        <v>0</v>
      </c>
      <c r="M32" s="75">
        <f t="shared" si="2"/>
        <v>28461.96185929597</v>
      </c>
      <c r="N32" s="78" t="s">
        <v>187</v>
      </c>
      <c r="O32" s="18">
        <f t="shared" si="3"/>
        <v>4</v>
      </c>
      <c r="P32" s="18">
        <f t="shared" si="4"/>
        <v>0.8</v>
      </c>
      <c r="Q32" s="108">
        <f t="shared" ca="1" si="5"/>
        <v>1.7355821466120762</v>
      </c>
      <c r="R32" s="16">
        <f t="shared" ca="1" si="6"/>
        <v>6.535582146612076</v>
      </c>
      <c r="S32" s="33">
        <v>11.686907057780999</v>
      </c>
      <c r="T32" s="34">
        <f t="shared" ca="1" si="7"/>
        <v>18.222489204393074</v>
      </c>
      <c r="U32" s="35">
        <f t="shared" si="8"/>
        <v>0</v>
      </c>
      <c r="V32" s="36">
        <f t="shared" ca="1" si="9"/>
        <v>18.222489204393074</v>
      </c>
      <c r="W32" s="67"/>
      <c r="X32" s="47"/>
      <c r="Y32" s="1"/>
      <c r="Z32" s="1"/>
      <c r="AA32" s="1"/>
      <c r="AB32" s="1"/>
      <c r="AC32" s="1"/>
    </row>
    <row r="33" spans="1:29" s="2" customFormat="1" ht="18.75">
      <c r="A33" s="14">
        <v>2</v>
      </c>
      <c r="B33" s="93">
        <v>13685366739</v>
      </c>
      <c r="C33" s="13" t="s">
        <v>30</v>
      </c>
      <c r="D33" s="24"/>
      <c r="E33" s="16">
        <v>6000</v>
      </c>
      <c r="F33" s="16">
        <v>3</v>
      </c>
      <c r="G33" s="16">
        <v>333000</v>
      </c>
      <c r="H33" s="16">
        <v>307000</v>
      </c>
      <c r="I33" s="16">
        <v>267000</v>
      </c>
      <c r="J33" s="16">
        <v>0</v>
      </c>
      <c r="K33" s="16">
        <v>0</v>
      </c>
      <c r="L33" s="16">
        <v>0</v>
      </c>
      <c r="M33" s="75">
        <f t="shared" si="2"/>
        <v>29390.397867172716</v>
      </c>
      <c r="N33" s="78" t="s">
        <v>187</v>
      </c>
      <c r="O33" s="18">
        <f t="shared" si="3"/>
        <v>3</v>
      </c>
      <c r="P33" s="18">
        <f t="shared" si="4"/>
        <v>0.4</v>
      </c>
      <c r="Q33" s="108">
        <f t="shared" ca="1" si="5"/>
        <v>1.7921972516251685</v>
      </c>
      <c r="R33" s="16">
        <f t="shared" ca="1" si="6"/>
        <v>5.1921972516251689</v>
      </c>
      <c r="S33" s="33">
        <v>12.8775450322686</v>
      </c>
      <c r="T33" s="34">
        <f t="shared" ca="1" si="7"/>
        <v>18.069742283893767</v>
      </c>
      <c r="U33" s="35">
        <f t="shared" si="8"/>
        <v>0</v>
      </c>
      <c r="V33" s="36">
        <f t="shared" ca="1" si="9"/>
        <v>18.069742283893767</v>
      </c>
      <c r="W33" s="64"/>
      <c r="X33" s="18"/>
      <c r="Y33" s="1"/>
      <c r="Z33" s="1"/>
      <c r="AA33" s="1"/>
      <c r="AB33" s="1"/>
      <c r="AC33" s="1"/>
    </row>
    <row r="34" spans="1:29" s="2" customFormat="1" ht="18.75">
      <c r="A34" s="14">
        <v>8</v>
      </c>
      <c r="B34" s="93">
        <v>988820081</v>
      </c>
      <c r="C34" s="106" t="s">
        <v>156</v>
      </c>
      <c r="D34" s="14" t="s">
        <v>45</v>
      </c>
      <c r="E34" s="16">
        <v>6000</v>
      </c>
      <c r="F34" s="16">
        <v>4</v>
      </c>
      <c r="G34" s="16">
        <v>129000</v>
      </c>
      <c r="H34" s="16">
        <v>104000</v>
      </c>
      <c r="I34" s="16">
        <v>175000</v>
      </c>
      <c r="J34" s="16">
        <v>0</v>
      </c>
      <c r="K34" s="16">
        <v>0</v>
      </c>
      <c r="L34" s="16">
        <v>0</v>
      </c>
      <c r="M34" s="75">
        <f t="shared" si="2"/>
        <v>16143.404256165928</v>
      </c>
      <c r="N34" s="78" t="s">
        <v>187</v>
      </c>
      <c r="O34" s="18">
        <f t="shared" si="3"/>
        <v>4</v>
      </c>
      <c r="P34" s="18">
        <f t="shared" si="4"/>
        <v>0.4</v>
      </c>
      <c r="Q34" s="108">
        <f t="shared" ca="1" si="5"/>
        <v>0.984408747051706</v>
      </c>
      <c r="R34" s="16">
        <f t="shared" ca="1" si="6"/>
        <v>5.3844087470517064</v>
      </c>
      <c r="S34" s="33">
        <v>12.588402899982199</v>
      </c>
      <c r="T34" s="34">
        <f t="shared" ca="1" si="7"/>
        <v>17.972811647033907</v>
      </c>
      <c r="U34" s="35">
        <f t="shared" si="8"/>
        <v>0</v>
      </c>
      <c r="V34" s="36">
        <f t="shared" ca="1" si="9"/>
        <v>17.972811647033907</v>
      </c>
      <c r="W34" s="64"/>
      <c r="Y34" s="1"/>
      <c r="Z34" s="1"/>
      <c r="AA34" s="1"/>
      <c r="AB34" s="1"/>
      <c r="AC34" s="1"/>
    </row>
    <row r="35" spans="1:29" s="2" customFormat="1" ht="18.75">
      <c r="A35" s="14">
        <v>92</v>
      </c>
      <c r="B35" s="93">
        <v>1367873925</v>
      </c>
      <c r="C35" s="14" t="s">
        <v>191</v>
      </c>
      <c r="D35" s="24" t="s">
        <v>159</v>
      </c>
      <c r="E35" s="16">
        <v>12000</v>
      </c>
      <c r="F35" s="16">
        <v>2</v>
      </c>
      <c r="G35" s="16">
        <v>0</v>
      </c>
      <c r="H35" s="16">
        <v>274000</v>
      </c>
      <c r="I35" s="16">
        <v>276000</v>
      </c>
      <c r="J35" s="16">
        <v>0</v>
      </c>
      <c r="K35" s="16">
        <v>0</v>
      </c>
      <c r="L35" s="16">
        <v>0</v>
      </c>
      <c r="M35" s="75">
        <f t="shared" si="2"/>
        <v>20196.309484414753</v>
      </c>
      <c r="N35" s="78" t="s">
        <v>187</v>
      </c>
      <c r="O35" s="18">
        <f t="shared" si="3"/>
        <v>2</v>
      </c>
      <c r="P35" s="18">
        <f t="shared" si="4"/>
        <v>0.8</v>
      </c>
      <c r="Q35" s="108">
        <f t="shared" ca="1" si="5"/>
        <v>1.2315508797983274</v>
      </c>
      <c r="R35" s="16">
        <f t="shared" ca="1" si="6"/>
        <v>4.0315508797983277</v>
      </c>
      <c r="S35" s="33">
        <v>13.772942101987301</v>
      </c>
      <c r="T35" s="34">
        <f t="shared" ca="1" si="7"/>
        <v>17.804492981785629</v>
      </c>
      <c r="U35" s="35">
        <f t="shared" si="8"/>
        <v>0</v>
      </c>
      <c r="V35" s="36">
        <f t="shared" ca="1" si="9"/>
        <v>17.804492981785629</v>
      </c>
      <c r="W35" s="67"/>
      <c r="X35" s="47"/>
      <c r="Y35" s="1"/>
      <c r="Z35" s="1"/>
      <c r="AA35" s="1"/>
      <c r="AB35" s="1"/>
      <c r="AC35" s="1"/>
    </row>
    <row r="36" spans="1:29" s="2" customFormat="1" ht="18.75">
      <c r="A36" s="14">
        <v>84</v>
      </c>
      <c r="B36" s="93">
        <v>1115930957</v>
      </c>
      <c r="C36" s="14" t="s">
        <v>158</v>
      </c>
      <c r="D36" s="24"/>
      <c r="E36" s="16">
        <v>5600</v>
      </c>
      <c r="F36" s="16">
        <v>3</v>
      </c>
      <c r="G36" s="16">
        <v>310000</v>
      </c>
      <c r="H36" s="16">
        <v>311000</v>
      </c>
      <c r="I36" s="16">
        <v>299000</v>
      </c>
      <c r="J36" s="16">
        <v>0</v>
      </c>
      <c r="K36" s="16">
        <v>0</v>
      </c>
      <c r="L36" s="16">
        <v>0</v>
      </c>
      <c r="M36" s="75">
        <f t="shared" si="2"/>
        <v>29705.773854413197</v>
      </c>
      <c r="N36" s="57" t="s">
        <v>187</v>
      </c>
      <c r="O36" s="18">
        <f t="shared" si="3"/>
        <v>3</v>
      </c>
      <c r="P36" s="18">
        <f t="shared" si="4"/>
        <v>0.37333333333333335</v>
      </c>
      <c r="Q36" s="108">
        <f t="shared" ca="1" si="5"/>
        <v>1.811428565883499</v>
      </c>
      <c r="R36" s="16">
        <f t="shared" ca="1" si="6"/>
        <v>5.1847618992168325</v>
      </c>
      <c r="S36" s="33">
        <v>12.585470910638801</v>
      </c>
      <c r="T36" s="34">
        <f t="shared" ca="1" si="7"/>
        <v>17.770232809855635</v>
      </c>
      <c r="U36" s="35">
        <f t="shared" si="8"/>
        <v>0</v>
      </c>
      <c r="V36" s="36">
        <f t="shared" ca="1" si="9"/>
        <v>17.770232809855635</v>
      </c>
      <c r="W36" s="67"/>
      <c r="X36" s="47"/>
      <c r="Y36" s="1"/>
      <c r="Z36" s="1"/>
      <c r="AA36" s="1"/>
      <c r="AB36" s="1"/>
      <c r="AC36" s="1"/>
    </row>
    <row r="37" spans="1:29" s="2" customFormat="1" ht="18.75">
      <c r="A37" s="14">
        <v>16</v>
      </c>
      <c r="B37" s="93">
        <v>438498603</v>
      </c>
      <c r="C37" s="13" t="s">
        <v>61</v>
      </c>
      <c r="D37" s="24"/>
      <c r="E37" s="16">
        <v>8200</v>
      </c>
      <c r="F37" s="16">
        <v>3</v>
      </c>
      <c r="G37" s="16">
        <v>308000</v>
      </c>
      <c r="H37" s="16">
        <v>303000</v>
      </c>
      <c r="I37" s="16">
        <v>218000</v>
      </c>
      <c r="J37" s="16">
        <v>0</v>
      </c>
      <c r="K37" s="16">
        <v>0</v>
      </c>
      <c r="L37" s="16">
        <v>0</v>
      </c>
      <c r="M37" s="75">
        <f t="shared" si="2"/>
        <v>27473.6206884126</v>
      </c>
      <c r="N37" s="78" t="s">
        <v>187</v>
      </c>
      <c r="O37" s="18">
        <f t="shared" si="3"/>
        <v>3</v>
      </c>
      <c r="P37" s="18">
        <f t="shared" si="4"/>
        <v>0.54666666666666663</v>
      </c>
      <c r="Q37" s="108">
        <f t="shared" ref="Q37:Q68" ca="1" si="10">IF(COUNTIF(OFFSET($M$5,0,0,COUNTA($M$5:$M$100)),"&gt;0"),$Z$1*$Z$11*M37/SUM(OFFSET($M$5,0,0,COUNTA($M$5:$M$100))),0)</f>
        <v>1.6753140842969478</v>
      </c>
      <c r="R37" s="16">
        <f t="shared" ca="1" si="6"/>
        <v>5.2219807509636151</v>
      </c>
      <c r="S37" s="33">
        <v>12.202547966845399</v>
      </c>
      <c r="T37" s="34">
        <f t="shared" ca="1" si="7"/>
        <v>17.424528717809014</v>
      </c>
      <c r="U37" s="35">
        <f t="shared" ref="U37:U68" si="11">VLOOKUP(N37,$Y$3:$Z$9,2,FALSE)</f>
        <v>0</v>
      </c>
      <c r="V37" s="36">
        <f t="shared" ca="1" si="9"/>
        <v>17.424528717809014</v>
      </c>
      <c r="W37" s="64"/>
      <c r="X37" s="4"/>
      <c r="Y37" s="1"/>
      <c r="Z37" s="1"/>
      <c r="AA37" s="1"/>
      <c r="AB37" s="1"/>
      <c r="AC37" s="1"/>
    </row>
    <row r="38" spans="1:29" s="2" customFormat="1" ht="18.75">
      <c r="A38" s="14">
        <v>69</v>
      </c>
      <c r="B38" s="93">
        <v>1588894627</v>
      </c>
      <c r="C38" s="14" t="s">
        <v>126</v>
      </c>
      <c r="D38" s="24"/>
      <c r="E38" s="16">
        <v>6000</v>
      </c>
      <c r="F38" s="16">
        <v>4</v>
      </c>
      <c r="G38" s="16">
        <v>114000</v>
      </c>
      <c r="H38" s="16">
        <v>84000</v>
      </c>
      <c r="I38" s="16">
        <v>0</v>
      </c>
      <c r="J38" s="16">
        <v>0</v>
      </c>
      <c r="K38" s="16">
        <v>0</v>
      </c>
      <c r="L38" s="16">
        <v>0</v>
      </c>
      <c r="M38" s="75">
        <f t="shared" si="2"/>
        <v>9386.3964345587192</v>
      </c>
      <c r="N38" s="78" t="s">
        <v>187</v>
      </c>
      <c r="O38" s="18">
        <f t="shared" si="3"/>
        <v>4</v>
      </c>
      <c r="P38" s="18">
        <f t="shared" si="4"/>
        <v>0.4</v>
      </c>
      <c r="Q38" s="108">
        <f t="shared" ca="1" si="10"/>
        <v>0.57237312569592236</v>
      </c>
      <c r="R38" s="16">
        <f t="shared" ca="1" si="6"/>
        <v>4.9723731256959223</v>
      </c>
      <c r="S38" s="33">
        <v>12.3808012556559</v>
      </c>
      <c r="T38" s="34">
        <f t="shared" ca="1" si="7"/>
        <v>17.35317438135182</v>
      </c>
      <c r="U38" s="35">
        <f t="shared" si="11"/>
        <v>0</v>
      </c>
      <c r="V38" s="36">
        <f t="shared" ca="1" si="9"/>
        <v>17.35317438135182</v>
      </c>
      <c r="W38" s="4"/>
      <c r="X38" s="18"/>
      <c r="Y38" s="1"/>
      <c r="Z38" s="1"/>
      <c r="AA38" s="1"/>
      <c r="AB38" s="1"/>
      <c r="AC38" s="1"/>
    </row>
    <row r="39" spans="1:29" s="2" customFormat="1" ht="18.75">
      <c r="A39" s="14">
        <v>1</v>
      </c>
      <c r="B39" s="93">
        <v>1782151946</v>
      </c>
      <c r="C39" s="13" t="s">
        <v>26</v>
      </c>
      <c r="D39" s="24"/>
      <c r="E39" s="16">
        <v>6200</v>
      </c>
      <c r="F39" s="16">
        <v>4</v>
      </c>
      <c r="G39" s="16">
        <v>308000</v>
      </c>
      <c r="H39" s="16">
        <v>294000</v>
      </c>
      <c r="I39" s="16">
        <v>457000</v>
      </c>
      <c r="J39" s="16">
        <v>0</v>
      </c>
      <c r="K39" s="16">
        <v>0</v>
      </c>
      <c r="L39" s="16">
        <v>0</v>
      </c>
      <c r="M39" s="75">
        <f t="shared" si="2"/>
        <v>33012.010158622012</v>
      </c>
      <c r="N39" s="78" t="s">
        <v>187</v>
      </c>
      <c r="O39" s="18">
        <f t="shared" si="3"/>
        <v>4</v>
      </c>
      <c r="P39" s="18">
        <f t="shared" si="4"/>
        <v>0.41333333333333333</v>
      </c>
      <c r="Q39" s="108">
        <f t="shared" ca="1" si="10"/>
        <v>2.0130395697360441</v>
      </c>
      <c r="R39" s="16">
        <f t="shared" ca="1" si="6"/>
        <v>6.4263729030693773</v>
      </c>
      <c r="S39" s="33">
        <v>10.9187704320713</v>
      </c>
      <c r="T39" s="34">
        <f t="shared" ca="1" si="7"/>
        <v>17.345143335140676</v>
      </c>
      <c r="U39" s="35">
        <f t="shared" si="11"/>
        <v>0</v>
      </c>
      <c r="V39" s="36">
        <f t="shared" ca="1" si="9"/>
        <v>17.345143335140676</v>
      </c>
      <c r="W39" s="64"/>
      <c r="X39" s="18"/>
      <c r="Y39" s="1"/>
      <c r="Z39" s="1"/>
      <c r="AA39" s="1"/>
      <c r="AB39" s="1"/>
      <c r="AC39" s="1"/>
    </row>
    <row r="40" spans="1:29" s="2" customFormat="1" ht="18.75">
      <c r="A40" s="13">
        <v>115</v>
      </c>
      <c r="B40" s="93">
        <v>489067158</v>
      </c>
      <c r="C40" s="66" t="s">
        <v>220</v>
      </c>
      <c r="D40" s="68"/>
      <c r="E40" s="16">
        <v>10000</v>
      </c>
      <c r="F40" s="16">
        <v>2</v>
      </c>
      <c r="G40" s="16">
        <v>103000</v>
      </c>
      <c r="H40" s="16">
        <v>217000</v>
      </c>
      <c r="I40" s="16">
        <v>151000</v>
      </c>
      <c r="J40" s="16">
        <v>0</v>
      </c>
      <c r="K40" s="16">
        <v>0</v>
      </c>
      <c r="L40" s="16">
        <v>0</v>
      </c>
      <c r="M40" s="75">
        <f t="shared" si="2"/>
        <v>17979.006124055159</v>
      </c>
      <c r="N40" s="78" t="s">
        <v>187</v>
      </c>
      <c r="O40" s="18">
        <f t="shared" si="3"/>
        <v>2</v>
      </c>
      <c r="P40" s="18">
        <f t="shared" si="4"/>
        <v>0.66666666666666663</v>
      </c>
      <c r="Q40" s="108">
        <f t="shared" ca="1" si="10"/>
        <v>1.0963419246009478</v>
      </c>
      <c r="R40" s="16">
        <f t="shared" ca="1" si="6"/>
        <v>3.7630085912676146</v>
      </c>
      <c r="S40" s="33">
        <v>13.448701481276601</v>
      </c>
      <c r="T40" s="34">
        <f t="shared" ca="1" si="7"/>
        <v>17.211710072544214</v>
      </c>
      <c r="U40" s="35">
        <f t="shared" si="11"/>
        <v>0</v>
      </c>
      <c r="V40" s="36">
        <f t="shared" ca="1" si="9"/>
        <v>17.211710072544214</v>
      </c>
      <c r="W40" s="86"/>
      <c r="X40" s="48"/>
      <c r="Y40" s="1"/>
      <c r="Z40" s="1"/>
      <c r="AA40" s="1"/>
      <c r="AB40" s="1"/>
      <c r="AC40" s="1"/>
    </row>
    <row r="41" spans="1:29" s="2" customFormat="1" ht="18.75">
      <c r="A41" s="14">
        <v>99</v>
      </c>
      <c r="B41" s="93">
        <v>1797454822</v>
      </c>
      <c r="C41" s="14" t="s">
        <v>181</v>
      </c>
      <c r="D41" s="24"/>
      <c r="E41" s="16">
        <v>12000</v>
      </c>
      <c r="F41" s="16">
        <v>0</v>
      </c>
      <c r="G41" s="16">
        <v>70000</v>
      </c>
      <c r="H41" s="16">
        <v>42000</v>
      </c>
      <c r="I41" s="16">
        <v>69000</v>
      </c>
      <c r="J41" s="16">
        <v>0</v>
      </c>
      <c r="K41" s="16">
        <v>0</v>
      </c>
      <c r="L41" s="16">
        <v>0</v>
      </c>
      <c r="M41" s="75">
        <f t="shared" si="2"/>
        <v>8775.2385459303132</v>
      </c>
      <c r="N41" s="78" t="s">
        <v>187</v>
      </c>
      <c r="O41" s="18">
        <f t="shared" si="3"/>
        <v>0</v>
      </c>
      <c r="P41" s="18">
        <f t="shared" si="4"/>
        <v>0.8</v>
      </c>
      <c r="Q41" s="108">
        <f t="shared" ca="1" si="10"/>
        <v>0.53510532506052266</v>
      </c>
      <c r="R41" s="16">
        <f t="shared" ca="1" si="6"/>
        <v>1.3351053250605227</v>
      </c>
      <c r="S41" s="33">
        <v>15.727856241669</v>
      </c>
      <c r="T41" s="34">
        <f t="shared" ca="1" si="7"/>
        <v>17.062961566729523</v>
      </c>
      <c r="U41" s="35">
        <f t="shared" si="11"/>
        <v>0</v>
      </c>
      <c r="V41" s="36">
        <f t="shared" ca="1" si="9"/>
        <v>17.062961566729523</v>
      </c>
      <c r="W41" s="67"/>
      <c r="X41" s="47"/>
      <c r="Y41" s="1"/>
      <c r="Z41" s="1"/>
      <c r="AA41" s="1"/>
      <c r="AB41" s="1"/>
      <c r="AC41" s="1"/>
    </row>
    <row r="42" spans="1:29" s="2" customFormat="1" ht="18.75">
      <c r="A42" s="14">
        <v>15</v>
      </c>
      <c r="B42" s="93">
        <v>388960345</v>
      </c>
      <c r="C42" s="13" t="s">
        <v>59</v>
      </c>
      <c r="D42" s="24"/>
      <c r="E42" s="16">
        <v>6000</v>
      </c>
      <c r="F42" s="16">
        <v>2</v>
      </c>
      <c r="G42" s="16">
        <v>0</v>
      </c>
      <c r="H42" s="16">
        <v>322000</v>
      </c>
      <c r="I42" s="16">
        <v>337000</v>
      </c>
      <c r="J42" s="16">
        <v>0</v>
      </c>
      <c r="K42" s="16">
        <v>0</v>
      </c>
      <c r="L42" s="16">
        <v>0</v>
      </c>
      <c r="M42" s="75">
        <f t="shared" si="2"/>
        <v>23129.383706770033</v>
      </c>
      <c r="N42" s="78" t="s">
        <v>187</v>
      </c>
      <c r="O42" s="18">
        <f t="shared" si="3"/>
        <v>2</v>
      </c>
      <c r="P42" s="18">
        <f t="shared" si="4"/>
        <v>0.4</v>
      </c>
      <c r="Q42" s="108">
        <f t="shared" ca="1" si="10"/>
        <v>1.4104068307750619</v>
      </c>
      <c r="R42" s="16">
        <f t="shared" ca="1" si="6"/>
        <v>3.8104068307750616</v>
      </c>
      <c r="S42" s="33">
        <v>13.242969152648101</v>
      </c>
      <c r="T42" s="34">
        <f t="shared" ca="1" si="7"/>
        <v>17.053375983423162</v>
      </c>
      <c r="U42" s="35">
        <f t="shared" si="11"/>
        <v>0</v>
      </c>
      <c r="V42" s="36">
        <f t="shared" ca="1" si="9"/>
        <v>17.053375983423162</v>
      </c>
      <c r="W42" s="18"/>
      <c r="X42" s="18"/>
      <c r="Y42" s="1"/>
      <c r="Z42" s="1"/>
      <c r="AA42" s="1"/>
      <c r="AB42" s="1"/>
      <c r="AC42" s="1"/>
    </row>
    <row r="43" spans="1:29" s="2" customFormat="1" ht="18.75">
      <c r="A43" s="14">
        <v>45</v>
      </c>
      <c r="B43" s="93">
        <v>856609279</v>
      </c>
      <c r="C43" s="13" t="s">
        <v>91</v>
      </c>
      <c r="D43" s="24"/>
      <c r="E43" s="16">
        <v>12000</v>
      </c>
      <c r="F43" s="16">
        <v>4</v>
      </c>
      <c r="G43" s="16">
        <v>166000</v>
      </c>
      <c r="H43" s="16">
        <v>168000</v>
      </c>
      <c r="I43" s="16">
        <v>211000</v>
      </c>
      <c r="J43" s="16">
        <v>0</v>
      </c>
      <c r="K43" s="16">
        <v>0</v>
      </c>
      <c r="L43" s="16">
        <v>0</v>
      </c>
      <c r="M43" s="75">
        <f t="shared" si="2"/>
        <v>20058.450298848144</v>
      </c>
      <c r="N43" s="78" t="s">
        <v>187</v>
      </c>
      <c r="O43" s="18">
        <f t="shared" si="3"/>
        <v>4</v>
      </c>
      <c r="P43" s="18">
        <f t="shared" si="4"/>
        <v>0.8</v>
      </c>
      <c r="Q43" s="108">
        <f t="shared" ca="1" si="10"/>
        <v>1.223144363676961</v>
      </c>
      <c r="R43" s="16">
        <f t="shared" ca="1" si="6"/>
        <v>6.0231443636769608</v>
      </c>
      <c r="S43" s="33">
        <v>10.9366925193161</v>
      </c>
      <c r="T43" s="34">
        <f t="shared" ca="1" si="7"/>
        <v>16.959836882993059</v>
      </c>
      <c r="U43" s="35">
        <f t="shared" si="11"/>
        <v>0</v>
      </c>
      <c r="V43" s="36">
        <f t="shared" ca="1" si="9"/>
        <v>16.959836882993059</v>
      </c>
      <c r="W43" s="18"/>
      <c r="X43" s="18"/>
      <c r="Y43" s="1"/>
      <c r="Z43" s="1"/>
      <c r="AA43" s="1"/>
      <c r="AB43" s="1"/>
      <c r="AC43" s="1"/>
    </row>
    <row r="44" spans="1:29" s="2" customFormat="1" ht="18.75">
      <c r="A44" s="14">
        <v>56</v>
      </c>
      <c r="B44" s="93">
        <v>10692887209</v>
      </c>
      <c r="C44" s="13" t="s">
        <v>102</v>
      </c>
      <c r="D44" s="24"/>
      <c r="E44" s="16">
        <v>8800</v>
      </c>
      <c r="F44" s="16">
        <v>4</v>
      </c>
      <c r="G44" s="16">
        <v>226000</v>
      </c>
      <c r="H44" s="16">
        <v>267000</v>
      </c>
      <c r="I44" s="16">
        <v>0</v>
      </c>
      <c r="J44" s="16">
        <v>0</v>
      </c>
      <c r="K44" s="16">
        <v>0</v>
      </c>
      <c r="L44" s="16">
        <v>0</v>
      </c>
      <c r="M44" s="75">
        <f t="shared" si="2"/>
        <v>18605.236266169977</v>
      </c>
      <c r="N44" s="78" t="s">
        <v>187</v>
      </c>
      <c r="O44" s="18">
        <f t="shared" si="3"/>
        <v>4</v>
      </c>
      <c r="P44" s="18">
        <f t="shared" si="4"/>
        <v>0.58666666666666667</v>
      </c>
      <c r="Q44" s="108">
        <f t="shared" ca="1" si="10"/>
        <v>1.1345288162740472</v>
      </c>
      <c r="R44" s="16">
        <f t="shared" ca="1" si="6"/>
        <v>5.7211954829407139</v>
      </c>
      <c r="S44" s="33">
        <v>11.142029540101399</v>
      </c>
      <c r="T44" s="34">
        <f t="shared" ca="1" si="7"/>
        <v>16.863225023042112</v>
      </c>
      <c r="U44" s="35">
        <f t="shared" si="11"/>
        <v>0</v>
      </c>
      <c r="V44" s="36">
        <f t="shared" ca="1" si="9"/>
        <v>16.863225023042112</v>
      </c>
      <c r="W44" s="18"/>
      <c r="X44" s="18"/>
      <c r="Y44" s="1"/>
      <c r="Z44" s="1"/>
      <c r="AA44" s="1"/>
      <c r="AB44" s="1"/>
      <c r="AC44" s="1"/>
    </row>
    <row r="45" spans="1:29" s="2" customFormat="1" ht="18.75">
      <c r="A45" s="14">
        <v>26</v>
      </c>
      <c r="B45" s="93">
        <v>1754932067</v>
      </c>
      <c r="C45" s="13" t="s">
        <v>72</v>
      </c>
      <c r="D45" s="24"/>
      <c r="E45" s="16">
        <v>6000</v>
      </c>
      <c r="F45" s="16">
        <v>2</v>
      </c>
      <c r="G45" s="16">
        <v>244000</v>
      </c>
      <c r="H45" s="16">
        <v>234000</v>
      </c>
      <c r="I45" s="16">
        <v>246000</v>
      </c>
      <c r="J45" s="16">
        <v>0</v>
      </c>
      <c r="K45" s="16">
        <v>0</v>
      </c>
      <c r="L45" s="16">
        <v>0</v>
      </c>
      <c r="M45" s="75">
        <f t="shared" si="2"/>
        <v>24820.122729427596</v>
      </c>
      <c r="N45" s="78" t="s">
        <v>187</v>
      </c>
      <c r="O45" s="18">
        <f t="shared" si="3"/>
        <v>2</v>
      </c>
      <c r="P45" s="18">
        <f t="shared" si="4"/>
        <v>0.4</v>
      </c>
      <c r="Q45" s="108">
        <f t="shared" ca="1" si="10"/>
        <v>1.5135064159973082</v>
      </c>
      <c r="R45" s="16">
        <f t="shared" ca="1" si="6"/>
        <v>3.9135064159973081</v>
      </c>
      <c r="S45" s="33">
        <v>12.635274243876699</v>
      </c>
      <c r="T45" s="34">
        <f t="shared" ca="1" si="7"/>
        <v>16.548780659874009</v>
      </c>
      <c r="U45" s="35">
        <f t="shared" si="11"/>
        <v>0</v>
      </c>
      <c r="V45" s="36">
        <f t="shared" ca="1" si="9"/>
        <v>16.548780659874009</v>
      </c>
      <c r="W45" s="18"/>
      <c r="X45" s="4"/>
      <c r="Y45" s="1"/>
      <c r="Z45" s="1"/>
      <c r="AA45" s="1"/>
      <c r="AB45" s="1"/>
      <c r="AC45" s="1"/>
    </row>
    <row r="46" spans="1:29" s="2" customFormat="1" ht="18.75">
      <c r="A46" s="14">
        <v>12</v>
      </c>
      <c r="B46" s="93">
        <v>1137897317</v>
      </c>
      <c r="C46" s="13" t="s">
        <v>53</v>
      </c>
      <c r="D46" s="24"/>
      <c r="E46" s="16">
        <v>8000</v>
      </c>
      <c r="F46" s="16">
        <v>2</v>
      </c>
      <c r="G46" s="16">
        <v>183000</v>
      </c>
      <c r="H46" s="16">
        <v>0</v>
      </c>
      <c r="I46" s="16">
        <v>228000</v>
      </c>
      <c r="J46" s="16">
        <v>0</v>
      </c>
      <c r="K46" s="16">
        <v>0</v>
      </c>
      <c r="L46" s="16">
        <v>0</v>
      </c>
      <c r="M46" s="75">
        <f t="shared" si="2"/>
        <v>16232.348806753649</v>
      </c>
      <c r="N46" s="78" t="s">
        <v>187</v>
      </c>
      <c r="O46" s="18">
        <f t="shared" si="3"/>
        <v>2</v>
      </c>
      <c r="P46" s="18">
        <f t="shared" si="4"/>
        <v>0.53333333333333333</v>
      </c>
      <c r="Q46" s="108">
        <f t="shared" ca="1" si="10"/>
        <v>0.98983249734698164</v>
      </c>
      <c r="R46" s="16">
        <f t="shared" ca="1" si="6"/>
        <v>3.5231658306803149</v>
      </c>
      <c r="S46" s="33">
        <v>13.000295153999099</v>
      </c>
      <c r="T46" s="34">
        <f t="shared" ca="1" si="7"/>
        <v>16.523460984679414</v>
      </c>
      <c r="U46" s="35">
        <f t="shared" si="11"/>
        <v>0</v>
      </c>
      <c r="V46" s="36">
        <f t="shared" ca="1" si="9"/>
        <v>16.523460984679414</v>
      </c>
      <c r="W46" s="18"/>
      <c r="X46" s="18"/>
      <c r="Y46" s="1"/>
      <c r="Z46" s="1"/>
      <c r="AA46" s="1"/>
      <c r="AB46" s="1"/>
      <c r="AC46" s="1"/>
    </row>
    <row r="47" spans="1:29" s="2" customFormat="1" ht="18.75">
      <c r="A47" s="14">
        <v>94</v>
      </c>
      <c r="B47" s="93">
        <v>1885772704</v>
      </c>
      <c r="C47" s="14" t="s">
        <v>180</v>
      </c>
      <c r="D47" s="24"/>
      <c r="E47" s="16">
        <v>5400</v>
      </c>
      <c r="F47" s="16">
        <v>1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75">
        <f t="shared" si="2"/>
        <v>0</v>
      </c>
      <c r="N47" s="78" t="s">
        <v>187</v>
      </c>
      <c r="O47" s="18">
        <f t="shared" si="3"/>
        <v>1</v>
      </c>
      <c r="P47" s="18">
        <f t="shared" si="4"/>
        <v>0.36</v>
      </c>
      <c r="Q47" s="108">
        <f t="shared" ca="1" si="10"/>
        <v>0</v>
      </c>
      <c r="R47" s="16">
        <f t="shared" ca="1" si="6"/>
        <v>1.3599999999999999</v>
      </c>
      <c r="S47" s="33">
        <v>14.3570753896909</v>
      </c>
      <c r="T47" s="34">
        <f t="shared" ca="1" si="7"/>
        <v>15.717075389690899</v>
      </c>
      <c r="U47" s="35">
        <f t="shared" si="11"/>
        <v>0</v>
      </c>
      <c r="V47" s="36">
        <f t="shared" ca="1" si="9"/>
        <v>15.717075389690899</v>
      </c>
      <c r="W47" s="47"/>
      <c r="X47" s="47"/>
      <c r="Y47" s="1"/>
      <c r="Z47" s="1"/>
      <c r="AA47" s="1"/>
      <c r="AB47" s="1"/>
      <c r="AC47" s="1"/>
    </row>
    <row r="48" spans="1:29" s="2" customFormat="1" ht="18.75">
      <c r="A48" s="14">
        <v>28</v>
      </c>
      <c r="B48" s="93">
        <v>1824296264</v>
      </c>
      <c r="C48" s="13" t="s">
        <v>74</v>
      </c>
      <c r="D48" s="24"/>
      <c r="E48" s="16">
        <v>11000</v>
      </c>
      <c r="F48" s="16">
        <v>2</v>
      </c>
      <c r="G48" s="16">
        <v>97000</v>
      </c>
      <c r="H48" s="16">
        <v>101000</v>
      </c>
      <c r="I48" s="16">
        <v>144000</v>
      </c>
      <c r="J48" s="16">
        <v>0</v>
      </c>
      <c r="K48" s="16">
        <v>0</v>
      </c>
      <c r="L48" s="16">
        <v>0</v>
      </c>
      <c r="M48" s="75">
        <f t="shared" si="2"/>
        <v>14142.284820900766</v>
      </c>
      <c r="N48" s="78" t="s">
        <v>187</v>
      </c>
      <c r="O48" s="18">
        <f t="shared" si="3"/>
        <v>2</v>
      </c>
      <c r="P48" s="18">
        <f t="shared" si="4"/>
        <v>0.73333333333333328</v>
      </c>
      <c r="Q48" s="108">
        <f t="shared" ca="1" si="10"/>
        <v>0.86238247274727664</v>
      </c>
      <c r="R48" s="16">
        <f t="shared" ca="1" si="6"/>
        <v>3.59571580608061</v>
      </c>
      <c r="S48" s="33">
        <v>11.887259297051701</v>
      </c>
      <c r="T48" s="34">
        <f t="shared" ca="1" si="7"/>
        <v>15.482975103132311</v>
      </c>
      <c r="U48" s="35">
        <f t="shared" si="11"/>
        <v>0</v>
      </c>
      <c r="V48" s="36">
        <f t="shared" ca="1" si="9"/>
        <v>15.482975103132311</v>
      </c>
      <c r="W48" s="18"/>
      <c r="X48" s="4"/>
      <c r="Y48" s="1"/>
      <c r="Z48" s="1"/>
      <c r="AA48" s="1"/>
      <c r="AB48" s="1"/>
      <c r="AC48" s="1"/>
    </row>
    <row r="49" spans="1:29" s="2" customFormat="1" ht="18.75">
      <c r="A49" s="13">
        <v>118</v>
      </c>
      <c r="B49" s="13">
        <v>15662671026</v>
      </c>
      <c r="C49" s="59" t="s">
        <v>225</v>
      </c>
      <c r="D49" s="68"/>
      <c r="E49" s="16">
        <v>12000</v>
      </c>
      <c r="F49" s="16">
        <v>2</v>
      </c>
      <c r="G49" s="16">
        <v>74000</v>
      </c>
      <c r="H49" s="16">
        <v>69000</v>
      </c>
      <c r="I49" s="16">
        <v>82000</v>
      </c>
      <c r="J49" s="16">
        <v>0</v>
      </c>
      <c r="K49" s="16">
        <v>0</v>
      </c>
      <c r="L49" s="16">
        <v>0</v>
      </c>
      <c r="M49" s="75">
        <f t="shared" si="2"/>
        <v>10330.869809976453</v>
      </c>
      <c r="N49" s="78" t="s">
        <v>187</v>
      </c>
      <c r="O49" s="18">
        <f t="shared" si="3"/>
        <v>2</v>
      </c>
      <c r="P49" s="18">
        <f t="shared" si="4"/>
        <v>0.8</v>
      </c>
      <c r="Q49" s="108">
        <f t="shared" ca="1" si="10"/>
        <v>0.62996617344256189</v>
      </c>
      <c r="R49" s="16">
        <f t="shared" ca="1" si="6"/>
        <v>3.4299661734425619</v>
      </c>
      <c r="S49" s="33">
        <v>11.9854559641095</v>
      </c>
      <c r="T49" s="34">
        <f t="shared" ca="1" si="7"/>
        <v>15.415422137552062</v>
      </c>
      <c r="U49" s="35">
        <f t="shared" si="11"/>
        <v>0</v>
      </c>
      <c r="V49" s="36">
        <f t="shared" ca="1" si="9"/>
        <v>15.415422137552062</v>
      </c>
      <c r="W49" s="48"/>
      <c r="X49" s="48"/>
      <c r="Y49" s="1"/>
      <c r="Z49" s="1"/>
      <c r="AA49" s="1"/>
      <c r="AB49" s="1"/>
      <c r="AC49" s="1"/>
    </row>
    <row r="50" spans="1:29" s="1" customFormat="1" ht="18.75">
      <c r="A50" s="14">
        <v>54</v>
      </c>
      <c r="B50" s="14">
        <v>765028471</v>
      </c>
      <c r="C50" s="59" t="s">
        <v>100</v>
      </c>
      <c r="D50" s="24"/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75">
        <f t="shared" si="2"/>
        <v>0</v>
      </c>
      <c r="N50" s="78" t="s">
        <v>187</v>
      </c>
      <c r="O50" s="18">
        <f t="shared" si="3"/>
        <v>0</v>
      </c>
      <c r="P50" s="18">
        <f t="shared" si="4"/>
        <v>0</v>
      </c>
      <c r="Q50" s="108">
        <f t="shared" ca="1" si="10"/>
        <v>0</v>
      </c>
      <c r="R50" s="16">
        <f t="shared" ca="1" si="6"/>
        <v>0</v>
      </c>
      <c r="S50" s="33">
        <v>15.4007579444347</v>
      </c>
      <c r="T50" s="34">
        <f t="shared" ca="1" si="7"/>
        <v>15.4007579444347</v>
      </c>
      <c r="U50" s="35">
        <f t="shared" si="11"/>
        <v>0</v>
      </c>
      <c r="V50" s="36">
        <f t="shared" ca="1" si="9"/>
        <v>15.4007579444347</v>
      </c>
      <c r="W50" s="18"/>
      <c r="X50" s="18"/>
    </row>
    <row r="51" spans="1:29" s="1" customFormat="1" ht="18.75">
      <c r="A51" s="14">
        <v>33</v>
      </c>
      <c r="B51" s="93">
        <v>1006436515</v>
      </c>
      <c r="C51" s="13" t="s">
        <v>79</v>
      </c>
      <c r="D51" s="24"/>
      <c r="E51" s="16">
        <v>6000</v>
      </c>
      <c r="F51" s="16">
        <v>3</v>
      </c>
      <c r="G51" s="16">
        <v>159000</v>
      </c>
      <c r="H51" s="16">
        <v>283000</v>
      </c>
      <c r="I51" s="16">
        <v>0</v>
      </c>
      <c r="J51" s="16">
        <v>0</v>
      </c>
      <c r="K51" s="16">
        <v>0</v>
      </c>
      <c r="L51" s="16">
        <v>0</v>
      </c>
      <c r="M51" s="75">
        <f t="shared" si="2"/>
        <v>17142.205693852651</v>
      </c>
      <c r="N51" s="78" t="s">
        <v>187</v>
      </c>
      <c r="O51" s="18">
        <f t="shared" si="3"/>
        <v>3</v>
      </c>
      <c r="P51" s="18">
        <f t="shared" si="4"/>
        <v>0.4</v>
      </c>
      <c r="Q51" s="108">
        <f t="shared" ca="1" si="10"/>
        <v>1.0453146660403285</v>
      </c>
      <c r="R51" s="16">
        <f t="shared" ca="1" si="6"/>
        <v>4.4453146660403284</v>
      </c>
      <c r="S51" s="33">
        <v>10.776824286405001</v>
      </c>
      <c r="T51" s="34">
        <f t="shared" ca="1" si="7"/>
        <v>15.222138952445329</v>
      </c>
      <c r="U51" s="35">
        <f t="shared" si="11"/>
        <v>0</v>
      </c>
      <c r="V51" s="36">
        <f t="shared" ca="1" si="9"/>
        <v>15.222138952445329</v>
      </c>
      <c r="W51" s="18"/>
      <c r="X51" s="4"/>
    </row>
    <row r="52" spans="1:29" s="1" customFormat="1" ht="18.75">
      <c r="A52" s="13">
        <v>114</v>
      </c>
      <c r="B52" s="93">
        <v>1332846724</v>
      </c>
      <c r="C52" s="66" t="s">
        <v>224</v>
      </c>
      <c r="D52" s="68"/>
      <c r="E52" s="16">
        <v>6000</v>
      </c>
      <c r="F52" s="16">
        <v>2</v>
      </c>
      <c r="G52" s="16">
        <v>0</v>
      </c>
      <c r="H52" s="16">
        <v>96000</v>
      </c>
      <c r="I52" s="16">
        <v>83000</v>
      </c>
      <c r="J52" s="16">
        <v>0</v>
      </c>
      <c r="K52" s="16">
        <v>0</v>
      </c>
      <c r="L52" s="16">
        <v>0</v>
      </c>
      <c r="M52" s="75">
        <f t="shared" si="2"/>
        <v>8702.4146631079402</v>
      </c>
      <c r="N52" s="78" t="s">
        <v>187</v>
      </c>
      <c r="O52" s="18">
        <f t="shared" si="3"/>
        <v>2</v>
      </c>
      <c r="P52" s="18">
        <f t="shared" si="4"/>
        <v>0.4</v>
      </c>
      <c r="Q52" s="108">
        <f t="shared" ca="1" si="10"/>
        <v>0.53066459706368574</v>
      </c>
      <c r="R52" s="16">
        <f t="shared" ca="1" si="6"/>
        <v>2.9306645970636858</v>
      </c>
      <c r="S52" s="33">
        <v>12.271909942940599</v>
      </c>
      <c r="T52" s="34">
        <f t="shared" ca="1" si="7"/>
        <v>15.202574540004285</v>
      </c>
      <c r="U52" s="35">
        <f t="shared" si="11"/>
        <v>0</v>
      </c>
      <c r="V52" s="36">
        <f t="shared" ca="1" si="9"/>
        <v>15.202574540004285</v>
      </c>
      <c r="W52" s="48"/>
      <c r="X52" s="48"/>
    </row>
    <row r="53" spans="1:29" s="1" customFormat="1" ht="18.75">
      <c r="A53" s="14">
        <v>76</v>
      </c>
      <c r="B53" s="14">
        <v>1933336110</v>
      </c>
      <c r="C53" s="59" t="s">
        <v>135</v>
      </c>
      <c r="D53" s="14" t="s">
        <v>136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75">
        <f t="shared" si="2"/>
        <v>0</v>
      </c>
      <c r="N53" s="78" t="s">
        <v>187</v>
      </c>
      <c r="O53" s="18">
        <f t="shared" si="3"/>
        <v>0</v>
      </c>
      <c r="P53" s="18">
        <f t="shared" si="4"/>
        <v>0</v>
      </c>
      <c r="Q53" s="108">
        <f t="shared" ca="1" si="10"/>
        <v>0</v>
      </c>
      <c r="R53" s="16">
        <f t="shared" ca="1" si="6"/>
        <v>0</v>
      </c>
      <c r="S53" s="33">
        <v>15.1107142857143</v>
      </c>
      <c r="T53" s="34">
        <f t="shared" ca="1" si="7"/>
        <v>15.1107142857143</v>
      </c>
      <c r="U53" s="35">
        <f t="shared" si="11"/>
        <v>0</v>
      </c>
      <c r="V53" s="36">
        <f t="shared" ca="1" si="9"/>
        <v>15.1107142857143</v>
      </c>
      <c r="W53" s="4"/>
      <c r="X53" s="18"/>
    </row>
    <row r="54" spans="1:29" s="1" customFormat="1" ht="18.75">
      <c r="A54" s="14">
        <v>102</v>
      </c>
      <c r="B54" s="14">
        <v>699640991</v>
      </c>
      <c r="C54" s="59" t="s">
        <v>182</v>
      </c>
      <c r="D54" s="24"/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75">
        <f t="shared" si="2"/>
        <v>0</v>
      </c>
      <c r="N54" s="78" t="s">
        <v>187</v>
      </c>
      <c r="O54" s="18">
        <f t="shared" si="3"/>
        <v>0</v>
      </c>
      <c r="P54" s="18">
        <f t="shared" si="4"/>
        <v>0</v>
      </c>
      <c r="Q54" s="108">
        <f t="shared" ca="1" si="10"/>
        <v>0</v>
      </c>
      <c r="R54" s="16">
        <f t="shared" ca="1" si="6"/>
        <v>0</v>
      </c>
      <c r="S54" s="33">
        <v>14.756254432715901</v>
      </c>
      <c r="T54" s="34">
        <f t="shared" ca="1" si="7"/>
        <v>14.756254432715901</v>
      </c>
      <c r="U54" s="35">
        <f t="shared" si="11"/>
        <v>0</v>
      </c>
      <c r="V54" s="36">
        <f t="shared" ca="1" si="9"/>
        <v>14.756254432715901</v>
      </c>
      <c r="W54" s="47"/>
      <c r="X54" s="47"/>
    </row>
    <row r="55" spans="1:29" s="1" customFormat="1" ht="18.75">
      <c r="A55" s="14">
        <v>14</v>
      </c>
      <c r="B55" s="93">
        <v>1573083338</v>
      </c>
      <c r="C55" s="13" t="s">
        <v>57</v>
      </c>
      <c r="D55" s="24"/>
      <c r="E55" s="16">
        <v>6000</v>
      </c>
      <c r="F55" s="16">
        <v>2</v>
      </c>
      <c r="G55" s="16">
        <v>0</v>
      </c>
      <c r="H55" s="16">
        <v>190000</v>
      </c>
      <c r="I55" s="16">
        <v>0</v>
      </c>
      <c r="J55" s="16">
        <v>0</v>
      </c>
      <c r="K55" s="16">
        <v>0</v>
      </c>
      <c r="L55" s="16">
        <v>0</v>
      </c>
      <c r="M55" s="75">
        <f t="shared" si="2"/>
        <v>9100.4988834279266</v>
      </c>
      <c r="N55" s="78" t="s">
        <v>187</v>
      </c>
      <c r="O55" s="18">
        <f t="shared" si="3"/>
        <v>2</v>
      </c>
      <c r="P55" s="18">
        <f t="shared" si="4"/>
        <v>0.4</v>
      </c>
      <c r="Q55" s="108">
        <f t="shared" ca="1" si="10"/>
        <v>0.55493937717374675</v>
      </c>
      <c r="R55" s="16">
        <f t="shared" ca="1" si="6"/>
        <v>2.9549393771737469</v>
      </c>
      <c r="S55" s="33">
        <v>11.78</v>
      </c>
      <c r="T55" s="34">
        <f t="shared" ca="1" si="7"/>
        <v>14.734939377173745</v>
      </c>
      <c r="U55" s="35">
        <f t="shared" si="11"/>
        <v>0</v>
      </c>
      <c r="V55" s="36">
        <f t="shared" ca="1" si="9"/>
        <v>14.734939377173745</v>
      </c>
      <c r="W55" s="18"/>
      <c r="X55" s="18"/>
    </row>
    <row r="56" spans="1:29" s="1" customFormat="1" ht="18.75">
      <c r="A56" s="13">
        <v>112</v>
      </c>
      <c r="B56" s="13">
        <v>1820590372</v>
      </c>
      <c r="C56" s="74" t="s">
        <v>219</v>
      </c>
      <c r="D56" s="68"/>
      <c r="E56" s="16">
        <v>6000</v>
      </c>
      <c r="F56" s="16">
        <v>1</v>
      </c>
      <c r="G56" s="16">
        <v>57000</v>
      </c>
      <c r="H56" s="16">
        <v>60000</v>
      </c>
      <c r="I56" s="16">
        <v>61000</v>
      </c>
      <c r="J56" s="16">
        <v>0</v>
      </c>
      <c r="K56" s="16">
        <v>0</v>
      </c>
      <c r="L56" s="16">
        <v>0</v>
      </c>
      <c r="M56" s="75">
        <f t="shared" si="2"/>
        <v>8665.9265096488834</v>
      </c>
      <c r="N56" s="78" t="s">
        <v>187</v>
      </c>
      <c r="O56" s="18">
        <f t="shared" si="3"/>
        <v>1</v>
      </c>
      <c r="P56" s="18">
        <f t="shared" si="4"/>
        <v>0.4</v>
      </c>
      <c r="Q56" s="108">
        <f t="shared" ca="1" si="10"/>
        <v>0.52843958573033323</v>
      </c>
      <c r="R56" s="16">
        <f t="shared" ca="1" si="6"/>
        <v>1.9284395857303331</v>
      </c>
      <c r="S56" s="33">
        <v>12.5880142110453</v>
      </c>
      <c r="T56" s="34">
        <f t="shared" ca="1" si="7"/>
        <v>14.516453796775632</v>
      </c>
      <c r="U56" s="35">
        <f t="shared" si="11"/>
        <v>0</v>
      </c>
      <c r="V56" s="36">
        <f t="shared" ca="1" si="9"/>
        <v>14.516453796775632</v>
      </c>
      <c r="W56" s="48"/>
      <c r="X56" s="48"/>
    </row>
    <row r="57" spans="1:29" s="1" customFormat="1" ht="18.75">
      <c r="A57" s="13">
        <v>108</v>
      </c>
      <c r="B57" s="93">
        <v>914057984</v>
      </c>
      <c r="C57" s="14" t="s">
        <v>196</v>
      </c>
      <c r="D57" s="24"/>
      <c r="E57" s="16">
        <v>8000</v>
      </c>
      <c r="F57" s="16">
        <v>0</v>
      </c>
      <c r="G57" s="16">
        <v>0</v>
      </c>
      <c r="H57" s="16">
        <v>111000</v>
      </c>
      <c r="I57" s="16">
        <v>0</v>
      </c>
      <c r="J57" s="16">
        <v>0</v>
      </c>
      <c r="K57" s="16">
        <v>0</v>
      </c>
      <c r="L57" s="16">
        <v>0</v>
      </c>
      <c r="M57" s="75">
        <f t="shared" si="2"/>
        <v>6081.2412690737829</v>
      </c>
      <c r="N57" s="78" t="s">
        <v>187</v>
      </c>
      <c r="O57" s="18">
        <f t="shared" si="3"/>
        <v>0</v>
      </c>
      <c r="P57" s="18">
        <f t="shared" si="4"/>
        <v>0.53333333333333333</v>
      </c>
      <c r="Q57" s="108">
        <f t="shared" ca="1" si="10"/>
        <v>0.37082804860824509</v>
      </c>
      <c r="R57" s="16">
        <f t="shared" ca="1" si="6"/>
        <v>0.90416138194157836</v>
      </c>
      <c r="S57" s="33">
        <v>13.4767682931701</v>
      </c>
      <c r="T57" s="34">
        <f t="shared" ca="1" si="7"/>
        <v>14.380929675111679</v>
      </c>
      <c r="U57" s="35">
        <f t="shared" si="11"/>
        <v>0</v>
      </c>
      <c r="V57" s="36">
        <f t="shared" ca="1" si="9"/>
        <v>14.380929675111679</v>
      </c>
      <c r="W57" s="47"/>
      <c r="X57" s="47"/>
    </row>
    <row r="58" spans="1:29" s="3" customFormat="1" ht="18.75">
      <c r="A58" s="14">
        <v>86</v>
      </c>
      <c r="B58" s="14">
        <v>668436981</v>
      </c>
      <c r="C58" s="59" t="s">
        <v>152</v>
      </c>
      <c r="D58" s="24"/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75">
        <f t="shared" si="2"/>
        <v>0</v>
      </c>
      <c r="N58" s="78" t="s">
        <v>187</v>
      </c>
      <c r="O58" s="18">
        <f t="shared" si="3"/>
        <v>0</v>
      </c>
      <c r="P58" s="18">
        <f t="shared" si="4"/>
        <v>0</v>
      </c>
      <c r="Q58" s="108">
        <f t="shared" ca="1" si="10"/>
        <v>0</v>
      </c>
      <c r="R58" s="16">
        <f t="shared" ca="1" si="6"/>
        <v>0</v>
      </c>
      <c r="S58" s="33">
        <v>14.2</v>
      </c>
      <c r="T58" s="34">
        <f t="shared" ca="1" si="7"/>
        <v>14.2</v>
      </c>
      <c r="U58" s="35">
        <f t="shared" si="11"/>
        <v>0</v>
      </c>
      <c r="V58" s="36">
        <f t="shared" ca="1" si="9"/>
        <v>14.2</v>
      </c>
      <c r="W58" s="47"/>
      <c r="X58" s="47"/>
    </row>
    <row r="59" spans="1:29" s="3" customFormat="1" ht="18.75">
      <c r="A59" s="14">
        <v>78</v>
      </c>
      <c r="B59" s="93">
        <v>783202763</v>
      </c>
      <c r="C59" s="14" t="s">
        <v>148</v>
      </c>
      <c r="D59" s="24"/>
      <c r="E59" s="16">
        <v>7000</v>
      </c>
      <c r="F59" s="16">
        <v>3</v>
      </c>
      <c r="G59" s="16">
        <v>0</v>
      </c>
      <c r="H59" s="16">
        <v>168000</v>
      </c>
      <c r="I59" s="16">
        <v>0</v>
      </c>
      <c r="J59" s="16">
        <v>0</v>
      </c>
      <c r="K59" s="16">
        <v>0</v>
      </c>
      <c r="L59" s="16">
        <v>0</v>
      </c>
      <c r="M59" s="75">
        <f t="shared" si="2"/>
        <v>8298.1629983538242</v>
      </c>
      <c r="N59" s="78" t="s">
        <v>187</v>
      </c>
      <c r="O59" s="18">
        <f t="shared" si="3"/>
        <v>3</v>
      </c>
      <c r="P59" s="18">
        <f t="shared" si="4"/>
        <v>0.46666666666666667</v>
      </c>
      <c r="Q59" s="108">
        <f t="shared" ca="1" si="10"/>
        <v>0.50601373232168623</v>
      </c>
      <c r="R59" s="16">
        <f t="shared" ca="1" si="6"/>
        <v>3.972680398988353</v>
      </c>
      <c r="S59" s="33">
        <v>9.8246594640932106</v>
      </c>
      <c r="T59" s="34">
        <f t="shared" ca="1" si="7"/>
        <v>13.797339863081564</v>
      </c>
      <c r="U59" s="35">
        <f t="shared" si="11"/>
        <v>0</v>
      </c>
      <c r="V59" s="36">
        <f t="shared" ca="1" si="9"/>
        <v>13.797339863081564</v>
      </c>
      <c r="W59" s="2"/>
      <c r="X59" s="18"/>
    </row>
    <row r="60" spans="1:29" s="3" customFormat="1" ht="18.75">
      <c r="A60" s="13">
        <v>113</v>
      </c>
      <c r="B60" s="13">
        <v>1213805661</v>
      </c>
      <c r="C60" s="59" t="s">
        <v>218</v>
      </c>
      <c r="D60" s="68"/>
      <c r="E60" s="16">
        <v>0</v>
      </c>
      <c r="F60" s="16">
        <v>0</v>
      </c>
      <c r="G60" s="16">
        <v>37000</v>
      </c>
      <c r="H60" s="16">
        <v>41000</v>
      </c>
      <c r="I60" s="16">
        <v>66000</v>
      </c>
      <c r="J60" s="16">
        <v>0</v>
      </c>
      <c r="K60" s="16">
        <v>0</v>
      </c>
      <c r="L60" s="16">
        <v>0</v>
      </c>
      <c r="M60" s="75">
        <f t="shared" si="2"/>
        <v>7392.1686917784555</v>
      </c>
      <c r="N60" s="78" t="s">
        <v>187</v>
      </c>
      <c r="O60" s="18">
        <f t="shared" si="3"/>
        <v>0</v>
      </c>
      <c r="P60" s="18">
        <f t="shared" si="4"/>
        <v>0</v>
      </c>
      <c r="Q60" s="108">
        <f t="shared" ca="1" si="10"/>
        <v>0.45076709994975683</v>
      </c>
      <c r="R60" s="16">
        <f t="shared" ca="1" si="6"/>
        <v>0.45076709994975683</v>
      </c>
      <c r="S60" s="33">
        <v>12.2791129419769</v>
      </c>
      <c r="T60" s="34">
        <f t="shared" ca="1" si="7"/>
        <v>12.729880041926656</v>
      </c>
      <c r="U60" s="35">
        <f t="shared" si="11"/>
        <v>0</v>
      </c>
      <c r="V60" s="36">
        <f t="shared" ca="1" si="9"/>
        <v>12.729880041926656</v>
      </c>
      <c r="W60" s="48"/>
      <c r="X60" s="48"/>
    </row>
    <row r="61" spans="1:29" s="3" customFormat="1" ht="18.75">
      <c r="A61" s="14">
        <v>72</v>
      </c>
      <c r="B61" s="14">
        <v>1555569254</v>
      </c>
      <c r="C61" s="59" t="s">
        <v>127</v>
      </c>
      <c r="D61" s="24"/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75">
        <f t="shared" si="2"/>
        <v>0</v>
      </c>
      <c r="N61" s="78" t="s">
        <v>187</v>
      </c>
      <c r="O61" s="18">
        <f t="shared" si="3"/>
        <v>0</v>
      </c>
      <c r="P61" s="18">
        <f t="shared" si="4"/>
        <v>0</v>
      </c>
      <c r="Q61" s="108">
        <f t="shared" ca="1" si="10"/>
        <v>0</v>
      </c>
      <c r="R61" s="16">
        <f t="shared" ca="1" si="6"/>
        <v>0</v>
      </c>
      <c r="S61" s="33">
        <v>12.3448920485591</v>
      </c>
      <c r="T61" s="34">
        <f t="shared" ca="1" si="7"/>
        <v>12.3448920485591</v>
      </c>
      <c r="U61" s="35">
        <f t="shared" si="11"/>
        <v>0</v>
      </c>
      <c r="V61" s="36">
        <f t="shared" ca="1" si="9"/>
        <v>12.3448920485591</v>
      </c>
      <c r="W61" s="4"/>
      <c r="X61" s="18"/>
    </row>
    <row r="62" spans="1:29" s="3" customFormat="1" ht="18.75">
      <c r="A62" s="14">
        <v>89</v>
      </c>
      <c r="B62" s="14">
        <v>1582701118</v>
      </c>
      <c r="C62" s="59" t="s">
        <v>155</v>
      </c>
      <c r="D62" s="24"/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75">
        <f t="shared" si="2"/>
        <v>0</v>
      </c>
      <c r="N62" s="78" t="s">
        <v>187</v>
      </c>
      <c r="O62" s="18">
        <f t="shared" si="3"/>
        <v>0</v>
      </c>
      <c r="P62" s="18">
        <f t="shared" si="4"/>
        <v>0</v>
      </c>
      <c r="Q62" s="108">
        <f t="shared" ca="1" si="10"/>
        <v>0</v>
      </c>
      <c r="R62" s="16">
        <f t="shared" ca="1" si="6"/>
        <v>0</v>
      </c>
      <c r="S62" s="33">
        <v>12.1097894988501</v>
      </c>
      <c r="T62" s="34">
        <f t="shared" ca="1" si="7"/>
        <v>12.1097894988501</v>
      </c>
      <c r="U62" s="35">
        <f t="shared" si="11"/>
        <v>0</v>
      </c>
      <c r="V62" s="36">
        <f t="shared" ca="1" si="9"/>
        <v>12.1097894988501</v>
      </c>
      <c r="W62" s="47"/>
      <c r="X62" s="47"/>
    </row>
    <row r="63" spans="1:29" s="3" customFormat="1" ht="18.75">
      <c r="A63" s="13">
        <v>109</v>
      </c>
      <c r="B63" s="14">
        <v>73971185</v>
      </c>
      <c r="C63" s="59" t="s">
        <v>197</v>
      </c>
      <c r="D63" s="24"/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75">
        <f t="shared" si="2"/>
        <v>0</v>
      </c>
      <c r="N63" s="78" t="s">
        <v>187</v>
      </c>
      <c r="O63" s="18">
        <f t="shared" si="3"/>
        <v>0</v>
      </c>
      <c r="P63" s="18">
        <f t="shared" si="4"/>
        <v>0</v>
      </c>
      <c r="Q63" s="108">
        <f t="shared" ca="1" si="10"/>
        <v>0</v>
      </c>
      <c r="R63" s="16">
        <f t="shared" ca="1" si="6"/>
        <v>0</v>
      </c>
      <c r="S63" s="33">
        <v>11.93540538753</v>
      </c>
      <c r="T63" s="34">
        <f t="shared" ca="1" si="7"/>
        <v>11.93540538753</v>
      </c>
      <c r="U63" s="35">
        <f t="shared" si="11"/>
        <v>0</v>
      </c>
      <c r="V63" s="36">
        <f t="shared" ca="1" si="9"/>
        <v>11.93540538753</v>
      </c>
      <c r="W63" s="47"/>
      <c r="X63" s="47"/>
    </row>
    <row r="64" spans="1:29" s="3" customFormat="1" ht="18.75">
      <c r="A64" s="14">
        <v>80</v>
      </c>
      <c r="B64" s="14">
        <v>127546455</v>
      </c>
      <c r="C64" s="59" t="s">
        <v>129</v>
      </c>
      <c r="D64" s="24"/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75">
        <f t="shared" si="2"/>
        <v>0</v>
      </c>
      <c r="N64" s="78" t="s">
        <v>187</v>
      </c>
      <c r="O64" s="18">
        <f t="shared" si="3"/>
        <v>0</v>
      </c>
      <c r="P64" s="18">
        <f t="shared" si="4"/>
        <v>0</v>
      </c>
      <c r="Q64" s="108">
        <f t="shared" ca="1" si="10"/>
        <v>0</v>
      </c>
      <c r="R64" s="16">
        <f t="shared" ca="1" si="6"/>
        <v>0</v>
      </c>
      <c r="S64" s="33">
        <v>11.5446428571429</v>
      </c>
      <c r="T64" s="34">
        <f t="shared" ca="1" si="7"/>
        <v>11.5446428571429</v>
      </c>
      <c r="U64" s="35">
        <f t="shared" si="11"/>
        <v>0</v>
      </c>
      <c r="V64" s="36">
        <f t="shared" ca="1" si="9"/>
        <v>11.5446428571429</v>
      </c>
      <c r="W64" s="4"/>
      <c r="X64" s="18"/>
    </row>
    <row r="65" spans="1:24" s="3" customFormat="1" ht="18.75">
      <c r="A65" s="13">
        <v>117</v>
      </c>
      <c r="B65" s="13">
        <v>1557033060</v>
      </c>
      <c r="C65" s="59" t="s">
        <v>222</v>
      </c>
      <c r="D65" s="68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75">
        <f t="shared" si="2"/>
        <v>0</v>
      </c>
      <c r="N65" s="78" t="s">
        <v>187</v>
      </c>
      <c r="O65" s="18">
        <f t="shared" si="3"/>
        <v>0</v>
      </c>
      <c r="P65" s="18">
        <f t="shared" si="4"/>
        <v>0</v>
      </c>
      <c r="Q65" s="108">
        <f t="shared" ca="1" si="10"/>
        <v>0</v>
      </c>
      <c r="R65" s="16">
        <f t="shared" ca="1" si="6"/>
        <v>0</v>
      </c>
      <c r="S65" s="33">
        <v>11.122082029292899</v>
      </c>
      <c r="T65" s="34">
        <f t="shared" ca="1" si="7"/>
        <v>11.122082029292899</v>
      </c>
      <c r="U65" s="35">
        <f t="shared" si="11"/>
        <v>0</v>
      </c>
      <c r="V65" s="36">
        <f t="shared" ca="1" si="9"/>
        <v>11.122082029292899</v>
      </c>
      <c r="W65" s="48"/>
      <c r="X65" s="48"/>
    </row>
    <row r="66" spans="1:24" s="3" customFormat="1" ht="18.75">
      <c r="A66" s="14">
        <v>11</v>
      </c>
      <c r="B66" s="14">
        <v>1993992523</v>
      </c>
      <c r="C66" s="59" t="s">
        <v>51</v>
      </c>
      <c r="D66" s="24"/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75">
        <f t="shared" si="2"/>
        <v>0</v>
      </c>
      <c r="N66" s="78" t="s">
        <v>187</v>
      </c>
      <c r="O66" s="18">
        <f t="shared" si="3"/>
        <v>0</v>
      </c>
      <c r="P66" s="18">
        <f t="shared" si="4"/>
        <v>0</v>
      </c>
      <c r="Q66" s="108">
        <f t="shared" ca="1" si="10"/>
        <v>0</v>
      </c>
      <c r="R66" s="16">
        <f t="shared" ca="1" si="6"/>
        <v>0</v>
      </c>
      <c r="S66" s="33">
        <v>10.6256313858096</v>
      </c>
      <c r="T66" s="34">
        <f t="shared" ca="1" si="7"/>
        <v>10.6256313858096</v>
      </c>
      <c r="U66" s="35">
        <f t="shared" si="11"/>
        <v>0</v>
      </c>
      <c r="V66" s="36">
        <f t="shared" ca="1" si="9"/>
        <v>10.6256313858096</v>
      </c>
      <c r="W66" s="18"/>
      <c r="X66" s="2"/>
    </row>
    <row r="67" spans="1:24" s="3" customFormat="1" ht="18.75">
      <c r="A67" s="14">
        <v>106</v>
      </c>
      <c r="B67" s="14">
        <v>1698053022</v>
      </c>
      <c r="C67" s="59" t="s">
        <v>194</v>
      </c>
      <c r="D67" s="24"/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75">
        <f t="shared" si="2"/>
        <v>0</v>
      </c>
      <c r="N67" s="78" t="s">
        <v>187</v>
      </c>
      <c r="O67" s="18">
        <f t="shared" si="3"/>
        <v>0</v>
      </c>
      <c r="P67" s="18">
        <f t="shared" si="4"/>
        <v>0</v>
      </c>
      <c r="Q67" s="108">
        <f t="shared" ca="1" si="10"/>
        <v>0</v>
      </c>
      <c r="R67" s="16">
        <f t="shared" ca="1" si="6"/>
        <v>0</v>
      </c>
      <c r="S67" s="33">
        <v>6.89333333333333</v>
      </c>
      <c r="T67" s="34">
        <f t="shared" ca="1" si="7"/>
        <v>6.89333333333333</v>
      </c>
      <c r="U67" s="35">
        <f t="shared" si="11"/>
        <v>0</v>
      </c>
      <c r="V67" s="36">
        <f t="shared" ca="1" si="9"/>
        <v>6.89333333333333</v>
      </c>
      <c r="W67" s="47"/>
      <c r="X67" s="47"/>
    </row>
    <row r="68" spans="1:24" s="3" customFormat="1" ht="18.75">
      <c r="A68" s="13">
        <v>120</v>
      </c>
      <c r="B68" s="93">
        <v>171422146</v>
      </c>
      <c r="C68" s="66" t="s">
        <v>226</v>
      </c>
      <c r="D68" s="68"/>
      <c r="E68" s="16">
        <v>6000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75">
        <f t="shared" si="2"/>
        <v>0</v>
      </c>
      <c r="N68" s="78" t="s">
        <v>187</v>
      </c>
      <c r="O68" s="18">
        <f t="shared" si="3"/>
        <v>0</v>
      </c>
      <c r="P68" s="18">
        <f t="shared" si="4"/>
        <v>0.4</v>
      </c>
      <c r="Q68" s="108">
        <f t="shared" ca="1" si="10"/>
        <v>0</v>
      </c>
      <c r="R68" s="16">
        <f t="shared" ca="1" si="6"/>
        <v>0.4</v>
      </c>
      <c r="S68" s="33">
        <v>0</v>
      </c>
      <c r="T68" s="34">
        <f t="shared" ca="1" si="7"/>
        <v>0.4</v>
      </c>
      <c r="U68" s="35">
        <f t="shared" si="11"/>
        <v>0</v>
      </c>
      <c r="V68" s="36">
        <f t="shared" ca="1" si="9"/>
        <v>0.4</v>
      </c>
      <c r="W68" s="48">
        <v>19</v>
      </c>
      <c r="X68" s="48"/>
    </row>
    <row r="69" spans="1:24" s="3" customFormat="1" ht="18.75">
      <c r="A69" s="13">
        <v>119</v>
      </c>
      <c r="B69" s="93">
        <v>733336415</v>
      </c>
      <c r="C69" s="66" t="s">
        <v>227</v>
      </c>
      <c r="D69" s="68"/>
      <c r="E69" s="16">
        <v>5000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75">
        <f t="shared" ref="M69:M74" si="12">POWER(SUM(G69:L69),$Z$14)</f>
        <v>0</v>
      </c>
      <c r="N69" s="78" t="s">
        <v>187</v>
      </c>
      <c r="O69" s="18">
        <f t="shared" ref="O69:O74" si="13">F69</f>
        <v>0</v>
      </c>
      <c r="P69" s="18">
        <f t="shared" ref="P69:P74" si="14">E69/$Z$12</f>
        <v>0.33333333333333331</v>
      </c>
      <c r="Q69" s="108">
        <f t="shared" ref="Q69:Q74" ca="1" si="15">IF(COUNTIF(OFFSET($M$5,0,0,COUNTA($M$5:$M$100)),"&gt;0"),$Z$1*$Z$11*M69/SUM(OFFSET($M$5,0,0,COUNTA($M$5:$M$100))),0)</f>
        <v>0</v>
      </c>
      <c r="R69" s="16">
        <f t="shared" ref="R69:R74" ca="1" si="16">O69+P69+Q69</f>
        <v>0.33333333333333331</v>
      </c>
      <c r="S69" s="33">
        <v>0</v>
      </c>
      <c r="T69" s="34">
        <f t="shared" ref="T69:T74" ca="1" si="17">R69+S69</f>
        <v>0.33333333333333331</v>
      </c>
      <c r="U69" s="35">
        <f t="shared" ref="U69:U74" si="18">VLOOKUP(N69,$Y$3:$Z$9,2,FALSE)</f>
        <v>0</v>
      </c>
      <c r="V69" s="36">
        <f t="shared" ref="V69:V74" ca="1" si="19">T69-U69</f>
        <v>0.33333333333333331</v>
      </c>
      <c r="W69" s="48">
        <v>15</v>
      </c>
      <c r="X69" s="48"/>
    </row>
    <row r="70" spans="1:24" s="3" customFormat="1" ht="18.75">
      <c r="A70" s="13">
        <v>122</v>
      </c>
      <c r="B70" s="93">
        <v>1940099728</v>
      </c>
      <c r="C70" s="66" t="s">
        <v>228</v>
      </c>
      <c r="D70" s="68"/>
      <c r="E70" s="16">
        <v>3000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75">
        <f t="shared" si="12"/>
        <v>0</v>
      </c>
      <c r="N70" s="78" t="s">
        <v>187</v>
      </c>
      <c r="O70" s="18">
        <f t="shared" si="13"/>
        <v>0</v>
      </c>
      <c r="P70" s="18">
        <f t="shared" si="14"/>
        <v>0.2</v>
      </c>
      <c r="Q70" s="108">
        <f t="shared" ca="1" si="15"/>
        <v>0</v>
      </c>
      <c r="R70" s="16">
        <f t="shared" ca="1" si="16"/>
        <v>0.2</v>
      </c>
      <c r="S70" s="33">
        <v>0</v>
      </c>
      <c r="T70" s="34">
        <f t="shared" ca="1" si="17"/>
        <v>0.2</v>
      </c>
      <c r="U70" s="35">
        <f t="shared" si="18"/>
        <v>0</v>
      </c>
      <c r="V70" s="36">
        <f t="shared" ca="1" si="19"/>
        <v>0.2</v>
      </c>
      <c r="W70" s="48">
        <v>37</v>
      </c>
      <c r="X70" s="48"/>
    </row>
    <row r="71" spans="1:24" s="3" customFormat="1" ht="18.75">
      <c r="A71" s="13">
        <v>121</v>
      </c>
      <c r="B71" s="93">
        <v>68124098</v>
      </c>
      <c r="C71" s="66" t="s">
        <v>229</v>
      </c>
      <c r="D71" s="68"/>
      <c r="E71" s="16">
        <v>2000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75">
        <f t="shared" si="12"/>
        <v>0</v>
      </c>
      <c r="N71" s="78" t="s">
        <v>187</v>
      </c>
      <c r="O71" s="18">
        <f t="shared" si="13"/>
        <v>0</v>
      </c>
      <c r="P71" s="18">
        <f t="shared" si="14"/>
        <v>0.13333333333333333</v>
      </c>
      <c r="Q71" s="108">
        <f t="shared" ca="1" si="15"/>
        <v>0</v>
      </c>
      <c r="R71" s="16">
        <f t="shared" ca="1" si="16"/>
        <v>0.13333333333333333</v>
      </c>
      <c r="S71" s="33">
        <v>0</v>
      </c>
      <c r="T71" s="34">
        <f t="shared" ca="1" si="17"/>
        <v>0.13333333333333333</v>
      </c>
      <c r="U71" s="35">
        <f t="shared" si="18"/>
        <v>0</v>
      </c>
      <c r="V71" s="36">
        <f t="shared" ca="1" si="19"/>
        <v>0.13333333333333333</v>
      </c>
      <c r="W71" s="48"/>
      <c r="X71" s="48"/>
    </row>
    <row r="72" spans="1:24" s="3" customFormat="1" ht="18.75">
      <c r="A72" s="13">
        <v>123</v>
      </c>
      <c r="B72" s="93">
        <v>1503502489</v>
      </c>
      <c r="C72" s="66" t="s">
        <v>230</v>
      </c>
      <c r="D72" s="68"/>
      <c r="E72" s="16">
        <v>2000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75">
        <f t="shared" si="12"/>
        <v>0</v>
      </c>
      <c r="N72" s="78" t="s">
        <v>187</v>
      </c>
      <c r="O72" s="18">
        <f t="shared" si="13"/>
        <v>0</v>
      </c>
      <c r="P72" s="18">
        <f t="shared" si="14"/>
        <v>0.13333333333333333</v>
      </c>
      <c r="Q72" s="108">
        <f t="shared" ca="1" si="15"/>
        <v>0</v>
      </c>
      <c r="R72" s="16">
        <f t="shared" ca="1" si="16"/>
        <v>0.13333333333333333</v>
      </c>
      <c r="S72" s="33">
        <v>0</v>
      </c>
      <c r="T72" s="34">
        <f t="shared" ca="1" si="17"/>
        <v>0.13333333333333333</v>
      </c>
      <c r="U72" s="35">
        <f t="shared" si="18"/>
        <v>0</v>
      </c>
      <c r="V72" s="36">
        <f t="shared" ca="1" si="19"/>
        <v>0.13333333333333333</v>
      </c>
      <c r="W72" s="48"/>
      <c r="X72" s="48"/>
    </row>
    <row r="73" spans="1:24" s="3" customFormat="1" ht="18.75">
      <c r="A73" s="13">
        <v>118</v>
      </c>
      <c r="B73" s="13">
        <v>821849703</v>
      </c>
      <c r="C73" s="59" t="s">
        <v>223</v>
      </c>
      <c r="D73" s="68"/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75">
        <f t="shared" si="12"/>
        <v>0</v>
      </c>
      <c r="N73" s="78" t="s">
        <v>187</v>
      </c>
      <c r="O73" s="18">
        <f t="shared" si="13"/>
        <v>0</v>
      </c>
      <c r="P73" s="18">
        <f t="shared" si="14"/>
        <v>0</v>
      </c>
      <c r="Q73" s="108">
        <f t="shared" ca="1" si="15"/>
        <v>0</v>
      </c>
      <c r="R73" s="16">
        <f t="shared" ca="1" si="16"/>
        <v>0</v>
      </c>
      <c r="S73" s="33">
        <v>0</v>
      </c>
      <c r="T73" s="34">
        <f t="shared" ca="1" si="17"/>
        <v>0</v>
      </c>
      <c r="U73" s="35">
        <f t="shared" si="18"/>
        <v>0</v>
      </c>
      <c r="V73" s="36">
        <f t="shared" ca="1" si="19"/>
        <v>0</v>
      </c>
      <c r="W73" s="48"/>
      <c r="X73" s="48"/>
    </row>
    <row r="74" spans="1:24" s="3" customFormat="1" ht="18.75">
      <c r="A74" s="13">
        <v>124</v>
      </c>
      <c r="B74" s="93">
        <v>2140716167</v>
      </c>
      <c r="C74" s="66" t="s">
        <v>231</v>
      </c>
      <c r="D74" s="68"/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75">
        <f t="shared" si="12"/>
        <v>0</v>
      </c>
      <c r="N74" s="78" t="s">
        <v>187</v>
      </c>
      <c r="O74" s="18">
        <f t="shared" si="13"/>
        <v>0</v>
      </c>
      <c r="P74" s="18">
        <f t="shared" si="14"/>
        <v>0</v>
      </c>
      <c r="Q74" s="108">
        <f t="shared" ca="1" si="15"/>
        <v>0</v>
      </c>
      <c r="R74" s="16">
        <f t="shared" ca="1" si="16"/>
        <v>0</v>
      </c>
      <c r="S74" s="33">
        <v>0</v>
      </c>
      <c r="T74" s="34">
        <f t="shared" ca="1" si="17"/>
        <v>0</v>
      </c>
      <c r="U74" s="35">
        <f t="shared" si="18"/>
        <v>0</v>
      </c>
      <c r="V74" s="36">
        <f t="shared" ca="1" si="19"/>
        <v>0</v>
      </c>
      <c r="W74" s="48">
        <v>35</v>
      </c>
      <c r="X74" s="48"/>
    </row>
    <row r="76" spans="1:24">
      <c r="I76" s="4">
        <f>SUM(G5:I74)</f>
        <v>26564196</v>
      </c>
    </row>
  </sheetData>
  <autoFilter ref="A4:X74" xr:uid="{00000000-0009-0000-0000-000008000000}">
    <sortState xmlns:xlrd2="http://schemas.microsoft.com/office/spreadsheetml/2017/richdata2" ref="A4:X74">
      <sortCondition descending="1" ref="T4"/>
    </sortState>
  </autoFilter>
  <mergeCells count="6">
    <mergeCell ref="A1:X1"/>
    <mergeCell ref="A2:X2"/>
    <mergeCell ref="A3:D3"/>
    <mergeCell ref="E3:F3"/>
    <mergeCell ref="G3:M3"/>
    <mergeCell ref="N3:V3"/>
  </mergeCells>
  <phoneticPr fontId="22" type="noConversion"/>
  <conditionalFormatting sqref="F66">
    <cfRule type="cellIs" dxfId="430" priority="23" operator="lessThan">
      <formula>1</formula>
    </cfRule>
  </conditionalFormatting>
  <conditionalFormatting sqref="G66:L66">
    <cfRule type="cellIs" dxfId="429" priority="24" operator="lessThan">
      <formula>1</formula>
    </cfRule>
  </conditionalFormatting>
  <conditionalFormatting sqref="F67">
    <cfRule type="cellIs" dxfId="428" priority="21" operator="lessThan">
      <formula>1</formula>
    </cfRule>
  </conditionalFormatting>
  <conditionalFormatting sqref="G67:L67">
    <cfRule type="cellIs" dxfId="427" priority="22" operator="lessThan">
      <formula>1</formula>
    </cfRule>
  </conditionalFormatting>
  <conditionalFormatting sqref="F68">
    <cfRule type="cellIs" dxfId="426" priority="19" operator="lessThan">
      <formula>1</formula>
    </cfRule>
  </conditionalFormatting>
  <conditionalFormatting sqref="G68:L68">
    <cfRule type="cellIs" dxfId="425" priority="20" operator="lessThan">
      <formula>1</formula>
    </cfRule>
  </conditionalFormatting>
  <conditionalFormatting sqref="E69">
    <cfRule type="cellIs" dxfId="424" priority="18" operator="lessThan">
      <formula>1</formula>
    </cfRule>
  </conditionalFormatting>
  <conditionalFormatting sqref="F69">
    <cfRule type="cellIs" dxfId="423" priority="10" operator="lessThan">
      <formula>1</formula>
    </cfRule>
  </conditionalFormatting>
  <conditionalFormatting sqref="G69:L69">
    <cfRule type="cellIs" dxfId="422" priority="14" operator="lessThan">
      <formula>1</formula>
    </cfRule>
  </conditionalFormatting>
  <conditionalFormatting sqref="E70">
    <cfRule type="cellIs" dxfId="421" priority="17" operator="lessThan">
      <formula>1</formula>
    </cfRule>
  </conditionalFormatting>
  <conditionalFormatting sqref="F70">
    <cfRule type="cellIs" dxfId="420" priority="9" operator="lessThan">
      <formula>1</formula>
    </cfRule>
  </conditionalFormatting>
  <conditionalFormatting sqref="G70:L70">
    <cfRule type="cellIs" dxfId="419" priority="13" operator="lessThan">
      <formula>1</formula>
    </cfRule>
  </conditionalFormatting>
  <conditionalFormatting sqref="E71">
    <cfRule type="cellIs" dxfId="418" priority="16" operator="lessThan">
      <formula>1</formula>
    </cfRule>
  </conditionalFormatting>
  <conditionalFormatting sqref="F71">
    <cfRule type="cellIs" dxfId="417" priority="8" operator="lessThan">
      <formula>1</formula>
    </cfRule>
  </conditionalFormatting>
  <conditionalFormatting sqref="G71:L71">
    <cfRule type="cellIs" dxfId="416" priority="12" operator="lessThan">
      <formula>1</formula>
    </cfRule>
  </conditionalFormatting>
  <conditionalFormatting sqref="E72">
    <cfRule type="cellIs" dxfId="415" priority="15" operator="lessThan">
      <formula>1</formula>
    </cfRule>
  </conditionalFormatting>
  <conditionalFormatting sqref="F72">
    <cfRule type="cellIs" dxfId="414" priority="7" operator="lessThan">
      <formula>1</formula>
    </cfRule>
  </conditionalFormatting>
  <conditionalFormatting sqref="G72:L72">
    <cfRule type="cellIs" dxfId="413" priority="11" operator="lessThan">
      <formula>1</formula>
    </cfRule>
  </conditionalFormatting>
  <conditionalFormatting sqref="E73">
    <cfRule type="cellIs" dxfId="412" priority="6" operator="lessThan">
      <formula>1</formula>
    </cfRule>
  </conditionalFormatting>
  <conditionalFormatting sqref="F73">
    <cfRule type="cellIs" dxfId="411" priority="4" operator="lessThan">
      <formula>1</formula>
    </cfRule>
  </conditionalFormatting>
  <conditionalFormatting sqref="G73:L73">
    <cfRule type="cellIs" dxfId="410" priority="5" operator="lessThan">
      <formula>1</formula>
    </cfRule>
  </conditionalFormatting>
  <conditionalFormatting sqref="E74">
    <cfRule type="cellIs" dxfId="409" priority="3" operator="lessThan">
      <formula>1</formula>
    </cfRule>
  </conditionalFormatting>
  <conditionalFormatting sqref="F74">
    <cfRule type="cellIs" dxfId="408" priority="1" operator="lessThan">
      <formula>1</formula>
    </cfRule>
  </conditionalFormatting>
  <conditionalFormatting sqref="G74:L74">
    <cfRule type="cellIs" dxfId="407" priority="2" operator="lessThan">
      <formula>1</formula>
    </cfRule>
  </conditionalFormatting>
  <conditionalFormatting sqref="E5:F65 H5:H65 J5:J65 E66:E68">
    <cfRule type="cellIs" dxfId="406" priority="36" operator="lessThan">
      <formula>1</formula>
    </cfRule>
  </conditionalFormatting>
  <conditionalFormatting sqref="G5:G65 K5:L65 I5:I65">
    <cfRule type="cellIs" dxfId="405" priority="37" operator="lessThan">
      <formula>1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O64"/>
  <sheetViews>
    <sheetView topLeftCell="A13" zoomScale="70" zoomScaleNormal="70" workbookViewId="0">
      <selection activeCell="A57" sqref="A57:C57"/>
    </sheetView>
  </sheetViews>
  <sheetFormatPr defaultColWidth="9" defaultRowHeight="13.5"/>
  <cols>
    <col min="1" max="1" width="6.625" style="4" customWidth="1"/>
    <col min="2" max="2" width="19.75" style="4" customWidth="1"/>
    <col min="3" max="3" width="21.25" style="5" customWidth="1"/>
    <col min="4" max="4" width="10.125" style="4" customWidth="1"/>
    <col min="5" max="6" width="9" style="4" customWidth="1"/>
    <col min="7" max="7" width="10" style="4" customWidth="1"/>
    <col min="8" max="8" width="10.375" style="4" customWidth="1"/>
    <col min="9" max="9" width="11.25" style="4" customWidth="1"/>
    <col min="10" max="10" width="10.625" style="4" customWidth="1"/>
    <col min="11" max="11" width="10.375" style="4" customWidth="1"/>
    <col min="12" max="12" width="9.5" style="4" customWidth="1"/>
    <col min="13" max="13" width="12.5" style="4" customWidth="1"/>
    <col min="14" max="14" width="18.625" style="4" customWidth="1"/>
    <col min="15" max="16" width="9" style="4" customWidth="1"/>
    <col min="17" max="17" width="13.5" style="4" customWidth="1"/>
    <col min="18" max="18" width="9" style="4" customWidth="1"/>
    <col min="19" max="19" width="11.125" style="4" customWidth="1"/>
    <col min="20" max="20" width="10.5" style="4" customWidth="1"/>
    <col min="21" max="21" width="9.25" style="4" customWidth="1"/>
    <col min="22" max="22" width="12.625" style="4" customWidth="1"/>
    <col min="23" max="23" width="9" style="4"/>
    <col min="24" max="24" width="11.125" style="4" customWidth="1"/>
    <col min="25" max="25" width="26.25" customWidth="1"/>
  </cols>
  <sheetData>
    <row r="1" spans="1:29" ht="36.6" customHeight="1">
      <c r="A1" s="587" t="str">
        <f>CONCATENATE("157区 活动中心",Z13,"年",Z14,"月",Z15,"日","分包贡献明细"," 统计：三傻")</f>
        <v>157区 活动中心2019年12月8日分包贡献明细 统计：三傻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88"/>
      <c r="V1" s="588"/>
      <c r="W1" s="588"/>
      <c r="X1" s="589"/>
      <c r="Y1" s="38" t="s">
        <v>104</v>
      </c>
      <c r="Z1" s="5">
        <v>58</v>
      </c>
      <c r="AA1" s="3"/>
      <c r="AB1" s="3"/>
      <c r="AC1" s="3"/>
    </row>
    <row r="2" spans="1:29" ht="135" customHeight="1">
      <c r="A2" s="590" t="s">
        <v>198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2"/>
      <c r="Y2" s="98" t="s">
        <v>1</v>
      </c>
      <c r="Z2" s="99" t="s">
        <v>105</v>
      </c>
      <c r="AA2" s="38" t="s">
        <v>106</v>
      </c>
      <c r="AB2" s="38" t="s">
        <v>107</v>
      </c>
      <c r="AC2" s="100" t="s">
        <v>108</v>
      </c>
    </row>
    <row r="3" spans="1:29" ht="20.25">
      <c r="A3" s="584" t="s">
        <v>162</v>
      </c>
      <c r="B3" s="584"/>
      <c r="C3" s="584"/>
      <c r="D3" s="584"/>
      <c r="E3" s="593" t="s">
        <v>163</v>
      </c>
      <c r="F3" s="594"/>
      <c r="G3" s="595" t="s">
        <v>199</v>
      </c>
      <c r="H3" s="596"/>
      <c r="I3" s="596"/>
      <c r="J3" s="596"/>
      <c r="K3" s="596"/>
      <c r="L3" s="596"/>
      <c r="M3" s="596"/>
      <c r="N3" s="597" t="s">
        <v>164</v>
      </c>
      <c r="O3" s="598"/>
      <c r="P3" s="598"/>
      <c r="Q3" s="598"/>
      <c r="R3" s="598"/>
      <c r="S3" s="598"/>
      <c r="T3" s="598"/>
      <c r="U3" s="598"/>
      <c r="V3" s="599"/>
      <c r="W3" s="30"/>
      <c r="X3" s="30"/>
      <c r="Y3" s="95" t="s">
        <v>113</v>
      </c>
      <c r="Z3" s="101">
        <f>AC3/$Z$11</f>
        <v>10.625</v>
      </c>
      <c r="AA3" s="5">
        <v>5</v>
      </c>
      <c r="AB3" s="5">
        <v>7</v>
      </c>
      <c r="AC3" s="5">
        <f>AA3*200+AB3*100</f>
        <v>1700</v>
      </c>
    </row>
    <row r="4" spans="1:29" ht="60.75">
      <c r="A4" s="7" t="s">
        <v>11</v>
      </c>
      <c r="B4" s="10" t="s">
        <v>167</v>
      </c>
      <c r="C4" s="7" t="s">
        <v>12</v>
      </c>
      <c r="D4" s="7" t="s">
        <v>13</v>
      </c>
      <c r="E4" s="11" t="s">
        <v>18</v>
      </c>
      <c r="F4" s="11" t="s">
        <v>114</v>
      </c>
      <c r="G4" s="11" t="s">
        <v>200</v>
      </c>
      <c r="H4" s="11" t="s">
        <v>201</v>
      </c>
      <c r="I4" s="11" t="s">
        <v>202</v>
      </c>
      <c r="J4" s="11" t="s">
        <v>203</v>
      </c>
      <c r="K4" s="11" t="s">
        <v>204</v>
      </c>
      <c r="L4" s="11" t="s">
        <v>205</v>
      </c>
      <c r="M4" s="83" t="s">
        <v>206</v>
      </c>
      <c r="N4" s="11" t="s">
        <v>17</v>
      </c>
      <c r="O4" s="11" t="s">
        <v>168</v>
      </c>
      <c r="P4" s="11" t="s">
        <v>169</v>
      </c>
      <c r="Q4" s="12" t="s">
        <v>207</v>
      </c>
      <c r="R4" s="31" t="s">
        <v>170</v>
      </c>
      <c r="S4" s="10" t="s">
        <v>171</v>
      </c>
      <c r="T4" s="32" t="s">
        <v>23</v>
      </c>
      <c r="U4" s="10" t="s">
        <v>22</v>
      </c>
      <c r="V4" s="10" t="s">
        <v>172</v>
      </c>
      <c r="W4" s="10" t="s">
        <v>115</v>
      </c>
      <c r="X4" s="10" t="s">
        <v>116</v>
      </c>
      <c r="Y4" s="96" t="s">
        <v>117</v>
      </c>
      <c r="Z4" s="101">
        <f>AC4/$Z$11</f>
        <v>8.75</v>
      </c>
      <c r="AA4" s="5">
        <v>4</v>
      </c>
      <c r="AB4" s="5">
        <v>6</v>
      </c>
      <c r="AC4" s="5">
        <f>AA4*200+AB4*100</f>
        <v>1400</v>
      </c>
    </row>
    <row r="5" spans="1:29" s="1" customFormat="1" ht="18.75">
      <c r="A5" s="14">
        <v>73</v>
      </c>
      <c r="B5" s="13">
        <v>1326195449</v>
      </c>
      <c r="C5" s="93" t="s">
        <v>134</v>
      </c>
      <c r="D5" s="24"/>
      <c r="E5" s="16">
        <v>12400</v>
      </c>
      <c r="F5" s="16">
        <v>3</v>
      </c>
      <c r="G5" s="16">
        <v>5529</v>
      </c>
      <c r="H5" s="16">
        <v>9540</v>
      </c>
      <c r="I5" s="16">
        <v>155000</v>
      </c>
      <c r="J5" s="16">
        <v>121000</v>
      </c>
      <c r="K5" s="16">
        <v>83000</v>
      </c>
      <c r="L5" s="16">
        <v>169000</v>
      </c>
      <c r="M5" s="75">
        <f t="shared" ref="M5:M36" si="0">POWER(SUM(G5:L5),$Z$12)</f>
        <v>20005.12454568459</v>
      </c>
      <c r="N5" s="95" t="s">
        <v>113</v>
      </c>
      <c r="O5" s="18">
        <f t="shared" ref="O5:O36" si="1">F5</f>
        <v>3</v>
      </c>
      <c r="P5" s="18">
        <f t="shared" ref="P5:P36" si="2">E5/$Z$10</f>
        <v>0.82666666666666666</v>
      </c>
      <c r="Q5" s="16">
        <f t="shared" ref="Q5:Q36" ca="1" si="3">IF(COUNTIF(OFFSET($M$5,0,0,COUNTA($M$5:$M$83)),"&gt;0"),$Z$1*$Z$9*M5/SUM(OFFSET($M$5,0,0,COUNTA($M$5:$M$83))),0)</f>
        <v>0.47612232263004167</v>
      </c>
      <c r="R5" s="16">
        <f t="shared" ref="R5:R36" ca="1" si="4">O5+P5+Q5</f>
        <v>4.3027889892967082</v>
      </c>
      <c r="S5" s="33">
        <v>23.673277960225199</v>
      </c>
      <c r="T5" s="34">
        <f t="shared" ref="T5:T36" ca="1" si="5">R5+S5</f>
        <v>27.976066949521908</v>
      </c>
      <c r="U5" s="35">
        <f t="shared" ref="U5:U36" si="6">VLOOKUP(N5,$Y$3:$Z$8,2,FALSE)</f>
        <v>10.625</v>
      </c>
      <c r="V5" s="36">
        <f t="shared" ref="V5:V36" ca="1" si="7">T5-U5</f>
        <v>17.351066949521908</v>
      </c>
      <c r="W5" s="4"/>
      <c r="X5" s="18"/>
      <c r="Y5" s="97" t="s">
        <v>120</v>
      </c>
      <c r="Z5" s="101">
        <f>AC5/$Z$11</f>
        <v>6.875</v>
      </c>
      <c r="AA5" s="2">
        <v>3</v>
      </c>
      <c r="AB5" s="2">
        <v>5</v>
      </c>
      <c r="AC5" s="2">
        <f>AA5*200+AB5*100</f>
        <v>1100</v>
      </c>
    </row>
    <row r="6" spans="1:29" s="1" customFormat="1" ht="18.75">
      <c r="A6" s="13">
        <v>127</v>
      </c>
      <c r="B6" s="13">
        <v>615908706</v>
      </c>
      <c r="C6" s="66" t="s">
        <v>232</v>
      </c>
      <c r="D6" s="68"/>
      <c r="E6" s="94">
        <v>12000</v>
      </c>
      <c r="F6" s="94">
        <v>3</v>
      </c>
      <c r="G6" s="16">
        <v>500000</v>
      </c>
      <c r="H6" s="16">
        <v>403000</v>
      </c>
      <c r="I6" s="16">
        <v>401000</v>
      </c>
      <c r="J6" s="16">
        <v>416000</v>
      </c>
      <c r="K6" s="16">
        <v>425000</v>
      </c>
      <c r="L6" s="16">
        <v>412000</v>
      </c>
      <c r="M6" s="75">
        <f t="shared" si="0"/>
        <v>63943.741756227886</v>
      </c>
      <c r="N6" s="57" t="s">
        <v>187</v>
      </c>
      <c r="O6" s="18">
        <f t="shared" si="1"/>
        <v>3</v>
      </c>
      <c r="P6" s="18">
        <f t="shared" si="2"/>
        <v>0.8</v>
      </c>
      <c r="Q6" s="16">
        <f t="shared" ca="1" si="3"/>
        <v>1.5218621995131874</v>
      </c>
      <c r="R6" s="16">
        <f t="shared" ca="1" si="4"/>
        <v>5.3218621995131876</v>
      </c>
      <c r="S6" s="33">
        <v>19.977402634522001</v>
      </c>
      <c r="T6" s="34">
        <f t="shared" ca="1" si="5"/>
        <v>25.299264834035188</v>
      </c>
      <c r="U6" s="35">
        <f t="shared" si="6"/>
        <v>0</v>
      </c>
      <c r="V6" s="36">
        <f t="shared" ca="1" si="7"/>
        <v>25.299264834035188</v>
      </c>
      <c r="W6" s="48">
        <v>7</v>
      </c>
      <c r="X6" s="47">
        <f ca="1">_xlfn.AGGREGATE(16,6,$V$5:$V$58,1-(W6-1)/$Z$1)</f>
        <v>21.039536431262743</v>
      </c>
      <c r="Y6" s="102" t="s">
        <v>122</v>
      </c>
      <c r="Z6" s="101">
        <f>AC6/$Z$11</f>
        <v>8.125</v>
      </c>
      <c r="AA6" s="2">
        <v>4</v>
      </c>
      <c r="AB6" s="2">
        <v>5</v>
      </c>
      <c r="AC6" s="2">
        <f>AA6*200+AB6*100</f>
        <v>1300</v>
      </c>
    </row>
    <row r="7" spans="1:29" s="1" customFormat="1" ht="18.75">
      <c r="A7" s="13">
        <v>129</v>
      </c>
      <c r="B7" s="13">
        <v>1191774496</v>
      </c>
      <c r="C7" s="66" t="s">
        <v>233</v>
      </c>
      <c r="D7" s="68"/>
      <c r="E7" s="16">
        <v>6200</v>
      </c>
      <c r="F7" s="16">
        <v>3</v>
      </c>
      <c r="G7" s="16">
        <v>541000</v>
      </c>
      <c r="H7" s="16">
        <v>453000</v>
      </c>
      <c r="I7" s="16">
        <v>479000</v>
      </c>
      <c r="J7" s="16">
        <v>483000</v>
      </c>
      <c r="K7" s="16">
        <v>492000</v>
      </c>
      <c r="L7" s="16">
        <v>505000</v>
      </c>
      <c r="M7" s="75">
        <f t="shared" si="0"/>
        <v>71235.681785840745</v>
      </c>
      <c r="N7" s="57" t="s">
        <v>187</v>
      </c>
      <c r="O7" s="18">
        <f t="shared" si="1"/>
        <v>3</v>
      </c>
      <c r="P7" s="18">
        <f t="shared" si="2"/>
        <v>0.41333333333333333</v>
      </c>
      <c r="Q7" s="16">
        <f t="shared" ca="1" si="3"/>
        <v>1.6954105028716475</v>
      </c>
      <c r="R7" s="16">
        <f t="shared" ca="1" si="4"/>
        <v>5.1087438362049804</v>
      </c>
      <c r="S7" s="33">
        <v>20.095002980687202</v>
      </c>
      <c r="T7" s="34">
        <f t="shared" ca="1" si="5"/>
        <v>25.203746816892181</v>
      </c>
      <c r="U7" s="35">
        <f t="shared" si="6"/>
        <v>0</v>
      </c>
      <c r="V7" s="36">
        <f t="shared" ca="1" si="7"/>
        <v>25.203746816892181</v>
      </c>
      <c r="W7" s="48">
        <v>4</v>
      </c>
      <c r="X7" s="47">
        <f ca="1">_xlfn.AGGREGATE(16,6,$V$5:$V$58,1-(W7-1)/$Z$1)</f>
        <v>24.636326519755315</v>
      </c>
      <c r="Y7" s="103" t="s">
        <v>123</v>
      </c>
      <c r="Z7" s="101">
        <f>AC7/$Z$11</f>
        <v>6.25</v>
      </c>
      <c r="AA7" s="2">
        <v>3</v>
      </c>
      <c r="AB7" s="2">
        <v>4</v>
      </c>
      <c r="AC7" s="2">
        <f>AA7*200+AB7*100</f>
        <v>1000</v>
      </c>
    </row>
    <row r="8" spans="1:29" s="1" customFormat="1" ht="18.75">
      <c r="A8" s="13">
        <v>126</v>
      </c>
      <c r="B8" s="13">
        <v>2052156392</v>
      </c>
      <c r="C8" s="66" t="s">
        <v>234</v>
      </c>
      <c r="D8" s="68"/>
      <c r="E8" s="94">
        <v>11000</v>
      </c>
      <c r="F8" s="94">
        <v>3</v>
      </c>
      <c r="G8" s="16">
        <v>266000</v>
      </c>
      <c r="H8" s="16">
        <v>283000</v>
      </c>
      <c r="I8" s="16">
        <v>331000</v>
      </c>
      <c r="J8" s="16">
        <v>267000</v>
      </c>
      <c r="K8" s="16">
        <v>248000</v>
      </c>
      <c r="L8" s="16">
        <v>239000</v>
      </c>
      <c r="M8" s="75">
        <f t="shared" si="0"/>
        <v>45702.403376805414</v>
      </c>
      <c r="N8" s="57" t="s">
        <v>187</v>
      </c>
      <c r="O8" s="18">
        <f t="shared" si="1"/>
        <v>3</v>
      </c>
      <c r="P8" s="18">
        <f t="shared" si="2"/>
        <v>0.73333333333333328</v>
      </c>
      <c r="Q8" s="16">
        <f t="shared" ca="1" si="3"/>
        <v>1.0877180192429046</v>
      </c>
      <c r="R8" s="16">
        <f t="shared" ca="1" si="4"/>
        <v>4.8210513525762382</v>
      </c>
      <c r="S8" s="33">
        <v>20.062173191198401</v>
      </c>
      <c r="T8" s="34">
        <f t="shared" ca="1" si="5"/>
        <v>24.883224543774638</v>
      </c>
      <c r="U8" s="35">
        <f t="shared" si="6"/>
        <v>0</v>
      </c>
      <c r="V8" s="36">
        <f t="shared" ca="1" si="7"/>
        <v>24.883224543774638</v>
      </c>
      <c r="W8" s="48">
        <v>5</v>
      </c>
      <c r="X8" s="47">
        <f ca="1">_xlfn.AGGREGATE(16,6,$V$5:$V$58,1-(W8-1)/$Z$1)</f>
        <v>24.487442314411997</v>
      </c>
      <c r="Y8" s="104" t="s">
        <v>187</v>
      </c>
      <c r="Z8" s="105">
        <v>0</v>
      </c>
    </row>
    <row r="9" spans="1:29" s="1" customFormat="1" ht="18.75">
      <c r="A9" s="13">
        <v>128</v>
      </c>
      <c r="B9" s="13">
        <v>1214614935</v>
      </c>
      <c r="C9" s="66" t="s">
        <v>235</v>
      </c>
      <c r="D9" s="68"/>
      <c r="E9" s="94">
        <v>9000</v>
      </c>
      <c r="F9" s="94">
        <v>3</v>
      </c>
      <c r="G9" s="16">
        <v>478000</v>
      </c>
      <c r="H9" s="16">
        <v>369000</v>
      </c>
      <c r="I9" s="16">
        <v>446000</v>
      </c>
      <c r="J9" s="16">
        <v>409000</v>
      </c>
      <c r="K9" s="16">
        <v>375000</v>
      </c>
      <c r="L9" s="16">
        <v>377000</v>
      </c>
      <c r="M9" s="75">
        <f t="shared" si="0"/>
        <v>62002.031411354576</v>
      </c>
      <c r="N9" s="57" t="s">
        <v>187</v>
      </c>
      <c r="O9" s="18">
        <f t="shared" si="1"/>
        <v>3</v>
      </c>
      <c r="P9" s="18">
        <f t="shared" si="2"/>
        <v>0.6</v>
      </c>
      <c r="Q9" s="16">
        <f t="shared" ca="1" si="3"/>
        <v>1.4756494585145172</v>
      </c>
      <c r="R9" s="16">
        <f t="shared" ca="1" si="4"/>
        <v>5.0756494585145173</v>
      </c>
      <c r="S9" s="33">
        <v>19.449572950432099</v>
      </c>
      <c r="T9" s="34">
        <f t="shared" ca="1" si="5"/>
        <v>24.525222408946618</v>
      </c>
      <c r="U9" s="35">
        <f t="shared" si="6"/>
        <v>0</v>
      </c>
      <c r="V9" s="36">
        <f t="shared" ca="1" si="7"/>
        <v>24.525222408946618</v>
      </c>
      <c r="W9" s="48">
        <v>14</v>
      </c>
      <c r="X9" s="47">
        <f ca="1">_xlfn.AGGREGATE(16,6,$V$5:$V$58,1-(W9-1)/$Z$1)</f>
        <v>19.974940143034587</v>
      </c>
      <c r="Y9" s="50" t="s">
        <v>208</v>
      </c>
      <c r="Z9" s="1">
        <v>1</v>
      </c>
    </row>
    <row r="10" spans="1:29" s="1" customFormat="1" ht="18.75">
      <c r="A10" s="13">
        <v>125</v>
      </c>
      <c r="B10" s="13">
        <v>2122462759</v>
      </c>
      <c r="C10" s="66" t="s">
        <v>236</v>
      </c>
      <c r="D10" s="68"/>
      <c r="E10" s="94">
        <v>12000</v>
      </c>
      <c r="F10" s="94">
        <v>3</v>
      </c>
      <c r="G10" s="16">
        <v>436000</v>
      </c>
      <c r="H10" s="16">
        <v>323000</v>
      </c>
      <c r="I10" s="16">
        <v>357000</v>
      </c>
      <c r="J10" s="16">
        <v>370000</v>
      </c>
      <c r="K10" s="16">
        <v>313000</v>
      </c>
      <c r="L10" s="16">
        <v>518000</v>
      </c>
      <c r="M10" s="75">
        <f t="shared" si="0"/>
        <v>59387.429154656973</v>
      </c>
      <c r="N10" s="57" t="s">
        <v>187</v>
      </c>
      <c r="O10" s="18">
        <f t="shared" si="1"/>
        <v>3</v>
      </c>
      <c r="P10" s="18">
        <f t="shared" si="2"/>
        <v>0.8</v>
      </c>
      <c r="Q10" s="16">
        <f t="shared" ca="1" si="3"/>
        <v>1.4134218779578569</v>
      </c>
      <c r="R10" s="16">
        <f t="shared" ca="1" si="4"/>
        <v>5.2134218779578569</v>
      </c>
      <c r="S10" s="33">
        <v>19.2473521344297</v>
      </c>
      <c r="T10" s="34">
        <f t="shared" ca="1" si="5"/>
        <v>24.460774012387557</v>
      </c>
      <c r="U10" s="35">
        <f t="shared" si="6"/>
        <v>0</v>
      </c>
      <c r="V10" s="36">
        <f t="shared" ca="1" si="7"/>
        <v>24.460774012387557</v>
      </c>
      <c r="W10" s="48">
        <v>16</v>
      </c>
      <c r="X10" s="47">
        <f ca="1">_xlfn.AGGREGATE(16,6,$V$5:$V$58,1-(W10-1)/$Z$1)</f>
        <v>19.866561923416775</v>
      </c>
      <c r="Y10" s="51" t="s">
        <v>209</v>
      </c>
      <c r="Z10" s="1">
        <v>15000</v>
      </c>
    </row>
    <row r="11" spans="1:29" s="1" customFormat="1" ht="18.75">
      <c r="A11" s="14">
        <v>53</v>
      </c>
      <c r="B11" s="13">
        <v>500959924</v>
      </c>
      <c r="C11" s="13" t="s">
        <v>99</v>
      </c>
      <c r="D11" s="24"/>
      <c r="E11" s="16">
        <v>12400</v>
      </c>
      <c r="F11" s="16">
        <v>3</v>
      </c>
      <c r="G11" s="16">
        <v>353000</v>
      </c>
      <c r="H11" s="16">
        <v>422000</v>
      </c>
      <c r="I11" s="16">
        <v>435000</v>
      </c>
      <c r="J11" s="16">
        <v>435000</v>
      </c>
      <c r="K11" s="16">
        <v>412000</v>
      </c>
      <c r="L11" s="16">
        <v>371000</v>
      </c>
      <c r="M11" s="75">
        <f t="shared" si="0"/>
        <v>61508.694843535544</v>
      </c>
      <c r="N11" s="95" t="s">
        <v>113</v>
      </c>
      <c r="O11" s="18">
        <f t="shared" si="1"/>
        <v>3</v>
      </c>
      <c r="P11" s="18">
        <f t="shared" si="2"/>
        <v>0.82666666666666666</v>
      </c>
      <c r="Q11" s="16">
        <f t="shared" ca="1" si="3"/>
        <v>1.4639080393610433</v>
      </c>
      <c r="R11" s="16">
        <f t="shared" ca="1" si="4"/>
        <v>5.2905747060277104</v>
      </c>
      <c r="S11" s="33">
        <v>19.135971081795599</v>
      </c>
      <c r="T11" s="34">
        <f t="shared" ca="1" si="5"/>
        <v>24.426545787823308</v>
      </c>
      <c r="U11" s="35">
        <f t="shared" si="6"/>
        <v>10.625</v>
      </c>
      <c r="V11" s="36">
        <f t="shared" ca="1" si="7"/>
        <v>13.801545787823308</v>
      </c>
      <c r="W11" s="18"/>
      <c r="X11" s="18"/>
      <c r="Y11" s="52" t="s">
        <v>210</v>
      </c>
      <c r="Z11" s="53">
        <v>160</v>
      </c>
    </row>
    <row r="12" spans="1:29" s="2" customFormat="1" ht="18.75">
      <c r="A12" s="14">
        <v>58</v>
      </c>
      <c r="B12" s="13">
        <v>1875367946</v>
      </c>
      <c r="C12" s="13" t="s">
        <v>121</v>
      </c>
      <c r="D12" s="14"/>
      <c r="E12" s="16">
        <v>6000</v>
      </c>
      <c r="F12" s="16">
        <v>3</v>
      </c>
      <c r="G12" s="16">
        <v>449000</v>
      </c>
      <c r="H12" s="16">
        <v>444000</v>
      </c>
      <c r="I12" s="16">
        <v>456000</v>
      </c>
      <c r="J12" s="16">
        <v>451000</v>
      </c>
      <c r="K12" s="16">
        <v>506000</v>
      </c>
      <c r="L12" s="16">
        <v>477000</v>
      </c>
      <c r="M12" s="75">
        <f t="shared" si="0"/>
        <v>68137.297564366396</v>
      </c>
      <c r="N12" s="95" t="s">
        <v>113</v>
      </c>
      <c r="O12" s="18">
        <f t="shared" si="1"/>
        <v>3</v>
      </c>
      <c r="P12" s="18">
        <f t="shared" si="2"/>
        <v>0.4</v>
      </c>
      <c r="Q12" s="16">
        <f t="shared" ca="1" si="3"/>
        <v>1.621668902885115</v>
      </c>
      <c r="R12" s="16">
        <f t="shared" ca="1" si="4"/>
        <v>5.0216689028851151</v>
      </c>
      <c r="S12" s="33">
        <v>19.400829144397498</v>
      </c>
      <c r="T12" s="34">
        <f t="shared" ca="1" si="5"/>
        <v>24.422498047282613</v>
      </c>
      <c r="U12" s="35">
        <f t="shared" si="6"/>
        <v>10.625</v>
      </c>
      <c r="V12" s="36">
        <f t="shared" ca="1" si="7"/>
        <v>13.797498047282613</v>
      </c>
      <c r="W12" s="4"/>
      <c r="X12" s="64"/>
      <c r="Y12" s="50" t="s">
        <v>211</v>
      </c>
      <c r="Z12" s="53">
        <v>0.75</v>
      </c>
      <c r="AA12" s="1"/>
      <c r="AB12" s="1"/>
      <c r="AC12" s="1"/>
    </row>
    <row r="13" spans="1:29" s="2" customFormat="1" ht="18.75">
      <c r="A13" s="14">
        <v>120</v>
      </c>
      <c r="B13" s="14">
        <v>171422146</v>
      </c>
      <c r="C13" s="13" t="s">
        <v>226</v>
      </c>
      <c r="D13" s="24"/>
      <c r="E13" s="94">
        <v>30000</v>
      </c>
      <c r="F13" s="94">
        <v>3</v>
      </c>
      <c r="G13" s="94">
        <v>332000</v>
      </c>
      <c r="H13" s="94">
        <v>368000</v>
      </c>
      <c r="I13" s="94">
        <v>211000</v>
      </c>
      <c r="J13" s="94">
        <v>322000</v>
      </c>
      <c r="K13" s="94">
        <v>363000</v>
      </c>
      <c r="L13" s="94">
        <v>501000</v>
      </c>
      <c r="M13" s="75">
        <f t="shared" si="0"/>
        <v>55105.991749446584</v>
      </c>
      <c r="N13" s="95" t="s">
        <v>113</v>
      </c>
      <c r="O13" s="18">
        <f t="shared" si="1"/>
        <v>3</v>
      </c>
      <c r="P13" s="18">
        <f t="shared" si="2"/>
        <v>2</v>
      </c>
      <c r="Q13" s="16">
        <f t="shared" ca="1" si="3"/>
        <v>1.3115235910009959</v>
      </c>
      <c r="R13" s="16">
        <f t="shared" ca="1" si="4"/>
        <v>6.3115235910009959</v>
      </c>
      <c r="S13" s="33">
        <v>17.5675786869317</v>
      </c>
      <c r="T13" s="34">
        <f t="shared" ca="1" si="5"/>
        <v>23.879102277932695</v>
      </c>
      <c r="U13" s="35">
        <f t="shared" si="6"/>
        <v>10.625</v>
      </c>
      <c r="V13" s="36">
        <f t="shared" ca="1" si="7"/>
        <v>13.254102277932695</v>
      </c>
      <c r="W13" s="47"/>
      <c r="X13" s="67"/>
      <c r="Y13" s="1" t="s">
        <v>212</v>
      </c>
      <c r="Z13" s="53">
        <v>2019</v>
      </c>
      <c r="AA13" s="1"/>
      <c r="AB13" s="1"/>
      <c r="AC13" s="1"/>
    </row>
    <row r="14" spans="1:29" s="2" customFormat="1" ht="18.75">
      <c r="A14" s="14">
        <v>23</v>
      </c>
      <c r="B14" s="13">
        <v>340156892</v>
      </c>
      <c r="C14" s="13" t="s">
        <v>70</v>
      </c>
      <c r="D14" s="24"/>
      <c r="E14" s="16">
        <v>17800</v>
      </c>
      <c r="F14" s="16">
        <v>3</v>
      </c>
      <c r="G14" s="16">
        <v>370000</v>
      </c>
      <c r="H14" s="16">
        <v>219000</v>
      </c>
      <c r="I14" s="16">
        <v>402000</v>
      </c>
      <c r="J14" s="16">
        <v>429000</v>
      </c>
      <c r="K14" s="16">
        <v>391000</v>
      </c>
      <c r="L14" s="16">
        <v>214000</v>
      </c>
      <c r="M14" s="75">
        <f t="shared" si="0"/>
        <v>53680.774191775949</v>
      </c>
      <c r="N14" s="95" t="s">
        <v>113</v>
      </c>
      <c r="O14" s="18">
        <f t="shared" si="1"/>
        <v>3</v>
      </c>
      <c r="P14" s="18">
        <f t="shared" si="2"/>
        <v>1.1866666666666668</v>
      </c>
      <c r="Q14" s="16">
        <f t="shared" ca="1" si="3"/>
        <v>1.277603387592033</v>
      </c>
      <c r="R14" s="16">
        <f t="shared" ca="1" si="4"/>
        <v>5.4642700542586997</v>
      </c>
      <c r="S14" s="33">
        <v>18.3781939041843</v>
      </c>
      <c r="T14" s="34">
        <f t="shared" ca="1" si="5"/>
        <v>23.842463958442998</v>
      </c>
      <c r="U14" s="35">
        <f t="shared" si="6"/>
        <v>10.625</v>
      </c>
      <c r="V14" s="36">
        <f t="shared" ca="1" si="7"/>
        <v>13.217463958442998</v>
      </c>
      <c r="W14" s="18"/>
      <c r="X14" s="18"/>
      <c r="Y14" s="1" t="s">
        <v>213</v>
      </c>
      <c r="Z14" s="53">
        <v>12</v>
      </c>
      <c r="AA14" s="1"/>
      <c r="AB14" s="1"/>
      <c r="AC14" s="1"/>
    </row>
    <row r="15" spans="1:29" s="2" customFormat="1" ht="18.75">
      <c r="A15" s="14">
        <v>57</v>
      </c>
      <c r="B15" s="13">
        <v>446583427</v>
      </c>
      <c r="C15" s="13" t="s">
        <v>118</v>
      </c>
      <c r="D15" s="14" t="s">
        <v>119</v>
      </c>
      <c r="E15" s="16">
        <v>6000</v>
      </c>
      <c r="F15" s="16">
        <v>3</v>
      </c>
      <c r="G15" s="16">
        <v>349000</v>
      </c>
      <c r="H15" s="16">
        <v>289000</v>
      </c>
      <c r="I15" s="16">
        <v>198000</v>
      </c>
      <c r="J15" s="16">
        <v>92000</v>
      </c>
      <c r="K15" s="16">
        <v>377000</v>
      </c>
      <c r="L15" s="16">
        <v>450000</v>
      </c>
      <c r="M15" s="75">
        <f t="shared" si="0"/>
        <v>48217.849890479411</v>
      </c>
      <c r="N15" s="95" t="s">
        <v>113</v>
      </c>
      <c r="O15" s="18">
        <f t="shared" si="1"/>
        <v>3</v>
      </c>
      <c r="P15" s="18">
        <f t="shared" si="2"/>
        <v>0.4</v>
      </c>
      <c r="Q15" s="16">
        <f t="shared" ca="1" si="3"/>
        <v>1.1475856913389755</v>
      </c>
      <c r="R15" s="16">
        <f t="shared" ca="1" si="4"/>
        <v>4.5475856913389752</v>
      </c>
      <c r="S15" s="33">
        <v>19.0704263775485</v>
      </c>
      <c r="T15" s="34">
        <f t="shared" ca="1" si="5"/>
        <v>23.618012068887474</v>
      </c>
      <c r="U15" s="35">
        <f t="shared" si="6"/>
        <v>10.625</v>
      </c>
      <c r="V15" s="36">
        <f t="shared" ca="1" si="7"/>
        <v>12.993012068887474</v>
      </c>
      <c r="W15" s="4"/>
      <c r="X15" s="64"/>
      <c r="Y15" s="1" t="s">
        <v>214</v>
      </c>
      <c r="Z15" s="53">
        <v>8</v>
      </c>
      <c r="AA15" s="1"/>
      <c r="AB15" s="1"/>
      <c r="AC15" s="1"/>
    </row>
    <row r="16" spans="1:29" s="2" customFormat="1" ht="18.75">
      <c r="A16" s="14">
        <v>77</v>
      </c>
      <c r="B16" s="13">
        <v>904395212</v>
      </c>
      <c r="C16" s="13" t="s">
        <v>157</v>
      </c>
      <c r="D16" s="14" t="s">
        <v>140</v>
      </c>
      <c r="E16" s="16">
        <v>12000</v>
      </c>
      <c r="F16" s="16">
        <v>3</v>
      </c>
      <c r="G16" s="16">
        <v>0</v>
      </c>
      <c r="H16" s="16">
        <v>314000</v>
      </c>
      <c r="I16" s="16">
        <v>431000</v>
      </c>
      <c r="J16" s="16">
        <v>443000</v>
      </c>
      <c r="K16" s="16">
        <v>415000</v>
      </c>
      <c r="L16" s="16">
        <v>390000</v>
      </c>
      <c r="M16" s="75">
        <f t="shared" si="0"/>
        <v>53043.292535603803</v>
      </c>
      <c r="N16" s="96" t="s">
        <v>117</v>
      </c>
      <c r="O16" s="18">
        <f t="shared" si="1"/>
        <v>3</v>
      </c>
      <c r="P16" s="18">
        <f t="shared" si="2"/>
        <v>0.8</v>
      </c>
      <c r="Q16" s="16">
        <f t="shared" ca="1" si="3"/>
        <v>1.2624313127530287</v>
      </c>
      <c r="R16" s="16">
        <f t="shared" ca="1" si="4"/>
        <v>5.0624313127530289</v>
      </c>
      <c r="S16" s="33">
        <v>18.553531089611699</v>
      </c>
      <c r="T16" s="34">
        <f t="shared" ca="1" si="5"/>
        <v>23.61596240236473</v>
      </c>
      <c r="U16" s="35">
        <f t="shared" si="6"/>
        <v>8.75</v>
      </c>
      <c r="V16" s="36">
        <f t="shared" ca="1" si="7"/>
        <v>14.86596240236473</v>
      </c>
      <c r="W16" s="4"/>
      <c r="X16" s="64"/>
      <c r="Y16" s="1"/>
      <c r="Z16" s="1"/>
      <c r="AA16" s="1"/>
      <c r="AB16" s="1"/>
      <c r="AC16" s="1"/>
    </row>
    <row r="17" spans="1:29" s="2" customFormat="1" ht="18.75">
      <c r="A17" s="13">
        <v>118</v>
      </c>
      <c r="B17" s="13">
        <v>2018112397</v>
      </c>
      <c r="C17" s="13" t="s">
        <v>221</v>
      </c>
      <c r="D17" s="68"/>
      <c r="E17" s="16">
        <v>6000</v>
      </c>
      <c r="F17" s="16">
        <v>3</v>
      </c>
      <c r="G17" s="16">
        <v>345000</v>
      </c>
      <c r="H17" s="16">
        <v>307000</v>
      </c>
      <c r="I17" s="16">
        <v>429000</v>
      </c>
      <c r="J17" s="16">
        <v>323000</v>
      </c>
      <c r="K17" s="16">
        <v>336000</v>
      </c>
      <c r="L17" s="16">
        <v>453000</v>
      </c>
      <c r="M17" s="75">
        <f t="shared" si="0"/>
        <v>56987.417141849226</v>
      </c>
      <c r="N17" s="96" t="s">
        <v>117</v>
      </c>
      <c r="O17" s="18">
        <f t="shared" si="1"/>
        <v>3</v>
      </c>
      <c r="P17" s="18">
        <f t="shared" si="2"/>
        <v>0.4</v>
      </c>
      <c r="Q17" s="16">
        <f t="shared" ca="1" si="3"/>
        <v>1.3563015490507058</v>
      </c>
      <c r="R17" s="16">
        <f t="shared" ca="1" si="4"/>
        <v>4.7563015490507059</v>
      </c>
      <c r="S17" s="33">
        <v>18.800785906000598</v>
      </c>
      <c r="T17" s="34">
        <f t="shared" ca="1" si="5"/>
        <v>23.557087455051303</v>
      </c>
      <c r="U17" s="35">
        <f t="shared" si="6"/>
        <v>8.75</v>
      </c>
      <c r="V17" s="36">
        <f t="shared" ca="1" si="7"/>
        <v>14.807087455051303</v>
      </c>
      <c r="W17" s="48"/>
      <c r="X17" s="48"/>
      <c r="Y17" s="1"/>
      <c r="Z17" s="1"/>
      <c r="AA17" s="1"/>
      <c r="AB17" s="1"/>
      <c r="AC17" s="1"/>
    </row>
    <row r="18" spans="1:29" s="2" customFormat="1" ht="18.75">
      <c r="A18" s="14">
        <v>34</v>
      </c>
      <c r="B18" s="13">
        <v>2021794494</v>
      </c>
      <c r="C18" s="13" t="s">
        <v>80</v>
      </c>
      <c r="D18" s="24"/>
      <c r="E18" s="16">
        <v>6000</v>
      </c>
      <c r="F18" s="16">
        <v>3</v>
      </c>
      <c r="G18" s="16">
        <v>347000</v>
      </c>
      <c r="H18" s="16">
        <v>347000</v>
      </c>
      <c r="I18" s="16">
        <v>442000</v>
      </c>
      <c r="J18" s="16">
        <v>467000</v>
      </c>
      <c r="K18" s="16">
        <v>421000</v>
      </c>
      <c r="L18" s="16">
        <v>421000</v>
      </c>
      <c r="M18" s="75">
        <f t="shared" si="0"/>
        <v>61831.409623563137</v>
      </c>
      <c r="N18" s="96" t="s">
        <v>117</v>
      </c>
      <c r="O18" s="18">
        <f t="shared" si="1"/>
        <v>3</v>
      </c>
      <c r="P18" s="18">
        <f t="shared" si="2"/>
        <v>0.4</v>
      </c>
      <c r="Q18" s="16">
        <f t="shared" ca="1" si="3"/>
        <v>1.4715886569079573</v>
      </c>
      <c r="R18" s="16">
        <f t="shared" ca="1" si="4"/>
        <v>4.8715886569079574</v>
      </c>
      <c r="S18" s="33">
        <v>18.591193117674699</v>
      </c>
      <c r="T18" s="34">
        <f t="shared" ca="1" si="5"/>
        <v>23.462781774582655</v>
      </c>
      <c r="U18" s="35">
        <f t="shared" si="6"/>
        <v>8.75</v>
      </c>
      <c r="V18" s="36">
        <f t="shared" ca="1" si="7"/>
        <v>14.712781774582655</v>
      </c>
      <c r="W18" s="18"/>
      <c r="X18" s="64"/>
      <c r="Y18" s="1"/>
      <c r="Z18" s="1"/>
      <c r="AA18" s="1"/>
      <c r="AB18" s="1"/>
      <c r="AC18" s="1"/>
    </row>
    <row r="19" spans="1:29" s="2" customFormat="1" ht="18.75">
      <c r="A19" s="14">
        <v>93</v>
      </c>
      <c r="B19" s="13">
        <v>1458346420</v>
      </c>
      <c r="C19" s="13" t="s">
        <v>178</v>
      </c>
      <c r="D19" s="24"/>
      <c r="E19" s="16">
        <v>12000</v>
      </c>
      <c r="F19" s="16">
        <v>3</v>
      </c>
      <c r="G19" s="16">
        <v>396000</v>
      </c>
      <c r="H19" s="16">
        <v>258000</v>
      </c>
      <c r="I19" s="16">
        <v>410000</v>
      </c>
      <c r="J19" s="16">
        <v>423000</v>
      </c>
      <c r="K19" s="16">
        <v>344000</v>
      </c>
      <c r="L19" s="16">
        <v>372000</v>
      </c>
      <c r="M19" s="75">
        <f t="shared" si="0"/>
        <v>57182.201670346127</v>
      </c>
      <c r="N19" s="96" t="s">
        <v>117</v>
      </c>
      <c r="O19" s="18">
        <f t="shared" si="1"/>
        <v>3</v>
      </c>
      <c r="P19" s="18">
        <f t="shared" si="2"/>
        <v>0.8</v>
      </c>
      <c r="Q19" s="16">
        <f t="shared" ca="1" si="3"/>
        <v>1.3609374243189927</v>
      </c>
      <c r="R19" s="16">
        <f t="shared" ca="1" si="4"/>
        <v>5.1609374243189929</v>
      </c>
      <c r="S19" s="33">
        <v>18.222489204393099</v>
      </c>
      <c r="T19" s="34">
        <f t="shared" ca="1" si="5"/>
        <v>23.383426628712094</v>
      </c>
      <c r="U19" s="35">
        <f t="shared" si="6"/>
        <v>8.75</v>
      </c>
      <c r="V19" s="36">
        <f t="shared" ca="1" si="7"/>
        <v>14.633426628712094</v>
      </c>
      <c r="W19" s="47"/>
      <c r="X19" s="47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1782151946</v>
      </c>
      <c r="C20" s="13" t="s">
        <v>26</v>
      </c>
      <c r="D20" s="24"/>
      <c r="E20" s="16">
        <v>9200</v>
      </c>
      <c r="F20" s="16">
        <v>3</v>
      </c>
      <c r="G20" s="16">
        <v>498000</v>
      </c>
      <c r="H20" s="16">
        <v>381000</v>
      </c>
      <c r="I20" s="16">
        <v>457000</v>
      </c>
      <c r="J20" s="16">
        <v>563000</v>
      </c>
      <c r="K20" s="16">
        <v>517000</v>
      </c>
      <c r="L20" s="16">
        <v>490000</v>
      </c>
      <c r="M20" s="75">
        <f t="shared" si="0"/>
        <v>70383.637435056298</v>
      </c>
      <c r="N20" s="96" t="s">
        <v>117</v>
      </c>
      <c r="O20" s="18">
        <f t="shared" si="1"/>
        <v>3</v>
      </c>
      <c r="P20" s="18">
        <f t="shared" si="2"/>
        <v>0.61333333333333329</v>
      </c>
      <c r="Q20" s="16">
        <f t="shared" ca="1" si="3"/>
        <v>1.6751318320564337</v>
      </c>
      <c r="R20" s="16">
        <f t="shared" ca="1" si="4"/>
        <v>5.2884651653897672</v>
      </c>
      <c r="S20" s="33">
        <v>17.345143335140701</v>
      </c>
      <c r="T20" s="34">
        <f t="shared" ca="1" si="5"/>
        <v>22.633608500530467</v>
      </c>
      <c r="U20" s="35">
        <f t="shared" si="6"/>
        <v>8.75</v>
      </c>
      <c r="V20" s="36">
        <f t="shared" ca="1" si="7"/>
        <v>13.883608500530467</v>
      </c>
      <c r="W20" s="64"/>
      <c r="X20" s="18"/>
      <c r="Y20" s="1"/>
      <c r="Z20" s="1"/>
      <c r="AA20" s="1"/>
      <c r="AB20" s="1"/>
      <c r="AC20" s="1"/>
    </row>
    <row r="21" spans="1:29" s="2" customFormat="1" ht="18.75">
      <c r="A21" s="13">
        <v>116</v>
      </c>
      <c r="B21" s="13">
        <v>2122596917</v>
      </c>
      <c r="C21" s="13" t="s">
        <v>217</v>
      </c>
      <c r="D21" s="68"/>
      <c r="E21" s="16">
        <v>6200</v>
      </c>
      <c r="F21" s="16">
        <v>3</v>
      </c>
      <c r="G21" s="16">
        <v>118000</v>
      </c>
      <c r="H21" s="16">
        <v>95000</v>
      </c>
      <c r="I21" s="16">
        <v>89000</v>
      </c>
      <c r="J21" s="16">
        <v>101000</v>
      </c>
      <c r="K21" s="16">
        <v>108000</v>
      </c>
      <c r="L21" s="16">
        <v>157000</v>
      </c>
      <c r="M21" s="75">
        <f t="shared" si="0"/>
        <v>23365.891023846965</v>
      </c>
      <c r="N21" s="96" t="s">
        <v>117</v>
      </c>
      <c r="O21" s="18">
        <f t="shared" si="1"/>
        <v>3</v>
      </c>
      <c r="P21" s="18">
        <f t="shared" si="2"/>
        <v>0.41333333333333333</v>
      </c>
      <c r="Q21" s="16">
        <f t="shared" ca="1" si="3"/>
        <v>0.55610862502699576</v>
      </c>
      <c r="R21" s="16">
        <f t="shared" ca="1" si="4"/>
        <v>3.9694419583603286</v>
      </c>
      <c r="S21" s="33">
        <v>18.636498020226998</v>
      </c>
      <c r="T21" s="34">
        <f t="shared" ca="1" si="5"/>
        <v>22.605939978587326</v>
      </c>
      <c r="U21" s="35">
        <f t="shared" si="6"/>
        <v>8.75</v>
      </c>
      <c r="V21" s="36">
        <f t="shared" ca="1" si="7"/>
        <v>13.855939978587326</v>
      </c>
      <c r="W21" s="48"/>
      <c r="X21" s="48"/>
      <c r="Y21" s="1"/>
      <c r="Z21" s="1"/>
      <c r="AA21" s="1"/>
      <c r="AB21" s="1"/>
      <c r="AC21" s="1"/>
    </row>
    <row r="22" spans="1:29" s="2" customFormat="1" ht="18.75">
      <c r="A22" s="14">
        <v>56</v>
      </c>
      <c r="B22" s="13">
        <v>10692887209</v>
      </c>
      <c r="C22" s="13" t="s">
        <v>102</v>
      </c>
      <c r="D22" s="24"/>
      <c r="E22" s="16">
        <v>15000</v>
      </c>
      <c r="F22" s="16">
        <v>3</v>
      </c>
      <c r="G22" s="16">
        <v>369000</v>
      </c>
      <c r="H22" s="16">
        <v>353000</v>
      </c>
      <c r="I22" s="16">
        <v>540000</v>
      </c>
      <c r="J22" s="16">
        <v>336000</v>
      </c>
      <c r="K22" s="16">
        <v>367000</v>
      </c>
      <c r="L22" s="16">
        <v>431000</v>
      </c>
      <c r="M22" s="75">
        <f t="shared" si="0"/>
        <v>60899.693976144692</v>
      </c>
      <c r="N22" s="97" t="s">
        <v>120</v>
      </c>
      <c r="O22" s="18">
        <f t="shared" si="1"/>
        <v>3</v>
      </c>
      <c r="P22" s="18">
        <f t="shared" si="2"/>
        <v>1</v>
      </c>
      <c r="Q22" s="16">
        <f t="shared" ca="1" si="3"/>
        <v>1.4494138078053398</v>
      </c>
      <c r="R22" s="16">
        <f t="shared" ca="1" si="4"/>
        <v>5.4494138078053398</v>
      </c>
      <c r="S22" s="33">
        <v>16.863225023042101</v>
      </c>
      <c r="T22" s="34">
        <f t="shared" ca="1" si="5"/>
        <v>22.31263883084744</v>
      </c>
      <c r="U22" s="35">
        <f t="shared" si="6"/>
        <v>6.875</v>
      </c>
      <c r="V22" s="36">
        <f t="shared" ca="1" si="7"/>
        <v>15.43763883084744</v>
      </c>
      <c r="W22" s="18"/>
      <c r="X22" s="18"/>
      <c r="Y22" s="1"/>
      <c r="Z22" s="1"/>
      <c r="AA22" s="1"/>
      <c r="AB22" s="1"/>
      <c r="AC22" s="1"/>
    </row>
    <row r="23" spans="1:29" s="1" customFormat="1" ht="18.75">
      <c r="A23" s="14">
        <v>10</v>
      </c>
      <c r="B23" s="13">
        <v>2108977014</v>
      </c>
      <c r="C23" s="13" t="s">
        <v>49</v>
      </c>
      <c r="D23" s="24"/>
      <c r="E23" s="16">
        <v>9000</v>
      </c>
      <c r="F23" s="16">
        <v>3</v>
      </c>
      <c r="G23" s="16">
        <v>365000</v>
      </c>
      <c r="H23" s="16">
        <v>363000</v>
      </c>
      <c r="I23" s="16">
        <v>518000</v>
      </c>
      <c r="J23" s="16">
        <v>0</v>
      </c>
      <c r="K23" s="16">
        <v>325000</v>
      </c>
      <c r="L23" s="16">
        <v>471000</v>
      </c>
      <c r="M23" s="75">
        <f t="shared" si="0"/>
        <v>54018.410805401611</v>
      </c>
      <c r="N23" s="97" t="s">
        <v>120</v>
      </c>
      <c r="O23" s="18">
        <f t="shared" si="1"/>
        <v>3</v>
      </c>
      <c r="P23" s="18">
        <f t="shared" si="2"/>
        <v>0.6</v>
      </c>
      <c r="Q23" s="16">
        <f t="shared" ca="1" si="3"/>
        <v>1.2856391450459435</v>
      </c>
      <c r="R23" s="16">
        <f t="shared" ca="1" si="4"/>
        <v>4.8856391450459435</v>
      </c>
      <c r="S23" s="33">
        <v>17.335888990668</v>
      </c>
      <c r="T23" s="34">
        <f t="shared" ca="1" si="5"/>
        <v>22.221528135713942</v>
      </c>
      <c r="U23" s="35">
        <f t="shared" si="6"/>
        <v>6.875</v>
      </c>
      <c r="V23" s="36">
        <f t="shared" ca="1" si="7"/>
        <v>15.346528135713942</v>
      </c>
      <c r="W23" s="18"/>
      <c r="X23" s="18"/>
    </row>
    <row r="24" spans="1:29" s="1" customFormat="1" ht="18.75">
      <c r="A24" s="14">
        <v>92</v>
      </c>
      <c r="B24" s="13">
        <v>1367873925</v>
      </c>
      <c r="C24" s="13" t="s">
        <v>191</v>
      </c>
      <c r="D24" s="24" t="s">
        <v>159</v>
      </c>
      <c r="E24" s="16">
        <v>12000</v>
      </c>
      <c r="F24" s="16">
        <v>2</v>
      </c>
      <c r="G24" s="16">
        <v>313000</v>
      </c>
      <c r="H24" s="16">
        <v>346000</v>
      </c>
      <c r="I24" s="16">
        <v>194000</v>
      </c>
      <c r="J24" s="16">
        <v>181000</v>
      </c>
      <c r="K24" s="16">
        <v>214000</v>
      </c>
      <c r="L24" s="16">
        <v>310000</v>
      </c>
      <c r="M24" s="75">
        <f t="shared" si="0"/>
        <v>44098.680002004054</v>
      </c>
      <c r="N24" s="97" t="s">
        <v>120</v>
      </c>
      <c r="O24" s="18">
        <f t="shared" si="1"/>
        <v>2</v>
      </c>
      <c r="P24" s="18">
        <f t="shared" si="2"/>
        <v>0.8</v>
      </c>
      <c r="Q24" s="16">
        <f t="shared" ca="1" si="3"/>
        <v>1.0495493741878441</v>
      </c>
      <c r="R24" s="16">
        <f t="shared" ca="1" si="4"/>
        <v>3.8495493741878439</v>
      </c>
      <c r="S24" s="33">
        <v>17.8044929817856</v>
      </c>
      <c r="T24" s="34">
        <f t="shared" ca="1" si="5"/>
        <v>21.654042355973445</v>
      </c>
      <c r="U24" s="35">
        <f t="shared" si="6"/>
        <v>6.875</v>
      </c>
      <c r="V24" s="36">
        <f t="shared" ca="1" si="7"/>
        <v>14.779042355973445</v>
      </c>
      <c r="W24" s="47"/>
      <c r="X24" s="47"/>
    </row>
    <row r="25" spans="1:29" s="1" customFormat="1" ht="18.75">
      <c r="A25" s="14">
        <v>15</v>
      </c>
      <c r="B25" s="13">
        <v>388960345</v>
      </c>
      <c r="C25" s="13" t="s">
        <v>59</v>
      </c>
      <c r="D25" s="24"/>
      <c r="E25" s="16">
        <v>6000</v>
      </c>
      <c r="F25" s="16">
        <v>3</v>
      </c>
      <c r="G25" s="16">
        <v>377000</v>
      </c>
      <c r="H25" s="16">
        <v>371000</v>
      </c>
      <c r="I25" s="16">
        <v>261000</v>
      </c>
      <c r="J25" s="16">
        <v>0</v>
      </c>
      <c r="K25" s="16">
        <v>407000</v>
      </c>
      <c r="L25" s="16">
        <v>414000</v>
      </c>
      <c r="M25" s="75">
        <f t="shared" si="0"/>
        <v>49755.181783405933</v>
      </c>
      <c r="N25" s="97" t="s">
        <v>120</v>
      </c>
      <c r="O25" s="18">
        <f t="shared" si="1"/>
        <v>3</v>
      </c>
      <c r="P25" s="18">
        <f t="shared" si="2"/>
        <v>0.4</v>
      </c>
      <c r="Q25" s="16">
        <f t="shared" ca="1" si="3"/>
        <v>1.1841742179358423</v>
      </c>
      <c r="R25" s="16">
        <f t="shared" ca="1" si="4"/>
        <v>4.5841742179358427</v>
      </c>
      <c r="S25" s="33">
        <v>17.053375983423201</v>
      </c>
      <c r="T25" s="34">
        <f t="shared" ca="1" si="5"/>
        <v>21.637550201359044</v>
      </c>
      <c r="U25" s="35">
        <f t="shared" si="6"/>
        <v>6.875</v>
      </c>
      <c r="V25" s="36">
        <f t="shared" ca="1" si="7"/>
        <v>14.762550201359044</v>
      </c>
      <c r="W25" s="18"/>
      <c r="X25" s="18"/>
    </row>
    <row r="26" spans="1:29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75">
        <f t="shared" si="0"/>
        <v>0</v>
      </c>
      <c r="N26" s="97" t="s">
        <v>120</v>
      </c>
      <c r="O26" s="18">
        <f t="shared" si="1"/>
        <v>0</v>
      </c>
      <c r="P26" s="18">
        <f t="shared" si="2"/>
        <v>0</v>
      </c>
      <c r="Q26" s="16">
        <f t="shared" ca="1" si="3"/>
        <v>0</v>
      </c>
      <c r="R26" s="16">
        <f t="shared" ca="1" si="4"/>
        <v>0</v>
      </c>
      <c r="S26" s="33" t="e">
        <v>#N/A</v>
      </c>
      <c r="T26" s="34" t="e">
        <f t="shared" ca="1" si="5"/>
        <v>#N/A</v>
      </c>
      <c r="U26" s="35">
        <f t="shared" si="6"/>
        <v>6.875</v>
      </c>
      <c r="V26" s="36" t="e">
        <f t="shared" ca="1" si="7"/>
        <v>#N/A</v>
      </c>
      <c r="W26" s="18"/>
      <c r="X26" s="18"/>
    </row>
    <row r="27" spans="1:29" s="1" customFormat="1" ht="18.75">
      <c r="A27" s="14">
        <v>100</v>
      </c>
      <c r="B27" s="13">
        <v>1516934519</v>
      </c>
      <c r="C27" s="93" t="s">
        <v>185</v>
      </c>
      <c r="D27" s="24"/>
      <c r="E27" s="16">
        <v>6000</v>
      </c>
      <c r="F27" s="16">
        <v>1</v>
      </c>
      <c r="G27" s="16">
        <v>0</v>
      </c>
      <c r="H27" s="16">
        <v>0</v>
      </c>
      <c r="I27" s="16">
        <v>0</v>
      </c>
      <c r="J27" s="16">
        <v>157000</v>
      </c>
      <c r="K27" s="16">
        <v>136000</v>
      </c>
      <c r="L27" s="16">
        <v>143000</v>
      </c>
      <c r="M27" s="75">
        <f t="shared" si="0"/>
        <v>16967.383148122241</v>
      </c>
      <c r="N27" s="97" t="s">
        <v>120</v>
      </c>
      <c r="O27" s="18">
        <f t="shared" si="1"/>
        <v>1</v>
      </c>
      <c r="P27" s="18">
        <f t="shared" si="2"/>
        <v>0.4</v>
      </c>
      <c r="Q27" s="16">
        <f t="shared" ca="1" si="3"/>
        <v>0.40382402293918512</v>
      </c>
      <c r="R27" s="16">
        <f t="shared" ca="1" si="4"/>
        <v>1.8038240229391851</v>
      </c>
      <c r="S27" s="33">
        <v>19.803086023073</v>
      </c>
      <c r="T27" s="34">
        <f t="shared" ca="1" si="5"/>
        <v>21.606910046012185</v>
      </c>
      <c r="U27" s="35">
        <f t="shared" si="6"/>
        <v>6.875</v>
      </c>
      <c r="V27" s="36">
        <f t="shared" ca="1" si="7"/>
        <v>14.731910046012185</v>
      </c>
      <c r="W27" s="47"/>
      <c r="X27" s="47"/>
    </row>
    <row r="28" spans="1:29" s="1" customFormat="1" ht="18.75">
      <c r="A28" s="14">
        <v>119</v>
      </c>
      <c r="B28" s="14">
        <v>733336415</v>
      </c>
      <c r="C28" s="13" t="s">
        <v>237</v>
      </c>
      <c r="D28" s="24" t="s">
        <v>227</v>
      </c>
      <c r="E28" s="94">
        <v>9000</v>
      </c>
      <c r="F28" s="94">
        <v>2</v>
      </c>
      <c r="G28" s="94">
        <v>205000</v>
      </c>
      <c r="H28" s="94">
        <v>195000</v>
      </c>
      <c r="I28" s="94">
        <v>134000</v>
      </c>
      <c r="J28" s="94">
        <v>162000</v>
      </c>
      <c r="K28" s="94">
        <v>140000</v>
      </c>
      <c r="L28" s="94">
        <v>262000</v>
      </c>
      <c r="M28" s="75">
        <f t="shared" si="0"/>
        <v>33919.680674650044</v>
      </c>
      <c r="N28" s="97" t="s">
        <v>120</v>
      </c>
      <c r="O28" s="18">
        <f t="shared" si="1"/>
        <v>2</v>
      </c>
      <c r="P28" s="18">
        <f t="shared" si="2"/>
        <v>0.6</v>
      </c>
      <c r="Q28" s="16">
        <f t="shared" ca="1" si="3"/>
        <v>0.80728900781412538</v>
      </c>
      <c r="R28" s="16">
        <f t="shared" ca="1" si="4"/>
        <v>3.4072890078141254</v>
      </c>
      <c r="S28" s="33">
        <v>18.169817852496799</v>
      </c>
      <c r="T28" s="34">
        <f t="shared" ca="1" si="5"/>
        <v>21.577106860310924</v>
      </c>
      <c r="U28" s="35">
        <f t="shared" si="6"/>
        <v>6.875</v>
      </c>
      <c r="V28" s="36">
        <f t="shared" ca="1" si="7"/>
        <v>14.702106860310924</v>
      </c>
      <c r="W28" s="47"/>
      <c r="X28" s="47"/>
    </row>
    <row r="29" spans="1:29" s="2" customFormat="1" ht="18.75">
      <c r="A29" s="14">
        <v>12</v>
      </c>
      <c r="B29" s="13">
        <v>1137897317</v>
      </c>
      <c r="C29" s="13" t="s">
        <v>53</v>
      </c>
      <c r="D29" s="24"/>
      <c r="E29" s="16">
        <v>8000</v>
      </c>
      <c r="F29" s="16">
        <v>3</v>
      </c>
      <c r="G29" s="16">
        <v>356000</v>
      </c>
      <c r="H29" s="16">
        <v>237000</v>
      </c>
      <c r="I29" s="16">
        <v>407000</v>
      </c>
      <c r="J29" s="16">
        <v>471000</v>
      </c>
      <c r="K29" s="16">
        <v>388000</v>
      </c>
      <c r="L29" s="16">
        <v>306000</v>
      </c>
      <c r="M29" s="75">
        <f t="shared" si="0"/>
        <v>56440.834392399061</v>
      </c>
      <c r="N29" s="97" t="s">
        <v>120</v>
      </c>
      <c r="O29" s="18">
        <f t="shared" si="1"/>
        <v>3</v>
      </c>
      <c r="P29" s="18">
        <f t="shared" si="2"/>
        <v>0.53333333333333333</v>
      </c>
      <c r="Q29" s="16">
        <f t="shared" ca="1" si="3"/>
        <v>1.3432928698203701</v>
      </c>
      <c r="R29" s="16">
        <f t="shared" ca="1" si="4"/>
        <v>4.8766262031537035</v>
      </c>
      <c r="S29" s="33">
        <v>16.523460984679399</v>
      </c>
      <c r="T29" s="34">
        <f t="shared" ca="1" si="5"/>
        <v>21.400087187833101</v>
      </c>
      <c r="U29" s="35">
        <f t="shared" si="6"/>
        <v>6.875</v>
      </c>
      <c r="V29" s="36">
        <f t="shared" ca="1" si="7"/>
        <v>14.525087187833101</v>
      </c>
      <c r="W29" s="64"/>
      <c r="X29" s="18"/>
      <c r="Y29" s="1"/>
      <c r="Z29" s="1"/>
      <c r="AA29" s="1"/>
      <c r="AB29" s="1"/>
      <c r="AC29" s="1"/>
    </row>
    <row r="30" spans="1:29" s="2" customFormat="1" ht="18.75">
      <c r="A30" s="14">
        <v>99</v>
      </c>
      <c r="B30" s="13">
        <v>1797454822</v>
      </c>
      <c r="C30" s="13" t="s">
        <v>181</v>
      </c>
      <c r="D30" s="24"/>
      <c r="E30" s="16">
        <v>11600</v>
      </c>
      <c r="F30" s="16">
        <v>3</v>
      </c>
      <c r="G30" s="16">
        <v>111000</v>
      </c>
      <c r="H30" s="16">
        <v>135000</v>
      </c>
      <c r="I30" s="16">
        <v>68000</v>
      </c>
      <c r="J30" s="16">
        <v>93000</v>
      </c>
      <c r="K30" s="16">
        <v>45000</v>
      </c>
      <c r="L30" s="16">
        <v>156000</v>
      </c>
      <c r="M30" s="75">
        <f t="shared" si="0"/>
        <v>21773.471862142407</v>
      </c>
      <c r="N30" s="88" t="s">
        <v>120</v>
      </c>
      <c r="O30" s="18">
        <f t="shared" si="1"/>
        <v>3</v>
      </c>
      <c r="P30" s="18">
        <f t="shared" si="2"/>
        <v>0.77333333333333332</v>
      </c>
      <c r="Q30" s="16">
        <f t="shared" ca="1" si="3"/>
        <v>0.518209020446183</v>
      </c>
      <c r="R30" s="16">
        <f t="shared" ca="1" si="4"/>
        <v>4.2915423537795165</v>
      </c>
      <c r="S30" s="33">
        <v>17.062961566729498</v>
      </c>
      <c r="T30" s="34">
        <f t="shared" ca="1" si="5"/>
        <v>21.354503920509014</v>
      </c>
      <c r="U30" s="35">
        <f t="shared" si="6"/>
        <v>6.875</v>
      </c>
      <c r="V30" s="36">
        <f t="shared" ca="1" si="7"/>
        <v>14.479503920509014</v>
      </c>
      <c r="W30" s="67"/>
      <c r="X30" s="47"/>
      <c r="Y30" s="1"/>
      <c r="Z30" s="1"/>
      <c r="AA30" s="1"/>
      <c r="AB30" s="1"/>
      <c r="AC30" s="1"/>
    </row>
    <row r="31" spans="1:29" s="2" customFormat="1" ht="18.75">
      <c r="A31" s="14">
        <v>45</v>
      </c>
      <c r="B31" s="13">
        <v>856609279</v>
      </c>
      <c r="C31" s="13" t="s">
        <v>91</v>
      </c>
      <c r="D31" s="24"/>
      <c r="E31" s="16">
        <v>12000</v>
      </c>
      <c r="F31" s="16">
        <v>3</v>
      </c>
      <c r="G31" s="16">
        <v>0</v>
      </c>
      <c r="H31" s="16">
        <v>0</v>
      </c>
      <c r="I31" s="16">
        <v>178000</v>
      </c>
      <c r="J31" s="16">
        <v>0</v>
      </c>
      <c r="K31" s="16">
        <v>251000</v>
      </c>
      <c r="L31" s="16">
        <v>298000</v>
      </c>
      <c r="M31" s="75">
        <f t="shared" si="0"/>
        <v>24897.217205367691</v>
      </c>
      <c r="N31" s="97" t="s">
        <v>120</v>
      </c>
      <c r="O31" s="18">
        <f t="shared" si="1"/>
        <v>3</v>
      </c>
      <c r="P31" s="18">
        <f t="shared" si="2"/>
        <v>0.8</v>
      </c>
      <c r="Q31" s="16">
        <f t="shared" ca="1" si="3"/>
        <v>0.59255421558479704</v>
      </c>
      <c r="R31" s="16">
        <f t="shared" ca="1" si="4"/>
        <v>4.3925542155847968</v>
      </c>
      <c r="S31" s="33">
        <v>16.959836882993098</v>
      </c>
      <c r="T31" s="34">
        <f t="shared" ca="1" si="5"/>
        <v>21.352391098577897</v>
      </c>
      <c r="U31" s="35">
        <f t="shared" si="6"/>
        <v>6.875</v>
      </c>
      <c r="V31" s="36">
        <f t="shared" ca="1" si="7"/>
        <v>14.477391098577897</v>
      </c>
      <c r="W31" s="64"/>
      <c r="X31" s="18"/>
      <c r="Y31" s="1"/>
      <c r="Z31" s="1"/>
      <c r="AA31" s="1"/>
      <c r="AB31" s="1"/>
      <c r="AC31" s="1"/>
    </row>
    <row r="32" spans="1:29" s="2" customFormat="1" ht="18.75">
      <c r="A32" s="14">
        <v>43</v>
      </c>
      <c r="B32" s="13">
        <v>1853818182</v>
      </c>
      <c r="C32" s="13" t="s">
        <v>89</v>
      </c>
      <c r="D32" s="24"/>
      <c r="E32" s="16">
        <v>12000</v>
      </c>
      <c r="F32" s="16">
        <v>3</v>
      </c>
      <c r="G32" s="16">
        <v>505000</v>
      </c>
      <c r="H32" s="16">
        <v>465000</v>
      </c>
      <c r="I32" s="16">
        <v>604000</v>
      </c>
      <c r="J32" s="16">
        <v>642000</v>
      </c>
      <c r="K32" s="16">
        <v>585000</v>
      </c>
      <c r="L32" s="16">
        <v>529000</v>
      </c>
      <c r="M32" s="75">
        <f t="shared" si="0"/>
        <v>77953.061311073019</v>
      </c>
      <c r="N32" s="88" t="s">
        <v>120</v>
      </c>
      <c r="O32" s="18">
        <f t="shared" si="1"/>
        <v>3</v>
      </c>
      <c r="P32" s="18">
        <f t="shared" si="2"/>
        <v>0.8</v>
      </c>
      <c r="Q32" s="16">
        <f t="shared" ca="1" si="3"/>
        <v>1.8552842559311356</v>
      </c>
      <c r="R32" s="16">
        <f t="shared" ca="1" si="4"/>
        <v>5.6552842559311358</v>
      </c>
      <c r="S32" s="33">
        <v>15.6623981576835</v>
      </c>
      <c r="T32" s="34">
        <f t="shared" ca="1" si="5"/>
        <v>21.317682413614634</v>
      </c>
      <c r="U32" s="35">
        <f t="shared" si="6"/>
        <v>6.875</v>
      </c>
      <c r="V32" s="36">
        <f t="shared" ca="1" si="7"/>
        <v>14.442682413614634</v>
      </c>
      <c r="W32" s="64"/>
      <c r="X32" s="18"/>
      <c r="Y32" s="1"/>
      <c r="Z32" s="1"/>
      <c r="AA32" s="1"/>
      <c r="AB32" s="1"/>
      <c r="AC32" s="1"/>
    </row>
    <row r="33" spans="1:29" s="2" customFormat="1" ht="18.75">
      <c r="A33" s="13">
        <v>111</v>
      </c>
      <c r="B33" s="13">
        <v>821132395</v>
      </c>
      <c r="C33" s="13" t="s">
        <v>216</v>
      </c>
      <c r="D33" s="68"/>
      <c r="E33" s="16">
        <v>11000</v>
      </c>
      <c r="F33" s="16">
        <v>3</v>
      </c>
      <c r="G33" s="16">
        <v>180000</v>
      </c>
      <c r="H33" s="16">
        <v>247000</v>
      </c>
      <c r="I33" s="16">
        <v>218000</v>
      </c>
      <c r="J33" s="16">
        <v>281000</v>
      </c>
      <c r="K33" s="16">
        <v>199000</v>
      </c>
      <c r="L33" s="16">
        <v>310000</v>
      </c>
      <c r="M33" s="75">
        <f t="shared" si="0"/>
        <v>41460.919153185954</v>
      </c>
      <c r="N33" s="97" t="s">
        <v>120</v>
      </c>
      <c r="O33" s="18">
        <f t="shared" si="1"/>
        <v>3</v>
      </c>
      <c r="P33" s="18">
        <f t="shared" si="2"/>
        <v>0.73333333333333328</v>
      </c>
      <c r="Q33" s="16">
        <f t="shared" ca="1" si="3"/>
        <v>0.98677061872377081</v>
      </c>
      <c r="R33" s="16">
        <f t="shared" ca="1" si="4"/>
        <v>4.7201039520571042</v>
      </c>
      <c r="S33" s="33">
        <v>16.477654512876001</v>
      </c>
      <c r="T33" s="34">
        <f t="shared" ca="1" si="5"/>
        <v>21.197758464933106</v>
      </c>
      <c r="U33" s="35">
        <f t="shared" si="6"/>
        <v>6.875</v>
      </c>
      <c r="V33" s="36">
        <f t="shared" ca="1" si="7"/>
        <v>14.322758464933106</v>
      </c>
      <c r="W33" s="48"/>
      <c r="X33" s="48"/>
      <c r="Y33" s="1"/>
      <c r="Z33" s="1"/>
      <c r="AA33" s="1"/>
      <c r="AB33" s="1"/>
      <c r="AC33" s="1"/>
    </row>
    <row r="34" spans="1:29" s="2" customFormat="1" ht="18.75">
      <c r="A34" s="14">
        <v>26</v>
      </c>
      <c r="B34" s="13">
        <v>1754932067</v>
      </c>
      <c r="C34" s="13" t="s">
        <v>72</v>
      </c>
      <c r="D34" s="24"/>
      <c r="E34" s="16">
        <v>6000</v>
      </c>
      <c r="F34" s="16">
        <v>3</v>
      </c>
      <c r="G34" s="16">
        <v>280000</v>
      </c>
      <c r="H34" s="16">
        <v>284000</v>
      </c>
      <c r="I34" s="16">
        <v>379000</v>
      </c>
      <c r="J34" s="16">
        <v>335000</v>
      </c>
      <c r="K34" s="16">
        <v>328000</v>
      </c>
      <c r="L34" s="16">
        <v>311000</v>
      </c>
      <c r="M34" s="75">
        <f t="shared" si="0"/>
        <v>51518.900355594436</v>
      </c>
      <c r="N34" s="97" t="s">
        <v>120</v>
      </c>
      <c r="O34" s="18">
        <f t="shared" si="1"/>
        <v>3</v>
      </c>
      <c r="P34" s="18">
        <f t="shared" si="2"/>
        <v>0.4</v>
      </c>
      <c r="Q34" s="16">
        <f t="shared" ca="1" si="3"/>
        <v>1.2261507515554382</v>
      </c>
      <c r="R34" s="16">
        <f t="shared" ca="1" si="4"/>
        <v>4.6261507515554383</v>
      </c>
      <c r="S34" s="33">
        <v>16.548780659874001</v>
      </c>
      <c r="T34" s="34">
        <f t="shared" ca="1" si="5"/>
        <v>21.174931411429441</v>
      </c>
      <c r="U34" s="35">
        <f t="shared" si="6"/>
        <v>6.875</v>
      </c>
      <c r="V34" s="36">
        <f t="shared" ca="1" si="7"/>
        <v>14.299931411429441</v>
      </c>
      <c r="W34" s="64"/>
      <c r="X34" s="4"/>
      <c r="Y34" s="1"/>
      <c r="Z34" s="1"/>
      <c r="AA34" s="1"/>
      <c r="AB34" s="1"/>
      <c r="AC34" s="1"/>
    </row>
    <row r="35" spans="1:29" s="2" customFormat="1" ht="18.75">
      <c r="A35" s="14">
        <v>49</v>
      </c>
      <c r="B35" s="13">
        <v>311361673</v>
      </c>
      <c r="C35" s="13" t="s">
        <v>95</v>
      </c>
      <c r="D35" s="24"/>
      <c r="E35" s="16">
        <v>24000</v>
      </c>
      <c r="F35" s="16">
        <v>3</v>
      </c>
      <c r="G35" s="16">
        <v>422000</v>
      </c>
      <c r="H35" s="16">
        <v>417000</v>
      </c>
      <c r="I35" s="16">
        <v>498000</v>
      </c>
      <c r="J35" s="16">
        <v>563000</v>
      </c>
      <c r="K35" s="16">
        <v>554000</v>
      </c>
      <c r="L35" s="16">
        <v>538000</v>
      </c>
      <c r="M35" s="75">
        <f t="shared" si="0"/>
        <v>71940.125629490227</v>
      </c>
      <c r="N35" s="78" t="s">
        <v>187</v>
      </c>
      <c r="O35" s="18">
        <f t="shared" si="1"/>
        <v>3</v>
      </c>
      <c r="P35" s="18">
        <f t="shared" si="2"/>
        <v>1.6</v>
      </c>
      <c r="Q35" s="16">
        <f t="shared" ca="1" si="3"/>
        <v>1.7121762789724106</v>
      </c>
      <c r="R35" s="16">
        <f t="shared" ca="1" si="4"/>
        <v>6.3121762789724105</v>
      </c>
      <c r="S35" s="33">
        <v>14.822201370739499</v>
      </c>
      <c r="T35" s="34">
        <f t="shared" ca="1" si="5"/>
        <v>21.134377649711908</v>
      </c>
      <c r="U35" s="35">
        <f t="shared" si="6"/>
        <v>0</v>
      </c>
      <c r="V35" s="36">
        <f t="shared" ca="1" si="7"/>
        <v>21.134377649711908</v>
      </c>
      <c r="W35" s="64"/>
      <c r="X35" s="18"/>
      <c r="Y35" s="1"/>
      <c r="Z35" s="1"/>
      <c r="AA35" s="1"/>
      <c r="AB35" s="1"/>
      <c r="AC35" s="1"/>
    </row>
    <row r="36" spans="1:29" s="2" customFormat="1" ht="18.75">
      <c r="A36" s="14">
        <v>16</v>
      </c>
      <c r="B36" s="13">
        <v>438498603</v>
      </c>
      <c r="C36" s="13" t="s">
        <v>61</v>
      </c>
      <c r="D36" s="24"/>
      <c r="E36" s="16">
        <v>6000</v>
      </c>
      <c r="F36" s="16">
        <v>2</v>
      </c>
      <c r="G36" s="16">
        <v>383000</v>
      </c>
      <c r="H36" s="16">
        <v>337000</v>
      </c>
      <c r="I36" s="16">
        <v>250000</v>
      </c>
      <c r="J36" s="16">
        <v>266000</v>
      </c>
      <c r="K36" s="16">
        <v>437000</v>
      </c>
      <c r="L36" s="16">
        <v>379000</v>
      </c>
      <c r="M36" s="75">
        <f t="shared" si="0"/>
        <v>54216.69218760763</v>
      </c>
      <c r="N36" s="88" t="s">
        <v>120</v>
      </c>
      <c r="O36" s="18">
        <f t="shared" si="1"/>
        <v>2</v>
      </c>
      <c r="P36" s="18">
        <f t="shared" si="2"/>
        <v>0.4</v>
      </c>
      <c r="Q36" s="16">
        <f t="shared" ca="1" si="3"/>
        <v>1.2903582454951628</v>
      </c>
      <c r="R36" s="16">
        <f t="shared" ca="1" si="4"/>
        <v>3.6903582454951627</v>
      </c>
      <c r="S36" s="33">
        <v>17.424528717809</v>
      </c>
      <c r="T36" s="34">
        <f t="shared" ca="1" si="5"/>
        <v>21.114886963304162</v>
      </c>
      <c r="U36" s="35">
        <f t="shared" si="6"/>
        <v>6.875</v>
      </c>
      <c r="V36" s="36">
        <f t="shared" ca="1" si="7"/>
        <v>14.239886963304162</v>
      </c>
      <c r="W36" s="18"/>
      <c r="X36" s="4"/>
      <c r="Y36" s="1"/>
      <c r="Z36" s="1"/>
      <c r="AA36" s="1"/>
      <c r="AB36" s="1"/>
      <c r="AC36" s="1"/>
    </row>
    <row r="37" spans="1:29" s="2" customFormat="1" ht="18.75">
      <c r="A37" s="14">
        <v>105</v>
      </c>
      <c r="B37" s="13">
        <v>1172805144</v>
      </c>
      <c r="C37" s="93" t="s">
        <v>188</v>
      </c>
      <c r="D37" s="24"/>
      <c r="E37" s="16">
        <v>3000</v>
      </c>
      <c r="F37" s="16">
        <v>0</v>
      </c>
      <c r="G37" s="16">
        <v>0</v>
      </c>
      <c r="H37" s="16">
        <v>0</v>
      </c>
      <c r="I37" s="16">
        <v>73000</v>
      </c>
      <c r="J37" s="16">
        <v>50000</v>
      </c>
      <c r="K37" s="16">
        <v>71000</v>
      </c>
      <c r="L37" s="16">
        <v>92000</v>
      </c>
      <c r="M37" s="75">
        <f t="shared" ref="M37:M64" si="8">POWER(SUM(G37:L37),$Z$12)</f>
        <v>12367.289435824778</v>
      </c>
      <c r="N37" s="78" t="s">
        <v>187</v>
      </c>
      <c r="O37" s="18">
        <f t="shared" ref="O37:O64" si="9">F37</f>
        <v>0</v>
      </c>
      <c r="P37" s="18">
        <f t="shared" ref="P37:P64" si="10">E37/$Z$10</f>
        <v>0.2</v>
      </c>
      <c r="Q37" s="16">
        <f t="shared" ref="Q37:Q64" ca="1" si="11">IF(COUNTIF(OFFSET($M$5,0,0,COUNTA($M$5:$M$83)),"&gt;0"),$Z$1*$Z$9*M37/SUM(OFFSET($M$5,0,0,COUNTA($M$5:$M$83))),0)</f>
        <v>0.2943417101641127</v>
      </c>
      <c r="R37" s="16">
        <f t="shared" ref="R37:R64" ca="1" si="12">O37+P37+Q37</f>
        <v>0.49434171016411271</v>
      </c>
      <c r="S37" s="33">
        <v>20.39</v>
      </c>
      <c r="T37" s="34">
        <f t="shared" ref="T37:T64" ca="1" si="13">R37+S37</f>
        <v>20.884341710164112</v>
      </c>
      <c r="U37" s="35">
        <f t="shared" ref="U37:U64" si="14">VLOOKUP(N37,$Y$3:$Z$8,2,FALSE)</f>
        <v>0</v>
      </c>
      <c r="V37" s="36">
        <f t="shared" ref="V37:V64" ca="1" si="15">T37-U37</f>
        <v>20.884341710164112</v>
      </c>
      <c r="W37" s="47"/>
      <c r="X37" s="33"/>
      <c r="Y37" s="1"/>
      <c r="Z37" s="1"/>
      <c r="AA37" s="1"/>
      <c r="AB37" s="1"/>
      <c r="AC37" s="1"/>
    </row>
    <row r="38" spans="1:29" s="2" customFormat="1" ht="18.75">
      <c r="A38" s="14">
        <v>87</v>
      </c>
      <c r="B38" s="13">
        <v>1126397085</v>
      </c>
      <c r="C38" s="13" t="s">
        <v>153</v>
      </c>
      <c r="D38" s="24"/>
      <c r="E38" s="16">
        <v>6000</v>
      </c>
      <c r="F38" s="16">
        <v>3</v>
      </c>
      <c r="G38" s="16">
        <v>206000</v>
      </c>
      <c r="H38" s="16">
        <v>204000</v>
      </c>
      <c r="I38" s="16">
        <v>243000</v>
      </c>
      <c r="J38" s="16">
        <v>270000</v>
      </c>
      <c r="K38" s="16">
        <v>263000</v>
      </c>
      <c r="L38" s="16">
        <v>349000</v>
      </c>
      <c r="M38" s="75">
        <f t="shared" si="8"/>
        <v>43609.517825027106</v>
      </c>
      <c r="N38" s="88" t="s">
        <v>120</v>
      </c>
      <c r="O38" s="18">
        <f t="shared" si="9"/>
        <v>3</v>
      </c>
      <c r="P38" s="18">
        <f t="shared" si="10"/>
        <v>0.4</v>
      </c>
      <c r="Q38" s="16">
        <f t="shared" ca="1" si="11"/>
        <v>1.0379073056112069</v>
      </c>
      <c r="R38" s="16">
        <f t="shared" ca="1" si="12"/>
        <v>4.4379073056112066</v>
      </c>
      <c r="S38" s="33">
        <v>16.4088316603784</v>
      </c>
      <c r="T38" s="34">
        <f t="shared" ca="1" si="13"/>
        <v>20.846738965989609</v>
      </c>
      <c r="U38" s="35">
        <f t="shared" si="14"/>
        <v>6.875</v>
      </c>
      <c r="V38" s="36">
        <f t="shared" ca="1" si="15"/>
        <v>13.971738965989609</v>
      </c>
      <c r="W38" s="47"/>
      <c r="X38" s="47"/>
      <c r="Y38" s="1"/>
      <c r="Z38" s="1"/>
      <c r="AA38" s="1"/>
      <c r="AB38" s="1"/>
      <c r="AC38" s="1"/>
    </row>
    <row r="39" spans="1:29" s="2" customFormat="1" ht="18.75">
      <c r="A39" s="14">
        <v>5</v>
      </c>
      <c r="B39" s="13">
        <v>1044399218</v>
      </c>
      <c r="C39" s="13" t="s">
        <v>39</v>
      </c>
      <c r="D39" s="24"/>
      <c r="E39" s="16">
        <v>12000</v>
      </c>
      <c r="F39" s="16">
        <v>3</v>
      </c>
      <c r="G39" s="16">
        <v>339000</v>
      </c>
      <c r="H39" s="16">
        <v>335000</v>
      </c>
      <c r="I39" s="16">
        <v>433000</v>
      </c>
      <c r="J39" s="16">
        <v>370000</v>
      </c>
      <c r="K39" s="16">
        <v>419000</v>
      </c>
      <c r="L39" s="16">
        <v>414000</v>
      </c>
      <c r="M39" s="75">
        <f t="shared" si="8"/>
        <v>59252.814612259805</v>
      </c>
      <c r="N39" s="88" t="s">
        <v>120</v>
      </c>
      <c r="O39" s="18">
        <f t="shared" si="9"/>
        <v>3</v>
      </c>
      <c r="P39" s="18">
        <f t="shared" si="10"/>
        <v>0.8</v>
      </c>
      <c r="Q39" s="16">
        <f t="shared" ca="1" si="11"/>
        <v>1.4102180494368419</v>
      </c>
      <c r="R39" s="16">
        <f t="shared" ca="1" si="12"/>
        <v>5.2102180494368415</v>
      </c>
      <c r="S39" s="33">
        <v>15.581667815711</v>
      </c>
      <c r="T39" s="34">
        <f t="shared" ca="1" si="13"/>
        <v>20.79188586514784</v>
      </c>
      <c r="U39" s="35">
        <f t="shared" si="14"/>
        <v>6.875</v>
      </c>
      <c r="V39" s="36">
        <f t="shared" ca="1" si="15"/>
        <v>13.91688586514784</v>
      </c>
      <c r="W39" s="18"/>
      <c r="X39" s="18"/>
      <c r="Y39" s="1"/>
      <c r="Z39" s="1"/>
      <c r="AA39" s="1"/>
      <c r="AB39" s="1"/>
      <c r="AC39" s="1"/>
    </row>
    <row r="40" spans="1:29" s="2" customFormat="1" ht="18.75">
      <c r="A40" s="14">
        <v>122</v>
      </c>
      <c r="B40" s="14">
        <v>1940099728</v>
      </c>
      <c r="C40" s="13" t="s">
        <v>228</v>
      </c>
      <c r="D40" s="24"/>
      <c r="E40" s="94">
        <v>7000</v>
      </c>
      <c r="F40" s="94">
        <v>3</v>
      </c>
      <c r="G40" s="94">
        <v>270000</v>
      </c>
      <c r="H40" s="94">
        <v>222000</v>
      </c>
      <c r="I40" s="94">
        <v>285000</v>
      </c>
      <c r="J40" s="94">
        <v>296000</v>
      </c>
      <c r="K40" s="94">
        <v>288000</v>
      </c>
      <c r="L40" s="94">
        <v>369000</v>
      </c>
      <c r="M40" s="75">
        <f t="shared" si="8"/>
        <v>47701.779146779263</v>
      </c>
      <c r="N40" s="88" t="s">
        <v>120</v>
      </c>
      <c r="O40" s="18">
        <f t="shared" si="9"/>
        <v>3</v>
      </c>
      <c r="P40" s="18">
        <f t="shared" si="10"/>
        <v>0.46666666666666667</v>
      </c>
      <c r="Q40" s="16">
        <f t="shared" ca="1" si="11"/>
        <v>1.1353031983921904</v>
      </c>
      <c r="R40" s="16">
        <f t="shared" ca="1" si="12"/>
        <v>4.601969865058857</v>
      </c>
      <c r="S40" s="33">
        <v>15.887237197396599</v>
      </c>
      <c r="T40" s="34">
        <f t="shared" ca="1" si="13"/>
        <v>20.489207062455456</v>
      </c>
      <c r="U40" s="35">
        <f t="shared" si="14"/>
        <v>6.875</v>
      </c>
      <c r="V40" s="36">
        <f t="shared" ca="1" si="15"/>
        <v>13.614207062455456</v>
      </c>
      <c r="W40" s="47"/>
      <c r="X40" s="47"/>
      <c r="Y40" s="1"/>
      <c r="Z40" s="1"/>
      <c r="AA40" s="1"/>
      <c r="AB40" s="1"/>
      <c r="AC40" s="1"/>
    </row>
    <row r="41" spans="1:29" s="2" customFormat="1" ht="18.75">
      <c r="A41" s="13">
        <v>130</v>
      </c>
      <c r="B41" s="13">
        <v>1957463045</v>
      </c>
      <c r="C41" s="66" t="s">
        <v>238</v>
      </c>
      <c r="D41" s="68"/>
      <c r="E41" s="16">
        <v>5000</v>
      </c>
      <c r="F41" s="16">
        <v>3</v>
      </c>
      <c r="G41" s="16">
        <v>175000</v>
      </c>
      <c r="H41" s="16">
        <v>216000</v>
      </c>
      <c r="I41" s="16">
        <v>0</v>
      </c>
      <c r="J41" s="16">
        <v>110000</v>
      </c>
      <c r="K41" s="16">
        <v>321000</v>
      </c>
      <c r="L41" s="16">
        <v>356000</v>
      </c>
      <c r="M41" s="75">
        <f t="shared" si="8"/>
        <v>35756.826551953913</v>
      </c>
      <c r="N41" s="78" t="s">
        <v>187</v>
      </c>
      <c r="O41" s="18">
        <f t="shared" si="9"/>
        <v>3</v>
      </c>
      <c r="P41" s="18">
        <f t="shared" si="10"/>
        <v>0.33333333333333331</v>
      </c>
      <c r="Q41" s="16">
        <f t="shared" ca="1" si="11"/>
        <v>0.85101311261110402</v>
      </c>
      <c r="R41" s="16">
        <f t="shared" ca="1" si="12"/>
        <v>4.1843464459444375</v>
      </c>
      <c r="S41" s="33">
        <v>16.276110617872</v>
      </c>
      <c r="T41" s="34">
        <f t="shared" ca="1" si="13"/>
        <v>20.460457063816438</v>
      </c>
      <c r="U41" s="35">
        <f t="shared" si="14"/>
        <v>0</v>
      </c>
      <c r="V41" s="36">
        <f t="shared" ca="1" si="15"/>
        <v>20.460457063816438</v>
      </c>
      <c r="W41" s="48">
        <v>26</v>
      </c>
      <c r="X41" s="47">
        <f ca="1">_xlfn.AGGREGATE(16,6,$V$5:$V$58,1-(W41-1)/$Z$1)</f>
        <v>18.472023419853905</v>
      </c>
      <c r="Y41" s="1"/>
      <c r="Z41" s="1"/>
      <c r="AA41" s="1"/>
      <c r="AB41" s="1"/>
      <c r="AC41" s="1"/>
    </row>
    <row r="42" spans="1:29" s="1" customFormat="1" ht="18.75">
      <c r="A42" s="14">
        <v>124</v>
      </c>
      <c r="B42" s="14">
        <v>2140716167</v>
      </c>
      <c r="C42" s="13" t="s">
        <v>231</v>
      </c>
      <c r="D42" s="24"/>
      <c r="E42" s="94">
        <v>12000</v>
      </c>
      <c r="F42" s="94">
        <v>2</v>
      </c>
      <c r="G42" s="94">
        <v>293000</v>
      </c>
      <c r="H42" s="94">
        <v>309000</v>
      </c>
      <c r="I42" s="94">
        <v>213000</v>
      </c>
      <c r="J42" s="94">
        <v>290000</v>
      </c>
      <c r="K42" s="94">
        <v>361000</v>
      </c>
      <c r="L42" s="94">
        <v>356000</v>
      </c>
      <c r="M42" s="75">
        <f t="shared" si="8"/>
        <v>49591.960734050648</v>
      </c>
      <c r="N42" s="78" t="s">
        <v>187</v>
      </c>
      <c r="O42" s="18">
        <f t="shared" si="9"/>
        <v>2</v>
      </c>
      <c r="P42" s="18">
        <f t="shared" si="10"/>
        <v>0.8</v>
      </c>
      <c r="Q42" s="16">
        <f t="shared" ca="1" si="11"/>
        <v>1.1802895540366658</v>
      </c>
      <c r="R42" s="16">
        <f t="shared" ca="1" si="12"/>
        <v>3.9802895540366654</v>
      </c>
      <c r="S42" s="33">
        <v>16.173716916134101</v>
      </c>
      <c r="T42" s="34">
        <f t="shared" ca="1" si="13"/>
        <v>20.154006470170767</v>
      </c>
      <c r="U42" s="35">
        <f t="shared" si="14"/>
        <v>0</v>
      </c>
      <c r="V42" s="36">
        <f t="shared" ca="1" si="15"/>
        <v>20.154006470170767</v>
      </c>
      <c r="W42" s="47"/>
      <c r="X42" s="47"/>
    </row>
    <row r="43" spans="1:29" s="1" customFormat="1" ht="18.75">
      <c r="A43" s="14">
        <v>82</v>
      </c>
      <c r="B43" s="13">
        <v>982362214</v>
      </c>
      <c r="C43" s="13" t="s">
        <v>144</v>
      </c>
      <c r="D43" s="24"/>
      <c r="E43" s="16">
        <v>7000</v>
      </c>
      <c r="F43" s="16">
        <v>3</v>
      </c>
      <c r="G43" s="16">
        <v>255000</v>
      </c>
      <c r="H43" s="16">
        <v>275000</v>
      </c>
      <c r="I43" s="16">
        <v>173000</v>
      </c>
      <c r="J43" s="16">
        <v>283000</v>
      </c>
      <c r="K43" s="16">
        <v>278000</v>
      </c>
      <c r="L43" s="16">
        <v>273000</v>
      </c>
      <c r="M43" s="75">
        <f t="shared" si="8"/>
        <v>43652.126052210224</v>
      </c>
      <c r="N43" s="78" t="s">
        <v>187</v>
      </c>
      <c r="O43" s="18">
        <f t="shared" si="9"/>
        <v>3</v>
      </c>
      <c r="P43" s="18">
        <f t="shared" si="10"/>
        <v>0.46666666666666667</v>
      </c>
      <c r="Q43" s="16">
        <f t="shared" ca="1" si="11"/>
        <v>1.0389213821815997</v>
      </c>
      <c r="R43" s="16">
        <f t="shared" ca="1" si="12"/>
        <v>4.5055880488482662</v>
      </c>
      <c r="S43" s="33">
        <v>15.562863361571299</v>
      </c>
      <c r="T43" s="34">
        <f t="shared" ca="1" si="13"/>
        <v>20.068451410419566</v>
      </c>
      <c r="U43" s="35">
        <f t="shared" si="14"/>
        <v>0</v>
      </c>
      <c r="V43" s="36">
        <f t="shared" ca="1" si="15"/>
        <v>20.068451410419566</v>
      </c>
      <c r="W43" s="4"/>
      <c r="X43" s="18"/>
    </row>
    <row r="44" spans="1:29" s="1" customFormat="1" ht="18.75">
      <c r="A44" s="14">
        <v>51</v>
      </c>
      <c r="B44" s="13">
        <v>224931272</v>
      </c>
      <c r="C44" s="13" t="s">
        <v>97</v>
      </c>
      <c r="D44" s="24"/>
      <c r="E44" s="16">
        <v>6000</v>
      </c>
      <c r="F44" s="16">
        <v>3</v>
      </c>
      <c r="G44" s="16">
        <v>153000</v>
      </c>
      <c r="H44" s="16">
        <v>186000</v>
      </c>
      <c r="I44" s="16">
        <v>0</v>
      </c>
      <c r="J44" s="16">
        <v>157000</v>
      </c>
      <c r="K44" s="16">
        <v>140000</v>
      </c>
      <c r="L44" s="16">
        <v>229000</v>
      </c>
      <c r="M44" s="75">
        <f t="shared" si="8"/>
        <v>28363.647579819175</v>
      </c>
      <c r="N44" s="78" t="s">
        <v>187</v>
      </c>
      <c r="O44" s="18">
        <f t="shared" si="9"/>
        <v>3</v>
      </c>
      <c r="P44" s="18">
        <f t="shared" si="10"/>
        <v>0.4</v>
      </c>
      <c r="Q44" s="16">
        <f t="shared" ca="1" si="11"/>
        <v>0.67505532060666962</v>
      </c>
      <c r="R44" s="16">
        <f t="shared" ca="1" si="12"/>
        <v>4.0750553206066691</v>
      </c>
      <c r="S44" s="33">
        <v>15.9826861864356</v>
      </c>
      <c r="T44" s="34">
        <f t="shared" ca="1" si="13"/>
        <v>20.05774150704227</v>
      </c>
      <c r="U44" s="35">
        <f t="shared" si="14"/>
        <v>0</v>
      </c>
      <c r="V44" s="36">
        <f t="shared" ca="1" si="15"/>
        <v>20.05774150704227</v>
      </c>
      <c r="W44" s="18"/>
      <c r="X44" s="18"/>
    </row>
    <row r="45" spans="1:29" s="1" customFormat="1" ht="18.75">
      <c r="A45" s="14">
        <v>69</v>
      </c>
      <c r="B45" s="13">
        <v>1588894627</v>
      </c>
      <c r="C45" s="13" t="s">
        <v>126</v>
      </c>
      <c r="D45" s="24"/>
      <c r="E45" s="16">
        <v>6000</v>
      </c>
      <c r="F45" s="16">
        <v>2</v>
      </c>
      <c r="G45" s="16">
        <v>0</v>
      </c>
      <c r="H45" s="16">
        <v>203000</v>
      </c>
      <c r="I45" s="16">
        <v>0</v>
      </c>
      <c r="J45" s="16">
        <v>0</v>
      </c>
      <c r="K45" s="16">
        <v>0</v>
      </c>
      <c r="L45" s="16">
        <v>0</v>
      </c>
      <c r="M45" s="75">
        <f t="shared" si="8"/>
        <v>9563.6137650826695</v>
      </c>
      <c r="N45" s="78" t="s">
        <v>187</v>
      </c>
      <c r="O45" s="18">
        <f t="shared" si="9"/>
        <v>2</v>
      </c>
      <c r="P45" s="18">
        <f t="shared" si="10"/>
        <v>0.4</v>
      </c>
      <c r="Q45" s="16">
        <f t="shared" ca="1" si="11"/>
        <v>0.22761417896546146</v>
      </c>
      <c r="R45" s="16">
        <f t="shared" ca="1" si="12"/>
        <v>2.6276141789654615</v>
      </c>
      <c r="S45" s="33">
        <v>17.353174381351799</v>
      </c>
      <c r="T45" s="34">
        <f t="shared" ca="1" si="13"/>
        <v>19.980788560317261</v>
      </c>
      <c r="U45" s="35">
        <f t="shared" si="14"/>
        <v>0</v>
      </c>
      <c r="V45" s="36">
        <f t="shared" ca="1" si="15"/>
        <v>19.980788560317261</v>
      </c>
      <c r="W45" s="4"/>
      <c r="X45" s="18"/>
    </row>
    <row r="46" spans="1:29" s="1" customFormat="1" ht="18.75">
      <c r="A46" s="14">
        <v>46</v>
      </c>
      <c r="B46" s="13">
        <v>2109182835</v>
      </c>
      <c r="C46" s="13" t="s">
        <v>92</v>
      </c>
      <c r="D46" s="24"/>
      <c r="E46" s="16">
        <v>6000</v>
      </c>
      <c r="F46" s="16">
        <v>3</v>
      </c>
      <c r="G46" s="16">
        <v>339000</v>
      </c>
      <c r="H46" s="16">
        <v>328000</v>
      </c>
      <c r="I46" s="16">
        <v>386000</v>
      </c>
      <c r="J46" s="16">
        <v>401000</v>
      </c>
      <c r="K46" s="16">
        <v>368000</v>
      </c>
      <c r="L46" s="16">
        <v>324000</v>
      </c>
      <c r="M46" s="75">
        <f t="shared" si="8"/>
        <v>56068.932578200896</v>
      </c>
      <c r="N46" s="78" t="s">
        <v>187</v>
      </c>
      <c r="O46" s="18">
        <f t="shared" si="9"/>
        <v>3</v>
      </c>
      <c r="P46" s="18">
        <f t="shared" si="10"/>
        <v>0.4</v>
      </c>
      <c r="Q46" s="16">
        <f t="shared" ca="1" si="11"/>
        <v>1.3344415999788857</v>
      </c>
      <c r="R46" s="16">
        <f t="shared" ca="1" si="12"/>
        <v>4.7344415999788856</v>
      </c>
      <c r="S46" s="33">
        <v>15.237420428696399</v>
      </c>
      <c r="T46" s="34">
        <f t="shared" ca="1" si="13"/>
        <v>19.971862028675286</v>
      </c>
      <c r="U46" s="35">
        <f t="shared" si="14"/>
        <v>0</v>
      </c>
      <c r="V46" s="36">
        <f t="shared" ca="1" si="15"/>
        <v>19.971862028675286</v>
      </c>
      <c r="W46" s="18"/>
      <c r="X46" s="18"/>
    </row>
    <row r="47" spans="1:29" s="3" customFormat="1" ht="18.75">
      <c r="A47" s="14">
        <v>103</v>
      </c>
      <c r="B47" s="13">
        <v>1540443440</v>
      </c>
      <c r="C47" s="13" t="s">
        <v>193</v>
      </c>
      <c r="D47" s="24" t="s">
        <v>189</v>
      </c>
      <c r="E47" s="16">
        <v>6000</v>
      </c>
      <c r="F47" s="16">
        <v>3</v>
      </c>
      <c r="G47" s="16">
        <v>260000</v>
      </c>
      <c r="H47" s="16">
        <v>266000</v>
      </c>
      <c r="I47" s="16">
        <v>204000</v>
      </c>
      <c r="J47" s="16">
        <v>227000</v>
      </c>
      <c r="K47" s="16">
        <v>231000</v>
      </c>
      <c r="L47" s="16">
        <v>208000</v>
      </c>
      <c r="M47" s="75">
        <f t="shared" si="8"/>
        <v>40612.905792014135</v>
      </c>
      <c r="N47" s="78" t="s">
        <v>187</v>
      </c>
      <c r="O47" s="18">
        <f t="shared" si="9"/>
        <v>3</v>
      </c>
      <c r="P47" s="18">
        <f t="shared" si="10"/>
        <v>0.4</v>
      </c>
      <c r="Q47" s="16">
        <f t="shared" ca="1" si="11"/>
        <v>0.96658788553356279</v>
      </c>
      <c r="R47" s="16">
        <f t="shared" ca="1" si="12"/>
        <v>4.3665878855335629</v>
      </c>
      <c r="S47" s="33">
        <v>15.569598466356799</v>
      </c>
      <c r="T47" s="34">
        <f t="shared" ca="1" si="13"/>
        <v>19.936186351890363</v>
      </c>
      <c r="U47" s="35">
        <f t="shared" si="14"/>
        <v>0</v>
      </c>
      <c r="V47" s="36">
        <f t="shared" ca="1" si="15"/>
        <v>19.936186351890363</v>
      </c>
      <c r="W47" s="47"/>
      <c r="X47" s="33"/>
    </row>
    <row r="48" spans="1:29" s="3" customFormat="1" ht="18.75">
      <c r="A48" s="13">
        <v>118</v>
      </c>
      <c r="B48" s="13">
        <v>15662671026</v>
      </c>
      <c r="C48" s="13" t="s">
        <v>225</v>
      </c>
      <c r="D48" s="68"/>
      <c r="E48" s="16">
        <v>12000</v>
      </c>
      <c r="F48" s="16">
        <v>3</v>
      </c>
      <c r="G48" s="16">
        <v>109000</v>
      </c>
      <c r="H48" s="16">
        <v>104000</v>
      </c>
      <c r="I48" s="16">
        <v>119000</v>
      </c>
      <c r="J48" s="16">
        <v>110000</v>
      </c>
      <c r="K48" s="16">
        <v>112000</v>
      </c>
      <c r="L48" s="16">
        <v>129000</v>
      </c>
      <c r="M48" s="75">
        <f t="shared" si="8"/>
        <v>23758.309071381653</v>
      </c>
      <c r="N48" s="78" t="s">
        <v>187</v>
      </c>
      <c r="O48" s="18">
        <f t="shared" si="9"/>
        <v>3</v>
      </c>
      <c r="P48" s="18">
        <f t="shared" si="10"/>
        <v>0.8</v>
      </c>
      <c r="Q48" s="16">
        <f t="shared" ca="1" si="11"/>
        <v>0.56544818158948984</v>
      </c>
      <c r="R48" s="16">
        <f t="shared" ca="1" si="12"/>
        <v>4.3654481815894899</v>
      </c>
      <c r="S48" s="33">
        <v>15.415422137552101</v>
      </c>
      <c r="T48" s="34">
        <f t="shared" ca="1" si="13"/>
        <v>19.780870319141592</v>
      </c>
      <c r="U48" s="35">
        <f t="shared" si="14"/>
        <v>0</v>
      </c>
      <c r="V48" s="36">
        <f t="shared" ca="1" si="15"/>
        <v>19.780870319141592</v>
      </c>
      <c r="W48" s="48"/>
      <c r="X48" s="48"/>
    </row>
    <row r="49" spans="1:119" s="3" customFormat="1" ht="18.75">
      <c r="A49" s="14">
        <v>2</v>
      </c>
      <c r="B49" s="13">
        <v>13685366739</v>
      </c>
      <c r="C49" s="13" t="s">
        <v>30</v>
      </c>
      <c r="D49" s="24"/>
      <c r="E49" s="16">
        <v>6000</v>
      </c>
      <c r="F49" s="16">
        <v>0</v>
      </c>
      <c r="G49" s="16">
        <v>428000</v>
      </c>
      <c r="H49" s="16">
        <v>419000</v>
      </c>
      <c r="I49" s="16">
        <v>219000</v>
      </c>
      <c r="J49" s="16">
        <v>0</v>
      </c>
      <c r="K49" s="16">
        <v>359000</v>
      </c>
      <c r="L49" s="16">
        <v>343000</v>
      </c>
      <c r="M49" s="75">
        <f t="shared" si="8"/>
        <v>48485.479562471388</v>
      </c>
      <c r="N49" s="78" t="s">
        <v>187</v>
      </c>
      <c r="O49" s="18">
        <f t="shared" si="9"/>
        <v>0</v>
      </c>
      <c r="P49" s="18">
        <f t="shared" si="10"/>
        <v>0.4</v>
      </c>
      <c r="Q49" s="16">
        <f t="shared" ca="1" si="11"/>
        <v>1.1539552823276515</v>
      </c>
      <c r="R49" s="16">
        <f t="shared" ca="1" si="12"/>
        <v>1.5539552823276517</v>
      </c>
      <c r="S49" s="33">
        <v>18.069742283893799</v>
      </c>
      <c r="T49" s="34">
        <f t="shared" ca="1" si="13"/>
        <v>19.623697566221452</v>
      </c>
      <c r="U49" s="35">
        <f t="shared" si="14"/>
        <v>0</v>
      </c>
      <c r="V49" s="36">
        <f t="shared" ca="1" si="15"/>
        <v>19.623697566221452</v>
      </c>
      <c r="W49" s="18"/>
      <c r="X49" s="18"/>
    </row>
    <row r="50" spans="1:119" s="3" customFormat="1" ht="18.75">
      <c r="A50" s="14">
        <v>33</v>
      </c>
      <c r="B50" s="13">
        <v>1006436515</v>
      </c>
      <c r="C50" s="13" t="s">
        <v>79</v>
      </c>
      <c r="D50" s="24"/>
      <c r="E50" s="16">
        <v>6000</v>
      </c>
      <c r="F50" s="16">
        <v>3</v>
      </c>
      <c r="G50" s="16">
        <v>0</v>
      </c>
      <c r="H50" s="16">
        <v>313000</v>
      </c>
      <c r="I50" s="16">
        <v>228000</v>
      </c>
      <c r="J50" s="16">
        <v>200000</v>
      </c>
      <c r="K50" s="16">
        <v>289000</v>
      </c>
      <c r="L50" s="16">
        <v>303000</v>
      </c>
      <c r="M50" s="75">
        <f t="shared" si="8"/>
        <v>39230.388777779233</v>
      </c>
      <c r="N50" s="78" t="s">
        <v>187</v>
      </c>
      <c r="O50" s="18">
        <f t="shared" si="9"/>
        <v>3</v>
      </c>
      <c r="P50" s="18">
        <f t="shared" si="10"/>
        <v>0.4</v>
      </c>
      <c r="Q50" s="16">
        <f t="shared" ca="1" si="11"/>
        <v>0.9336839558234592</v>
      </c>
      <c r="R50" s="16">
        <f t="shared" ca="1" si="12"/>
        <v>4.3336839558234592</v>
      </c>
      <c r="S50" s="33">
        <v>15.222138952445301</v>
      </c>
      <c r="T50" s="34">
        <f t="shared" ca="1" si="13"/>
        <v>19.555822908268759</v>
      </c>
      <c r="U50" s="35">
        <f t="shared" si="14"/>
        <v>0</v>
      </c>
      <c r="V50" s="36">
        <f t="shared" ca="1" si="15"/>
        <v>19.555822908268759</v>
      </c>
      <c r="W50" s="18"/>
      <c r="X50" s="4"/>
    </row>
    <row r="51" spans="1:119" s="3" customFormat="1" ht="18.75">
      <c r="A51" s="14">
        <v>107</v>
      </c>
      <c r="B51" s="13">
        <v>662528105</v>
      </c>
      <c r="C51" s="13" t="s">
        <v>195</v>
      </c>
      <c r="D51" s="24"/>
      <c r="E51" s="16">
        <v>6000</v>
      </c>
      <c r="F51" s="16">
        <v>3</v>
      </c>
      <c r="G51" s="16">
        <v>111000</v>
      </c>
      <c r="H51" s="16">
        <v>125000</v>
      </c>
      <c r="I51" s="16">
        <v>187000</v>
      </c>
      <c r="J51" s="16">
        <v>226000</v>
      </c>
      <c r="K51" s="16">
        <v>235000</v>
      </c>
      <c r="L51" s="16">
        <v>208000</v>
      </c>
      <c r="M51" s="75">
        <f t="shared" si="8"/>
        <v>33780.570417390583</v>
      </c>
      <c r="N51" s="78" t="s">
        <v>187</v>
      </c>
      <c r="O51" s="18">
        <f t="shared" si="9"/>
        <v>3</v>
      </c>
      <c r="P51" s="18">
        <f t="shared" si="10"/>
        <v>0.4</v>
      </c>
      <c r="Q51" s="16">
        <f t="shared" ca="1" si="11"/>
        <v>0.80397818119883568</v>
      </c>
      <c r="R51" s="16">
        <f t="shared" ca="1" si="12"/>
        <v>4.2039781811988357</v>
      </c>
      <c r="S51" s="33">
        <v>15.337755400802999</v>
      </c>
      <c r="T51" s="34">
        <f t="shared" ca="1" si="13"/>
        <v>19.541733582001836</v>
      </c>
      <c r="U51" s="35">
        <f t="shared" si="14"/>
        <v>0</v>
      </c>
      <c r="V51" s="36">
        <f t="shared" ca="1" si="15"/>
        <v>19.541733582001836</v>
      </c>
      <c r="W51" s="47"/>
      <c r="X51" s="47"/>
    </row>
    <row r="52" spans="1:119" s="3" customFormat="1" ht="18.75">
      <c r="A52" s="14">
        <v>17</v>
      </c>
      <c r="B52" s="13">
        <v>1111683644</v>
      </c>
      <c r="C52" s="13" t="s">
        <v>63</v>
      </c>
      <c r="D52" s="24"/>
      <c r="E52" s="16">
        <v>3000</v>
      </c>
      <c r="F52" s="16">
        <v>0</v>
      </c>
      <c r="G52" s="16">
        <v>212000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75">
        <f t="shared" si="8"/>
        <v>9879.8851407147995</v>
      </c>
      <c r="N52" s="78" t="s">
        <v>187</v>
      </c>
      <c r="O52" s="18">
        <f t="shared" si="9"/>
        <v>0</v>
      </c>
      <c r="P52" s="18">
        <f t="shared" si="10"/>
        <v>0.2</v>
      </c>
      <c r="Q52" s="16">
        <f t="shared" ca="1" si="11"/>
        <v>0.23514144337231324</v>
      </c>
      <c r="R52" s="16">
        <f t="shared" ca="1" si="12"/>
        <v>0.43514144337231325</v>
      </c>
      <c r="S52" s="33">
        <v>18.965925911496701</v>
      </c>
      <c r="T52" s="34">
        <f t="shared" ca="1" si="13"/>
        <v>19.401067354869014</v>
      </c>
      <c r="U52" s="35">
        <f t="shared" si="14"/>
        <v>0</v>
      </c>
      <c r="V52" s="36">
        <f t="shared" ca="1" si="15"/>
        <v>19.401067354869014</v>
      </c>
      <c r="W52" s="18"/>
      <c r="X52" s="18"/>
    </row>
    <row r="53" spans="1:119" s="3" customFormat="1" ht="18.75">
      <c r="A53" s="13">
        <v>110</v>
      </c>
      <c r="B53" s="13">
        <v>1968703358</v>
      </c>
      <c r="C53" s="13" t="s">
        <v>239</v>
      </c>
      <c r="D53" s="68"/>
      <c r="E53" s="16">
        <v>10400</v>
      </c>
      <c r="F53" s="16">
        <v>3</v>
      </c>
      <c r="G53" s="16">
        <v>162000</v>
      </c>
      <c r="H53" s="16">
        <v>157000</v>
      </c>
      <c r="I53" s="16">
        <v>144000</v>
      </c>
      <c r="J53" s="16">
        <v>156000</v>
      </c>
      <c r="K53" s="16">
        <v>155000</v>
      </c>
      <c r="L53" s="16">
        <v>176000</v>
      </c>
      <c r="M53" s="75">
        <f t="shared" si="8"/>
        <v>30429.351993705855</v>
      </c>
      <c r="N53" s="78" t="s">
        <v>187</v>
      </c>
      <c r="O53" s="18">
        <f t="shared" si="9"/>
        <v>3</v>
      </c>
      <c r="P53" s="18">
        <f t="shared" si="10"/>
        <v>0.69333333333333336</v>
      </c>
      <c r="Q53" s="16">
        <f t="shared" ca="1" si="11"/>
        <v>0.72421912266952748</v>
      </c>
      <c r="R53" s="16">
        <f t="shared" ca="1" si="12"/>
        <v>4.4175524560028609</v>
      </c>
      <c r="S53" s="33">
        <v>14.850198489065599</v>
      </c>
      <c r="T53" s="34">
        <f t="shared" ca="1" si="13"/>
        <v>19.26775094506846</v>
      </c>
      <c r="U53" s="35">
        <f t="shared" si="14"/>
        <v>0</v>
      </c>
      <c r="V53" s="36">
        <f t="shared" ca="1" si="15"/>
        <v>19.26775094506846</v>
      </c>
      <c r="W53" s="48"/>
      <c r="X53" s="48"/>
    </row>
    <row r="54" spans="1:119" s="3" customFormat="1" ht="18.75">
      <c r="A54" s="14">
        <v>27</v>
      </c>
      <c r="B54" s="13">
        <v>2114875544</v>
      </c>
      <c r="C54" s="13" t="s">
        <v>73</v>
      </c>
      <c r="D54" s="24"/>
      <c r="E54" s="16">
        <v>12000</v>
      </c>
      <c r="F54" s="16">
        <v>2</v>
      </c>
      <c r="G54" s="16">
        <v>0</v>
      </c>
      <c r="H54" s="16">
        <v>175000</v>
      </c>
      <c r="I54" s="16">
        <v>118000</v>
      </c>
      <c r="J54" s="16">
        <v>0</v>
      </c>
      <c r="K54" s="16">
        <v>173000</v>
      </c>
      <c r="L54" s="16">
        <v>113000</v>
      </c>
      <c r="M54" s="75">
        <f t="shared" si="8"/>
        <v>20989.830078276864</v>
      </c>
      <c r="N54" s="78" t="s">
        <v>187</v>
      </c>
      <c r="O54" s="18">
        <f t="shared" si="9"/>
        <v>2</v>
      </c>
      <c r="P54" s="18">
        <f t="shared" si="10"/>
        <v>0.8</v>
      </c>
      <c r="Q54" s="16">
        <f t="shared" ca="1" si="11"/>
        <v>0.49955833194924487</v>
      </c>
      <c r="R54" s="16">
        <f t="shared" ca="1" si="12"/>
        <v>3.2995583319492447</v>
      </c>
      <c r="S54" s="33">
        <v>15.9226875740019</v>
      </c>
      <c r="T54" s="34">
        <f t="shared" ca="1" si="13"/>
        <v>19.222245905951144</v>
      </c>
      <c r="U54" s="35">
        <f t="shared" si="14"/>
        <v>0</v>
      </c>
      <c r="V54" s="36">
        <f t="shared" ca="1" si="15"/>
        <v>19.222245905951144</v>
      </c>
      <c r="W54" s="18"/>
      <c r="X54" s="4"/>
    </row>
    <row r="55" spans="1:119" s="69" customFormat="1" ht="18.75">
      <c r="A55" s="14">
        <v>62</v>
      </c>
      <c r="B55" s="13">
        <v>643913124</v>
      </c>
      <c r="C55" s="13" t="s">
        <v>125</v>
      </c>
      <c r="D55" s="24"/>
      <c r="E55" s="16">
        <v>11600</v>
      </c>
      <c r="F55" s="16">
        <v>3</v>
      </c>
      <c r="G55" s="16">
        <v>457000</v>
      </c>
      <c r="H55" s="16">
        <v>453000</v>
      </c>
      <c r="I55" s="16">
        <v>401000</v>
      </c>
      <c r="J55" s="16">
        <v>375000</v>
      </c>
      <c r="K55" s="16">
        <v>386000</v>
      </c>
      <c r="L55" s="16">
        <v>393000</v>
      </c>
      <c r="M55" s="75">
        <f t="shared" si="8"/>
        <v>62210.356873984623</v>
      </c>
      <c r="N55" s="78" t="s">
        <v>187</v>
      </c>
      <c r="O55" s="18">
        <f t="shared" si="9"/>
        <v>3</v>
      </c>
      <c r="P55" s="18">
        <f t="shared" si="10"/>
        <v>0.77333333333333332</v>
      </c>
      <c r="Q55" s="16">
        <f t="shared" ca="1" si="11"/>
        <v>1.4806076082577935</v>
      </c>
      <c r="R55" s="16">
        <f t="shared" ca="1" si="12"/>
        <v>5.2539409415911269</v>
      </c>
      <c r="S55" s="33">
        <v>13.831370137835201</v>
      </c>
      <c r="T55" s="34">
        <f t="shared" ca="1" si="13"/>
        <v>19.085311079426326</v>
      </c>
      <c r="U55" s="35">
        <f t="shared" si="14"/>
        <v>0</v>
      </c>
      <c r="V55" s="36">
        <f t="shared" ca="1" si="15"/>
        <v>19.085311079426326</v>
      </c>
      <c r="W55" s="4"/>
      <c r="X55" s="18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</row>
    <row r="56" spans="1:119" s="69" customFormat="1" ht="18.75">
      <c r="A56" s="13">
        <v>115</v>
      </c>
      <c r="B56" s="13">
        <v>489067158</v>
      </c>
      <c r="C56" s="13" t="s">
        <v>220</v>
      </c>
      <c r="D56" s="68"/>
      <c r="E56" s="16">
        <v>12000</v>
      </c>
      <c r="F56" s="16">
        <v>0</v>
      </c>
      <c r="G56" s="16">
        <v>195000</v>
      </c>
      <c r="H56" s="16">
        <v>162000</v>
      </c>
      <c r="I56" s="16">
        <v>189000</v>
      </c>
      <c r="J56" s="16">
        <v>0</v>
      </c>
      <c r="K56" s="16">
        <v>0</v>
      </c>
      <c r="L56" s="16">
        <v>140000</v>
      </c>
      <c r="M56" s="75">
        <f t="shared" si="8"/>
        <v>23836.53293515832</v>
      </c>
      <c r="N56" s="78" t="s">
        <v>187</v>
      </c>
      <c r="O56" s="18">
        <f t="shared" si="9"/>
        <v>0</v>
      </c>
      <c r="P56" s="18">
        <f t="shared" si="10"/>
        <v>0.8</v>
      </c>
      <c r="Q56" s="16">
        <f t="shared" ca="1" si="11"/>
        <v>0.56730991094895433</v>
      </c>
      <c r="R56" s="16">
        <f t="shared" ca="1" si="12"/>
        <v>1.3673099109489544</v>
      </c>
      <c r="S56" s="33">
        <v>17.2117100725442</v>
      </c>
      <c r="T56" s="34">
        <f t="shared" ca="1" si="13"/>
        <v>18.579019983493154</v>
      </c>
      <c r="U56" s="35">
        <f t="shared" si="14"/>
        <v>0</v>
      </c>
      <c r="V56" s="36">
        <f t="shared" ca="1" si="15"/>
        <v>18.579019983493154</v>
      </c>
      <c r="W56" s="48"/>
      <c r="X56" s="48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</row>
    <row r="57" spans="1:119" s="69" customFormat="1" ht="18.75">
      <c r="A57" s="13">
        <v>112</v>
      </c>
      <c r="B57" s="13">
        <v>1820590372</v>
      </c>
      <c r="C57" s="13" t="s">
        <v>219</v>
      </c>
      <c r="D57" s="68"/>
      <c r="E57" s="16">
        <v>7000</v>
      </c>
      <c r="F57" s="16">
        <v>3</v>
      </c>
      <c r="G57" s="16">
        <v>58000</v>
      </c>
      <c r="H57" s="16">
        <v>33000</v>
      </c>
      <c r="I57" s="16">
        <v>44000</v>
      </c>
      <c r="J57" s="16">
        <v>65000</v>
      </c>
      <c r="K57" s="16">
        <v>60000</v>
      </c>
      <c r="L57" s="16">
        <v>83000</v>
      </c>
      <c r="M57" s="75">
        <f t="shared" si="8"/>
        <v>14173.287281743491</v>
      </c>
      <c r="N57" s="78" t="s">
        <v>187</v>
      </c>
      <c r="O57" s="18">
        <f t="shared" si="9"/>
        <v>3</v>
      </c>
      <c r="P57" s="18">
        <f t="shared" si="10"/>
        <v>0.46666666666666667</v>
      </c>
      <c r="Q57" s="16">
        <f t="shared" ca="1" si="11"/>
        <v>0.33732449125602842</v>
      </c>
      <c r="R57" s="16">
        <f t="shared" ca="1" si="12"/>
        <v>3.8039911579226953</v>
      </c>
      <c r="S57" s="33">
        <v>14.5164537967756</v>
      </c>
      <c r="T57" s="34">
        <f t="shared" ca="1" si="13"/>
        <v>18.320444954698296</v>
      </c>
      <c r="U57" s="35">
        <f t="shared" si="14"/>
        <v>0</v>
      </c>
      <c r="V57" s="36">
        <f t="shared" ca="1" si="15"/>
        <v>18.320444954698296</v>
      </c>
      <c r="W57" s="48"/>
      <c r="X57" s="48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</row>
    <row r="58" spans="1:119" s="69" customFormat="1" ht="18.75">
      <c r="A58" s="14">
        <v>84</v>
      </c>
      <c r="B58" s="13">
        <v>1115930957</v>
      </c>
      <c r="C58" s="59" t="s">
        <v>158</v>
      </c>
      <c r="D58" s="24"/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75">
        <f t="shared" si="8"/>
        <v>0</v>
      </c>
      <c r="N58" s="78" t="s">
        <v>187</v>
      </c>
      <c r="O58" s="18">
        <f t="shared" si="9"/>
        <v>0</v>
      </c>
      <c r="P58" s="18">
        <f t="shared" si="10"/>
        <v>0</v>
      </c>
      <c r="Q58" s="16">
        <f t="shared" ca="1" si="11"/>
        <v>0</v>
      </c>
      <c r="R58" s="16">
        <f t="shared" ca="1" si="12"/>
        <v>0</v>
      </c>
      <c r="S58" s="33">
        <v>17.770232809855599</v>
      </c>
      <c r="T58" s="34">
        <f t="shared" ca="1" si="13"/>
        <v>17.770232809855599</v>
      </c>
      <c r="U58" s="35">
        <f t="shared" si="14"/>
        <v>0</v>
      </c>
      <c r="V58" s="36">
        <f t="shared" ca="1" si="15"/>
        <v>17.770232809855599</v>
      </c>
      <c r="W58" s="47"/>
      <c r="X58" s="47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</row>
    <row r="59" spans="1:119" s="3" customFormat="1" ht="18.75">
      <c r="A59" s="13">
        <v>108</v>
      </c>
      <c r="B59" s="13">
        <v>914057984</v>
      </c>
      <c r="C59" s="13" t="s">
        <v>196</v>
      </c>
      <c r="D59" s="24"/>
      <c r="E59" s="16">
        <v>12000</v>
      </c>
      <c r="F59" s="16">
        <v>2</v>
      </c>
      <c r="G59" s="16">
        <v>87000</v>
      </c>
      <c r="H59" s="16">
        <v>143000</v>
      </c>
      <c r="I59" s="16">
        <v>48000</v>
      </c>
      <c r="J59" s="16">
        <v>82000</v>
      </c>
      <c r="K59" s="16">
        <v>0</v>
      </c>
      <c r="L59" s="16">
        <v>151000</v>
      </c>
      <c r="M59" s="75">
        <f t="shared" si="8"/>
        <v>19112.419759243479</v>
      </c>
      <c r="N59" s="78" t="s">
        <v>187</v>
      </c>
      <c r="O59" s="18">
        <f t="shared" si="9"/>
        <v>2</v>
      </c>
      <c r="P59" s="18">
        <f t="shared" si="10"/>
        <v>0.8</v>
      </c>
      <c r="Q59" s="16">
        <f t="shared" ca="1" si="11"/>
        <v>0.45487593271766374</v>
      </c>
      <c r="R59" s="16">
        <f t="shared" ca="1" si="12"/>
        <v>3.2548759327176637</v>
      </c>
      <c r="S59" s="33">
        <v>14.3809296751117</v>
      </c>
      <c r="T59" s="34">
        <f t="shared" ca="1" si="13"/>
        <v>17.635805607829365</v>
      </c>
      <c r="U59" s="35">
        <f t="shared" si="14"/>
        <v>0</v>
      </c>
      <c r="V59" s="36">
        <f t="shared" ca="1" si="15"/>
        <v>17.635805607829365</v>
      </c>
      <c r="W59" s="47"/>
      <c r="X59" s="47"/>
    </row>
    <row r="60" spans="1:119" s="3" customFormat="1" ht="18.75">
      <c r="A60" s="14">
        <v>78</v>
      </c>
      <c r="B60" s="13">
        <v>783202763</v>
      </c>
      <c r="C60" s="13" t="s">
        <v>148</v>
      </c>
      <c r="D60" s="24"/>
      <c r="E60" s="16">
        <v>8000</v>
      </c>
      <c r="F60" s="16">
        <v>2</v>
      </c>
      <c r="G60" s="16">
        <v>235000</v>
      </c>
      <c r="H60" s="16">
        <v>167000</v>
      </c>
      <c r="I60" s="16">
        <v>0</v>
      </c>
      <c r="J60" s="16">
        <v>69000</v>
      </c>
      <c r="K60" s="16">
        <v>144000</v>
      </c>
      <c r="L60" s="16">
        <v>195000</v>
      </c>
      <c r="M60" s="75">
        <f t="shared" si="8"/>
        <v>26999.999999999996</v>
      </c>
      <c r="N60" s="78" t="s">
        <v>187</v>
      </c>
      <c r="O60" s="18">
        <f t="shared" si="9"/>
        <v>2</v>
      </c>
      <c r="P60" s="18">
        <f t="shared" si="10"/>
        <v>0.53333333333333333</v>
      </c>
      <c r="Q60" s="16">
        <f t="shared" ca="1" si="11"/>
        <v>0.64260048377375423</v>
      </c>
      <c r="R60" s="16">
        <f t="shared" ca="1" si="12"/>
        <v>3.1759338171070874</v>
      </c>
      <c r="S60" s="33">
        <v>13.7973398630816</v>
      </c>
      <c r="T60" s="34">
        <f t="shared" ca="1" si="13"/>
        <v>16.973273680188687</v>
      </c>
      <c r="U60" s="35">
        <f t="shared" si="14"/>
        <v>0</v>
      </c>
      <c r="V60" s="36">
        <f t="shared" ca="1" si="15"/>
        <v>16.973273680188687</v>
      </c>
      <c r="W60" s="2"/>
      <c r="X60" s="18"/>
    </row>
    <row r="61" spans="1:119" s="3" customFormat="1" ht="18.75">
      <c r="A61" s="14">
        <v>94</v>
      </c>
      <c r="B61" s="13">
        <v>1885772704</v>
      </c>
      <c r="C61" s="13" t="s">
        <v>180</v>
      </c>
      <c r="D61" s="24"/>
      <c r="E61" s="16">
        <v>4800</v>
      </c>
      <c r="F61" s="16">
        <v>0</v>
      </c>
      <c r="G61" s="16">
        <v>0</v>
      </c>
      <c r="H61" s="16">
        <v>96000</v>
      </c>
      <c r="I61" s="16">
        <v>71000</v>
      </c>
      <c r="J61" s="16">
        <v>61000</v>
      </c>
      <c r="K61" s="16">
        <v>0</v>
      </c>
      <c r="L61" s="16">
        <v>0</v>
      </c>
      <c r="M61" s="75">
        <f t="shared" si="8"/>
        <v>10434.007276362114</v>
      </c>
      <c r="N61" s="78" t="s">
        <v>187</v>
      </c>
      <c r="O61" s="18">
        <f t="shared" si="9"/>
        <v>0</v>
      </c>
      <c r="P61" s="18">
        <f t="shared" si="10"/>
        <v>0.32</v>
      </c>
      <c r="Q61" s="16">
        <f t="shared" ca="1" si="11"/>
        <v>0.24832956012922841</v>
      </c>
      <c r="R61" s="16">
        <f t="shared" ca="1" si="12"/>
        <v>0.56832956012922842</v>
      </c>
      <c r="S61" s="33">
        <v>15.717075389690899</v>
      </c>
      <c r="T61" s="34">
        <f t="shared" ca="1" si="13"/>
        <v>16.285404949820126</v>
      </c>
      <c r="U61" s="35">
        <f t="shared" si="14"/>
        <v>0</v>
      </c>
      <c r="V61" s="36">
        <f t="shared" ca="1" si="15"/>
        <v>16.285404949820126</v>
      </c>
      <c r="W61" s="47"/>
      <c r="X61" s="47"/>
    </row>
    <row r="62" spans="1:119" s="3" customFormat="1" ht="18.75">
      <c r="A62" s="13">
        <v>114</v>
      </c>
      <c r="B62" s="13">
        <v>1332846724</v>
      </c>
      <c r="C62" s="13" t="s">
        <v>224</v>
      </c>
      <c r="D62" s="68"/>
      <c r="E62" s="16">
        <v>6000</v>
      </c>
      <c r="F62" s="16">
        <v>0</v>
      </c>
      <c r="G62" s="16">
        <v>146000</v>
      </c>
      <c r="H62" s="16">
        <v>166000</v>
      </c>
      <c r="I62" s="16">
        <v>149000</v>
      </c>
      <c r="J62" s="16">
        <v>116000</v>
      </c>
      <c r="K62" s="16">
        <v>98000</v>
      </c>
      <c r="L62" s="16">
        <v>165000</v>
      </c>
      <c r="M62" s="75">
        <f t="shared" si="8"/>
        <v>27746.580271315994</v>
      </c>
      <c r="N62" s="78" t="s">
        <v>187</v>
      </c>
      <c r="O62" s="18">
        <f t="shared" si="9"/>
        <v>0</v>
      </c>
      <c r="P62" s="18">
        <f t="shared" si="10"/>
        <v>0.4</v>
      </c>
      <c r="Q62" s="16">
        <f t="shared" ca="1" si="11"/>
        <v>0.66036910760796175</v>
      </c>
      <c r="R62" s="16">
        <f t="shared" ca="1" si="12"/>
        <v>1.0603691076079618</v>
      </c>
      <c r="S62" s="33">
        <v>15.202574540004299</v>
      </c>
      <c r="T62" s="34">
        <f t="shared" ca="1" si="13"/>
        <v>16.262943647612261</v>
      </c>
      <c r="U62" s="35">
        <f t="shared" si="14"/>
        <v>0</v>
      </c>
      <c r="V62" s="36">
        <f t="shared" ca="1" si="15"/>
        <v>16.262943647612261</v>
      </c>
      <c r="W62" s="48"/>
      <c r="X62" s="48"/>
    </row>
    <row r="63" spans="1:119" s="3" customFormat="1" ht="18.75">
      <c r="A63" s="14">
        <v>28</v>
      </c>
      <c r="B63" s="13">
        <v>1824296264</v>
      </c>
      <c r="C63" s="13" t="s">
        <v>74</v>
      </c>
      <c r="D63" s="24"/>
      <c r="E63" s="16">
        <v>0</v>
      </c>
      <c r="F63" s="16">
        <v>0</v>
      </c>
      <c r="G63" s="16">
        <v>0</v>
      </c>
      <c r="H63" s="16">
        <v>171000</v>
      </c>
      <c r="I63" s="16">
        <v>0</v>
      </c>
      <c r="J63" s="16">
        <v>202000</v>
      </c>
      <c r="K63" s="16">
        <v>0</v>
      </c>
      <c r="L63" s="16">
        <v>0</v>
      </c>
      <c r="M63" s="75">
        <f t="shared" si="8"/>
        <v>15093.210319553245</v>
      </c>
      <c r="N63" s="78" t="s">
        <v>187</v>
      </c>
      <c r="O63" s="18">
        <f t="shared" si="9"/>
        <v>0</v>
      </c>
      <c r="P63" s="18">
        <f t="shared" si="10"/>
        <v>0</v>
      </c>
      <c r="Q63" s="16">
        <f t="shared" ca="1" si="11"/>
        <v>0.35921867603866431</v>
      </c>
      <c r="R63" s="16">
        <f t="shared" ca="1" si="12"/>
        <v>0.35921867603866431</v>
      </c>
      <c r="S63" s="33">
        <v>15.482975103132301</v>
      </c>
      <c r="T63" s="34">
        <f t="shared" ca="1" si="13"/>
        <v>15.842193779170964</v>
      </c>
      <c r="U63" s="35">
        <f t="shared" si="14"/>
        <v>0</v>
      </c>
      <c r="V63" s="36">
        <f t="shared" ca="1" si="15"/>
        <v>15.842193779170964</v>
      </c>
      <c r="W63" s="18"/>
      <c r="X63" s="4"/>
    </row>
    <row r="64" spans="1:119" s="3" customFormat="1" ht="18.75">
      <c r="A64" s="14">
        <v>14</v>
      </c>
      <c r="B64" s="13">
        <v>1573083338</v>
      </c>
      <c r="C64" s="13" t="s">
        <v>57</v>
      </c>
      <c r="D64" s="24"/>
      <c r="E64" s="16">
        <v>5400</v>
      </c>
      <c r="F64" s="16">
        <v>0</v>
      </c>
      <c r="G64" s="16">
        <v>223000</v>
      </c>
      <c r="H64" s="16">
        <v>0</v>
      </c>
      <c r="I64" s="16">
        <v>0</v>
      </c>
      <c r="J64" s="16">
        <v>0</v>
      </c>
      <c r="K64" s="16">
        <v>73000</v>
      </c>
      <c r="L64" s="16">
        <v>0</v>
      </c>
      <c r="M64" s="75">
        <f t="shared" si="8"/>
        <v>12690.2092505769</v>
      </c>
      <c r="N64" s="78" t="s">
        <v>187</v>
      </c>
      <c r="O64" s="18">
        <f t="shared" si="9"/>
        <v>0</v>
      </c>
      <c r="P64" s="18">
        <f t="shared" si="10"/>
        <v>0.36</v>
      </c>
      <c r="Q64" s="16">
        <f t="shared" ca="1" si="11"/>
        <v>0.30202720754114404</v>
      </c>
      <c r="R64" s="16">
        <f t="shared" ca="1" si="12"/>
        <v>0.66202720754114397</v>
      </c>
      <c r="S64" s="33">
        <v>14.734939377173699</v>
      </c>
      <c r="T64" s="34">
        <f t="shared" ca="1" si="13"/>
        <v>15.396966584714843</v>
      </c>
      <c r="U64" s="35">
        <f t="shared" si="14"/>
        <v>0</v>
      </c>
      <c r="V64" s="36">
        <f t="shared" ca="1" si="15"/>
        <v>15.396966584714843</v>
      </c>
      <c r="W64" s="18"/>
      <c r="X64" s="18"/>
    </row>
  </sheetData>
  <autoFilter ref="A4:X64" xr:uid="{00000000-0009-0000-0000-000009000000}">
    <sortState xmlns:xlrd2="http://schemas.microsoft.com/office/spreadsheetml/2017/richdata2" ref="A4:X64">
      <sortCondition descending="1" ref="T4"/>
    </sortState>
  </autoFilter>
  <mergeCells count="6">
    <mergeCell ref="A1:X1"/>
    <mergeCell ref="A2:X2"/>
    <mergeCell ref="A3:D3"/>
    <mergeCell ref="E3:F3"/>
    <mergeCell ref="G3:M3"/>
    <mergeCell ref="N3:V3"/>
  </mergeCells>
  <phoneticPr fontId="22" type="noConversion"/>
  <conditionalFormatting sqref="F53">
    <cfRule type="cellIs" dxfId="404" priority="44" operator="lessThan">
      <formula>1</formula>
    </cfRule>
  </conditionalFormatting>
  <conditionalFormatting sqref="G53:L53">
    <cfRule type="cellIs" dxfId="403" priority="45" operator="lessThan">
      <formula>1</formula>
    </cfRule>
  </conditionalFormatting>
  <conditionalFormatting sqref="F54">
    <cfRule type="cellIs" dxfId="402" priority="42" operator="lessThan">
      <formula>1</formula>
    </cfRule>
  </conditionalFormatting>
  <conditionalFormatting sqref="G54:L54">
    <cfRule type="cellIs" dxfId="401" priority="43" operator="lessThan">
      <formula>1</formula>
    </cfRule>
  </conditionalFormatting>
  <conditionalFormatting sqref="E55">
    <cfRule type="cellIs" dxfId="400" priority="39" operator="lessThan">
      <formula>1</formula>
    </cfRule>
  </conditionalFormatting>
  <conditionalFormatting sqref="F55">
    <cfRule type="cellIs" dxfId="399" priority="31" operator="lessThan">
      <formula>1</formula>
    </cfRule>
  </conditionalFormatting>
  <conditionalFormatting sqref="G55:L55">
    <cfRule type="cellIs" dxfId="398" priority="35" operator="lessThan">
      <formula>1</formula>
    </cfRule>
  </conditionalFormatting>
  <conditionalFormatting sqref="E56">
    <cfRule type="cellIs" dxfId="397" priority="38" operator="lessThan">
      <formula>1</formula>
    </cfRule>
  </conditionalFormatting>
  <conditionalFormatting sqref="F56">
    <cfRule type="cellIs" dxfId="396" priority="30" operator="lessThan">
      <formula>1</formula>
    </cfRule>
  </conditionalFormatting>
  <conditionalFormatting sqref="G56:L56">
    <cfRule type="cellIs" dxfId="395" priority="34" operator="lessThan">
      <formula>1</formula>
    </cfRule>
  </conditionalFormatting>
  <conditionalFormatting sqref="E57">
    <cfRule type="cellIs" dxfId="394" priority="36" operator="lessThan">
      <formula>1</formula>
    </cfRule>
  </conditionalFormatting>
  <conditionalFormatting sqref="F57">
    <cfRule type="cellIs" dxfId="393" priority="28" operator="lessThan">
      <formula>1</formula>
    </cfRule>
  </conditionalFormatting>
  <conditionalFormatting sqref="G57:L57">
    <cfRule type="cellIs" dxfId="392" priority="32" operator="lessThan">
      <formula>1</formula>
    </cfRule>
  </conditionalFormatting>
  <conditionalFormatting sqref="E58">
    <cfRule type="cellIs" dxfId="391" priority="24" operator="lessThan">
      <formula>1</formula>
    </cfRule>
  </conditionalFormatting>
  <conditionalFormatting sqref="F58">
    <cfRule type="cellIs" dxfId="390" priority="22" operator="lessThan">
      <formula>1</formula>
    </cfRule>
  </conditionalFormatting>
  <conditionalFormatting sqref="G58:L58">
    <cfRule type="cellIs" dxfId="389" priority="23" operator="lessThan">
      <formula>1</formula>
    </cfRule>
  </conditionalFormatting>
  <conditionalFormatting sqref="E59">
    <cfRule type="cellIs" dxfId="388" priority="21" operator="lessThan">
      <formula>1</formula>
    </cfRule>
  </conditionalFormatting>
  <conditionalFormatting sqref="F59">
    <cfRule type="cellIs" dxfId="387" priority="13" operator="lessThan">
      <formula>1</formula>
    </cfRule>
  </conditionalFormatting>
  <conditionalFormatting sqref="G59:L59">
    <cfRule type="cellIs" dxfId="386" priority="17" operator="lessThan">
      <formula>1</formula>
    </cfRule>
  </conditionalFormatting>
  <conditionalFormatting sqref="E60">
    <cfRule type="cellIs" dxfId="385" priority="20" operator="lessThan">
      <formula>1</formula>
    </cfRule>
  </conditionalFormatting>
  <conditionalFormatting sqref="F60">
    <cfRule type="cellIs" dxfId="384" priority="12" operator="lessThan">
      <formula>1</formula>
    </cfRule>
  </conditionalFormatting>
  <conditionalFormatting sqref="G60:L60">
    <cfRule type="cellIs" dxfId="383" priority="16" operator="lessThan">
      <formula>1</formula>
    </cfRule>
  </conditionalFormatting>
  <conditionalFormatting sqref="E61">
    <cfRule type="cellIs" dxfId="382" priority="19" operator="lessThan">
      <formula>1</formula>
    </cfRule>
  </conditionalFormatting>
  <conditionalFormatting sqref="F61">
    <cfRule type="cellIs" dxfId="381" priority="11" operator="lessThan">
      <formula>1</formula>
    </cfRule>
  </conditionalFormatting>
  <conditionalFormatting sqref="G61:L61">
    <cfRule type="cellIs" dxfId="380" priority="15" operator="lessThan">
      <formula>1</formula>
    </cfRule>
  </conditionalFormatting>
  <conditionalFormatting sqref="E62">
    <cfRule type="cellIs" dxfId="379" priority="18" operator="lessThan">
      <formula>1</formula>
    </cfRule>
  </conditionalFormatting>
  <conditionalFormatting sqref="F62">
    <cfRule type="cellIs" dxfId="378" priority="10" operator="lessThan">
      <formula>1</formula>
    </cfRule>
  </conditionalFormatting>
  <conditionalFormatting sqref="G62:L62">
    <cfRule type="cellIs" dxfId="377" priority="14" operator="lessThan">
      <formula>1</formula>
    </cfRule>
  </conditionalFormatting>
  <conditionalFormatting sqref="E63">
    <cfRule type="cellIs" dxfId="376" priority="9" operator="lessThan">
      <formula>1</formula>
    </cfRule>
  </conditionalFormatting>
  <conditionalFormatting sqref="F63">
    <cfRule type="cellIs" dxfId="375" priority="3" operator="lessThan">
      <formula>1</formula>
    </cfRule>
  </conditionalFormatting>
  <conditionalFormatting sqref="G63:L63">
    <cfRule type="cellIs" dxfId="374" priority="6" operator="lessThan">
      <formula>1</formula>
    </cfRule>
  </conditionalFormatting>
  <conditionalFormatting sqref="E64">
    <cfRule type="cellIs" dxfId="373" priority="8" operator="lessThan">
      <formula>1</formula>
    </cfRule>
  </conditionalFormatting>
  <conditionalFormatting sqref="F64">
    <cfRule type="cellIs" dxfId="372" priority="2" operator="lessThan">
      <formula>1</formula>
    </cfRule>
  </conditionalFormatting>
  <conditionalFormatting sqref="G64:L64">
    <cfRule type="cellIs" dxfId="371" priority="5" operator="lessThan">
      <formula>1</formula>
    </cfRule>
  </conditionalFormatting>
  <conditionalFormatting sqref="E5:F52 J5:J52 H5:H52 E53:E54 K43:L43">
    <cfRule type="cellIs" dxfId="370" priority="46" operator="lessThan">
      <formula>1</formula>
    </cfRule>
  </conditionalFormatting>
  <conditionalFormatting sqref="G5:G52 I5:I52 K5:L42 K44:L52">
    <cfRule type="cellIs" dxfId="369" priority="47" operator="lessThan">
      <formula>1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O70"/>
  <sheetViews>
    <sheetView topLeftCell="A25" zoomScale="70" zoomScaleNormal="70" workbookViewId="0">
      <selection activeCell="A61" sqref="A61:D61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0.125" style="4" customWidth="1"/>
    <col min="5" max="6" width="9" style="4" customWidth="1"/>
    <col min="7" max="7" width="10" style="4" customWidth="1"/>
    <col min="8" max="8" width="10.375" style="4" customWidth="1"/>
    <col min="9" max="9" width="10.625" style="4" customWidth="1"/>
    <col min="10" max="10" width="11.5" style="4" customWidth="1"/>
    <col min="11" max="11" width="10.375" style="4" customWidth="1"/>
    <col min="12" max="12" width="9.5" style="4" customWidth="1"/>
    <col min="13" max="13" width="12.5" style="4" customWidth="1"/>
    <col min="14" max="14" width="18.625" style="4" customWidth="1"/>
    <col min="15" max="16" width="9" style="4" customWidth="1"/>
    <col min="17" max="17" width="13.5" style="4" customWidth="1"/>
    <col min="18" max="18" width="9" style="4" customWidth="1"/>
    <col min="19" max="19" width="11.125" style="4" customWidth="1"/>
    <col min="20" max="20" width="10.5" style="4" customWidth="1"/>
    <col min="21" max="21" width="9.25" style="4" customWidth="1"/>
    <col min="22" max="22" width="12.625" style="4" customWidth="1"/>
    <col min="23" max="23" width="9.875" style="4"/>
    <col min="24" max="24" width="11.125" style="4" customWidth="1"/>
    <col min="25" max="25" width="30.5" customWidth="1"/>
  </cols>
  <sheetData>
    <row r="1" spans="1:29" ht="36.6" customHeight="1">
      <c r="A1" s="587" t="str">
        <f>CONCATENATE("157区 活动中心",Z14,"年",Z15,"月",Z16,"日","分包贡献明细"," 统计：三傻")</f>
        <v>157区 活动中心2019年12月15日分包贡献明细 统计：三傻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88"/>
      <c r="V1" s="588"/>
      <c r="W1" s="588"/>
      <c r="X1" s="589"/>
      <c r="Y1" s="38" t="s">
        <v>104</v>
      </c>
      <c r="Z1" s="5">
        <v>58</v>
      </c>
      <c r="AA1" s="3"/>
      <c r="AB1" s="3"/>
      <c r="AC1" s="3"/>
    </row>
    <row r="2" spans="1:29" ht="135" customHeight="1">
      <c r="A2" s="590" t="s">
        <v>198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2"/>
      <c r="Y2" s="91" t="s">
        <v>1</v>
      </c>
      <c r="Z2" s="40" t="s">
        <v>105</v>
      </c>
      <c r="AA2" s="41" t="s">
        <v>106</v>
      </c>
      <c r="AB2" s="41" t="s">
        <v>107</v>
      </c>
      <c r="AC2" s="42" t="s">
        <v>108</v>
      </c>
    </row>
    <row r="3" spans="1:29" ht="20.25">
      <c r="A3" s="584" t="s">
        <v>162</v>
      </c>
      <c r="B3" s="584"/>
      <c r="C3" s="584"/>
      <c r="D3" s="584"/>
      <c r="E3" s="593" t="s">
        <v>163</v>
      </c>
      <c r="F3" s="594"/>
      <c r="G3" s="595" t="s">
        <v>199</v>
      </c>
      <c r="H3" s="596"/>
      <c r="I3" s="596"/>
      <c r="J3" s="596"/>
      <c r="K3" s="596"/>
      <c r="L3" s="596"/>
      <c r="M3" s="596"/>
      <c r="N3" s="597" t="s">
        <v>164</v>
      </c>
      <c r="O3" s="598"/>
      <c r="P3" s="598"/>
      <c r="Q3" s="598"/>
      <c r="R3" s="598"/>
      <c r="S3" s="598"/>
      <c r="T3" s="598"/>
      <c r="U3" s="598"/>
      <c r="V3" s="599"/>
      <c r="W3" s="30"/>
      <c r="X3" s="30"/>
      <c r="Y3" s="43" t="s">
        <v>113</v>
      </c>
      <c r="Z3" s="44">
        <f>AC3/$Z$12</f>
        <v>10.625</v>
      </c>
      <c r="AA3" s="39">
        <v>5</v>
      </c>
      <c r="AB3" s="39">
        <v>7</v>
      </c>
      <c r="AC3" s="39">
        <v>1700</v>
      </c>
    </row>
    <row r="4" spans="1:29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18</v>
      </c>
      <c r="F4" s="11" t="s">
        <v>114</v>
      </c>
      <c r="G4" s="11" t="s">
        <v>200</v>
      </c>
      <c r="H4" s="11" t="s">
        <v>201</v>
      </c>
      <c r="I4" s="11" t="s">
        <v>202</v>
      </c>
      <c r="J4" s="11" t="s">
        <v>203</v>
      </c>
      <c r="K4" s="11" t="s">
        <v>204</v>
      </c>
      <c r="L4" s="11" t="s">
        <v>205</v>
      </c>
      <c r="M4" s="83" t="s">
        <v>206</v>
      </c>
      <c r="N4" s="11" t="s">
        <v>17</v>
      </c>
      <c r="O4" s="11" t="s">
        <v>168</v>
      </c>
      <c r="P4" s="11" t="s">
        <v>169</v>
      </c>
      <c r="Q4" s="12" t="s">
        <v>207</v>
      </c>
      <c r="R4" s="31" t="s">
        <v>170</v>
      </c>
      <c r="S4" s="10" t="s">
        <v>171</v>
      </c>
      <c r="T4" s="32" t="s">
        <v>23</v>
      </c>
      <c r="U4" s="10" t="s">
        <v>22</v>
      </c>
      <c r="V4" s="10" t="s">
        <v>172</v>
      </c>
      <c r="W4" s="10" t="s">
        <v>115</v>
      </c>
      <c r="X4" s="10" t="s">
        <v>116</v>
      </c>
      <c r="Y4" s="45" t="s">
        <v>117</v>
      </c>
      <c r="Z4" s="44">
        <f t="shared" ref="Z4:Z8" si="0">AC4/$Z$12</f>
        <v>8.75</v>
      </c>
      <c r="AA4" s="39">
        <v>4</v>
      </c>
      <c r="AB4" s="39">
        <v>6</v>
      </c>
      <c r="AC4" s="39">
        <v>1400</v>
      </c>
    </row>
    <row r="5" spans="1:29" s="1" customFormat="1" ht="18.75">
      <c r="A5" s="14">
        <v>1</v>
      </c>
      <c r="B5" s="13">
        <v>1782151946</v>
      </c>
      <c r="C5" s="13" t="s">
        <v>26</v>
      </c>
      <c r="D5" s="24"/>
      <c r="E5" s="16">
        <v>8200</v>
      </c>
      <c r="F5" s="16">
        <v>2</v>
      </c>
      <c r="G5" s="16">
        <v>578000</v>
      </c>
      <c r="H5" s="16">
        <v>511000</v>
      </c>
      <c r="I5" s="16">
        <v>803000</v>
      </c>
      <c r="J5" s="16">
        <v>747000</v>
      </c>
      <c r="K5" s="16">
        <v>715000</v>
      </c>
      <c r="L5" s="16">
        <v>0</v>
      </c>
      <c r="M5" s="75">
        <f t="shared" ref="M5:M68" si="1">POWER(SUM(G5:L5),$Z$13)</f>
        <v>78374.050734704273</v>
      </c>
      <c r="N5" s="57" t="s">
        <v>187</v>
      </c>
      <c r="O5" s="18">
        <f t="shared" ref="O5:O68" si="2">F5</f>
        <v>2</v>
      </c>
      <c r="P5" s="18">
        <f t="shared" ref="P5:P68" si="3">E5/$Z$11</f>
        <v>0.54666666666666663</v>
      </c>
      <c r="Q5" s="16">
        <f t="shared" ref="Q5:Q36" ca="1" si="4">IF(COUNTIF(OFFSET($M$5,0,0,COUNTA($M$5:$M$81)),"&gt;0"),$Z$1*$Z$10*M5/SUM(OFFSET($M$5,0,0,COUNTA($M$5:$M$81))),0)</f>
        <v>1.9898172399977179</v>
      </c>
      <c r="R5" s="16">
        <f t="shared" ref="R5:R68" ca="1" si="5">O5+P5+Q5</f>
        <v>4.5364839066643849</v>
      </c>
      <c r="S5" s="33">
        <v>13.883608500530499</v>
      </c>
      <c r="T5" s="34">
        <f t="shared" ref="T5:T68" ca="1" si="6">R5+S5</f>
        <v>18.420092407194886</v>
      </c>
      <c r="U5" s="35">
        <f t="shared" ref="U5:U36" si="7">VLOOKUP(N5,$Y$3:$Z$9,2,FALSE)</f>
        <v>0</v>
      </c>
      <c r="V5" s="36">
        <f t="shared" ref="V5:V68" ca="1" si="8">T5-U5</f>
        <v>18.420092407194886</v>
      </c>
      <c r="W5" s="18"/>
      <c r="X5" s="18"/>
      <c r="Y5" s="23" t="s">
        <v>120</v>
      </c>
      <c r="Z5" s="44">
        <f t="shared" si="0"/>
        <v>6.875</v>
      </c>
      <c r="AA5" s="46">
        <v>3</v>
      </c>
      <c r="AB5" s="46">
        <v>5</v>
      </c>
      <c r="AC5" s="46">
        <v>1100</v>
      </c>
    </row>
    <row r="6" spans="1:29" s="1" customFormat="1" ht="18.75">
      <c r="A6" s="14">
        <v>2</v>
      </c>
      <c r="B6" s="13">
        <v>13685366739</v>
      </c>
      <c r="C6" s="13" t="s">
        <v>30</v>
      </c>
      <c r="D6" s="24"/>
      <c r="E6" s="16">
        <v>7000</v>
      </c>
      <c r="F6" s="16">
        <v>2</v>
      </c>
      <c r="G6" s="16">
        <v>440000</v>
      </c>
      <c r="H6" s="16">
        <v>340000</v>
      </c>
      <c r="I6" s="16">
        <v>0</v>
      </c>
      <c r="J6" s="16">
        <v>423000</v>
      </c>
      <c r="K6" s="16">
        <v>426000</v>
      </c>
      <c r="L6" s="16">
        <v>0</v>
      </c>
      <c r="M6" s="75">
        <f t="shared" si="1"/>
        <v>45597.477030264417</v>
      </c>
      <c r="N6" s="57" t="s">
        <v>187</v>
      </c>
      <c r="O6" s="18">
        <f t="shared" si="2"/>
        <v>2</v>
      </c>
      <c r="P6" s="18">
        <f t="shared" si="3"/>
        <v>0.46666666666666667</v>
      </c>
      <c r="Q6" s="16">
        <f t="shared" ca="1" si="4"/>
        <v>1.1576618159286267</v>
      </c>
      <c r="R6" s="16">
        <f t="shared" ca="1" si="5"/>
        <v>3.6243284825952937</v>
      </c>
      <c r="S6" s="33">
        <v>19.623697566221502</v>
      </c>
      <c r="T6" s="34">
        <f t="shared" ca="1" si="6"/>
        <v>23.248026048816797</v>
      </c>
      <c r="U6" s="35">
        <f t="shared" si="7"/>
        <v>0</v>
      </c>
      <c r="V6" s="36">
        <f t="shared" ca="1" si="8"/>
        <v>23.248026048816797</v>
      </c>
      <c r="W6" s="18"/>
      <c r="X6" s="18"/>
      <c r="Y6" s="19" t="s">
        <v>122</v>
      </c>
      <c r="Z6" s="44">
        <f t="shared" si="0"/>
        <v>8.125</v>
      </c>
      <c r="AA6" s="46">
        <v>4</v>
      </c>
      <c r="AB6" s="46">
        <v>5</v>
      </c>
      <c r="AC6" s="46">
        <v>1300</v>
      </c>
    </row>
    <row r="7" spans="1:29" s="1" customFormat="1" ht="18.75">
      <c r="A7" s="14">
        <v>5</v>
      </c>
      <c r="B7" s="13">
        <v>1044399218</v>
      </c>
      <c r="C7" s="13" t="s">
        <v>39</v>
      </c>
      <c r="D7" s="24"/>
      <c r="E7" s="16">
        <v>14000</v>
      </c>
      <c r="F7" s="16">
        <v>4</v>
      </c>
      <c r="G7" s="16">
        <v>667000</v>
      </c>
      <c r="H7" s="16">
        <v>442000</v>
      </c>
      <c r="I7" s="16">
        <v>368000</v>
      </c>
      <c r="J7" s="16">
        <v>363000</v>
      </c>
      <c r="K7" s="16">
        <v>403000</v>
      </c>
      <c r="L7" s="16">
        <v>0</v>
      </c>
      <c r="M7" s="75">
        <f t="shared" si="1"/>
        <v>57959.142991932466</v>
      </c>
      <c r="N7" s="57" t="s">
        <v>187</v>
      </c>
      <c r="O7" s="18">
        <f t="shared" si="2"/>
        <v>4</v>
      </c>
      <c r="P7" s="18">
        <f t="shared" si="3"/>
        <v>0.93333333333333335</v>
      </c>
      <c r="Q7" s="16">
        <f t="shared" ca="1" si="4"/>
        <v>1.4715087565299527</v>
      </c>
      <c r="R7" s="16">
        <f t="shared" ca="1" si="5"/>
        <v>6.4048420898632861</v>
      </c>
      <c r="S7" s="33">
        <v>13.916885865147799</v>
      </c>
      <c r="T7" s="34">
        <f t="shared" ca="1" si="6"/>
        <v>20.321727955011085</v>
      </c>
      <c r="U7" s="35">
        <f t="shared" si="7"/>
        <v>0</v>
      </c>
      <c r="V7" s="36">
        <f t="shared" ca="1" si="8"/>
        <v>20.321727955011085</v>
      </c>
      <c r="W7" s="18"/>
      <c r="X7" s="18"/>
      <c r="Y7" s="22" t="s">
        <v>123</v>
      </c>
      <c r="Z7" s="44">
        <f t="shared" si="0"/>
        <v>6.25</v>
      </c>
      <c r="AA7" s="46">
        <v>3</v>
      </c>
      <c r="AB7" s="46">
        <v>4</v>
      </c>
      <c r="AC7" s="46">
        <v>1000</v>
      </c>
    </row>
    <row r="8" spans="1:29" s="1" customFormat="1" ht="18.75">
      <c r="A8" s="14">
        <v>10</v>
      </c>
      <c r="B8" s="13">
        <v>2108977014</v>
      </c>
      <c r="C8" s="13" t="s">
        <v>49</v>
      </c>
      <c r="D8" s="24"/>
      <c r="E8" s="16">
        <v>7000</v>
      </c>
      <c r="F8" s="16">
        <v>3</v>
      </c>
      <c r="G8" s="16">
        <v>442000</v>
      </c>
      <c r="H8" s="16">
        <v>520000</v>
      </c>
      <c r="I8" s="16">
        <v>450000</v>
      </c>
      <c r="J8" s="16">
        <v>415000</v>
      </c>
      <c r="K8" s="16">
        <v>550000</v>
      </c>
      <c r="L8" s="16">
        <v>0</v>
      </c>
      <c r="M8" s="75">
        <f t="shared" si="1"/>
        <v>60537.138171183913</v>
      </c>
      <c r="N8" s="57" t="s">
        <v>187</v>
      </c>
      <c r="O8" s="18">
        <f t="shared" si="2"/>
        <v>3</v>
      </c>
      <c r="P8" s="18">
        <f t="shared" si="3"/>
        <v>0.46666666666666667</v>
      </c>
      <c r="Q8" s="16">
        <f t="shared" ca="1" si="4"/>
        <v>1.5369607678043182</v>
      </c>
      <c r="R8" s="16">
        <f t="shared" ca="1" si="5"/>
        <v>5.0036274344709852</v>
      </c>
      <c r="S8" s="33">
        <v>15.3465281357139</v>
      </c>
      <c r="T8" s="34">
        <f t="shared" ca="1" si="6"/>
        <v>20.350155570184885</v>
      </c>
      <c r="U8" s="35">
        <f t="shared" si="7"/>
        <v>0</v>
      </c>
      <c r="V8" s="36">
        <f t="shared" ca="1" si="8"/>
        <v>20.350155570184885</v>
      </c>
      <c r="W8" s="18"/>
      <c r="X8" s="18"/>
      <c r="Y8" s="23" t="s">
        <v>124</v>
      </c>
      <c r="Z8" s="44">
        <f t="shared" si="0"/>
        <v>4.375</v>
      </c>
      <c r="AA8" s="92">
        <v>2</v>
      </c>
      <c r="AB8" s="92">
        <v>3</v>
      </c>
      <c r="AC8" s="92">
        <v>700</v>
      </c>
    </row>
    <row r="9" spans="1:29" s="1" customFormat="1" ht="18.75">
      <c r="A9" s="14">
        <v>12</v>
      </c>
      <c r="B9" s="13">
        <v>1137897317</v>
      </c>
      <c r="C9" s="13" t="s">
        <v>53</v>
      </c>
      <c r="D9" s="24"/>
      <c r="E9" s="16">
        <v>7000</v>
      </c>
      <c r="F9" s="16">
        <v>4</v>
      </c>
      <c r="G9" s="16">
        <v>0</v>
      </c>
      <c r="H9" s="16">
        <v>310000</v>
      </c>
      <c r="I9" s="16">
        <v>450000</v>
      </c>
      <c r="J9" s="16">
        <v>450000</v>
      </c>
      <c r="K9" s="16">
        <v>416000</v>
      </c>
      <c r="L9" s="16">
        <v>0</v>
      </c>
      <c r="M9" s="75">
        <f t="shared" si="1"/>
        <v>45534.482580333563</v>
      </c>
      <c r="N9" s="78" t="s">
        <v>187</v>
      </c>
      <c r="O9" s="18">
        <f t="shared" si="2"/>
        <v>4</v>
      </c>
      <c r="P9" s="18">
        <f t="shared" si="3"/>
        <v>0.46666666666666667</v>
      </c>
      <c r="Q9" s="16">
        <f t="shared" ca="1" si="4"/>
        <v>1.1560624671477289</v>
      </c>
      <c r="R9" s="16">
        <f t="shared" ca="1" si="5"/>
        <v>5.6227291338143957</v>
      </c>
      <c r="S9" s="33">
        <v>14.525087187833099</v>
      </c>
      <c r="T9" s="34">
        <f t="shared" ca="1" si="6"/>
        <v>20.147816321647497</v>
      </c>
      <c r="U9" s="35">
        <f t="shared" si="7"/>
        <v>0</v>
      </c>
      <c r="V9" s="36">
        <f t="shared" ca="1" si="8"/>
        <v>20.147816321647497</v>
      </c>
      <c r="W9" s="18"/>
      <c r="X9" s="18"/>
      <c r="Y9" s="1" t="s">
        <v>187</v>
      </c>
      <c r="Z9" s="1">
        <v>0</v>
      </c>
    </row>
    <row r="10" spans="1:29" s="1" customFormat="1" ht="18.75">
      <c r="A10" s="14">
        <v>14</v>
      </c>
      <c r="B10" s="13">
        <v>1573083338</v>
      </c>
      <c r="C10" s="13" t="s">
        <v>57</v>
      </c>
      <c r="D10" s="24"/>
      <c r="E10" s="16">
        <v>7000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75">
        <f t="shared" si="1"/>
        <v>0</v>
      </c>
      <c r="N10" s="57" t="s">
        <v>187</v>
      </c>
      <c r="O10" s="18">
        <f t="shared" si="2"/>
        <v>0</v>
      </c>
      <c r="P10" s="18">
        <f t="shared" si="3"/>
        <v>0.46666666666666667</v>
      </c>
      <c r="Q10" s="16">
        <f t="shared" ca="1" si="4"/>
        <v>0</v>
      </c>
      <c r="R10" s="16">
        <f t="shared" ca="1" si="5"/>
        <v>0.46666666666666667</v>
      </c>
      <c r="S10" s="33">
        <v>15.3969665847148</v>
      </c>
      <c r="T10" s="34">
        <f t="shared" ca="1" si="6"/>
        <v>15.863633251381467</v>
      </c>
      <c r="U10" s="35">
        <f t="shared" si="7"/>
        <v>0</v>
      </c>
      <c r="V10" s="36">
        <f t="shared" ca="1" si="8"/>
        <v>15.863633251381467</v>
      </c>
      <c r="W10" s="18"/>
      <c r="X10" s="18"/>
      <c r="Y10" s="50" t="s">
        <v>208</v>
      </c>
      <c r="Z10" s="1">
        <v>1</v>
      </c>
    </row>
    <row r="11" spans="1:29" s="1" customFormat="1" ht="18.75">
      <c r="A11" s="14">
        <v>15</v>
      </c>
      <c r="B11" s="13">
        <v>388960345</v>
      </c>
      <c r="C11" s="13" t="s">
        <v>59</v>
      </c>
      <c r="D11" s="24"/>
      <c r="E11" s="16">
        <v>6200</v>
      </c>
      <c r="F11" s="16">
        <v>4</v>
      </c>
      <c r="G11" s="16">
        <v>473000</v>
      </c>
      <c r="H11" s="16">
        <v>483000</v>
      </c>
      <c r="I11" s="16">
        <v>452000</v>
      </c>
      <c r="J11" s="16">
        <v>479000</v>
      </c>
      <c r="K11" s="16">
        <v>469000</v>
      </c>
      <c r="L11" s="16">
        <v>0</v>
      </c>
      <c r="M11" s="75">
        <f t="shared" si="1"/>
        <v>60135.574536773747</v>
      </c>
      <c r="N11" s="57" t="s">
        <v>187</v>
      </c>
      <c r="O11" s="18">
        <f t="shared" si="2"/>
        <v>4</v>
      </c>
      <c r="P11" s="18">
        <f t="shared" si="3"/>
        <v>0.41333333333333333</v>
      </c>
      <c r="Q11" s="16">
        <f t="shared" ca="1" si="4"/>
        <v>1.5267655790241665</v>
      </c>
      <c r="R11" s="16">
        <f t="shared" ca="1" si="5"/>
        <v>5.9400989123574996</v>
      </c>
      <c r="S11" s="33">
        <v>14.762550201359</v>
      </c>
      <c r="T11" s="34">
        <f t="shared" ca="1" si="6"/>
        <v>20.7026491137165</v>
      </c>
      <c r="U11" s="35">
        <f t="shared" si="7"/>
        <v>0</v>
      </c>
      <c r="V11" s="36">
        <f t="shared" ca="1" si="8"/>
        <v>20.7026491137165</v>
      </c>
      <c r="W11" s="18"/>
      <c r="X11" s="18"/>
      <c r="Y11" s="51" t="s">
        <v>209</v>
      </c>
      <c r="Z11" s="1">
        <v>15000</v>
      </c>
    </row>
    <row r="12" spans="1:29" s="2" customFormat="1" ht="18.75">
      <c r="A12" s="14">
        <v>16</v>
      </c>
      <c r="B12" s="13">
        <v>438498603</v>
      </c>
      <c r="C12" s="13" t="s">
        <v>61</v>
      </c>
      <c r="D12" s="24"/>
      <c r="E12" s="16">
        <v>7000</v>
      </c>
      <c r="F12" s="16">
        <v>3</v>
      </c>
      <c r="G12" s="16">
        <v>404000</v>
      </c>
      <c r="H12" s="16">
        <v>407000</v>
      </c>
      <c r="I12" s="16">
        <v>0</v>
      </c>
      <c r="J12" s="16">
        <v>320000</v>
      </c>
      <c r="K12" s="16">
        <v>384000</v>
      </c>
      <c r="L12" s="16">
        <v>0</v>
      </c>
      <c r="M12" s="75">
        <f t="shared" si="1"/>
        <v>43182.668331187124</v>
      </c>
      <c r="N12" s="57" t="s">
        <v>187</v>
      </c>
      <c r="O12" s="18">
        <f t="shared" si="2"/>
        <v>3</v>
      </c>
      <c r="P12" s="18">
        <f t="shared" si="3"/>
        <v>0.46666666666666667</v>
      </c>
      <c r="Q12" s="16">
        <f t="shared" ca="1" si="4"/>
        <v>1.0963529013621787</v>
      </c>
      <c r="R12" s="16">
        <f t="shared" ca="1" si="5"/>
        <v>4.5630195680288459</v>
      </c>
      <c r="S12" s="33">
        <v>14.239886963304199</v>
      </c>
      <c r="T12" s="34">
        <f t="shared" ca="1" si="6"/>
        <v>18.802906531333043</v>
      </c>
      <c r="U12" s="35">
        <f t="shared" si="7"/>
        <v>0</v>
      </c>
      <c r="V12" s="36">
        <f t="shared" ca="1" si="8"/>
        <v>18.802906531333043</v>
      </c>
      <c r="W12" s="18"/>
      <c r="X12" s="6"/>
      <c r="Y12" s="52" t="s">
        <v>210</v>
      </c>
      <c r="Z12" s="53">
        <v>160</v>
      </c>
      <c r="AA12" s="1"/>
      <c r="AB12" s="1"/>
      <c r="AC12" s="1"/>
    </row>
    <row r="13" spans="1:29" s="2" customFormat="1" ht="18.75">
      <c r="A13" s="14">
        <v>17</v>
      </c>
      <c r="B13" s="13">
        <v>1111683644</v>
      </c>
      <c r="C13" s="59" t="s">
        <v>63</v>
      </c>
      <c r="D13" s="24"/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75">
        <f t="shared" si="1"/>
        <v>0</v>
      </c>
      <c r="N13" s="57" t="s">
        <v>187</v>
      </c>
      <c r="O13" s="18">
        <f t="shared" si="2"/>
        <v>0</v>
      </c>
      <c r="P13" s="18">
        <f t="shared" si="3"/>
        <v>0</v>
      </c>
      <c r="Q13" s="16">
        <f t="shared" ca="1" si="4"/>
        <v>0</v>
      </c>
      <c r="R13" s="16">
        <f t="shared" ca="1" si="5"/>
        <v>0</v>
      </c>
      <c r="S13" s="33">
        <v>19.401067354868999</v>
      </c>
      <c r="T13" s="34">
        <f t="shared" ca="1" si="6"/>
        <v>19.401067354868999</v>
      </c>
      <c r="U13" s="35">
        <f t="shared" si="7"/>
        <v>0</v>
      </c>
      <c r="V13" s="36">
        <f t="shared" ca="1" si="8"/>
        <v>19.401067354868999</v>
      </c>
      <c r="W13" s="18"/>
      <c r="X13" s="64"/>
      <c r="Y13" s="50" t="s">
        <v>211</v>
      </c>
      <c r="Z13" s="53">
        <v>0.75</v>
      </c>
      <c r="AA13" s="1"/>
      <c r="AB13" s="1"/>
      <c r="AC13" s="1"/>
    </row>
    <row r="14" spans="1:29" s="2" customFormat="1" ht="18.75">
      <c r="A14" s="14">
        <v>23</v>
      </c>
      <c r="B14" s="13">
        <v>340156892</v>
      </c>
      <c r="C14" s="13" t="s">
        <v>70</v>
      </c>
      <c r="D14" s="24"/>
      <c r="E14" s="16">
        <v>16800</v>
      </c>
      <c r="F14" s="16">
        <v>4</v>
      </c>
      <c r="G14" s="16">
        <v>353000</v>
      </c>
      <c r="H14" s="16">
        <v>192000</v>
      </c>
      <c r="I14" s="16">
        <v>425000</v>
      </c>
      <c r="J14" s="16">
        <v>447000</v>
      </c>
      <c r="K14" s="16">
        <v>325000</v>
      </c>
      <c r="L14" s="16">
        <v>0</v>
      </c>
      <c r="M14" s="75">
        <f t="shared" si="1"/>
        <v>47949.724143693347</v>
      </c>
      <c r="N14" s="57" t="s">
        <v>187</v>
      </c>
      <c r="O14" s="18">
        <f t="shared" si="2"/>
        <v>4</v>
      </c>
      <c r="P14" s="18">
        <f t="shared" si="3"/>
        <v>1.1200000000000001</v>
      </c>
      <c r="Q14" s="16">
        <f t="shared" ca="1" si="4"/>
        <v>1.2173823715865111</v>
      </c>
      <c r="R14" s="16">
        <f t="shared" ca="1" si="5"/>
        <v>6.3373823715865107</v>
      </c>
      <c r="S14" s="33">
        <v>13.217463958443</v>
      </c>
      <c r="T14" s="34">
        <f t="shared" ca="1" si="6"/>
        <v>19.554846330029513</v>
      </c>
      <c r="U14" s="35">
        <f t="shared" si="7"/>
        <v>0</v>
      </c>
      <c r="V14" s="36">
        <f t="shared" ca="1" si="8"/>
        <v>19.554846330029513</v>
      </c>
      <c r="W14" s="18"/>
      <c r="X14" s="18"/>
      <c r="Y14" s="1" t="s">
        <v>212</v>
      </c>
      <c r="Z14" s="53">
        <v>2019</v>
      </c>
      <c r="AA14" s="1"/>
      <c r="AB14" s="1"/>
      <c r="AC14" s="1"/>
    </row>
    <row r="15" spans="1:29" s="2" customFormat="1" ht="18.75">
      <c r="A15" s="14">
        <v>26</v>
      </c>
      <c r="B15" s="13">
        <v>1754932067</v>
      </c>
      <c r="C15" s="13" t="s">
        <v>72</v>
      </c>
      <c r="D15" s="24"/>
      <c r="E15" s="16">
        <v>7000</v>
      </c>
      <c r="F15" s="16">
        <v>2</v>
      </c>
      <c r="G15" s="16">
        <v>284000</v>
      </c>
      <c r="H15" s="16">
        <v>287000</v>
      </c>
      <c r="I15" s="16">
        <v>396000</v>
      </c>
      <c r="J15" s="16">
        <v>374000</v>
      </c>
      <c r="K15" s="16">
        <v>399000</v>
      </c>
      <c r="L15" s="16">
        <v>0</v>
      </c>
      <c r="M15" s="75">
        <f t="shared" si="1"/>
        <v>47908.429704379654</v>
      </c>
      <c r="N15" s="57" t="s">
        <v>187</v>
      </c>
      <c r="O15" s="18">
        <f t="shared" si="2"/>
        <v>2</v>
      </c>
      <c r="P15" s="18">
        <f t="shared" si="3"/>
        <v>0.46666666666666667</v>
      </c>
      <c r="Q15" s="16">
        <f t="shared" ca="1" si="4"/>
        <v>1.216333958412863</v>
      </c>
      <c r="R15" s="16">
        <f t="shared" ca="1" si="5"/>
        <v>3.6830006250795297</v>
      </c>
      <c r="S15" s="33">
        <v>14.2999314114294</v>
      </c>
      <c r="T15" s="34">
        <f t="shared" ca="1" si="6"/>
        <v>17.982932036508931</v>
      </c>
      <c r="U15" s="35">
        <f t="shared" si="7"/>
        <v>0</v>
      </c>
      <c r="V15" s="36">
        <f t="shared" ca="1" si="8"/>
        <v>17.982932036508931</v>
      </c>
      <c r="W15" s="18"/>
      <c r="X15" s="6"/>
      <c r="Y15" s="1" t="s">
        <v>213</v>
      </c>
      <c r="Z15" s="53">
        <v>12</v>
      </c>
      <c r="AA15" s="1"/>
      <c r="AB15" s="1"/>
      <c r="AC15" s="1"/>
    </row>
    <row r="16" spans="1:29" s="2" customFormat="1" ht="18.75">
      <c r="A16" s="14">
        <v>27</v>
      </c>
      <c r="B16" s="13">
        <v>2114875544</v>
      </c>
      <c r="C16" s="13" t="s">
        <v>73</v>
      </c>
      <c r="D16" s="24"/>
      <c r="E16" s="16">
        <v>14000</v>
      </c>
      <c r="F16" s="16">
        <v>4</v>
      </c>
      <c r="G16" s="16">
        <v>94000</v>
      </c>
      <c r="H16" s="16">
        <v>124000</v>
      </c>
      <c r="I16" s="16">
        <v>128000</v>
      </c>
      <c r="J16" s="16">
        <v>125000</v>
      </c>
      <c r="K16" s="16">
        <v>180000</v>
      </c>
      <c r="L16" s="16">
        <v>0</v>
      </c>
      <c r="M16" s="75">
        <f t="shared" si="1"/>
        <v>22918.47633052227</v>
      </c>
      <c r="N16" s="88" t="s">
        <v>124</v>
      </c>
      <c r="O16" s="18">
        <f t="shared" si="2"/>
        <v>4</v>
      </c>
      <c r="P16" s="18">
        <f t="shared" si="3"/>
        <v>0.93333333333333335</v>
      </c>
      <c r="Q16" s="16">
        <f t="shared" ca="1" si="4"/>
        <v>0.58187089846001083</v>
      </c>
      <c r="R16" s="16">
        <f t="shared" ca="1" si="5"/>
        <v>5.5152042317933443</v>
      </c>
      <c r="S16" s="33">
        <v>19.222245905951102</v>
      </c>
      <c r="T16" s="34">
        <f t="shared" ca="1" si="6"/>
        <v>24.737450137744446</v>
      </c>
      <c r="U16" s="35">
        <f t="shared" si="7"/>
        <v>4.375</v>
      </c>
      <c r="V16" s="36">
        <f t="shared" ca="1" si="8"/>
        <v>20.362450137744446</v>
      </c>
      <c r="W16" s="18"/>
      <c r="X16" s="6"/>
      <c r="Y16" s="1" t="s">
        <v>214</v>
      </c>
      <c r="Z16" s="53">
        <v>15</v>
      </c>
      <c r="AA16" s="1"/>
      <c r="AB16" s="1"/>
      <c r="AC16" s="1"/>
    </row>
    <row r="17" spans="1:29" s="2" customFormat="1" ht="18.75">
      <c r="A17" s="14">
        <v>28</v>
      </c>
      <c r="B17" s="13">
        <v>1824296264</v>
      </c>
      <c r="C17" s="59" t="s">
        <v>74</v>
      </c>
      <c r="D17" s="24"/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75">
        <f t="shared" si="1"/>
        <v>0</v>
      </c>
      <c r="N17" s="78" t="s">
        <v>187</v>
      </c>
      <c r="O17" s="18">
        <f t="shared" si="2"/>
        <v>0</v>
      </c>
      <c r="P17" s="18">
        <f t="shared" si="3"/>
        <v>0</v>
      </c>
      <c r="Q17" s="16">
        <f t="shared" ca="1" si="4"/>
        <v>0</v>
      </c>
      <c r="R17" s="16">
        <f t="shared" ca="1" si="5"/>
        <v>0</v>
      </c>
      <c r="S17" s="33">
        <v>15.842193779171</v>
      </c>
      <c r="T17" s="34">
        <f t="shared" ca="1" si="6"/>
        <v>15.842193779171</v>
      </c>
      <c r="U17" s="35">
        <f t="shared" si="7"/>
        <v>0</v>
      </c>
      <c r="V17" s="36">
        <f t="shared" ca="1" si="8"/>
        <v>15.842193779171</v>
      </c>
      <c r="W17" s="18"/>
      <c r="X17" s="4"/>
      <c r="Y17" s="1"/>
      <c r="Z17" s="1"/>
      <c r="AA17" s="1"/>
      <c r="AB17" s="1"/>
      <c r="AC17" s="1"/>
    </row>
    <row r="18" spans="1:29" s="2" customFormat="1" ht="18.75">
      <c r="A18" s="14">
        <v>33</v>
      </c>
      <c r="B18" s="13">
        <v>1006436515</v>
      </c>
      <c r="C18" s="13" t="s">
        <v>79</v>
      </c>
      <c r="D18" s="24"/>
      <c r="E18" s="16">
        <v>7000</v>
      </c>
      <c r="F18" s="16">
        <v>4</v>
      </c>
      <c r="G18" s="16">
        <v>333000</v>
      </c>
      <c r="H18" s="16">
        <v>312000</v>
      </c>
      <c r="I18" s="16">
        <v>254000</v>
      </c>
      <c r="J18" s="16">
        <v>270000</v>
      </c>
      <c r="K18" s="16">
        <v>274000</v>
      </c>
      <c r="L18" s="16">
        <v>0</v>
      </c>
      <c r="M18" s="75">
        <f t="shared" si="1"/>
        <v>41634.154387043833</v>
      </c>
      <c r="N18" s="89" t="s">
        <v>123</v>
      </c>
      <c r="O18" s="18">
        <f t="shared" si="2"/>
        <v>4</v>
      </c>
      <c r="P18" s="18">
        <f t="shared" si="3"/>
        <v>0.46666666666666667</v>
      </c>
      <c r="Q18" s="16">
        <f t="shared" ca="1" si="4"/>
        <v>1.0570381063050336</v>
      </c>
      <c r="R18" s="16">
        <f t="shared" ca="1" si="5"/>
        <v>5.5237047729717004</v>
      </c>
      <c r="S18" s="33">
        <v>19.555822908268802</v>
      </c>
      <c r="T18" s="34">
        <f t="shared" ca="1" si="6"/>
        <v>25.079527681240503</v>
      </c>
      <c r="U18" s="35">
        <f t="shared" si="7"/>
        <v>6.25</v>
      </c>
      <c r="V18" s="36">
        <f t="shared" ca="1" si="8"/>
        <v>18.829527681240503</v>
      </c>
      <c r="W18" s="18"/>
      <c r="X18" s="6"/>
      <c r="Y18" s="1"/>
      <c r="Z18" s="1"/>
      <c r="AA18" s="1"/>
      <c r="AB18" s="1"/>
      <c r="AC18" s="1"/>
    </row>
    <row r="19" spans="1:29" s="2" customFormat="1" ht="18.75">
      <c r="A19" s="14">
        <v>34</v>
      </c>
      <c r="B19" s="13">
        <v>2021794494</v>
      </c>
      <c r="C19" s="13" t="s">
        <v>80</v>
      </c>
      <c r="D19" s="24"/>
      <c r="E19" s="16">
        <v>7000</v>
      </c>
      <c r="F19" s="16">
        <v>4</v>
      </c>
      <c r="G19" s="16">
        <v>504000</v>
      </c>
      <c r="H19" s="16">
        <v>455000</v>
      </c>
      <c r="I19" s="16">
        <v>587000</v>
      </c>
      <c r="J19" s="16">
        <v>598000</v>
      </c>
      <c r="K19" s="16">
        <v>557000</v>
      </c>
      <c r="L19" s="16">
        <v>0</v>
      </c>
      <c r="M19" s="75">
        <f t="shared" si="1"/>
        <v>66625.953617972831</v>
      </c>
      <c r="N19" s="88" t="s">
        <v>124</v>
      </c>
      <c r="O19" s="18">
        <f t="shared" si="2"/>
        <v>4</v>
      </c>
      <c r="P19" s="18">
        <f t="shared" si="3"/>
        <v>0.46666666666666667</v>
      </c>
      <c r="Q19" s="16">
        <f t="shared" ca="1" si="4"/>
        <v>1.691548030215908</v>
      </c>
      <c r="R19" s="16">
        <f t="shared" ca="1" si="5"/>
        <v>6.1582146968825748</v>
      </c>
      <c r="S19" s="33">
        <v>14.7127817745827</v>
      </c>
      <c r="T19" s="34">
        <f t="shared" ca="1" si="6"/>
        <v>20.870996471465276</v>
      </c>
      <c r="U19" s="35">
        <f t="shared" si="7"/>
        <v>4.375</v>
      </c>
      <c r="V19" s="36">
        <f t="shared" ca="1" si="8"/>
        <v>16.495996471465276</v>
      </c>
      <c r="W19" s="18">
        <v>20.875</v>
      </c>
      <c r="X19" s="18"/>
      <c r="Y19" s="1"/>
      <c r="Z19" s="1"/>
      <c r="AA19" s="1"/>
      <c r="AB19" s="1"/>
      <c r="AC19" s="1"/>
    </row>
    <row r="20" spans="1:29" s="2" customFormat="1" ht="18.75">
      <c r="A20" s="14">
        <v>43</v>
      </c>
      <c r="B20" s="13">
        <v>1853818182</v>
      </c>
      <c r="C20" s="13" t="s">
        <v>89</v>
      </c>
      <c r="D20" s="24"/>
      <c r="E20" s="16">
        <v>10000</v>
      </c>
      <c r="F20" s="16">
        <v>0</v>
      </c>
      <c r="G20" s="16">
        <v>589000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75">
        <f t="shared" si="1"/>
        <v>21261.136272750915</v>
      </c>
      <c r="N20" s="78" t="s">
        <v>187</v>
      </c>
      <c r="O20" s="18">
        <f t="shared" si="2"/>
        <v>0</v>
      </c>
      <c r="P20" s="18">
        <f t="shared" si="3"/>
        <v>0.66666666666666663</v>
      </c>
      <c r="Q20" s="16">
        <f t="shared" ca="1" si="4"/>
        <v>0.5397931471050974</v>
      </c>
      <c r="R20" s="16">
        <f t="shared" ca="1" si="5"/>
        <v>1.2064598137717639</v>
      </c>
      <c r="S20" s="33">
        <v>14.4426824136146</v>
      </c>
      <c r="T20" s="34">
        <f t="shared" ca="1" si="6"/>
        <v>15.649142227386363</v>
      </c>
      <c r="U20" s="35">
        <f t="shared" si="7"/>
        <v>0</v>
      </c>
      <c r="V20" s="36">
        <f t="shared" ca="1" si="8"/>
        <v>15.649142227386363</v>
      </c>
      <c r="W20" s="64"/>
      <c r="X20" s="18"/>
      <c r="Y20" s="1"/>
      <c r="Z20" s="1"/>
      <c r="AA20" s="1"/>
      <c r="AB20" s="1"/>
      <c r="AC20" s="1"/>
    </row>
    <row r="21" spans="1:29" s="2" customFormat="1" ht="18.75">
      <c r="A21" s="14">
        <v>45</v>
      </c>
      <c r="B21" s="13">
        <v>856609279</v>
      </c>
      <c r="C21" s="13" t="s">
        <v>91</v>
      </c>
      <c r="D21" s="24"/>
      <c r="E21" s="16">
        <v>12000</v>
      </c>
      <c r="F21" s="16">
        <v>4</v>
      </c>
      <c r="G21" s="16">
        <v>250000</v>
      </c>
      <c r="H21" s="16">
        <v>161000</v>
      </c>
      <c r="I21" s="16">
        <v>349000</v>
      </c>
      <c r="J21" s="16">
        <v>361000</v>
      </c>
      <c r="K21" s="16">
        <v>330000</v>
      </c>
      <c r="L21" s="16">
        <v>0</v>
      </c>
      <c r="M21" s="75">
        <f t="shared" si="1"/>
        <v>41807.149681561263</v>
      </c>
      <c r="N21" s="78" t="s">
        <v>187</v>
      </c>
      <c r="O21" s="18">
        <f t="shared" si="2"/>
        <v>4</v>
      </c>
      <c r="P21" s="18">
        <f t="shared" si="3"/>
        <v>0.8</v>
      </c>
      <c r="Q21" s="16">
        <f t="shared" ca="1" si="4"/>
        <v>1.0614302363052359</v>
      </c>
      <c r="R21" s="16">
        <f t="shared" ca="1" si="5"/>
        <v>5.8614302363052353</v>
      </c>
      <c r="S21" s="33">
        <v>14.4773910985779</v>
      </c>
      <c r="T21" s="34">
        <f t="shared" ca="1" si="6"/>
        <v>20.338821334883136</v>
      </c>
      <c r="U21" s="35">
        <f t="shared" si="7"/>
        <v>0</v>
      </c>
      <c r="V21" s="36">
        <f t="shared" ca="1" si="8"/>
        <v>20.338821334883136</v>
      </c>
      <c r="W21" s="18"/>
      <c r="X21" s="18"/>
      <c r="Y21" s="1"/>
      <c r="Z21" s="1"/>
      <c r="AA21" s="1"/>
      <c r="AB21" s="1"/>
      <c r="AC21" s="1"/>
    </row>
    <row r="22" spans="1:29" s="2" customFormat="1" ht="18.75">
      <c r="A22" s="14">
        <v>46</v>
      </c>
      <c r="B22" s="13">
        <v>2109182835</v>
      </c>
      <c r="C22" s="13" t="s">
        <v>92</v>
      </c>
      <c r="D22" s="24"/>
      <c r="E22" s="16">
        <v>7000</v>
      </c>
      <c r="F22" s="16">
        <v>4</v>
      </c>
      <c r="G22" s="16">
        <v>432000</v>
      </c>
      <c r="H22" s="16">
        <v>264000</v>
      </c>
      <c r="I22" s="16">
        <v>414000</v>
      </c>
      <c r="J22" s="16">
        <v>425000</v>
      </c>
      <c r="K22" s="16">
        <v>364000</v>
      </c>
      <c r="L22" s="16">
        <v>0</v>
      </c>
      <c r="M22" s="75">
        <f t="shared" si="1"/>
        <v>51155.663690952053</v>
      </c>
      <c r="N22" s="89" t="s">
        <v>123</v>
      </c>
      <c r="O22" s="18">
        <f t="shared" si="2"/>
        <v>4</v>
      </c>
      <c r="P22" s="18">
        <f t="shared" si="3"/>
        <v>0.46666666666666667</v>
      </c>
      <c r="Q22" s="16">
        <f t="shared" ca="1" si="4"/>
        <v>1.2987770898858053</v>
      </c>
      <c r="R22" s="16">
        <f t="shared" ca="1" si="5"/>
        <v>5.7654437565524717</v>
      </c>
      <c r="S22" s="33">
        <v>19.9718620286753</v>
      </c>
      <c r="T22" s="34">
        <f t="shared" ca="1" si="6"/>
        <v>25.737305785227772</v>
      </c>
      <c r="U22" s="35">
        <f t="shared" si="7"/>
        <v>6.25</v>
      </c>
      <c r="V22" s="36">
        <f t="shared" ca="1" si="8"/>
        <v>19.487305785227772</v>
      </c>
      <c r="W22" s="18"/>
      <c r="X22" s="18"/>
      <c r="Y22" s="1"/>
      <c r="Z22" s="1"/>
      <c r="AA22" s="1"/>
      <c r="AB22" s="1"/>
      <c r="AC22" s="1"/>
    </row>
    <row r="23" spans="1:29" s="1" customFormat="1" ht="18.75">
      <c r="A23" s="14">
        <v>49</v>
      </c>
      <c r="B23" s="13">
        <v>311361673</v>
      </c>
      <c r="C23" s="13" t="s">
        <v>95</v>
      </c>
      <c r="D23" s="24"/>
      <c r="E23" s="16">
        <v>17000</v>
      </c>
      <c r="F23" s="16">
        <v>4</v>
      </c>
      <c r="G23" s="16">
        <v>971000</v>
      </c>
      <c r="H23" s="16">
        <v>856000</v>
      </c>
      <c r="I23" s="16">
        <v>690000</v>
      </c>
      <c r="J23" s="16">
        <v>1107000</v>
      </c>
      <c r="K23" s="16">
        <v>923000</v>
      </c>
      <c r="L23" s="16">
        <v>0</v>
      </c>
      <c r="M23" s="75">
        <f t="shared" si="1"/>
        <v>98467.682276212101</v>
      </c>
      <c r="N23" s="88" t="s">
        <v>124</v>
      </c>
      <c r="O23" s="18">
        <f t="shared" si="2"/>
        <v>4</v>
      </c>
      <c r="P23" s="18">
        <f t="shared" si="3"/>
        <v>1.1333333333333333</v>
      </c>
      <c r="Q23" s="16">
        <f t="shared" ca="1" si="4"/>
        <v>2.4999689302656516</v>
      </c>
      <c r="R23" s="16">
        <f t="shared" ca="1" si="5"/>
        <v>7.6333022635989849</v>
      </c>
      <c r="S23" s="33">
        <v>21.134377649711901</v>
      </c>
      <c r="T23" s="34">
        <f t="shared" ca="1" si="6"/>
        <v>28.767679913310886</v>
      </c>
      <c r="U23" s="35">
        <f t="shared" si="7"/>
        <v>4.375</v>
      </c>
      <c r="V23" s="36">
        <f t="shared" ca="1" si="8"/>
        <v>24.392679913310886</v>
      </c>
      <c r="W23" s="18"/>
      <c r="X23" s="18"/>
    </row>
    <row r="24" spans="1:29" s="1" customFormat="1" ht="18.75">
      <c r="A24" s="14">
        <v>51</v>
      </c>
      <c r="B24" s="13">
        <v>224931272</v>
      </c>
      <c r="C24" s="13" t="s">
        <v>97</v>
      </c>
      <c r="D24" s="24"/>
      <c r="E24" s="16">
        <v>7000</v>
      </c>
      <c r="F24" s="16">
        <v>3</v>
      </c>
      <c r="G24" s="16">
        <v>0</v>
      </c>
      <c r="H24" s="16">
        <v>218000</v>
      </c>
      <c r="I24" s="16">
        <v>0</v>
      </c>
      <c r="J24" s="16">
        <v>0</v>
      </c>
      <c r="K24" s="16">
        <v>54000</v>
      </c>
      <c r="L24" s="16">
        <v>0</v>
      </c>
      <c r="M24" s="75">
        <f t="shared" si="1"/>
        <v>11910.409075141362</v>
      </c>
      <c r="N24" s="78" t="s">
        <v>187</v>
      </c>
      <c r="O24" s="18">
        <f t="shared" si="2"/>
        <v>3</v>
      </c>
      <c r="P24" s="18">
        <f t="shared" si="3"/>
        <v>0.46666666666666667</v>
      </c>
      <c r="Q24" s="16">
        <f t="shared" ca="1" si="4"/>
        <v>0.30239010349693879</v>
      </c>
      <c r="R24" s="16">
        <f t="shared" ca="1" si="5"/>
        <v>3.7690567701636057</v>
      </c>
      <c r="S24" s="33">
        <v>20.057741507042302</v>
      </c>
      <c r="T24" s="34">
        <f t="shared" ca="1" si="6"/>
        <v>23.826798277205906</v>
      </c>
      <c r="U24" s="35">
        <f t="shared" si="7"/>
        <v>0</v>
      </c>
      <c r="V24" s="36">
        <f t="shared" ca="1" si="8"/>
        <v>23.826798277205906</v>
      </c>
      <c r="W24" s="18"/>
      <c r="X24" s="18"/>
    </row>
    <row r="25" spans="1:29" s="1" customFormat="1" ht="18.75">
      <c r="A25" s="14">
        <v>53</v>
      </c>
      <c r="B25" s="13">
        <v>500959924</v>
      </c>
      <c r="C25" s="13" t="s">
        <v>99</v>
      </c>
      <c r="D25" s="24"/>
      <c r="E25" s="16">
        <v>6400</v>
      </c>
      <c r="F25" s="16">
        <v>4</v>
      </c>
      <c r="G25" s="16">
        <v>460000</v>
      </c>
      <c r="H25" s="16">
        <v>439000</v>
      </c>
      <c r="I25" s="16">
        <v>466000</v>
      </c>
      <c r="J25" s="16">
        <v>480000</v>
      </c>
      <c r="K25" s="16">
        <v>412000</v>
      </c>
      <c r="L25" s="16">
        <v>0</v>
      </c>
      <c r="M25" s="75">
        <f t="shared" si="1"/>
        <v>58230.251962837516</v>
      </c>
      <c r="N25" s="78" t="s">
        <v>187</v>
      </c>
      <c r="O25" s="18">
        <f t="shared" si="2"/>
        <v>4</v>
      </c>
      <c r="P25" s="18">
        <f t="shared" si="3"/>
        <v>0.42666666666666669</v>
      </c>
      <c r="Q25" s="16">
        <f t="shared" ca="1" si="4"/>
        <v>1.4783918677021821</v>
      </c>
      <c r="R25" s="16">
        <f t="shared" ca="1" si="5"/>
        <v>5.9050585343688491</v>
      </c>
      <c r="S25" s="33">
        <v>13.801545787823301</v>
      </c>
      <c r="T25" s="34">
        <f t="shared" ca="1" si="6"/>
        <v>19.706604322192149</v>
      </c>
      <c r="U25" s="35">
        <f t="shared" si="7"/>
        <v>0</v>
      </c>
      <c r="V25" s="36">
        <f t="shared" ca="1" si="8"/>
        <v>19.706604322192149</v>
      </c>
      <c r="W25" s="18"/>
      <c r="X25" s="18"/>
    </row>
    <row r="26" spans="1:29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75">
        <f t="shared" si="1"/>
        <v>0</v>
      </c>
      <c r="N26" s="78" t="s">
        <v>187</v>
      </c>
      <c r="O26" s="18">
        <f t="shared" si="2"/>
        <v>0</v>
      </c>
      <c r="P26" s="18">
        <f t="shared" si="3"/>
        <v>0</v>
      </c>
      <c r="Q26" s="16">
        <f t="shared" ca="1" si="4"/>
        <v>0</v>
      </c>
      <c r="R26" s="16">
        <f t="shared" ca="1" si="5"/>
        <v>0</v>
      </c>
      <c r="S26" s="33" t="e">
        <v>#N/A</v>
      </c>
      <c r="T26" s="34" t="e">
        <f t="shared" ca="1" si="6"/>
        <v>#N/A</v>
      </c>
      <c r="U26" s="35">
        <f t="shared" si="7"/>
        <v>0</v>
      </c>
      <c r="V26" s="36" t="e">
        <f t="shared" ca="1" si="8"/>
        <v>#N/A</v>
      </c>
      <c r="W26" s="18"/>
      <c r="X26" s="18"/>
    </row>
    <row r="27" spans="1:29" s="1" customFormat="1" ht="18.75">
      <c r="A27" s="14">
        <v>56</v>
      </c>
      <c r="B27" s="13">
        <v>10692887209</v>
      </c>
      <c r="C27" s="13" t="s">
        <v>102</v>
      </c>
      <c r="D27" s="24"/>
      <c r="E27" s="16">
        <v>12000</v>
      </c>
      <c r="F27" s="16">
        <v>4</v>
      </c>
      <c r="G27" s="16">
        <v>549000</v>
      </c>
      <c r="H27" s="16">
        <v>486000</v>
      </c>
      <c r="I27" s="16">
        <v>512000</v>
      </c>
      <c r="J27" s="16">
        <v>0</v>
      </c>
      <c r="K27" s="16">
        <v>0</v>
      </c>
      <c r="L27" s="16">
        <v>0</v>
      </c>
      <c r="M27" s="75">
        <f t="shared" si="1"/>
        <v>43864.959758439305</v>
      </c>
      <c r="N27" s="78" t="s">
        <v>187</v>
      </c>
      <c r="O27" s="18">
        <f t="shared" si="2"/>
        <v>4</v>
      </c>
      <c r="P27" s="18">
        <f t="shared" si="3"/>
        <v>0.8</v>
      </c>
      <c r="Q27" s="16">
        <f t="shared" ca="1" si="4"/>
        <v>1.1136754109418432</v>
      </c>
      <c r="R27" s="16">
        <f t="shared" ca="1" si="5"/>
        <v>5.9136754109418428</v>
      </c>
      <c r="S27" s="33">
        <v>15.4376388308474</v>
      </c>
      <c r="T27" s="34">
        <f t="shared" ca="1" si="6"/>
        <v>21.351314241789243</v>
      </c>
      <c r="U27" s="35">
        <f t="shared" si="7"/>
        <v>0</v>
      </c>
      <c r="V27" s="36">
        <f t="shared" ca="1" si="8"/>
        <v>21.351314241789243</v>
      </c>
      <c r="W27" s="18"/>
      <c r="X27" s="18"/>
    </row>
    <row r="28" spans="1:29" s="1" customFormat="1" ht="18.75">
      <c r="A28" s="14">
        <v>57</v>
      </c>
      <c r="B28" s="13">
        <v>446583427</v>
      </c>
      <c r="C28" s="13" t="s">
        <v>118</v>
      </c>
      <c r="D28" s="14" t="s">
        <v>119</v>
      </c>
      <c r="E28" s="16">
        <v>9000</v>
      </c>
      <c r="F28" s="16">
        <v>3</v>
      </c>
      <c r="G28" s="16">
        <v>367000</v>
      </c>
      <c r="H28" s="16">
        <v>0</v>
      </c>
      <c r="I28" s="16">
        <v>313000</v>
      </c>
      <c r="J28" s="16">
        <v>372000</v>
      </c>
      <c r="K28" s="16">
        <v>349000</v>
      </c>
      <c r="L28" s="16">
        <v>0</v>
      </c>
      <c r="M28" s="75">
        <f t="shared" si="1"/>
        <v>40721.953294236133</v>
      </c>
      <c r="N28" s="78" t="s">
        <v>187</v>
      </c>
      <c r="O28" s="18">
        <f t="shared" si="2"/>
        <v>3</v>
      </c>
      <c r="P28" s="18">
        <f t="shared" si="3"/>
        <v>0.6</v>
      </c>
      <c r="Q28" s="16">
        <f t="shared" ca="1" si="4"/>
        <v>1.0338784833967107</v>
      </c>
      <c r="R28" s="16">
        <f t="shared" ca="1" si="5"/>
        <v>4.6338784833967104</v>
      </c>
      <c r="S28" s="33">
        <v>12.9930120688875</v>
      </c>
      <c r="T28" s="34">
        <f t="shared" ca="1" si="6"/>
        <v>17.626890552284209</v>
      </c>
      <c r="U28" s="35">
        <f t="shared" si="7"/>
        <v>0</v>
      </c>
      <c r="V28" s="36">
        <f t="shared" ca="1" si="8"/>
        <v>17.626890552284209</v>
      </c>
      <c r="W28" s="4"/>
      <c r="X28" s="18"/>
    </row>
    <row r="29" spans="1:29" s="2" customFormat="1" ht="18.75">
      <c r="A29" s="14">
        <v>58</v>
      </c>
      <c r="B29" s="13">
        <v>1875367946</v>
      </c>
      <c r="C29" s="13" t="s">
        <v>121</v>
      </c>
      <c r="D29" s="14"/>
      <c r="E29" s="16">
        <v>7000</v>
      </c>
      <c r="F29" s="16">
        <v>4</v>
      </c>
      <c r="G29" s="16">
        <v>457000</v>
      </c>
      <c r="H29" s="16">
        <v>344000</v>
      </c>
      <c r="I29" s="16">
        <v>496000</v>
      </c>
      <c r="J29" s="16">
        <v>455000</v>
      </c>
      <c r="K29" s="16">
        <v>473000</v>
      </c>
      <c r="L29" s="16">
        <v>0</v>
      </c>
      <c r="M29" s="75">
        <f t="shared" si="1"/>
        <v>57609.951749365537</v>
      </c>
      <c r="N29" s="78" t="s">
        <v>187</v>
      </c>
      <c r="O29" s="18">
        <f t="shared" si="2"/>
        <v>4</v>
      </c>
      <c r="P29" s="18">
        <f t="shared" si="3"/>
        <v>0.46666666666666667</v>
      </c>
      <c r="Q29" s="16">
        <f t="shared" ca="1" si="4"/>
        <v>1.4626432360164363</v>
      </c>
      <c r="R29" s="16">
        <f t="shared" ca="1" si="5"/>
        <v>5.9293099026831033</v>
      </c>
      <c r="S29" s="33">
        <v>13.7974980472826</v>
      </c>
      <c r="T29" s="34">
        <f t="shared" ca="1" si="6"/>
        <v>19.726807949965703</v>
      </c>
      <c r="U29" s="35">
        <f t="shared" si="7"/>
        <v>0</v>
      </c>
      <c r="V29" s="36">
        <f t="shared" ca="1" si="8"/>
        <v>19.726807949965703</v>
      </c>
      <c r="W29" s="6"/>
      <c r="X29" s="18"/>
      <c r="Y29" s="1"/>
      <c r="Z29" s="1"/>
      <c r="AA29" s="1"/>
      <c r="AB29" s="1"/>
      <c r="AC29" s="1"/>
    </row>
    <row r="30" spans="1:29" s="2" customFormat="1" ht="18.75">
      <c r="A30" s="14">
        <v>62</v>
      </c>
      <c r="B30" s="13">
        <v>643913124</v>
      </c>
      <c r="C30" s="13" t="s">
        <v>125</v>
      </c>
      <c r="D30" s="24"/>
      <c r="E30" s="16">
        <v>6000</v>
      </c>
      <c r="F30" s="16">
        <v>4</v>
      </c>
      <c r="G30" s="16">
        <v>638000</v>
      </c>
      <c r="H30" s="16">
        <v>316000</v>
      </c>
      <c r="I30" s="16">
        <v>526000</v>
      </c>
      <c r="J30" s="16">
        <v>526000</v>
      </c>
      <c r="K30" s="16">
        <v>428000</v>
      </c>
      <c r="L30" s="16">
        <v>0</v>
      </c>
      <c r="M30" s="75">
        <f t="shared" si="1"/>
        <v>61622.658482578321</v>
      </c>
      <c r="N30" s="88" t="s">
        <v>124</v>
      </c>
      <c r="O30" s="18">
        <f t="shared" si="2"/>
        <v>4</v>
      </c>
      <c r="P30" s="18">
        <f t="shared" si="3"/>
        <v>0.4</v>
      </c>
      <c r="Q30" s="16">
        <f t="shared" ca="1" si="4"/>
        <v>1.5645207447320364</v>
      </c>
      <c r="R30" s="16">
        <f t="shared" ca="1" si="5"/>
        <v>5.9645207447320363</v>
      </c>
      <c r="S30" s="33">
        <v>19.085311079426301</v>
      </c>
      <c r="T30" s="34">
        <f t="shared" ca="1" si="6"/>
        <v>25.049831824158339</v>
      </c>
      <c r="U30" s="35">
        <f t="shared" si="7"/>
        <v>4.375</v>
      </c>
      <c r="V30" s="36">
        <f t="shared" ca="1" si="8"/>
        <v>20.674831824158339</v>
      </c>
      <c r="W30" s="6"/>
      <c r="X30" s="18"/>
      <c r="Y30" s="1"/>
      <c r="Z30" s="1"/>
      <c r="AA30" s="1"/>
      <c r="AB30" s="1"/>
      <c r="AC30" s="1"/>
    </row>
    <row r="31" spans="1:29" s="2" customFormat="1" ht="18.75">
      <c r="A31" s="14">
        <v>69</v>
      </c>
      <c r="B31" s="13">
        <v>1588894627</v>
      </c>
      <c r="C31" s="13" t="s">
        <v>126</v>
      </c>
      <c r="D31" s="24"/>
      <c r="E31" s="16">
        <v>5000</v>
      </c>
      <c r="F31" s="16">
        <v>3</v>
      </c>
      <c r="G31" s="16">
        <v>0</v>
      </c>
      <c r="H31" s="16">
        <v>0</v>
      </c>
      <c r="I31" s="16">
        <v>0</v>
      </c>
      <c r="J31" s="16">
        <v>79000</v>
      </c>
      <c r="K31" s="16">
        <v>0</v>
      </c>
      <c r="L31" s="16">
        <v>0</v>
      </c>
      <c r="M31" s="75">
        <f t="shared" si="1"/>
        <v>4712.1631476040038</v>
      </c>
      <c r="N31" s="78" t="s">
        <v>187</v>
      </c>
      <c r="O31" s="18">
        <f t="shared" si="2"/>
        <v>3</v>
      </c>
      <c r="P31" s="18">
        <f t="shared" si="3"/>
        <v>0.33333333333333331</v>
      </c>
      <c r="Q31" s="16">
        <f t="shared" ca="1" si="4"/>
        <v>0.11963581543747467</v>
      </c>
      <c r="R31" s="16">
        <f t="shared" ca="1" si="5"/>
        <v>3.4529691487708081</v>
      </c>
      <c r="S31" s="33">
        <v>19.980788560317301</v>
      </c>
      <c r="T31" s="34">
        <f t="shared" ca="1" si="6"/>
        <v>23.433757709088109</v>
      </c>
      <c r="U31" s="35">
        <f t="shared" si="7"/>
        <v>0</v>
      </c>
      <c r="V31" s="36">
        <f t="shared" ca="1" si="8"/>
        <v>23.433757709088109</v>
      </c>
      <c r="W31" s="6"/>
      <c r="X31" s="18"/>
      <c r="Y31" s="1"/>
      <c r="Z31" s="1"/>
      <c r="AA31" s="1"/>
      <c r="AB31" s="1"/>
      <c r="AC31" s="1"/>
    </row>
    <row r="32" spans="1:29" s="2" customFormat="1" ht="18.75">
      <c r="A32" s="14">
        <v>73</v>
      </c>
      <c r="B32" s="13">
        <v>1326195449</v>
      </c>
      <c r="C32" s="14" t="s">
        <v>134</v>
      </c>
      <c r="D32" s="24"/>
      <c r="E32" s="16">
        <v>10000</v>
      </c>
      <c r="F32" s="16">
        <v>2</v>
      </c>
      <c r="G32" s="16">
        <v>139000</v>
      </c>
      <c r="H32" s="16">
        <v>175000</v>
      </c>
      <c r="I32" s="16">
        <v>105000</v>
      </c>
      <c r="J32" s="16">
        <v>0</v>
      </c>
      <c r="K32" s="16">
        <v>0</v>
      </c>
      <c r="L32" s="16">
        <v>0</v>
      </c>
      <c r="M32" s="75">
        <f t="shared" si="1"/>
        <v>16468.745462109564</v>
      </c>
      <c r="N32" s="78" t="s">
        <v>187</v>
      </c>
      <c r="O32" s="18">
        <f t="shared" si="2"/>
        <v>2</v>
      </c>
      <c r="P32" s="18">
        <f t="shared" si="3"/>
        <v>0.66666666666666663</v>
      </c>
      <c r="Q32" s="16">
        <f t="shared" ca="1" si="4"/>
        <v>0.41812045357417293</v>
      </c>
      <c r="R32" s="16">
        <f t="shared" ca="1" si="5"/>
        <v>3.0847871202408395</v>
      </c>
      <c r="S32" s="33">
        <v>17.351066949521901</v>
      </c>
      <c r="T32" s="34">
        <f t="shared" ca="1" si="6"/>
        <v>20.43585406976274</v>
      </c>
      <c r="U32" s="35">
        <f t="shared" si="7"/>
        <v>0</v>
      </c>
      <c r="V32" s="36">
        <f t="shared" ca="1" si="8"/>
        <v>20.43585406976274</v>
      </c>
      <c r="W32" s="6"/>
      <c r="X32" s="18"/>
      <c r="Y32" s="1"/>
      <c r="Z32" s="1"/>
      <c r="AA32" s="1"/>
      <c r="AB32" s="1"/>
      <c r="AC32" s="1"/>
    </row>
    <row r="33" spans="1:29" s="2" customFormat="1" ht="18.75">
      <c r="A33" s="14">
        <v>77</v>
      </c>
      <c r="B33" s="13">
        <v>904395212</v>
      </c>
      <c r="C33" s="13" t="s">
        <v>157</v>
      </c>
      <c r="D33" s="14" t="s">
        <v>140</v>
      </c>
      <c r="E33" s="16">
        <v>14000</v>
      </c>
      <c r="F33" s="16">
        <v>4</v>
      </c>
      <c r="G33" s="16">
        <v>443000</v>
      </c>
      <c r="H33" s="16">
        <v>400000</v>
      </c>
      <c r="I33" s="16">
        <v>483000</v>
      </c>
      <c r="J33" s="16">
        <v>454000</v>
      </c>
      <c r="K33" s="16">
        <v>442000</v>
      </c>
      <c r="L33" s="16">
        <v>0</v>
      </c>
      <c r="M33" s="75">
        <f t="shared" si="1"/>
        <v>57551.684670628871</v>
      </c>
      <c r="N33" s="78" t="s">
        <v>187</v>
      </c>
      <c r="O33" s="18">
        <f t="shared" si="2"/>
        <v>4</v>
      </c>
      <c r="P33" s="18">
        <f t="shared" si="3"/>
        <v>0.93333333333333335</v>
      </c>
      <c r="Q33" s="16">
        <f t="shared" ca="1" si="4"/>
        <v>1.4611639091638919</v>
      </c>
      <c r="R33" s="16">
        <f t="shared" ca="1" si="5"/>
        <v>6.3944972424972253</v>
      </c>
      <c r="S33" s="33">
        <v>14.865962402364699</v>
      </c>
      <c r="T33" s="34">
        <f t="shared" ca="1" si="6"/>
        <v>21.260459644861925</v>
      </c>
      <c r="U33" s="35">
        <f t="shared" si="7"/>
        <v>0</v>
      </c>
      <c r="V33" s="36">
        <f t="shared" ca="1" si="8"/>
        <v>21.260459644861925</v>
      </c>
      <c r="W33" s="4"/>
      <c r="X33" s="18"/>
      <c r="Y33" s="1"/>
      <c r="Z33" s="1"/>
      <c r="AA33" s="1"/>
      <c r="AB33" s="1"/>
      <c r="AC33" s="1"/>
    </row>
    <row r="34" spans="1:29" s="2" customFormat="1" ht="18.75">
      <c r="A34" s="14">
        <v>78</v>
      </c>
      <c r="B34" s="13">
        <v>783202763</v>
      </c>
      <c r="C34" s="13" t="s">
        <v>148</v>
      </c>
      <c r="D34" s="24"/>
      <c r="E34" s="16">
        <v>13000</v>
      </c>
      <c r="F34" s="16">
        <v>2</v>
      </c>
      <c r="G34" s="16">
        <v>0</v>
      </c>
      <c r="H34" s="16">
        <v>238000</v>
      </c>
      <c r="I34" s="16">
        <v>99000</v>
      </c>
      <c r="J34" s="16">
        <v>99000</v>
      </c>
      <c r="K34" s="16">
        <v>136000</v>
      </c>
      <c r="L34" s="16">
        <v>0</v>
      </c>
      <c r="M34" s="75">
        <f t="shared" si="1"/>
        <v>20799.218705980409</v>
      </c>
      <c r="N34" s="78" t="s">
        <v>187</v>
      </c>
      <c r="O34" s="18">
        <f t="shared" si="2"/>
        <v>2</v>
      </c>
      <c r="P34" s="18">
        <f t="shared" si="3"/>
        <v>0.8666666666666667</v>
      </c>
      <c r="Q34" s="16">
        <f t="shared" ca="1" si="4"/>
        <v>0.52806564891913521</v>
      </c>
      <c r="R34" s="16">
        <f t="shared" ca="1" si="5"/>
        <v>3.3947323155858018</v>
      </c>
      <c r="S34" s="33">
        <v>16.973273680188701</v>
      </c>
      <c r="T34" s="34">
        <f t="shared" ca="1" si="6"/>
        <v>20.368005995774503</v>
      </c>
      <c r="U34" s="35">
        <f t="shared" si="7"/>
        <v>0</v>
      </c>
      <c r="V34" s="36">
        <f t="shared" ca="1" si="8"/>
        <v>20.368005995774503</v>
      </c>
      <c r="W34" s="53"/>
      <c r="X34" s="18"/>
      <c r="Y34" s="1"/>
      <c r="Z34" s="1"/>
      <c r="AA34" s="1"/>
      <c r="AB34" s="1"/>
      <c r="AC34" s="1"/>
    </row>
    <row r="35" spans="1:29" s="2" customFormat="1" ht="18.75">
      <c r="A35" s="14">
        <v>82</v>
      </c>
      <c r="B35" s="13">
        <v>982362214</v>
      </c>
      <c r="C35" s="13" t="s">
        <v>144</v>
      </c>
      <c r="D35" s="24"/>
      <c r="E35" s="16">
        <v>14000</v>
      </c>
      <c r="F35" s="16">
        <v>4</v>
      </c>
      <c r="G35" s="16">
        <v>304000</v>
      </c>
      <c r="H35" s="16">
        <v>310000</v>
      </c>
      <c r="I35" s="16">
        <v>325000</v>
      </c>
      <c r="J35" s="16">
        <v>312000</v>
      </c>
      <c r="K35" s="16">
        <v>278000</v>
      </c>
      <c r="L35" s="16">
        <v>0</v>
      </c>
      <c r="M35" s="75">
        <f t="shared" si="1"/>
        <v>43481.609765848611</v>
      </c>
      <c r="N35" s="89" t="s">
        <v>123</v>
      </c>
      <c r="O35" s="18">
        <f t="shared" si="2"/>
        <v>4</v>
      </c>
      <c r="P35" s="18">
        <f t="shared" si="3"/>
        <v>0.93333333333333335</v>
      </c>
      <c r="Q35" s="16">
        <f t="shared" ca="1" si="4"/>
        <v>1.1039426433094541</v>
      </c>
      <c r="R35" s="16">
        <f t="shared" ca="1" si="5"/>
        <v>6.0372759766427873</v>
      </c>
      <c r="S35" s="33">
        <v>20.068451410419598</v>
      </c>
      <c r="T35" s="34">
        <f t="shared" ca="1" si="6"/>
        <v>26.105727387062387</v>
      </c>
      <c r="U35" s="35">
        <f t="shared" si="7"/>
        <v>6.25</v>
      </c>
      <c r="V35" s="36">
        <f t="shared" ca="1" si="8"/>
        <v>19.855727387062387</v>
      </c>
      <c r="W35" s="6"/>
      <c r="X35" s="18"/>
      <c r="Y35" s="1"/>
      <c r="Z35" s="1"/>
      <c r="AA35" s="1"/>
      <c r="AB35" s="1"/>
      <c r="AC35" s="1"/>
    </row>
    <row r="36" spans="1:29" s="2" customFormat="1" ht="18.75">
      <c r="A36" s="14">
        <v>84</v>
      </c>
      <c r="B36" s="13">
        <v>1115930957</v>
      </c>
      <c r="C36" s="59" t="s">
        <v>158</v>
      </c>
      <c r="D36" s="24"/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75">
        <f t="shared" si="1"/>
        <v>0</v>
      </c>
      <c r="N36" s="78" t="s">
        <v>187</v>
      </c>
      <c r="O36" s="18">
        <f t="shared" si="2"/>
        <v>0</v>
      </c>
      <c r="P36" s="18">
        <f t="shared" si="3"/>
        <v>0</v>
      </c>
      <c r="Q36" s="16">
        <f t="shared" ca="1" si="4"/>
        <v>0</v>
      </c>
      <c r="R36" s="16">
        <f t="shared" ca="1" si="5"/>
        <v>0</v>
      </c>
      <c r="S36" s="33">
        <v>17.770232809855599</v>
      </c>
      <c r="T36" s="34">
        <f t="shared" ca="1" si="6"/>
        <v>17.770232809855599</v>
      </c>
      <c r="U36" s="35">
        <f t="shared" si="7"/>
        <v>0</v>
      </c>
      <c r="V36" s="36">
        <f t="shared" ca="1" si="8"/>
        <v>17.770232809855599</v>
      </c>
      <c r="W36" s="47"/>
      <c r="X36" s="47"/>
      <c r="Y36" s="1"/>
      <c r="Z36" s="1"/>
      <c r="AA36" s="1"/>
      <c r="AB36" s="1"/>
      <c r="AC36" s="1"/>
    </row>
    <row r="37" spans="1:29" s="2" customFormat="1" ht="18.75">
      <c r="A37" s="14">
        <v>87</v>
      </c>
      <c r="B37" s="13">
        <v>1126397085</v>
      </c>
      <c r="C37" s="13" t="s">
        <v>153</v>
      </c>
      <c r="D37" s="24"/>
      <c r="E37" s="16">
        <v>6400</v>
      </c>
      <c r="F37" s="16">
        <v>4</v>
      </c>
      <c r="G37" s="16">
        <v>306000</v>
      </c>
      <c r="H37" s="16">
        <v>331000</v>
      </c>
      <c r="I37" s="16">
        <v>372000</v>
      </c>
      <c r="J37" s="16">
        <v>282000</v>
      </c>
      <c r="K37" s="16">
        <v>299000</v>
      </c>
      <c r="L37" s="16">
        <v>0</v>
      </c>
      <c r="M37" s="75">
        <f t="shared" si="1"/>
        <v>44776.262839299648</v>
      </c>
      <c r="N37" s="78" t="s">
        <v>187</v>
      </c>
      <c r="O37" s="18">
        <f t="shared" si="2"/>
        <v>4</v>
      </c>
      <c r="P37" s="18">
        <f t="shared" si="3"/>
        <v>0.42666666666666669</v>
      </c>
      <c r="Q37" s="16">
        <f t="shared" ref="Q37:Q70" ca="1" si="9">IF(COUNTIF(OFFSET($M$5,0,0,COUNTA($M$5:$M$81)),"&gt;0"),$Z$1*$Z$10*M37/SUM(OFFSET($M$5,0,0,COUNTA($M$5:$M$81))),0)</f>
        <v>1.1368122344715732</v>
      </c>
      <c r="R37" s="16">
        <f t="shared" ca="1" si="5"/>
        <v>5.5634789011382395</v>
      </c>
      <c r="S37" s="33">
        <v>13.9717389659896</v>
      </c>
      <c r="T37" s="34">
        <f t="shared" ca="1" si="6"/>
        <v>19.535217867127841</v>
      </c>
      <c r="U37" s="35">
        <f t="shared" ref="U37:U70" si="10">VLOOKUP(N37,$Y$3:$Z$9,2,FALSE)</f>
        <v>0</v>
      </c>
      <c r="V37" s="36">
        <f t="shared" ca="1" si="8"/>
        <v>19.535217867127841</v>
      </c>
      <c r="W37" s="47"/>
      <c r="X37" s="47"/>
      <c r="Y37" s="1"/>
      <c r="Z37" s="1"/>
      <c r="AA37" s="1"/>
      <c r="AB37" s="1"/>
      <c r="AC37" s="1"/>
    </row>
    <row r="38" spans="1:29" s="2" customFormat="1" ht="18.75">
      <c r="A38" s="14">
        <v>92</v>
      </c>
      <c r="B38" s="13">
        <v>1367873925</v>
      </c>
      <c r="C38" s="13" t="s">
        <v>191</v>
      </c>
      <c r="D38" s="24" t="s">
        <v>159</v>
      </c>
      <c r="E38" s="16">
        <v>14000</v>
      </c>
      <c r="F38" s="16">
        <v>4</v>
      </c>
      <c r="G38" s="16">
        <v>275000</v>
      </c>
      <c r="H38" s="16">
        <v>283000</v>
      </c>
      <c r="I38" s="16">
        <v>234000</v>
      </c>
      <c r="J38" s="16">
        <v>226000</v>
      </c>
      <c r="K38" s="16">
        <v>358000</v>
      </c>
      <c r="L38" s="16">
        <v>0</v>
      </c>
      <c r="M38" s="75">
        <f t="shared" si="1"/>
        <v>40175.734506186156</v>
      </c>
      <c r="N38" s="78" t="s">
        <v>187</v>
      </c>
      <c r="O38" s="18">
        <f t="shared" si="2"/>
        <v>4</v>
      </c>
      <c r="P38" s="18">
        <f t="shared" si="3"/>
        <v>0.93333333333333335</v>
      </c>
      <c r="Q38" s="16">
        <f t="shared" ca="1" si="9"/>
        <v>1.020010684666343</v>
      </c>
      <c r="R38" s="16">
        <f t="shared" ca="1" si="5"/>
        <v>5.9533440179996768</v>
      </c>
      <c r="S38" s="33">
        <v>14.779042355973401</v>
      </c>
      <c r="T38" s="34">
        <f t="shared" ca="1" si="6"/>
        <v>20.732386373973078</v>
      </c>
      <c r="U38" s="35">
        <f t="shared" si="10"/>
        <v>0</v>
      </c>
      <c r="V38" s="36">
        <f t="shared" ca="1" si="8"/>
        <v>20.732386373973078</v>
      </c>
      <c r="W38" s="47"/>
      <c r="X38" s="47"/>
      <c r="Y38" s="1"/>
      <c r="Z38" s="1"/>
      <c r="AA38" s="1"/>
      <c r="AB38" s="1"/>
      <c r="AC38" s="1"/>
    </row>
    <row r="39" spans="1:29" s="2" customFormat="1" ht="18.75">
      <c r="A39" s="14">
        <v>93</v>
      </c>
      <c r="B39" s="13">
        <v>1458346420</v>
      </c>
      <c r="C39" s="13" t="s">
        <v>178</v>
      </c>
      <c r="D39" s="24"/>
      <c r="E39" s="16">
        <v>14000</v>
      </c>
      <c r="F39" s="16">
        <v>0</v>
      </c>
      <c r="G39" s="16">
        <v>378000</v>
      </c>
      <c r="H39" s="16">
        <v>309000</v>
      </c>
      <c r="I39" s="16">
        <v>428000</v>
      </c>
      <c r="J39" s="16">
        <v>389000</v>
      </c>
      <c r="K39" s="16">
        <v>400000</v>
      </c>
      <c r="L39" s="16">
        <v>0</v>
      </c>
      <c r="M39" s="75">
        <f t="shared" si="1"/>
        <v>51256.648773400935</v>
      </c>
      <c r="N39" s="78" t="s">
        <v>187</v>
      </c>
      <c r="O39" s="18">
        <f t="shared" si="2"/>
        <v>0</v>
      </c>
      <c r="P39" s="18">
        <f t="shared" si="3"/>
        <v>0.93333333333333335</v>
      </c>
      <c r="Q39" s="16">
        <f t="shared" ca="1" si="9"/>
        <v>1.3013409723973723</v>
      </c>
      <c r="R39" s="16">
        <f t="shared" ca="1" si="5"/>
        <v>2.2346743057307057</v>
      </c>
      <c r="S39" s="33">
        <v>14.633426628712099</v>
      </c>
      <c r="T39" s="34">
        <f t="shared" ca="1" si="6"/>
        <v>16.868100934442804</v>
      </c>
      <c r="U39" s="35">
        <f t="shared" si="10"/>
        <v>0</v>
      </c>
      <c r="V39" s="36">
        <f t="shared" ca="1" si="8"/>
        <v>16.868100934442804</v>
      </c>
      <c r="W39" s="47"/>
      <c r="X39" s="47"/>
      <c r="Y39" s="1"/>
      <c r="Z39" s="1"/>
      <c r="AA39" s="1"/>
      <c r="AB39" s="1"/>
      <c r="AC39" s="1"/>
    </row>
    <row r="40" spans="1:29" s="2" customFormat="1" ht="18.75">
      <c r="A40" s="14">
        <v>94</v>
      </c>
      <c r="B40" s="13">
        <v>1885772704</v>
      </c>
      <c r="C40" s="13" t="s">
        <v>180</v>
      </c>
      <c r="D40" s="24"/>
      <c r="E40" s="16">
        <v>5600</v>
      </c>
      <c r="F40" s="16">
        <v>0</v>
      </c>
      <c r="G40" s="16">
        <v>0</v>
      </c>
      <c r="H40" s="16">
        <v>105000</v>
      </c>
      <c r="I40" s="16">
        <v>0</v>
      </c>
      <c r="J40" s="16">
        <v>103000</v>
      </c>
      <c r="K40" s="16">
        <v>145000</v>
      </c>
      <c r="L40" s="16">
        <v>0</v>
      </c>
      <c r="M40" s="75">
        <f t="shared" si="1"/>
        <v>14482.082895028681</v>
      </c>
      <c r="N40" s="78" t="s">
        <v>187</v>
      </c>
      <c r="O40" s="18">
        <f t="shared" si="2"/>
        <v>0</v>
      </c>
      <c r="P40" s="18">
        <f t="shared" si="3"/>
        <v>0.37333333333333335</v>
      </c>
      <c r="Q40" s="16">
        <f t="shared" ca="1" si="9"/>
        <v>0.36768162351526901</v>
      </c>
      <c r="R40" s="16">
        <f t="shared" ca="1" si="5"/>
        <v>0.74101495684860241</v>
      </c>
      <c r="S40" s="33">
        <v>16.285404949820101</v>
      </c>
      <c r="T40" s="34">
        <f t="shared" ca="1" si="6"/>
        <v>17.026419906668703</v>
      </c>
      <c r="U40" s="35">
        <f t="shared" si="10"/>
        <v>0</v>
      </c>
      <c r="V40" s="36">
        <f t="shared" ca="1" si="8"/>
        <v>17.026419906668703</v>
      </c>
      <c r="W40" s="47"/>
      <c r="X40" s="47"/>
      <c r="Y40" s="1"/>
      <c r="Z40" s="1"/>
      <c r="AA40" s="1"/>
      <c r="AB40" s="1"/>
      <c r="AC40" s="1"/>
    </row>
    <row r="41" spans="1:29" s="2" customFormat="1" ht="18.75">
      <c r="A41" s="14">
        <v>99</v>
      </c>
      <c r="B41" s="13">
        <v>1797454822</v>
      </c>
      <c r="C41" s="13" t="s">
        <v>181</v>
      </c>
      <c r="D41" s="24"/>
      <c r="E41" s="16">
        <v>14000</v>
      </c>
      <c r="F41" s="16">
        <v>3</v>
      </c>
      <c r="G41" s="16">
        <v>112000</v>
      </c>
      <c r="H41" s="16">
        <v>105000</v>
      </c>
      <c r="I41" s="16">
        <v>133000</v>
      </c>
      <c r="J41" s="16">
        <v>132000</v>
      </c>
      <c r="K41" s="16">
        <v>154000</v>
      </c>
      <c r="L41" s="16">
        <v>0</v>
      </c>
      <c r="M41" s="75">
        <f t="shared" si="1"/>
        <v>22521.267900162034</v>
      </c>
      <c r="N41" s="78" t="s">
        <v>187</v>
      </c>
      <c r="O41" s="18">
        <f t="shared" si="2"/>
        <v>3</v>
      </c>
      <c r="P41" s="18">
        <f t="shared" si="3"/>
        <v>0.93333333333333335</v>
      </c>
      <c r="Q41" s="16">
        <f t="shared" ca="1" si="9"/>
        <v>0.57178628275884424</v>
      </c>
      <c r="R41" s="16">
        <f t="shared" ca="1" si="5"/>
        <v>4.5051196160921778</v>
      </c>
      <c r="S41" s="33">
        <v>14.479503920509</v>
      </c>
      <c r="T41" s="34">
        <f t="shared" ca="1" si="6"/>
        <v>18.984623536601177</v>
      </c>
      <c r="U41" s="35">
        <f t="shared" si="10"/>
        <v>0</v>
      </c>
      <c r="V41" s="36">
        <f t="shared" ca="1" si="8"/>
        <v>18.984623536601177</v>
      </c>
      <c r="W41" s="47"/>
      <c r="X41" s="47"/>
      <c r="Y41" s="1"/>
      <c r="Z41" s="1"/>
      <c r="AA41" s="1"/>
      <c r="AB41" s="1"/>
      <c r="AC41" s="1"/>
    </row>
    <row r="42" spans="1:29" s="1" customFormat="1" ht="18.75">
      <c r="A42" s="14">
        <v>100</v>
      </c>
      <c r="B42" s="13">
        <v>1516934519</v>
      </c>
      <c r="C42" s="14" t="s">
        <v>185</v>
      </c>
      <c r="D42" s="24"/>
      <c r="E42" s="16">
        <v>7000</v>
      </c>
      <c r="F42" s="16">
        <v>2</v>
      </c>
      <c r="G42" s="16">
        <v>0</v>
      </c>
      <c r="H42" s="16">
        <v>0</v>
      </c>
      <c r="I42" s="16">
        <v>142000</v>
      </c>
      <c r="J42" s="16">
        <v>0</v>
      </c>
      <c r="K42" s="16">
        <v>0</v>
      </c>
      <c r="L42" s="16">
        <v>0</v>
      </c>
      <c r="M42" s="75">
        <f t="shared" si="1"/>
        <v>7315.0324712350866</v>
      </c>
      <c r="N42" s="78" t="s">
        <v>187</v>
      </c>
      <c r="O42" s="18">
        <f t="shared" si="2"/>
        <v>2</v>
      </c>
      <c r="P42" s="18">
        <f t="shared" si="3"/>
        <v>0.46666666666666667</v>
      </c>
      <c r="Q42" s="16">
        <f t="shared" ca="1" si="9"/>
        <v>0.18571934952905822</v>
      </c>
      <c r="R42" s="16">
        <f t="shared" ca="1" si="5"/>
        <v>2.6523860161957251</v>
      </c>
      <c r="S42" s="33">
        <v>14.731910046012199</v>
      </c>
      <c r="T42" s="34">
        <f t="shared" ca="1" si="6"/>
        <v>17.384296062207923</v>
      </c>
      <c r="U42" s="35">
        <f t="shared" si="10"/>
        <v>0</v>
      </c>
      <c r="V42" s="36">
        <f t="shared" ca="1" si="8"/>
        <v>17.384296062207923</v>
      </c>
      <c r="W42" s="47"/>
      <c r="X42" s="47"/>
    </row>
    <row r="43" spans="1:29" s="1" customFormat="1" ht="18.75">
      <c r="A43" s="14">
        <v>103</v>
      </c>
      <c r="B43" s="13">
        <v>1540443440</v>
      </c>
      <c r="C43" s="13" t="s">
        <v>193</v>
      </c>
      <c r="D43" s="24" t="s">
        <v>189</v>
      </c>
      <c r="E43" s="16">
        <v>7000</v>
      </c>
      <c r="F43" s="16">
        <v>3</v>
      </c>
      <c r="G43" s="16">
        <v>293000</v>
      </c>
      <c r="H43" s="16">
        <v>295000</v>
      </c>
      <c r="I43" s="16">
        <v>237000</v>
      </c>
      <c r="J43" s="16">
        <v>231000</v>
      </c>
      <c r="K43" s="16">
        <v>271000</v>
      </c>
      <c r="L43" s="16">
        <v>0</v>
      </c>
      <c r="M43" s="75">
        <f t="shared" si="1"/>
        <v>39097.878452940146</v>
      </c>
      <c r="N43" s="78" t="s">
        <v>187</v>
      </c>
      <c r="O43" s="18">
        <f t="shared" si="2"/>
        <v>3</v>
      </c>
      <c r="P43" s="18">
        <f t="shared" si="3"/>
        <v>0.46666666666666667</v>
      </c>
      <c r="Q43" s="16">
        <f t="shared" ca="1" si="9"/>
        <v>0.99264529348291763</v>
      </c>
      <c r="R43" s="16">
        <f t="shared" ca="1" si="5"/>
        <v>4.4593119601495843</v>
      </c>
      <c r="S43" s="33">
        <v>19.936186351890399</v>
      </c>
      <c r="T43" s="34">
        <f t="shared" ca="1" si="6"/>
        <v>24.395498312039983</v>
      </c>
      <c r="U43" s="35">
        <f t="shared" si="10"/>
        <v>0</v>
      </c>
      <c r="V43" s="36">
        <f t="shared" ca="1" si="8"/>
        <v>24.395498312039983</v>
      </c>
      <c r="W43" s="47"/>
      <c r="X43" s="33"/>
    </row>
    <row r="44" spans="1:29" s="1" customFormat="1" ht="18.75">
      <c r="A44" s="14">
        <v>105</v>
      </c>
      <c r="B44" s="13">
        <v>1172805144</v>
      </c>
      <c r="C44" s="14" t="s">
        <v>188</v>
      </c>
      <c r="D44" s="24"/>
      <c r="E44" s="16">
        <v>9000</v>
      </c>
      <c r="F44" s="16">
        <v>3</v>
      </c>
      <c r="G44" s="16">
        <v>73000</v>
      </c>
      <c r="H44" s="16">
        <v>128000</v>
      </c>
      <c r="I44" s="16">
        <v>63000</v>
      </c>
      <c r="J44" s="16">
        <v>95000</v>
      </c>
      <c r="K44" s="16">
        <v>97000</v>
      </c>
      <c r="L44" s="16">
        <v>0</v>
      </c>
      <c r="M44" s="75">
        <f t="shared" si="1"/>
        <v>17547.838630848146</v>
      </c>
      <c r="N44" s="88" t="s">
        <v>124</v>
      </c>
      <c r="O44" s="18">
        <f t="shared" si="2"/>
        <v>3</v>
      </c>
      <c r="P44" s="18">
        <f t="shared" si="3"/>
        <v>0.6</v>
      </c>
      <c r="Q44" s="16">
        <f t="shared" ca="1" si="9"/>
        <v>0.44551725354292854</v>
      </c>
      <c r="R44" s="16">
        <f t="shared" ca="1" si="5"/>
        <v>4.0455172535429282</v>
      </c>
      <c r="S44" s="33">
        <v>20.39</v>
      </c>
      <c r="T44" s="34">
        <f t="shared" ca="1" si="6"/>
        <v>24.43551725354293</v>
      </c>
      <c r="U44" s="35">
        <f t="shared" si="10"/>
        <v>4.375</v>
      </c>
      <c r="V44" s="36">
        <f t="shared" ca="1" si="8"/>
        <v>20.06051725354293</v>
      </c>
      <c r="W44" s="47"/>
      <c r="X44" s="33"/>
    </row>
    <row r="45" spans="1:29" s="1" customFormat="1" ht="18.75">
      <c r="A45" s="14">
        <v>107</v>
      </c>
      <c r="B45" s="13">
        <v>662528105</v>
      </c>
      <c r="C45" s="13" t="s">
        <v>195</v>
      </c>
      <c r="D45" s="24"/>
      <c r="E45" s="16">
        <v>7000</v>
      </c>
      <c r="F45" s="16">
        <v>4</v>
      </c>
      <c r="G45" s="16">
        <v>250000</v>
      </c>
      <c r="H45" s="16">
        <v>266000</v>
      </c>
      <c r="I45" s="16">
        <v>283000</v>
      </c>
      <c r="J45" s="16">
        <v>293000</v>
      </c>
      <c r="K45" s="16">
        <v>310000</v>
      </c>
      <c r="L45" s="16">
        <v>0</v>
      </c>
      <c r="M45" s="75">
        <f t="shared" si="1"/>
        <v>40743.751110660589</v>
      </c>
      <c r="N45" s="88" t="s">
        <v>124</v>
      </c>
      <c r="O45" s="18">
        <f t="shared" si="2"/>
        <v>4</v>
      </c>
      <c r="P45" s="18">
        <f t="shared" si="3"/>
        <v>0.46666666666666667</v>
      </c>
      <c r="Q45" s="16">
        <f t="shared" ca="1" si="9"/>
        <v>1.0344319021687287</v>
      </c>
      <c r="R45" s="16">
        <f t="shared" ca="1" si="5"/>
        <v>5.5010985688353955</v>
      </c>
      <c r="S45" s="33">
        <v>19.5417335820018</v>
      </c>
      <c r="T45" s="34">
        <f t="shared" ca="1" si="6"/>
        <v>25.042832150837196</v>
      </c>
      <c r="U45" s="35">
        <f t="shared" si="10"/>
        <v>4.375</v>
      </c>
      <c r="V45" s="36">
        <f t="shared" ca="1" si="8"/>
        <v>20.667832150837196</v>
      </c>
      <c r="W45" s="47"/>
      <c r="X45" s="47"/>
    </row>
    <row r="46" spans="1:29" s="1" customFormat="1" ht="18.75">
      <c r="A46" s="13">
        <v>108</v>
      </c>
      <c r="B46" s="13">
        <v>914057984</v>
      </c>
      <c r="C46" s="13" t="s">
        <v>196</v>
      </c>
      <c r="D46" s="24"/>
      <c r="E46" s="16">
        <v>14000</v>
      </c>
      <c r="F46" s="16">
        <v>0</v>
      </c>
      <c r="G46" s="16">
        <v>103000</v>
      </c>
      <c r="H46" s="16">
        <v>155000</v>
      </c>
      <c r="I46" s="16">
        <v>129000</v>
      </c>
      <c r="J46" s="16">
        <v>0</v>
      </c>
      <c r="K46" s="16">
        <v>0</v>
      </c>
      <c r="L46" s="16">
        <v>0</v>
      </c>
      <c r="M46" s="75">
        <f t="shared" si="1"/>
        <v>15516.123359658321</v>
      </c>
      <c r="N46" s="78" t="s">
        <v>187</v>
      </c>
      <c r="O46" s="18">
        <f t="shared" si="2"/>
        <v>0</v>
      </c>
      <c r="P46" s="18">
        <f t="shared" si="3"/>
        <v>0.93333333333333335</v>
      </c>
      <c r="Q46" s="16">
        <f t="shared" ca="1" si="9"/>
        <v>0.39393459275811327</v>
      </c>
      <c r="R46" s="16">
        <f t="shared" ca="1" si="5"/>
        <v>1.3272679260914466</v>
      </c>
      <c r="S46" s="33">
        <v>17.635805607829401</v>
      </c>
      <c r="T46" s="34">
        <f t="shared" ca="1" si="6"/>
        <v>18.963073533920848</v>
      </c>
      <c r="U46" s="35">
        <f t="shared" si="10"/>
        <v>0</v>
      </c>
      <c r="V46" s="36">
        <f t="shared" ca="1" si="8"/>
        <v>18.963073533920848</v>
      </c>
      <c r="W46" s="47"/>
      <c r="X46" s="47"/>
    </row>
    <row r="47" spans="1:29" s="3" customFormat="1" ht="18.75">
      <c r="A47" s="13">
        <v>110</v>
      </c>
      <c r="B47" s="13">
        <v>1968703358</v>
      </c>
      <c r="C47" s="13" t="s">
        <v>239</v>
      </c>
      <c r="D47" s="68"/>
      <c r="E47" s="16">
        <v>11000</v>
      </c>
      <c r="F47" s="16">
        <v>4</v>
      </c>
      <c r="G47" s="16">
        <v>274000</v>
      </c>
      <c r="H47" s="16">
        <v>341000</v>
      </c>
      <c r="I47" s="16">
        <v>210000</v>
      </c>
      <c r="J47" s="16">
        <v>0</v>
      </c>
      <c r="K47" s="16">
        <v>282000</v>
      </c>
      <c r="L47" s="16">
        <v>0</v>
      </c>
      <c r="M47" s="75">
        <f t="shared" si="1"/>
        <v>34127.990377848924</v>
      </c>
      <c r="N47" s="78" t="s">
        <v>187</v>
      </c>
      <c r="O47" s="18">
        <f t="shared" si="2"/>
        <v>4</v>
      </c>
      <c r="P47" s="18">
        <f t="shared" si="3"/>
        <v>0.73333333333333328</v>
      </c>
      <c r="Q47" s="16">
        <f t="shared" ca="1" si="9"/>
        <v>0.86646617067414045</v>
      </c>
      <c r="R47" s="16">
        <f t="shared" ca="1" si="5"/>
        <v>5.5997995040074739</v>
      </c>
      <c r="S47" s="33">
        <v>19.267750945068499</v>
      </c>
      <c r="T47" s="34">
        <f t="shared" ca="1" si="6"/>
        <v>24.867550449075974</v>
      </c>
      <c r="U47" s="35">
        <f t="shared" si="10"/>
        <v>0</v>
      </c>
      <c r="V47" s="36">
        <f t="shared" ca="1" si="8"/>
        <v>24.867550449075974</v>
      </c>
      <c r="W47" s="48"/>
      <c r="X47" s="48"/>
    </row>
    <row r="48" spans="1:29" s="3" customFormat="1" ht="18.75">
      <c r="A48" s="13">
        <v>111</v>
      </c>
      <c r="B48" s="13">
        <v>821132395</v>
      </c>
      <c r="C48" s="13" t="s">
        <v>216</v>
      </c>
      <c r="D48" s="68"/>
      <c r="E48" s="16">
        <v>14000</v>
      </c>
      <c r="F48" s="16">
        <v>4</v>
      </c>
      <c r="G48" s="16">
        <v>301000</v>
      </c>
      <c r="H48" s="16">
        <v>279000</v>
      </c>
      <c r="I48" s="16">
        <v>344000</v>
      </c>
      <c r="J48" s="16">
        <v>296000</v>
      </c>
      <c r="K48" s="16">
        <v>327000</v>
      </c>
      <c r="L48" s="16">
        <v>0</v>
      </c>
      <c r="M48" s="75">
        <f t="shared" si="1"/>
        <v>43864.959758439305</v>
      </c>
      <c r="N48" s="78" t="s">
        <v>187</v>
      </c>
      <c r="O48" s="18">
        <f t="shared" si="2"/>
        <v>4</v>
      </c>
      <c r="P48" s="18">
        <f t="shared" si="3"/>
        <v>0.93333333333333335</v>
      </c>
      <c r="Q48" s="16">
        <f t="shared" ca="1" si="9"/>
        <v>1.1136754109418432</v>
      </c>
      <c r="R48" s="16">
        <f t="shared" ca="1" si="5"/>
        <v>6.0470087442751765</v>
      </c>
      <c r="S48" s="33">
        <v>14.3227584649331</v>
      </c>
      <c r="T48" s="34">
        <f t="shared" ca="1" si="6"/>
        <v>20.369767209208277</v>
      </c>
      <c r="U48" s="35">
        <f t="shared" si="10"/>
        <v>0</v>
      </c>
      <c r="V48" s="36">
        <f t="shared" ca="1" si="8"/>
        <v>20.369767209208277</v>
      </c>
      <c r="W48" s="48"/>
      <c r="X48" s="48"/>
    </row>
    <row r="49" spans="1:119" s="3" customFormat="1" ht="18.75">
      <c r="A49" s="13">
        <v>114</v>
      </c>
      <c r="B49" s="13">
        <v>1332846724</v>
      </c>
      <c r="C49" s="13" t="s">
        <v>224</v>
      </c>
      <c r="D49" s="68"/>
      <c r="E49" s="16">
        <v>7800</v>
      </c>
      <c r="F49" s="16">
        <v>0</v>
      </c>
      <c r="G49" s="16">
        <v>176000</v>
      </c>
      <c r="H49" s="16">
        <v>177000</v>
      </c>
      <c r="I49" s="16">
        <v>108000</v>
      </c>
      <c r="J49" s="16">
        <v>0</v>
      </c>
      <c r="K49" s="16">
        <v>247000</v>
      </c>
      <c r="L49" s="16">
        <v>0</v>
      </c>
      <c r="M49" s="75">
        <f t="shared" si="1"/>
        <v>24407.592465720623</v>
      </c>
      <c r="N49" s="78" t="s">
        <v>187</v>
      </c>
      <c r="O49" s="18">
        <f t="shared" si="2"/>
        <v>0</v>
      </c>
      <c r="P49" s="18">
        <f t="shared" si="3"/>
        <v>0.52</v>
      </c>
      <c r="Q49" s="16">
        <f t="shared" ca="1" si="9"/>
        <v>0.61967765886603388</v>
      </c>
      <c r="R49" s="16">
        <f t="shared" ca="1" si="5"/>
        <v>1.139677658866034</v>
      </c>
      <c r="S49" s="33">
        <v>16.2629436476123</v>
      </c>
      <c r="T49" s="34">
        <f t="shared" ca="1" si="6"/>
        <v>17.402621306478334</v>
      </c>
      <c r="U49" s="35">
        <f t="shared" si="10"/>
        <v>0</v>
      </c>
      <c r="V49" s="36">
        <f t="shared" ca="1" si="8"/>
        <v>17.402621306478334</v>
      </c>
      <c r="W49" s="48"/>
      <c r="X49" s="48"/>
    </row>
    <row r="50" spans="1:119" s="3" customFormat="1" ht="18.75">
      <c r="A50" s="13">
        <v>116</v>
      </c>
      <c r="B50" s="13">
        <v>2122596917</v>
      </c>
      <c r="C50" s="13" t="s">
        <v>217</v>
      </c>
      <c r="D50" s="68"/>
      <c r="E50" s="16">
        <v>7000</v>
      </c>
      <c r="F50" s="16">
        <v>4</v>
      </c>
      <c r="G50" s="16">
        <v>126000</v>
      </c>
      <c r="H50" s="16">
        <v>97000</v>
      </c>
      <c r="I50" s="16">
        <v>137000</v>
      </c>
      <c r="J50" s="16">
        <v>196000</v>
      </c>
      <c r="K50" s="16">
        <v>184000</v>
      </c>
      <c r="L50" s="16">
        <v>0</v>
      </c>
      <c r="M50" s="75">
        <f t="shared" si="1"/>
        <v>25230.379897281666</v>
      </c>
      <c r="N50" s="78" t="s">
        <v>187</v>
      </c>
      <c r="O50" s="18">
        <f t="shared" si="2"/>
        <v>4</v>
      </c>
      <c r="P50" s="18">
        <f t="shared" si="3"/>
        <v>0.46666666666666667</v>
      </c>
      <c r="Q50" s="16">
        <f t="shared" ca="1" si="9"/>
        <v>0.64056718289632164</v>
      </c>
      <c r="R50" s="16">
        <f t="shared" ca="1" si="5"/>
        <v>5.1072338495629888</v>
      </c>
      <c r="S50" s="33">
        <v>13.855939978587299</v>
      </c>
      <c r="T50" s="34">
        <f t="shared" ca="1" si="6"/>
        <v>18.963173828150289</v>
      </c>
      <c r="U50" s="35">
        <f t="shared" si="10"/>
        <v>0</v>
      </c>
      <c r="V50" s="36">
        <f t="shared" ca="1" si="8"/>
        <v>18.963173828150289</v>
      </c>
      <c r="W50" s="48"/>
      <c r="X50" s="48"/>
    </row>
    <row r="51" spans="1:119" s="3" customFormat="1" ht="18.75">
      <c r="A51" s="13">
        <v>118</v>
      </c>
      <c r="B51" s="13">
        <v>15662671026</v>
      </c>
      <c r="C51" s="13" t="s">
        <v>225</v>
      </c>
      <c r="D51" s="68"/>
      <c r="E51" s="16">
        <v>9800</v>
      </c>
      <c r="F51" s="16">
        <v>3</v>
      </c>
      <c r="G51" s="16">
        <v>121000</v>
      </c>
      <c r="H51" s="16">
        <v>111000</v>
      </c>
      <c r="I51" s="16">
        <v>98000</v>
      </c>
      <c r="J51" s="16">
        <v>186000</v>
      </c>
      <c r="K51" s="16">
        <v>276000</v>
      </c>
      <c r="L51" s="16">
        <v>0</v>
      </c>
      <c r="M51" s="75">
        <f t="shared" si="1"/>
        <v>26548.738279126788</v>
      </c>
      <c r="N51" s="78" t="s">
        <v>187</v>
      </c>
      <c r="O51" s="18">
        <f t="shared" si="2"/>
        <v>3</v>
      </c>
      <c r="P51" s="18">
        <f t="shared" si="3"/>
        <v>0.65333333333333332</v>
      </c>
      <c r="Q51" s="16">
        <f t="shared" ca="1" si="9"/>
        <v>0.67403862161997208</v>
      </c>
      <c r="R51" s="16">
        <f t="shared" ca="1" si="5"/>
        <v>4.3273719549533052</v>
      </c>
      <c r="S51" s="33">
        <v>19.780870319141599</v>
      </c>
      <c r="T51" s="34">
        <f t="shared" ca="1" si="6"/>
        <v>24.108242274094906</v>
      </c>
      <c r="U51" s="35">
        <f t="shared" si="10"/>
        <v>0</v>
      </c>
      <c r="V51" s="36">
        <f t="shared" ca="1" si="8"/>
        <v>24.108242274094906</v>
      </c>
      <c r="W51" s="48"/>
      <c r="X51" s="48"/>
    </row>
    <row r="52" spans="1:119" s="3" customFormat="1" ht="18.75">
      <c r="A52" s="13">
        <v>118</v>
      </c>
      <c r="B52" s="13">
        <v>2018112397</v>
      </c>
      <c r="C52" s="13" t="s">
        <v>221</v>
      </c>
      <c r="D52" s="68"/>
      <c r="E52" s="16">
        <v>7000</v>
      </c>
      <c r="F52" s="16">
        <v>4</v>
      </c>
      <c r="G52" s="16">
        <v>472000</v>
      </c>
      <c r="H52" s="16">
        <v>467000</v>
      </c>
      <c r="I52" s="16">
        <v>362000</v>
      </c>
      <c r="J52" s="16">
        <v>341000</v>
      </c>
      <c r="K52" s="16">
        <v>338000</v>
      </c>
      <c r="L52" s="16">
        <v>0</v>
      </c>
      <c r="M52" s="75">
        <f t="shared" si="1"/>
        <v>52783.586097717176</v>
      </c>
      <c r="N52" s="78" t="s">
        <v>187</v>
      </c>
      <c r="O52" s="18">
        <f t="shared" si="2"/>
        <v>4</v>
      </c>
      <c r="P52" s="18">
        <f t="shared" si="3"/>
        <v>0.46666666666666667</v>
      </c>
      <c r="Q52" s="16">
        <f t="shared" ca="1" si="9"/>
        <v>1.3401079645821345</v>
      </c>
      <c r="R52" s="16">
        <f t="shared" ca="1" si="5"/>
        <v>5.8067746312488016</v>
      </c>
      <c r="S52" s="33">
        <v>14.807087455051301</v>
      </c>
      <c r="T52" s="34">
        <f t="shared" ca="1" si="6"/>
        <v>20.613862086300102</v>
      </c>
      <c r="U52" s="35">
        <f t="shared" si="10"/>
        <v>0</v>
      </c>
      <c r="V52" s="36">
        <f t="shared" ca="1" si="8"/>
        <v>20.613862086300102</v>
      </c>
      <c r="W52" s="48"/>
      <c r="X52" s="48"/>
    </row>
    <row r="53" spans="1:119" s="69" customFormat="1" ht="18.75">
      <c r="A53" s="14">
        <v>119</v>
      </c>
      <c r="B53" s="13">
        <v>733336415</v>
      </c>
      <c r="C53" s="13" t="s">
        <v>237</v>
      </c>
      <c r="D53" s="24" t="s">
        <v>227</v>
      </c>
      <c r="E53" s="16">
        <v>10000</v>
      </c>
      <c r="F53" s="16">
        <v>2</v>
      </c>
      <c r="G53" s="16">
        <v>196000</v>
      </c>
      <c r="H53" s="16">
        <v>168000</v>
      </c>
      <c r="I53" s="16">
        <v>219000</v>
      </c>
      <c r="J53" s="16">
        <v>151000</v>
      </c>
      <c r="K53" s="16">
        <v>88000</v>
      </c>
      <c r="L53" s="16">
        <v>0</v>
      </c>
      <c r="M53" s="75">
        <f t="shared" si="1"/>
        <v>27299.447845494098</v>
      </c>
      <c r="N53" s="78" t="s">
        <v>187</v>
      </c>
      <c r="O53" s="18">
        <f t="shared" si="2"/>
        <v>2</v>
      </c>
      <c r="P53" s="18">
        <f t="shared" si="3"/>
        <v>0.66666666666666663</v>
      </c>
      <c r="Q53" s="16">
        <f t="shared" ca="1" si="9"/>
        <v>0.69309818053501782</v>
      </c>
      <c r="R53" s="16">
        <f t="shared" ca="1" si="5"/>
        <v>3.3597648472016841</v>
      </c>
      <c r="S53" s="33">
        <v>14.7021068603109</v>
      </c>
      <c r="T53" s="34">
        <f t="shared" ca="1" si="6"/>
        <v>18.061871707512584</v>
      </c>
      <c r="U53" s="35">
        <f t="shared" si="10"/>
        <v>0</v>
      </c>
      <c r="V53" s="36">
        <f t="shared" ca="1" si="8"/>
        <v>18.061871707512584</v>
      </c>
      <c r="W53" s="47"/>
      <c r="X53" s="47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</row>
    <row r="54" spans="1:119" s="69" customFormat="1" ht="18.75">
      <c r="A54" s="14">
        <v>120</v>
      </c>
      <c r="B54" s="13">
        <v>171422146</v>
      </c>
      <c r="C54" s="13" t="s">
        <v>226</v>
      </c>
      <c r="D54" s="24"/>
      <c r="E54" s="16">
        <v>20000</v>
      </c>
      <c r="F54" s="16">
        <v>4</v>
      </c>
      <c r="G54" s="16">
        <v>417000</v>
      </c>
      <c r="H54" s="16">
        <v>248000</v>
      </c>
      <c r="I54" s="16">
        <v>390000</v>
      </c>
      <c r="J54" s="16">
        <v>614000</v>
      </c>
      <c r="K54" s="16">
        <v>432000</v>
      </c>
      <c r="L54" s="16">
        <v>0</v>
      </c>
      <c r="M54" s="75">
        <f t="shared" si="1"/>
        <v>55184.808434620492</v>
      </c>
      <c r="N54" s="78" t="s">
        <v>187</v>
      </c>
      <c r="O54" s="18">
        <f t="shared" si="2"/>
        <v>4</v>
      </c>
      <c r="P54" s="18">
        <f t="shared" si="3"/>
        <v>1.3333333333333333</v>
      </c>
      <c r="Q54" s="16">
        <f t="shared" ca="1" si="9"/>
        <v>1.4010719387323456</v>
      </c>
      <c r="R54" s="16">
        <f t="shared" ca="1" si="5"/>
        <v>6.7344052720656791</v>
      </c>
      <c r="S54" s="33">
        <v>13.2541022779327</v>
      </c>
      <c r="T54" s="34">
        <f t="shared" ca="1" si="6"/>
        <v>19.988507549998381</v>
      </c>
      <c r="U54" s="35">
        <f t="shared" si="10"/>
        <v>0</v>
      </c>
      <c r="V54" s="36">
        <f t="shared" ca="1" si="8"/>
        <v>19.988507549998381</v>
      </c>
      <c r="W54" s="47"/>
      <c r="X54" s="47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</row>
    <row r="55" spans="1:119" s="69" customFormat="1" ht="18.75">
      <c r="A55" s="14">
        <v>122</v>
      </c>
      <c r="B55" s="13">
        <v>1940099728</v>
      </c>
      <c r="C55" s="13" t="s">
        <v>228</v>
      </c>
      <c r="D55" s="24"/>
      <c r="E55" s="16">
        <v>14000</v>
      </c>
      <c r="F55" s="16">
        <v>4</v>
      </c>
      <c r="G55" s="16">
        <v>321000</v>
      </c>
      <c r="H55" s="16">
        <v>326000</v>
      </c>
      <c r="I55" s="16">
        <v>389000</v>
      </c>
      <c r="J55" s="16">
        <v>401000</v>
      </c>
      <c r="K55" s="16">
        <v>390000</v>
      </c>
      <c r="L55" s="16">
        <v>0</v>
      </c>
      <c r="M55" s="75">
        <f t="shared" si="1"/>
        <v>49693.994835264806</v>
      </c>
      <c r="N55" s="78" t="s">
        <v>187</v>
      </c>
      <c r="O55" s="18">
        <f t="shared" si="2"/>
        <v>4</v>
      </c>
      <c r="P55" s="18">
        <f t="shared" si="3"/>
        <v>0.93333333333333335</v>
      </c>
      <c r="Q55" s="16">
        <f t="shared" ca="1" si="9"/>
        <v>1.2616671809178572</v>
      </c>
      <c r="R55" s="16">
        <f t="shared" ca="1" si="5"/>
        <v>6.1950005142511912</v>
      </c>
      <c r="S55" s="33">
        <v>15.887237197396599</v>
      </c>
      <c r="T55" s="34">
        <f t="shared" ca="1" si="6"/>
        <v>22.082237711647792</v>
      </c>
      <c r="U55" s="35">
        <f t="shared" si="10"/>
        <v>0</v>
      </c>
      <c r="V55" s="36">
        <f t="shared" ca="1" si="8"/>
        <v>22.082237711647792</v>
      </c>
      <c r="W55" s="47"/>
      <c r="X55" s="47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</row>
    <row r="56" spans="1:119" s="69" customFormat="1" ht="18.75">
      <c r="A56" s="14">
        <v>124</v>
      </c>
      <c r="B56" s="13">
        <v>2140716167</v>
      </c>
      <c r="C56" s="13" t="s">
        <v>231</v>
      </c>
      <c r="D56" s="24"/>
      <c r="E56" s="16">
        <v>14000</v>
      </c>
      <c r="F56" s="16">
        <v>3</v>
      </c>
      <c r="G56" s="16">
        <v>349000</v>
      </c>
      <c r="H56" s="16">
        <v>365000</v>
      </c>
      <c r="I56" s="16">
        <v>385000</v>
      </c>
      <c r="J56" s="16">
        <v>412000</v>
      </c>
      <c r="K56" s="16">
        <v>384000</v>
      </c>
      <c r="L56" s="16">
        <v>0</v>
      </c>
      <c r="M56" s="75">
        <f t="shared" si="1"/>
        <v>51074.827759463959</v>
      </c>
      <c r="N56" s="89" t="s">
        <v>123</v>
      </c>
      <c r="O56" s="18">
        <f t="shared" si="2"/>
        <v>3</v>
      </c>
      <c r="P56" s="18">
        <f t="shared" si="3"/>
        <v>0.93333333333333335</v>
      </c>
      <c r="Q56" s="16">
        <f t="shared" ca="1" si="9"/>
        <v>1.2967247686317878</v>
      </c>
      <c r="R56" s="16">
        <f t="shared" ca="1" si="5"/>
        <v>5.2300581019651213</v>
      </c>
      <c r="S56" s="33">
        <v>20.154006470170799</v>
      </c>
      <c r="T56" s="34">
        <f t="shared" ca="1" si="6"/>
        <v>25.384064572135919</v>
      </c>
      <c r="U56" s="35">
        <f t="shared" si="10"/>
        <v>6.25</v>
      </c>
      <c r="V56" s="36">
        <f t="shared" ca="1" si="8"/>
        <v>19.134064572135919</v>
      </c>
      <c r="W56" s="47"/>
      <c r="X56" s="47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</row>
    <row r="57" spans="1:119" s="3" customFormat="1" ht="18.75">
      <c r="A57" s="13">
        <v>125</v>
      </c>
      <c r="B57" s="13">
        <v>2122462759</v>
      </c>
      <c r="C57" s="14" t="s">
        <v>236</v>
      </c>
      <c r="D57" s="68"/>
      <c r="E57" s="16">
        <v>14000</v>
      </c>
      <c r="F57" s="16">
        <v>4</v>
      </c>
      <c r="G57" s="16">
        <v>371000</v>
      </c>
      <c r="H57" s="16">
        <v>411000</v>
      </c>
      <c r="I57" s="16">
        <v>474000</v>
      </c>
      <c r="J57" s="16">
        <v>416000</v>
      </c>
      <c r="K57" s="16">
        <v>422000</v>
      </c>
      <c r="L57" s="16">
        <v>0</v>
      </c>
      <c r="M57" s="75">
        <f t="shared" si="1"/>
        <v>55046.854569122785</v>
      </c>
      <c r="N57" s="90" t="s">
        <v>122</v>
      </c>
      <c r="O57" s="18">
        <f t="shared" si="2"/>
        <v>4</v>
      </c>
      <c r="P57" s="18">
        <f t="shared" si="3"/>
        <v>0.93333333333333335</v>
      </c>
      <c r="Q57" s="16">
        <f t="shared" ca="1" si="9"/>
        <v>1.3975694659455189</v>
      </c>
      <c r="R57" s="16">
        <f t="shared" ca="1" si="5"/>
        <v>6.3309027992788529</v>
      </c>
      <c r="S57" s="33">
        <v>24.4607740123875</v>
      </c>
      <c r="T57" s="34">
        <f t="shared" ca="1" si="6"/>
        <v>30.791676811666353</v>
      </c>
      <c r="U57" s="35">
        <f t="shared" si="10"/>
        <v>8.125</v>
      </c>
      <c r="V57" s="36">
        <f t="shared" ca="1" si="8"/>
        <v>22.666676811666353</v>
      </c>
      <c r="W57" s="48"/>
      <c r="X57" s="47"/>
    </row>
    <row r="58" spans="1:119" s="3" customFormat="1" ht="18.75">
      <c r="A58" s="13">
        <v>126</v>
      </c>
      <c r="B58" s="13">
        <v>2052156392</v>
      </c>
      <c r="C58" s="14" t="s">
        <v>234</v>
      </c>
      <c r="D58" s="68"/>
      <c r="E58" s="16">
        <v>9600</v>
      </c>
      <c r="F58" s="16">
        <v>2</v>
      </c>
      <c r="G58" s="16">
        <v>307000</v>
      </c>
      <c r="H58" s="16">
        <v>359000</v>
      </c>
      <c r="I58" s="16">
        <v>373000</v>
      </c>
      <c r="J58" s="16">
        <v>410000</v>
      </c>
      <c r="K58" s="16">
        <v>251000</v>
      </c>
      <c r="L58" s="16">
        <v>0</v>
      </c>
      <c r="M58" s="75">
        <f t="shared" si="1"/>
        <v>47080.025677232807</v>
      </c>
      <c r="N58" s="90" t="s">
        <v>122</v>
      </c>
      <c r="O58" s="18">
        <f t="shared" si="2"/>
        <v>2</v>
      </c>
      <c r="P58" s="18">
        <f t="shared" si="3"/>
        <v>0.64</v>
      </c>
      <c r="Q58" s="16">
        <f t="shared" ca="1" si="9"/>
        <v>1.1953018361804668</v>
      </c>
      <c r="R58" s="16">
        <f t="shared" ca="1" si="5"/>
        <v>3.8353018361804669</v>
      </c>
      <c r="S58" s="33">
        <v>24.883224543774599</v>
      </c>
      <c r="T58" s="34">
        <f t="shared" ca="1" si="6"/>
        <v>28.718526379955065</v>
      </c>
      <c r="U58" s="35">
        <f t="shared" si="10"/>
        <v>8.125</v>
      </c>
      <c r="V58" s="36">
        <f t="shared" ca="1" si="8"/>
        <v>20.593526379955065</v>
      </c>
      <c r="W58" s="48"/>
      <c r="X58" s="47"/>
    </row>
    <row r="59" spans="1:119" s="3" customFormat="1" ht="18.75">
      <c r="A59" s="13">
        <v>127</v>
      </c>
      <c r="B59" s="13">
        <v>615908706</v>
      </c>
      <c r="C59" s="14" t="s">
        <v>240</v>
      </c>
      <c r="D59" s="68" t="s">
        <v>232</v>
      </c>
      <c r="E59" s="16">
        <v>14000</v>
      </c>
      <c r="F59" s="16">
        <v>4</v>
      </c>
      <c r="G59" s="16">
        <v>520000</v>
      </c>
      <c r="H59" s="16">
        <v>704000</v>
      </c>
      <c r="I59" s="16">
        <v>432000</v>
      </c>
      <c r="J59" s="16">
        <v>370000</v>
      </c>
      <c r="K59" s="16">
        <v>394000</v>
      </c>
      <c r="L59" s="16">
        <v>0</v>
      </c>
      <c r="M59" s="75">
        <f t="shared" si="1"/>
        <v>61356.63373293211</v>
      </c>
      <c r="N59" s="90" t="s">
        <v>122</v>
      </c>
      <c r="O59" s="18">
        <f t="shared" si="2"/>
        <v>4</v>
      </c>
      <c r="P59" s="18">
        <f t="shared" si="3"/>
        <v>0.93333333333333335</v>
      </c>
      <c r="Q59" s="16">
        <f t="shared" ca="1" si="9"/>
        <v>1.5577667154564041</v>
      </c>
      <c r="R59" s="16">
        <f t="shared" ca="1" si="5"/>
        <v>6.4911000487897379</v>
      </c>
      <c r="S59" s="33">
        <v>25.299264834035199</v>
      </c>
      <c r="T59" s="34">
        <f t="shared" ca="1" si="6"/>
        <v>31.790364882824939</v>
      </c>
      <c r="U59" s="35">
        <f t="shared" si="10"/>
        <v>8.125</v>
      </c>
      <c r="V59" s="36">
        <f t="shared" ca="1" si="8"/>
        <v>23.665364882824939</v>
      </c>
      <c r="W59" s="48"/>
      <c r="X59" s="47"/>
    </row>
    <row r="60" spans="1:119" s="3" customFormat="1" ht="18.75">
      <c r="A60" s="13">
        <v>128</v>
      </c>
      <c r="B60" s="13">
        <v>1214614935</v>
      </c>
      <c r="C60" s="14" t="s">
        <v>241</v>
      </c>
      <c r="D60" s="14" t="s">
        <v>235</v>
      </c>
      <c r="E60" s="16">
        <v>11000</v>
      </c>
      <c r="F60" s="16">
        <v>4</v>
      </c>
      <c r="G60" s="16">
        <v>595000</v>
      </c>
      <c r="H60" s="16">
        <v>540000</v>
      </c>
      <c r="I60" s="16">
        <v>649000</v>
      </c>
      <c r="J60" s="16">
        <v>726000</v>
      </c>
      <c r="K60" s="16">
        <v>647000</v>
      </c>
      <c r="L60" s="16">
        <v>0</v>
      </c>
      <c r="M60" s="75">
        <f t="shared" si="1"/>
        <v>74895.536553617247</v>
      </c>
      <c r="N60" s="90" t="s">
        <v>122</v>
      </c>
      <c r="O60" s="18">
        <f t="shared" si="2"/>
        <v>4</v>
      </c>
      <c r="P60" s="18">
        <f t="shared" si="3"/>
        <v>0.73333333333333328</v>
      </c>
      <c r="Q60" s="16">
        <f t="shared" ca="1" si="9"/>
        <v>1.9015021992129417</v>
      </c>
      <c r="R60" s="16">
        <f t="shared" ca="1" si="5"/>
        <v>6.6348355325462753</v>
      </c>
      <c r="S60" s="33">
        <v>24.5252224089466</v>
      </c>
      <c r="T60" s="34">
        <f t="shared" ca="1" si="6"/>
        <v>31.160057941492877</v>
      </c>
      <c r="U60" s="35">
        <f t="shared" si="10"/>
        <v>8.125</v>
      </c>
      <c r="V60" s="36">
        <f t="shared" ca="1" si="8"/>
        <v>23.035057941492877</v>
      </c>
      <c r="W60" s="48"/>
      <c r="X60" s="47"/>
    </row>
    <row r="61" spans="1:119" s="3" customFormat="1" ht="18.75">
      <c r="A61" s="13">
        <v>129</v>
      </c>
      <c r="B61" s="13">
        <v>1191774496</v>
      </c>
      <c r="C61" s="14" t="s">
        <v>233</v>
      </c>
      <c r="D61" s="68"/>
      <c r="E61" s="16">
        <v>7000</v>
      </c>
      <c r="F61" s="16">
        <v>4</v>
      </c>
      <c r="G61" s="16">
        <v>564000</v>
      </c>
      <c r="H61" s="16">
        <v>632000</v>
      </c>
      <c r="I61" s="16">
        <v>387000</v>
      </c>
      <c r="J61" s="16">
        <v>522000</v>
      </c>
      <c r="K61" s="16">
        <v>568000</v>
      </c>
      <c r="L61" s="16">
        <v>0</v>
      </c>
      <c r="M61" s="75">
        <f t="shared" si="1"/>
        <v>66107.269449822328</v>
      </c>
      <c r="N61" s="90" t="s">
        <v>122</v>
      </c>
      <c r="O61" s="18">
        <f t="shared" si="2"/>
        <v>4</v>
      </c>
      <c r="P61" s="18">
        <f t="shared" si="3"/>
        <v>0.46666666666666667</v>
      </c>
      <c r="Q61" s="16">
        <f t="shared" ca="1" si="9"/>
        <v>1.678379300384738</v>
      </c>
      <c r="R61" s="16">
        <f t="shared" ca="1" si="5"/>
        <v>6.1450459670514048</v>
      </c>
      <c r="S61" s="33">
        <v>25.203746816892199</v>
      </c>
      <c r="T61" s="34">
        <f t="shared" ca="1" si="6"/>
        <v>31.348792783943605</v>
      </c>
      <c r="U61" s="35">
        <f t="shared" si="10"/>
        <v>8.125</v>
      </c>
      <c r="V61" s="36">
        <f t="shared" ca="1" si="8"/>
        <v>23.223792783943605</v>
      </c>
      <c r="W61" s="48"/>
      <c r="X61" s="47"/>
    </row>
    <row r="62" spans="1:119" s="3" customFormat="1" ht="18.75">
      <c r="A62" s="13">
        <v>130</v>
      </c>
      <c r="B62" s="13">
        <v>1957463045</v>
      </c>
      <c r="C62" s="14" t="s">
        <v>238</v>
      </c>
      <c r="D62" s="68"/>
      <c r="E62" s="16">
        <v>7000</v>
      </c>
      <c r="F62" s="16">
        <v>4</v>
      </c>
      <c r="G62" s="16">
        <v>426000</v>
      </c>
      <c r="H62" s="16">
        <v>267000</v>
      </c>
      <c r="I62" s="16">
        <v>363000</v>
      </c>
      <c r="J62" s="16">
        <v>373000</v>
      </c>
      <c r="K62" s="16">
        <v>331000</v>
      </c>
      <c r="L62" s="16">
        <v>0</v>
      </c>
      <c r="M62" s="75">
        <f t="shared" si="1"/>
        <v>48320.842836297881</v>
      </c>
      <c r="N62" s="89" t="s">
        <v>123</v>
      </c>
      <c r="O62" s="18">
        <f t="shared" si="2"/>
        <v>4</v>
      </c>
      <c r="P62" s="18">
        <f t="shared" si="3"/>
        <v>0.46666666666666667</v>
      </c>
      <c r="Q62" s="16">
        <f t="shared" ca="1" si="9"/>
        <v>1.2268046021042316</v>
      </c>
      <c r="R62" s="16">
        <f t="shared" ca="1" si="5"/>
        <v>5.6934712687708986</v>
      </c>
      <c r="S62" s="33">
        <v>20.460457063816499</v>
      </c>
      <c r="T62" s="34">
        <f t="shared" ca="1" si="6"/>
        <v>26.153928332587398</v>
      </c>
      <c r="U62" s="35">
        <f t="shared" si="10"/>
        <v>6.25</v>
      </c>
      <c r="V62" s="36">
        <f t="shared" ca="1" si="8"/>
        <v>19.903928332587398</v>
      </c>
      <c r="W62" s="48"/>
      <c r="X62" s="47"/>
    </row>
    <row r="63" spans="1:119" s="3" customFormat="1" ht="18.75">
      <c r="A63" s="13">
        <v>131</v>
      </c>
      <c r="B63" s="13">
        <v>1697244668</v>
      </c>
      <c r="C63" s="66" t="s">
        <v>242</v>
      </c>
      <c r="D63" s="68"/>
      <c r="E63" s="16">
        <v>2000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75">
        <f t="shared" si="1"/>
        <v>0</v>
      </c>
      <c r="N63" s="78" t="s">
        <v>187</v>
      </c>
      <c r="O63" s="18">
        <f t="shared" si="2"/>
        <v>0</v>
      </c>
      <c r="P63" s="18">
        <f t="shared" si="3"/>
        <v>0.13333333333333333</v>
      </c>
      <c r="Q63" s="16">
        <f t="shared" ca="1" si="9"/>
        <v>0</v>
      </c>
      <c r="R63" s="16">
        <f t="shared" ca="1" si="5"/>
        <v>0.13333333333333333</v>
      </c>
      <c r="S63" s="33">
        <v>20.321727955011099</v>
      </c>
      <c r="T63" s="34">
        <f t="shared" ca="1" si="6"/>
        <v>20.455061288344432</v>
      </c>
      <c r="U63" s="35">
        <f t="shared" si="10"/>
        <v>0</v>
      </c>
      <c r="V63" s="36">
        <f t="shared" ca="1" si="8"/>
        <v>20.455061288344432</v>
      </c>
      <c r="W63" s="48">
        <v>30</v>
      </c>
      <c r="X63" s="47">
        <f ca="1">_xlfn.AGGREGATE(16,6,$V$5:$V$62,1-(W63-1)/$Z$1)</f>
        <v>20.06051725354293</v>
      </c>
    </row>
    <row r="64" spans="1:119" s="3" customFormat="1" ht="18.75">
      <c r="A64" s="13">
        <v>132</v>
      </c>
      <c r="B64" s="13">
        <v>620404528</v>
      </c>
      <c r="C64" s="66" t="s">
        <v>243</v>
      </c>
      <c r="D64" s="68"/>
      <c r="E64" s="16">
        <v>1000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75">
        <f t="shared" si="1"/>
        <v>0</v>
      </c>
      <c r="N64" s="78" t="s">
        <v>187</v>
      </c>
      <c r="O64" s="18">
        <f t="shared" si="2"/>
        <v>0</v>
      </c>
      <c r="P64" s="18">
        <f t="shared" si="3"/>
        <v>6.6666666666666666E-2</v>
      </c>
      <c r="Q64" s="16">
        <f t="shared" ca="1" si="9"/>
        <v>0</v>
      </c>
      <c r="R64" s="16">
        <f t="shared" ca="1" si="5"/>
        <v>6.6666666666666666E-2</v>
      </c>
      <c r="S64" s="33">
        <v>19.046461206477598</v>
      </c>
      <c r="T64" s="34">
        <f t="shared" ca="1" si="6"/>
        <v>19.113127873144265</v>
      </c>
      <c r="U64" s="35">
        <f t="shared" si="10"/>
        <v>0</v>
      </c>
      <c r="V64" s="36">
        <f t="shared" ca="1" si="8"/>
        <v>19.113127873144265</v>
      </c>
      <c r="W64" s="48">
        <v>42</v>
      </c>
      <c r="X64" s="47">
        <f ca="1">_xlfn.AGGREGATE(16,6,$V$5:$V$62,1-(W64-1)/$Z$1)</f>
        <v>18.972049569578243</v>
      </c>
    </row>
    <row r="65" spans="1:24" s="3" customFormat="1" ht="18.75">
      <c r="A65" s="13">
        <v>133</v>
      </c>
      <c r="B65" s="13">
        <v>650420877</v>
      </c>
      <c r="C65" s="66" t="s">
        <v>244</v>
      </c>
      <c r="D65" s="68"/>
      <c r="E65" s="16">
        <v>1000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75">
        <f t="shared" si="1"/>
        <v>0</v>
      </c>
      <c r="N65" s="78" t="s">
        <v>187</v>
      </c>
      <c r="O65" s="18">
        <f t="shared" si="2"/>
        <v>0</v>
      </c>
      <c r="P65" s="18">
        <f t="shared" si="3"/>
        <v>6.6666666666666666E-2</v>
      </c>
      <c r="Q65" s="16">
        <f t="shared" ca="1" si="9"/>
        <v>0</v>
      </c>
      <c r="R65" s="16">
        <f t="shared" ca="1" si="5"/>
        <v>6.6666666666666666E-2</v>
      </c>
      <c r="S65" s="33">
        <v>20.349373898784801</v>
      </c>
      <c r="T65" s="34">
        <f t="shared" ca="1" si="6"/>
        <v>20.416040565451468</v>
      </c>
      <c r="U65" s="35">
        <f t="shared" si="10"/>
        <v>0</v>
      </c>
      <c r="V65" s="36">
        <f t="shared" ca="1" si="8"/>
        <v>20.416040565451468</v>
      </c>
      <c r="W65" s="48">
        <v>28</v>
      </c>
      <c r="X65" s="47">
        <f ca="1">_xlfn.AGGREGATE(16,6,$V$5:$V$62,1-(W65-1)/$Z$1)</f>
        <v>20.309734049261873</v>
      </c>
    </row>
    <row r="66" spans="1:24" s="3" customFormat="1" ht="18.75">
      <c r="A66" s="13">
        <v>134</v>
      </c>
      <c r="B66" s="13">
        <v>1783102214</v>
      </c>
      <c r="C66" s="66" t="s">
        <v>245</v>
      </c>
      <c r="D66" s="68"/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75">
        <f t="shared" si="1"/>
        <v>0</v>
      </c>
      <c r="N66" s="78" t="s">
        <v>187</v>
      </c>
      <c r="O66" s="18">
        <f t="shared" si="2"/>
        <v>0</v>
      </c>
      <c r="P66" s="18">
        <f t="shared" si="3"/>
        <v>0</v>
      </c>
      <c r="Q66" s="16">
        <f t="shared" ca="1" si="9"/>
        <v>0</v>
      </c>
      <c r="R66" s="16">
        <f t="shared" ca="1" si="5"/>
        <v>0</v>
      </c>
      <c r="S66" s="33">
        <v>17.0045828070513</v>
      </c>
      <c r="T66" s="34">
        <f t="shared" ca="1" si="6"/>
        <v>17.0045828070513</v>
      </c>
      <c r="U66" s="35">
        <f t="shared" si="10"/>
        <v>0</v>
      </c>
      <c r="V66" s="36">
        <f t="shared" ca="1" si="8"/>
        <v>17.0045828070513</v>
      </c>
      <c r="W66" s="48">
        <v>55</v>
      </c>
      <c r="X66" s="47">
        <f ca="1">_xlfn.AGGREGATE(16,6,$V$5:$V$62,1-(W66-1)/$Z$1)</f>
        <v>16.816776180928663</v>
      </c>
    </row>
    <row r="67" spans="1:24" s="3" customFormat="1" ht="18.75">
      <c r="A67" s="13">
        <v>135</v>
      </c>
      <c r="B67" s="13"/>
      <c r="C67" s="14"/>
      <c r="D67" s="68"/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75">
        <f t="shared" si="1"/>
        <v>0</v>
      </c>
      <c r="N67" s="78" t="s">
        <v>187</v>
      </c>
      <c r="O67" s="18">
        <f t="shared" si="2"/>
        <v>0</v>
      </c>
      <c r="P67" s="18">
        <f t="shared" si="3"/>
        <v>0</v>
      </c>
      <c r="Q67" s="16">
        <f t="shared" ca="1" si="9"/>
        <v>0</v>
      </c>
      <c r="R67" s="16">
        <f t="shared" ca="1" si="5"/>
        <v>0</v>
      </c>
      <c r="S67" s="33">
        <v>0</v>
      </c>
      <c r="T67" s="34">
        <f t="shared" ca="1" si="6"/>
        <v>0</v>
      </c>
      <c r="U67" s="35">
        <f t="shared" si="10"/>
        <v>0</v>
      </c>
      <c r="V67" s="36">
        <f t="shared" ca="1" si="8"/>
        <v>0</v>
      </c>
      <c r="W67" s="48"/>
      <c r="X67" s="47"/>
    </row>
    <row r="68" spans="1:24" s="3" customFormat="1" ht="18.75">
      <c r="A68" s="13">
        <v>136</v>
      </c>
      <c r="B68" s="13"/>
      <c r="C68" s="14"/>
      <c r="D68" s="68"/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75">
        <f t="shared" si="1"/>
        <v>0</v>
      </c>
      <c r="N68" s="78" t="s">
        <v>187</v>
      </c>
      <c r="O68" s="18">
        <f t="shared" si="2"/>
        <v>0</v>
      </c>
      <c r="P68" s="18">
        <f t="shared" si="3"/>
        <v>0</v>
      </c>
      <c r="Q68" s="16">
        <f t="shared" ca="1" si="9"/>
        <v>0</v>
      </c>
      <c r="R68" s="16">
        <f t="shared" ca="1" si="5"/>
        <v>0</v>
      </c>
      <c r="S68" s="33">
        <v>0</v>
      </c>
      <c r="T68" s="34">
        <f t="shared" ca="1" si="6"/>
        <v>0</v>
      </c>
      <c r="U68" s="35">
        <f t="shared" si="10"/>
        <v>0</v>
      </c>
      <c r="V68" s="36">
        <f t="shared" ca="1" si="8"/>
        <v>0</v>
      </c>
      <c r="W68" s="48"/>
      <c r="X68" s="47"/>
    </row>
    <row r="69" spans="1:24" s="3" customFormat="1" ht="18.75">
      <c r="A69" s="13">
        <v>137</v>
      </c>
      <c r="B69" s="13"/>
      <c r="C69" s="14"/>
      <c r="D69" s="68"/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75">
        <f>POWER(SUM(G69:L69),$Z$13)</f>
        <v>0</v>
      </c>
      <c r="N69" s="78" t="s">
        <v>187</v>
      </c>
      <c r="O69" s="18">
        <f>F69</f>
        <v>0</v>
      </c>
      <c r="P69" s="18">
        <f>E69/$Z$11</f>
        <v>0</v>
      </c>
      <c r="Q69" s="16">
        <f t="shared" ca="1" si="9"/>
        <v>0</v>
      </c>
      <c r="R69" s="16">
        <f ca="1">O69+P69+Q69</f>
        <v>0</v>
      </c>
      <c r="S69" s="33">
        <v>0</v>
      </c>
      <c r="T69" s="34">
        <f ca="1">R69+S69</f>
        <v>0</v>
      </c>
      <c r="U69" s="35">
        <f t="shared" si="10"/>
        <v>0</v>
      </c>
      <c r="V69" s="36">
        <f ca="1">T69-U69</f>
        <v>0</v>
      </c>
      <c r="W69" s="48"/>
      <c r="X69" s="47"/>
    </row>
    <row r="70" spans="1:24" s="3" customFormat="1" ht="18.75">
      <c r="A70" s="13">
        <v>138</v>
      </c>
      <c r="B70" s="13"/>
      <c r="C70" s="14"/>
      <c r="D70" s="68"/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75">
        <f>POWER(SUM(G70:L70),$Z$13)</f>
        <v>0</v>
      </c>
      <c r="N70" s="78" t="s">
        <v>187</v>
      </c>
      <c r="O70" s="18">
        <f>F70</f>
        <v>0</v>
      </c>
      <c r="P70" s="18">
        <f>E70/$Z$11</f>
        <v>0</v>
      </c>
      <c r="Q70" s="16">
        <f t="shared" ca="1" si="9"/>
        <v>0</v>
      </c>
      <c r="R70" s="16">
        <f ca="1">O70+P70+Q70</f>
        <v>0</v>
      </c>
      <c r="S70" s="33">
        <v>0</v>
      </c>
      <c r="T70" s="34">
        <f ca="1">R70+S70</f>
        <v>0</v>
      </c>
      <c r="U70" s="35">
        <f t="shared" si="10"/>
        <v>0</v>
      </c>
      <c r="V70" s="36">
        <f ca="1">T70-U70</f>
        <v>0</v>
      </c>
      <c r="W70" s="48"/>
      <c r="X70" s="47"/>
    </row>
  </sheetData>
  <autoFilter ref="A4:X70" xr:uid="{00000000-0009-0000-0000-00000A000000}">
    <sortState xmlns:xlrd2="http://schemas.microsoft.com/office/spreadsheetml/2017/richdata2" ref="A4:X70">
      <sortCondition ref="A4:A70"/>
    </sortState>
  </autoFilter>
  <mergeCells count="6">
    <mergeCell ref="A1:X1"/>
    <mergeCell ref="A2:X2"/>
    <mergeCell ref="A3:D3"/>
    <mergeCell ref="E3:F3"/>
    <mergeCell ref="G3:M3"/>
    <mergeCell ref="N3:V3"/>
  </mergeCells>
  <phoneticPr fontId="22" type="noConversion"/>
  <conditionalFormatting sqref="E5:F62 J5:J62 H5:H62">
    <cfRule type="cellIs" dxfId="368" priority="51" operator="lessThan">
      <formula>1</formula>
    </cfRule>
  </conditionalFormatting>
  <conditionalFormatting sqref="G5:G62 I5:I62 K5:L62">
    <cfRule type="cellIs" dxfId="367" priority="52" operator="lessThan">
      <formula>1</formula>
    </cfRule>
  </conditionalFormatting>
  <conditionalFormatting sqref="E63:F63 J63 H63">
    <cfRule type="cellIs" dxfId="366" priority="8" operator="lessThan">
      <formula>1</formula>
    </cfRule>
  </conditionalFormatting>
  <conditionalFormatting sqref="G63 I63 K63:L63">
    <cfRule type="cellIs" dxfId="365" priority="16" operator="lessThan">
      <formula>1</formula>
    </cfRule>
  </conditionalFormatting>
  <conditionalFormatting sqref="E64:F64 J64 H64">
    <cfRule type="cellIs" dxfId="364" priority="7" operator="lessThan">
      <formula>1</formula>
    </cfRule>
  </conditionalFormatting>
  <conditionalFormatting sqref="G64 I64 K64:L64">
    <cfRule type="cellIs" dxfId="363" priority="15" operator="lessThan">
      <formula>1</formula>
    </cfRule>
  </conditionalFormatting>
  <conditionalFormatting sqref="E65:F65 J65 H65">
    <cfRule type="cellIs" dxfId="362" priority="6" operator="lessThan">
      <formula>1</formula>
    </cfRule>
  </conditionalFormatting>
  <conditionalFormatting sqref="G65 I65 K65:L65">
    <cfRule type="cellIs" dxfId="361" priority="14" operator="lessThan">
      <formula>1</formula>
    </cfRule>
  </conditionalFormatting>
  <conditionalFormatting sqref="E66:F66 J66 H66">
    <cfRule type="cellIs" dxfId="360" priority="5" operator="lessThan">
      <formula>1</formula>
    </cfRule>
  </conditionalFormatting>
  <conditionalFormatting sqref="G66 I66 K66:L66">
    <cfRule type="cellIs" dxfId="359" priority="13" operator="lessThan">
      <formula>1</formula>
    </cfRule>
  </conditionalFormatting>
  <conditionalFormatting sqref="E67:F67 J67 H67">
    <cfRule type="cellIs" dxfId="358" priority="4" operator="lessThan">
      <formula>1</formula>
    </cfRule>
  </conditionalFormatting>
  <conditionalFormatting sqref="G67 I67 K67:L67">
    <cfRule type="cellIs" dxfId="357" priority="12" operator="lessThan">
      <formula>1</formula>
    </cfRule>
  </conditionalFormatting>
  <conditionalFormatting sqref="E68:F68 J68 H68">
    <cfRule type="cellIs" dxfId="356" priority="3" operator="lessThan">
      <formula>1</formula>
    </cfRule>
  </conditionalFormatting>
  <conditionalFormatting sqref="G68 I68 K68:L68">
    <cfRule type="cellIs" dxfId="355" priority="11" operator="lessThan">
      <formula>1</formula>
    </cfRule>
  </conditionalFormatting>
  <conditionalFormatting sqref="E69:F69 J69 H69">
    <cfRule type="cellIs" dxfId="354" priority="2" operator="lessThan">
      <formula>1</formula>
    </cfRule>
  </conditionalFormatting>
  <conditionalFormatting sqref="G69 I69 K69:L69">
    <cfRule type="cellIs" dxfId="353" priority="10" operator="lessThan">
      <formula>1</formula>
    </cfRule>
  </conditionalFormatting>
  <conditionalFormatting sqref="E70:F70 J70 H70">
    <cfRule type="cellIs" dxfId="352" priority="1" operator="lessThan">
      <formula>1</formula>
    </cfRule>
  </conditionalFormatting>
  <conditionalFormatting sqref="G70 I70 K70:L70">
    <cfRule type="cellIs" dxfId="351" priority="9" operator="lessThan">
      <formula>1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DP70"/>
  <sheetViews>
    <sheetView topLeftCell="A37" zoomScale="70" zoomScaleNormal="70" workbookViewId="0">
      <selection activeCell="X69" sqref="X69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0.125" style="4" customWidth="1"/>
    <col min="5" max="6" width="9" style="4" customWidth="1"/>
    <col min="7" max="7" width="10" style="4" customWidth="1"/>
    <col min="8" max="8" width="10.375" style="4" customWidth="1"/>
    <col min="9" max="9" width="10.625" style="4" customWidth="1"/>
    <col min="10" max="10" width="11.5" style="4" customWidth="1"/>
    <col min="11" max="11" width="10.375" style="4" customWidth="1"/>
    <col min="12" max="12" width="9.5" style="4" customWidth="1"/>
    <col min="13" max="13" width="12.5" style="4" customWidth="1"/>
    <col min="14" max="14" width="18.625" style="4" customWidth="1"/>
    <col min="15" max="16" width="9" style="4" customWidth="1"/>
    <col min="17" max="17" width="13.5" style="4" customWidth="1"/>
    <col min="18" max="18" width="9" style="4" customWidth="1"/>
    <col min="19" max="19" width="11.125" style="4" customWidth="1"/>
    <col min="20" max="20" width="10.5" style="4" customWidth="1"/>
    <col min="21" max="21" width="9.25" style="4" customWidth="1"/>
    <col min="22" max="22" width="12.625" style="4" customWidth="1"/>
    <col min="23" max="23" width="9.875" style="4"/>
    <col min="24" max="24" width="11.125" style="4" customWidth="1"/>
    <col min="25" max="25" width="11.125" style="6" customWidth="1"/>
    <col min="26" max="26" width="30.5" customWidth="1"/>
  </cols>
  <sheetData>
    <row r="1" spans="1:30" ht="36.6" customHeight="1">
      <c r="A1" s="587" t="str">
        <f>CONCATENATE("157区 活动中心",AA14,"年",AA15,"月",AA16,"日","分包贡献明细"," 统计：三傻")</f>
        <v>157区 活动中心2019年12月22日分包贡献明细 统计：三傻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88"/>
      <c r="V1" s="588"/>
      <c r="W1" s="588"/>
      <c r="X1" s="589"/>
      <c r="Y1" s="28"/>
      <c r="Z1" s="38" t="s">
        <v>104</v>
      </c>
      <c r="AA1" s="5">
        <v>58</v>
      </c>
      <c r="AB1" s="3"/>
      <c r="AC1" s="3"/>
      <c r="AD1" s="3"/>
    </row>
    <row r="2" spans="1:30" ht="135" customHeight="1">
      <c r="A2" s="590" t="s">
        <v>198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2"/>
      <c r="Y2" s="29"/>
      <c r="Z2" s="39" t="s">
        <v>1</v>
      </c>
      <c r="AA2" s="40" t="s">
        <v>105</v>
      </c>
      <c r="AB2" s="41" t="s">
        <v>106</v>
      </c>
      <c r="AC2" s="41" t="s">
        <v>107</v>
      </c>
      <c r="AD2" s="42" t="s">
        <v>108</v>
      </c>
    </row>
    <row r="3" spans="1:30" ht="20.25">
      <c r="A3" s="584" t="s">
        <v>162</v>
      </c>
      <c r="B3" s="584"/>
      <c r="C3" s="584"/>
      <c r="D3" s="584"/>
      <c r="E3" s="593" t="s">
        <v>163</v>
      </c>
      <c r="F3" s="594"/>
      <c r="G3" s="595" t="s">
        <v>199</v>
      </c>
      <c r="H3" s="596"/>
      <c r="I3" s="596"/>
      <c r="J3" s="596"/>
      <c r="K3" s="596"/>
      <c r="L3" s="596"/>
      <c r="M3" s="596"/>
      <c r="N3" s="597" t="s">
        <v>164</v>
      </c>
      <c r="O3" s="598"/>
      <c r="P3" s="598"/>
      <c r="Q3" s="598"/>
      <c r="R3" s="598"/>
      <c r="S3" s="598"/>
      <c r="T3" s="598"/>
      <c r="U3" s="598"/>
      <c r="V3" s="599"/>
      <c r="W3" s="30"/>
      <c r="X3" s="30"/>
      <c r="Y3" s="30"/>
      <c r="Z3" s="84" t="s">
        <v>113</v>
      </c>
      <c r="AA3" s="44">
        <f>AD3/$AA$12</f>
        <v>10.625</v>
      </c>
      <c r="AB3" s="39">
        <v>5</v>
      </c>
      <c r="AC3" s="39">
        <v>7</v>
      </c>
      <c r="AD3" s="39">
        <v>1700</v>
      </c>
    </row>
    <row r="4" spans="1:30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18</v>
      </c>
      <c r="F4" s="11" t="s">
        <v>114</v>
      </c>
      <c r="G4" s="11" t="s">
        <v>200</v>
      </c>
      <c r="H4" s="11" t="s">
        <v>201</v>
      </c>
      <c r="I4" s="11" t="s">
        <v>202</v>
      </c>
      <c r="J4" s="11" t="s">
        <v>203</v>
      </c>
      <c r="K4" s="11" t="s">
        <v>204</v>
      </c>
      <c r="L4" s="11" t="s">
        <v>205</v>
      </c>
      <c r="M4" s="83" t="s">
        <v>206</v>
      </c>
      <c r="N4" s="11" t="s">
        <v>17</v>
      </c>
      <c r="O4" s="11" t="s">
        <v>168</v>
      </c>
      <c r="P4" s="11" t="s">
        <v>169</v>
      </c>
      <c r="Q4" s="12" t="s">
        <v>207</v>
      </c>
      <c r="R4" s="31" t="s">
        <v>170</v>
      </c>
      <c r="S4" s="10" t="s">
        <v>171</v>
      </c>
      <c r="T4" s="32" t="s">
        <v>23</v>
      </c>
      <c r="U4" s="10" t="s">
        <v>22</v>
      </c>
      <c r="V4" s="10" t="s">
        <v>172</v>
      </c>
      <c r="W4" s="10" t="s">
        <v>115</v>
      </c>
      <c r="X4" s="10" t="s">
        <v>116</v>
      </c>
      <c r="Y4" s="10" t="s">
        <v>9</v>
      </c>
      <c r="Z4" s="85" t="s">
        <v>117</v>
      </c>
      <c r="AA4" s="44">
        <f t="shared" ref="AA4:AA8" si="0">AD4/$AA$12</f>
        <v>8.75</v>
      </c>
      <c r="AB4" s="39">
        <v>4</v>
      </c>
      <c r="AC4" s="39">
        <v>6</v>
      </c>
      <c r="AD4" s="39">
        <v>1400</v>
      </c>
    </row>
    <row r="5" spans="1:30" s="1" customFormat="1" ht="18.75">
      <c r="A5" s="14">
        <v>49</v>
      </c>
      <c r="B5" s="13">
        <v>311361673</v>
      </c>
      <c r="C5" s="13" t="s">
        <v>95</v>
      </c>
      <c r="D5" s="24"/>
      <c r="E5" s="16">
        <v>14000</v>
      </c>
      <c r="F5" s="16">
        <v>3</v>
      </c>
      <c r="G5" s="16">
        <v>100.8</v>
      </c>
      <c r="H5" s="16">
        <v>91.3</v>
      </c>
      <c r="I5" s="16">
        <v>111.9</v>
      </c>
      <c r="J5" s="16">
        <v>100.7</v>
      </c>
      <c r="K5" s="16">
        <v>0</v>
      </c>
      <c r="L5" s="16">
        <v>0</v>
      </c>
      <c r="M5" s="75">
        <f t="shared" ref="M5:M68" si="1">POWER(SUM(G5:L5),$AA$13)</f>
        <v>90.229781003479886</v>
      </c>
      <c r="N5" s="79" t="s">
        <v>120</v>
      </c>
      <c r="O5" s="18">
        <f t="shared" ref="O5:O68" si="2">F5</f>
        <v>3</v>
      </c>
      <c r="P5" s="18">
        <f t="shared" ref="P5:P68" si="3">E5/$AA$11</f>
        <v>0.93333333333333335</v>
      </c>
      <c r="Q5" s="16">
        <f t="shared" ref="Q5:Q36" ca="1" si="4">IF(COUNTIF(OFFSET($M$5,0,0,COUNTA($M$5:$M$81)),"&gt;0"),$AA$1*$AA$10*M5/SUM(OFFSET($M$5,0,0,COUNTA($M$5:$M$81))),0)</f>
        <v>2.6805672746079359</v>
      </c>
      <c r="R5" s="16">
        <f t="shared" ref="R5:R68" ca="1" si="5">O5+P5+Q5</f>
        <v>6.6139006079412699</v>
      </c>
      <c r="S5" s="33">
        <v>24.39</v>
      </c>
      <c r="T5" s="34">
        <f t="shared" ref="T5:T68" ca="1" si="6">R5+S5</f>
        <v>31.003900607941269</v>
      </c>
      <c r="U5" s="35">
        <f t="shared" ref="U5:U36" si="7">VLOOKUP(N5,$Z$3:$AA$9,2,FALSE)</f>
        <v>6.875</v>
      </c>
      <c r="V5" s="36">
        <f t="shared" ref="V5:V68" ca="1" si="8">T5-U5</f>
        <v>24.128900607941269</v>
      </c>
      <c r="W5" s="18"/>
      <c r="X5" s="18"/>
      <c r="Y5" s="18">
        <v>22.25</v>
      </c>
      <c r="Z5" s="79" t="s">
        <v>120</v>
      </c>
      <c r="AA5" s="44">
        <f t="shared" si="0"/>
        <v>6.875</v>
      </c>
      <c r="AB5" s="46">
        <v>3</v>
      </c>
      <c r="AC5" s="46">
        <v>5</v>
      </c>
      <c r="AD5" s="46">
        <v>1100</v>
      </c>
    </row>
    <row r="6" spans="1:30" s="1" customFormat="1" ht="18.75">
      <c r="A6" s="13">
        <v>127</v>
      </c>
      <c r="B6" s="13">
        <v>615908706</v>
      </c>
      <c r="C6" s="14" t="s">
        <v>240</v>
      </c>
      <c r="D6" s="68" t="s">
        <v>232</v>
      </c>
      <c r="E6" s="16">
        <v>14000</v>
      </c>
      <c r="F6" s="16">
        <v>3</v>
      </c>
      <c r="G6" s="16">
        <v>79.099999999999994</v>
      </c>
      <c r="H6" s="16">
        <v>64.7</v>
      </c>
      <c r="I6" s="16">
        <v>57.9</v>
      </c>
      <c r="J6" s="16">
        <v>80.3</v>
      </c>
      <c r="K6" s="16">
        <v>0</v>
      </c>
      <c r="L6" s="16">
        <v>0</v>
      </c>
      <c r="M6" s="75">
        <f t="shared" si="1"/>
        <v>68.815588974421786</v>
      </c>
      <c r="N6" s="84" t="s">
        <v>113</v>
      </c>
      <c r="O6" s="18">
        <f t="shared" si="2"/>
        <v>3</v>
      </c>
      <c r="P6" s="18">
        <f t="shared" si="3"/>
        <v>0.93333333333333335</v>
      </c>
      <c r="Q6" s="16">
        <f t="shared" ca="1" si="4"/>
        <v>2.044389487996114</v>
      </c>
      <c r="R6" s="16">
        <f t="shared" ca="1" si="5"/>
        <v>5.9777228213294471</v>
      </c>
      <c r="S6" s="33">
        <v>23.6653648828249</v>
      </c>
      <c r="T6" s="34">
        <f t="shared" ca="1" si="6"/>
        <v>29.643087704154347</v>
      </c>
      <c r="U6" s="35">
        <f t="shared" si="7"/>
        <v>10.625</v>
      </c>
      <c r="V6" s="36">
        <f t="shared" ca="1" si="8"/>
        <v>19.018087704154347</v>
      </c>
      <c r="W6" s="48"/>
      <c r="X6" s="47"/>
      <c r="Y6" s="47"/>
      <c r="Z6" s="81" t="s">
        <v>122</v>
      </c>
      <c r="AA6" s="44">
        <f t="shared" si="0"/>
        <v>8.125</v>
      </c>
      <c r="AB6" s="46">
        <v>4</v>
      </c>
      <c r="AC6" s="46">
        <v>5</v>
      </c>
      <c r="AD6" s="46">
        <v>1300</v>
      </c>
    </row>
    <row r="7" spans="1:30" s="1" customFormat="1" ht="18.75">
      <c r="A7" s="14">
        <v>103</v>
      </c>
      <c r="B7" s="13">
        <v>1540443440</v>
      </c>
      <c r="C7" s="13" t="s">
        <v>193</v>
      </c>
      <c r="D7" s="24" t="s">
        <v>189</v>
      </c>
      <c r="E7" s="16">
        <v>7000</v>
      </c>
      <c r="F7" s="16">
        <v>3</v>
      </c>
      <c r="G7" s="16">
        <v>36.200000000000003</v>
      </c>
      <c r="H7" s="16">
        <v>34.1</v>
      </c>
      <c r="I7" s="16">
        <v>25.1</v>
      </c>
      <c r="J7" s="16">
        <v>27.5</v>
      </c>
      <c r="K7" s="16">
        <v>0</v>
      </c>
      <c r="L7" s="16">
        <v>0</v>
      </c>
      <c r="M7" s="75">
        <f t="shared" si="1"/>
        <v>36.911688500857572</v>
      </c>
      <c r="N7" s="84" t="s">
        <v>113</v>
      </c>
      <c r="O7" s="18">
        <f t="shared" si="2"/>
        <v>3</v>
      </c>
      <c r="P7" s="18">
        <f t="shared" si="3"/>
        <v>0.46666666666666667</v>
      </c>
      <c r="Q7" s="16">
        <f t="shared" ca="1" si="4"/>
        <v>1.0965810084599994</v>
      </c>
      <c r="R7" s="16">
        <f t="shared" ca="1" si="5"/>
        <v>4.5632476751266662</v>
      </c>
      <c r="S7" s="33">
        <v>24.395498312040001</v>
      </c>
      <c r="T7" s="34">
        <f t="shared" ca="1" si="6"/>
        <v>28.958745987166665</v>
      </c>
      <c r="U7" s="35">
        <f t="shared" si="7"/>
        <v>10.625</v>
      </c>
      <c r="V7" s="36">
        <f t="shared" ca="1" si="8"/>
        <v>18.333745987166665</v>
      </c>
      <c r="W7" s="47"/>
      <c r="X7" s="33"/>
      <c r="Y7" s="33"/>
      <c r="Z7" s="80" t="s">
        <v>123</v>
      </c>
      <c r="AA7" s="44">
        <f t="shared" si="0"/>
        <v>6.25</v>
      </c>
      <c r="AB7" s="46">
        <v>3</v>
      </c>
      <c r="AC7" s="46">
        <v>4</v>
      </c>
      <c r="AD7" s="46">
        <v>1000</v>
      </c>
    </row>
    <row r="8" spans="1:30" s="1" customFormat="1" ht="18.75">
      <c r="A8" s="13">
        <v>128</v>
      </c>
      <c r="B8" s="13">
        <v>1214614935</v>
      </c>
      <c r="C8" s="14" t="s">
        <v>241</v>
      </c>
      <c r="D8" s="14" t="s">
        <v>235</v>
      </c>
      <c r="E8" s="16">
        <v>12000</v>
      </c>
      <c r="F8" s="16">
        <v>3</v>
      </c>
      <c r="G8" s="16">
        <v>73.2</v>
      </c>
      <c r="H8" s="16">
        <v>63.3</v>
      </c>
      <c r="I8" s="16">
        <v>68</v>
      </c>
      <c r="J8" s="16">
        <v>77</v>
      </c>
      <c r="K8" s="16">
        <v>0</v>
      </c>
      <c r="L8" s="16">
        <v>0</v>
      </c>
      <c r="M8" s="75">
        <f t="shared" si="1"/>
        <v>68.724058586210177</v>
      </c>
      <c r="N8" s="84" t="s">
        <v>113</v>
      </c>
      <c r="O8" s="18">
        <f t="shared" si="2"/>
        <v>3</v>
      </c>
      <c r="P8" s="18">
        <f t="shared" si="3"/>
        <v>0.8</v>
      </c>
      <c r="Q8" s="16">
        <f t="shared" ca="1" si="4"/>
        <v>2.0416702819807213</v>
      </c>
      <c r="R8" s="16">
        <f t="shared" ca="1" si="5"/>
        <v>5.8416702819807211</v>
      </c>
      <c r="S8" s="33">
        <v>23.035057941492902</v>
      </c>
      <c r="T8" s="34">
        <f t="shared" ca="1" si="6"/>
        <v>28.876728223473624</v>
      </c>
      <c r="U8" s="35">
        <f t="shared" si="7"/>
        <v>10.625</v>
      </c>
      <c r="V8" s="36">
        <f t="shared" ca="1" si="8"/>
        <v>18.251728223473624</v>
      </c>
      <c r="W8" s="48"/>
      <c r="X8" s="47"/>
      <c r="Y8" s="47"/>
      <c r="Z8" s="79" t="s">
        <v>124</v>
      </c>
      <c r="AA8" s="44">
        <f t="shared" si="0"/>
        <v>4.375</v>
      </c>
      <c r="AB8" s="46">
        <v>2</v>
      </c>
      <c r="AC8" s="46">
        <v>3</v>
      </c>
      <c r="AD8" s="46">
        <v>700</v>
      </c>
    </row>
    <row r="9" spans="1:30" s="1" customFormat="1" ht="18.75">
      <c r="A9" s="13">
        <v>110</v>
      </c>
      <c r="B9" s="13">
        <v>1968703358</v>
      </c>
      <c r="C9" s="13" t="s">
        <v>239</v>
      </c>
      <c r="D9" s="68"/>
      <c r="E9" s="16">
        <v>12600</v>
      </c>
      <c r="F9" s="16">
        <v>2</v>
      </c>
      <c r="G9" s="16">
        <v>26.6</v>
      </c>
      <c r="H9" s="16">
        <v>13.9</v>
      </c>
      <c r="I9" s="16">
        <v>34.1</v>
      </c>
      <c r="J9" s="16">
        <v>38.5</v>
      </c>
      <c r="K9" s="16">
        <v>0</v>
      </c>
      <c r="L9" s="16">
        <v>0</v>
      </c>
      <c r="M9" s="75">
        <f t="shared" si="1"/>
        <v>34.681426606027003</v>
      </c>
      <c r="N9" s="84" t="s">
        <v>113</v>
      </c>
      <c r="O9" s="18">
        <f t="shared" si="2"/>
        <v>2</v>
      </c>
      <c r="P9" s="18">
        <f t="shared" si="3"/>
        <v>0.84</v>
      </c>
      <c r="Q9" s="16">
        <f t="shared" ca="1" si="4"/>
        <v>1.0303238704884758</v>
      </c>
      <c r="R9" s="16">
        <f t="shared" ca="1" si="5"/>
        <v>3.8703238704884759</v>
      </c>
      <c r="S9" s="33">
        <v>24.867550449075999</v>
      </c>
      <c r="T9" s="34">
        <f t="shared" ca="1" si="6"/>
        <v>28.737874319564476</v>
      </c>
      <c r="U9" s="35">
        <f t="shared" si="7"/>
        <v>10.625</v>
      </c>
      <c r="V9" s="36">
        <f t="shared" ca="1" si="8"/>
        <v>18.112874319564476</v>
      </c>
      <c r="W9" s="48"/>
      <c r="X9" s="48"/>
      <c r="Y9" s="48">
        <v>19.989999999999998</v>
      </c>
      <c r="Z9" s="2" t="s">
        <v>187</v>
      </c>
      <c r="AA9" s="2">
        <v>0</v>
      </c>
      <c r="AB9" s="2"/>
      <c r="AC9" s="2"/>
      <c r="AD9" s="2"/>
    </row>
    <row r="10" spans="1:30" s="1" customFormat="1" ht="18.75">
      <c r="A10" s="13">
        <v>129</v>
      </c>
      <c r="B10" s="13">
        <v>1191774496</v>
      </c>
      <c r="C10" s="14" t="s">
        <v>233</v>
      </c>
      <c r="D10" s="68"/>
      <c r="E10" s="16">
        <v>8400</v>
      </c>
      <c r="F10" s="16">
        <v>3</v>
      </c>
      <c r="G10" s="16">
        <v>81.599999999999994</v>
      </c>
      <c r="H10" s="16">
        <v>54.2</v>
      </c>
      <c r="I10" s="16">
        <v>50</v>
      </c>
      <c r="J10" s="16">
        <v>52.4</v>
      </c>
      <c r="K10" s="16">
        <v>0</v>
      </c>
      <c r="L10" s="16">
        <v>0</v>
      </c>
      <c r="M10" s="75">
        <f t="shared" si="1"/>
        <v>60.632617611682377</v>
      </c>
      <c r="N10" s="84" t="s">
        <v>113</v>
      </c>
      <c r="O10" s="18">
        <f t="shared" si="2"/>
        <v>3</v>
      </c>
      <c r="P10" s="18">
        <f t="shared" si="3"/>
        <v>0.56000000000000005</v>
      </c>
      <c r="Q10" s="16">
        <f t="shared" ca="1" si="4"/>
        <v>1.8012878756452293</v>
      </c>
      <c r="R10" s="16">
        <f t="shared" ca="1" si="5"/>
        <v>5.3612878756452291</v>
      </c>
      <c r="S10" s="33">
        <v>23.223792783943601</v>
      </c>
      <c r="T10" s="34">
        <f t="shared" ca="1" si="6"/>
        <v>28.585080659588829</v>
      </c>
      <c r="U10" s="35">
        <f t="shared" si="7"/>
        <v>10.625</v>
      </c>
      <c r="V10" s="36">
        <f t="shared" ca="1" si="8"/>
        <v>17.960080659588829</v>
      </c>
      <c r="W10" s="48"/>
      <c r="X10" s="47"/>
      <c r="Y10" s="67"/>
      <c r="Z10" s="50" t="s">
        <v>208</v>
      </c>
      <c r="AA10" s="1">
        <v>1</v>
      </c>
    </row>
    <row r="11" spans="1:30" s="1" customFormat="1" ht="18.75">
      <c r="A11" s="13">
        <v>118</v>
      </c>
      <c r="B11" s="13">
        <v>15662671026</v>
      </c>
      <c r="C11" s="13" t="s">
        <v>225</v>
      </c>
      <c r="D11" s="68"/>
      <c r="E11" s="16">
        <v>8000</v>
      </c>
      <c r="F11" s="16">
        <v>3</v>
      </c>
      <c r="G11" s="16">
        <v>15.7</v>
      </c>
      <c r="H11" s="16">
        <v>18.899999999999999</v>
      </c>
      <c r="I11" s="16">
        <v>27.6</v>
      </c>
      <c r="J11" s="16">
        <v>0</v>
      </c>
      <c r="K11" s="16">
        <v>0</v>
      </c>
      <c r="L11" s="16">
        <v>0</v>
      </c>
      <c r="M11" s="75">
        <f t="shared" si="1"/>
        <v>22.148421942203534</v>
      </c>
      <c r="N11" s="84" t="s">
        <v>113</v>
      </c>
      <c r="O11" s="18">
        <f t="shared" si="2"/>
        <v>3</v>
      </c>
      <c r="P11" s="18">
        <f t="shared" si="3"/>
        <v>0.53333333333333333</v>
      </c>
      <c r="Q11" s="16">
        <f t="shared" ca="1" si="4"/>
        <v>0.65799045927186062</v>
      </c>
      <c r="R11" s="16">
        <f t="shared" ca="1" si="5"/>
        <v>4.1913237926051936</v>
      </c>
      <c r="S11" s="33">
        <v>24.108242274094899</v>
      </c>
      <c r="T11" s="34">
        <f t="shared" ca="1" si="6"/>
        <v>28.299566066700091</v>
      </c>
      <c r="U11" s="35">
        <f t="shared" si="7"/>
        <v>10.625</v>
      </c>
      <c r="V11" s="36">
        <f t="shared" ca="1" si="8"/>
        <v>17.674566066700091</v>
      </c>
      <c r="W11" s="48"/>
      <c r="X11" s="48"/>
      <c r="Y11" s="86"/>
      <c r="Z11" s="51" t="s">
        <v>209</v>
      </c>
      <c r="AA11" s="1">
        <v>15000</v>
      </c>
    </row>
    <row r="12" spans="1:30" s="2" customFormat="1" ht="18.75">
      <c r="A12" s="14">
        <v>51</v>
      </c>
      <c r="B12" s="13">
        <v>224931272</v>
      </c>
      <c r="C12" s="13" t="s">
        <v>97</v>
      </c>
      <c r="D12" s="24"/>
      <c r="E12" s="16">
        <v>7800</v>
      </c>
      <c r="F12" s="16">
        <v>3</v>
      </c>
      <c r="G12" s="16">
        <v>0</v>
      </c>
      <c r="H12" s="16">
        <v>20.6</v>
      </c>
      <c r="I12" s="16">
        <v>0</v>
      </c>
      <c r="J12" s="16">
        <v>0</v>
      </c>
      <c r="K12" s="16">
        <v>0</v>
      </c>
      <c r="L12" s="16">
        <v>0</v>
      </c>
      <c r="M12" s="75">
        <f t="shared" si="1"/>
        <v>9.6694197920857761</v>
      </c>
      <c r="N12" s="85" t="s">
        <v>117</v>
      </c>
      <c r="O12" s="18">
        <f t="shared" si="2"/>
        <v>3</v>
      </c>
      <c r="P12" s="18">
        <f t="shared" si="3"/>
        <v>0.52</v>
      </c>
      <c r="Q12" s="16">
        <f t="shared" ca="1" si="4"/>
        <v>0.28726136726533519</v>
      </c>
      <c r="R12" s="16">
        <f t="shared" ca="1" si="5"/>
        <v>3.807261367265335</v>
      </c>
      <c r="S12" s="33">
        <v>23.826798277205899</v>
      </c>
      <c r="T12" s="34">
        <f t="shared" ca="1" si="6"/>
        <v>27.634059644471236</v>
      </c>
      <c r="U12" s="35">
        <f t="shared" si="7"/>
        <v>8.75</v>
      </c>
      <c r="V12" s="36">
        <f t="shared" ca="1" si="8"/>
        <v>18.884059644471236</v>
      </c>
      <c r="W12" s="18"/>
      <c r="X12" s="64"/>
      <c r="Y12" s="64"/>
      <c r="Z12" s="52" t="s">
        <v>210</v>
      </c>
      <c r="AA12" s="53">
        <v>160</v>
      </c>
      <c r="AB12" s="1"/>
      <c r="AC12" s="1"/>
      <c r="AD12" s="1"/>
    </row>
    <row r="13" spans="1:30" s="2" customFormat="1" ht="18.75">
      <c r="A13" s="13">
        <v>125</v>
      </c>
      <c r="B13" s="13">
        <v>2122462759</v>
      </c>
      <c r="C13" s="14" t="s">
        <v>236</v>
      </c>
      <c r="D13" s="68"/>
      <c r="E13" s="16">
        <v>13000</v>
      </c>
      <c r="F13" s="16">
        <v>3</v>
      </c>
      <c r="G13" s="16">
        <v>33.700000000000003</v>
      </c>
      <c r="H13" s="16">
        <v>49.5</v>
      </c>
      <c r="I13" s="16">
        <v>0</v>
      </c>
      <c r="J13" s="16">
        <v>39.299999999999997</v>
      </c>
      <c r="K13" s="16">
        <v>0</v>
      </c>
      <c r="L13" s="16">
        <v>0</v>
      </c>
      <c r="M13" s="75">
        <f t="shared" si="1"/>
        <v>36.821550032517543</v>
      </c>
      <c r="N13" s="85" t="s">
        <v>117</v>
      </c>
      <c r="O13" s="18">
        <f t="shared" si="2"/>
        <v>3</v>
      </c>
      <c r="P13" s="18">
        <f t="shared" si="3"/>
        <v>0.8666666666666667</v>
      </c>
      <c r="Q13" s="16">
        <f t="shared" ca="1" si="4"/>
        <v>1.0939031539231892</v>
      </c>
      <c r="R13" s="16">
        <f t="shared" ca="1" si="5"/>
        <v>4.9605698205898561</v>
      </c>
      <c r="S13" s="33">
        <v>22.666676811666399</v>
      </c>
      <c r="T13" s="34">
        <f t="shared" ca="1" si="6"/>
        <v>27.627246632256256</v>
      </c>
      <c r="U13" s="35">
        <f t="shared" si="7"/>
        <v>8.75</v>
      </c>
      <c r="V13" s="36">
        <f t="shared" ca="1" si="8"/>
        <v>18.877246632256256</v>
      </c>
      <c r="W13" s="48"/>
      <c r="X13" s="67"/>
      <c r="Y13" s="67"/>
      <c r="Z13" s="50" t="s">
        <v>211</v>
      </c>
      <c r="AA13" s="53">
        <v>0.75</v>
      </c>
      <c r="AB13" s="1"/>
      <c r="AC13" s="1"/>
      <c r="AD13" s="1"/>
    </row>
    <row r="14" spans="1:30" s="2" customFormat="1" ht="18.75">
      <c r="A14" s="14">
        <v>122</v>
      </c>
      <c r="B14" s="13">
        <v>1940099728</v>
      </c>
      <c r="C14" s="13" t="s">
        <v>228</v>
      </c>
      <c r="D14" s="24"/>
      <c r="E14" s="16">
        <v>14000</v>
      </c>
      <c r="F14" s="16">
        <v>3</v>
      </c>
      <c r="G14" s="16">
        <v>35.200000000000003</v>
      </c>
      <c r="H14" s="16">
        <v>37</v>
      </c>
      <c r="I14" s="16">
        <v>38.5</v>
      </c>
      <c r="J14" s="16">
        <v>38.5</v>
      </c>
      <c r="K14" s="16">
        <v>0</v>
      </c>
      <c r="L14" s="16">
        <v>0</v>
      </c>
      <c r="M14" s="75">
        <f t="shared" si="1"/>
        <v>42.69004546732355</v>
      </c>
      <c r="N14" s="85" t="s">
        <v>117</v>
      </c>
      <c r="O14" s="18">
        <f t="shared" si="2"/>
        <v>3</v>
      </c>
      <c r="P14" s="18">
        <f t="shared" si="3"/>
        <v>0.93333333333333335</v>
      </c>
      <c r="Q14" s="16">
        <f t="shared" ca="1" si="4"/>
        <v>1.2682457782627115</v>
      </c>
      <c r="R14" s="16">
        <f t="shared" ca="1" si="5"/>
        <v>5.201579111596045</v>
      </c>
      <c r="S14" s="33">
        <v>22.082237711647799</v>
      </c>
      <c r="T14" s="34">
        <f t="shared" ca="1" si="6"/>
        <v>27.283816823243846</v>
      </c>
      <c r="U14" s="35">
        <f t="shared" si="7"/>
        <v>8.75</v>
      </c>
      <c r="V14" s="36">
        <f t="shared" ca="1" si="8"/>
        <v>18.533816823243846</v>
      </c>
      <c r="W14" s="47"/>
      <c r="X14" s="47"/>
      <c r="Y14" s="67"/>
      <c r="Z14" s="1" t="s">
        <v>212</v>
      </c>
      <c r="AA14" s="53">
        <v>2019</v>
      </c>
      <c r="AB14" s="1"/>
      <c r="AC14" s="1"/>
      <c r="AD14" s="1"/>
    </row>
    <row r="15" spans="1:30" s="2" customFormat="1" ht="18.75">
      <c r="A15" s="14">
        <v>2</v>
      </c>
      <c r="B15" s="13">
        <v>13685366739</v>
      </c>
      <c r="C15" s="13" t="s">
        <v>30</v>
      </c>
      <c r="D15" s="24"/>
      <c r="E15" s="16">
        <v>7000</v>
      </c>
      <c r="F15" s="16">
        <v>2</v>
      </c>
      <c r="G15" s="16">
        <v>49</v>
      </c>
      <c r="H15" s="16">
        <v>46.8</v>
      </c>
      <c r="I15" s="16">
        <v>40.700000000000003</v>
      </c>
      <c r="J15" s="16">
        <v>44.6</v>
      </c>
      <c r="K15" s="16">
        <v>0</v>
      </c>
      <c r="L15" s="16">
        <v>0</v>
      </c>
      <c r="M15" s="75">
        <f t="shared" si="1"/>
        <v>49.367238882046529</v>
      </c>
      <c r="N15" s="85" t="s">
        <v>117</v>
      </c>
      <c r="O15" s="18">
        <f t="shared" si="2"/>
        <v>2</v>
      </c>
      <c r="P15" s="18">
        <f t="shared" si="3"/>
        <v>0.46666666666666667</v>
      </c>
      <c r="Q15" s="16">
        <f t="shared" ca="1" si="4"/>
        <v>1.466613389872494</v>
      </c>
      <c r="R15" s="16">
        <f t="shared" ca="1" si="5"/>
        <v>3.9332800565391608</v>
      </c>
      <c r="S15" s="33">
        <v>23.248026048816801</v>
      </c>
      <c r="T15" s="34">
        <f t="shared" ca="1" si="6"/>
        <v>27.181306105355961</v>
      </c>
      <c r="U15" s="35">
        <f t="shared" si="7"/>
        <v>8.75</v>
      </c>
      <c r="V15" s="36">
        <f t="shared" ca="1" si="8"/>
        <v>18.431306105355961</v>
      </c>
      <c r="W15" s="18"/>
      <c r="X15" s="64"/>
      <c r="Y15" s="64"/>
      <c r="Z15" s="1" t="s">
        <v>213</v>
      </c>
      <c r="AA15" s="53">
        <v>12</v>
      </c>
      <c r="AB15" s="1"/>
      <c r="AC15" s="1"/>
      <c r="AD15" s="1"/>
    </row>
    <row r="16" spans="1:30" s="2" customFormat="1" ht="18.75">
      <c r="A16" s="14">
        <v>77</v>
      </c>
      <c r="B16" s="13">
        <v>904395212</v>
      </c>
      <c r="C16" s="13" t="s">
        <v>157</v>
      </c>
      <c r="D16" s="14" t="s">
        <v>140</v>
      </c>
      <c r="E16" s="16">
        <v>14000</v>
      </c>
      <c r="F16" s="16">
        <v>3</v>
      </c>
      <c r="G16" s="16">
        <v>47.4</v>
      </c>
      <c r="H16" s="16">
        <v>37.200000000000003</v>
      </c>
      <c r="I16" s="16">
        <v>44.6</v>
      </c>
      <c r="J16" s="16">
        <v>70</v>
      </c>
      <c r="K16" s="16">
        <v>0</v>
      </c>
      <c r="L16" s="16">
        <v>0</v>
      </c>
      <c r="M16" s="75">
        <f t="shared" si="1"/>
        <v>53.023330184845733</v>
      </c>
      <c r="N16" s="85" t="s">
        <v>117</v>
      </c>
      <c r="O16" s="18">
        <f t="shared" si="2"/>
        <v>3</v>
      </c>
      <c r="P16" s="18">
        <f t="shared" si="3"/>
        <v>0.93333333333333335</v>
      </c>
      <c r="Q16" s="16">
        <f t="shared" ca="1" si="4"/>
        <v>1.5752293988028963</v>
      </c>
      <c r="R16" s="16">
        <f t="shared" ca="1" si="5"/>
        <v>5.5085627321362303</v>
      </c>
      <c r="S16" s="33">
        <v>21.2604596448619</v>
      </c>
      <c r="T16" s="34">
        <f t="shared" ca="1" si="6"/>
        <v>26.76902237699813</v>
      </c>
      <c r="U16" s="35">
        <f t="shared" si="7"/>
        <v>8.75</v>
      </c>
      <c r="V16" s="36">
        <f t="shared" ca="1" si="8"/>
        <v>18.01902237699813</v>
      </c>
      <c r="W16" s="4"/>
      <c r="X16" s="64"/>
      <c r="Y16" s="64"/>
      <c r="Z16" s="1" t="s">
        <v>214</v>
      </c>
      <c r="AA16" s="53">
        <v>22</v>
      </c>
      <c r="AB16" s="1"/>
      <c r="AC16" s="1"/>
      <c r="AD16" s="1"/>
    </row>
    <row r="17" spans="1:30" s="2" customFormat="1" ht="18.75">
      <c r="A17" s="14">
        <v>5</v>
      </c>
      <c r="B17" s="13">
        <v>1044399218</v>
      </c>
      <c r="C17" s="13" t="s">
        <v>39</v>
      </c>
      <c r="D17" s="24"/>
      <c r="E17" s="16">
        <v>14000</v>
      </c>
      <c r="F17" s="16">
        <v>3</v>
      </c>
      <c r="G17" s="16">
        <v>76.400000000000006</v>
      </c>
      <c r="H17" s="16">
        <v>65.7</v>
      </c>
      <c r="I17" s="16">
        <v>37.1</v>
      </c>
      <c r="J17" s="16">
        <v>16.600000000000001</v>
      </c>
      <c r="K17" s="16">
        <v>0</v>
      </c>
      <c r="L17" s="16">
        <v>0</v>
      </c>
      <c r="M17" s="75">
        <f t="shared" si="1"/>
        <v>52.343109112956355</v>
      </c>
      <c r="N17" s="79" t="s">
        <v>120</v>
      </c>
      <c r="O17" s="18">
        <f t="shared" si="2"/>
        <v>3</v>
      </c>
      <c r="P17" s="18">
        <f t="shared" si="3"/>
        <v>0.93333333333333335</v>
      </c>
      <c r="Q17" s="16">
        <f t="shared" ca="1" si="4"/>
        <v>1.555021233333282</v>
      </c>
      <c r="R17" s="16">
        <f t="shared" ca="1" si="5"/>
        <v>5.4883545666666151</v>
      </c>
      <c r="S17" s="33">
        <v>20.321727955011099</v>
      </c>
      <c r="T17" s="34">
        <f t="shared" ca="1" si="6"/>
        <v>25.810082521677714</v>
      </c>
      <c r="U17" s="35">
        <f t="shared" si="7"/>
        <v>6.875</v>
      </c>
      <c r="V17" s="36">
        <f t="shared" ca="1" si="8"/>
        <v>18.935082521677714</v>
      </c>
      <c r="W17" s="18"/>
      <c r="X17" s="18"/>
      <c r="Y17" s="64"/>
      <c r="Z17" s="1"/>
      <c r="AA17" s="1"/>
      <c r="AB17" s="1"/>
      <c r="AC17" s="1"/>
      <c r="AD17" s="1"/>
    </row>
    <row r="18" spans="1:30" s="2" customFormat="1" ht="18.75">
      <c r="A18" s="13">
        <v>126</v>
      </c>
      <c r="B18" s="13">
        <v>2052156392</v>
      </c>
      <c r="C18" s="14" t="s">
        <v>234</v>
      </c>
      <c r="D18" s="68"/>
      <c r="E18" s="16">
        <v>10000</v>
      </c>
      <c r="F18" s="16">
        <v>3</v>
      </c>
      <c r="G18" s="16">
        <v>49.3</v>
      </c>
      <c r="H18" s="16">
        <v>48</v>
      </c>
      <c r="I18" s="16">
        <v>42.6</v>
      </c>
      <c r="J18" s="16">
        <v>34</v>
      </c>
      <c r="K18" s="16">
        <v>0</v>
      </c>
      <c r="L18" s="16">
        <v>0</v>
      </c>
      <c r="M18" s="75">
        <f t="shared" si="1"/>
        <v>47.887778035316572</v>
      </c>
      <c r="N18" s="79" t="s">
        <v>120</v>
      </c>
      <c r="O18" s="18">
        <f t="shared" si="2"/>
        <v>3</v>
      </c>
      <c r="P18" s="18">
        <f t="shared" si="3"/>
        <v>0.66666666666666663</v>
      </c>
      <c r="Q18" s="16">
        <f t="shared" ca="1" si="4"/>
        <v>1.4226612236840919</v>
      </c>
      <c r="R18" s="16">
        <f t="shared" ca="1" si="5"/>
        <v>5.0893278903507584</v>
      </c>
      <c r="S18" s="33">
        <v>20.593526379955101</v>
      </c>
      <c r="T18" s="34">
        <f t="shared" ca="1" si="6"/>
        <v>25.68285427030586</v>
      </c>
      <c r="U18" s="35">
        <f t="shared" si="7"/>
        <v>6.875</v>
      </c>
      <c r="V18" s="36">
        <f t="shared" ca="1" si="8"/>
        <v>18.80785427030586</v>
      </c>
      <c r="W18" s="48"/>
      <c r="X18" s="67"/>
      <c r="Y18" s="67"/>
      <c r="Z18" s="1"/>
      <c r="AA18" s="1"/>
      <c r="AB18" s="1"/>
      <c r="AC18" s="1"/>
      <c r="AD18" s="1"/>
    </row>
    <row r="19" spans="1:30" s="2" customFormat="1" ht="18.75">
      <c r="A19" s="13">
        <v>131</v>
      </c>
      <c r="B19" s="13">
        <v>1697244668</v>
      </c>
      <c r="C19" s="14" t="s">
        <v>242</v>
      </c>
      <c r="D19" s="68"/>
      <c r="E19" s="16">
        <v>12000</v>
      </c>
      <c r="F19" s="16">
        <v>3</v>
      </c>
      <c r="G19" s="16">
        <v>32.9</v>
      </c>
      <c r="H19" s="16">
        <v>33</v>
      </c>
      <c r="I19" s="16">
        <v>40.4</v>
      </c>
      <c r="J19" s="16">
        <v>40.6</v>
      </c>
      <c r="K19" s="16">
        <v>0</v>
      </c>
      <c r="L19" s="16">
        <v>0</v>
      </c>
      <c r="M19" s="75">
        <f t="shared" si="1"/>
        <v>42.195520342452134</v>
      </c>
      <c r="N19" s="79" t="s">
        <v>120</v>
      </c>
      <c r="O19" s="18">
        <f t="shared" si="2"/>
        <v>3</v>
      </c>
      <c r="P19" s="18">
        <f t="shared" si="3"/>
        <v>0.8</v>
      </c>
      <c r="Q19" s="16">
        <f t="shared" ca="1" si="4"/>
        <v>1.2535543110834815</v>
      </c>
      <c r="R19" s="16">
        <f t="shared" ca="1" si="5"/>
        <v>5.0535543110834809</v>
      </c>
      <c r="S19" s="33">
        <v>20.4550612883444</v>
      </c>
      <c r="T19" s="34">
        <f t="shared" ca="1" si="6"/>
        <v>25.50861559942788</v>
      </c>
      <c r="U19" s="35">
        <f t="shared" si="7"/>
        <v>6.875</v>
      </c>
      <c r="V19" s="36">
        <f t="shared" ca="1" si="8"/>
        <v>18.63361559942788</v>
      </c>
      <c r="W19" s="48"/>
      <c r="X19" s="47"/>
      <c r="Y19" s="67"/>
      <c r="Z19" s="1"/>
      <c r="AA19" s="1"/>
      <c r="AB19" s="1"/>
      <c r="AC19" s="1"/>
      <c r="AD19" s="1"/>
    </row>
    <row r="20" spans="1:30" s="2" customFormat="1" ht="18.75">
      <c r="A20" s="13">
        <v>118</v>
      </c>
      <c r="B20" s="13">
        <v>2018112397</v>
      </c>
      <c r="C20" s="13" t="s">
        <v>221</v>
      </c>
      <c r="D20" s="68"/>
      <c r="E20" s="16">
        <v>7000</v>
      </c>
      <c r="F20" s="16">
        <v>3</v>
      </c>
      <c r="G20" s="16">
        <v>39.1</v>
      </c>
      <c r="H20" s="16">
        <v>49.4</v>
      </c>
      <c r="I20" s="16">
        <v>41.7</v>
      </c>
      <c r="J20" s="16">
        <v>40.6</v>
      </c>
      <c r="K20" s="16">
        <v>0</v>
      </c>
      <c r="L20" s="16">
        <v>0</v>
      </c>
      <c r="M20" s="75">
        <f t="shared" si="1"/>
        <v>47.246092920891876</v>
      </c>
      <c r="N20" s="79" t="s">
        <v>120</v>
      </c>
      <c r="O20" s="18">
        <f t="shared" si="2"/>
        <v>3</v>
      </c>
      <c r="P20" s="18">
        <f t="shared" si="3"/>
        <v>0.46666666666666667</v>
      </c>
      <c r="Q20" s="16">
        <f t="shared" ca="1" si="4"/>
        <v>1.4035978933822755</v>
      </c>
      <c r="R20" s="16">
        <f t="shared" ca="1" si="5"/>
        <v>4.870264560048942</v>
      </c>
      <c r="S20" s="33">
        <v>20.613862086300099</v>
      </c>
      <c r="T20" s="34">
        <f t="shared" ca="1" si="6"/>
        <v>25.48412664634904</v>
      </c>
      <c r="U20" s="35">
        <f t="shared" si="7"/>
        <v>6.875</v>
      </c>
      <c r="V20" s="36">
        <f t="shared" ca="1" si="8"/>
        <v>18.60912664634904</v>
      </c>
      <c r="W20" s="86"/>
      <c r="X20" s="48"/>
      <c r="Y20" s="86"/>
      <c r="Z20" s="1"/>
      <c r="AA20" s="1"/>
      <c r="AB20" s="1"/>
      <c r="AC20" s="1"/>
      <c r="AD20" s="1"/>
    </row>
    <row r="21" spans="1:30" s="2" customFormat="1" ht="18.75">
      <c r="A21" s="14">
        <v>62</v>
      </c>
      <c r="B21" s="13">
        <v>643913124</v>
      </c>
      <c r="C21" s="13" t="s">
        <v>125</v>
      </c>
      <c r="D21" s="24"/>
      <c r="E21" s="16">
        <v>7000</v>
      </c>
      <c r="F21" s="16">
        <v>3</v>
      </c>
      <c r="G21" s="16">
        <v>48.6</v>
      </c>
      <c r="H21" s="16">
        <v>29</v>
      </c>
      <c r="I21" s="16">
        <v>38.700000000000003</v>
      </c>
      <c r="J21" s="16">
        <v>41.6</v>
      </c>
      <c r="K21" s="16">
        <v>0</v>
      </c>
      <c r="L21" s="16">
        <v>0</v>
      </c>
      <c r="M21" s="75">
        <f t="shared" si="1"/>
        <v>44.543731678186269</v>
      </c>
      <c r="N21" s="79" t="s">
        <v>120</v>
      </c>
      <c r="O21" s="18">
        <f t="shared" si="2"/>
        <v>3</v>
      </c>
      <c r="P21" s="18">
        <f t="shared" si="3"/>
        <v>0.46666666666666667</v>
      </c>
      <c r="Q21" s="16">
        <f t="shared" ca="1" si="4"/>
        <v>1.3233155184191121</v>
      </c>
      <c r="R21" s="16">
        <f t="shared" ca="1" si="5"/>
        <v>4.7899821850857789</v>
      </c>
      <c r="S21" s="33">
        <v>20.6748318241583</v>
      </c>
      <c r="T21" s="34">
        <f t="shared" ca="1" si="6"/>
        <v>25.46481400924408</v>
      </c>
      <c r="U21" s="35">
        <f t="shared" si="7"/>
        <v>6.875</v>
      </c>
      <c r="V21" s="36">
        <f t="shared" ca="1" si="8"/>
        <v>18.58981400924408</v>
      </c>
      <c r="W21" s="4"/>
      <c r="X21" s="18"/>
      <c r="Y21" s="64"/>
      <c r="Z21" s="1"/>
      <c r="AA21" s="1"/>
      <c r="AB21" s="1"/>
      <c r="AC21" s="1"/>
      <c r="AD21" s="1"/>
    </row>
    <row r="22" spans="1:30" s="2" customFormat="1" ht="18.75">
      <c r="A22" s="14">
        <v>10</v>
      </c>
      <c r="B22" s="13">
        <v>2108977014</v>
      </c>
      <c r="C22" s="13" t="s">
        <v>49</v>
      </c>
      <c r="D22" s="24"/>
      <c r="E22" s="16">
        <v>7600</v>
      </c>
      <c r="F22" s="16">
        <v>3</v>
      </c>
      <c r="G22" s="16">
        <v>39.700000000000003</v>
      </c>
      <c r="H22" s="16">
        <v>58.3</v>
      </c>
      <c r="I22" s="16">
        <v>45.6</v>
      </c>
      <c r="J22" s="16">
        <v>43.5</v>
      </c>
      <c r="K22" s="16">
        <v>0</v>
      </c>
      <c r="L22" s="16">
        <v>0</v>
      </c>
      <c r="M22" s="75">
        <f t="shared" si="1"/>
        <v>50.588912157532739</v>
      </c>
      <c r="N22" s="79" t="s">
        <v>120</v>
      </c>
      <c r="O22" s="18">
        <f t="shared" si="2"/>
        <v>3</v>
      </c>
      <c r="P22" s="18">
        <f t="shared" si="3"/>
        <v>0.50666666666666671</v>
      </c>
      <c r="Q22" s="16">
        <f t="shared" ca="1" si="4"/>
        <v>1.5029071430669643</v>
      </c>
      <c r="R22" s="16">
        <f t="shared" ca="1" si="5"/>
        <v>5.0095738097336309</v>
      </c>
      <c r="S22" s="33">
        <v>20.350155570184899</v>
      </c>
      <c r="T22" s="34">
        <f t="shared" ca="1" si="6"/>
        <v>25.35972937991853</v>
      </c>
      <c r="U22" s="35">
        <f t="shared" si="7"/>
        <v>6.875</v>
      </c>
      <c r="V22" s="36">
        <f t="shared" ca="1" si="8"/>
        <v>18.48472937991853</v>
      </c>
      <c r="W22" s="18"/>
      <c r="X22" s="18"/>
      <c r="Y22" s="64"/>
      <c r="Z22" s="1"/>
      <c r="AA22" s="1"/>
      <c r="AB22" s="1"/>
      <c r="AC22" s="1"/>
      <c r="AD22" s="1"/>
    </row>
    <row r="23" spans="1:30" s="1" customFormat="1" ht="18.75">
      <c r="A23" s="14">
        <v>15</v>
      </c>
      <c r="B23" s="13">
        <v>388960345</v>
      </c>
      <c r="C23" s="13" t="s">
        <v>59</v>
      </c>
      <c r="D23" s="24"/>
      <c r="E23" s="16">
        <v>7000</v>
      </c>
      <c r="F23" s="16">
        <v>3</v>
      </c>
      <c r="G23" s="16">
        <v>56.1</v>
      </c>
      <c r="H23" s="16">
        <v>32.4</v>
      </c>
      <c r="I23" s="16">
        <v>0</v>
      </c>
      <c r="J23" s="16">
        <v>45.9</v>
      </c>
      <c r="K23" s="16">
        <v>0</v>
      </c>
      <c r="L23" s="16">
        <v>0</v>
      </c>
      <c r="M23" s="75">
        <f t="shared" si="1"/>
        <v>39.472937916378719</v>
      </c>
      <c r="N23" s="79" t="s">
        <v>120</v>
      </c>
      <c r="O23" s="18">
        <f t="shared" si="2"/>
        <v>3</v>
      </c>
      <c r="P23" s="18">
        <f t="shared" si="3"/>
        <v>0.46666666666666667</v>
      </c>
      <c r="Q23" s="16">
        <f t="shared" ca="1" si="4"/>
        <v>1.1726712005118884</v>
      </c>
      <c r="R23" s="16">
        <f t="shared" ca="1" si="5"/>
        <v>4.639337867178555</v>
      </c>
      <c r="S23" s="33">
        <v>20.7026491137165</v>
      </c>
      <c r="T23" s="34">
        <f t="shared" ca="1" si="6"/>
        <v>25.341986980895054</v>
      </c>
      <c r="U23" s="35">
        <f t="shared" si="7"/>
        <v>6.875</v>
      </c>
      <c r="V23" s="36">
        <f t="shared" ca="1" si="8"/>
        <v>18.466986980895054</v>
      </c>
      <c r="W23" s="18"/>
      <c r="X23" s="18"/>
      <c r="Y23" s="64"/>
    </row>
    <row r="24" spans="1:30" s="1" customFormat="1" ht="18.75">
      <c r="A24" s="13">
        <v>133</v>
      </c>
      <c r="B24" s="13">
        <v>650420877</v>
      </c>
      <c r="C24" s="14" t="s">
        <v>244</v>
      </c>
      <c r="D24" s="68"/>
      <c r="E24" s="16">
        <v>7000</v>
      </c>
      <c r="F24" s="16">
        <v>3</v>
      </c>
      <c r="G24" s="16">
        <v>46</v>
      </c>
      <c r="H24" s="16">
        <v>52</v>
      </c>
      <c r="I24" s="16">
        <v>38.1</v>
      </c>
      <c r="J24" s="16">
        <v>30.7</v>
      </c>
      <c r="K24" s="16">
        <v>0</v>
      </c>
      <c r="L24" s="16">
        <v>0</v>
      </c>
      <c r="M24" s="75">
        <f t="shared" si="1"/>
        <v>46.413790189835765</v>
      </c>
      <c r="N24" s="79" t="s">
        <v>120</v>
      </c>
      <c r="O24" s="18">
        <f t="shared" si="2"/>
        <v>3</v>
      </c>
      <c r="P24" s="18">
        <f t="shared" si="3"/>
        <v>0.46666666666666667</v>
      </c>
      <c r="Q24" s="16">
        <f t="shared" ca="1" si="4"/>
        <v>1.3788716506869754</v>
      </c>
      <c r="R24" s="16">
        <f t="shared" ca="1" si="5"/>
        <v>4.8455383173536424</v>
      </c>
      <c r="S24" s="33">
        <v>20.4160405654514</v>
      </c>
      <c r="T24" s="34">
        <f t="shared" ca="1" si="6"/>
        <v>25.261578882805043</v>
      </c>
      <c r="U24" s="35">
        <f t="shared" si="7"/>
        <v>6.875</v>
      </c>
      <c r="V24" s="36">
        <f t="shared" ca="1" si="8"/>
        <v>18.386578882805043</v>
      </c>
      <c r="W24" s="48"/>
      <c r="X24" s="47"/>
      <c r="Y24" s="67"/>
    </row>
    <row r="25" spans="1:30" s="1" customFormat="1" ht="18.75">
      <c r="A25" s="14">
        <v>107</v>
      </c>
      <c r="B25" s="13">
        <v>662528105</v>
      </c>
      <c r="C25" s="13" t="s">
        <v>195</v>
      </c>
      <c r="D25" s="24"/>
      <c r="E25" s="16">
        <v>9000</v>
      </c>
      <c r="F25" s="16">
        <v>3</v>
      </c>
      <c r="G25" s="16">
        <v>26.1</v>
      </c>
      <c r="H25" s="16">
        <v>21.7</v>
      </c>
      <c r="I25" s="16">
        <v>29.3</v>
      </c>
      <c r="J25" s="16">
        <v>30.2</v>
      </c>
      <c r="K25" s="16">
        <v>0</v>
      </c>
      <c r="L25" s="16">
        <v>0</v>
      </c>
      <c r="M25" s="75">
        <f t="shared" si="1"/>
        <v>33.338786776302207</v>
      </c>
      <c r="N25" s="79" t="s">
        <v>120</v>
      </c>
      <c r="O25" s="18">
        <f t="shared" si="2"/>
        <v>3</v>
      </c>
      <c r="P25" s="18">
        <f t="shared" si="3"/>
        <v>0.6</v>
      </c>
      <c r="Q25" s="16">
        <f t="shared" ca="1" si="4"/>
        <v>0.99043641482672873</v>
      </c>
      <c r="R25" s="16">
        <f t="shared" ca="1" si="5"/>
        <v>4.5904364148267289</v>
      </c>
      <c r="S25" s="33">
        <v>20.667832150837199</v>
      </c>
      <c r="T25" s="34">
        <f t="shared" ca="1" si="6"/>
        <v>25.258268565663929</v>
      </c>
      <c r="U25" s="35">
        <f t="shared" si="7"/>
        <v>6.875</v>
      </c>
      <c r="V25" s="36">
        <f t="shared" ca="1" si="8"/>
        <v>18.383268565663929</v>
      </c>
      <c r="W25" s="47"/>
      <c r="X25" s="47"/>
      <c r="Y25" s="67"/>
    </row>
    <row r="26" spans="1:30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75">
        <f t="shared" si="1"/>
        <v>0</v>
      </c>
      <c r="N26" s="78" t="s">
        <v>187</v>
      </c>
      <c r="O26" s="18">
        <f t="shared" si="2"/>
        <v>0</v>
      </c>
      <c r="P26" s="18">
        <f t="shared" si="3"/>
        <v>0</v>
      </c>
      <c r="Q26" s="16">
        <f t="shared" ca="1" si="4"/>
        <v>0</v>
      </c>
      <c r="R26" s="16">
        <f t="shared" ca="1" si="5"/>
        <v>0</v>
      </c>
      <c r="S26" s="33" t="e">
        <v>#N/A</v>
      </c>
      <c r="T26" s="34" t="e">
        <f t="shared" ca="1" si="6"/>
        <v>#N/A</v>
      </c>
      <c r="U26" s="35">
        <f t="shared" si="7"/>
        <v>0</v>
      </c>
      <c r="V26" s="36" t="e">
        <f t="shared" ca="1" si="8"/>
        <v>#N/A</v>
      </c>
      <c r="W26" s="18"/>
      <c r="X26" s="18"/>
      <c r="Y26" s="64"/>
    </row>
    <row r="27" spans="1:30" s="1" customFormat="1" ht="18.75">
      <c r="A27" s="14">
        <v>120</v>
      </c>
      <c r="B27" s="13">
        <v>171422146</v>
      </c>
      <c r="C27" s="13" t="s">
        <v>246</v>
      </c>
      <c r="D27" s="13" t="s">
        <v>226</v>
      </c>
      <c r="E27" s="16">
        <v>14000</v>
      </c>
      <c r="F27" s="16">
        <v>3</v>
      </c>
      <c r="G27" s="16">
        <v>47.9</v>
      </c>
      <c r="H27" s="16">
        <v>41.7</v>
      </c>
      <c r="I27" s="16">
        <v>40.1</v>
      </c>
      <c r="J27" s="16">
        <v>0</v>
      </c>
      <c r="K27" s="16">
        <v>0</v>
      </c>
      <c r="L27" s="16">
        <v>0</v>
      </c>
      <c r="M27" s="75">
        <f t="shared" si="1"/>
        <v>38.433061606203367</v>
      </c>
      <c r="N27" s="79" t="s">
        <v>120</v>
      </c>
      <c r="O27" s="18">
        <f t="shared" si="2"/>
        <v>3</v>
      </c>
      <c r="P27" s="18">
        <f t="shared" si="3"/>
        <v>0.93333333333333335</v>
      </c>
      <c r="Q27" s="16">
        <f t="shared" ca="1" si="4"/>
        <v>1.1417783137543713</v>
      </c>
      <c r="R27" s="16">
        <f t="shared" ca="1" si="5"/>
        <v>5.0751116470877049</v>
      </c>
      <c r="S27" s="33">
        <v>19.988507549998399</v>
      </c>
      <c r="T27" s="34">
        <f t="shared" ca="1" si="6"/>
        <v>25.063619197086105</v>
      </c>
      <c r="U27" s="35">
        <f t="shared" si="7"/>
        <v>6.875</v>
      </c>
      <c r="V27" s="36">
        <f t="shared" ca="1" si="8"/>
        <v>18.188619197086105</v>
      </c>
      <c r="W27" s="47"/>
      <c r="X27" s="47"/>
      <c r="Y27" s="67"/>
    </row>
    <row r="28" spans="1:30" s="1" customFormat="1" ht="18.75">
      <c r="A28" s="13">
        <v>130</v>
      </c>
      <c r="B28" s="13">
        <v>1957463045</v>
      </c>
      <c r="C28" s="14" t="s">
        <v>247</v>
      </c>
      <c r="D28" s="68"/>
      <c r="E28" s="16">
        <v>7000</v>
      </c>
      <c r="F28" s="16">
        <v>3</v>
      </c>
      <c r="G28" s="16">
        <v>44.4</v>
      </c>
      <c r="H28" s="16">
        <v>43.5</v>
      </c>
      <c r="I28" s="16">
        <v>43.6</v>
      </c>
      <c r="J28" s="16">
        <v>50.9</v>
      </c>
      <c r="K28" s="16">
        <v>0</v>
      </c>
      <c r="L28" s="16">
        <v>0</v>
      </c>
      <c r="M28" s="75">
        <f t="shared" si="1"/>
        <v>49.632782764159955</v>
      </c>
      <c r="N28" s="79" t="s">
        <v>120</v>
      </c>
      <c r="O28" s="18">
        <f t="shared" si="2"/>
        <v>3</v>
      </c>
      <c r="P28" s="18">
        <f t="shared" si="3"/>
        <v>0.46666666666666667</v>
      </c>
      <c r="Q28" s="16">
        <f t="shared" ca="1" si="4"/>
        <v>1.4745022291498291</v>
      </c>
      <c r="R28" s="16">
        <f t="shared" ca="1" si="5"/>
        <v>4.9411688958164959</v>
      </c>
      <c r="S28" s="33">
        <v>19.903928332587402</v>
      </c>
      <c r="T28" s="34">
        <f t="shared" ca="1" si="6"/>
        <v>24.845097228403898</v>
      </c>
      <c r="U28" s="35">
        <f t="shared" si="7"/>
        <v>6.875</v>
      </c>
      <c r="V28" s="36">
        <f t="shared" ca="1" si="8"/>
        <v>17.970097228403898</v>
      </c>
      <c r="W28" s="48"/>
      <c r="X28" s="47"/>
      <c r="Y28" s="67"/>
    </row>
    <row r="29" spans="1:30" s="2" customFormat="1" ht="18.75">
      <c r="A29" s="14">
        <v>23</v>
      </c>
      <c r="B29" s="13">
        <v>340156892</v>
      </c>
      <c r="C29" s="13" t="s">
        <v>70</v>
      </c>
      <c r="D29" s="24"/>
      <c r="E29" s="16">
        <v>13800</v>
      </c>
      <c r="F29" s="16">
        <v>3</v>
      </c>
      <c r="G29" s="16">
        <v>37.799999999999997</v>
      </c>
      <c r="H29" s="16">
        <v>26.5</v>
      </c>
      <c r="I29" s="16">
        <v>41.3</v>
      </c>
      <c r="J29" s="16">
        <v>49.2</v>
      </c>
      <c r="K29" s="16">
        <v>0</v>
      </c>
      <c r="L29" s="16">
        <v>0</v>
      </c>
      <c r="M29" s="75">
        <f t="shared" si="1"/>
        <v>43.886224181365591</v>
      </c>
      <c r="N29" s="79" t="s">
        <v>120</v>
      </c>
      <c r="O29" s="18">
        <f t="shared" si="2"/>
        <v>3</v>
      </c>
      <c r="P29" s="18">
        <f t="shared" si="3"/>
        <v>0.92</v>
      </c>
      <c r="Q29" s="16">
        <f t="shared" ca="1" si="4"/>
        <v>1.3037821331090123</v>
      </c>
      <c r="R29" s="16">
        <f t="shared" ca="1" si="5"/>
        <v>5.2237821331090117</v>
      </c>
      <c r="S29" s="33">
        <v>19.554846330029498</v>
      </c>
      <c r="T29" s="34">
        <f t="shared" ca="1" si="6"/>
        <v>24.77862846313851</v>
      </c>
      <c r="U29" s="35">
        <f t="shared" si="7"/>
        <v>6.875</v>
      </c>
      <c r="V29" s="36">
        <f t="shared" ca="1" si="8"/>
        <v>17.90362846313851</v>
      </c>
      <c r="W29" s="64"/>
      <c r="X29" s="18"/>
      <c r="Y29" s="64"/>
      <c r="Z29" s="1"/>
      <c r="AA29" s="1"/>
      <c r="AB29" s="1"/>
      <c r="AC29" s="1"/>
      <c r="AD29" s="1"/>
    </row>
    <row r="30" spans="1:30" s="2" customFormat="1" ht="18.75">
      <c r="A30" s="14">
        <v>92</v>
      </c>
      <c r="B30" s="13">
        <v>1367873925</v>
      </c>
      <c r="C30" s="13" t="s">
        <v>191</v>
      </c>
      <c r="D30" s="24" t="s">
        <v>159</v>
      </c>
      <c r="E30" s="16">
        <v>14000</v>
      </c>
      <c r="F30" s="16">
        <v>2</v>
      </c>
      <c r="G30" s="16">
        <v>33.299999999999997</v>
      </c>
      <c r="H30" s="16">
        <v>29.9</v>
      </c>
      <c r="I30" s="16">
        <v>27.8</v>
      </c>
      <c r="J30" s="16">
        <v>31.5</v>
      </c>
      <c r="K30" s="16">
        <v>0</v>
      </c>
      <c r="L30" s="16">
        <v>0</v>
      </c>
      <c r="M30" s="75">
        <f t="shared" si="1"/>
        <v>36.821550032517543</v>
      </c>
      <c r="N30" s="79" t="s">
        <v>120</v>
      </c>
      <c r="O30" s="18">
        <f t="shared" si="2"/>
        <v>2</v>
      </c>
      <c r="P30" s="18">
        <f t="shared" si="3"/>
        <v>0.93333333333333335</v>
      </c>
      <c r="Q30" s="16">
        <f t="shared" ca="1" si="4"/>
        <v>1.0939031539231892</v>
      </c>
      <c r="R30" s="16">
        <f t="shared" ca="1" si="5"/>
        <v>4.0272364872565225</v>
      </c>
      <c r="S30" s="33">
        <v>20.7323863739731</v>
      </c>
      <c r="T30" s="34">
        <f t="shared" ca="1" si="6"/>
        <v>24.759622861229623</v>
      </c>
      <c r="U30" s="35">
        <f t="shared" si="7"/>
        <v>6.875</v>
      </c>
      <c r="V30" s="36">
        <f t="shared" ca="1" si="8"/>
        <v>17.884622861229623</v>
      </c>
      <c r="W30" s="67"/>
      <c r="X30" s="47"/>
      <c r="Y30" s="67"/>
      <c r="Z30" s="1"/>
      <c r="AA30" s="1"/>
      <c r="AB30" s="1"/>
      <c r="AC30" s="1"/>
      <c r="AD30" s="1"/>
    </row>
    <row r="31" spans="1:30" s="2" customFormat="1" ht="18.75">
      <c r="A31" s="14">
        <v>82</v>
      </c>
      <c r="B31" s="13">
        <v>982362214</v>
      </c>
      <c r="C31" s="13" t="s">
        <v>144</v>
      </c>
      <c r="D31" s="24"/>
      <c r="E31" s="16">
        <v>12000</v>
      </c>
      <c r="F31" s="16">
        <v>3</v>
      </c>
      <c r="G31" s="16">
        <v>29.6</v>
      </c>
      <c r="H31" s="16">
        <v>16.600000000000001</v>
      </c>
      <c r="I31" s="16">
        <v>33.6</v>
      </c>
      <c r="J31" s="16">
        <v>33.1</v>
      </c>
      <c r="K31" s="16">
        <v>0</v>
      </c>
      <c r="L31" s="16">
        <v>0</v>
      </c>
      <c r="M31" s="75">
        <f t="shared" si="1"/>
        <v>34.63541984427907</v>
      </c>
      <c r="N31" s="79" t="s">
        <v>120</v>
      </c>
      <c r="O31" s="18">
        <f t="shared" si="2"/>
        <v>3</v>
      </c>
      <c r="P31" s="18">
        <f t="shared" si="3"/>
        <v>0.8</v>
      </c>
      <c r="Q31" s="16">
        <f t="shared" ca="1" si="4"/>
        <v>1.0289570909332042</v>
      </c>
      <c r="R31" s="16">
        <f t="shared" ca="1" si="5"/>
        <v>4.828957090933204</v>
      </c>
      <c r="S31" s="33">
        <v>19.855727387062402</v>
      </c>
      <c r="T31" s="34">
        <f t="shared" ca="1" si="6"/>
        <v>24.684684477995606</v>
      </c>
      <c r="U31" s="35">
        <f t="shared" si="7"/>
        <v>6.875</v>
      </c>
      <c r="V31" s="36">
        <f t="shared" ca="1" si="8"/>
        <v>17.809684477995606</v>
      </c>
      <c r="W31" s="6"/>
      <c r="X31" s="18"/>
      <c r="Y31" s="64"/>
      <c r="Z31" s="1"/>
      <c r="AA31" s="1"/>
      <c r="AB31" s="1"/>
      <c r="AC31" s="1"/>
      <c r="AD31" s="1"/>
    </row>
    <row r="32" spans="1:30" s="2" customFormat="1" ht="18.75">
      <c r="A32" s="14">
        <v>58</v>
      </c>
      <c r="B32" s="13">
        <v>1875367946</v>
      </c>
      <c r="C32" s="13" t="s">
        <v>121</v>
      </c>
      <c r="D32" s="14"/>
      <c r="E32" s="16">
        <v>6400</v>
      </c>
      <c r="F32" s="16">
        <v>3</v>
      </c>
      <c r="G32" s="16">
        <v>0</v>
      </c>
      <c r="H32" s="16">
        <v>50.5</v>
      </c>
      <c r="I32" s="16">
        <v>51.3</v>
      </c>
      <c r="J32" s="16">
        <v>41.6</v>
      </c>
      <c r="K32" s="16">
        <v>0</v>
      </c>
      <c r="L32" s="16">
        <v>0</v>
      </c>
      <c r="M32" s="75">
        <f t="shared" si="1"/>
        <v>41.439247795112436</v>
      </c>
      <c r="N32" s="79" t="s">
        <v>120</v>
      </c>
      <c r="O32" s="18">
        <f t="shared" si="2"/>
        <v>3</v>
      </c>
      <c r="P32" s="18">
        <f t="shared" si="3"/>
        <v>0.42666666666666669</v>
      </c>
      <c r="Q32" s="16">
        <f t="shared" ca="1" si="4"/>
        <v>1.231086790731138</v>
      </c>
      <c r="R32" s="16">
        <f t="shared" ca="1" si="5"/>
        <v>4.6577534573978046</v>
      </c>
      <c r="S32" s="33">
        <v>19.7268079499657</v>
      </c>
      <c r="T32" s="34">
        <f t="shared" ca="1" si="6"/>
        <v>24.384561407363506</v>
      </c>
      <c r="U32" s="35">
        <f t="shared" si="7"/>
        <v>6.875</v>
      </c>
      <c r="V32" s="36">
        <f t="shared" ca="1" si="8"/>
        <v>17.509561407363506</v>
      </c>
      <c r="W32" s="6"/>
      <c r="X32" s="18"/>
      <c r="Y32" s="64"/>
      <c r="Z32" s="1"/>
      <c r="AA32" s="1"/>
      <c r="AB32" s="1"/>
      <c r="AC32" s="1"/>
      <c r="AD32" s="1"/>
    </row>
    <row r="33" spans="1:30" s="2" customFormat="1" ht="18.75">
      <c r="A33" s="14">
        <v>124</v>
      </c>
      <c r="B33" s="13">
        <v>2140716167</v>
      </c>
      <c r="C33" s="13" t="s">
        <v>231</v>
      </c>
      <c r="D33" s="24"/>
      <c r="E33" s="16">
        <v>14000</v>
      </c>
      <c r="F33" s="16">
        <v>3</v>
      </c>
      <c r="G33" s="16">
        <v>34.799999999999997</v>
      </c>
      <c r="H33" s="16">
        <v>35.700000000000003</v>
      </c>
      <c r="I33" s="16">
        <v>39.9</v>
      </c>
      <c r="J33" s="16">
        <v>41.7</v>
      </c>
      <c r="K33" s="16">
        <v>0</v>
      </c>
      <c r="L33" s="16">
        <v>0</v>
      </c>
      <c r="M33" s="75">
        <f t="shared" si="1"/>
        <v>43.310870289516025</v>
      </c>
      <c r="N33" s="78" t="s">
        <v>187</v>
      </c>
      <c r="O33" s="18">
        <f t="shared" si="2"/>
        <v>3</v>
      </c>
      <c r="P33" s="18">
        <f t="shared" si="3"/>
        <v>0.93333333333333335</v>
      </c>
      <c r="Q33" s="16">
        <f t="shared" ca="1" si="4"/>
        <v>1.2866893861616293</v>
      </c>
      <c r="R33" s="16">
        <f t="shared" ca="1" si="5"/>
        <v>5.2200227194949633</v>
      </c>
      <c r="S33" s="33">
        <v>19.134064572135902</v>
      </c>
      <c r="T33" s="34">
        <f t="shared" ca="1" si="6"/>
        <v>24.354087291630865</v>
      </c>
      <c r="U33" s="35">
        <f t="shared" si="7"/>
        <v>0</v>
      </c>
      <c r="V33" s="36">
        <f t="shared" ca="1" si="8"/>
        <v>24.354087291630865</v>
      </c>
      <c r="W33" s="47"/>
      <c r="X33" s="47"/>
      <c r="Y33" s="67"/>
      <c r="Z33" s="1"/>
      <c r="AA33" s="1"/>
      <c r="AB33" s="1"/>
      <c r="AC33" s="1"/>
      <c r="AD33" s="1"/>
    </row>
    <row r="34" spans="1:30" s="2" customFormat="1" ht="18.75">
      <c r="A34" s="13">
        <v>111</v>
      </c>
      <c r="B34" s="13">
        <v>821132395</v>
      </c>
      <c r="C34" s="13" t="s">
        <v>216</v>
      </c>
      <c r="D34" s="68"/>
      <c r="E34" s="16">
        <v>14000</v>
      </c>
      <c r="F34" s="16">
        <v>2</v>
      </c>
      <c r="G34" s="16">
        <v>33.299999999999997</v>
      </c>
      <c r="H34" s="16">
        <v>0</v>
      </c>
      <c r="I34" s="16">
        <v>36</v>
      </c>
      <c r="J34" s="16">
        <v>37.4</v>
      </c>
      <c r="K34" s="16">
        <v>0</v>
      </c>
      <c r="L34" s="16">
        <v>0</v>
      </c>
      <c r="M34" s="75">
        <f t="shared" si="1"/>
        <v>33.198870980434307</v>
      </c>
      <c r="N34" s="78" t="s">
        <v>187</v>
      </c>
      <c r="O34" s="18">
        <f t="shared" si="2"/>
        <v>2</v>
      </c>
      <c r="P34" s="18">
        <f t="shared" si="3"/>
        <v>0.93333333333333335</v>
      </c>
      <c r="Q34" s="16">
        <f t="shared" ca="1" si="4"/>
        <v>0.98627976389138239</v>
      </c>
      <c r="R34" s="16">
        <f t="shared" ca="1" si="5"/>
        <v>3.9196130972247158</v>
      </c>
      <c r="S34" s="33">
        <v>20.369767209208302</v>
      </c>
      <c r="T34" s="34">
        <f t="shared" ca="1" si="6"/>
        <v>24.289380306433017</v>
      </c>
      <c r="U34" s="35">
        <f t="shared" si="7"/>
        <v>0</v>
      </c>
      <c r="V34" s="36">
        <f t="shared" ca="1" si="8"/>
        <v>24.289380306433017</v>
      </c>
      <c r="W34" s="86"/>
      <c r="X34" s="48"/>
      <c r="Y34" s="86"/>
      <c r="Z34" s="1"/>
      <c r="AA34" s="1"/>
      <c r="AB34" s="1"/>
      <c r="AC34" s="1"/>
      <c r="AD34" s="1"/>
    </row>
    <row r="35" spans="1:30" s="2" customFormat="1" ht="18.75">
      <c r="A35" s="14">
        <v>105</v>
      </c>
      <c r="B35" s="13">
        <v>1172805144</v>
      </c>
      <c r="C35" s="14" t="s">
        <v>188</v>
      </c>
      <c r="D35" s="24"/>
      <c r="E35" s="16">
        <v>13800</v>
      </c>
      <c r="F35" s="16">
        <v>3</v>
      </c>
      <c r="G35" s="16">
        <v>9.1</v>
      </c>
      <c r="H35" s="16">
        <v>0</v>
      </c>
      <c r="I35" s="16">
        <v>0</v>
      </c>
      <c r="J35" s="16">
        <v>10.199999999999999</v>
      </c>
      <c r="K35" s="16">
        <v>0</v>
      </c>
      <c r="L35" s="16">
        <v>0</v>
      </c>
      <c r="M35" s="75">
        <f t="shared" si="1"/>
        <v>9.2080566341029151</v>
      </c>
      <c r="N35" s="78" t="s">
        <v>187</v>
      </c>
      <c r="O35" s="18">
        <f t="shared" si="2"/>
        <v>3</v>
      </c>
      <c r="P35" s="18">
        <f t="shared" si="3"/>
        <v>0.92</v>
      </c>
      <c r="Q35" s="16">
        <f t="shared" ca="1" si="4"/>
        <v>0.2735550834946705</v>
      </c>
      <c r="R35" s="16">
        <f t="shared" ca="1" si="5"/>
        <v>4.1935550834946707</v>
      </c>
      <c r="S35" s="33">
        <v>20.060517253542901</v>
      </c>
      <c r="T35" s="34">
        <f t="shared" ca="1" si="6"/>
        <v>24.25407233703757</v>
      </c>
      <c r="U35" s="35">
        <f t="shared" si="7"/>
        <v>0</v>
      </c>
      <c r="V35" s="36">
        <f t="shared" ca="1" si="8"/>
        <v>24.25407233703757</v>
      </c>
      <c r="W35" s="67"/>
      <c r="X35" s="33"/>
      <c r="Y35" s="87"/>
      <c r="Z35" s="1"/>
      <c r="AA35" s="1"/>
      <c r="AB35" s="1"/>
      <c r="AC35" s="1"/>
      <c r="AD35" s="1"/>
    </row>
    <row r="36" spans="1:30" s="2" customFormat="1" ht="18.75">
      <c r="A36" s="14">
        <v>46</v>
      </c>
      <c r="B36" s="13">
        <v>2109182835</v>
      </c>
      <c r="C36" s="13" t="s">
        <v>92</v>
      </c>
      <c r="D36" s="24"/>
      <c r="E36" s="16">
        <v>7000</v>
      </c>
      <c r="F36" s="16">
        <v>3</v>
      </c>
      <c r="G36" s="16">
        <v>34.9</v>
      </c>
      <c r="H36" s="16">
        <v>28.7</v>
      </c>
      <c r="I36" s="16">
        <v>41.8</v>
      </c>
      <c r="J36" s="16">
        <v>42.1</v>
      </c>
      <c r="K36" s="16">
        <v>0</v>
      </c>
      <c r="L36" s="16">
        <v>0</v>
      </c>
      <c r="M36" s="75">
        <f t="shared" si="1"/>
        <v>42.324712352477256</v>
      </c>
      <c r="N36" s="78" t="s">
        <v>187</v>
      </c>
      <c r="O36" s="18">
        <f t="shared" si="2"/>
        <v>3</v>
      </c>
      <c r="P36" s="18">
        <f t="shared" si="3"/>
        <v>0.46666666666666667</v>
      </c>
      <c r="Q36" s="16">
        <f t="shared" ca="1" si="4"/>
        <v>1.2573923773002309</v>
      </c>
      <c r="R36" s="16">
        <f t="shared" ca="1" si="5"/>
        <v>4.7240590439668981</v>
      </c>
      <c r="S36" s="33">
        <v>19.4873057852278</v>
      </c>
      <c r="T36" s="34">
        <f t="shared" ca="1" si="6"/>
        <v>24.2113648291947</v>
      </c>
      <c r="U36" s="35">
        <f t="shared" si="7"/>
        <v>0</v>
      </c>
      <c r="V36" s="36">
        <f t="shared" ca="1" si="8"/>
        <v>24.2113648291947</v>
      </c>
      <c r="W36" s="18"/>
      <c r="X36" s="18"/>
      <c r="Y36" s="64"/>
      <c r="Z36" s="1"/>
      <c r="AA36" s="1"/>
      <c r="AB36" s="1"/>
      <c r="AC36" s="1"/>
      <c r="AD36" s="1"/>
    </row>
    <row r="37" spans="1:30" s="2" customFormat="1" ht="18.75">
      <c r="A37" s="14">
        <v>87</v>
      </c>
      <c r="B37" s="13">
        <v>1126397085</v>
      </c>
      <c r="C37" s="13" t="s">
        <v>153</v>
      </c>
      <c r="D37" s="24"/>
      <c r="E37" s="16">
        <v>7000</v>
      </c>
      <c r="F37" s="16">
        <v>3</v>
      </c>
      <c r="G37" s="16">
        <v>26.2</v>
      </c>
      <c r="H37" s="16">
        <v>29.2</v>
      </c>
      <c r="I37" s="16">
        <v>47.9</v>
      </c>
      <c r="J37" s="16">
        <v>35.200000000000003</v>
      </c>
      <c r="K37" s="16">
        <v>0</v>
      </c>
      <c r="L37" s="16">
        <v>0</v>
      </c>
      <c r="M37" s="75">
        <f t="shared" si="1"/>
        <v>40.372656811109984</v>
      </c>
      <c r="N37" s="78" t="s">
        <v>187</v>
      </c>
      <c r="O37" s="18">
        <f t="shared" si="2"/>
        <v>3</v>
      </c>
      <c r="P37" s="18">
        <f t="shared" si="3"/>
        <v>0.46666666666666667</v>
      </c>
      <c r="Q37" s="16">
        <f t="shared" ref="Q37:Q70" ca="1" si="9">IF(COUNTIF(OFFSET($M$5,0,0,COUNTA($M$5:$M$81)),"&gt;0"),$AA$1*$AA$10*M37/SUM(OFFSET($M$5,0,0,COUNTA($M$5:$M$81))),0)</f>
        <v>1.1994002582436152</v>
      </c>
      <c r="R37" s="16">
        <f t="shared" ca="1" si="5"/>
        <v>4.6660669249102824</v>
      </c>
      <c r="S37" s="33">
        <v>19.535217867127798</v>
      </c>
      <c r="T37" s="34">
        <f t="shared" ca="1" si="6"/>
        <v>24.201284792038081</v>
      </c>
      <c r="U37" s="35">
        <f t="shared" ref="U37:U70" si="10">VLOOKUP(N37,$Z$3:$AA$9,2,FALSE)</f>
        <v>0</v>
      </c>
      <c r="V37" s="36">
        <f t="shared" ca="1" si="8"/>
        <v>24.201284792038081</v>
      </c>
      <c r="W37" s="47"/>
      <c r="X37" s="47"/>
      <c r="Y37" s="67"/>
      <c r="Z37" s="1"/>
      <c r="AA37" s="1"/>
      <c r="AB37" s="1"/>
      <c r="AC37" s="1"/>
      <c r="AD37" s="1"/>
    </row>
    <row r="38" spans="1:30" s="2" customFormat="1" ht="18.75">
      <c r="A38" s="14">
        <v>27</v>
      </c>
      <c r="B38" s="13">
        <v>2114875544</v>
      </c>
      <c r="C38" s="13" t="s">
        <v>73</v>
      </c>
      <c r="D38" s="24"/>
      <c r="E38" s="16">
        <v>14000</v>
      </c>
      <c r="F38" s="16">
        <v>2</v>
      </c>
      <c r="G38" s="16">
        <v>22.5</v>
      </c>
      <c r="H38" s="16">
        <v>19.100000000000001</v>
      </c>
      <c r="I38" s="16">
        <v>17</v>
      </c>
      <c r="J38" s="16">
        <v>0</v>
      </c>
      <c r="K38" s="16">
        <v>0</v>
      </c>
      <c r="L38" s="16">
        <v>0</v>
      </c>
      <c r="M38" s="75">
        <f t="shared" si="1"/>
        <v>21.179866190773463</v>
      </c>
      <c r="N38" s="78" t="s">
        <v>187</v>
      </c>
      <c r="O38" s="18">
        <f t="shared" si="2"/>
        <v>2</v>
      </c>
      <c r="P38" s="18">
        <f t="shared" si="3"/>
        <v>0.93333333333333335</v>
      </c>
      <c r="Q38" s="16">
        <f t="shared" ca="1" si="9"/>
        <v>0.62921638022564619</v>
      </c>
      <c r="R38" s="16">
        <f t="shared" ca="1" si="5"/>
        <v>3.5625497135589796</v>
      </c>
      <c r="S38" s="33">
        <v>20.3624501377444</v>
      </c>
      <c r="T38" s="34">
        <f t="shared" ca="1" si="6"/>
        <v>23.924999851303379</v>
      </c>
      <c r="U38" s="35">
        <f t="shared" si="10"/>
        <v>0</v>
      </c>
      <c r="V38" s="36">
        <f t="shared" ca="1" si="8"/>
        <v>23.924999851303379</v>
      </c>
      <c r="W38" s="18"/>
      <c r="X38" s="4"/>
      <c r="Y38" s="6"/>
      <c r="Z38" s="1"/>
      <c r="AA38" s="1"/>
      <c r="AB38" s="1"/>
      <c r="AC38" s="1"/>
      <c r="AD38" s="1"/>
    </row>
    <row r="39" spans="1:30" s="2" customFormat="1" ht="18.75">
      <c r="A39" s="14">
        <v>12</v>
      </c>
      <c r="B39" s="13">
        <v>1137897317</v>
      </c>
      <c r="C39" s="13" t="s">
        <v>53</v>
      </c>
      <c r="D39" s="24"/>
      <c r="E39" s="16">
        <v>7000</v>
      </c>
      <c r="F39" s="16">
        <v>3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75">
        <f t="shared" si="1"/>
        <v>0</v>
      </c>
      <c r="N39" s="78" t="s">
        <v>187</v>
      </c>
      <c r="O39" s="18">
        <f t="shared" si="2"/>
        <v>3</v>
      </c>
      <c r="P39" s="18">
        <f t="shared" si="3"/>
        <v>0.46666666666666667</v>
      </c>
      <c r="Q39" s="16">
        <f t="shared" ca="1" si="9"/>
        <v>0</v>
      </c>
      <c r="R39" s="16">
        <f t="shared" ca="1" si="5"/>
        <v>3.4666666666666668</v>
      </c>
      <c r="S39" s="33">
        <v>20.1478163216475</v>
      </c>
      <c r="T39" s="34">
        <f t="shared" ca="1" si="6"/>
        <v>23.614482988314165</v>
      </c>
      <c r="U39" s="35">
        <f t="shared" si="10"/>
        <v>0</v>
      </c>
      <c r="V39" s="36">
        <f t="shared" ca="1" si="8"/>
        <v>23.614482988314165</v>
      </c>
      <c r="W39" s="18"/>
      <c r="X39" s="18"/>
      <c r="Y39" s="64"/>
      <c r="Z39" s="1"/>
      <c r="AA39" s="1"/>
      <c r="AB39" s="1"/>
      <c r="AC39" s="1"/>
      <c r="AD39" s="1"/>
    </row>
    <row r="40" spans="1:30" s="2" customFormat="1" ht="18.75">
      <c r="A40" s="14">
        <v>69</v>
      </c>
      <c r="B40" s="13">
        <v>1588894627</v>
      </c>
      <c r="C40" s="59" t="s">
        <v>126</v>
      </c>
      <c r="D40" s="24"/>
      <c r="E40" s="16">
        <v>0</v>
      </c>
      <c r="F40" s="16">
        <v>0</v>
      </c>
      <c r="G40" s="16">
        <v>0</v>
      </c>
      <c r="H40" s="16">
        <v>6.8</v>
      </c>
      <c r="I40" s="16">
        <v>0</v>
      </c>
      <c r="J40" s="16">
        <v>0</v>
      </c>
      <c r="K40" s="16">
        <v>0</v>
      </c>
      <c r="L40" s="16">
        <v>0</v>
      </c>
      <c r="M40" s="75">
        <f t="shared" si="1"/>
        <v>4.2109655118691256</v>
      </c>
      <c r="N40" s="78" t="s">
        <v>187</v>
      </c>
      <c r="O40" s="18">
        <f t="shared" si="2"/>
        <v>0</v>
      </c>
      <c r="P40" s="18">
        <f t="shared" si="3"/>
        <v>0</v>
      </c>
      <c r="Q40" s="16">
        <f t="shared" ca="1" si="9"/>
        <v>0.12510034070883647</v>
      </c>
      <c r="R40" s="16">
        <f t="shared" ca="1" si="5"/>
        <v>0.12510034070883647</v>
      </c>
      <c r="S40" s="33">
        <v>23.433757709088098</v>
      </c>
      <c r="T40" s="34">
        <f t="shared" ca="1" si="6"/>
        <v>23.558858049796935</v>
      </c>
      <c r="U40" s="35">
        <f t="shared" si="10"/>
        <v>0</v>
      </c>
      <c r="V40" s="36">
        <f t="shared" ca="1" si="8"/>
        <v>23.558858049796935</v>
      </c>
      <c r="W40" s="4"/>
      <c r="X40" s="18"/>
      <c r="Y40" s="64"/>
      <c r="Z40" s="1"/>
      <c r="AA40" s="1"/>
      <c r="AB40" s="1"/>
      <c r="AC40" s="1"/>
      <c r="AD40" s="1"/>
    </row>
    <row r="41" spans="1:30" s="2" customFormat="1" ht="18.75">
      <c r="A41" s="13">
        <v>132</v>
      </c>
      <c r="B41" s="13">
        <v>620404528</v>
      </c>
      <c r="C41" s="14" t="s">
        <v>243</v>
      </c>
      <c r="D41" s="68"/>
      <c r="E41" s="16">
        <v>7000</v>
      </c>
      <c r="F41" s="16">
        <v>3</v>
      </c>
      <c r="G41" s="16">
        <v>24.9</v>
      </c>
      <c r="H41" s="16">
        <v>25.5</v>
      </c>
      <c r="I41" s="16">
        <v>24.1</v>
      </c>
      <c r="J41" s="16">
        <v>17.600000000000001</v>
      </c>
      <c r="K41" s="16">
        <v>0</v>
      </c>
      <c r="L41" s="16">
        <v>0</v>
      </c>
      <c r="M41" s="75">
        <f t="shared" si="1"/>
        <v>29.729987229063219</v>
      </c>
      <c r="N41" s="78" t="s">
        <v>187</v>
      </c>
      <c r="O41" s="18">
        <f t="shared" si="2"/>
        <v>3</v>
      </c>
      <c r="P41" s="18">
        <f t="shared" si="3"/>
        <v>0.46666666666666667</v>
      </c>
      <c r="Q41" s="16">
        <f t="shared" ca="1" si="9"/>
        <v>0.88322536034599497</v>
      </c>
      <c r="R41" s="16">
        <f t="shared" ca="1" si="5"/>
        <v>4.349892027012662</v>
      </c>
      <c r="S41" s="33">
        <v>19.1131278731443</v>
      </c>
      <c r="T41" s="34">
        <f t="shared" ca="1" si="6"/>
        <v>23.463019900156961</v>
      </c>
      <c r="U41" s="35">
        <f t="shared" si="10"/>
        <v>0</v>
      </c>
      <c r="V41" s="36">
        <f t="shared" ca="1" si="8"/>
        <v>23.463019900156961</v>
      </c>
      <c r="W41" s="48"/>
      <c r="X41" s="47"/>
      <c r="Y41" s="67"/>
      <c r="Z41" s="1"/>
      <c r="AA41" s="1"/>
      <c r="AB41" s="1"/>
      <c r="AC41" s="1"/>
      <c r="AD41" s="1"/>
    </row>
    <row r="42" spans="1:30" s="1" customFormat="1" ht="18.75">
      <c r="A42" s="14">
        <v>53</v>
      </c>
      <c r="B42" s="13">
        <v>500959924</v>
      </c>
      <c r="C42" s="13" t="s">
        <v>99</v>
      </c>
      <c r="D42" s="24"/>
      <c r="E42" s="16">
        <v>7000</v>
      </c>
      <c r="F42" s="16">
        <v>2</v>
      </c>
      <c r="G42" s="16">
        <v>43.2</v>
      </c>
      <c r="H42" s="16">
        <v>33.700000000000003</v>
      </c>
      <c r="I42" s="16">
        <v>47</v>
      </c>
      <c r="J42" s="16">
        <v>23.7</v>
      </c>
      <c r="K42" s="16">
        <v>0</v>
      </c>
      <c r="L42" s="16">
        <v>0</v>
      </c>
      <c r="M42" s="75">
        <f t="shared" si="1"/>
        <v>42.346231569354522</v>
      </c>
      <c r="N42" s="78" t="s">
        <v>187</v>
      </c>
      <c r="O42" s="18">
        <f t="shared" si="2"/>
        <v>2</v>
      </c>
      <c r="P42" s="18">
        <f t="shared" si="3"/>
        <v>0.46666666666666667</v>
      </c>
      <c r="Q42" s="16">
        <f t="shared" ca="1" si="9"/>
        <v>1.2580316751894076</v>
      </c>
      <c r="R42" s="16">
        <f t="shared" ca="1" si="5"/>
        <v>3.7246983418560742</v>
      </c>
      <c r="S42" s="33">
        <v>19.706604322192099</v>
      </c>
      <c r="T42" s="34">
        <f t="shared" ca="1" si="6"/>
        <v>23.431302664048175</v>
      </c>
      <c r="U42" s="35">
        <f t="shared" si="10"/>
        <v>0</v>
      </c>
      <c r="V42" s="36">
        <f t="shared" ca="1" si="8"/>
        <v>23.431302664048175</v>
      </c>
      <c r="W42" s="18"/>
      <c r="X42" s="18"/>
      <c r="Y42" s="64"/>
    </row>
    <row r="43" spans="1:30" s="1" customFormat="1" ht="18.75">
      <c r="A43" s="14">
        <v>16</v>
      </c>
      <c r="B43" s="13">
        <v>438498603</v>
      </c>
      <c r="C43" s="13" t="s">
        <v>61</v>
      </c>
      <c r="D43" s="24"/>
      <c r="E43" s="16">
        <v>7000</v>
      </c>
      <c r="F43" s="16">
        <v>3</v>
      </c>
      <c r="G43" s="16">
        <v>40.5</v>
      </c>
      <c r="H43" s="16">
        <v>42.3</v>
      </c>
      <c r="I43" s="16">
        <v>40.700000000000003</v>
      </c>
      <c r="J43" s="16">
        <v>0</v>
      </c>
      <c r="K43" s="16">
        <v>0</v>
      </c>
      <c r="L43" s="16">
        <v>0</v>
      </c>
      <c r="M43" s="75">
        <f t="shared" si="1"/>
        <v>37.046758833974067</v>
      </c>
      <c r="N43" s="78" t="s">
        <v>187</v>
      </c>
      <c r="O43" s="18">
        <f t="shared" si="2"/>
        <v>3</v>
      </c>
      <c r="P43" s="18">
        <f t="shared" si="3"/>
        <v>0.46666666666666667</v>
      </c>
      <c r="Q43" s="16">
        <f t="shared" ca="1" si="9"/>
        <v>1.1005937092633904</v>
      </c>
      <c r="R43" s="16">
        <f t="shared" ca="1" si="5"/>
        <v>4.567260375930057</v>
      </c>
      <c r="S43" s="33">
        <v>18.802906531333001</v>
      </c>
      <c r="T43" s="34">
        <f t="shared" ca="1" si="6"/>
        <v>23.370166907263059</v>
      </c>
      <c r="U43" s="35">
        <f t="shared" si="10"/>
        <v>0</v>
      </c>
      <c r="V43" s="36">
        <f t="shared" ca="1" si="8"/>
        <v>23.370166907263059</v>
      </c>
      <c r="W43" s="18"/>
      <c r="X43" s="4"/>
      <c r="Y43" s="6"/>
    </row>
    <row r="44" spans="1:30" s="1" customFormat="1" ht="18.75">
      <c r="A44" s="14">
        <v>1</v>
      </c>
      <c r="B44" s="13">
        <v>1782151946</v>
      </c>
      <c r="C44" s="13" t="s">
        <v>26</v>
      </c>
      <c r="D44" s="24"/>
      <c r="E44" s="16">
        <v>6000</v>
      </c>
      <c r="F44" s="16">
        <v>3</v>
      </c>
      <c r="G44" s="16">
        <v>63.3</v>
      </c>
      <c r="H44" s="16">
        <v>52.8</v>
      </c>
      <c r="I44" s="16">
        <v>74.3</v>
      </c>
      <c r="J44" s="16">
        <v>0</v>
      </c>
      <c r="K44" s="16">
        <v>0</v>
      </c>
      <c r="L44" s="16">
        <v>0</v>
      </c>
      <c r="M44" s="75">
        <f t="shared" si="1"/>
        <v>51.256648773400897</v>
      </c>
      <c r="N44" s="78" t="s">
        <v>187</v>
      </c>
      <c r="O44" s="18">
        <f t="shared" si="2"/>
        <v>3</v>
      </c>
      <c r="P44" s="18">
        <f t="shared" si="3"/>
        <v>0.4</v>
      </c>
      <c r="Q44" s="16">
        <f t="shared" ca="1" si="9"/>
        <v>1.5227444174197038</v>
      </c>
      <c r="R44" s="16">
        <f t="shared" ca="1" si="5"/>
        <v>4.9227444174197039</v>
      </c>
      <c r="S44" s="33">
        <v>18.4200924071949</v>
      </c>
      <c r="T44" s="34">
        <f t="shared" ca="1" si="6"/>
        <v>23.342836824614604</v>
      </c>
      <c r="U44" s="35">
        <f t="shared" si="10"/>
        <v>0</v>
      </c>
      <c r="V44" s="36">
        <f t="shared" ca="1" si="8"/>
        <v>23.342836824614604</v>
      </c>
      <c r="W44" s="18"/>
      <c r="X44" s="18"/>
      <c r="Y44" s="64"/>
    </row>
    <row r="45" spans="1:30" s="1" customFormat="1" ht="18.75">
      <c r="A45" s="13">
        <v>116</v>
      </c>
      <c r="B45" s="13">
        <v>2122596917</v>
      </c>
      <c r="C45" s="13" t="s">
        <v>217</v>
      </c>
      <c r="D45" s="68"/>
      <c r="E45" s="16">
        <v>7000</v>
      </c>
      <c r="F45" s="16">
        <v>3</v>
      </c>
      <c r="G45" s="16">
        <v>25.2</v>
      </c>
      <c r="H45" s="16">
        <v>26.9</v>
      </c>
      <c r="I45" s="16">
        <v>15</v>
      </c>
      <c r="J45" s="16">
        <v>16.2</v>
      </c>
      <c r="K45" s="16">
        <v>0</v>
      </c>
      <c r="L45" s="16">
        <v>0</v>
      </c>
      <c r="M45" s="75">
        <f t="shared" si="1"/>
        <v>27.572982872636995</v>
      </c>
      <c r="N45" s="78" t="s">
        <v>187</v>
      </c>
      <c r="O45" s="18">
        <f t="shared" si="2"/>
        <v>3</v>
      </c>
      <c r="P45" s="18">
        <f t="shared" si="3"/>
        <v>0.46666666666666667</v>
      </c>
      <c r="Q45" s="16">
        <f t="shared" ca="1" si="9"/>
        <v>0.81914457432702081</v>
      </c>
      <c r="R45" s="16">
        <f t="shared" ca="1" si="5"/>
        <v>4.2858112409936879</v>
      </c>
      <c r="S45" s="33">
        <v>18.9631738281503</v>
      </c>
      <c r="T45" s="34">
        <f t="shared" ca="1" si="6"/>
        <v>23.248985069143988</v>
      </c>
      <c r="U45" s="35">
        <f t="shared" si="10"/>
        <v>0</v>
      </c>
      <c r="V45" s="36">
        <f t="shared" ca="1" si="8"/>
        <v>23.248985069143988</v>
      </c>
      <c r="W45" s="48"/>
      <c r="X45" s="48"/>
      <c r="Y45" s="86"/>
    </row>
    <row r="46" spans="1:30" s="1" customFormat="1" ht="18.75">
      <c r="A46" s="14">
        <v>33</v>
      </c>
      <c r="B46" s="13">
        <v>1006436515</v>
      </c>
      <c r="C46" s="13" t="s">
        <v>79</v>
      </c>
      <c r="D46" s="24"/>
      <c r="E46" s="16">
        <v>7000</v>
      </c>
      <c r="F46" s="16">
        <v>3</v>
      </c>
      <c r="G46" s="16">
        <v>35.700000000000003</v>
      </c>
      <c r="H46" s="16">
        <v>24.7</v>
      </c>
      <c r="I46" s="16">
        <v>23.2</v>
      </c>
      <c r="J46" s="16">
        <v>0</v>
      </c>
      <c r="K46" s="16">
        <v>0</v>
      </c>
      <c r="L46" s="16">
        <v>0</v>
      </c>
      <c r="M46" s="75">
        <f t="shared" si="1"/>
        <v>27.647426239350121</v>
      </c>
      <c r="N46" s="78" t="s">
        <v>187</v>
      </c>
      <c r="O46" s="18">
        <f t="shared" si="2"/>
        <v>3</v>
      </c>
      <c r="P46" s="18">
        <f t="shared" si="3"/>
        <v>0.46666666666666667</v>
      </c>
      <c r="Q46" s="16">
        <f t="shared" ca="1" si="9"/>
        <v>0.82135615514217486</v>
      </c>
      <c r="R46" s="16">
        <f t="shared" ca="1" si="5"/>
        <v>4.2880228218088412</v>
      </c>
      <c r="S46" s="33">
        <v>18.829527681240499</v>
      </c>
      <c r="T46" s="34">
        <f t="shared" ca="1" si="6"/>
        <v>23.11755050304934</v>
      </c>
      <c r="U46" s="35">
        <f t="shared" si="10"/>
        <v>0</v>
      </c>
      <c r="V46" s="36">
        <f t="shared" ca="1" si="8"/>
        <v>23.11755050304934</v>
      </c>
      <c r="W46" s="18"/>
      <c r="X46" s="4"/>
      <c r="Y46" s="6"/>
    </row>
    <row r="47" spans="1:30" s="3" customFormat="1" ht="18.75">
      <c r="A47" s="14">
        <v>57</v>
      </c>
      <c r="B47" s="13">
        <v>446583427</v>
      </c>
      <c r="C47" s="13" t="s">
        <v>118</v>
      </c>
      <c r="D47" s="14" t="s">
        <v>119</v>
      </c>
      <c r="E47" s="16">
        <v>9000</v>
      </c>
      <c r="F47" s="16">
        <v>2</v>
      </c>
      <c r="G47" s="16">
        <v>45.2</v>
      </c>
      <c r="H47" s="16">
        <v>40.799999999999997</v>
      </c>
      <c r="I47" s="16">
        <v>41</v>
      </c>
      <c r="J47" s="16">
        <v>40.1</v>
      </c>
      <c r="K47" s="16">
        <v>0</v>
      </c>
      <c r="L47" s="16">
        <v>0</v>
      </c>
      <c r="M47" s="75">
        <f t="shared" si="1"/>
        <v>46.476384654647049</v>
      </c>
      <c r="N47" s="78" t="s">
        <v>187</v>
      </c>
      <c r="O47" s="18">
        <f t="shared" si="2"/>
        <v>2</v>
      </c>
      <c r="P47" s="18">
        <f t="shared" si="3"/>
        <v>0.6</v>
      </c>
      <c r="Q47" s="16">
        <f t="shared" ca="1" si="9"/>
        <v>1.3807312215745324</v>
      </c>
      <c r="R47" s="16">
        <f t="shared" ca="1" si="5"/>
        <v>3.9807312215745325</v>
      </c>
      <c r="S47" s="33">
        <v>17.626890552284198</v>
      </c>
      <c r="T47" s="34">
        <f t="shared" ca="1" si="6"/>
        <v>21.607621773858732</v>
      </c>
      <c r="U47" s="35">
        <f t="shared" si="10"/>
        <v>0</v>
      </c>
      <c r="V47" s="36">
        <f t="shared" ca="1" si="8"/>
        <v>21.607621773858732</v>
      </c>
      <c r="W47" s="4"/>
      <c r="X47" s="18"/>
      <c r="Y47" s="64"/>
    </row>
    <row r="48" spans="1:30" s="3" customFormat="1" ht="18.75">
      <c r="A48" s="14">
        <v>56</v>
      </c>
      <c r="B48" s="13">
        <v>10692887209</v>
      </c>
      <c r="C48" s="59" t="s">
        <v>102</v>
      </c>
      <c r="D48" s="24"/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75">
        <f t="shared" si="1"/>
        <v>0</v>
      </c>
      <c r="N48" s="78" t="s">
        <v>187</v>
      </c>
      <c r="O48" s="18">
        <f t="shared" si="2"/>
        <v>0</v>
      </c>
      <c r="P48" s="18">
        <f t="shared" si="3"/>
        <v>0</v>
      </c>
      <c r="Q48" s="16">
        <f t="shared" ca="1" si="9"/>
        <v>0</v>
      </c>
      <c r="R48" s="16">
        <f t="shared" ca="1" si="5"/>
        <v>0</v>
      </c>
      <c r="S48" s="33">
        <v>21.351314241789201</v>
      </c>
      <c r="T48" s="34">
        <f t="shared" ca="1" si="6"/>
        <v>21.351314241789201</v>
      </c>
      <c r="U48" s="35">
        <f t="shared" si="10"/>
        <v>0</v>
      </c>
      <c r="V48" s="36">
        <f t="shared" ca="1" si="8"/>
        <v>21.351314241789201</v>
      </c>
      <c r="W48" s="18"/>
      <c r="X48" s="18"/>
      <c r="Y48" s="64"/>
    </row>
    <row r="49" spans="1:120" s="3" customFormat="1" ht="18.75">
      <c r="A49" s="14">
        <v>78</v>
      </c>
      <c r="B49" s="13">
        <v>783202763</v>
      </c>
      <c r="C49" s="13" t="s">
        <v>148</v>
      </c>
      <c r="D49" s="24"/>
      <c r="E49" s="16">
        <v>7600</v>
      </c>
      <c r="F49" s="16">
        <v>0</v>
      </c>
      <c r="G49" s="16">
        <v>24.1</v>
      </c>
      <c r="H49" s="16">
        <v>0</v>
      </c>
      <c r="I49" s="16">
        <v>0</v>
      </c>
      <c r="J49" s="16">
        <v>8.6999999999999993</v>
      </c>
      <c r="K49" s="16">
        <v>0</v>
      </c>
      <c r="L49" s="16">
        <v>0</v>
      </c>
      <c r="M49" s="75">
        <f t="shared" si="1"/>
        <v>13.705831326489673</v>
      </c>
      <c r="N49" s="78" t="s">
        <v>187</v>
      </c>
      <c r="O49" s="18">
        <f t="shared" si="2"/>
        <v>0</v>
      </c>
      <c r="P49" s="18">
        <f t="shared" si="3"/>
        <v>0.50666666666666671</v>
      </c>
      <c r="Q49" s="16">
        <f t="shared" ca="1" si="9"/>
        <v>0.40717601790109148</v>
      </c>
      <c r="R49" s="16">
        <f t="shared" ca="1" si="5"/>
        <v>0.91384268456775819</v>
      </c>
      <c r="S49" s="33">
        <v>20.368005995774499</v>
      </c>
      <c r="T49" s="34">
        <f t="shared" ca="1" si="6"/>
        <v>21.281848680342257</v>
      </c>
      <c r="U49" s="35">
        <f t="shared" si="10"/>
        <v>0</v>
      </c>
      <c r="V49" s="36">
        <f t="shared" ca="1" si="8"/>
        <v>21.281848680342257</v>
      </c>
      <c r="W49" s="2"/>
      <c r="X49" s="18"/>
      <c r="Y49" s="64"/>
    </row>
    <row r="50" spans="1:120" s="3" customFormat="1" ht="18.75">
      <c r="A50" s="14">
        <v>93</v>
      </c>
      <c r="B50" s="13">
        <v>1458346420</v>
      </c>
      <c r="C50" s="13" t="s">
        <v>178</v>
      </c>
      <c r="D50" s="24"/>
      <c r="E50" s="16">
        <v>13800</v>
      </c>
      <c r="F50" s="16">
        <v>2</v>
      </c>
      <c r="G50" s="16">
        <v>39.9</v>
      </c>
      <c r="H50" s="16">
        <v>32.1</v>
      </c>
      <c r="I50" s="16">
        <v>43.9</v>
      </c>
      <c r="J50" s="16">
        <v>42.9</v>
      </c>
      <c r="K50" s="16">
        <v>0</v>
      </c>
      <c r="L50" s="16">
        <v>0</v>
      </c>
      <c r="M50" s="75">
        <f t="shared" si="1"/>
        <v>44.734014436634773</v>
      </c>
      <c r="N50" s="78" t="s">
        <v>187</v>
      </c>
      <c r="O50" s="18">
        <f t="shared" si="2"/>
        <v>2</v>
      </c>
      <c r="P50" s="18">
        <f t="shared" si="3"/>
        <v>0.92</v>
      </c>
      <c r="Q50" s="16">
        <f t="shared" ca="1" si="9"/>
        <v>1.328968482767984</v>
      </c>
      <c r="R50" s="16">
        <f t="shared" ca="1" si="5"/>
        <v>4.2489684827679834</v>
      </c>
      <c r="S50" s="33">
        <v>16.868100934442801</v>
      </c>
      <c r="T50" s="34">
        <f t="shared" ca="1" si="6"/>
        <v>21.117069417210786</v>
      </c>
      <c r="U50" s="35">
        <f t="shared" si="10"/>
        <v>0</v>
      </c>
      <c r="V50" s="36">
        <f t="shared" ca="1" si="8"/>
        <v>21.117069417210786</v>
      </c>
      <c r="W50" s="47"/>
      <c r="X50" s="47"/>
      <c r="Y50" s="67"/>
    </row>
    <row r="51" spans="1:120" s="3" customFormat="1" ht="18.75">
      <c r="A51" s="14">
        <v>34</v>
      </c>
      <c r="B51" s="13">
        <v>2021794494</v>
      </c>
      <c r="C51" s="13" t="s">
        <v>80</v>
      </c>
      <c r="D51" s="24"/>
      <c r="E51" s="16">
        <v>7000</v>
      </c>
      <c r="F51" s="16">
        <v>3</v>
      </c>
      <c r="G51" s="16">
        <v>51.8</v>
      </c>
      <c r="H51" s="16">
        <v>37.1</v>
      </c>
      <c r="I51" s="16">
        <v>0</v>
      </c>
      <c r="J51" s="16">
        <v>0</v>
      </c>
      <c r="K51" s="16">
        <v>0</v>
      </c>
      <c r="L51" s="16">
        <v>0</v>
      </c>
      <c r="M51" s="75">
        <f t="shared" si="1"/>
        <v>28.951850047223303</v>
      </c>
      <c r="N51" s="78" t="s">
        <v>187</v>
      </c>
      <c r="O51" s="18">
        <f t="shared" si="2"/>
        <v>3</v>
      </c>
      <c r="P51" s="18">
        <f t="shared" si="3"/>
        <v>0.46666666666666667</v>
      </c>
      <c r="Q51" s="16">
        <f t="shared" ca="1" si="9"/>
        <v>0.86010828035756759</v>
      </c>
      <c r="R51" s="16">
        <f t="shared" ca="1" si="5"/>
        <v>4.3267749470242345</v>
      </c>
      <c r="S51" s="33">
        <v>20.875</v>
      </c>
      <c r="T51" s="34">
        <f t="shared" ca="1" si="6"/>
        <v>25.201774947024234</v>
      </c>
      <c r="U51" s="35">
        <f t="shared" si="10"/>
        <v>0</v>
      </c>
      <c r="V51" s="36">
        <f t="shared" ca="1" si="8"/>
        <v>25.201774947024234</v>
      </c>
      <c r="W51" s="18"/>
      <c r="X51" s="18"/>
      <c r="Y51" s="64"/>
    </row>
    <row r="52" spans="1:120" s="3" customFormat="1" ht="18.75">
      <c r="A52" s="14">
        <v>26</v>
      </c>
      <c r="B52" s="13">
        <v>1754932067</v>
      </c>
      <c r="C52" s="13" t="s">
        <v>72</v>
      </c>
      <c r="D52" s="24"/>
      <c r="E52" s="16">
        <v>7000</v>
      </c>
      <c r="F52" s="16">
        <v>1</v>
      </c>
      <c r="G52" s="16">
        <v>32.1</v>
      </c>
      <c r="H52" s="16">
        <v>39.799999999999997</v>
      </c>
      <c r="I52" s="16">
        <v>50</v>
      </c>
      <c r="J52" s="16">
        <v>18.3</v>
      </c>
      <c r="K52" s="16">
        <v>0</v>
      </c>
      <c r="L52" s="16">
        <v>0</v>
      </c>
      <c r="M52" s="75">
        <f t="shared" si="1"/>
        <v>40.743751110660568</v>
      </c>
      <c r="N52" s="78" t="s">
        <v>187</v>
      </c>
      <c r="O52" s="18">
        <f t="shared" si="2"/>
        <v>1</v>
      </c>
      <c r="P52" s="18">
        <f t="shared" si="3"/>
        <v>0.46666666666666667</v>
      </c>
      <c r="Q52" s="16">
        <f t="shared" ca="1" si="9"/>
        <v>1.2104248138183482</v>
      </c>
      <c r="R52" s="16">
        <f t="shared" ca="1" si="5"/>
        <v>2.6770914804850152</v>
      </c>
      <c r="S52" s="33">
        <v>17.982932036508899</v>
      </c>
      <c r="T52" s="34">
        <f t="shared" ca="1" si="6"/>
        <v>20.660023516993913</v>
      </c>
      <c r="U52" s="35">
        <f t="shared" si="10"/>
        <v>0</v>
      </c>
      <c r="V52" s="36">
        <f t="shared" ca="1" si="8"/>
        <v>20.660023516993913</v>
      </c>
      <c r="W52" s="18"/>
      <c r="X52" s="4"/>
      <c r="Y52" s="6"/>
    </row>
    <row r="53" spans="1:120" s="69" customFormat="1" ht="18.75">
      <c r="A53" s="14">
        <v>119</v>
      </c>
      <c r="B53" s="13">
        <v>733336415</v>
      </c>
      <c r="C53" s="13" t="s">
        <v>237</v>
      </c>
      <c r="D53" s="24" t="s">
        <v>227</v>
      </c>
      <c r="E53" s="16">
        <v>10000</v>
      </c>
      <c r="F53" s="16">
        <v>1</v>
      </c>
      <c r="G53" s="16">
        <v>26.8</v>
      </c>
      <c r="H53" s="16">
        <v>18.7</v>
      </c>
      <c r="I53" s="16">
        <v>18.899999999999999</v>
      </c>
      <c r="J53" s="16">
        <v>17.100000000000001</v>
      </c>
      <c r="K53" s="16">
        <v>0</v>
      </c>
      <c r="L53" s="16">
        <v>0</v>
      </c>
      <c r="M53" s="75">
        <f t="shared" si="1"/>
        <v>27.124903796597373</v>
      </c>
      <c r="N53" s="78" t="s">
        <v>187</v>
      </c>
      <c r="O53" s="18">
        <f t="shared" si="2"/>
        <v>1</v>
      </c>
      <c r="P53" s="18">
        <f t="shared" si="3"/>
        <v>0.66666666666666663</v>
      </c>
      <c r="Q53" s="16">
        <f t="shared" ca="1" si="9"/>
        <v>0.80583293714569992</v>
      </c>
      <c r="R53" s="16">
        <f t="shared" ca="1" si="5"/>
        <v>2.4724996038123663</v>
      </c>
      <c r="S53" s="33">
        <v>18.061871707512601</v>
      </c>
      <c r="T53" s="34">
        <f t="shared" ca="1" si="6"/>
        <v>20.534371311324968</v>
      </c>
      <c r="U53" s="35">
        <f t="shared" si="10"/>
        <v>0</v>
      </c>
      <c r="V53" s="36">
        <f t="shared" ca="1" si="8"/>
        <v>20.534371311324968</v>
      </c>
      <c r="W53" s="47"/>
      <c r="X53" s="47"/>
      <c r="Y53" s="67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</row>
    <row r="54" spans="1:120" s="69" customFormat="1" ht="18.75">
      <c r="A54" s="14">
        <v>73</v>
      </c>
      <c r="B54" s="13">
        <v>1326195449</v>
      </c>
      <c r="C54" s="59" t="s">
        <v>134</v>
      </c>
      <c r="D54" s="24"/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75">
        <f t="shared" si="1"/>
        <v>0</v>
      </c>
      <c r="N54" s="78" t="s">
        <v>187</v>
      </c>
      <c r="O54" s="18">
        <f t="shared" si="2"/>
        <v>0</v>
      </c>
      <c r="P54" s="18">
        <f t="shared" si="3"/>
        <v>0</v>
      </c>
      <c r="Q54" s="16">
        <f t="shared" ca="1" si="9"/>
        <v>0</v>
      </c>
      <c r="R54" s="16">
        <f t="shared" ca="1" si="5"/>
        <v>0</v>
      </c>
      <c r="S54" s="33">
        <v>20.435854069762701</v>
      </c>
      <c r="T54" s="34">
        <f t="shared" ca="1" si="6"/>
        <v>20.435854069762701</v>
      </c>
      <c r="U54" s="35">
        <f t="shared" si="10"/>
        <v>0</v>
      </c>
      <c r="V54" s="36">
        <f t="shared" ca="1" si="8"/>
        <v>20.435854069762701</v>
      </c>
      <c r="W54" s="4"/>
      <c r="X54" s="18"/>
      <c r="Y54" s="64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</row>
    <row r="55" spans="1:120" s="69" customFormat="1" ht="18.75">
      <c r="A55" s="13">
        <v>108</v>
      </c>
      <c r="B55" s="13">
        <v>914057984</v>
      </c>
      <c r="C55" s="13" t="s">
        <v>196</v>
      </c>
      <c r="D55" s="24"/>
      <c r="E55" s="16">
        <v>14000</v>
      </c>
      <c r="F55" s="16">
        <v>0</v>
      </c>
      <c r="G55" s="16">
        <v>13.6</v>
      </c>
      <c r="H55" s="16">
        <v>0</v>
      </c>
      <c r="I55" s="16">
        <v>12.3</v>
      </c>
      <c r="J55" s="16">
        <v>12.1</v>
      </c>
      <c r="K55" s="16">
        <v>0</v>
      </c>
      <c r="L55" s="16">
        <v>0</v>
      </c>
      <c r="M55" s="75">
        <f t="shared" si="1"/>
        <v>15.305153776189936</v>
      </c>
      <c r="N55" s="78" t="s">
        <v>187</v>
      </c>
      <c r="O55" s="18">
        <f t="shared" si="2"/>
        <v>0</v>
      </c>
      <c r="P55" s="18">
        <f t="shared" si="3"/>
        <v>0.93333333333333335</v>
      </c>
      <c r="Q55" s="16">
        <f t="shared" ca="1" si="9"/>
        <v>0.45468906040805473</v>
      </c>
      <c r="R55" s="16">
        <f t="shared" ca="1" si="5"/>
        <v>1.388022393741388</v>
      </c>
      <c r="S55" s="33">
        <v>18.963073533920799</v>
      </c>
      <c r="T55" s="34">
        <f t="shared" ca="1" si="6"/>
        <v>20.351095927662186</v>
      </c>
      <c r="U55" s="35">
        <f t="shared" si="10"/>
        <v>0</v>
      </c>
      <c r="V55" s="36">
        <f t="shared" ca="1" si="8"/>
        <v>20.351095927662186</v>
      </c>
      <c r="W55" s="47"/>
      <c r="X55" s="47"/>
      <c r="Y55" s="67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</row>
    <row r="56" spans="1:120" s="69" customFormat="1" ht="18.75">
      <c r="A56" s="14">
        <v>45</v>
      </c>
      <c r="B56" s="13">
        <v>856609279</v>
      </c>
      <c r="C56" s="59" t="s">
        <v>91</v>
      </c>
      <c r="D56" s="24"/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75">
        <f t="shared" si="1"/>
        <v>0</v>
      </c>
      <c r="N56" s="78" t="s">
        <v>187</v>
      </c>
      <c r="O56" s="18">
        <f t="shared" si="2"/>
        <v>0</v>
      </c>
      <c r="P56" s="18">
        <f t="shared" si="3"/>
        <v>0</v>
      </c>
      <c r="Q56" s="16">
        <f t="shared" ca="1" si="9"/>
        <v>0</v>
      </c>
      <c r="R56" s="16">
        <f t="shared" ca="1" si="5"/>
        <v>0</v>
      </c>
      <c r="S56" s="33">
        <v>20.3388213348831</v>
      </c>
      <c r="T56" s="34">
        <f t="shared" ca="1" si="6"/>
        <v>20.3388213348831</v>
      </c>
      <c r="U56" s="35">
        <f t="shared" si="10"/>
        <v>0</v>
      </c>
      <c r="V56" s="36">
        <f t="shared" ca="1" si="8"/>
        <v>20.3388213348831</v>
      </c>
      <c r="W56" s="18"/>
      <c r="X56" s="18"/>
      <c r="Y56" s="64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</row>
    <row r="57" spans="1:120" s="3" customFormat="1" ht="18.75">
      <c r="A57" s="14">
        <v>99</v>
      </c>
      <c r="B57" s="13">
        <v>1797454822</v>
      </c>
      <c r="C57" s="13" t="s">
        <v>181</v>
      </c>
      <c r="D57" s="24"/>
      <c r="E57" s="16">
        <v>14000</v>
      </c>
      <c r="F57" s="16">
        <v>0</v>
      </c>
      <c r="G57" s="16">
        <v>12.1</v>
      </c>
      <c r="H57" s="16">
        <v>0</v>
      </c>
      <c r="I57" s="16">
        <v>8.8000000000000007</v>
      </c>
      <c r="J57" s="16">
        <v>11.7</v>
      </c>
      <c r="K57" s="16">
        <v>0</v>
      </c>
      <c r="L57" s="16">
        <v>0</v>
      </c>
      <c r="M57" s="75">
        <f t="shared" si="1"/>
        <v>13.643104324310041</v>
      </c>
      <c r="N57" s="78" t="s">
        <v>187</v>
      </c>
      <c r="O57" s="18">
        <f t="shared" si="2"/>
        <v>0</v>
      </c>
      <c r="P57" s="18">
        <f t="shared" si="3"/>
        <v>0.93333333333333335</v>
      </c>
      <c r="Q57" s="16">
        <f t="shared" ca="1" si="9"/>
        <v>0.4053125095626362</v>
      </c>
      <c r="R57" s="16">
        <f t="shared" ca="1" si="5"/>
        <v>1.3386458428959696</v>
      </c>
      <c r="S57" s="33">
        <v>18.984623536601202</v>
      </c>
      <c r="T57" s="34">
        <f t="shared" ca="1" si="6"/>
        <v>20.323269379497169</v>
      </c>
      <c r="U57" s="35">
        <f t="shared" si="10"/>
        <v>0</v>
      </c>
      <c r="V57" s="36">
        <f t="shared" ca="1" si="8"/>
        <v>20.323269379497169</v>
      </c>
      <c r="W57" s="47"/>
      <c r="X57" s="47"/>
      <c r="Y57" s="67"/>
    </row>
    <row r="58" spans="1:120" s="3" customFormat="1" ht="18.75">
      <c r="A58" s="13">
        <v>134</v>
      </c>
      <c r="B58" s="13">
        <v>1783102214</v>
      </c>
      <c r="C58" s="14" t="s">
        <v>245</v>
      </c>
      <c r="D58" s="68"/>
      <c r="E58" s="16">
        <v>7000</v>
      </c>
      <c r="F58" s="16">
        <v>2</v>
      </c>
      <c r="G58" s="16">
        <v>6.7</v>
      </c>
      <c r="H58" s="16">
        <v>14.8</v>
      </c>
      <c r="I58" s="16">
        <v>15.5</v>
      </c>
      <c r="J58" s="16">
        <v>12.9</v>
      </c>
      <c r="K58" s="16">
        <v>0</v>
      </c>
      <c r="L58" s="16">
        <v>0</v>
      </c>
      <c r="M58" s="75">
        <f t="shared" si="1"/>
        <v>18.774803885220457</v>
      </c>
      <c r="N58" s="78" t="s">
        <v>187</v>
      </c>
      <c r="O58" s="18">
        <f t="shared" si="2"/>
        <v>2</v>
      </c>
      <c r="P58" s="18">
        <f t="shared" si="3"/>
        <v>0.46666666666666667</v>
      </c>
      <c r="Q58" s="16">
        <f t="shared" ca="1" si="9"/>
        <v>0.55776623108464507</v>
      </c>
      <c r="R58" s="16">
        <f t="shared" ca="1" si="5"/>
        <v>3.024432897751312</v>
      </c>
      <c r="S58" s="33">
        <v>17.0045828070513</v>
      </c>
      <c r="T58" s="34">
        <f t="shared" ca="1" si="6"/>
        <v>20.02901570480261</v>
      </c>
      <c r="U58" s="35">
        <f t="shared" si="10"/>
        <v>0</v>
      </c>
      <c r="V58" s="36">
        <f t="shared" ca="1" si="8"/>
        <v>20.02901570480261</v>
      </c>
      <c r="W58" s="48"/>
      <c r="X58" s="47"/>
      <c r="Y58" s="67"/>
    </row>
    <row r="59" spans="1:120" s="3" customFormat="1" ht="18.75">
      <c r="A59" s="14">
        <v>17</v>
      </c>
      <c r="B59" s="13">
        <v>1111683644</v>
      </c>
      <c r="C59" s="59" t="s">
        <v>63</v>
      </c>
      <c r="D59" s="24"/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75">
        <f t="shared" si="1"/>
        <v>0</v>
      </c>
      <c r="N59" s="78" t="s">
        <v>187</v>
      </c>
      <c r="O59" s="18">
        <f t="shared" si="2"/>
        <v>0</v>
      </c>
      <c r="P59" s="18">
        <f t="shared" si="3"/>
        <v>0</v>
      </c>
      <c r="Q59" s="16">
        <f t="shared" ca="1" si="9"/>
        <v>0</v>
      </c>
      <c r="R59" s="16">
        <f t="shared" ca="1" si="5"/>
        <v>0</v>
      </c>
      <c r="S59" s="33">
        <v>19.401067354868999</v>
      </c>
      <c r="T59" s="34">
        <f t="shared" ca="1" si="6"/>
        <v>19.401067354868999</v>
      </c>
      <c r="U59" s="35">
        <f t="shared" si="10"/>
        <v>0</v>
      </c>
      <c r="V59" s="36">
        <f t="shared" ca="1" si="8"/>
        <v>19.401067354868999</v>
      </c>
      <c r="W59" s="18"/>
      <c r="X59" s="18"/>
      <c r="Y59" s="64"/>
    </row>
    <row r="60" spans="1:120" s="3" customFormat="1" ht="18.75">
      <c r="A60" s="13">
        <v>114</v>
      </c>
      <c r="B60" s="13">
        <v>1332846724</v>
      </c>
      <c r="C60" s="13" t="s">
        <v>224</v>
      </c>
      <c r="D60" s="68"/>
      <c r="E60" s="16">
        <v>7000</v>
      </c>
      <c r="F60" s="16">
        <v>0</v>
      </c>
      <c r="G60" s="16">
        <v>25.7</v>
      </c>
      <c r="H60" s="16">
        <v>25.4</v>
      </c>
      <c r="I60" s="16">
        <v>13.5</v>
      </c>
      <c r="J60" s="16">
        <v>11.9</v>
      </c>
      <c r="K60" s="16">
        <v>0</v>
      </c>
      <c r="L60" s="16">
        <v>0</v>
      </c>
      <c r="M60" s="75">
        <f t="shared" si="1"/>
        <v>25.867000791230087</v>
      </c>
      <c r="N60" s="78" t="s">
        <v>187</v>
      </c>
      <c r="O60" s="18">
        <f t="shared" si="2"/>
        <v>0</v>
      </c>
      <c r="P60" s="18">
        <f t="shared" si="3"/>
        <v>0.46666666666666667</v>
      </c>
      <c r="Q60" s="16">
        <f t="shared" ca="1" si="9"/>
        <v>0.76846286272771502</v>
      </c>
      <c r="R60" s="16">
        <f t="shared" ca="1" si="5"/>
        <v>1.2351295293943818</v>
      </c>
      <c r="S60" s="33">
        <v>17.402621306478299</v>
      </c>
      <c r="T60" s="34">
        <f t="shared" ca="1" si="6"/>
        <v>18.63775083587268</v>
      </c>
      <c r="U60" s="35">
        <f t="shared" si="10"/>
        <v>0</v>
      </c>
      <c r="V60" s="36">
        <f t="shared" ca="1" si="8"/>
        <v>18.63775083587268</v>
      </c>
      <c r="W60" s="48"/>
      <c r="X60" s="48"/>
      <c r="Y60" s="86"/>
    </row>
    <row r="61" spans="1:120" s="3" customFormat="1" ht="18.75">
      <c r="A61" s="14">
        <v>100</v>
      </c>
      <c r="B61" s="13">
        <v>1516934519</v>
      </c>
      <c r="C61" s="14" t="s">
        <v>185</v>
      </c>
      <c r="D61" s="24"/>
      <c r="E61" s="16">
        <v>7000</v>
      </c>
      <c r="F61" s="16">
        <v>0</v>
      </c>
      <c r="G61" s="16">
        <v>17.7</v>
      </c>
      <c r="H61" s="16">
        <v>0</v>
      </c>
      <c r="I61" s="16">
        <v>0</v>
      </c>
      <c r="J61" s="16">
        <v>15.5</v>
      </c>
      <c r="K61" s="16">
        <v>0</v>
      </c>
      <c r="L61" s="16">
        <v>0</v>
      </c>
      <c r="M61" s="75">
        <f t="shared" si="1"/>
        <v>13.830999409406095</v>
      </c>
      <c r="N61" s="78" t="s">
        <v>187</v>
      </c>
      <c r="O61" s="18">
        <f t="shared" si="2"/>
        <v>0</v>
      </c>
      <c r="P61" s="18">
        <f t="shared" si="3"/>
        <v>0.46666666666666667</v>
      </c>
      <c r="Q61" s="16">
        <f t="shared" ca="1" si="9"/>
        <v>0.41089454035742146</v>
      </c>
      <c r="R61" s="16">
        <f t="shared" ca="1" si="5"/>
        <v>0.87756120702408813</v>
      </c>
      <c r="S61" s="33">
        <v>17.384296062207898</v>
      </c>
      <c r="T61" s="34">
        <f t="shared" ca="1" si="6"/>
        <v>18.261857269231985</v>
      </c>
      <c r="U61" s="35">
        <f t="shared" si="10"/>
        <v>0</v>
      </c>
      <c r="V61" s="36">
        <f t="shared" ca="1" si="8"/>
        <v>18.261857269231985</v>
      </c>
      <c r="W61" s="47"/>
      <c r="X61" s="47"/>
      <c r="Y61" s="67"/>
    </row>
    <row r="62" spans="1:120" s="3" customFormat="1" ht="18.75">
      <c r="A62" s="14">
        <v>43</v>
      </c>
      <c r="B62" s="13">
        <v>1853818182</v>
      </c>
      <c r="C62" s="13" t="s">
        <v>89</v>
      </c>
      <c r="D62" s="24"/>
      <c r="E62" s="16">
        <v>2000</v>
      </c>
      <c r="F62" s="16">
        <v>2</v>
      </c>
      <c r="G62" s="16">
        <v>0</v>
      </c>
      <c r="H62" s="16">
        <v>37.5</v>
      </c>
      <c r="I62" s="16">
        <v>0</v>
      </c>
      <c r="J62" s="16">
        <v>0</v>
      </c>
      <c r="K62" s="16">
        <v>0</v>
      </c>
      <c r="L62" s="16">
        <v>0</v>
      </c>
      <c r="M62" s="75">
        <f t="shared" si="1"/>
        <v>15.153866285074677</v>
      </c>
      <c r="N62" s="78" t="s">
        <v>187</v>
      </c>
      <c r="O62" s="18">
        <f t="shared" si="2"/>
        <v>2</v>
      </c>
      <c r="P62" s="18">
        <f t="shared" si="3"/>
        <v>0.13333333333333333</v>
      </c>
      <c r="Q62" s="16">
        <f t="shared" ca="1" si="9"/>
        <v>0.45019457651115308</v>
      </c>
      <c r="R62" s="16">
        <f t="shared" ca="1" si="5"/>
        <v>2.5835279098444865</v>
      </c>
      <c r="S62" s="33">
        <v>15.649142227386401</v>
      </c>
      <c r="T62" s="34">
        <f t="shared" ca="1" si="6"/>
        <v>18.232670137230887</v>
      </c>
      <c r="U62" s="35">
        <f t="shared" si="10"/>
        <v>0</v>
      </c>
      <c r="V62" s="36">
        <f t="shared" ca="1" si="8"/>
        <v>18.232670137230887</v>
      </c>
      <c r="W62" s="18"/>
      <c r="X62" s="18"/>
      <c r="Y62" s="64"/>
    </row>
    <row r="63" spans="1:120" s="3" customFormat="1" ht="18.75">
      <c r="A63" s="14">
        <v>94</v>
      </c>
      <c r="B63" s="13">
        <v>1885772704</v>
      </c>
      <c r="C63" s="13" t="s">
        <v>180</v>
      </c>
      <c r="D63" s="24"/>
      <c r="E63" s="16">
        <v>7000</v>
      </c>
      <c r="F63" s="16">
        <v>0</v>
      </c>
      <c r="G63" s="16">
        <v>7.7</v>
      </c>
      <c r="H63" s="16">
        <v>7.7</v>
      </c>
      <c r="I63" s="16">
        <v>0</v>
      </c>
      <c r="J63" s="16">
        <v>10.9</v>
      </c>
      <c r="K63" s="16">
        <v>0</v>
      </c>
      <c r="L63" s="16">
        <v>0</v>
      </c>
      <c r="M63" s="75">
        <f t="shared" si="1"/>
        <v>11.613598597340923</v>
      </c>
      <c r="N63" s="78" t="s">
        <v>187</v>
      </c>
      <c r="O63" s="18">
        <f t="shared" si="2"/>
        <v>0</v>
      </c>
      <c r="P63" s="18">
        <f t="shared" si="3"/>
        <v>0.46666666666666667</v>
      </c>
      <c r="Q63" s="16">
        <f t="shared" ca="1" si="9"/>
        <v>0.34501948241749664</v>
      </c>
      <c r="R63" s="16">
        <f t="shared" ca="1" si="5"/>
        <v>0.81168614908416337</v>
      </c>
      <c r="S63" s="33">
        <v>17.0264199066687</v>
      </c>
      <c r="T63" s="34">
        <f t="shared" ca="1" si="6"/>
        <v>17.838106055752863</v>
      </c>
      <c r="U63" s="35">
        <f t="shared" si="10"/>
        <v>0</v>
      </c>
      <c r="V63" s="36">
        <f t="shared" ca="1" si="8"/>
        <v>17.838106055752863</v>
      </c>
      <c r="W63" s="47"/>
      <c r="X63" s="47"/>
      <c r="Y63" s="67"/>
    </row>
    <row r="64" spans="1:120" s="3" customFormat="1" ht="18.75">
      <c r="A64" s="14">
        <v>84</v>
      </c>
      <c r="B64" s="13">
        <v>1115930957</v>
      </c>
      <c r="C64" s="59" t="s">
        <v>158</v>
      </c>
      <c r="D64" s="24"/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75">
        <f t="shared" si="1"/>
        <v>0</v>
      </c>
      <c r="N64" s="78" t="s">
        <v>187</v>
      </c>
      <c r="O64" s="18">
        <f t="shared" si="2"/>
        <v>0</v>
      </c>
      <c r="P64" s="18">
        <f t="shared" si="3"/>
        <v>0</v>
      </c>
      <c r="Q64" s="16">
        <f t="shared" ca="1" si="9"/>
        <v>0</v>
      </c>
      <c r="R64" s="16">
        <f t="shared" ca="1" si="5"/>
        <v>0</v>
      </c>
      <c r="S64" s="33">
        <v>17.770232809855599</v>
      </c>
      <c r="T64" s="34">
        <f t="shared" ca="1" si="6"/>
        <v>17.770232809855599</v>
      </c>
      <c r="U64" s="35">
        <f t="shared" si="10"/>
        <v>0</v>
      </c>
      <c r="V64" s="36">
        <f t="shared" ca="1" si="8"/>
        <v>17.770232809855599</v>
      </c>
      <c r="W64" s="47"/>
      <c r="X64" s="47"/>
      <c r="Y64" s="67"/>
    </row>
    <row r="65" spans="1:25" s="3" customFormat="1" ht="18.75">
      <c r="A65" s="14">
        <v>14</v>
      </c>
      <c r="B65" s="13">
        <v>1573083338</v>
      </c>
      <c r="C65" s="59" t="s">
        <v>57</v>
      </c>
      <c r="D65" s="24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75">
        <f t="shared" si="1"/>
        <v>0</v>
      </c>
      <c r="N65" s="78" t="s">
        <v>187</v>
      </c>
      <c r="O65" s="18">
        <f t="shared" si="2"/>
        <v>0</v>
      </c>
      <c r="P65" s="18">
        <f t="shared" si="3"/>
        <v>0</v>
      </c>
      <c r="Q65" s="16">
        <f t="shared" ca="1" si="9"/>
        <v>0</v>
      </c>
      <c r="R65" s="16">
        <f t="shared" ca="1" si="5"/>
        <v>0</v>
      </c>
      <c r="S65" s="33">
        <v>15.863633251381501</v>
      </c>
      <c r="T65" s="34">
        <f t="shared" ca="1" si="6"/>
        <v>15.863633251381501</v>
      </c>
      <c r="U65" s="35">
        <f t="shared" si="10"/>
        <v>0</v>
      </c>
      <c r="V65" s="36">
        <f t="shared" ca="1" si="8"/>
        <v>15.863633251381501</v>
      </c>
      <c r="W65" s="18"/>
      <c r="X65" s="18"/>
      <c r="Y65" s="64"/>
    </row>
    <row r="66" spans="1:25" s="3" customFormat="1" ht="18.75">
      <c r="A66" s="14">
        <v>28</v>
      </c>
      <c r="B66" s="13">
        <v>1824296264</v>
      </c>
      <c r="C66" s="59" t="s">
        <v>74</v>
      </c>
      <c r="D66" s="24"/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75">
        <f t="shared" si="1"/>
        <v>0</v>
      </c>
      <c r="N66" s="78" t="s">
        <v>187</v>
      </c>
      <c r="O66" s="18">
        <f t="shared" si="2"/>
        <v>0</v>
      </c>
      <c r="P66" s="18">
        <f t="shared" si="3"/>
        <v>0</v>
      </c>
      <c r="Q66" s="16">
        <f t="shared" ca="1" si="9"/>
        <v>0</v>
      </c>
      <c r="R66" s="16">
        <f t="shared" ca="1" si="5"/>
        <v>0</v>
      </c>
      <c r="S66" s="33">
        <v>15.842193779171</v>
      </c>
      <c r="T66" s="34">
        <f t="shared" ca="1" si="6"/>
        <v>15.842193779171</v>
      </c>
      <c r="U66" s="35">
        <f t="shared" si="10"/>
        <v>0</v>
      </c>
      <c r="V66" s="36">
        <f t="shared" ca="1" si="8"/>
        <v>15.842193779171</v>
      </c>
      <c r="W66" s="18"/>
      <c r="X66" s="4"/>
      <c r="Y66" s="6"/>
    </row>
    <row r="67" spans="1:25" s="3" customFormat="1" ht="18.75">
      <c r="A67" s="13">
        <v>135</v>
      </c>
      <c r="B67" s="13">
        <v>228737868</v>
      </c>
      <c r="C67" s="66" t="s">
        <v>248</v>
      </c>
      <c r="D67" s="68"/>
      <c r="E67" s="16">
        <v>3000</v>
      </c>
      <c r="F67" s="16">
        <v>0</v>
      </c>
      <c r="G67" s="16">
        <v>0</v>
      </c>
      <c r="H67" s="16">
        <v>0</v>
      </c>
      <c r="I67" s="16">
        <v>0</v>
      </c>
      <c r="J67" s="16">
        <v>7.2</v>
      </c>
      <c r="K67" s="16">
        <v>0</v>
      </c>
      <c r="L67" s="16">
        <v>0</v>
      </c>
      <c r="M67" s="75">
        <f t="shared" si="1"/>
        <v>4.3954098017816481</v>
      </c>
      <c r="N67" s="78" t="s">
        <v>187</v>
      </c>
      <c r="O67" s="18">
        <f t="shared" si="2"/>
        <v>0</v>
      </c>
      <c r="P67" s="18">
        <f t="shared" si="3"/>
        <v>0.2</v>
      </c>
      <c r="Q67" s="16">
        <f t="shared" ca="1" si="9"/>
        <v>0.13057985447944773</v>
      </c>
      <c r="R67" s="16">
        <f t="shared" ca="1" si="5"/>
        <v>0.33057985447944771</v>
      </c>
      <c r="S67" s="33">
        <v>18.2083661702545</v>
      </c>
      <c r="T67" s="34">
        <f t="shared" ca="1" si="6"/>
        <v>18.538946024733949</v>
      </c>
      <c r="U67" s="35">
        <f t="shared" si="10"/>
        <v>0</v>
      </c>
      <c r="V67" s="36">
        <f t="shared" ca="1" si="8"/>
        <v>18.538946024733949</v>
      </c>
      <c r="W67" s="48">
        <v>46</v>
      </c>
      <c r="X67" s="47">
        <f ca="1">_xlfn.AGGREGATE(16,6,$V$5:$V$66,1-(W67-1)/$AA$1)</f>
        <v>18.208366170254454</v>
      </c>
      <c r="Y67" s="67"/>
    </row>
    <row r="68" spans="1:25" s="3" customFormat="1" ht="18.75">
      <c r="A68" s="13">
        <v>136</v>
      </c>
      <c r="B68" s="13">
        <v>1226154958</v>
      </c>
      <c r="C68" s="66" t="s">
        <v>249</v>
      </c>
      <c r="D68" s="68"/>
      <c r="E68" s="16">
        <v>3000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75">
        <f t="shared" si="1"/>
        <v>0</v>
      </c>
      <c r="N68" s="78" t="s">
        <v>187</v>
      </c>
      <c r="O68" s="18">
        <f t="shared" si="2"/>
        <v>0</v>
      </c>
      <c r="P68" s="18">
        <f t="shared" si="3"/>
        <v>0.2</v>
      </c>
      <c r="Q68" s="16">
        <f t="shared" ca="1" si="9"/>
        <v>0</v>
      </c>
      <c r="R68" s="16">
        <f t="shared" ca="1" si="5"/>
        <v>0.2</v>
      </c>
      <c r="S68" s="33">
        <v>17.520941039041901</v>
      </c>
      <c r="T68" s="34">
        <f t="shared" ca="1" si="6"/>
        <v>17.7209410390419</v>
      </c>
      <c r="U68" s="35">
        <f t="shared" si="10"/>
        <v>0</v>
      </c>
      <c r="V68" s="36">
        <f t="shared" ca="1" si="8"/>
        <v>17.7209410390419</v>
      </c>
      <c r="W68" s="48">
        <v>57</v>
      </c>
      <c r="X68" s="47">
        <f ca="1">_xlfn.AGGREGATE(16,6,$V$5:$V$66,1-(W68-1)/$AA$1)</f>
        <v>17.52094103904189</v>
      </c>
      <c r="Y68" s="67"/>
    </row>
    <row r="69" spans="1:25" s="3" customFormat="1" ht="18.75">
      <c r="A69" s="13">
        <v>137</v>
      </c>
      <c r="B69" s="13">
        <v>1604916542</v>
      </c>
      <c r="C69" s="66" t="s">
        <v>250</v>
      </c>
      <c r="D69" s="68"/>
      <c r="E69" s="16">
        <v>1000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75">
        <f t="shared" ref="M69:M70" si="11">POWER(SUM(G69:L69),$AA$13)</f>
        <v>0</v>
      </c>
      <c r="N69" s="78" t="s">
        <v>187</v>
      </c>
      <c r="O69" s="18">
        <f>F69</f>
        <v>0</v>
      </c>
      <c r="P69" s="18">
        <f>E69/$AA$11</f>
        <v>6.6666666666666666E-2</v>
      </c>
      <c r="Q69" s="16">
        <f t="shared" ca="1" si="9"/>
        <v>0</v>
      </c>
      <c r="R69" s="16">
        <f t="shared" ref="R69:R70" ca="1" si="12">O69+P69+Q69</f>
        <v>6.6666666666666666E-2</v>
      </c>
      <c r="S69" s="33">
        <v>17.8145847500227</v>
      </c>
      <c r="T69" s="34">
        <f t="shared" ref="T69:T70" ca="1" si="13">R69+S69</f>
        <v>17.881251416689366</v>
      </c>
      <c r="U69" s="35">
        <f t="shared" si="10"/>
        <v>0</v>
      </c>
      <c r="V69" s="36">
        <f t="shared" ref="V69:V70" ca="1" si="14">T69-U69</f>
        <v>17.881251416689366</v>
      </c>
      <c r="W69" s="48">
        <v>54</v>
      </c>
      <c r="X69" s="47">
        <f ca="1">_xlfn.AGGREGATE(16,6,$V$5:$V$66,1-(W69-1)/$AA$1)</f>
        <v>17.814584750022721</v>
      </c>
      <c r="Y69" s="67"/>
    </row>
    <row r="70" spans="1:25" s="3" customFormat="1" ht="18.75">
      <c r="A70" s="13">
        <v>138</v>
      </c>
      <c r="B70" s="13"/>
      <c r="C70" s="14"/>
      <c r="D70" s="68"/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75">
        <f t="shared" si="11"/>
        <v>0</v>
      </c>
      <c r="N70" s="78" t="s">
        <v>187</v>
      </c>
      <c r="O70" s="18">
        <f>F70</f>
        <v>0</v>
      </c>
      <c r="P70" s="18">
        <f>E70/$AA$11</f>
        <v>0</v>
      </c>
      <c r="Q70" s="16">
        <f t="shared" ca="1" si="9"/>
        <v>0</v>
      </c>
      <c r="R70" s="16">
        <f t="shared" ca="1" si="12"/>
        <v>0</v>
      </c>
      <c r="S70" s="33">
        <v>0</v>
      </c>
      <c r="T70" s="34">
        <f t="shared" ca="1" si="13"/>
        <v>0</v>
      </c>
      <c r="U70" s="35">
        <f t="shared" si="10"/>
        <v>0</v>
      </c>
      <c r="V70" s="36">
        <f t="shared" ca="1" si="14"/>
        <v>0</v>
      </c>
      <c r="W70" s="48"/>
      <c r="X70" s="47"/>
      <c r="Y70" s="67"/>
    </row>
  </sheetData>
  <autoFilter ref="A4:Y70" xr:uid="{00000000-0009-0000-0000-00000B000000}"/>
  <mergeCells count="6">
    <mergeCell ref="A1:X1"/>
    <mergeCell ref="A2:X2"/>
    <mergeCell ref="A3:D3"/>
    <mergeCell ref="E3:F3"/>
    <mergeCell ref="G3:M3"/>
    <mergeCell ref="N3:V3"/>
  </mergeCells>
  <phoneticPr fontId="22" type="noConversion"/>
  <conditionalFormatting sqref="H5:H70 J5:J70 L5:L70 E5:F70">
    <cfRule type="cellIs" dxfId="350" priority="17" operator="lessThan">
      <formula>1</formula>
    </cfRule>
  </conditionalFormatting>
  <conditionalFormatting sqref="G5:G70 I5:I70 K5:K70">
    <cfRule type="cellIs" dxfId="349" priority="18" operator="lessThan">
      <formula>1</formula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H63"/>
  <sheetViews>
    <sheetView topLeftCell="A34" zoomScale="87" zoomScaleNormal="87" workbookViewId="0">
      <selection activeCell="D58" sqref="D58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0.125" style="4" customWidth="1"/>
    <col min="5" max="5" width="13.125" style="4" customWidth="1"/>
    <col min="6" max="6" width="13.75" style="4" customWidth="1"/>
    <col min="7" max="7" width="18.625" style="4" customWidth="1"/>
    <col min="8" max="8" width="9" style="4" customWidth="1"/>
    <col min="9" max="9" width="13.5" style="4" customWidth="1"/>
    <col min="10" max="10" width="9" style="4" customWidth="1"/>
    <col min="11" max="11" width="11.125" style="4" customWidth="1"/>
    <col min="12" max="12" width="10.5" style="4" customWidth="1"/>
    <col min="13" max="13" width="9.25" style="4" customWidth="1"/>
    <col min="14" max="14" width="12.625" style="4" customWidth="1"/>
    <col min="15" max="15" width="9" style="4"/>
    <col min="16" max="16" width="11.125" style="4" customWidth="1"/>
    <col min="17" max="17" width="11.125" style="6" customWidth="1"/>
    <col min="18" max="18" width="30.5" customWidth="1"/>
  </cols>
  <sheetData>
    <row r="1" spans="1:22" ht="36.6" customHeight="1">
      <c r="A1" s="587" t="str">
        <f>CONCATENATE("157区 活动中心",S14,"年",S15,"月",S16,"日","分包贡献明细"," 统计：三傻")</f>
        <v>157区 活动中心2019年12月27日分包贡献明细 统计：三傻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9"/>
      <c r="Q1" s="28"/>
      <c r="R1" s="38" t="s">
        <v>104</v>
      </c>
      <c r="S1" s="5">
        <v>56</v>
      </c>
      <c r="T1" s="3"/>
      <c r="U1" s="3"/>
      <c r="V1" s="3"/>
    </row>
    <row r="2" spans="1:22" ht="135" customHeight="1">
      <c r="A2" s="590" t="s">
        <v>251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2"/>
      <c r="Q2" s="29"/>
      <c r="R2" s="39" t="s">
        <v>1</v>
      </c>
      <c r="S2" s="40" t="s">
        <v>105</v>
      </c>
      <c r="T2" s="41" t="s">
        <v>106</v>
      </c>
      <c r="U2" s="41" t="s">
        <v>107</v>
      </c>
      <c r="V2" s="42" t="s">
        <v>108</v>
      </c>
    </row>
    <row r="3" spans="1:22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9"/>
      <c r="O3" s="30"/>
      <c r="P3" s="30"/>
      <c r="Q3" s="30"/>
      <c r="R3" s="43" t="s">
        <v>113</v>
      </c>
      <c r="S3" s="44">
        <f>V3/$S$12</f>
        <v>10.625</v>
      </c>
      <c r="T3" s="39">
        <v>5</v>
      </c>
      <c r="U3" s="39">
        <v>7</v>
      </c>
      <c r="V3" s="39">
        <v>1700</v>
      </c>
    </row>
    <row r="4" spans="1:22" ht="60.7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31" t="s">
        <v>170</v>
      </c>
      <c r="K4" s="10" t="s">
        <v>171</v>
      </c>
      <c r="L4" s="32" t="s">
        <v>23</v>
      </c>
      <c r="M4" s="10" t="s">
        <v>22</v>
      </c>
      <c r="N4" s="10" t="s">
        <v>172</v>
      </c>
      <c r="O4" s="10" t="s">
        <v>115</v>
      </c>
      <c r="P4" s="10" t="s">
        <v>116</v>
      </c>
      <c r="Q4" s="10" t="s">
        <v>9</v>
      </c>
      <c r="R4" s="45" t="s">
        <v>117</v>
      </c>
      <c r="S4" s="44">
        <f t="shared" ref="S4:S8" si="0">V4/$S$12</f>
        <v>8.75</v>
      </c>
      <c r="T4" s="39">
        <v>4</v>
      </c>
      <c r="U4" s="39">
        <v>6</v>
      </c>
      <c r="V4" s="39">
        <v>1400</v>
      </c>
    </row>
    <row r="5" spans="1:22" s="1" customFormat="1" ht="18.75">
      <c r="A5" s="14">
        <v>34</v>
      </c>
      <c r="B5" s="13">
        <v>2021794494</v>
      </c>
      <c r="C5" s="13" t="s">
        <v>80</v>
      </c>
      <c r="D5" s="24"/>
      <c r="E5" s="16">
        <v>4</v>
      </c>
      <c r="F5" s="16">
        <v>56</v>
      </c>
      <c r="G5" s="19" t="s">
        <v>122</v>
      </c>
      <c r="H5" s="18">
        <f t="shared" ref="H5:H36" si="1">E5</f>
        <v>4</v>
      </c>
      <c r="I5" s="16">
        <f t="shared" ref="I5:I36" si="2">F5/$S$13</f>
        <v>1.1200000000000001</v>
      </c>
      <c r="J5" s="16">
        <f t="shared" ref="J5:J36" si="3">H5+I5</f>
        <v>5.12</v>
      </c>
      <c r="K5" s="33">
        <v>25.201774947024202</v>
      </c>
      <c r="L5" s="34">
        <f t="shared" ref="L5:L36" si="4">J5+K5</f>
        <v>30.321774947024203</v>
      </c>
      <c r="M5" s="35">
        <f t="shared" ref="M5:M36" si="5">VLOOKUP(G5,$R$3:$S$9,2,FALSE)</f>
        <v>8.125</v>
      </c>
      <c r="N5" s="36">
        <f t="shared" ref="N5:N36" si="6">L5-M5</f>
        <v>22.196774947024203</v>
      </c>
      <c r="O5" s="18"/>
      <c r="P5" s="18"/>
      <c r="Q5" s="18"/>
      <c r="R5" s="23" t="s">
        <v>120</v>
      </c>
      <c r="S5" s="44">
        <f t="shared" si="0"/>
        <v>6.875</v>
      </c>
      <c r="T5" s="46">
        <v>3</v>
      </c>
      <c r="U5" s="46">
        <v>5</v>
      </c>
      <c r="V5" s="46">
        <v>1100</v>
      </c>
    </row>
    <row r="6" spans="1:22" s="1" customFormat="1" ht="18.75">
      <c r="A6" s="14">
        <v>46</v>
      </c>
      <c r="B6" s="13">
        <v>2109182835</v>
      </c>
      <c r="C6" s="13" t="s">
        <v>92</v>
      </c>
      <c r="D6" s="24"/>
      <c r="E6" s="16">
        <v>4</v>
      </c>
      <c r="F6" s="16">
        <v>65</v>
      </c>
      <c r="G6" s="19" t="s">
        <v>122</v>
      </c>
      <c r="H6" s="18">
        <f t="shared" si="1"/>
        <v>4</v>
      </c>
      <c r="I6" s="16">
        <f t="shared" si="2"/>
        <v>1.3</v>
      </c>
      <c r="J6" s="16">
        <f t="shared" si="3"/>
        <v>5.3</v>
      </c>
      <c r="K6" s="33">
        <v>24.2113648291947</v>
      </c>
      <c r="L6" s="34">
        <f t="shared" si="4"/>
        <v>29.511364829194701</v>
      </c>
      <c r="M6" s="35">
        <f t="shared" si="5"/>
        <v>8.125</v>
      </c>
      <c r="N6" s="36">
        <f t="shared" si="6"/>
        <v>21.386364829194701</v>
      </c>
      <c r="O6" s="18"/>
      <c r="P6" s="18"/>
      <c r="Q6" s="18"/>
      <c r="R6" s="19" t="s">
        <v>122</v>
      </c>
      <c r="S6" s="44">
        <f t="shared" si="0"/>
        <v>8.125</v>
      </c>
      <c r="T6" s="46">
        <v>4</v>
      </c>
      <c r="U6" s="46">
        <v>5</v>
      </c>
      <c r="V6" s="46">
        <v>1300</v>
      </c>
    </row>
    <row r="7" spans="1:22" s="1" customFormat="1" ht="18.75">
      <c r="A7" s="14">
        <v>87</v>
      </c>
      <c r="B7" s="13">
        <v>1126397085</v>
      </c>
      <c r="C7" s="13" t="s">
        <v>153</v>
      </c>
      <c r="D7" s="24"/>
      <c r="E7" s="16">
        <v>4</v>
      </c>
      <c r="F7" s="16">
        <v>65</v>
      </c>
      <c r="G7" s="19" t="s">
        <v>122</v>
      </c>
      <c r="H7" s="18">
        <f t="shared" si="1"/>
        <v>4</v>
      </c>
      <c r="I7" s="16">
        <f t="shared" si="2"/>
        <v>1.3</v>
      </c>
      <c r="J7" s="16">
        <f t="shared" si="3"/>
        <v>5.3</v>
      </c>
      <c r="K7" s="33">
        <v>24.201284792038098</v>
      </c>
      <c r="L7" s="34">
        <f t="shared" si="4"/>
        <v>29.501284792038099</v>
      </c>
      <c r="M7" s="35">
        <f t="shared" si="5"/>
        <v>8.125</v>
      </c>
      <c r="N7" s="36">
        <f t="shared" si="6"/>
        <v>21.376284792038099</v>
      </c>
      <c r="O7" s="47"/>
      <c r="P7" s="47"/>
      <c r="Q7" s="47"/>
      <c r="R7" s="22" t="s">
        <v>123</v>
      </c>
      <c r="S7" s="44">
        <f t="shared" si="0"/>
        <v>6.25</v>
      </c>
      <c r="T7" s="46">
        <v>3</v>
      </c>
      <c r="U7" s="46">
        <v>4</v>
      </c>
      <c r="V7" s="46">
        <v>1000</v>
      </c>
    </row>
    <row r="8" spans="1:22" s="1" customFormat="1" ht="18.75">
      <c r="A8" s="14">
        <v>27</v>
      </c>
      <c r="B8" s="13">
        <v>2114875544</v>
      </c>
      <c r="C8" s="13" t="s">
        <v>73</v>
      </c>
      <c r="D8" s="24"/>
      <c r="E8" s="16">
        <v>4</v>
      </c>
      <c r="F8" s="16">
        <v>65</v>
      </c>
      <c r="G8" s="19" t="s">
        <v>122</v>
      </c>
      <c r="H8" s="18">
        <f t="shared" si="1"/>
        <v>4</v>
      </c>
      <c r="I8" s="16">
        <f t="shared" si="2"/>
        <v>1.3</v>
      </c>
      <c r="J8" s="16">
        <f t="shared" si="3"/>
        <v>5.3</v>
      </c>
      <c r="K8" s="33">
        <v>23.924999851303401</v>
      </c>
      <c r="L8" s="34">
        <f t="shared" si="4"/>
        <v>29.224999851303401</v>
      </c>
      <c r="M8" s="35">
        <f t="shared" si="5"/>
        <v>8.125</v>
      </c>
      <c r="N8" s="36">
        <f t="shared" si="6"/>
        <v>21.099999851303401</v>
      </c>
      <c r="O8" s="18"/>
      <c r="P8" s="4"/>
      <c r="Q8" s="4"/>
      <c r="R8" s="23" t="s">
        <v>124</v>
      </c>
      <c r="S8" s="44">
        <f t="shared" si="0"/>
        <v>4.375</v>
      </c>
      <c r="T8" s="46">
        <v>2</v>
      </c>
      <c r="U8" s="46">
        <v>3</v>
      </c>
      <c r="V8" s="46">
        <v>700</v>
      </c>
    </row>
    <row r="9" spans="1:22" s="1" customFormat="1" ht="18.75">
      <c r="A9" s="14">
        <v>12</v>
      </c>
      <c r="B9" s="13">
        <v>1137897317</v>
      </c>
      <c r="C9" s="13" t="s">
        <v>53</v>
      </c>
      <c r="D9" s="24"/>
      <c r="E9" s="16">
        <v>4</v>
      </c>
      <c r="F9" s="16">
        <v>65</v>
      </c>
      <c r="G9" s="19" t="s">
        <v>122</v>
      </c>
      <c r="H9" s="18">
        <f t="shared" si="1"/>
        <v>4</v>
      </c>
      <c r="I9" s="16">
        <f t="shared" si="2"/>
        <v>1.3</v>
      </c>
      <c r="J9" s="16">
        <f t="shared" si="3"/>
        <v>5.3</v>
      </c>
      <c r="K9" s="33">
        <v>23.614482988314201</v>
      </c>
      <c r="L9" s="34">
        <f t="shared" si="4"/>
        <v>28.914482988314202</v>
      </c>
      <c r="M9" s="35">
        <f t="shared" si="5"/>
        <v>8.125</v>
      </c>
      <c r="N9" s="36">
        <f t="shared" si="6"/>
        <v>20.789482988314202</v>
      </c>
      <c r="O9" s="18"/>
      <c r="P9" s="18"/>
      <c r="Q9" s="18"/>
      <c r="R9" s="49" t="s">
        <v>187</v>
      </c>
      <c r="S9" s="2">
        <v>0</v>
      </c>
      <c r="T9" s="2"/>
      <c r="U9" s="2"/>
      <c r="V9" s="2"/>
    </row>
    <row r="10" spans="1:22" s="1" customFormat="1" ht="18.75">
      <c r="A10" s="14">
        <v>53</v>
      </c>
      <c r="B10" s="13">
        <v>500959924</v>
      </c>
      <c r="C10" s="13" t="s">
        <v>99</v>
      </c>
      <c r="D10" s="24"/>
      <c r="E10" s="16">
        <v>4</v>
      </c>
      <c r="F10" s="16">
        <v>68</v>
      </c>
      <c r="G10" s="22" t="s">
        <v>123</v>
      </c>
      <c r="H10" s="18">
        <f t="shared" si="1"/>
        <v>4</v>
      </c>
      <c r="I10" s="16">
        <f t="shared" si="2"/>
        <v>1.36</v>
      </c>
      <c r="J10" s="16">
        <f t="shared" si="3"/>
        <v>5.36</v>
      </c>
      <c r="K10" s="33">
        <v>23.4313026640482</v>
      </c>
      <c r="L10" s="34">
        <f t="shared" si="4"/>
        <v>28.791302664048199</v>
      </c>
      <c r="M10" s="35">
        <f t="shared" si="5"/>
        <v>6.25</v>
      </c>
      <c r="N10" s="36">
        <f t="shared" si="6"/>
        <v>22.541302664048199</v>
      </c>
      <c r="O10" s="18"/>
      <c r="P10" s="18"/>
      <c r="Q10" s="18"/>
      <c r="R10" s="50"/>
    </row>
    <row r="11" spans="1:22" s="1" customFormat="1" ht="18.75">
      <c r="A11" s="14">
        <v>124</v>
      </c>
      <c r="B11" s="13">
        <v>2140716167</v>
      </c>
      <c r="C11" s="13" t="s">
        <v>231</v>
      </c>
      <c r="D11" s="24"/>
      <c r="E11" s="16">
        <v>3</v>
      </c>
      <c r="F11" s="16">
        <v>66</v>
      </c>
      <c r="G11" s="22" t="s">
        <v>123</v>
      </c>
      <c r="H11" s="18">
        <f t="shared" si="1"/>
        <v>3</v>
      </c>
      <c r="I11" s="16">
        <f t="shared" si="2"/>
        <v>1.32</v>
      </c>
      <c r="J11" s="16">
        <f t="shared" si="3"/>
        <v>4.32</v>
      </c>
      <c r="K11" s="33">
        <v>24.354087291630901</v>
      </c>
      <c r="L11" s="34">
        <f t="shared" si="4"/>
        <v>28.674087291630901</v>
      </c>
      <c r="M11" s="35">
        <f t="shared" si="5"/>
        <v>6.25</v>
      </c>
      <c r="N11" s="36">
        <f t="shared" si="6"/>
        <v>22.424087291630901</v>
      </c>
      <c r="O11" s="47"/>
      <c r="P11" s="47"/>
      <c r="Q11" s="47"/>
      <c r="R11" s="51" t="s">
        <v>209</v>
      </c>
      <c r="S11" s="1">
        <v>15000</v>
      </c>
    </row>
    <row r="12" spans="1:22" s="2" customFormat="1" ht="18.75">
      <c r="A12" s="13">
        <v>132</v>
      </c>
      <c r="B12" s="13">
        <v>620404528</v>
      </c>
      <c r="C12" s="14" t="s">
        <v>243</v>
      </c>
      <c r="D12" s="68"/>
      <c r="E12" s="16">
        <v>4</v>
      </c>
      <c r="F12" s="16">
        <v>57</v>
      </c>
      <c r="G12" s="22" t="s">
        <v>123</v>
      </c>
      <c r="H12" s="18">
        <f t="shared" si="1"/>
        <v>4</v>
      </c>
      <c r="I12" s="16">
        <f t="shared" si="2"/>
        <v>1.1399999999999999</v>
      </c>
      <c r="J12" s="16">
        <f t="shared" si="3"/>
        <v>5.14</v>
      </c>
      <c r="K12" s="33">
        <v>23.463019900157001</v>
      </c>
      <c r="L12" s="34">
        <f t="shared" si="4"/>
        <v>28.603019900157001</v>
      </c>
      <c r="M12" s="35">
        <f t="shared" si="5"/>
        <v>6.25</v>
      </c>
      <c r="N12" s="36">
        <f t="shared" si="6"/>
        <v>22.353019900157001</v>
      </c>
      <c r="O12" s="48"/>
      <c r="P12" s="47"/>
      <c r="Q12" s="47"/>
      <c r="R12" s="52" t="s">
        <v>210</v>
      </c>
      <c r="S12" s="53">
        <v>160</v>
      </c>
      <c r="T12" s="1"/>
      <c r="U12" s="1"/>
      <c r="V12" s="1"/>
    </row>
    <row r="13" spans="1:22" s="2" customFormat="1" ht="18.75">
      <c r="A13" s="14">
        <v>33</v>
      </c>
      <c r="B13" s="13">
        <v>1006436515</v>
      </c>
      <c r="C13" s="13" t="s">
        <v>79</v>
      </c>
      <c r="D13" s="24"/>
      <c r="E13" s="16">
        <v>4</v>
      </c>
      <c r="F13" s="16">
        <v>67</v>
      </c>
      <c r="G13" s="22" t="s">
        <v>123</v>
      </c>
      <c r="H13" s="18">
        <f t="shared" si="1"/>
        <v>4</v>
      </c>
      <c r="I13" s="16">
        <f t="shared" si="2"/>
        <v>1.34</v>
      </c>
      <c r="J13" s="16">
        <f t="shared" si="3"/>
        <v>5.34</v>
      </c>
      <c r="K13" s="33">
        <v>23.117550503049301</v>
      </c>
      <c r="L13" s="34">
        <f t="shared" si="4"/>
        <v>28.457550503049301</v>
      </c>
      <c r="M13" s="35">
        <f t="shared" si="5"/>
        <v>6.25</v>
      </c>
      <c r="N13" s="36">
        <f t="shared" si="6"/>
        <v>22.207550503049301</v>
      </c>
      <c r="O13" s="18"/>
      <c r="P13" s="4"/>
      <c r="Q13" s="4"/>
      <c r="R13" s="54" t="s">
        <v>256</v>
      </c>
      <c r="S13" s="53">
        <v>50</v>
      </c>
      <c r="T13" s="1"/>
      <c r="U13" s="1"/>
      <c r="V13" s="1"/>
    </row>
    <row r="14" spans="1:22" s="2" customFormat="1" ht="18.75">
      <c r="A14" s="13">
        <v>116</v>
      </c>
      <c r="B14" s="13">
        <v>2122596917</v>
      </c>
      <c r="C14" s="13" t="s">
        <v>217</v>
      </c>
      <c r="D14" s="68"/>
      <c r="E14" s="16">
        <v>4</v>
      </c>
      <c r="F14" s="16">
        <v>56</v>
      </c>
      <c r="G14" s="22" t="s">
        <v>123</v>
      </c>
      <c r="H14" s="18">
        <f t="shared" si="1"/>
        <v>4</v>
      </c>
      <c r="I14" s="16">
        <f t="shared" si="2"/>
        <v>1.1200000000000001</v>
      </c>
      <c r="J14" s="16">
        <f t="shared" si="3"/>
        <v>5.12</v>
      </c>
      <c r="K14" s="33">
        <v>23.248985069143998</v>
      </c>
      <c r="L14" s="34">
        <f t="shared" si="4"/>
        <v>28.368985069143999</v>
      </c>
      <c r="M14" s="35">
        <f t="shared" si="5"/>
        <v>6.25</v>
      </c>
      <c r="N14" s="36">
        <f t="shared" si="6"/>
        <v>22.118985069143999</v>
      </c>
      <c r="O14" s="48"/>
      <c r="P14" s="48"/>
      <c r="Q14" s="48"/>
      <c r="R14" s="1" t="s">
        <v>212</v>
      </c>
      <c r="S14" s="53">
        <v>2019</v>
      </c>
      <c r="T14" s="1"/>
      <c r="U14" s="1"/>
      <c r="V14" s="1"/>
    </row>
    <row r="15" spans="1:22" s="2" customFormat="1" ht="18.75">
      <c r="A15" s="14">
        <v>49</v>
      </c>
      <c r="B15" s="13">
        <v>311361673</v>
      </c>
      <c r="C15" s="13" t="s">
        <v>95</v>
      </c>
      <c r="D15" s="24"/>
      <c r="E15" s="16">
        <v>4</v>
      </c>
      <c r="F15" s="16">
        <v>70</v>
      </c>
      <c r="G15" s="23" t="s">
        <v>124</v>
      </c>
      <c r="H15" s="18">
        <f t="shared" si="1"/>
        <v>4</v>
      </c>
      <c r="I15" s="16">
        <f t="shared" si="2"/>
        <v>1.4</v>
      </c>
      <c r="J15" s="16">
        <f t="shared" si="3"/>
        <v>5.4</v>
      </c>
      <c r="K15" s="33">
        <v>22.25</v>
      </c>
      <c r="L15" s="34">
        <f t="shared" si="4"/>
        <v>27.65</v>
      </c>
      <c r="M15" s="35">
        <f t="shared" si="5"/>
        <v>4.375</v>
      </c>
      <c r="N15" s="36">
        <f t="shared" si="6"/>
        <v>23.274999999999999</v>
      </c>
      <c r="O15" s="18"/>
      <c r="P15" s="18"/>
      <c r="Q15" s="18"/>
      <c r="R15" s="1" t="s">
        <v>213</v>
      </c>
      <c r="S15" s="53">
        <v>12</v>
      </c>
      <c r="T15" s="1"/>
      <c r="U15" s="1"/>
      <c r="V15" s="1"/>
    </row>
    <row r="16" spans="1:22" s="2" customFormat="1" ht="18.75">
      <c r="A16" s="14">
        <v>16</v>
      </c>
      <c r="B16" s="13">
        <v>438498603</v>
      </c>
      <c r="C16" s="13" t="s">
        <v>61</v>
      </c>
      <c r="D16" s="24"/>
      <c r="E16" s="16">
        <v>3</v>
      </c>
      <c r="F16" s="16">
        <v>57</v>
      </c>
      <c r="G16" s="23" t="s">
        <v>124</v>
      </c>
      <c r="H16" s="18">
        <f t="shared" si="1"/>
        <v>3</v>
      </c>
      <c r="I16" s="16">
        <f t="shared" si="2"/>
        <v>1.1399999999999999</v>
      </c>
      <c r="J16" s="16">
        <f t="shared" si="3"/>
        <v>4.1399999999999997</v>
      </c>
      <c r="K16" s="33">
        <v>23.370166907263101</v>
      </c>
      <c r="L16" s="34">
        <f t="shared" si="4"/>
        <v>27.510166907263102</v>
      </c>
      <c r="M16" s="35">
        <f t="shared" si="5"/>
        <v>4.375</v>
      </c>
      <c r="N16" s="36">
        <f t="shared" si="6"/>
        <v>23.135166907263102</v>
      </c>
      <c r="O16" s="18"/>
      <c r="P16" s="4"/>
      <c r="Q16" s="4"/>
      <c r="R16" s="1" t="s">
        <v>214</v>
      </c>
      <c r="S16" s="53">
        <v>27</v>
      </c>
      <c r="T16" s="1"/>
      <c r="U16" s="1"/>
      <c r="V16" s="1"/>
    </row>
    <row r="17" spans="1:22" s="2" customFormat="1" ht="18.75">
      <c r="A17" s="14">
        <v>57</v>
      </c>
      <c r="B17" s="13">
        <v>446583427</v>
      </c>
      <c r="C17" s="13" t="s">
        <v>118</v>
      </c>
      <c r="D17" s="14" t="s">
        <v>119</v>
      </c>
      <c r="E17" s="16">
        <v>4</v>
      </c>
      <c r="F17" s="16">
        <v>67</v>
      </c>
      <c r="G17" s="23" t="s">
        <v>124</v>
      </c>
      <c r="H17" s="18">
        <f t="shared" si="1"/>
        <v>4</v>
      </c>
      <c r="I17" s="16">
        <f t="shared" si="2"/>
        <v>1.34</v>
      </c>
      <c r="J17" s="16">
        <f t="shared" si="3"/>
        <v>5.34</v>
      </c>
      <c r="K17" s="33">
        <v>21.6076217738587</v>
      </c>
      <c r="L17" s="34">
        <f t="shared" si="4"/>
        <v>26.9476217738587</v>
      </c>
      <c r="M17" s="35">
        <f t="shared" si="5"/>
        <v>4.375</v>
      </c>
      <c r="N17" s="36">
        <f t="shared" si="6"/>
        <v>22.5726217738587</v>
      </c>
      <c r="O17" s="4"/>
      <c r="P17" s="18"/>
      <c r="Q17" s="18"/>
      <c r="R17" s="1"/>
      <c r="S17" s="1"/>
      <c r="T17" s="1"/>
      <c r="U17" s="1"/>
      <c r="V17" s="1"/>
    </row>
    <row r="18" spans="1:22" s="2" customFormat="1" ht="18.75">
      <c r="A18" s="14">
        <v>1</v>
      </c>
      <c r="B18" s="13">
        <v>1782151946</v>
      </c>
      <c r="C18" s="13" t="s">
        <v>26</v>
      </c>
      <c r="D18" s="24"/>
      <c r="E18" s="16">
        <v>2</v>
      </c>
      <c r="F18" s="16">
        <v>69</v>
      </c>
      <c r="G18" s="23" t="s">
        <v>124</v>
      </c>
      <c r="H18" s="18">
        <f t="shared" si="1"/>
        <v>2</v>
      </c>
      <c r="I18" s="16">
        <f t="shared" si="2"/>
        <v>1.38</v>
      </c>
      <c r="J18" s="16">
        <f t="shared" si="3"/>
        <v>3.38</v>
      </c>
      <c r="K18" s="33">
        <v>23.342836824614601</v>
      </c>
      <c r="L18" s="34">
        <f t="shared" si="4"/>
        <v>26.7228368246146</v>
      </c>
      <c r="M18" s="35">
        <f t="shared" si="5"/>
        <v>4.375</v>
      </c>
      <c r="N18" s="36">
        <f t="shared" si="6"/>
        <v>22.3478368246146</v>
      </c>
      <c r="O18" s="18"/>
      <c r="P18" s="18"/>
      <c r="Q18" s="18"/>
      <c r="R18" s="1"/>
      <c r="S18" s="1"/>
      <c r="T18" s="1"/>
      <c r="U18" s="1"/>
      <c r="V18" s="1"/>
    </row>
    <row r="19" spans="1:22" s="2" customFormat="1" ht="18.75">
      <c r="A19" s="13">
        <v>111</v>
      </c>
      <c r="B19" s="13">
        <v>821132395</v>
      </c>
      <c r="C19" s="13" t="s">
        <v>216</v>
      </c>
      <c r="D19" s="68"/>
      <c r="E19" s="16">
        <v>1</v>
      </c>
      <c r="F19" s="16">
        <v>40</v>
      </c>
      <c r="G19" s="23" t="s">
        <v>124</v>
      </c>
      <c r="H19" s="18">
        <f t="shared" si="1"/>
        <v>1</v>
      </c>
      <c r="I19" s="16">
        <f t="shared" si="2"/>
        <v>0.8</v>
      </c>
      <c r="J19" s="16">
        <f t="shared" si="3"/>
        <v>1.8</v>
      </c>
      <c r="K19" s="33">
        <v>24.289380306432999</v>
      </c>
      <c r="L19" s="34">
        <f t="shared" si="4"/>
        <v>26.089380306433</v>
      </c>
      <c r="M19" s="35">
        <f t="shared" si="5"/>
        <v>4.375</v>
      </c>
      <c r="N19" s="36">
        <f t="shared" si="6"/>
        <v>21.714380306433</v>
      </c>
      <c r="O19" s="48"/>
      <c r="P19" s="48"/>
      <c r="Q19" s="48"/>
      <c r="R19" s="1"/>
      <c r="S19" s="1"/>
      <c r="T19" s="1"/>
      <c r="U19" s="1"/>
      <c r="V19" s="1"/>
    </row>
    <row r="20" spans="1:22" s="2" customFormat="1" ht="18.75">
      <c r="A20" s="14">
        <v>105</v>
      </c>
      <c r="B20" s="13">
        <v>1172805144</v>
      </c>
      <c r="C20" s="14" t="s">
        <v>188</v>
      </c>
      <c r="D20" s="24"/>
      <c r="E20" s="16">
        <v>1</v>
      </c>
      <c r="F20" s="16">
        <v>25</v>
      </c>
      <c r="G20" s="78" t="s">
        <v>187</v>
      </c>
      <c r="H20" s="18">
        <f t="shared" si="1"/>
        <v>1</v>
      </c>
      <c r="I20" s="16">
        <f t="shared" si="2"/>
        <v>0.5</v>
      </c>
      <c r="J20" s="16">
        <f t="shared" si="3"/>
        <v>1.5</v>
      </c>
      <c r="K20" s="33">
        <v>24.254072337037599</v>
      </c>
      <c r="L20" s="34">
        <f t="shared" si="4"/>
        <v>25.754072337037599</v>
      </c>
      <c r="M20" s="35">
        <f t="shared" si="5"/>
        <v>0</v>
      </c>
      <c r="N20" s="36">
        <f t="shared" si="6"/>
        <v>25.754072337037599</v>
      </c>
      <c r="O20" s="47"/>
      <c r="P20" s="33"/>
      <c r="Q20" s="33"/>
      <c r="R20" s="1"/>
      <c r="S20" s="1"/>
      <c r="T20" s="1"/>
      <c r="U20" s="1"/>
      <c r="V20" s="1"/>
    </row>
    <row r="21" spans="1:22" s="2" customFormat="1" ht="18.75">
      <c r="A21" s="14">
        <v>93</v>
      </c>
      <c r="B21" s="13">
        <v>1458346420</v>
      </c>
      <c r="C21" s="13" t="s">
        <v>178</v>
      </c>
      <c r="D21" s="24"/>
      <c r="E21" s="16">
        <v>2</v>
      </c>
      <c r="F21" s="16">
        <v>63</v>
      </c>
      <c r="G21" s="78" t="s">
        <v>187</v>
      </c>
      <c r="H21" s="18">
        <f t="shared" si="1"/>
        <v>2</v>
      </c>
      <c r="I21" s="16">
        <f t="shared" si="2"/>
        <v>1.26</v>
      </c>
      <c r="J21" s="16">
        <f t="shared" si="3"/>
        <v>3.26</v>
      </c>
      <c r="K21" s="33">
        <v>21.1170694172108</v>
      </c>
      <c r="L21" s="34">
        <f t="shared" si="4"/>
        <v>24.377069417210798</v>
      </c>
      <c r="M21" s="35">
        <f t="shared" si="5"/>
        <v>0</v>
      </c>
      <c r="N21" s="36">
        <f t="shared" si="6"/>
        <v>24.377069417210798</v>
      </c>
      <c r="O21" s="47"/>
      <c r="P21" s="47"/>
      <c r="Q21" s="47"/>
      <c r="R21" s="1"/>
      <c r="S21" s="1"/>
      <c r="T21" s="1"/>
      <c r="U21" s="1"/>
      <c r="V21" s="1"/>
    </row>
    <row r="22" spans="1:22" s="2" customFormat="1" ht="18.75">
      <c r="A22" s="13">
        <v>127</v>
      </c>
      <c r="B22" s="13">
        <v>615908706</v>
      </c>
      <c r="C22" s="14" t="s">
        <v>240</v>
      </c>
      <c r="D22" s="68" t="s">
        <v>232</v>
      </c>
      <c r="E22" s="16">
        <v>4</v>
      </c>
      <c r="F22" s="16">
        <v>66</v>
      </c>
      <c r="G22" s="78" t="s">
        <v>187</v>
      </c>
      <c r="H22" s="18">
        <f t="shared" si="1"/>
        <v>4</v>
      </c>
      <c r="I22" s="16">
        <f t="shared" si="2"/>
        <v>1.32</v>
      </c>
      <c r="J22" s="16">
        <f t="shared" si="3"/>
        <v>5.32</v>
      </c>
      <c r="K22" s="33">
        <v>19.018087704154301</v>
      </c>
      <c r="L22" s="34">
        <f t="shared" si="4"/>
        <v>24.338087704154301</v>
      </c>
      <c r="M22" s="35">
        <f t="shared" si="5"/>
        <v>0</v>
      </c>
      <c r="N22" s="36">
        <f t="shared" si="6"/>
        <v>24.338087704154301</v>
      </c>
      <c r="O22" s="48"/>
      <c r="P22" s="47"/>
      <c r="Q22" s="47"/>
      <c r="R22" s="1"/>
      <c r="S22" s="1"/>
      <c r="T22" s="1"/>
      <c r="U22" s="1"/>
      <c r="V22" s="1"/>
    </row>
    <row r="23" spans="1:22" s="1" customFormat="1" ht="18.75">
      <c r="A23" s="14">
        <v>5</v>
      </c>
      <c r="B23" s="13">
        <v>1044399218</v>
      </c>
      <c r="C23" s="13" t="s">
        <v>39</v>
      </c>
      <c r="D23" s="24"/>
      <c r="E23" s="16">
        <v>4</v>
      </c>
      <c r="F23" s="16">
        <v>68</v>
      </c>
      <c r="G23" s="78" t="s">
        <v>187</v>
      </c>
      <c r="H23" s="18">
        <f t="shared" si="1"/>
        <v>4</v>
      </c>
      <c r="I23" s="16">
        <f t="shared" si="2"/>
        <v>1.36</v>
      </c>
      <c r="J23" s="16">
        <f t="shared" si="3"/>
        <v>5.36</v>
      </c>
      <c r="K23" s="33">
        <v>18.9350825216777</v>
      </c>
      <c r="L23" s="34">
        <f t="shared" si="4"/>
        <v>24.295082521677699</v>
      </c>
      <c r="M23" s="35">
        <f t="shared" si="5"/>
        <v>0</v>
      </c>
      <c r="N23" s="36">
        <f t="shared" si="6"/>
        <v>24.295082521677699</v>
      </c>
      <c r="O23" s="18"/>
      <c r="P23" s="18"/>
      <c r="Q23" s="18"/>
    </row>
    <row r="24" spans="1:22" s="1" customFormat="1" ht="18.75">
      <c r="A24" s="13">
        <v>126</v>
      </c>
      <c r="B24" s="13">
        <v>2052156392</v>
      </c>
      <c r="C24" s="14" t="s">
        <v>234</v>
      </c>
      <c r="D24" s="68"/>
      <c r="E24" s="16">
        <v>4</v>
      </c>
      <c r="F24" s="16">
        <v>70</v>
      </c>
      <c r="G24" s="78" t="s">
        <v>187</v>
      </c>
      <c r="H24" s="18">
        <f t="shared" si="1"/>
        <v>4</v>
      </c>
      <c r="I24" s="16">
        <f t="shared" si="2"/>
        <v>1.4</v>
      </c>
      <c r="J24" s="16">
        <f t="shared" si="3"/>
        <v>5.4</v>
      </c>
      <c r="K24" s="33">
        <v>18.807854270305899</v>
      </c>
      <c r="L24" s="34">
        <f t="shared" si="4"/>
        <v>24.207854270305901</v>
      </c>
      <c r="M24" s="35">
        <f t="shared" si="5"/>
        <v>0</v>
      </c>
      <c r="N24" s="36">
        <f t="shared" si="6"/>
        <v>24.207854270305901</v>
      </c>
      <c r="O24" s="48"/>
      <c r="P24" s="47"/>
      <c r="Q24" s="47"/>
    </row>
    <row r="25" spans="1:22" s="1" customFormat="1" ht="18.75">
      <c r="A25" s="13">
        <v>125</v>
      </c>
      <c r="B25" s="13">
        <v>2122462759</v>
      </c>
      <c r="C25" s="14" t="s">
        <v>236</v>
      </c>
      <c r="D25" s="68"/>
      <c r="E25" s="16">
        <v>4</v>
      </c>
      <c r="F25" s="16">
        <v>66</v>
      </c>
      <c r="G25" s="78" t="s">
        <v>187</v>
      </c>
      <c r="H25" s="18">
        <f t="shared" si="1"/>
        <v>4</v>
      </c>
      <c r="I25" s="16">
        <f t="shared" si="2"/>
        <v>1.32</v>
      </c>
      <c r="J25" s="16">
        <f t="shared" si="3"/>
        <v>5.32</v>
      </c>
      <c r="K25" s="33">
        <v>18.877246632256298</v>
      </c>
      <c r="L25" s="34">
        <f t="shared" si="4"/>
        <v>24.197246632256299</v>
      </c>
      <c r="M25" s="35">
        <f t="shared" si="5"/>
        <v>0</v>
      </c>
      <c r="N25" s="36">
        <f t="shared" si="6"/>
        <v>24.197246632256299</v>
      </c>
      <c r="O25" s="48"/>
      <c r="P25" s="47"/>
      <c r="Q25" s="47"/>
    </row>
    <row r="26" spans="1:22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78" t="s">
        <v>187</v>
      </c>
      <c r="H26" s="18">
        <f t="shared" si="1"/>
        <v>0</v>
      </c>
      <c r="I26" s="16">
        <f t="shared" si="2"/>
        <v>0</v>
      </c>
      <c r="J26" s="16">
        <f t="shared" si="3"/>
        <v>0</v>
      </c>
      <c r="K26" s="33" t="e">
        <v>#N/A</v>
      </c>
      <c r="L26" s="34" t="e">
        <f t="shared" si="4"/>
        <v>#N/A</v>
      </c>
      <c r="M26" s="35">
        <f t="shared" si="5"/>
        <v>0</v>
      </c>
      <c r="N26" s="36" t="e">
        <f t="shared" si="6"/>
        <v>#N/A</v>
      </c>
      <c r="O26" s="18"/>
      <c r="P26" s="18"/>
      <c r="Q26" s="18"/>
    </row>
    <row r="27" spans="1:22" s="1" customFormat="1" ht="18.75">
      <c r="A27" s="14">
        <v>122</v>
      </c>
      <c r="B27" s="13">
        <v>1940099728</v>
      </c>
      <c r="C27" s="13" t="s">
        <v>228</v>
      </c>
      <c r="D27" s="24"/>
      <c r="E27" s="16">
        <v>4</v>
      </c>
      <c r="F27" s="16">
        <v>70</v>
      </c>
      <c r="G27" s="78" t="s">
        <v>187</v>
      </c>
      <c r="H27" s="18">
        <f t="shared" si="1"/>
        <v>4</v>
      </c>
      <c r="I27" s="16">
        <f t="shared" si="2"/>
        <v>1.4</v>
      </c>
      <c r="J27" s="16">
        <f t="shared" si="3"/>
        <v>5.4</v>
      </c>
      <c r="K27" s="33">
        <v>18.5338168232438</v>
      </c>
      <c r="L27" s="34">
        <f t="shared" si="4"/>
        <v>23.933816823243802</v>
      </c>
      <c r="M27" s="35">
        <f t="shared" si="5"/>
        <v>0</v>
      </c>
      <c r="N27" s="36">
        <f t="shared" si="6"/>
        <v>23.933816823243802</v>
      </c>
      <c r="O27" s="47"/>
      <c r="P27" s="47"/>
      <c r="Q27" s="47"/>
    </row>
    <row r="28" spans="1:22" s="1" customFormat="1" ht="18.75">
      <c r="A28" s="13">
        <v>131</v>
      </c>
      <c r="B28" s="13">
        <v>1697244668</v>
      </c>
      <c r="C28" s="14" t="s">
        <v>242</v>
      </c>
      <c r="D28" s="68"/>
      <c r="E28" s="16">
        <v>4</v>
      </c>
      <c r="F28" s="16">
        <v>58</v>
      </c>
      <c r="G28" s="78" t="s">
        <v>187</v>
      </c>
      <c r="H28" s="18">
        <f t="shared" si="1"/>
        <v>4</v>
      </c>
      <c r="I28" s="16">
        <f t="shared" si="2"/>
        <v>1.1599999999999999</v>
      </c>
      <c r="J28" s="16">
        <f t="shared" si="3"/>
        <v>5.16</v>
      </c>
      <c r="K28" s="33">
        <v>18.633615599427898</v>
      </c>
      <c r="L28" s="34">
        <f t="shared" si="4"/>
        <v>23.793615599427898</v>
      </c>
      <c r="M28" s="35">
        <f t="shared" si="5"/>
        <v>0</v>
      </c>
      <c r="N28" s="36">
        <f t="shared" si="6"/>
        <v>23.793615599427898</v>
      </c>
      <c r="O28" s="48"/>
      <c r="P28" s="47"/>
      <c r="Q28" s="47"/>
    </row>
    <row r="29" spans="1:22" s="2" customFormat="1" ht="18.75">
      <c r="A29" s="13">
        <v>133</v>
      </c>
      <c r="B29" s="13">
        <v>650420877</v>
      </c>
      <c r="C29" s="14" t="s">
        <v>244</v>
      </c>
      <c r="D29" s="68"/>
      <c r="E29" s="16">
        <v>4</v>
      </c>
      <c r="F29" s="16">
        <v>70</v>
      </c>
      <c r="G29" s="78" t="s">
        <v>187</v>
      </c>
      <c r="H29" s="18">
        <f t="shared" si="1"/>
        <v>4</v>
      </c>
      <c r="I29" s="16">
        <f t="shared" si="2"/>
        <v>1.4</v>
      </c>
      <c r="J29" s="16">
        <f t="shared" si="3"/>
        <v>5.4</v>
      </c>
      <c r="K29" s="33">
        <v>18.386578882805001</v>
      </c>
      <c r="L29" s="34">
        <f t="shared" si="4"/>
        <v>23.786578882805003</v>
      </c>
      <c r="M29" s="35">
        <f t="shared" si="5"/>
        <v>0</v>
      </c>
      <c r="N29" s="36">
        <f t="shared" si="6"/>
        <v>23.786578882805003</v>
      </c>
      <c r="O29" s="48"/>
      <c r="P29" s="47"/>
      <c r="Q29" s="47"/>
      <c r="R29" s="1"/>
      <c r="S29" s="1"/>
      <c r="T29" s="1"/>
      <c r="U29" s="1"/>
      <c r="V29" s="1"/>
    </row>
    <row r="30" spans="1:22" s="2" customFormat="1" ht="18.75">
      <c r="A30" s="14">
        <v>15</v>
      </c>
      <c r="B30" s="13">
        <v>388960345</v>
      </c>
      <c r="C30" s="13" t="s">
        <v>59</v>
      </c>
      <c r="D30" s="24"/>
      <c r="E30" s="16">
        <v>4</v>
      </c>
      <c r="F30" s="16">
        <v>62</v>
      </c>
      <c r="G30" s="78" t="s">
        <v>187</v>
      </c>
      <c r="H30" s="18">
        <f t="shared" si="1"/>
        <v>4</v>
      </c>
      <c r="I30" s="16">
        <f t="shared" si="2"/>
        <v>1.24</v>
      </c>
      <c r="J30" s="16">
        <f t="shared" si="3"/>
        <v>5.24</v>
      </c>
      <c r="K30" s="33">
        <v>18.466986980895101</v>
      </c>
      <c r="L30" s="34">
        <f t="shared" si="4"/>
        <v>23.706986980895103</v>
      </c>
      <c r="M30" s="35">
        <f t="shared" si="5"/>
        <v>0</v>
      </c>
      <c r="N30" s="36">
        <f t="shared" si="6"/>
        <v>23.706986980895103</v>
      </c>
      <c r="O30" s="18"/>
      <c r="P30" s="18"/>
      <c r="Q30" s="18"/>
      <c r="R30" s="1"/>
      <c r="S30" s="1"/>
      <c r="T30" s="1"/>
      <c r="U30" s="1"/>
      <c r="V30" s="1"/>
    </row>
    <row r="31" spans="1:22" s="2" customFormat="1" ht="18.75">
      <c r="A31" s="14">
        <v>2</v>
      </c>
      <c r="B31" s="13">
        <v>13685366739</v>
      </c>
      <c r="C31" s="13" t="s">
        <v>30</v>
      </c>
      <c r="D31" s="24"/>
      <c r="E31" s="16">
        <v>4</v>
      </c>
      <c r="F31" s="16">
        <v>63</v>
      </c>
      <c r="G31" s="78" t="s">
        <v>187</v>
      </c>
      <c r="H31" s="18">
        <f t="shared" si="1"/>
        <v>4</v>
      </c>
      <c r="I31" s="16">
        <f t="shared" si="2"/>
        <v>1.26</v>
      </c>
      <c r="J31" s="16">
        <f t="shared" si="3"/>
        <v>5.26</v>
      </c>
      <c r="K31" s="33">
        <v>18.431306105356001</v>
      </c>
      <c r="L31" s="34">
        <f t="shared" si="4"/>
        <v>23.691306105355999</v>
      </c>
      <c r="M31" s="35">
        <f t="shared" si="5"/>
        <v>0</v>
      </c>
      <c r="N31" s="36">
        <f t="shared" si="6"/>
        <v>23.691306105355999</v>
      </c>
      <c r="O31" s="18"/>
      <c r="P31" s="18"/>
      <c r="Q31" s="18"/>
      <c r="R31" s="1"/>
      <c r="S31" s="1"/>
      <c r="T31" s="1"/>
      <c r="U31" s="1"/>
      <c r="V31" s="1"/>
    </row>
    <row r="32" spans="1:22" s="2" customFormat="1" ht="18.75">
      <c r="A32" s="14">
        <v>10</v>
      </c>
      <c r="B32" s="13">
        <v>2108977014</v>
      </c>
      <c r="C32" s="13" t="s">
        <v>49</v>
      </c>
      <c r="D32" s="24"/>
      <c r="E32" s="16">
        <v>4</v>
      </c>
      <c r="F32" s="16">
        <v>60</v>
      </c>
      <c r="G32" s="78" t="s">
        <v>187</v>
      </c>
      <c r="H32" s="18">
        <f t="shared" si="1"/>
        <v>4</v>
      </c>
      <c r="I32" s="16">
        <f t="shared" si="2"/>
        <v>1.2</v>
      </c>
      <c r="J32" s="16">
        <f t="shared" si="3"/>
        <v>5.2</v>
      </c>
      <c r="K32" s="33">
        <v>18.484729379918502</v>
      </c>
      <c r="L32" s="34">
        <f t="shared" si="4"/>
        <v>23.684729379918501</v>
      </c>
      <c r="M32" s="35">
        <f t="shared" si="5"/>
        <v>0</v>
      </c>
      <c r="N32" s="36">
        <f t="shared" si="6"/>
        <v>23.684729379918501</v>
      </c>
      <c r="O32" s="18"/>
      <c r="P32" s="18"/>
      <c r="Q32" s="18"/>
      <c r="R32" s="1"/>
      <c r="S32" s="1"/>
      <c r="T32" s="1"/>
      <c r="U32" s="1"/>
      <c r="V32" s="1"/>
    </row>
    <row r="33" spans="1:22" s="2" customFormat="1" ht="18.75">
      <c r="A33" s="13">
        <v>128</v>
      </c>
      <c r="B33" s="13">
        <v>1214614935</v>
      </c>
      <c r="C33" s="14" t="s">
        <v>257</v>
      </c>
      <c r="D33" s="14" t="s">
        <v>235</v>
      </c>
      <c r="E33" s="16">
        <v>4</v>
      </c>
      <c r="F33" s="16">
        <v>69</v>
      </c>
      <c r="G33" s="78" t="s">
        <v>187</v>
      </c>
      <c r="H33" s="18">
        <f t="shared" si="1"/>
        <v>4</v>
      </c>
      <c r="I33" s="16">
        <f t="shared" si="2"/>
        <v>1.38</v>
      </c>
      <c r="J33" s="16">
        <f t="shared" si="3"/>
        <v>5.38</v>
      </c>
      <c r="K33" s="33">
        <v>18.251728223473599</v>
      </c>
      <c r="L33" s="34">
        <f t="shared" si="4"/>
        <v>23.631728223473598</v>
      </c>
      <c r="M33" s="35">
        <f t="shared" si="5"/>
        <v>0</v>
      </c>
      <c r="N33" s="36">
        <f t="shared" si="6"/>
        <v>23.631728223473598</v>
      </c>
      <c r="O33" s="48"/>
      <c r="P33" s="47"/>
      <c r="Q33" s="47"/>
      <c r="R33" s="1"/>
      <c r="S33" s="1"/>
      <c r="T33" s="1"/>
      <c r="U33" s="1"/>
      <c r="V33" s="1"/>
    </row>
    <row r="34" spans="1:22" s="2" customFormat="1" ht="18.75">
      <c r="A34" s="13">
        <v>118</v>
      </c>
      <c r="B34" s="13">
        <v>2018112397</v>
      </c>
      <c r="C34" s="13" t="s">
        <v>221</v>
      </c>
      <c r="D34" s="68"/>
      <c r="E34" s="16">
        <v>4</v>
      </c>
      <c r="F34" s="16">
        <v>48</v>
      </c>
      <c r="G34" s="78" t="s">
        <v>187</v>
      </c>
      <c r="H34" s="18">
        <f t="shared" si="1"/>
        <v>4</v>
      </c>
      <c r="I34" s="16">
        <f t="shared" si="2"/>
        <v>0.96</v>
      </c>
      <c r="J34" s="16">
        <f t="shared" si="3"/>
        <v>4.96</v>
      </c>
      <c r="K34" s="33">
        <v>18.609126646349001</v>
      </c>
      <c r="L34" s="34">
        <f t="shared" si="4"/>
        <v>23.569126646349002</v>
      </c>
      <c r="M34" s="35">
        <f t="shared" si="5"/>
        <v>0</v>
      </c>
      <c r="N34" s="36">
        <f t="shared" si="6"/>
        <v>23.569126646349002</v>
      </c>
      <c r="O34" s="48"/>
      <c r="P34" s="48"/>
      <c r="Q34" s="48"/>
      <c r="R34" s="1"/>
      <c r="S34" s="1"/>
      <c r="T34" s="1"/>
      <c r="U34" s="1"/>
      <c r="V34" s="1"/>
    </row>
    <row r="35" spans="1:22" s="2" customFormat="1" ht="18.75">
      <c r="A35" s="14">
        <v>120</v>
      </c>
      <c r="B35" s="13">
        <v>171422146</v>
      </c>
      <c r="C35" s="13" t="s">
        <v>246</v>
      </c>
      <c r="D35" s="13" t="s">
        <v>226</v>
      </c>
      <c r="E35" s="16">
        <v>4</v>
      </c>
      <c r="F35" s="16">
        <v>68</v>
      </c>
      <c r="G35" s="78" t="s">
        <v>187</v>
      </c>
      <c r="H35" s="18">
        <f t="shared" si="1"/>
        <v>4</v>
      </c>
      <c r="I35" s="16">
        <f t="shared" si="2"/>
        <v>1.36</v>
      </c>
      <c r="J35" s="16">
        <f t="shared" si="3"/>
        <v>5.36</v>
      </c>
      <c r="K35" s="33">
        <v>18.188619197086101</v>
      </c>
      <c r="L35" s="34">
        <f t="shared" si="4"/>
        <v>23.548619197086101</v>
      </c>
      <c r="M35" s="35">
        <f t="shared" si="5"/>
        <v>0</v>
      </c>
      <c r="N35" s="36">
        <f t="shared" si="6"/>
        <v>23.548619197086101</v>
      </c>
      <c r="O35" s="47"/>
      <c r="P35" s="47"/>
      <c r="Q35" s="47"/>
      <c r="R35" s="1"/>
      <c r="S35" s="1"/>
      <c r="T35" s="1"/>
      <c r="U35" s="1"/>
      <c r="V35" s="1"/>
    </row>
    <row r="36" spans="1:22" s="2" customFormat="1" ht="18.75">
      <c r="A36" s="14">
        <v>99</v>
      </c>
      <c r="B36" s="13">
        <v>1797454822</v>
      </c>
      <c r="C36" s="13" t="s">
        <v>181</v>
      </c>
      <c r="D36" s="24"/>
      <c r="E36" s="16">
        <v>2</v>
      </c>
      <c r="F36" s="16">
        <v>55</v>
      </c>
      <c r="G36" s="78" t="s">
        <v>187</v>
      </c>
      <c r="H36" s="18">
        <f t="shared" si="1"/>
        <v>2</v>
      </c>
      <c r="I36" s="16">
        <f t="shared" si="2"/>
        <v>1.1000000000000001</v>
      </c>
      <c r="J36" s="16">
        <f t="shared" si="3"/>
        <v>3.1</v>
      </c>
      <c r="K36" s="33">
        <v>20.323269379497201</v>
      </c>
      <c r="L36" s="34">
        <f t="shared" si="4"/>
        <v>23.423269379497203</v>
      </c>
      <c r="M36" s="35">
        <f t="shared" si="5"/>
        <v>0</v>
      </c>
      <c r="N36" s="36">
        <f t="shared" si="6"/>
        <v>23.423269379497203</v>
      </c>
      <c r="O36" s="47"/>
      <c r="P36" s="47"/>
      <c r="Q36" s="47"/>
      <c r="R36" s="1"/>
      <c r="S36" s="1"/>
      <c r="T36" s="1"/>
      <c r="U36" s="1"/>
      <c r="V36" s="1"/>
    </row>
    <row r="37" spans="1:22" s="2" customFormat="1" ht="18.75">
      <c r="A37" s="14">
        <v>77</v>
      </c>
      <c r="B37" s="13">
        <v>904395212</v>
      </c>
      <c r="C37" s="13" t="s">
        <v>157</v>
      </c>
      <c r="D37" s="14" t="s">
        <v>140</v>
      </c>
      <c r="E37" s="16">
        <v>4</v>
      </c>
      <c r="F37" s="16">
        <v>68</v>
      </c>
      <c r="G37" s="78" t="s">
        <v>187</v>
      </c>
      <c r="H37" s="18">
        <f t="shared" ref="H37:H62" si="7">E37</f>
        <v>4</v>
      </c>
      <c r="I37" s="16">
        <f t="shared" ref="I37:I62" si="8">F37/$S$13</f>
        <v>1.36</v>
      </c>
      <c r="J37" s="16">
        <f t="shared" ref="J37:J62" si="9">H37+I37</f>
        <v>5.36</v>
      </c>
      <c r="K37" s="33">
        <v>18.019022376998102</v>
      </c>
      <c r="L37" s="34">
        <f t="shared" ref="L37:L62" si="10">J37+K37</f>
        <v>23.379022376998101</v>
      </c>
      <c r="M37" s="35">
        <f t="shared" ref="M37:M62" si="11">VLOOKUP(G37,$R$3:$S$9,2,FALSE)</f>
        <v>0</v>
      </c>
      <c r="N37" s="36">
        <f t="shared" ref="N37:N62" si="12">L37-M37</f>
        <v>23.379022376998101</v>
      </c>
      <c r="O37" s="4"/>
      <c r="P37" s="18"/>
      <c r="Q37" s="18"/>
      <c r="R37" s="1"/>
      <c r="S37" s="1"/>
      <c r="T37" s="1"/>
      <c r="U37" s="1"/>
      <c r="V37" s="1"/>
    </row>
    <row r="38" spans="1:22" s="2" customFormat="1" ht="18.75">
      <c r="A38" s="13">
        <v>129</v>
      </c>
      <c r="B38" s="13">
        <v>1191774496</v>
      </c>
      <c r="C38" s="14" t="s">
        <v>233</v>
      </c>
      <c r="D38" s="68"/>
      <c r="E38" s="16">
        <v>4</v>
      </c>
      <c r="F38" s="16">
        <v>70</v>
      </c>
      <c r="G38" s="78" t="s">
        <v>187</v>
      </c>
      <c r="H38" s="18">
        <f t="shared" si="7"/>
        <v>4</v>
      </c>
      <c r="I38" s="16">
        <f t="shared" si="8"/>
        <v>1.4</v>
      </c>
      <c r="J38" s="16">
        <f t="shared" si="9"/>
        <v>5.4</v>
      </c>
      <c r="K38" s="33">
        <v>17.960080659588801</v>
      </c>
      <c r="L38" s="34">
        <f t="shared" si="10"/>
        <v>23.360080659588803</v>
      </c>
      <c r="M38" s="35">
        <f t="shared" si="11"/>
        <v>0</v>
      </c>
      <c r="N38" s="36">
        <f t="shared" si="12"/>
        <v>23.360080659588803</v>
      </c>
      <c r="O38" s="48"/>
      <c r="P38" s="47"/>
      <c r="Q38" s="47"/>
      <c r="R38" s="1"/>
      <c r="S38" s="1"/>
      <c r="T38" s="1"/>
      <c r="U38" s="1"/>
      <c r="V38" s="1"/>
    </row>
    <row r="39" spans="1:22" s="2" customFormat="1" ht="18.75">
      <c r="A39" s="13">
        <v>130</v>
      </c>
      <c r="B39" s="13">
        <v>1957463045</v>
      </c>
      <c r="C39" s="14" t="s">
        <v>238</v>
      </c>
      <c r="D39" s="68"/>
      <c r="E39" s="16">
        <v>4</v>
      </c>
      <c r="F39" s="16">
        <v>69</v>
      </c>
      <c r="G39" s="78" t="s">
        <v>187</v>
      </c>
      <c r="H39" s="18">
        <f t="shared" si="7"/>
        <v>4</v>
      </c>
      <c r="I39" s="16">
        <f t="shared" si="8"/>
        <v>1.38</v>
      </c>
      <c r="J39" s="16">
        <f t="shared" si="9"/>
        <v>5.38</v>
      </c>
      <c r="K39" s="33">
        <v>17.970097228403901</v>
      </c>
      <c r="L39" s="34">
        <f t="shared" si="10"/>
        <v>23.3500972284039</v>
      </c>
      <c r="M39" s="35">
        <f t="shared" si="11"/>
        <v>0</v>
      </c>
      <c r="N39" s="36">
        <f t="shared" si="12"/>
        <v>23.3500972284039</v>
      </c>
      <c r="O39" s="48"/>
      <c r="P39" s="47"/>
      <c r="Q39" s="47"/>
      <c r="R39" s="1"/>
      <c r="S39" s="1"/>
      <c r="T39" s="1"/>
      <c r="U39" s="1"/>
      <c r="V39" s="1"/>
    </row>
    <row r="40" spans="1:22" s="2" customFormat="1" ht="18.75">
      <c r="A40" s="14">
        <v>119</v>
      </c>
      <c r="B40" s="13">
        <v>733336415</v>
      </c>
      <c r="C40" s="13" t="s">
        <v>237</v>
      </c>
      <c r="D40" s="24" t="s">
        <v>227</v>
      </c>
      <c r="E40" s="16">
        <v>2</v>
      </c>
      <c r="F40" s="16">
        <v>40</v>
      </c>
      <c r="G40" s="78" t="s">
        <v>187</v>
      </c>
      <c r="H40" s="18">
        <f t="shared" si="7"/>
        <v>2</v>
      </c>
      <c r="I40" s="16">
        <f t="shared" si="8"/>
        <v>0.8</v>
      </c>
      <c r="J40" s="16">
        <f t="shared" si="9"/>
        <v>2.8</v>
      </c>
      <c r="K40" s="33">
        <v>20.534371311325</v>
      </c>
      <c r="L40" s="34">
        <f t="shared" si="10"/>
        <v>23.334371311325</v>
      </c>
      <c r="M40" s="35">
        <f t="shared" si="11"/>
        <v>0</v>
      </c>
      <c r="N40" s="36">
        <f t="shared" si="12"/>
        <v>23.334371311325</v>
      </c>
      <c r="O40" s="47"/>
      <c r="P40" s="47"/>
      <c r="Q40" s="47"/>
      <c r="R40" s="1"/>
      <c r="S40" s="1"/>
      <c r="T40" s="1"/>
      <c r="U40" s="1"/>
      <c r="V40" s="1"/>
    </row>
    <row r="41" spans="1:22" s="1" customFormat="1" ht="18.75">
      <c r="A41" s="14">
        <v>107</v>
      </c>
      <c r="B41" s="13">
        <v>662528105</v>
      </c>
      <c r="C41" s="13" t="s">
        <v>195</v>
      </c>
      <c r="D41" s="24"/>
      <c r="E41" s="16">
        <v>4</v>
      </c>
      <c r="F41" s="16">
        <v>47</v>
      </c>
      <c r="G41" s="78" t="s">
        <v>187</v>
      </c>
      <c r="H41" s="18">
        <f t="shared" si="7"/>
        <v>4</v>
      </c>
      <c r="I41" s="16">
        <f t="shared" si="8"/>
        <v>0.94</v>
      </c>
      <c r="J41" s="16">
        <f t="shared" si="9"/>
        <v>4.9399999999999995</v>
      </c>
      <c r="K41" s="33">
        <v>18.383268565663901</v>
      </c>
      <c r="L41" s="34">
        <f t="shared" si="10"/>
        <v>23.323268565663902</v>
      </c>
      <c r="M41" s="35">
        <f t="shared" si="11"/>
        <v>0</v>
      </c>
      <c r="N41" s="36">
        <f t="shared" si="12"/>
        <v>23.323268565663902</v>
      </c>
      <c r="O41" s="47"/>
      <c r="P41" s="47"/>
      <c r="Q41" s="47"/>
    </row>
    <row r="42" spans="1:22" s="1" customFormat="1" ht="18.75">
      <c r="A42" s="13">
        <v>110</v>
      </c>
      <c r="B42" s="13">
        <v>1968703358</v>
      </c>
      <c r="C42" s="13" t="s">
        <v>239</v>
      </c>
      <c r="D42" s="68"/>
      <c r="E42" s="16">
        <v>2</v>
      </c>
      <c r="F42" s="16">
        <v>66</v>
      </c>
      <c r="G42" s="78" t="s">
        <v>187</v>
      </c>
      <c r="H42" s="18">
        <f t="shared" si="7"/>
        <v>2</v>
      </c>
      <c r="I42" s="16">
        <f t="shared" si="8"/>
        <v>1.32</v>
      </c>
      <c r="J42" s="16">
        <f t="shared" si="9"/>
        <v>3.3200000000000003</v>
      </c>
      <c r="K42" s="33">
        <v>19.989999999999998</v>
      </c>
      <c r="L42" s="34">
        <f t="shared" si="10"/>
        <v>23.31</v>
      </c>
      <c r="M42" s="35">
        <f t="shared" si="11"/>
        <v>0</v>
      </c>
      <c r="N42" s="36">
        <f t="shared" si="12"/>
        <v>23.31</v>
      </c>
      <c r="O42" s="48"/>
      <c r="P42" s="48"/>
      <c r="Q42" s="48"/>
    </row>
    <row r="43" spans="1:22" s="1" customFormat="1" ht="18.75">
      <c r="A43" s="14">
        <v>82</v>
      </c>
      <c r="B43" s="13">
        <v>982362214</v>
      </c>
      <c r="C43" s="13" t="s">
        <v>144</v>
      </c>
      <c r="D43" s="24"/>
      <c r="E43" s="16">
        <v>4</v>
      </c>
      <c r="F43" s="16">
        <v>61</v>
      </c>
      <c r="G43" s="78" t="s">
        <v>187</v>
      </c>
      <c r="H43" s="18">
        <f t="shared" si="7"/>
        <v>4</v>
      </c>
      <c r="I43" s="16">
        <f t="shared" si="8"/>
        <v>1.22</v>
      </c>
      <c r="J43" s="16">
        <f t="shared" si="9"/>
        <v>5.22</v>
      </c>
      <c r="K43" s="33">
        <v>17.809684477995599</v>
      </c>
      <c r="L43" s="34">
        <f t="shared" si="10"/>
        <v>23.029684477995598</v>
      </c>
      <c r="M43" s="35">
        <f t="shared" si="11"/>
        <v>0</v>
      </c>
      <c r="N43" s="36">
        <f t="shared" si="12"/>
        <v>23.029684477995598</v>
      </c>
      <c r="O43" s="4"/>
      <c r="P43" s="18"/>
      <c r="Q43" s="18"/>
    </row>
    <row r="44" spans="1:22" s="1" customFormat="1" ht="18.75">
      <c r="A44" s="14">
        <v>58</v>
      </c>
      <c r="B44" s="13">
        <v>1875367946</v>
      </c>
      <c r="C44" s="13" t="s">
        <v>121</v>
      </c>
      <c r="D44" s="14"/>
      <c r="E44" s="16">
        <v>4</v>
      </c>
      <c r="F44" s="16">
        <v>69</v>
      </c>
      <c r="G44" s="78" t="s">
        <v>187</v>
      </c>
      <c r="H44" s="18">
        <f t="shared" si="7"/>
        <v>4</v>
      </c>
      <c r="I44" s="16">
        <f t="shared" si="8"/>
        <v>1.38</v>
      </c>
      <c r="J44" s="16">
        <f t="shared" si="9"/>
        <v>5.38</v>
      </c>
      <c r="K44" s="33">
        <v>17.509561407363499</v>
      </c>
      <c r="L44" s="34">
        <f t="shared" si="10"/>
        <v>22.889561407363498</v>
      </c>
      <c r="M44" s="35">
        <f t="shared" si="11"/>
        <v>0</v>
      </c>
      <c r="N44" s="36">
        <f t="shared" si="12"/>
        <v>22.889561407363498</v>
      </c>
      <c r="O44" s="4"/>
      <c r="P44" s="18"/>
      <c r="Q44" s="18"/>
    </row>
    <row r="45" spans="1:22" s="1" customFormat="1" ht="18.75">
      <c r="A45" s="13">
        <v>118</v>
      </c>
      <c r="B45" s="13">
        <v>15662671026</v>
      </c>
      <c r="C45" s="13" t="s">
        <v>225</v>
      </c>
      <c r="D45" s="68"/>
      <c r="E45" s="16">
        <v>4</v>
      </c>
      <c r="F45" s="16">
        <v>56</v>
      </c>
      <c r="G45" s="78" t="s">
        <v>187</v>
      </c>
      <c r="H45" s="18">
        <f t="shared" si="7"/>
        <v>4</v>
      </c>
      <c r="I45" s="16">
        <f t="shared" si="8"/>
        <v>1.1200000000000001</v>
      </c>
      <c r="J45" s="16">
        <f t="shared" si="9"/>
        <v>5.12</v>
      </c>
      <c r="K45" s="33">
        <v>17.674566066700098</v>
      </c>
      <c r="L45" s="34">
        <f t="shared" si="10"/>
        <v>22.794566066700099</v>
      </c>
      <c r="M45" s="35">
        <f t="shared" si="11"/>
        <v>0</v>
      </c>
      <c r="N45" s="36">
        <f t="shared" si="12"/>
        <v>22.794566066700099</v>
      </c>
      <c r="O45" s="48"/>
      <c r="P45" s="48"/>
      <c r="Q45" s="48"/>
    </row>
    <row r="46" spans="1:22" s="3" customFormat="1" ht="18.75">
      <c r="A46" s="14">
        <v>23</v>
      </c>
      <c r="B46" s="13">
        <v>340156892</v>
      </c>
      <c r="C46" s="13" t="s">
        <v>70</v>
      </c>
      <c r="D46" s="24"/>
      <c r="E46" s="16">
        <v>4</v>
      </c>
      <c r="F46" s="16">
        <v>40</v>
      </c>
      <c r="G46" s="78" t="s">
        <v>187</v>
      </c>
      <c r="H46" s="18">
        <f t="shared" si="7"/>
        <v>4</v>
      </c>
      <c r="I46" s="16">
        <f t="shared" si="8"/>
        <v>0.8</v>
      </c>
      <c r="J46" s="16">
        <f t="shared" si="9"/>
        <v>4.8</v>
      </c>
      <c r="K46" s="33">
        <v>17.903628463138499</v>
      </c>
      <c r="L46" s="34">
        <f t="shared" si="10"/>
        <v>22.7036284631385</v>
      </c>
      <c r="M46" s="35">
        <f t="shared" si="11"/>
        <v>0</v>
      </c>
      <c r="N46" s="36">
        <f t="shared" si="12"/>
        <v>22.7036284631385</v>
      </c>
      <c r="O46" s="18"/>
      <c r="P46" s="18"/>
      <c r="Q46" s="18"/>
    </row>
    <row r="47" spans="1:22" s="3" customFormat="1" ht="18.75">
      <c r="A47" s="14">
        <v>92</v>
      </c>
      <c r="B47" s="13">
        <v>1367873925</v>
      </c>
      <c r="C47" s="13" t="s">
        <v>191</v>
      </c>
      <c r="D47" s="24" t="s">
        <v>159</v>
      </c>
      <c r="E47" s="16">
        <v>3</v>
      </c>
      <c r="F47" s="16">
        <v>59</v>
      </c>
      <c r="G47" s="78" t="s">
        <v>187</v>
      </c>
      <c r="H47" s="18">
        <f t="shared" si="7"/>
        <v>3</v>
      </c>
      <c r="I47" s="16">
        <f t="shared" si="8"/>
        <v>1.18</v>
      </c>
      <c r="J47" s="16">
        <f t="shared" si="9"/>
        <v>4.18</v>
      </c>
      <c r="K47" s="33">
        <v>17.884622861229602</v>
      </c>
      <c r="L47" s="34">
        <f t="shared" si="10"/>
        <v>22.064622861229601</v>
      </c>
      <c r="M47" s="35">
        <f t="shared" si="11"/>
        <v>0</v>
      </c>
      <c r="N47" s="36">
        <f t="shared" si="12"/>
        <v>22.064622861229601</v>
      </c>
      <c r="O47" s="47"/>
      <c r="P47" s="47"/>
      <c r="Q47" s="47"/>
    </row>
    <row r="48" spans="1:22" s="3" customFormat="1" ht="18.75">
      <c r="A48" s="14">
        <v>62</v>
      </c>
      <c r="B48" s="13">
        <v>643913124</v>
      </c>
      <c r="C48" s="13" t="s">
        <v>125</v>
      </c>
      <c r="D48" s="24"/>
      <c r="E48" s="16">
        <v>2</v>
      </c>
      <c r="F48" s="16">
        <v>68</v>
      </c>
      <c r="G48" s="78" t="s">
        <v>187</v>
      </c>
      <c r="H48" s="18">
        <f t="shared" si="7"/>
        <v>2</v>
      </c>
      <c r="I48" s="16">
        <f t="shared" si="8"/>
        <v>1.36</v>
      </c>
      <c r="J48" s="16">
        <f t="shared" si="9"/>
        <v>3.3600000000000003</v>
      </c>
      <c r="K48" s="33">
        <v>18.589814009244101</v>
      </c>
      <c r="L48" s="34">
        <f t="shared" si="10"/>
        <v>21.949814009244101</v>
      </c>
      <c r="M48" s="35">
        <f t="shared" si="11"/>
        <v>0</v>
      </c>
      <c r="N48" s="36">
        <f t="shared" si="12"/>
        <v>21.949814009244101</v>
      </c>
      <c r="O48" s="4"/>
      <c r="P48" s="18"/>
      <c r="Q48" s="18"/>
    </row>
    <row r="49" spans="1:112" s="3" customFormat="1" ht="18.75">
      <c r="A49" s="13">
        <v>134</v>
      </c>
      <c r="B49" s="13">
        <v>1783102214</v>
      </c>
      <c r="C49" s="14" t="s">
        <v>245</v>
      </c>
      <c r="D49" s="68"/>
      <c r="E49" s="16">
        <v>1</v>
      </c>
      <c r="F49" s="16">
        <v>38</v>
      </c>
      <c r="G49" s="78" t="s">
        <v>187</v>
      </c>
      <c r="H49" s="18">
        <f t="shared" si="7"/>
        <v>1</v>
      </c>
      <c r="I49" s="16">
        <f t="shared" si="8"/>
        <v>0.76</v>
      </c>
      <c r="J49" s="16">
        <f t="shared" si="9"/>
        <v>1.76</v>
      </c>
      <c r="K49" s="33">
        <v>20.0290157048026</v>
      </c>
      <c r="L49" s="34">
        <f t="shared" si="10"/>
        <v>21.789015704802601</v>
      </c>
      <c r="M49" s="35">
        <f t="shared" si="11"/>
        <v>0</v>
      </c>
      <c r="N49" s="36">
        <f t="shared" si="12"/>
        <v>21.789015704802601</v>
      </c>
      <c r="O49" s="48"/>
      <c r="P49" s="47"/>
      <c r="Q49" s="47"/>
    </row>
    <row r="50" spans="1:112" s="3" customFormat="1" ht="18.75">
      <c r="A50" s="14">
        <v>26</v>
      </c>
      <c r="B50" s="13">
        <v>1754932067</v>
      </c>
      <c r="C50" s="13" t="s">
        <v>72</v>
      </c>
      <c r="D50" s="24"/>
      <c r="E50" s="16">
        <v>0</v>
      </c>
      <c r="F50" s="16">
        <v>56</v>
      </c>
      <c r="G50" s="78" t="s">
        <v>187</v>
      </c>
      <c r="H50" s="18">
        <f t="shared" si="7"/>
        <v>0</v>
      </c>
      <c r="I50" s="16">
        <f t="shared" si="8"/>
        <v>1.1200000000000001</v>
      </c>
      <c r="J50" s="16">
        <f t="shared" si="9"/>
        <v>1.1200000000000001</v>
      </c>
      <c r="K50" s="33">
        <v>20.660023516993899</v>
      </c>
      <c r="L50" s="34">
        <f t="shared" si="10"/>
        <v>21.7800235169939</v>
      </c>
      <c r="M50" s="35">
        <f t="shared" si="11"/>
        <v>0</v>
      </c>
      <c r="N50" s="36">
        <f t="shared" si="12"/>
        <v>21.7800235169939</v>
      </c>
      <c r="O50" s="18"/>
      <c r="P50" s="4"/>
      <c r="Q50" s="4"/>
    </row>
    <row r="51" spans="1:112" s="69" customFormat="1" ht="18.75">
      <c r="A51" s="14">
        <v>51</v>
      </c>
      <c r="B51" s="13">
        <v>224931272</v>
      </c>
      <c r="C51" s="13" t="s">
        <v>97</v>
      </c>
      <c r="D51" s="24"/>
      <c r="E51" s="16">
        <v>2</v>
      </c>
      <c r="F51" s="16">
        <v>28</v>
      </c>
      <c r="G51" s="78" t="s">
        <v>187</v>
      </c>
      <c r="H51" s="18">
        <f t="shared" si="7"/>
        <v>2</v>
      </c>
      <c r="I51" s="16">
        <f t="shared" si="8"/>
        <v>0.56000000000000005</v>
      </c>
      <c r="J51" s="16">
        <f t="shared" si="9"/>
        <v>2.56</v>
      </c>
      <c r="K51" s="33">
        <v>18.884059644471201</v>
      </c>
      <c r="L51" s="34">
        <f t="shared" si="10"/>
        <v>21.444059644471199</v>
      </c>
      <c r="M51" s="35">
        <f t="shared" si="11"/>
        <v>0</v>
      </c>
      <c r="N51" s="36">
        <f t="shared" si="12"/>
        <v>21.444059644471199</v>
      </c>
      <c r="O51" s="18"/>
      <c r="P51" s="18"/>
      <c r="Q51" s="18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s="69" customFormat="1" ht="18.75">
      <c r="A52" s="14">
        <v>78</v>
      </c>
      <c r="B52" s="13">
        <v>783202763</v>
      </c>
      <c r="C52" s="13" t="s">
        <v>148</v>
      </c>
      <c r="D52" s="24"/>
      <c r="E52" s="16">
        <v>0</v>
      </c>
      <c r="F52" s="16">
        <v>0</v>
      </c>
      <c r="G52" s="78" t="s">
        <v>187</v>
      </c>
      <c r="H52" s="18">
        <f t="shared" si="7"/>
        <v>0</v>
      </c>
      <c r="I52" s="16">
        <f t="shared" si="8"/>
        <v>0</v>
      </c>
      <c r="J52" s="16">
        <f t="shared" si="9"/>
        <v>0</v>
      </c>
      <c r="K52" s="33">
        <v>21.2818486803423</v>
      </c>
      <c r="L52" s="34">
        <f t="shared" si="10"/>
        <v>21.2818486803423</v>
      </c>
      <c r="M52" s="35">
        <f t="shared" si="11"/>
        <v>0</v>
      </c>
      <c r="N52" s="36">
        <f t="shared" si="12"/>
        <v>21.2818486803423</v>
      </c>
      <c r="O52" s="2"/>
      <c r="P52" s="18"/>
      <c r="Q52" s="18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s="3" customFormat="1" ht="18.75">
      <c r="A53" s="13">
        <v>108</v>
      </c>
      <c r="B53" s="13">
        <v>914057984</v>
      </c>
      <c r="C53" s="13" t="s">
        <v>196</v>
      </c>
      <c r="D53" s="24"/>
      <c r="E53" s="16">
        <v>0</v>
      </c>
      <c r="F53" s="16">
        <v>0</v>
      </c>
      <c r="G53" s="78" t="s">
        <v>187</v>
      </c>
      <c r="H53" s="18">
        <f t="shared" si="7"/>
        <v>0</v>
      </c>
      <c r="I53" s="16">
        <f t="shared" si="8"/>
        <v>0</v>
      </c>
      <c r="J53" s="16">
        <f t="shared" si="9"/>
        <v>0</v>
      </c>
      <c r="K53" s="33">
        <v>20.3510959276622</v>
      </c>
      <c r="L53" s="34">
        <f t="shared" si="10"/>
        <v>20.3510959276622</v>
      </c>
      <c r="M53" s="35">
        <f t="shared" si="11"/>
        <v>0</v>
      </c>
      <c r="N53" s="36">
        <f t="shared" si="12"/>
        <v>20.3510959276622</v>
      </c>
      <c r="O53" s="47"/>
      <c r="P53" s="47"/>
      <c r="Q53" s="47"/>
    </row>
    <row r="54" spans="1:112" s="3" customFormat="1" ht="18.75">
      <c r="A54" s="14">
        <v>103</v>
      </c>
      <c r="B54" s="13">
        <v>1540443440</v>
      </c>
      <c r="C54" s="13" t="s">
        <v>193</v>
      </c>
      <c r="D54" s="24" t="s">
        <v>189</v>
      </c>
      <c r="E54" s="16">
        <v>1</v>
      </c>
      <c r="F54" s="16">
        <v>49</v>
      </c>
      <c r="G54" s="78" t="s">
        <v>187</v>
      </c>
      <c r="H54" s="18">
        <f t="shared" si="7"/>
        <v>1</v>
      </c>
      <c r="I54" s="16">
        <f t="shared" si="8"/>
        <v>0.98</v>
      </c>
      <c r="J54" s="16">
        <f t="shared" si="9"/>
        <v>1.98</v>
      </c>
      <c r="K54" s="33">
        <v>18.333745987166701</v>
      </c>
      <c r="L54" s="34">
        <f t="shared" si="10"/>
        <v>20.313745987166701</v>
      </c>
      <c r="M54" s="35">
        <f t="shared" si="11"/>
        <v>0</v>
      </c>
      <c r="N54" s="36">
        <f t="shared" si="12"/>
        <v>20.313745987166701</v>
      </c>
      <c r="O54" s="47"/>
      <c r="P54" s="33"/>
      <c r="Q54" s="33"/>
    </row>
    <row r="55" spans="1:112" s="3" customFormat="1" ht="18.75">
      <c r="A55" s="13">
        <v>114</v>
      </c>
      <c r="B55" s="13">
        <v>1332846724</v>
      </c>
      <c r="C55" s="13" t="s">
        <v>224</v>
      </c>
      <c r="D55" s="68"/>
      <c r="E55" s="16">
        <v>0</v>
      </c>
      <c r="F55" s="16">
        <v>50</v>
      </c>
      <c r="G55" s="78" t="s">
        <v>187</v>
      </c>
      <c r="H55" s="18">
        <f t="shared" si="7"/>
        <v>0</v>
      </c>
      <c r="I55" s="16">
        <f t="shared" si="8"/>
        <v>1</v>
      </c>
      <c r="J55" s="16">
        <f t="shared" si="9"/>
        <v>1</v>
      </c>
      <c r="K55" s="33">
        <v>18.637750835872701</v>
      </c>
      <c r="L55" s="34">
        <f t="shared" si="10"/>
        <v>19.637750835872701</v>
      </c>
      <c r="M55" s="35">
        <f t="shared" si="11"/>
        <v>0</v>
      </c>
      <c r="N55" s="36">
        <f t="shared" si="12"/>
        <v>19.637750835872701</v>
      </c>
      <c r="O55" s="48"/>
      <c r="P55" s="48"/>
      <c r="Q55" s="48"/>
    </row>
    <row r="56" spans="1:112" s="3" customFormat="1" ht="18.75">
      <c r="A56" s="13">
        <v>136</v>
      </c>
      <c r="B56" s="13">
        <v>1226154958</v>
      </c>
      <c r="C56" s="14" t="s">
        <v>249</v>
      </c>
      <c r="D56" s="68"/>
      <c r="E56" s="16">
        <v>1</v>
      </c>
      <c r="F56" s="16">
        <v>39</v>
      </c>
      <c r="G56" s="78" t="s">
        <v>187</v>
      </c>
      <c r="H56" s="18">
        <f t="shared" si="7"/>
        <v>1</v>
      </c>
      <c r="I56" s="16">
        <f t="shared" si="8"/>
        <v>0.78</v>
      </c>
      <c r="J56" s="16">
        <f t="shared" si="9"/>
        <v>1.78</v>
      </c>
      <c r="K56" s="33">
        <v>17.7209410390419</v>
      </c>
      <c r="L56" s="34">
        <f t="shared" si="10"/>
        <v>19.500941039041901</v>
      </c>
      <c r="M56" s="35">
        <f t="shared" si="11"/>
        <v>0</v>
      </c>
      <c r="N56" s="36">
        <f t="shared" si="12"/>
        <v>19.500941039041901</v>
      </c>
      <c r="O56" s="48"/>
      <c r="P56" s="47"/>
      <c r="Q56" s="47"/>
    </row>
    <row r="57" spans="1:112" s="3" customFormat="1" ht="18.75">
      <c r="A57" s="14">
        <v>94</v>
      </c>
      <c r="B57" s="13">
        <v>1885772704</v>
      </c>
      <c r="C57" s="13" t="s">
        <v>180</v>
      </c>
      <c r="D57" s="24"/>
      <c r="E57" s="16">
        <v>0</v>
      </c>
      <c r="F57" s="16">
        <v>50</v>
      </c>
      <c r="G57" s="78" t="s">
        <v>187</v>
      </c>
      <c r="H57" s="18">
        <f t="shared" si="7"/>
        <v>0</v>
      </c>
      <c r="I57" s="16">
        <f t="shared" si="8"/>
        <v>1</v>
      </c>
      <c r="J57" s="16">
        <f t="shared" si="9"/>
        <v>1</v>
      </c>
      <c r="K57" s="33">
        <v>17.838106055752899</v>
      </c>
      <c r="L57" s="34">
        <f t="shared" si="10"/>
        <v>18.838106055752899</v>
      </c>
      <c r="M57" s="35">
        <f t="shared" si="11"/>
        <v>0</v>
      </c>
      <c r="N57" s="36">
        <f t="shared" si="12"/>
        <v>18.838106055752899</v>
      </c>
      <c r="O57" s="47"/>
      <c r="P57" s="47"/>
      <c r="Q57" s="47"/>
    </row>
    <row r="58" spans="1:112" s="3" customFormat="1" ht="18.75">
      <c r="A58" s="13">
        <v>135</v>
      </c>
      <c r="B58" s="13">
        <v>228737868</v>
      </c>
      <c r="C58" s="14" t="s">
        <v>248</v>
      </c>
      <c r="D58" s="68"/>
      <c r="E58" s="16">
        <v>0</v>
      </c>
      <c r="F58" s="16">
        <v>0</v>
      </c>
      <c r="G58" s="78" t="s">
        <v>187</v>
      </c>
      <c r="H58" s="18">
        <f t="shared" si="7"/>
        <v>0</v>
      </c>
      <c r="I58" s="16">
        <f t="shared" si="8"/>
        <v>0</v>
      </c>
      <c r="J58" s="16">
        <f t="shared" si="9"/>
        <v>0</v>
      </c>
      <c r="K58" s="33">
        <v>18.5389460247339</v>
      </c>
      <c r="L58" s="34">
        <f t="shared" si="10"/>
        <v>18.5389460247339</v>
      </c>
      <c r="M58" s="35">
        <f t="shared" si="11"/>
        <v>0</v>
      </c>
      <c r="N58" s="36">
        <f t="shared" si="12"/>
        <v>18.5389460247339</v>
      </c>
      <c r="O58" s="48"/>
      <c r="P58" s="47"/>
      <c r="Q58" s="47"/>
    </row>
    <row r="59" spans="1:112" s="3" customFormat="1" ht="18.75">
      <c r="A59" s="14">
        <v>100</v>
      </c>
      <c r="B59" s="13">
        <v>1516934519</v>
      </c>
      <c r="C59" s="14" t="s">
        <v>185</v>
      </c>
      <c r="D59" s="24"/>
      <c r="E59" s="16">
        <v>0</v>
      </c>
      <c r="F59" s="16">
        <v>0</v>
      </c>
      <c r="G59" s="78" t="s">
        <v>187</v>
      </c>
      <c r="H59" s="18">
        <f t="shared" si="7"/>
        <v>0</v>
      </c>
      <c r="I59" s="16">
        <f t="shared" si="8"/>
        <v>0</v>
      </c>
      <c r="J59" s="16">
        <f t="shared" si="9"/>
        <v>0</v>
      </c>
      <c r="K59" s="33">
        <v>18.261857269231999</v>
      </c>
      <c r="L59" s="34">
        <f t="shared" si="10"/>
        <v>18.261857269231999</v>
      </c>
      <c r="M59" s="35">
        <f t="shared" si="11"/>
        <v>0</v>
      </c>
      <c r="N59" s="36">
        <f t="shared" si="12"/>
        <v>18.261857269231999</v>
      </c>
      <c r="O59" s="47"/>
      <c r="P59" s="47"/>
      <c r="Q59" s="47"/>
    </row>
    <row r="60" spans="1:112" s="3" customFormat="1" ht="18.75">
      <c r="A60" s="14">
        <v>43</v>
      </c>
      <c r="B60" s="13">
        <v>1853818182</v>
      </c>
      <c r="C60" s="13" t="s">
        <v>89</v>
      </c>
      <c r="D60" s="24"/>
      <c r="E60" s="16">
        <v>0</v>
      </c>
      <c r="F60" s="16">
        <v>0</v>
      </c>
      <c r="G60" s="78" t="s">
        <v>187</v>
      </c>
      <c r="H60" s="18">
        <f t="shared" si="7"/>
        <v>0</v>
      </c>
      <c r="I60" s="16">
        <f t="shared" si="8"/>
        <v>0</v>
      </c>
      <c r="J60" s="16">
        <f t="shared" si="9"/>
        <v>0</v>
      </c>
      <c r="K60" s="33">
        <v>18.232670137230901</v>
      </c>
      <c r="L60" s="34">
        <f t="shared" si="10"/>
        <v>18.232670137230901</v>
      </c>
      <c r="M60" s="35">
        <f t="shared" si="11"/>
        <v>0</v>
      </c>
      <c r="N60" s="36">
        <f t="shared" si="12"/>
        <v>18.232670137230901</v>
      </c>
      <c r="O60" s="18"/>
      <c r="P60" s="18"/>
      <c r="Q60" s="18"/>
    </row>
    <row r="61" spans="1:112" s="3" customFormat="1" ht="18.75">
      <c r="A61" s="13">
        <v>137</v>
      </c>
      <c r="B61" s="13">
        <v>1604916542</v>
      </c>
      <c r="C61" s="14" t="s">
        <v>250</v>
      </c>
      <c r="D61" s="68"/>
      <c r="E61" s="16">
        <v>0</v>
      </c>
      <c r="F61" s="16">
        <v>0</v>
      </c>
      <c r="G61" s="78" t="s">
        <v>187</v>
      </c>
      <c r="H61" s="18">
        <f t="shared" si="7"/>
        <v>0</v>
      </c>
      <c r="I61" s="16">
        <f t="shared" si="8"/>
        <v>0</v>
      </c>
      <c r="J61" s="16">
        <f t="shared" si="9"/>
        <v>0</v>
      </c>
      <c r="K61" s="33">
        <v>17.881251416689398</v>
      </c>
      <c r="L61" s="34">
        <f t="shared" si="10"/>
        <v>17.881251416689398</v>
      </c>
      <c r="M61" s="35">
        <f t="shared" si="11"/>
        <v>0</v>
      </c>
      <c r="N61" s="36">
        <f t="shared" si="12"/>
        <v>17.881251416689398</v>
      </c>
      <c r="O61" s="48"/>
      <c r="P61" s="47"/>
      <c r="Q61" s="47"/>
    </row>
    <row r="62" spans="1:112" s="3" customFormat="1" ht="18.75">
      <c r="A62" s="13">
        <v>138</v>
      </c>
      <c r="B62" s="13">
        <v>1440730282</v>
      </c>
      <c r="C62" s="66" t="s">
        <v>258</v>
      </c>
      <c r="D62" s="68"/>
      <c r="E62" s="16">
        <v>0</v>
      </c>
      <c r="F62" s="16">
        <v>39</v>
      </c>
      <c r="G62" s="78" t="s">
        <v>187</v>
      </c>
      <c r="H62" s="18">
        <f t="shared" si="7"/>
        <v>0</v>
      </c>
      <c r="I62" s="16">
        <f t="shared" si="8"/>
        <v>0.78</v>
      </c>
      <c r="J62" s="16">
        <f t="shared" si="9"/>
        <v>0.78</v>
      </c>
      <c r="K62" s="33">
        <v>20.7190279249951</v>
      </c>
      <c r="L62" s="34">
        <f t="shared" si="10"/>
        <v>21.499027924995101</v>
      </c>
      <c r="M62" s="35">
        <f t="shared" si="11"/>
        <v>0</v>
      </c>
      <c r="N62" s="36">
        <f t="shared" si="12"/>
        <v>21.499027924995101</v>
      </c>
      <c r="O62" s="48">
        <v>48</v>
      </c>
      <c r="P62" s="47">
        <f>_xlfn.AGGREGATE(16,6,$N$5:$N$61,1-(O62-1)/$S$1)</f>
        <v>20.719027924995128</v>
      </c>
      <c r="Q62" s="47"/>
    </row>
    <row r="63" spans="1:112">
      <c r="O63" s="82"/>
      <c r="P63" s="82"/>
    </row>
  </sheetData>
  <autoFilter ref="A4:Q62" xr:uid="{00000000-0009-0000-0000-00000C000000}">
    <sortState xmlns:xlrd2="http://schemas.microsoft.com/office/spreadsheetml/2017/richdata2" ref="A4:Q62">
      <sortCondition descending="1" ref="L4"/>
    </sortState>
  </autoFilter>
  <mergeCells count="4">
    <mergeCell ref="A1:P1"/>
    <mergeCell ref="A2:P2"/>
    <mergeCell ref="A3:D3"/>
    <mergeCell ref="G3:N3"/>
  </mergeCells>
  <phoneticPr fontId="22" type="noConversion"/>
  <conditionalFormatting sqref="E5:E62">
    <cfRule type="cellIs" dxfId="348" priority="2" operator="lessThan">
      <formula>1</formula>
    </cfRule>
  </conditionalFormatting>
  <conditionalFormatting sqref="F5:F62">
    <cfRule type="cellIs" dxfId="347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DH65"/>
  <sheetViews>
    <sheetView topLeftCell="A37" zoomScale="87" zoomScaleNormal="87" workbookViewId="0">
      <selection activeCell="P63" sqref="P63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0.125" style="4" customWidth="1"/>
    <col min="5" max="5" width="13.125" style="4" customWidth="1"/>
    <col min="6" max="6" width="13.75" style="4" customWidth="1"/>
    <col min="7" max="7" width="18.625" style="4" customWidth="1"/>
    <col min="8" max="8" width="9" style="4" customWidth="1"/>
    <col min="9" max="9" width="13.5" style="4" customWidth="1"/>
    <col min="10" max="10" width="9" style="4" customWidth="1"/>
    <col min="11" max="11" width="11.125" style="4" customWidth="1"/>
    <col min="12" max="12" width="10.5" style="4" customWidth="1"/>
    <col min="13" max="13" width="9.25" style="4" customWidth="1"/>
    <col min="14" max="14" width="12.625" style="4" customWidth="1"/>
    <col min="15" max="15" width="9" style="4"/>
    <col min="16" max="16" width="11.125" style="4" customWidth="1"/>
    <col min="17" max="17" width="11.125" style="6" customWidth="1"/>
    <col min="18" max="18" width="30.5" customWidth="1"/>
  </cols>
  <sheetData>
    <row r="1" spans="1:22" ht="36.6" customHeight="1">
      <c r="A1" s="587" t="str">
        <f>CONCATENATE("157区 活动中心",S14,"年",S15,"月",S16,"日","分包贡献明细"," 统计：三傻")</f>
        <v>157区 活动中心2020年1月4日分包贡献明细 统计：三傻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9"/>
      <c r="Q1" s="28"/>
      <c r="R1" s="38" t="s">
        <v>104</v>
      </c>
      <c r="S1" s="5">
        <v>54</v>
      </c>
      <c r="T1" s="3"/>
      <c r="U1" s="3"/>
      <c r="V1" s="3"/>
    </row>
    <row r="2" spans="1:22" ht="135" customHeight="1">
      <c r="A2" s="590" t="s">
        <v>251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2"/>
      <c r="Q2" s="29"/>
      <c r="R2" s="39" t="s">
        <v>1</v>
      </c>
      <c r="S2" s="40" t="s">
        <v>105</v>
      </c>
      <c r="T2" s="41" t="s">
        <v>106</v>
      </c>
      <c r="U2" s="41" t="s">
        <v>107</v>
      </c>
      <c r="V2" s="42" t="s">
        <v>108</v>
      </c>
    </row>
    <row r="3" spans="1:22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9"/>
      <c r="O3" s="30"/>
      <c r="P3" s="30"/>
      <c r="Q3" s="30"/>
      <c r="R3" s="43" t="s">
        <v>113</v>
      </c>
      <c r="S3" s="44">
        <f>V3/$S$12</f>
        <v>10.625</v>
      </c>
      <c r="T3" s="39">
        <v>5</v>
      </c>
      <c r="U3" s="39">
        <v>7</v>
      </c>
      <c r="V3" s="39">
        <v>1700</v>
      </c>
    </row>
    <row r="4" spans="1:22" ht="60.7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31" t="s">
        <v>170</v>
      </c>
      <c r="K4" s="10" t="s">
        <v>171</v>
      </c>
      <c r="L4" s="32" t="s">
        <v>23</v>
      </c>
      <c r="M4" s="10" t="s">
        <v>22</v>
      </c>
      <c r="N4" s="10" t="s">
        <v>172</v>
      </c>
      <c r="O4" s="10" t="s">
        <v>115</v>
      </c>
      <c r="P4" s="10" t="s">
        <v>116</v>
      </c>
      <c r="Q4" s="10" t="s">
        <v>9</v>
      </c>
      <c r="R4" s="45" t="s">
        <v>117</v>
      </c>
      <c r="S4" s="44">
        <f t="shared" ref="S4:S8" si="0">V4/$S$12</f>
        <v>8.75</v>
      </c>
      <c r="T4" s="39">
        <v>4</v>
      </c>
      <c r="U4" s="39">
        <v>6</v>
      </c>
      <c r="V4" s="39">
        <v>1400</v>
      </c>
    </row>
    <row r="5" spans="1:22" s="1" customFormat="1" ht="18.75">
      <c r="A5" s="14">
        <v>105</v>
      </c>
      <c r="B5" s="13">
        <v>1172805144</v>
      </c>
      <c r="C5" s="14" t="s">
        <v>188</v>
      </c>
      <c r="D5" s="24"/>
      <c r="E5" s="16">
        <v>3</v>
      </c>
      <c r="F5" s="16">
        <v>44</v>
      </c>
      <c r="G5" s="43" t="s">
        <v>113</v>
      </c>
      <c r="H5" s="18">
        <f t="shared" ref="H5:H36" si="1">E5</f>
        <v>3</v>
      </c>
      <c r="I5" s="16">
        <f t="shared" ref="I5:I36" si="2">F5/$S$13</f>
        <v>0.88</v>
      </c>
      <c r="J5" s="16">
        <f t="shared" ref="J5:J36" si="3">H5+I5</f>
        <v>3.88</v>
      </c>
      <c r="K5" s="33">
        <v>25.754072337037599</v>
      </c>
      <c r="L5" s="34">
        <f t="shared" ref="L5:L36" si="4">J5+K5</f>
        <v>29.634072337037598</v>
      </c>
      <c r="M5" s="35">
        <f t="shared" ref="M5:M36" si="5">VLOOKUP(G5,$R$3:$S$9,2,FALSE)</f>
        <v>10.625</v>
      </c>
      <c r="N5" s="36">
        <f t="shared" ref="N5:N36" si="6">L5-M5</f>
        <v>19.009072337037598</v>
      </c>
      <c r="O5" s="47"/>
      <c r="P5" s="33"/>
      <c r="Q5" s="33"/>
      <c r="R5" s="23" t="s">
        <v>120</v>
      </c>
      <c r="S5" s="44">
        <f t="shared" si="0"/>
        <v>6.875</v>
      </c>
      <c r="T5" s="46">
        <v>3</v>
      </c>
      <c r="U5" s="46">
        <v>5</v>
      </c>
      <c r="V5" s="46">
        <v>1100</v>
      </c>
    </row>
    <row r="6" spans="1:22" s="1" customFormat="1" ht="18.75">
      <c r="A6" s="13">
        <v>127</v>
      </c>
      <c r="B6" s="13">
        <v>615908706</v>
      </c>
      <c r="C6" s="14" t="s">
        <v>240</v>
      </c>
      <c r="D6" s="68" t="s">
        <v>232</v>
      </c>
      <c r="E6" s="16">
        <v>3</v>
      </c>
      <c r="F6" s="16">
        <v>60</v>
      </c>
      <c r="G6" s="43" t="s">
        <v>113</v>
      </c>
      <c r="H6" s="18">
        <f t="shared" si="1"/>
        <v>3</v>
      </c>
      <c r="I6" s="16">
        <f t="shared" si="2"/>
        <v>1.2</v>
      </c>
      <c r="J6" s="16">
        <f t="shared" si="3"/>
        <v>4.2</v>
      </c>
      <c r="K6" s="33">
        <v>24.338087704154301</v>
      </c>
      <c r="L6" s="34">
        <f t="shared" si="4"/>
        <v>28.5380877041543</v>
      </c>
      <c r="M6" s="35">
        <f t="shared" si="5"/>
        <v>10.625</v>
      </c>
      <c r="N6" s="36">
        <f t="shared" si="6"/>
        <v>17.9130877041543</v>
      </c>
      <c r="O6" s="48"/>
      <c r="P6" s="47"/>
      <c r="Q6" s="47"/>
      <c r="R6" s="19" t="s">
        <v>122</v>
      </c>
      <c r="S6" s="44">
        <f t="shared" si="0"/>
        <v>8.125</v>
      </c>
      <c r="T6" s="46">
        <v>4</v>
      </c>
      <c r="U6" s="46">
        <v>5</v>
      </c>
      <c r="V6" s="46">
        <v>1300</v>
      </c>
    </row>
    <row r="7" spans="1:22" s="1" customFormat="1" ht="18.75">
      <c r="A7" s="14">
        <v>5</v>
      </c>
      <c r="B7" s="13">
        <v>1044399218</v>
      </c>
      <c r="C7" s="13" t="s">
        <v>39</v>
      </c>
      <c r="D7" s="24"/>
      <c r="E7" s="16">
        <v>3</v>
      </c>
      <c r="F7" s="16">
        <v>60</v>
      </c>
      <c r="G7" s="43" t="s">
        <v>113</v>
      </c>
      <c r="H7" s="18">
        <f t="shared" si="1"/>
        <v>3</v>
      </c>
      <c r="I7" s="16">
        <f t="shared" si="2"/>
        <v>1.2</v>
      </c>
      <c r="J7" s="16">
        <f t="shared" si="3"/>
        <v>4.2</v>
      </c>
      <c r="K7" s="33">
        <v>24.295082521677699</v>
      </c>
      <c r="L7" s="34">
        <f t="shared" si="4"/>
        <v>28.495082521677698</v>
      </c>
      <c r="M7" s="35">
        <f t="shared" si="5"/>
        <v>10.625</v>
      </c>
      <c r="N7" s="36">
        <f t="shared" si="6"/>
        <v>17.870082521677698</v>
      </c>
      <c r="O7" s="18"/>
      <c r="P7" s="18"/>
      <c r="Q7" s="18"/>
      <c r="R7" s="22" t="s">
        <v>123</v>
      </c>
      <c r="S7" s="44">
        <f t="shared" si="0"/>
        <v>6.25</v>
      </c>
      <c r="T7" s="46">
        <v>3</v>
      </c>
      <c r="U7" s="46">
        <v>4</v>
      </c>
      <c r="V7" s="46">
        <v>1000</v>
      </c>
    </row>
    <row r="8" spans="1:22" s="1" customFormat="1" ht="18.75">
      <c r="A8" s="14">
        <v>93</v>
      </c>
      <c r="B8" s="13">
        <v>1458346420</v>
      </c>
      <c r="C8" s="13" t="s">
        <v>178</v>
      </c>
      <c r="D8" s="24"/>
      <c r="E8" s="16">
        <v>3</v>
      </c>
      <c r="F8" s="16">
        <v>52</v>
      </c>
      <c r="G8" s="43" t="s">
        <v>113</v>
      </c>
      <c r="H8" s="18">
        <f t="shared" si="1"/>
        <v>3</v>
      </c>
      <c r="I8" s="16">
        <f t="shared" si="2"/>
        <v>1.04</v>
      </c>
      <c r="J8" s="16">
        <f t="shared" si="3"/>
        <v>4.04</v>
      </c>
      <c r="K8" s="33">
        <v>24.377069417210802</v>
      </c>
      <c r="L8" s="34">
        <f t="shared" si="4"/>
        <v>28.417069417210801</v>
      </c>
      <c r="M8" s="35">
        <f t="shared" si="5"/>
        <v>10.625</v>
      </c>
      <c r="N8" s="36">
        <f t="shared" si="6"/>
        <v>17.792069417210801</v>
      </c>
      <c r="O8" s="47"/>
      <c r="P8" s="47"/>
      <c r="Q8" s="47"/>
      <c r="R8" s="23" t="s">
        <v>124</v>
      </c>
      <c r="S8" s="44">
        <f t="shared" si="0"/>
        <v>4.375</v>
      </c>
      <c r="T8" s="46">
        <v>2</v>
      </c>
      <c r="U8" s="46">
        <v>3</v>
      </c>
      <c r="V8" s="46">
        <v>700</v>
      </c>
    </row>
    <row r="9" spans="1:22" s="1" customFormat="1" ht="18.75">
      <c r="A9" s="13">
        <v>126</v>
      </c>
      <c r="B9" s="13">
        <v>2052156392</v>
      </c>
      <c r="C9" s="14" t="s">
        <v>234</v>
      </c>
      <c r="D9" s="68"/>
      <c r="E9" s="16">
        <v>3</v>
      </c>
      <c r="F9" s="16">
        <v>60</v>
      </c>
      <c r="G9" s="43" t="s">
        <v>113</v>
      </c>
      <c r="H9" s="18">
        <f t="shared" si="1"/>
        <v>3</v>
      </c>
      <c r="I9" s="16">
        <f t="shared" si="2"/>
        <v>1.2</v>
      </c>
      <c r="J9" s="16">
        <f t="shared" si="3"/>
        <v>4.2</v>
      </c>
      <c r="K9" s="33">
        <v>24.207854270305901</v>
      </c>
      <c r="L9" s="34">
        <f t="shared" si="4"/>
        <v>28.407854270305901</v>
      </c>
      <c r="M9" s="35">
        <f t="shared" si="5"/>
        <v>10.625</v>
      </c>
      <c r="N9" s="36">
        <f t="shared" si="6"/>
        <v>17.782854270305901</v>
      </c>
      <c r="O9" s="48"/>
      <c r="P9" s="47"/>
      <c r="Q9" s="47"/>
      <c r="R9" s="49" t="s">
        <v>187</v>
      </c>
      <c r="S9" s="2">
        <v>0</v>
      </c>
      <c r="T9" s="2"/>
      <c r="U9" s="2"/>
      <c r="V9" s="2"/>
    </row>
    <row r="10" spans="1:22" s="1" customFormat="1" ht="18.75">
      <c r="A10" s="13">
        <v>125</v>
      </c>
      <c r="B10" s="13">
        <v>2122462759</v>
      </c>
      <c r="C10" s="14" t="s">
        <v>236</v>
      </c>
      <c r="D10" s="68"/>
      <c r="E10" s="16">
        <v>3</v>
      </c>
      <c r="F10" s="16">
        <v>60</v>
      </c>
      <c r="G10" s="43" t="s">
        <v>113</v>
      </c>
      <c r="H10" s="18">
        <f t="shared" si="1"/>
        <v>3</v>
      </c>
      <c r="I10" s="16">
        <f t="shared" si="2"/>
        <v>1.2</v>
      </c>
      <c r="J10" s="16">
        <f t="shared" si="3"/>
        <v>4.2</v>
      </c>
      <c r="K10" s="33">
        <v>24.197246632256299</v>
      </c>
      <c r="L10" s="34">
        <f t="shared" si="4"/>
        <v>28.397246632256298</v>
      </c>
      <c r="M10" s="35">
        <f t="shared" si="5"/>
        <v>10.625</v>
      </c>
      <c r="N10" s="36">
        <f t="shared" si="6"/>
        <v>17.772246632256298</v>
      </c>
      <c r="O10" s="48"/>
      <c r="P10" s="47"/>
      <c r="Q10" s="47"/>
      <c r="R10" s="50"/>
    </row>
    <row r="11" spans="1:22" s="1" customFormat="1" ht="18.75">
      <c r="A11" s="13">
        <v>133</v>
      </c>
      <c r="B11" s="13">
        <v>650420877</v>
      </c>
      <c r="C11" s="14" t="s">
        <v>244</v>
      </c>
      <c r="D11" s="68"/>
      <c r="E11" s="16">
        <v>3</v>
      </c>
      <c r="F11" s="16">
        <v>60</v>
      </c>
      <c r="G11" s="45" t="s">
        <v>117</v>
      </c>
      <c r="H11" s="18">
        <f t="shared" si="1"/>
        <v>3</v>
      </c>
      <c r="I11" s="16">
        <f t="shared" si="2"/>
        <v>1.2</v>
      </c>
      <c r="J11" s="16">
        <f t="shared" si="3"/>
        <v>4.2</v>
      </c>
      <c r="K11" s="33">
        <v>23.786578882804999</v>
      </c>
      <c r="L11" s="34">
        <f t="shared" si="4"/>
        <v>27.986578882804999</v>
      </c>
      <c r="M11" s="35">
        <f t="shared" si="5"/>
        <v>8.75</v>
      </c>
      <c r="N11" s="36">
        <f t="shared" si="6"/>
        <v>19.236578882804999</v>
      </c>
      <c r="O11" s="48"/>
      <c r="P11" s="47"/>
      <c r="Q11" s="47"/>
      <c r="R11" s="51" t="s">
        <v>209</v>
      </c>
      <c r="S11" s="1">
        <v>15000</v>
      </c>
    </row>
    <row r="12" spans="1:22" s="2" customFormat="1" ht="18.75">
      <c r="A12" s="14">
        <v>122</v>
      </c>
      <c r="B12" s="13">
        <v>1940099728</v>
      </c>
      <c r="C12" s="13" t="s">
        <v>228</v>
      </c>
      <c r="D12" s="24"/>
      <c r="E12" s="16">
        <v>3</v>
      </c>
      <c r="F12" s="16">
        <v>47</v>
      </c>
      <c r="G12" s="45" t="s">
        <v>117</v>
      </c>
      <c r="H12" s="18">
        <f t="shared" si="1"/>
        <v>3</v>
      </c>
      <c r="I12" s="16">
        <f t="shared" si="2"/>
        <v>0.94</v>
      </c>
      <c r="J12" s="16">
        <f t="shared" si="3"/>
        <v>3.94</v>
      </c>
      <c r="K12" s="33">
        <v>23.933816823243799</v>
      </c>
      <c r="L12" s="34">
        <f t="shared" si="4"/>
        <v>27.8738168232438</v>
      </c>
      <c r="M12" s="35">
        <f t="shared" si="5"/>
        <v>8.75</v>
      </c>
      <c r="N12" s="36">
        <f t="shared" si="6"/>
        <v>19.1238168232438</v>
      </c>
      <c r="O12" s="47"/>
      <c r="P12" s="47"/>
      <c r="Q12" s="47"/>
      <c r="R12" s="52" t="s">
        <v>210</v>
      </c>
      <c r="S12" s="53">
        <v>160</v>
      </c>
      <c r="T12" s="1"/>
      <c r="U12" s="1"/>
      <c r="V12" s="1"/>
    </row>
    <row r="13" spans="1:22" s="2" customFormat="1" ht="18.75">
      <c r="A13" s="13">
        <v>128</v>
      </c>
      <c r="B13" s="13">
        <v>1214614935</v>
      </c>
      <c r="C13" s="14" t="s">
        <v>257</v>
      </c>
      <c r="D13" s="14" t="s">
        <v>235</v>
      </c>
      <c r="E13" s="16">
        <v>3</v>
      </c>
      <c r="F13" s="16">
        <v>59</v>
      </c>
      <c r="G13" s="45" t="s">
        <v>117</v>
      </c>
      <c r="H13" s="18">
        <f t="shared" si="1"/>
        <v>3</v>
      </c>
      <c r="I13" s="16">
        <f t="shared" si="2"/>
        <v>1.18</v>
      </c>
      <c r="J13" s="16">
        <f t="shared" si="3"/>
        <v>4.18</v>
      </c>
      <c r="K13" s="33">
        <v>23.631728223473601</v>
      </c>
      <c r="L13" s="34">
        <f t="shared" si="4"/>
        <v>27.811728223473601</v>
      </c>
      <c r="M13" s="35">
        <f t="shared" si="5"/>
        <v>8.75</v>
      </c>
      <c r="N13" s="36">
        <f t="shared" si="6"/>
        <v>19.061728223473601</v>
      </c>
      <c r="O13" s="48"/>
      <c r="P13" s="47"/>
      <c r="Q13" s="47"/>
      <c r="R13" s="54" t="s">
        <v>256</v>
      </c>
      <c r="S13" s="53">
        <v>50</v>
      </c>
      <c r="T13" s="1"/>
      <c r="U13" s="1"/>
      <c r="V13" s="1"/>
    </row>
    <row r="14" spans="1:22" s="2" customFormat="1" ht="18.75">
      <c r="A14" s="14">
        <v>15</v>
      </c>
      <c r="B14" s="13">
        <v>388960345</v>
      </c>
      <c r="C14" s="13" t="s">
        <v>59</v>
      </c>
      <c r="D14" s="24"/>
      <c r="E14" s="16">
        <v>3</v>
      </c>
      <c r="F14" s="16">
        <v>54</v>
      </c>
      <c r="G14" s="45" t="s">
        <v>117</v>
      </c>
      <c r="H14" s="18">
        <f t="shared" si="1"/>
        <v>3</v>
      </c>
      <c r="I14" s="16">
        <f t="shared" si="2"/>
        <v>1.08</v>
      </c>
      <c r="J14" s="16">
        <f t="shared" si="3"/>
        <v>4.08</v>
      </c>
      <c r="K14" s="33">
        <v>23.706986980895099</v>
      </c>
      <c r="L14" s="34">
        <f t="shared" si="4"/>
        <v>27.786986980895101</v>
      </c>
      <c r="M14" s="35">
        <f t="shared" si="5"/>
        <v>8.75</v>
      </c>
      <c r="N14" s="36">
        <f t="shared" si="6"/>
        <v>19.036986980895101</v>
      </c>
      <c r="O14" s="18"/>
      <c r="P14" s="18"/>
      <c r="Q14" s="18"/>
      <c r="R14" s="1" t="s">
        <v>212</v>
      </c>
      <c r="S14" s="53">
        <v>2020</v>
      </c>
      <c r="T14" s="1"/>
      <c r="U14" s="1"/>
      <c r="V14" s="1"/>
    </row>
    <row r="15" spans="1:22" s="2" customFormat="1" ht="18.75">
      <c r="A15" s="14">
        <v>120</v>
      </c>
      <c r="B15" s="13">
        <v>171422146</v>
      </c>
      <c r="C15" s="13" t="s">
        <v>246</v>
      </c>
      <c r="D15" s="13" t="s">
        <v>226</v>
      </c>
      <c r="E15" s="16">
        <v>3</v>
      </c>
      <c r="F15" s="16">
        <v>60</v>
      </c>
      <c r="G15" s="45" t="s">
        <v>117</v>
      </c>
      <c r="H15" s="18">
        <f t="shared" si="1"/>
        <v>3</v>
      </c>
      <c r="I15" s="16">
        <f t="shared" si="2"/>
        <v>1.2</v>
      </c>
      <c r="J15" s="16">
        <f t="shared" si="3"/>
        <v>4.2</v>
      </c>
      <c r="K15" s="33">
        <v>23.548619197086101</v>
      </c>
      <c r="L15" s="34">
        <f t="shared" si="4"/>
        <v>27.7486191970861</v>
      </c>
      <c r="M15" s="35">
        <f t="shared" si="5"/>
        <v>8.75</v>
      </c>
      <c r="N15" s="36">
        <f t="shared" si="6"/>
        <v>18.9986191970861</v>
      </c>
      <c r="O15" s="47"/>
      <c r="P15" s="47"/>
      <c r="Q15" s="47"/>
      <c r="R15" s="1" t="s">
        <v>213</v>
      </c>
      <c r="S15" s="53">
        <v>1</v>
      </c>
      <c r="T15" s="1"/>
      <c r="U15" s="1"/>
      <c r="V15" s="1"/>
    </row>
    <row r="16" spans="1:22" s="2" customFormat="1" ht="18.75">
      <c r="A16" s="13">
        <v>131</v>
      </c>
      <c r="B16" s="13">
        <v>1697244668</v>
      </c>
      <c r="C16" s="14" t="s">
        <v>242</v>
      </c>
      <c r="D16" s="68"/>
      <c r="E16" s="16">
        <v>3</v>
      </c>
      <c r="F16" s="16">
        <v>47</v>
      </c>
      <c r="G16" s="23" t="s">
        <v>120</v>
      </c>
      <c r="H16" s="18">
        <f t="shared" si="1"/>
        <v>3</v>
      </c>
      <c r="I16" s="16">
        <f t="shared" si="2"/>
        <v>0.94</v>
      </c>
      <c r="J16" s="16">
        <f t="shared" si="3"/>
        <v>3.94</v>
      </c>
      <c r="K16" s="33">
        <v>23.793615599427898</v>
      </c>
      <c r="L16" s="34">
        <f t="shared" si="4"/>
        <v>27.7336155994279</v>
      </c>
      <c r="M16" s="35">
        <f t="shared" si="5"/>
        <v>6.875</v>
      </c>
      <c r="N16" s="36">
        <f t="shared" si="6"/>
        <v>20.8586155994279</v>
      </c>
      <c r="O16" s="48"/>
      <c r="P16" s="47"/>
      <c r="Q16" s="47"/>
      <c r="R16" s="1" t="s">
        <v>214</v>
      </c>
      <c r="S16" s="53">
        <v>4</v>
      </c>
      <c r="T16" s="1"/>
      <c r="U16" s="1"/>
      <c r="V16" s="1"/>
    </row>
    <row r="17" spans="1:22" s="2" customFormat="1" ht="18.75">
      <c r="A17" s="13">
        <v>129</v>
      </c>
      <c r="B17" s="13">
        <v>1191774496</v>
      </c>
      <c r="C17" s="14" t="s">
        <v>233</v>
      </c>
      <c r="D17" s="68"/>
      <c r="E17" s="16">
        <v>3</v>
      </c>
      <c r="F17" s="16">
        <v>60</v>
      </c>
      <c r="G17" s="23" t="s">
        <v>120</v>
      </c>
      <c r="H17" s="18">
        <f t="shared" si="1"/>
        <v>3</v>
      </c>
      <c r="I17" s="16">
        <f t="shared" si="2"/>
        <v>1.2</v>
      </c>
      <c r="J17" s="16">
        <f t="shared" si="3"/>
        <v>4.2</v>
      </c>
      <c r="K17" s="33">
        <v>23.3600806595888</v>
      </c>
      <c r="L17" s="34">
        <f t="shared" si="4"/>
        <v>27.560080659588799</v>
      </c>
      <c r="M17" s="35">
        <f t="shared" si="5"/>
        <v>6.875</v>
      </c>
      <c r="N17" s="36">
        <f t="shared" si="6"/>
        <v>20.685080659588799</v>
      </c>
      <c r="O17" s="48"/>
      <c r="P17" s="47"/>
      <c r="Q17" s="47"/>
      <c r="R17" s="1"/>
      <c r="S17" s="1"/>
      <c r="T17" s="1"/>
      <c r="U17" s="1"/>
      <c r="V17" s="1"/>
    </row>
    <row r="18" spans="1:22" s="2" customFormat="1" ht="18.75">
      <c r="A18" s="14">
        <v>49</v>
      </c>
      <c r="B18" s="13">
        <v>311361673</v>
      </c>
      <c r="C18" s="13" t="s">
        <v>95</v>
      </c>
      <c r="D18" s="24"/>
      <c r="E18" s="16">
        <v>3</v>
      </c>
      <c r="F18" s="16">
        <v>60</v>
      </c>
      <c r="G18" s="23" t="s">
        <v>120</v>
      </c>
      <c r="H18" s="18">
        <f t="shared" si="1"/>
        <v>3</v>
      </c>
      <c r="I18" s="16">
        <f t="shared" si="2"/>
        <v>1.2</v>
      </c>
      <c r="J18" s="16">
        <f t="shared" si="3"/>
        <v>4.2</v>
      </c>
      <c r="K18" s="33">
        <v>23.274999999999999</v>
      </c>
      <c r="L18" s="34">
        <f t="shared" si="4"/>
        <v>27.474999999999998</v>
      </c>
      <c r="M18" s="35">
        <f t="shared" si="5"/>
        <v>6.875</v>
      </c>
      <c r="N18" s="36">
        <f t="shared" si="6"/>
        <v>20.599999999999998</v>
      </c>
      <c r="O18" s="18"/>
      <c r="P18" s="18"/>
      <c r="Q18" s="18"/>
      <c r="R18" s="1"/>
      <c r="S18" s="1"/>
      <c r="T18" s="1"/>
      <c r="U18" s="1"/>
      <c r="V18" s="1"/>
    </row>
    <row r="19" spans="1:22" s="2" customFormat="1" ht="18.75">
      <c r="A19" s="13">
        <v>130</v>
      </c>
      <c r="B19" s="13">
        <v>1957463045</v>
      </c>
      <c r="C19" s="14" t="s">
        <v>238</v>
      </c>
      <c r="D19" s="68"/>
      <c r="E19" s="16">
        <v>3</v>
      </c>
      <c r="F19" s="16">
        <v>50</v>
      </c>
      <c r="G19" s="23" t="s">
        <v>120</v>
      </c>
      <c r="H19" s="18">
        <f t="shared" si="1"/>
        <v>3</v>
      </c>
      <c r="I19" s="16">
        <f t="shared" si="2"/>
        <v>1</v>
      </c>
      <c r="J19" s="16">
        <f t="shared" si="3"/>
        <v>4</v>
      </c>
      <c r="K19" s="33">
        <v>23.3500972284039</v>
      </c>
      <c r="L19" s="34">
        <f t="shared" si="4"/>
        <v>27.3500972284039</v>
      </c>
      <c r="M19" s="35">
        <f t="shared" si="5"/>
        <v>6.875</v>
      </c>
      <c r="N19" s="36">
        <f t="shared" si="6"/>
        <v>20.4750972284039</v>
      </c>
      <c r="O19" s="48"/>
      <c r="P19" s="47"/>
      <c r="Q19" s="47"/>
      <c r="R19" s="1"/>
      <c r="S19" s="1"/>
      <c r="T19" s="1"/>
      <c r="U19" s="1"/>
      <c r="V19" s="1"/>
    </row>
    <row r="20" spans="1:22" s="2" customFormat="1" ht="18.75">
      <c r="A20" s="14">
        <v>107</v>
      </c>
      <c r="B20" s="13">
        <v>662528105</v>
      </c>
      <c r="C20" s="13" t="s">
        <v>195</v>
      </c>
      <c r="D20" s="24"/>
      <c r="E20" s="16">
        <v>3</v>
      </c>
      <c r="F20" s="16">
        <v>46</v>
      </c>
      <c r="G20" s="23" t="s">
        <v>120</v>
      </c>
      <c r="H20" s="18">
        <f t="shared" si="1"/>
        <v>3</v>
      </c>
      <c r="I20" s="16">
        <f t="shared" si="2"/>
        <v>0.92</v>
      </c>
      <c r="J20" s="16">
        <f t="shared" si="3"/>
        <v>3.92</v>
      </c>
      <c r="K20" s="33">
        <v>23.323268565663898</v>
      </c>
      <c r="L20" s="34">
        <f t="shared" si="4"/>
        <v>27.243268565663897</v>
      </c>
      <c r="M20" s="35">
        <f t="shared" si="5"/>
        <v>6.875</v>
      </c>
      <c r="N20" s="36">
        <f t="shared" si="6"/>
        <v>20.368268565663897</v>
      </c>
      <c r="O20" s="47"/>
      <c r="P20" s="47"/>
      <c r="Q20" s="47"/>
      <c r="R20" s="1"/>
      <c r="S20" s="1"/>
      <c r="T20" s="1"/>
      <c r="U20" s="1"/>
      <c r="V20" s="1"/>
    </row>
    <row r="21" spans="1:22" s="2" customFormat="1" ht="18.75">
      <c r="A21" s="14">
        <v>16</v>
      </c>
      <c r="B21" s="13">
        <v>438498603</v>
      </c>
      <c r="C21" s="13" t="s">
        <v>61</v>
      </c>
      <c r="D21" s="24"/>
      <c r="E21" s="16">
        <v>3</v>
      </c>
      <c r="F21" s="16">
        <v>50</v>
      </c>
      <c r="G21" s="23" t="s">
        <v>120</v>
      </c>
      <c r="H21" s="18">
        <f t="shared" si="1"/>
        <v>3</v>
      </c>
      <c r="I21" s="16">
        <f t="shared" si="2"/>
        <v>1</v>
      </c>
      <c r="J21" s="16">
        <f t="shared" si="3"/>
        <v>4</v>
      </c>
      <c r="K21" s="33">
        <v>23.135166907263098</v>
      </c>
      <c r="L21" s="34">
        <f t="shared" si="4"/>
        <v>27.135166907263098</v>
      </c>
      <c r="M21" s="35">
        <f t="shared" si="5"/>
        <v>6.875</v>
      </c>
      <c r="N21" s="36">
        <f t="shared" si="6"/>
        <v>20.260166907263098</v>
      </c>
      <c r="O21" s="18"/>
      <c r="P21" s="4"/>
      <c r="Q21" s="4"/>
      <c r="R21" s="1"/>
      <c r="S21" s="1"/>
      <c r="T21" s="1"/>
      <c r="U21" s="1"/>
      <c r="V21" s="1"/>
    </row>
    <row r="22" spans="1:22" s="2" customFormat="1" ht="18.75">
      <c r="A22" s="14">
        <v>82</v>
      </c>
      <c r="B22" s="13">
        <v>982362214</v>
      </c>
      <c r="C22" s="13" t="s">
        <v>144</v>
      </c>
      <c r="D22" s="24"/>
      <c r="E22" s="16">
        <v>3</v>
      </c>
      <c r="F22" s="16">
        <v>54</v>
      </c>
      <c r="G22" s="23" t="s">
        <v>120</v>
      </c>
      <c r="H22" s="18">
        <f t="shared" si="1"/>
        <v>3</v>
      </c>
      <c r="I22" s="16">
        <f t="shared" si="2"/>
        <v>1.08</v>
      </c>
      <c r="J22" s="16">
        <f t="shared" si="3"/>
        <v>4.08</v>
      </c>
      <c r="K22" s="33">
        <v>23.029684477995598</v>
      </c>
      <c r="L22" s="34">
        <f t="shared" si="4"/>
        <v>27.1096844779956</v>
      </c>
      <c r="M22" s="35">
        <f t="shared" si="5"/>
        <v>6.875</v>
      </c>
      <c r="N22" s="36">
        <f t="shared" si="6"/>
        <v>20.2346844779956</v>
      </c>
      <c r="O22" s="4"/>
      <c r="P22" s="18"/>
      <c r="Q22" s="18"/>
      <c r="R22" s="1"/>
      <c r="S22" s="1"/>
      <c r="T22" s="1"/>
      <c r="U22" s="1"/>
      <c r="V22" s="1"/>
    </row>
    <row r="23" spans="1:22" s="1" customFormat="1" ht="18.75">
      <c r="A23" s="14">
        <v>58</v>
      </c>
      <c r="B23" s="13">
        <v>1875367946</v>
      </c>
      <c r="C23" s="13" t="s">
        <v>121</v>
      </c>
      <c r="D23" s="14"/>
      <c r="E23" s="16">
        <v>3</v>
      </c>
      <c r="F23" s="16">
        <v>60</v>
      </c>
      <c r="G23" s="23" t="s">
        <v>120</v>
      </c>
      <c r="H23" s="18">
        <f t="shared" si="1"/>
        <v>3</v>
      </c>
      <c r="I23" s="16">
        <f t="shared" si="2"/>
        <v>1.2</v>
      </c>
      <c r="J23" s="16">
        <f t="shared" si="3"/>
        <v>4.2</v>
      </c>
      <c r="K23" s="33">
        <v>22.889561407363502</v>
      </c>
      <c r="L23" s="34">
        <f t="shared" si="4"/>
        <v>27.089561407363501</v>
      </c>
      <c r="M23" s="35">
        <f t="shared" si="5"/>
        <v>6.875</v>
      </c>
      <c r="N23" s="36">
        <f t="shared" si="6"/>
        <v>20.214561407363501</v>
      </c>
      <c r="O23" s="4"/>
      <c r="P23" s="18"/>
      <c r="Q23" s="18"/>
    </row>
    <row r="24" spans="1:22" s="1" customFormat="1" ht="18.75">
      <c r="A24" s="14">
        <v>23</v>
      </c>
      <c r="B24" s="13">
        <v>340156892</v>
      </c>
      <c r="C24" s="13" t="s">
        <v>70</v>
      </c>
      <c r="D24" s="24"/>
      <c r="E24" s="16">
        <v>3</v>
      </c>
      <c r="F24" s="16">
        <v>60</v>
      </c>
      <c r="G24" s="23" t="s">
        <v>120</v>
      </c>
      <c r="H24" s="18">
        <f t="shared" si="1"/>
        <v>3</v>
      </c>
      <c r="I24" s="16">
        <f t="shared" si="2"/>
        <v>1.2</v>
      </c>
      <c r="J24" s="16">
        <f t="shared" si="3"/>
        <v>4.2</v>
      </c>
      <c r="K24" s="33">
        <v>22.7036284631385</v>
      </c>
      <c r="L24" s="34">
        <f t="shared" si="4"/>
        <v>26.903628463138499</v>
      </c>
      <c r="M24" s="35">
        <f t="shared" si="5"/>
        <v>6.875</v>
      </c>
      <c r="N24" s="36">
        <f t="shared" si="6"/>
        <v>20.028628463138499</v>
      </c>
      <c r="O24" s="18"/>
      <c r="P24" s="18"/>
      <c r="Q24" s="18"/>
    </row>
    <row r="25" spans="1:22" s="1" customFormat="1" ht="18.75">
      <c r="A25" s="14">
        <v>10</v>
      </c>
      <c r="B25" s="13">
        <v>2108977014</v>
      </c>
      <c r="C25" s="13" t="s">
        <v>49</v>
      </c>
      <c r="D25" s="24"/>
      <c r="E25" s="16">
        <v>2</v>
      </c>
      <c r="F25" s="16">
        <v>60</v>
      </c>
      <c r="G25" s="23" t="s">
        <v>120</v>
      </c>
      <c r="H25" s="18">
        <f t="shared" si="1"/>
        <v>2</v>
      </c>
      <c r="I25" s="16">
        <f t="shared" si="2"/>
        <v>1.2</v>
      </c>
      <c r="J25" s="16">
        <f t="shared" si="3"/>
        <v>3.2</v>
      </c>
      <c r="K25" s="33">
        <v>23.684729379918501</v>
      </c>
      <c r="L25" s="34">
        <f t="shared" si="4"/>
        <v>26.8847293799185</v>
      </c>
      <c r="M25" s="35">
        <f t="shared" si="5"/>
        <v>6.875</v>
      </c>
      <c r="N25" s="36">
        <f t="shared" si="6"/>
        <v>20.0097293799185</v>
      </c>
      <c r="O25" s="18"/>
      <c r="P25" s="18"/>
      <c r="Q25" s="18"/>
    </row>
    <row r="26" spans="1:22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78" t="s">
        <v>187</v>
      </c>
      <c r="H26" s="18">
        <f t="shared" si="1"/>
        <v>0</v>
      </c>
      <c r="I26" s="16">
        <f t="shared" si="2"/>
        <v>0</v>
      </c>
      <c r="J26" s="16">
        <f t="shared" si="3"/>
        <v>0</v>
      </c>
      <c r="K26" s="33" t="e">
        <v>#N/A</v>
      </c>
      <c r="L26" s="34" t="e">
        <f t="shared" si="4"/>
        <v>#N/A</v>
      </c>
      <c r="M26" s="35">
        <f t="shared" si="5"/>
        <v>0</v>
      </c>
      <c r="N26" s="36" t="e">
        <f t="shared" si="6"/>
        <v>#N/A</v>
      </c>
      <c r="O26" s="18"/>
      <c r="P26" s="18"/>
      <c r="Q26" s="18"/>
    </row>
    <row r="27" spans="1:22" s="1" customFormat="1" ht="18.75">
      <c r="A27" s="14">
        <v>53</v>
      </c>
      <c r="B27" s="13">
        <v>500959924</v>
      </c>
      <c r="C27" s="13" t="s">
        <v>99</v>
      </c>
      <c r="D27" s="24"/>
      <c r="E27" s="16">
        <v>3</v>
      </c>
      <c r="F27" s="16">
        <v>60</v>
      </c>
      <c r="G27" s="23" t="s">
        <v>120</v>
      </c>
      <c r="H27" s="18">
        <f t="shared" si="1"/>
        <v>3</v>
      </c>
      <c r="I27" s="16">
        <f t="shared" si="2"/>
        <v>1.2</v>
      </c>
      <c r="J27" s="16">
        <f t="shared" si="3"/>
        <v>4.2</v>
      </c>
      <c r="K27" s="33">
        <v>22.541302664048199</v>
      </c>
      <c r="L27" s="34">
        <f t="shared" si="4"/>
        <v>26.741302664048199</v>
      </c>
      <c r="M27" s="35">
        <f t="shared" si="5"/>
        <v>6.875</v>
      </c>
      <c r="N27" s="36">
        <f t="shared" si="6"/>
        <v>19.866302664048199</v>
      </c>
      <c r="O27" s="18"/>
      <c r="P27" s="18"/>
      <c r="Q27" s="18"/>
    </row>
    <row r="28" spans="1:22" s="1" customFormat="1" ht="18.75">
      <c r="A28" s="13">
        <v>118</v>
      </c>
      <c r="B28" s="13">
        <v>2018112397</v>
      </c>
      <c r="C28" s="13" t="s">
        <v>221</v>
      </c>
      <c r="D28" s="68"/>
      <c r="E28" s="16">
        <v>2</v>
      </c>
      <c r="F28" s="16">
        <v>52</v>
      </c>
      <c r="G28" s="23" t="s">
        <v>120</v>
      </c>
      <c r="H28" s="18">
        <f t="shared" si="1"/>
        <v>2</v>
      </c>
      <c r="I28" s="16">
        <f t="shared" si="2"/>
        <v>1.04</v>
      </c>
      <c r="J28" s="16">
        <f t="shared" si="3"/>
        <v>3.04</v>
      </c>
      <c r="K28" s="33">
        <v>23.569126646349002</v>
      </c>
      <c r="L28" s="34">
        <f t="shared" si="4"/>
        <v>26.609126646349001</v>
      </c>
      <c r="M28" s="35">
        <f t="shared" si="5"/>
        <v>6.875</v>
      </c>
      <c r="N28" s="36">
        <f t="shared" si="6"/>
        <v>19.734126646349001</v>
      </c>
      <c r="O28" s="48"/>
      <c r="P28" s="48"/>
      <c r="Q28" s="48"/>
    </row>
    <row r="29" spans="1:22" s="2" customFormat="1" ht="18.75">
      <c r="A29" s="14">
        <v>124</v>
      </c>
      <c r="B29" s="13">
        <v>2140716167</v>
      </c>
      <c r="C29" s="13" t="s">
        <v>231</v>
      </c>
      <c r="D29" s="24"/>
      <c r="E29" s="16">
        <v>3</v>
      </c>
      <c r="F29" s="16">
        <v>59</v>
      </c>
      <c r="G29" s="23" t="s">
        <v>120</v>
      </c>
      <c r="H29" s="18">
        <f t="shared" si="1"/>
        <v>3</v>
      </c>
      <c r="I29" s="16">
        <f t="shared" si="2"/>
        <v>1.18</v>
      </c>
      <c r="J29" s="16">
        <f t="shared" si="3"/>
        <v>4.18</v>
      </c>
      <c r="K29" s="33">
        <v>22.424087291630901</v>
      </c>
      <c r="L29" s="34">
        <f t="shared" si="4"/>
        <v>26.604087291630901</v>
      </c>
      <c r="M29" s="35">
        <f t="shared" si="5"/>
        <v>6.875</v>
      </c>
      <c r="N29" s="36">
        <f t="shared" si="6"/>
        <v>19.729087291630901</v>
      </c>
      <c r="O29" s="47"/>
      <c r="P29" s="47"/>
      <c r="Q29" s="47"/>
      <c r="R29" s="1"/>
      <c r="S29" s="1"/>
      <c r="T29" s="1"/>
      <c r="U29" s="1"/>
      <c r="V29" s="1"/>
    </row>
    <row r="30" spans="1:22" s="2" customFormat="1" ht="18.75">
      <c r="A30" s="14">
        <v>57</v>
      </c>
      <c r="B30" s="13">
        <v>446583427</v>
      </c>
      <c r="C30" s="13" t="s">
        <v>118</v>
      </c>
      <c r="D30" s="14" t="s">
        <v>119</v>
      </c>
      <c r="E30" s="16">
        <v>3</v>
      </c>
      <c r="F30" s="16">
        <v>50</v>
      </c>
      <c r="G30" s="23" t="s">
        <v>120</v>
      </c>
      <c r="H30" s="18">
        <f t="shared" si="1"/>
        <v>3</v>
      </c>
      <c r="I30" s="16">
        <f t="shared" si="2"/>
        <v>1</v>
      </c>
      <c r="J30" s="16">
        <f t="shared" si="3"/>
        <v>4</v>
      </c>
      <c r="K30" s="33">
        <v>22.5726217738587</v>
      </c>
      <c r="L30" s="34">
        <f t="shared" si="4"/>
        <v>26.5726217738587</v>
      </c>
      <c r="M30" s="35">
        <f t="shared" si="5"/>
        <v>6.875</v>
      </c>
      <c r="N30" s="36">
        <f t="shared" si="6"/>
        <v>19.6976217738587</v>
      </c>
      <c r="O30" s="4"/>
      <c r="P30" s="18"/>
      <c r="Q30" s="18"/>
      <c r="R30" s="1"/>
      <c r="S30" s="1"/>
      <c r="T30" s="1"/>
      <c r="U30" s="1"/>
      <c r="V30" s="1"/>
    </row>
    <row r="31" spans="1:22" s="2" customFormat="1" ht="18.75">
      <c r="A31" s="14">
        <v>1</v>
      </c>
      <c r="B31" s="13">
        <v>1782151946</v>
      </c>
      <c r="C31" s="13" t="s">
        <v>26</v>
      </c>
      <c r="D31" s="24"/>
      <c r="E31" s="16">
        <v>3</v>
      </c>
      <c r="F31" s="16">
        <v>60</v>
      </c>
      <c r="G31" s="23" t="s">
        <v>120</v>
      </c>
      <c r="H31" s="18">
        <f t="shared" si="1"/>
        <v>3</v>
      </c>
      <c r="I31" s="16">
        <f t="shared" si="2"/>
        <v>1.2</v>
      </c>
      <c r="J31" s="16">
        <f t="shared" si="3"/>
        <v>4.2</v>
      </c>
      <c r="K31" s="33">
        <v>22.3478368246146</v>
      </c>
      <c r="L31" s="34">
        <f t="shared" si="4"/>
        <v>26.547836824614599</v>
      </c>
      <c r="M31" s="35">
        <f t="shared" si="5"/>
        <v>6.875</v>
      </c>
      <c r="N31" s="36">
        <f t="shared" si="6"/>
        <v>19.672836824614599</v>
      </c>
      <c r="O31" s="18"/>
      <c r="P31" s="18"/>
      <c r="Q31" s="18"/>
      <c r="R31" s="1"/>
      <c r="S31" s="1"/>
      <c r="T31" s="1"/>
      <c r="U31" s="1"/>
      <c r="V31" s="1"/>
    </row>
    <row r="32" spans="1:22" s="2" customFormat="1" ht="18.75">
      <c r="A32" s="14">
        <v>34</v>
      </c>
      <c r="B32" s="13">
        <v>2021794494</v>
      </c>
      <c r="C32" s="13" t="s">
        <v>80</v>
      </c>
      <c r="D32" s="24"/>
      <c r="E32" s="16">
        <v>3</v>
      </c>
      <c r="F32" s="16">
        <v>59</v>
      </c>
      <c r="G32" s="23" t="s">
        <v>120</v>
      </c>
      <c r="H32" s="18">
        <f t="shared" si="1"/>
        <v>3</v>
      </c>
      <c r="I32" s="16">
        <f t="shared" si="2"/>
        <v>1.18</v>
      </c>
      <c r="J32" s="16">
        <f t="shared" si="3"/>
        <v>4.18</v>
      </c>
      <c r="K32" s="33">
        <v>22.196774947024199</v>
      </c>
      <c r="L32" s="34">
        <f t="shared" si="4"/>
        <v>26.376774947024199</v>
      </c>
      <c r="M32" s="35">
        <f t="shared" si="5"/>
        <v>6.875</v>
      </c>
      <c r="N32" s="36">
        <f t="shared" si="6"/>
        <v>19.501774947024199</v>
      </c>
      <c r="O32" s="18"/>
      <c r="P32" s="18"/>
      <c r="Q32" s="18"/>
      <c r="R32" s="1"/>
      <c r="S32" s="1"/>
      <c r="T32" s="1"/>
      <c r="U32" s="1"/>
      <c r="V32" s="1"/>
    </row>
    <row r="33" spans="1:22" s="2" customFormat="1" ht="18.75">
      <c r="A33" s="13">
        <v>132</v>
      </c>
      <c r="B33" s="13">
        <v>620404528</v>
      </c>
      <c r="C33" s="14" t="s">
        <v>243</v>
      </c>
      <c r="D33" s="68"/>
      <c r="E33" s="16">
        <v>3</v>
      </c>
      <c r="F33" s="16">
        <v>51</v>
      </c>
      <c r="G33" s="78" t="s">
        <v>187</v>
      </c>
      <c r="H33" s="18">
        <f t="shared" si="1"/>
        <v>3</v>
      </c>
      <c r="I33" s="16">
        <f t="shared" si="2"/>
        <v>1.02</v>
      </c>
      <c r="J33" s="16">
        <f t="shared" si="3"/>
        <v>4.0199999999999996</v>
      </c>
      <c r="K33" s="33">
        <v>22.353019900157001</v>
      </c>
      <c r="L33" s="34">
        <f t="shared" si="4"/>
        <v>26.373019900157001</v>
      </c>
      <c r="M33" s="35">
        <f t="shared" si="5"/>
        <v>0</v>
      </c>
      <c r="N33" s="36">
        <f t="shared" si="6"/>
        <v>26.373019900157001</v>
      </c>
      <c r="O33" s="48"/>
      <c r="P33" s="47"/>
      <c r="Q33" s="47"/>
      <c r="R33" s="1"/>
      <c r="S33" s="1"/>
      <c r="T33" s="1"/>
      <c r="U33" s="1"/>
      <c r="V33" s="1"/>
    </row>
    <row r="34" spans="1:22" s="2" customFormat="1" ht="18.75">
      <c r="A34" s="14">
        <v>99</v>
      </c>
      <c r="B34" s="13">
        <v>1797454822</v>
      </c>
      <c r="C34" s="13" t="s">
        <v>181</v>
      </c>
      <c r="D34" s="24"/>
      <c r="E34" s="16">
        <v>2</v>
      </c>
      <c r="F34" s="16">
        <v>46</v>
      </c>
      <c r="G34" s="78" t="s">
        <v>187</v>
      </c>
      <c r="H34" s="18">
        <f t="shared" si="1"/>
        <v>2</v>
      </c>
      <c r="I34" s="16">
        <f t="shared" si="2"/>
        <v>0.92</v>
      </c>
      <c r="J34" s="16">
        <f t="shared" si="3"/>
        <v>2.92</v>
      </c>
      <c r="K34" s="33">
        <v>23.423269379497199</v>
      </c>
      <c r="L34" s="34">
        <f t="shared" si="4"/>
        <v>26.343269379497201</v>
      </c>
      <c r="M34" s="35">
        <f t="shared" si="5"/>
        <v>0</v>
      </c>
      <c r="N34" s="36">
        <f t="shared" si="6"/>
        <v>26.343269379497201</v>
      </c>
      <c r="O34" s="47"/>
      <c r="P34" s="47"/>
      <c r="Q34" s="47"/>
      <c r="R34" s="1"/>
      <c r="S34" s="1"/>
      <c r="T34" s="1"/>
      <c r="U34" s="1"/>
      <c r="V34" s="1"/>
    </row>
    <row r="35" spans="1:22" s="2" customFormat="1" ht="18.75">
      <c r="A35" s="14">
        <v>33</v>
      </c>
      <c r="B35" s="13">
        <v>1006436515</v>
      </c>
      <c r="C35" s="13" t="s">
        <v>79</v>
      </c>
      <c r="D35" s="24"/>
      <c r="E35" s="16">
        <v>3</v>
      </c>
      <c r="F35" s="16">
        <v>54</v>
      </c>
      <c r="G35" s="78" t="s">
        <v>187</v>
      </c>
      <c r="H35" s="18">
        <f t="shared" si="1"/>
        <v>3</v>
      </c>
      <c r="I35" s="16">
        <f t="shared" si="2"/>
        <v>1.08</v>
      </c>
      <c r="J35" s="16">
        <f t="shared" si="3"/>
        <v>4.08</v>
      </c>
      <c r="K35" s="33">
        <v>22.207550503049301</v>
      </c>
      <c r="L35" s="34">
        <f t="shared" si="4"/>
        <v>26.287550503049303</v>
      </c>
      <c r="M35" s="35">
        <f t="shared" si="5"/>
        <v>0</v>
      </c>
      <c r="N35" s="36">
        <f t="shared" si="6"/>
        <v>26.287550503049303</v>
      </c>
      <c r="O35" s="18"/>
      <c r="P35" s="4"/>
      <c r="Q35" s="4"/>
      <c r="R35" s="1"/>
      <c r="S35" s="1"/>
      <c r="T35" s="1"/>
      <c r="U35" s="1"/>
      <c r="V35" s="1"/>
    </row>
    <row r="36" spans="1:22" s="2" customFormat="1" ht="18.75">
      <c r="A36" s="14">
        <v>92</v>
      </c>
      <c r="B36" s="13">
        <v>1367873925</v>
      </c>
      <c r="C36" s="13" t="s">
        <v>191</v>
      </c>
      <c r="D36" s="24" t="s">
        <v>159</v>
      </c>
      <c r="E36" s="16">
        <v>3</v>
      </c>
      <c r="F36" s="16">
        <v>54</v>
      </c>
      <c r="G36" s="78" t="s">
        <v>187</v>
      </c>
      <c r="H36" s="18">
        <f t="shared" si="1"/>
        <v>3</v>
      </c>
      <c r="I36" s="16">
        <f t="shared" si="2"/>
        <v>1.08</v>
      </c>
      <c r="J36" s="16">
        <f t="shared" si="3"/>
        <v>4.08</v>
      </c>
      <c r="K36" s="33">
        <v>22.064622861229601</v>
      </c>
      <c r="L36" s="34">
        <f t="shared" si="4"/>
        <v>26.1446228612296</v>
      </c>
      <c r="M36" s="35">
        <f t="shared" si="5"/>
        <v>0</v>
      </c>
      <c r="N36" s="36">
        <f t="shared" si="6"/>
        <v>26.1446228612296</v>
      </c>
      <c r="O36" s="47"/>
      <c r="P36" s="47"/>
      <c r="Q36" s="47"/>
      <c r="R36" s="1"/>
      <c r="S36" s="1"/>
      <c r="T36" s="1"/>
      <c r="U36" s="1"/>
      <c r="V36" s="1"/>
    </row>
    <row r="37" spans="1:22" s="2" customFormat="1" ht="18.75">
      <c r="A37" s="14">
        <v>77</v>
      </c>
      <c r="B37" s="13">
        <v>904395212</v>
      </c>
      <c r="C37" s="13" t="s">
        <v>157</v>
      </c>
      <c r="D37" s="14" t="s">
        <v>140</v>
      </c>
      <c r="E37" s="16">
        <v>2</v>
      </c>
      <c r="F37" s="16">
        <v>38</v>
      </c>
      <c r="G37" s="78" t="s">
        <v>187</v>
      </c>
      <c r="H37" s="18">
        <f t="shared" ref="H37:H65" si="7">E37</f>
        <v>2</v>
      </c>
      <c r="I37" s="16">
        <f t="shared" ref="I37:I65" si="8">F37/$S$13</f>
        <v>0.76</v>
      </c>
      <c r="J37" s="16">
        <f t="shared" ref="J37:J65" si="9">H37+I37</f>
        <v>2.76</v>
      </c>
      <c r="K37" s="33">
        <v>23.379022376998101</v>
      </c>
      <c r="L37" s="34">
        <f t="shared" ref="L37:L65" si="10">J37+K37</f>
        <v>26.139022376998099</v>
      </c>
      <c r="M37" s="35">
        <f t="shared" ref="M37:M65" si="11">VLOOKUP(G37,$R$3:$S$9,2,FALSE)</f>
        <v>0</v>
      </c>
      <c r="N37" s="36">
        <f t="shared" ref="N37:N65" si="12">L37-M37</f>
        <v>26.139022376998099</v>
      </c>
      <c r="O37" s="4"/>
      <c r="P37" s="18"/>
      <c r="Q37" s="18"/>
      <c r="R37" s="1"/>
      <c r="S37" s="1"/>
      <c r="T37" s="1"/>
      <c r="U37" s="1"/>
      <c r="V37" s="1"/>
    </row>
    <row r="38" spans="1:22" s="2" customFormat="1" ht="18.75">
      <c r="A38" s="13">
        <v>116</v>
      </c>
      <c r="B38" s="13">
        <v>2122596917</v>
      </c>
      <c r="C38" s="13" t="s">
        <v>217</v>
      </c>
      <c r="D38" s="68"/>
      <c r="E38" s="16">
        <v>3</v>
      </c>
      <c r="F38" s="16">
        <v>48</v>
      </c>
      <c r="G38" s="78" t="s">
        <v>187</v>
      </c>
      <c r="H38" s="18">
        <f t="shared" si="7"/>
        <v>3</v>
      </c>
      <c r="I38" s="16">
        <f t="shared" si="8"/>
        <v>0.96</v>
      </c>
      <c r="J38" s="16">
        <f t="shared" si="9"/>
        <v>3.96</v>
      </c>
      <c r="K38" s="33">
        <v>22.118985069143999</v>
      </c>
      <c r="L38" s="34">
        <f t="shared" si="10"/>
        <v>26.078985069144</v>
      </c>
      <c r="M38" s="35">
        <f t="shared" si="11"/>
        <v>0</v>
      </c>
      <c r="N38" s="36">
        <f t="shared" si="12"/>
        <v>26.078985069144</v>
      </c>
      <c r="O38" s="48"/>
      <c r="P38" s="48"/>
      <c r="Q38" s="48"/>
      <c r="R38" s="1"/>
      <c r="S38" s="1"/>
      <c r="T38" s="1"/>
      <c r="U38" s="1"/>
      <c r="V38" s="1"/>
    </row>
    <row r="39" spans="1:22" s="2" customFormat="1" ht="18.75">
      <c r="A39" s="13">
        <v>118</v>
      </c>
      <c r="B39" s="13">
        <v>15662671026</v>
      </c>
      <c r="C39" s="13" t="s">
        <v>225</v>
      </c>
      <c r="D39" s="68"/>
      <c r="E39" s="16">
        <v>2</v>
      </c>
      <c r="F39" s="16">
        <v>52</v>
      </c>
      <c r="G39" s="78" t="s">
        <v>187</v>
      </c>
      <c r="H39" s="18">
        <f t="shared" si="7"/>
        <v>2</v>
      </c>
      <c r="I39" s="16">
        <f t="shared" si="8"/>
        <v>1.04</v>
      </c>
      <c r="J39" s="16">
        <f t="shared" si="9"/>
        <v>3.04</v>
      </c>
      <c r="K39" s="33">
        <v>22.794566066700099</v>
      </c>
      <c r="L39" s="34">
        <f t="shared" si="10"/>
        <v>25.834566066700098</v>
      </c>
      <c r="M39" s="35">
        <f t="shared" si="11"/>
        <v>0</v>
      </c>
      <c r="N39" s="36">
        <f t="shared" si="12"/>
        <v>25.834566066700098</v>
      </c>
      <c r="O39" s="48"/>
      <c r="P39" s="48"/>
      <c r="Q39" s="48"/>
      <c r="R39" s="1"/>
      <c r="S39" s="1"/>
      <c r="T39" s="1"/>
      <c r="U39" s="1"/>
      <c r="V39" s="1"/>
    </row>
    <row r="40" spans="1:22" s="2" customFormat="1" ht="18.75">
      <c r="A40" s="14">
        <v>62</v>
      </c>
      <c r="B40" s="13">
        <v>643913124</v>
      </c>
      <c r="C40" s="13" t="s">
        <v>125</v>
      </c>
      <c r="D40" s="24"/>
      <c r="E40" s="16">
        <v>3</v>
      </c>
      <c r="F40" s="16">
        <v>44</v>
      </c>
      <c r="G40" s="78" t="s">
        <v>187</v>
      </c>
      <c r="H40" s="18">
        <f t="shared" si="7"/>
        <v>3</v>
      </c>
      <c r="I40" s="16">
        <f t="shared" si="8"/>
        <v>0.88</v>
      </c>
      <c r="J40" s="16">
        <f t="shared" si="9"/>
        <v>3.88</v>
      </c>
      <c r="K40" s="33">
        <v>21.949814009244101</v>
      </c>
      <c r="L40" s="34">
        <f t="shared" si="10"/>
        <v>25.8298140092441</v>
      </c>
      <c r="M40" s="35">
        <f t="shared" si="11"/>
        <v>0</v>
      </c>
      <c r="N40" s="36">
        <f t="shared" si="12"/>
        <v>25.8298140092441</v>
      </c>
      <c r="O40" s="4"/>
      <c r="P40" s="18"/>
      <c r="Q40" s="18"/>
      <c r="R40" s="1"/>
      <c r="S40" s="1"/>
      <c r="T40" s="1"/>
      <c r="U40" s="1"/>
      <c r="V40" s="1"/>
    </row>
    <row r="41" spans="1:22" s="1" customFormat="1" ht="18.75">
      <c r="A41" s="14">
        <v>87</v>
      </c>
      <c r="B41" s="13">
        <v>1126397085</v>
      </c>
      <c r="C41" s="13" t="s">
        <v>153</v>
      </c>
      <c r="D41" s="24"/>
      <c r="E41" s="16">
        <v>3</v>
      </c>
      <c r="F41" s="16">
        <v>60</v>
      </c>
      <c r="G41" s="78" t="s">
        <v>187</v>
      </c>
      <c r="H41" s="18">
        <f t="shared" si="7"/>
        <v>3</v>
      </c>
      <c r="I41" s="16">
        <f t="shared" si="8"/>
        <v>1.2</v>
      </c>
      <c r="J41" s="16">
        <f t="shared" si="9"/>
        <v>4.2</v>
      </c>
      <c r="K41" s="33">
        <v>21.376284792038099</v>
      </c>
      <c r="L41" s="34">
        <f t="shared" si="10"/>
        <v>25.576284792038098</v>
      </c>
      <c r="M41" s="35">
        <f t="shared" si="11"/>
        <v>0</v>
      </c>
      <c r="N41" s="36">
        <f t="shared" si="12"/>
        <v>25.576284792038098</v>
      </c>
      <c r="O41" s="47"/>
      <c r="P41" s="47"/>
      <c r="Q41" s="47"/>
    </row>
    <row r="42" spans="1:22" s="1" customFormat="1" ht="18.75">
      <c r="A42" s="14">
        <v>46</v>
      </c>
      <c r="B42" s="13">
        <v>2109182835</v>
      </c>
      <c r="C42" s="13" t="s">
        <v>92</v>
      </c>
      <c r="D42" s="24"/>
      <c r="E42" s="16">
        <v>3</v>
      </c>
      <c r="F42" s="16">
        <v>46</v>
      </c>
      <c r="G42" s="78" t="s">
        <v>187</v>
      </c>
      <c r="H42" s="18">
        <f t="shared" si="7"/>
        <v>3</v>
      </c>
      <c r="I42" s="16">
        <f t="shared" si="8"/>
        <v>0.92</v>
      </c>
      <c r="J42" s="16">
        <f t="shared" si="9"/>
        <v>3.92</v>
      </c>
      <c r="K42" s="33">
        <v>21.386364829194701</v>
      </c>
      <c r="L42" s="34">
        <f t="shared" si="10"/>
        <v>25.306364829194699</v>
      </c>
      <c r="M42" s="35">
        <f t="shared" si="11"/>
        <v>0</v>
      </c>
      <c r="N42" s="36">
        <f t="shared" si="12"/>
        <v>25.306364829194699</v>
      </c>
      <c r="O42" s="18"/>
      <c r="P42" s="18"/>
      <c r="Q42" s="18"/>
    </row>
    <row r="43" spans="1:22" s="1" customFormat="1" ht="18.75">
      <c r="A43" s="14">
        <v>12</v>
      </c>
      <c r="B43" s="13">
        <v>1137897317</v>
      </c>
      <c r="C43" s="13" t="s">
        <v>53</v>
      </c>
      <c r="D43" s="24"/>
      <c r="E43" s="16">
        <v>3</v>
      </c>
      <c r="F43" s="16">
        <v>60</v>
      </c>
      <c r="G43" s="78" t="s">
        <v>187</v>
      </c>
      <c r="H43" s="18">
        <f t="shared" si="7"/>
        <v>3</v>
      </c>
      <c r="I43" s="16">
        <f t="shared" si="8"/>
        <v>1.2</v>
      </c>
      <c r="J43" s="16">
        <f t="shared" si="9"/>
        <v>4.2</v>
      </c>
      <c r="K43" s="33">
        <v>20.789482988314202</v>
      </c>
      <c r="L43" s="34">
        <f t="shared" si="10"/>
        <v>24.989482988314201</v>
      </c>
      <c r="M43" s="35">
        <f t="shared" si="11"/>
        <v>0</v>
      </c>
      <c r="N43" s="36">
        <f t="shared" si="12"/>
        <v>24.989482988314201</v>
      </c>
      <c r="O43" s="18"/>
      <c r="P43" s="18"/>
      <c r="Q43" s="18"/>
    </row>
    <row r="44" spans="1:22" s="1" customFormat="1" ht="18.75">
      <c r="A44" s="13">
        <v>110</v>
      </c>
      <c r="B44" s="13">
        <v>1968703358</v>
      </c>
      <c r="C44" s="13" t="s">
        <v>239</v>
      </c>
      <c r="D44" s="68"/>
      <c r="E44" s="16">
        <v>0</v>
      </c>
      <c r="F44" s="16">
        <v>60</v>
      </c>
      <c r="G44" s="78" t="s">
        <v>187</v>
      </c>
      <c r="H44" s="18">
        <f t="shared" si="7"/>
        <v>0</v>
      </c>
      <c r="I44" s="16">
        <f t="shared" si="8"/>
        <v>1.2</v>
      </c>
      <c r="J44" s="16">
        <f t="shared" si="9"/>
        <v>1.2</v>
      </c>
      <c r="K44" s="33">
        <v>23.31</v>
      </c>
      <c r="L44" s="34">
        <f t="shared" si="10"/>
        <v>24.509999999999998</v>
      </c>
      <c r="M44" s="35">
        <f t="shared" si="11"/>
        <v>0</v>
      </c>
      <c r="N44" s="36">
        <f t="shared" si="12"/>
        <v>24.509999999999998</v>
      </c>
      <c r="O44" s="48"/>
      <c r="P44" s="48"/>
      <c r="Q44" s="48"/>
    </row>
    <row r="45" spans="1:22" s="1" customFormat="1" ht="18.75">
      <c r="A45" s="14">
        <v>103</v>
      </c>
      <c r="B45" s="13">
        <v>1540443440</v>
      </c>
      <c r="C45" s="13" t="s">
        <v>193</v>
      </c>
      <c r="D45" s="24" t="s">
        <v>189</v>
      </c>
      <c r="E45" s="16">
        <v>3</v>
      </c>
      <c r="F45" s="16">
        <v>44</v>
      </c>
      <c r="G45" s="78" t="s">
        <v>187</v>
      </c>
      <c r="H45" s="18">
        <f t="shared" si="7"/>
        <v>3</v>
      </c>
      <c r="I45" s="16">
        <f t="shared" si="8"/>
        <v>0.88</v>
      </c>
      <c r="J45" s="16">
        <f t="shared" si="9"/>
        <v>3.88</v>
      </c>
      <c r="K45" s="33">
        <v>20.313745987166701</v>
      </c>
      <c r="L45" s="34">
        <f t="shared" si="10"/>
        <v>24.1937459871667</v>
      </c>
      <c r="M45" s="35">
        <f t="shared" si="11"/>
        <v>0</v>
      </c>
      <c r="N45" s="36">
        <f t="shared" si="12"/>
        <v>24.1937459871667</v>
      </c>
      <c r="O45" s="47"/>
      <c r="P45" s="33"/>
      <c r="Q45" s="33"/>
    </row>
    <row r="46" spans="1:22" s="3" customFormat="1" ht="18.75">
      <c r="A46" s="14">
        <v>2</v>
      </c>
      <c r="B46" s="13">
        <v>13685366739</v>
      </c>
      <c r="C46" s="13" t="s">
        <v>30</v>
      </c>
      <c r="D46" s="24"/>
      <c r="E46" s="16">
        <v>0</v>
      </c>
      <c r="F46" s="16">
        <v>16</v>
      </c>
      <c r="G46" s="78" t="s">
        <v>187</v>
      </c>
      <c r="H46" s="18">
        <f t="shared" si="7"/>
        <v>0</v>
      </c>
      <c r="I46" s="16">
        <f t="shared" si="8"/>
        <v>0.32</v>
      </c>
      <c r="J46" s="16">
        <f t="shared" si="9"/>
        <v>0.32</v>
      </c>
      <c r="K46" s="33">
        <v>23.691306105355999</v>
      </c>
      <c r="L46" s="34">
        <f t="shared" si="10"/>
        <v>24.011306105355999</v>
      </c>
      <c r="M46" s="35">
        <f t="shared" si="11"/>
        <v>0</v>
      </c>
      <c r="N46" s="36">
        <f t="shared" si="12"/>
        <v>24.011306105355999</v>
      </c>
      <c r="O46" s="18"/>
      <c r="P46" s="18"/>
      <c r="Q46" s="18"/>
    </row>
    <row r="47" spans="1:22" s="3" customFormat="1" ht="18.75">
      <c r="A47" s="14">
        <v>119</v>
      </c>
      <c r="B47" s="13">
        <v>733336415</v>
      </c>
      <c r="C47" s="13" t="s">
        <v>237</v>
      </c>
      <c r="D47" s="24" t="s">
        <v>227</v>
      </c>
      <c r="E47" s="16">
        <v>0</v>
      </c>
      <c r="F47" s="16">
        <v>0</v>
      </c>
      <c r="G47" s="78" t="s">
        <v>187</v>
      </c>
      <c r="H47" s="18">
        <f t="shared" si="7"/>
        <v>0</v>
      </c>
      <c r="I47" s="16">
        <f t="shared" si="8"/>
        <v>0</v>
      </c>
      <c r="J47" s="16">
        <f t="shared" si="9"/>
        <v>0</v>
      </c>
      <c r="K47" s="33">
        <v>23.334371311325</v>
      </c>
      <c r="L47" s="34">
        <f t="shared" si="10"/>
        <v>23.334371311325</v>
      </c>
      <c r="M47" s="35">
        <f t="shared" si="11"/>
        <v>0</v>
      </c>
      <c r="N47" s="36">
        <f t="shared" si="12"/>
        <v>23.334371311325</v>
      </c>
      <c r="O47" s="47"/>
      <c r="P47" s="47"/>
      <c r="Q47" s="47"/>
    </row>
    <row r="48" spans="1:22" s="3" customFormat="1" ht="18.75">
      <c r="A48" s="14">
        <v>26</v>
      </c>
      <c r="B48" s="13">
        <v>1754932067</v>
      </c>
      <c r="C48" s="13" t="s">
        <v>72</v>
      </c>
      <c r="D48" s="24"/>
      <c r="E48" s="16">
        <v>0</v>
      </c>
      <c r="F48" s="16">
        <v>70</v>
      </c>
      <c r="G48" s="78" t="s">
        <v>187</v>
      </c>
      <c r="H48" s="18">
        <f t="shared" si="7"/>
        <v>0</v>
      </c>
      <c r="I48" s="16">
        <f t="shared" si="8"/>
        <v>1.4</v>
      </c>
      <c r="J48" s="16">
        <f t="shared" si="9"/>
        <v>1.4</v>
      </c>
      <c r="K48" s="33">
        <v>21.7800235169939</v>
      </c>
      <c r="L48" s="34">
        <f t="shared" si="10"/>
        <v>23.180023516993899</v>
      </c>
      <c r="M48" s="35">
        <f t="shared" si="11"/>
        <v>0</v>
      </c>
      <c r="N48" s="36">
        <f t="shared" si="12"/>
        <v>23.180023516993899</v>
      </c>
      <c r="O48" s="18"/>
      <c r="P48" s="4"/>
      <c r="Q48" s="4"/>
    </row>
    <row r="49" spans="1:112" s="3" customFormat="1" ht="18.75">
      <c r="A49" s="14">
        <v>51</v>
      </c>
      <c r="B49" s="13">
        <v>224931272</v>
      </c>
      <c r="C49" s="13" t="s">
        <v>97</v>
      </c>
      <c r="D49" s="24"/>
      <c r="E49" s="16">
        <v>1</v>
      </c>
      <c r="F49" s="16">
        <v>24</v>
      </c>
      <c r="G49" s="78" t="s">
        <v>187</v>
      </c>
      <c r="H49" s="18">
        <f t="shared" si="7"/>
        <v>1</v>
      </c>
      <c r="I49" s="16">
        <f t="shared" si="8"/>
        <v>0.48</v>
      </c>
      <c r="J49" s="16">
        <f t="shared" si="9"/>
        <v>1.48</v>
      </c>
      <c r="K49" s="33">
        <v>21.444059644471199</v>
      </c>
      <c r="L49" s="34">
        <f t="shared" si="10"/>
        <v>22.9240596444712</v>
      </c>
      <c r="M49" s="35">
        <f t="shared" si="11"/>
        <v>0</v>
      </c>
      <c r="N49" s="36">
        <f t="shared" si="12"/>
        <v>22.9240596444712</v>
      </c>
      <c r="O49" s="18"/>
      <c r="P49" s="18"/>
      <c r="Q49" s="18"/>
    </row>
    <row r="50" spans="1:112" s="3" customFormat="1" ht="18.75">
      <c r="A50" s="14">
        <v>78</v>
      </c>
      <c r="B50" s="13">
        <v>783202763</v>
      </c>
      <c r="C50" s="13" t="s">
        <v>148</v>
      </c>
      <c r="D50" s="24"/>
      <c r="E50" s="16">
        <v>1</v>
      </c>
      <c r="F50" s="16">
        <v>8</v>
      </c>
      <c r="G50" s="78" t="s">
        <v>187</v>
      </c>
      <c r="H50" s="18">
        <f t="shared" si="7"/>
        <v>1</v>
      </c>
      <c r="I50" s="16">
        <f t="shared" si="8"/>
        <v>0.16</v>
      </c>
      <c r="J50" s="16">
        <f t="shared" si="9"/>
        <v>1.1599999999999999</v>
      </c>
      <c r="K50" s="33">
        <v>21.2818486803423</v>
      </c>
      <c r="L50" s="34">
        <f t="shared" si="10"/>
        <v>22.4418486803423</v>
      </c>
      <c r="M50" s="35">
        <f t="shared" si="11"/>
        <v>0</v>
      </c>
      <c r="N50" s="36">
        <f t="shared" si="12"/>
        <v>22.4418486803423</v>
      </c>
      <c r="O50" s="2"/>
      <c r="P50" s="18"/>
      <c r="Q50" s="18"/>
    </row>
    <row r="51" spans="1:112" s="69" customFormat="1" ht="18.75">
      <c r="A51" s="13">
        <v>111</v>
      </c>
      <c r="B51" s="13">
        <v>821132395</v>
      </c>
      <c r="C51" s="13" t="s">
        <v>216</v>
      </c>
      <c r="D51" s="68"/>
      <c r="E51" s="16">
        <v>0</v>
      </c>
      <c r="F51" s="16">
        <v>32</v>
      </c>
      <c r="G51" s="78" t="s">
        <v>187</v>
      </c>
      <c r="H51" s="18">
        <f t="shared" si="7"/>
        <v>0</v>
      </c>
      <c r="I51" s="16">
        <f t="shared" si="8"/>
        <v>0.64</v>
      </c>
      <c r="J51" s="16">
        <f t="shared" si="9"/>
        <v>0.64</v>
      </c>
      <c r="K51" s="33">
        <v>21.714380306433</v>
      </c>
      <c r="L51" s="34">
        <f t="shared" si="10"/>
        <v>22.354380306433001</v>
      </c>
      <c r="M51" s="35">
        <f t="shared" si="11"/>
        <v>0</v>
      </c>
      <c r="N51" s="36">
        <f t="shared" si="12"/>
        <v>22.354380306433001</v>
      </c>
      <c r="O51" s="48"/>
      <c r="P51" s="48"/>
      <c r="Q51" s="48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s="69" customFormat="1" ht="18.75">
      <c r="A52" s="13">
        <v>134</v>
      </c>
      <c r="B52" s="13">
        <v>1783102214</v>
      </c>
      <c r="C52" s="14" t="s">
        <v>245</v>
      </c>
      <c r="D52" s="68"/>
      <c r="E52" s="16">
        <v>0</v>
      </c>
      <c r="F52" s="16">
        <v>0</v>
      </c>
      <c r="G52" s="78" t="s">
        <v>187</v>
      </c>
      <c r="H52" s="18">
        <f t="shared" si="7"/>
        <v>0</v>
      </c>
      <c r="I52" s="16">
        <f t="shared" si="8"/>
        <v>0</v>
      </c>
      <c r="J52" s="16">
        <f t="shared" si="9"/>
        <v>0</v>
      </c>
      <c r="K52" s="33">
        <v>21.789015704802601</v>
      </c>
      <c r="L52" s="34">
        <f t="shared" si="10"/>
        <v>21.789015704802601</v>
      </c>
      <c r="M52" s="35">
        <f t="shared" si="11"/>
        <v>0</v>
      </c>
      <c r="N52" s="36">
        <f t="shared" si="12"/>
        <v>21.789015704802601</v>
      </c>
      <c r="O52" s="48"/>
      <c r="P52" s="47"/>
      <c r="Q52" s="4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s="3" customFormat="1" ht="18.75">
      <c r="A53" s="13">
        <v>138</v>
      </c>
      <c r="B53" s="13">
        <v>1440730282</v>
      </c>
      <c r="C53" s="14" t="s">
        <v>258</v>
      </c>
      <c r="D53" s="68"/>
      <c r="E53" s="16">
        <v>0</v>
      </c>
      <c r="F53" s="16">
        <v>0</v>
      </c>
      <c r="G53" s="78" t="s">
        <v>187</v>
      </c>
      <c r="H53" s="18">
        <f t="shared" si="7"/>
        <v>0</v>
      </c>
      <c r="I53" s="16">
        <f t="shared" si="8"/>
        <v>0</v>
      </c>
      <c r="J53" s="16">
        <f t="shared" si="9"/>
        <v>0</v>
      </c>
      <c r="K53" s="33">
        <v>21.499027924995101</v>
      </c>
      <c r="L53" s="34">
        <f t="shared" si="10"/>
        <v>21.499027924995101</v>
      </c>
      <c r="M53" s="35">
        <f t="shared" si="11"/>
        <v>0</v>
      </c>
      <c r="N53" s="36">
        <f t="shared" si="12"/>
        <v>21.499027924995101</v>
      </c>
      <c r="O53" s="48"/>
      <c r="P53" s="47"/>
      <c r="Q53" s="47"/>
    </row>
    <row r="54" spans="1:112" s="3" customFormat="1" ht="18.75">
      <c r="A54" s="13">
        <v>136</v>
      </c>
      <c r="B54" s="13">
        <v>1226154958</v>
      </c>
      <c r="C54" s="14" t="s">
        <v>249</v>
      </c>
      <c r="D54" s="68"/>
      <c r="E54" s="16">
        <v>1</v>
      </c>
      <c r="F54" s="16">
        <v>46</v>
      </c>
      <c r="G54" s="78" t="s">
        <v>187</v>
      </c>
      <c r="H54" s="18">
        <f t="shared" si="7"/>
        <v>1</v>
      </c>
      <c r="I54" s="16">
        <f t="shared" si="8"/>
        <v>0.92</v>
      </c>
      <c r="J54" s="16">
        <f t="shared" si="9"/>
        <v>1.92</v>
      </c>
      <c r="K54" s="33">
        <v>19.500941039041901</v>
      </c>
      <c r="L54" s="34">
        <f t="shared" si="10"/>
        <v>21.4209410390419</v>
      </c>
      <c r="M54" s="35">
        <f t="shared" si="11"/>
        <v>0</v>
      </c>
      <c r="N54" s="36">
        <f t="shared" si="12"/>
        <v>21.4209410390419</v>
      </c>
      <c r="O54" s="48"/>
      <c r="P54" s="47"/>
      <c r="Q54" s="47"/>
    </row>
    <row r="55" spans="1:112" s="3" customFormat="1" ht="18.75">
      <c r="A55" s="14">
        <v>27</v>
      </c>
      <c r="B55" s="13">
        <v>2114875544</v>
      </c>
      <c r="C55" s="13" t="s">
        <v>73</v>
      </c>
      <c r="D55" s="24"/>
      <c r="E55" s="16">
        <v>0</v>
      </c>
      <c r="F55" s="16">
        <v>10</v>
      </c>
      <c r="G55" s="78" t="s">
        <v>187</v>
      </c>
      <c r="H55" s="18">
        <f t="shared" si="7"/>
        <v>0</v>
      </c>
      <c r="I55" s="16">
        <f t="shared" si="8"/>
        <v>0.2</v>
      </c>
      <c r="J55" s="16">
        <f t="shared" si="9"/>
        <v>0.2</v>
      </c>
      <c r="K55" s="33">
        <v>21.099999851303401</v>
      </c>
      <c r="L55" s="34">
        <f t="shared" si="10"/>
        <v>21.299999851303401</v>
      </c>
      <c r="M55" s="35">
        <f t="shared" si="11"/>
        <v>0</v>
      </c>
      <c r="N55" s="36">
        <f t="shared" si="12"/>
        <v>21.299999851303401</v>
      </c>
      <c r="O55" s="18"/>
      <c r="P55" s="4"/>
      <c r="Q55" s="4"/>
    </row>
    <row r="56" spans="1:112" s="3" customFormat="1" ht="18.75">
      <c r="A56" s="13">
        <v>114</v>
      </c>
      <c r="B56" s="13">
        <v>1332846724</v>
      </c>
      <c r="C56" s="13" t="s">
        <v>224</v>
      </c>
      <c r="D56" s="68"/>
      <c r="E56" s="16">
        <v>0</v>
      </c>
      <c r="F56" s="16">
        <v>48</v>
      </c>
      <c r="G56" s="78" t="s">
        <v>187</v>
      </c>
      <c r="H56" s="18">
        <f t="shared" si="7"/>
        <v>0</v>
      </c>
      <c r="I56" s="16">
        <f t="shared" si="8"/>
        <v>0.96</v>
      </c>
      <c r="J56" s="16">
        <f t="shared" si="9"/>
        <v>0.96</v>
      </c>
      <c r="K56" s="33">
        <v>19.637750835872701</v>
      </c>
      <c r="L56" s="34">
        <f t="shared" si="10"/>
        <v>20.597750835872702</v>
      </c>
      <c r="M56" s="35">
        <f t="shared" si="11"/>
        <v>0</v>
      </c>
      <c r="N56" s="36">
        <f t="shared" si="12"/>
        <v>20.597750835872702</v>
      </c>
      <c r="O56" s="48"/>
      <c r="P56" s="48"/>
      <c r="Q56" s="48"/>
    </row>
    <row r="57" spans="1:112" s="3" customFormat="1" ht="18.75">
      <c r="A57" s="13">
        <v>108</v>
      </c>
      <c r="B57" s="13">
        <v>914057984</v>
      </c>
      <c r="C57" s="13" t="s">
        <v>196</v>
      </c>
      <c r="D57" s="24"/>
      <c r="E57" s="16">
        <v>0</v>
      </c>
      <c r="F57" s="16">
        <v>0</v>
      </c>
      <c r="G57" s="78" t="s">
        <v>187</v>
      </c>
      <c r="H57" s="18">
        <f t="shared" si="7"/>
        <v>0</v>
      </c>
      <c r="I57" s="16">
        <f t="shared" si="8"/>
        <v>0</v>
      </c>
      <c r="J57" s="16">
        <f t="shared" si="9"/>
        <v>0</v>
      </c>
      <c r="K57" s="33">
        <v>20.3510959276622</v>
      </c>
      <c r="L57" s="34">
        <f t="shared" si="10"/>
        <v>20.3510959276622</v>
      </c>
      <c r="M57" s="35">
        <f t="shared" si="11"/>
        <v>0</v>
      </c>
      <c r="N57" s="36">
        <f t="shared" si="12"/>
        <v>20.3510959276622</v>
      </c>
      <c r="O57" s="47"/>
      <c r="P57" s="47"/>
      <c r="Q57" s="47"/>
    </row>
    <row r="58" spans="1:112" s="3" customFormat="1" ht="18.75">
      <c r="A58" s="14">
        <v>43</v>
      </c>
      <c r="B58" s="13">
        <v>1853818182</v>
      </c>
      <c r="C58" s="13" t="s">
        <v>89</v>
      </c>
      <c r="D58" s="24"/>
      <c r="E58" s="16">
        <v>1</v>
      </c>
      <c r="F58" s="16">
        <v>30</v>
      </c>
      <c r="G58" s="78" t="s">
        <v>187</v>
      </c>
      <c r="H58" s="18">
        <f t="shared" si="7"/>
        <v>1</v>
      </c>
      <c r="I58" s="16">
        <f t="shared" si="8"/>
        <v>0.6</v>
      </c>
      <c r="J58" s="16">
        <f t="shared" si="9"/>
        <v>1.6</v>
      </c>
      <c r="K58" s="33">
        <v>18.232670137230901</v>
      </c>
      <c r="L58" s="34">
        <f t="shared" si="10"/>
        <v>19.832670137230902</v>
      </c>
      <c r="M58" s="35">
        <f t="shared" si="11"/>
        <v>0</v>
      </c>
      <c r="N58" s="36">
        <f t="shared" si="12"/>
        <v>19.832670137230902</v>
      </c>
      <c r="O58" s="18"/>
      <c r="P58" s="18"/>
      <c r="Q58" s="18"/>
    </row>
    <row r="59" spans="1:112" s="3" customFormat="1" ht="18.75">
      <c r="A59" s="14">
        <v>94</v>
      </c>
      <c r="B59" s="13">
        <v>1885772704</v>
      </c>
      <c r="C59" s="13" t="s">
        <v>180</v>
      </c>
      <c r="D59" s="24"/>
      <c r="E59" s="16">
        <v>0</v>
      </c>
      <c r="F59" s="16">
        <v>36</v>
      </c>
      <c r="G59" s="78" t="s">
        <v>187</v>
      </c>
      <c r="H59" s="18">
        <f t="shared" si="7"/>
        <v>0</v>
      </c>
      <c r="I59" s="16">
        <f t="shared" si="8"/>
        <v>0.72</v>
      </c>
      <c r="J59" s="16">
        <f t="shared" si="9"/>
        <v>0.72</v>
      </c>
      <c r="K59" s="33">
        <v>18.838106055752899</v>
      </c>
      <c r="L59" s="34">
        <f t="shared" si="10"/>
        <v>19.558106055752898</v>
      </c>
      <c r="M59" s="35">
        <f t="shared" si="11"/>
        <v>0</v>
      </c>
      <c r="N59" s="36">
        <f t="shared" si="12"/>
        <v>19.558106055752898</v>
      </c>
      <c r="O59" s="47"/>
      <c r="P59" s="47"/>
      <c r="Q59" s="47"/>
    </row>
    <row r="60" spans="1:112" s="3" customFormat="1" ht="18.75">
      <c r="A60" s="13">
        <v>135</v>
      </c>
      <c r="B60" s="13">
        <v>228737868</v>
      </c>
      <c r="C60" s="14" t="s">
        <v>248</v>
      </c>
      <c r="D60" s="68"/>
      <c r="E60" s="16">
        <v>0</v>
      </c>
      <c r="F60" s="16">
        <v>0</v>
      </c>
      <c r="G60" s="78" t="s">
        <v>187</v>
      </c>
      <c r="H60" s="18">
        <f t="shared" si="7"/>
        <v>0</v>
      </c>
      <c r="I60" s="16">
        <f t="shared" si="8"/>
        <v>0</v>
      </c>
      <c r="J60" s="16">
        <f t="shared" si="9"/>
        <v>0</v>
      </c>
      <c r="K60" s="33">
        <v>18.5389460247339</v>
      </c>
      <c r="L60" s="34">
        <f t="shared" si="10"/>
        <v>18.5389460247339</v>
      </c>
      <c r="M60" s="35">
        <f t="shared" si="11"/>
        <v>0</v>
      </c>
      <c r="N60" s="36">
        <f t="shared" si="12"/>
        <v>18.5389460247339</v>
      </c>
      <c r="O60" s="48"/>
      <c r="P60" s="47"/>
      <c r="Q60" s="47"/>
    </row>
    <row r="61" spans="1:112" s="3" customFormat="1" ht="18.75">
      <c r="A61" s="14">
        <v>100</v>
      </c>
      <c r="B61" s="13">
        <v>1516934519</v>
      </c>
      <c r="C61" s="14" t="s">
        <v>185</v>
      </c>
      <c r="D61" s="24"/>
      <c r="E61" s="16">
        <v>0</v>
      </c>
      <c r="F61" s="16">
        <v>0</v>
      </c>
      <c r="G61" s="78" t="s">
        <v>187</v>
      </c>
      <c r="H61" s="18">
        <f t="shared" si="7"/>
        <v>0</v>
      </c>
      <c r="I61" s="16">
        <f t="shared" si="8"/>
        <v>0</v>
      </c>
      <c r="J61" s="16">
        <f t="shared" si="9"/>
        <v>0</v>
      </c>
      <c r="K61" s="33">
        <v>18.261857269231999</v>
      </c>
      <c r="L61" s="34">
        <f t="shared" si="10"/>
        <v>18.261857269231999</v>
      </c>
      <c r="M61" s="35">
        <f t="shared" si="11"/>
        <v>0</v>
      </c>
      <c r="N61" s="36">
        <f t="shared" si="12"/>
        <v>18.261857269231999</v>
      </c>
      <c r="O61" s="47"/>
      <c r="P61" s="47"/>
      <c r="Q61" s="47"/>
    </row>
    <row r="62" spans="1:112" s="3" customFormat="1" ht="18.75">
      <c r="A62" s="13">
        <v>137</v>
      </c>
      <c r="B62" s="13">
        <v>1604916542</v>
      </c>
      <c r="C62" s="14" t="s">
        <v>250</v>
      </c>
      <c r="D62" s="68"/>
      <c r="E62" s="16">
        <v>0</v>
      </c>
      <c r="F62" s="16">
        <v>0</v>
      </c>
      <c r="G62" s="78" t="s">
        <v>187</v>
      </c>
      <c r="H62" s="18">
        <f t="shared" si="7"/>
        <v>0</v>
      </c>
      <c r="I62" s="16">
        <f t="shared" si="8"/>
        <v>0</v>
      </c>
      <c r="J62" s="16">
        <f t="shared" si="9"/>
        <v>0</v>
      </c>
      <c r="K62" s="33">
        <v>17.881251416689398</v>
      </c>
      <c r="L62" s="34">
        <f t="shared" si="10"/>
        <v>17.881251416689398</v>
      </c>
      <c r="M62" s="35">
        <f t="shared" si="11"/>
        <v>0</v>
      </c>
      <c r="N62" s="36">
        <f t="shared" si="12"/>
        <v>17.881251416689398</v>
      </c>
      <c r="O62" s="48"/>
      <c r="P62" s="47"/>
      <c r="Q62" s="47"/>
    </row>
    <row r="63" spans="1:112" s="3" customFormat="1" ht="18.75">
      <c r="A63" s="13">
        <v>140</v>
      </c>
      <c r="B63" s="13">
        <v>1065672847</v>
      </c>
      <c r="C63" s="66" t="s">
        <v>259</v>
      </c>
      <c r="D63" s="68"/>
      <c r="E63" s="16">
        <v>0</v>
      </c>
      <c r="F63" s="16">
        <v>12</v>
      </c>
      <c r="G63" s="78" t="s">
        <v>187</v>
      </c>
      <c r="H63" s="18">
        <f t="shared" si="7"/>
        <v>0</v>
      </c>
      <c r="I63" s="16">
        <f t="shared" si="8"/>
        <v>0.24</v>
      </c>
      <c r="J63" s="16">
        <f t="shared" si="9"/>
        <v>0.24</v>
      </c>
      <c r="K63" s="33">
        <v>17.7978481656898</v>
      </c>
      <c r="L63" s="34">
        <f t="shared" si="10"/>
        <v>18.037848165689798</v>
      </c>
      <c r="M63" s="35">
        <f t="shared" si="11"/>
        <v>0</v>
      </c>
      <c r="N63" s="36">
        <f t="shared" si="12"/>
        <v>18.037848165689798</v>
      </c>
      <c r="O63" s="48">
        <v>53</v>
      </c>
      <c r="P63" s="47">
        <f>_xlfn.AGGREGATE(16,6,$N$5:$N$62,1-(O63-1)/$S$1)</f>
        <v>17.797848165689832</v>
      </c>
      <c r="Q63" s="47"/>
    </row>
    <row r="64" spans="1:112" s="3" customFormat="1" ht="18.75">
      <c r="A64" s="13">
        <v>139</v>
      </c>
      <c r="B64" s="13">
        <v>733371013</v>
      </c>
      <c r="C64" s="66" t="s">
        <v>260</v>
      </c>
      <c r="D64" s="68"/>
      <c r="E64" s="16">
        <v>0</v>
      </c>
      <c r="F64" s="16">
        <v>8</v>
      </c>
      <c r="G64" s="78" t="s">
        <v>187</v>
      </c>
      <c r="H64" s="18">
        <f t="shared" si="7"/>
        <v>0</v>
      </c>
      <c r="I64" s="16">
        <f t="shared" si="8"/>
        <v>0.16</v>
      </c>
      <c r="J64" s="16">
        <f t="shared" si="9"/>
        <v>0.16</v>
      </c>
      <c r="K64" s="33">
        <v>17.783195572043098</v>
      </c>
      <c r="L64" s="34">
        <f t="shared" si="10"/>
        <v>17.943195572043098</v>
      </c>
      <c r="M64" s="35">
        <f t="shared" si="11"/>
        <v>0</v>
      </c>
      <c r="N64" s="36">
        <f t="shared" si="12"/>
        <v>17.943195572043098</v>
      </c>
      <c r="O64" s="48">
        <v>54</v>
      </c>
      <c r="P64" s="47">
        <f>_xlfn.AGGREGATE(16,6,$N$5:$N$62,1-(O64-1)/$S$1)</f>
        <v>17.78319557204312</v>
      </c>
      <c r="Q64" s="47"/>
    </row>
    <row r="65" spans="1:17" s="3" customFormat="1" ht="18.75">
      <c r="A65" s="13">
        <v>141</v>
      </c>
      <c r="B65" s="13">
        <v>1190305158</v>
      </c>
      <c r="C65" s="66" t="s">
        <v>261</v>
      </c>
      <c r="D65" s="68"/>
      <c r="E65" s="16">
        <v>0</v>
      </c>
      <c r="F65" s="16">
        <v>0</v>
      </c>
      <c r="G65" s="78" t="s">
        <v>187</v>
      </c>
      <c r="H65" s="18">
        <f t="shared" si="7"/>
        <v>0</v>
      </c>
      <c r="I65" s="16">
        <f t="shared" si="8"/>
        <v>0</v>
      </c>
      <c r="J65" s="16">
        <f t="shared" si="9"/>
        <v>0</v>
      </c>
      <c r="K65" s="33">
        <v>19.5309836700687</v>
      </c>
      <c r="L65" s="34">
        <f t="shared" si="10"/>
        <v>19.5309836700687</v>
      </c>
      <c r="M65" s="35">
        <f t="shared" si="11"/>
        <v>0</v>
      </c>
      <c r="N65" s="36">
        <f t="shared" si="12"/>
        <v>19.5309836700687</v>
      </c>
      <c r="O65" s="48">
        <v>41</v>
      </c>
      <c r="P65" s="47">
        <f>_xlfn.AGGREGATE(16,6,$N$5:$N$62,1-(O65-1)/$S$1)</f>
        <v>19.530983670068711</v>
      </c>
      <c r="Q65" s="47"/>
    </row>
  </sheetData>
  <autoFilter ref="A4:Q65" xr:uid="{00000000-0009-0000-0000-00000D000000}">
    <sortState xmlns:xlrd2="http://schemas.microsoft.com/office/spreadsheetml/2017/richdata2" ref="A4:Q65">
      <sortCondition descending="1" ref="L4"/>
    </sortState>
  </autoFilter>
  <mergeCells count="4">
    <mergeCell ref="A1:P1"/>
    <mergeCell ref="A2:P2"/>
    <mergeCell ref="A3:D3"/>
    <mergeCell ref="G3:N3"/>
  </mergeCells>
  <phoneticPr fontId="22" type="noConversion"/>
  <conditionalFormatting sqref="E63">
    <cfRule type="cellIs" dxfId="346" priority="6" operator="lessThan">
      <formula>1</formula>
    </cfRule>
  </conditionalFormatting>
  <conditionalFormatting sqref="F63">
    <cfRule type="cellIs" dxfId="345" priority="3" operator="lessThan">
      <formula>1</formula>
    </cfRule>
  </conditionalFormatting>
  <conditionalFormatting sqref="E64">
    <cfRule type="cellIs" dxfId="344" priority="5" operator="lessThan">
      <formula>1</formula>
    </cfRule>
  </conditionalFormatting>
  <conditionalFormatting sqref="F64">
    <cfRule type="cellIs" dxfId="343" priority="2" operator="lessThan">
      <formula>1</formula>
    </cfRule>
  </conditionalFormatting>
  <conditionalFormatting sqref="E65">
    <cfRule type="cellIs" dxfId="342" priority="4" operator="lessThan">
      <formula>1</formula>
    </cfRule>
  </conditionalFormatting>
  <conditionalFormatting sqref="F65">
    <cfRule type="cellIs" dxfId="341" priority="1" operator="lessThan">
      <formula>1</formula>
    </cfRule>
  </conditionalFormatting>
  <conditionalFormatting sqref="E5:E62">
    <cfRule type="cellIs" dxfId="340" priority="8" operator="lessThan">
      <formula>1</formula>
    </cfRule>
  </conditionalFormatting>
  <conditionalFormatting sqref="F5:F62">
    <cfRule type="cellIs" dxfId="339" priority="7" operator="lessThan">
      <formula>1</formula>
    </cfRule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DH66"/>
  <sheetViews>
    <sheetView topLeftCell="A34" zoomScale="87" zoomScaleNormal="87" workbookViewId="0">
      <selection activeCell="D60" sqref="D60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0.125" style="4" customWidth="1"/>
    <col min="5" max="5" width="13.125" style="4" customWidth="1"/>
    <col min="6" max="6" width="13.75" style="4" customWidth="1"/>
    <col min="7" max="7" width="18.625" style="4" customWidth="1"/>
    <col min="8" max="8" width="9" style="4" customWidth="1"/>
    <col min="9" max="9" width="13.5" style="4" customWidth="1"/>
    <col min="10" max="10" width="9" style="4" customWidth="1"/>
    <col min="11" max="11" width="11.125" style="4" customWidth="1"/>
    <col min="12" max="12" width="10.5" style="4" customWidth="1"/>
    <col min="13" max="13" width="9.25" style="4" customWidth="1"/>
    <col min="14" max="14" width="12.625" style="4" customWidth="1"/>
    <col min="15" max="15" width="9.875" style="4"/>
    <col min="16" max="16" width="11.125" style="4" customWidth="1"/>
    <col min="17" max="17" width="11.125" style="6" customWidth="1"/>
    <col min="18" max="18" width="30.5" customWidth="1"/>
  </cols>
  <sheetData>
    <row r="1" spans="1:22" ht="36.6" customHeight="1">
      <c r="A1" s="587" t="str">
        <f>CONCATENATE("157区 活动中心",S14,"年",S15,"月",S16,"日","分包贡献明细"," 统计：二三傻")</f>
        <v>157区 活动中心2020年1月10日分包贡献明细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9"/>
      <c r="Q1" s="28"/>
      <c r="R1" s="38" t="s">
        <v>104</v>
      </c>
      <c r="S1" s="5">
        <v>51</v>
      </c>
      <c r="T1" s="3"/>
      <c r="U1" s="3"/>
      <c r="V1" s="3"/>
    </row>
    <row r="2" spans="1:22" ht="135" customHeight="1">
      <c r="A2" s="590" t="s">
        <v>251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2"/>
      <c r="Q2" s="29"/>
      <c r="R2" s="39" t="s">
        <v>1</v>
      </c>
      <c r="S2" s="40" t="s">
        <v>105</v>
      </c>
      <c r="T2" s="41" t="s">
        <v>106</v>
      </c>
      <c r="U2" s="41" t="s">
        <v>107</v>
      </c>
      <c r="V2" s="42" t="s">
        <v>108</v>
      </c>
    </row>
    <row r="3" spans="1:22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9"/>
      <c r="O3" s="30"/>
      <c r="P3" s="30"/>
      <c r="Q3" s="30"/>
      <c r="R3" s="43" t="s">
        <v>113</v>
      </c>
      <c r="S3" s="44">
        <f>V3/$S$12</f>
        <v>10.625</v>
      </c>
      <c r="T3" s="39">
        <v>5</v>
      </c>
      <c r="U3" s="39">
        <v>7</v>
      </c>
      <c r="V3" s="39">
        <v>1700</v>
      </c>
    </row>
    <row r="4" spans="1:22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31" t="s">
        <v>170</v>
      </c>
      <c r="K4" s="10" t="s">
        <v>171</v>
      </c>
      <c r="L4" s="32" t="s">
        <v>23</v>
      </c>
      <c r="M4" s="10" t="s">
        <v>22</v>
      </c>
      <c r="N4" s="10" t="s">
        <v>172</v>
      </c>
      <c r="O4" s="10" t="s">
        <v>115</v>
      </c>
      <c r="P4" s="10" t="s">
        <v>116</v>
      </c>
      <c r="Q4" s="10" t="s">
        <v>9</v>
      </c>
      <c r="R4" s="45" t="s">
        <v>117</v>
      </c>
      <c r="S4" s="44">
        <f t="shared" ref="S4:S8" si="0">V4/$S$12</f>
        <v>8.75</v>
      </c>
      <c r="T4" s="39">
        <v>4</v>
      </c>
      <c r="U4" s="39">
        <v>6</v>
      </c>
      <c r="V4" s="39">
        <v>1400</v>
      </c>
    </row>
    <row r="5" spans="1:22" s="1" customFormat="1" ht="18.75">
      <c r="A5" s="14">
        <v>87</v>
      </c>
      <c r="B5" s="13">
        <v>1126397085</v>
      </c>
      <c r="C5" s="13" t="s">
        <v>153</v>
      </c>
      <c r="D5" s="24"/>
      <c r="E5" s="16">
        <v>4</v>
      </c>
      <c r="F5" s="16">
        <v>59</v>
      </c>
      <c r="G5" s="57" t="s">
        <v>187</v>
      </c>
      <c r="H5" s="18">
        <f t="shared" ref="H5:H66" si="1">E5</f>
        <v>4</v>
      </c>
      <c r="I5" s="16">
        <f t="shared" ref="I5:I66" si="2">F5/$S$13</f>
        <v>1.18</v>
      </c>
      <c r="J5" s="16">
        <f t="shared" ref="J5:J66" si="3">H5+I5</f>
        <v>5.18</v>
      </c>
      <c r="K5" s="33">
        <v>25.576284792038098</v>
      </c>
      <c r="L5" s="34">
        <f t="shared" ref="L5:L66" si="4">J5+K5</f>
        <v>30.756284792038098</v>
      </c>
      <c r="M5" s="35">
        <f t="shared" ref="M5:M36" si="5">VLOOKUP(G5,$R$3:$S$9,2,FALSE)</f>
        <v>0</v>
      </c>
      <c r="N5" s="36">
        <f t="shared" ref="N5:N66" si="6">L5-M5</f>
        <v>30.756284792038098</v>
      </c>
      <c r="O5" s="18">
        <v>237598</v>
      </c>
      <c r="P5" s="18">
        <v>1364</v>
      </c>
      <c r="Q5" s="47"/>
      <c r="R5" s="23" t="s">
        <v>120</v>
      </c>
      <c r="S5" s="44">
        <f t="shared" si="0"/>
        <v>6.875</v>
      </c>
      <c r="T5" s="46">
        <v>3</v>
      </c>
      <c r="U5" s="46">
        <v>5</v>
      </c>
      <c r="V5" s="46">
        <v>1100</v>
      </c>
    </row>
    <row r="6" spans="1:22" s="1" customFormat="1" ht="18.75">
      <c r="A6" s="13">
        <v>116</v>
      </c>
      <c r="B6" s="13">
        <v>2122596917</v>
      </c>
      <c r="C6" s="13" t="s">
        <v>217</v>
      </c>
      <c r="D6" s="68"/>
      <c r="E6" s="16">
        <v>0</v>
      </c>
      <c r="F6" s="16">
        <v>48</v>
      </c>
      <c r="G6" s="57" t="s">
        <v>187</v>
      </c>
      <c r="H6" s="18">
        <f t="shared" si="1"/>
        <v>0</v>
      </c>
      <c r="I6" s="16">
        <f t="shared" si="2"/>
        <v>0.96</v>
      </c>
      <c r="J6" s="16">
        <f t="shared" si="3"/>
        <v>0.96</v>
      </c>
      <c r="K6" s="33">
        <v>26.078985069144</v>
      </c>
      <c r="L6" s="34">
        <f t="shared" si="4"/>
        <v>27.038985069144001</v>
      </c>
      <c r="M6" s="35">
        <f t="shared" si="5"/>
        <v>0</v>
      </c>
      <c r="N6" s="36">
        <f t="shared" si="6"/>
        <v>27.038985069144001</v>
      </c>
      <c r="O6" s="18">
        <v>196288</v>
      </c>
      <c r="P6" s="18">
        <v>1143</v>
      </c>
      <c r="Q6" s="48"/>
      <c r="R6" s="19" t="s">
        <v>122</v>
      </c>
      <c r="S6" s="44">
        <f t="shared" si="0"/>
        <v>8.125</v>
      </c>
      <c r="T6" s="46">
        <v>4</v>
      </c>
      <c r="U6" s="46">
        <v>5</v>
      </c>
      <c r="V6" s="46">
        <v>1300</v>
      </c>
    </row>
    <row r="7" spans="1:22" s="1" customFormat="1" ht="18.75">
      <c r="A7" s="14">
        <v>77</v>
      </c>
      <c r="B7" s="13">
        <v>904395212</v>
      </c>
      <c r="C7" s="13" t="s">
        <v>157</v>
      </c>
      <c r="D7" s="14" t="s">
        <v>140</v>
      </c>
      <c r="E7" s="16">
        <v>0</v>
      </c>
      <c r="F7" s="16">
        <v>0</v>
      </c>
      <c r="G7" s="57" t="s">
        <v>187</v>
      </c>
      <c r="H7" s="18">
        <f t="shared" si="1"/>
        <v>0</v>
      </c>
      <c r="I7" s="16">
        <f t="shared" si="2"/>
        <v>0</v>
      </c>
      <c r="J7" s="16">
        <f t="shared" si="3"/>
        <v>0</v>
      </c>
      <c r="K7" s="33">
        <v>26.139022376998099</v>
      </c>
      <c r="L7" s="34">
        <f t="shared" si="4"/>
        <v>26.139022376998099</v>
      </c>
      <c r="M7" s="35">
        <f t="shared" si="5"/>
        <v>0</v>
      </c>
      <c r="N7" s="36">
        <f t="shared" si="6"/>
        <v>26.139022376998099</v>
      </c>
      <c r="O7" s="18"/>
      <c r="P7" s="18"/>
      <c r="Q7" s="18"/>
      <c r="R7" s="22" t="s">
        <v>123</v>
      </c>
      <c r="S7" s="44">
        <f t="shared" si="0"/>
        <v>6.25</v>
      </c>
      <c r="T7" s="46">
        <v>3</v>
      </c>
      <c r="U7" s="46">
        <v>4</v>
      </c>
      <c r="V7" s="46">
        <v>1000</v>
      </c>
    </row>
    <row r="8" spans="1:22" s="1" customFormat="1" ht="18.75">
      <c r="A8" s="13">
        <v>118</v>
      </c>
      <c r="B8" s="13">
        <v>15662671026</v>
      </c>
      <c r="C8" s="13" t="s">
        <v>225</v>
      </c>
      <c r="D8" s="68"/>
      <c r="E8" s="16">
        <v>0</v>
      </c>
      <c r="F8" s="16">
        <v>9</v>
      </c>
      <c r="G8" s="57" t="s">
        <v>187</v>
      </c>
      <c r="H8" s="18">
        <f t="shared" si="1"/>
        <v>0</v>
      </c>
      <c r="I8" s="16">
        <f t="shared" si="2"/>
        <v>0.18</v>
      </c>
      <c r="J8" s="16">
        <f t="shared" si="3"/>
        <v>0.18</v>
      </c>
      <c r="K8" s="33">
        <v>25.834566066700098</v>
      </c>
      <c r="L8" s="34">
        <f t="shared" si="4"/>
        <v>26.014566066700098</v>
      </c>
      <c r="M8" s="35">
        <f t="shared" si="5"/>
        <v>0</v>
      </c>
      <c r="N8" s="36">
        <f t="shared" si="6"/>
        <v>26.014566066700098</v>
      </c>
      <c r="O8" s="18">
        <v>182422</v>
      </c>
      <c r="P8" s="18">
        <v>1128</v>
      </c>
      <c r="Q8" s="48"/>
      <c r="R8" s="23" t="s">
        <v>124</v>
      </c>
      <c r="S8" s="44">
        <f t="shared" si="0"/>
        <v>4.375</v>
      </c>
      <c r="T8" s="46">
        <v>2</v>
      </c>
      <c r="U8" s="46">
        <v>3</v>
      </c>
      <c r="V8" s="46">
        <v>700</v>
      </c>
    </row>
    <row r="9" spans="1:22" s="1" customFormat="1" ht="18.75">
      <c r="A9" s="14">
        <v>51</v>
      </c>
      <c r="B9" s="13">
        <v>224931272</v>
      </c>
      <c r="C9" s="13" t="s">
        <v>97</v>
      </c>
      <c r="D9" s="24"/>
      <c r="E9" s="16">
        <v>2</v>
      </c>
      <c r="F9" s="16">
        <v>31</v>
      </c>
      <c r="G9" s="57" t="s">
        <v>187</v>
      </c>
      <c r="H9" s="18">
        <f t="shared" si="1"/>
        <v>2</v>
      </c>
      <c r="I9" s="16">
        <f t="shared" si="2"/>
        <v>0.62</v>
      </c>
      <c r="J9" s="16">
        <f t="shared" si="3"/>
        <v>2.62</v>
      </c>
      <c r="K9" s="33">
        <v>22.9240596444712</v>
      </c>
      <c r="L9" s="34">
        <f t="shared" si="4"/>
        <v>25.544059644471201</v>
      </c>
      <c r="M9" s="35">
        <f t="shared" si="5"/>
        <v>0</v>
      </c>
      <c r="N9" s="36">
        <f t="shared" si="6"/>
        <v>25.544059644471201</v>
      </c>
      <c r="O9" s="18">
        <v>201747</v>
      </c>
      <c r="P9" s="18">
        <v>1250</v>
      </c>
      <c r="Q9" s="18"/>
      <c r="R9" s="49" t="s">
        <v>187</v>
      </c>
      <c r="S9" s="2">
        <v>0</v>
      </c>
      <c r="T9" s="2"/>
      <c r="U9" s="2"/>
      <c r="V9" s="2"/>
    </row>
    <row r="10" spans="1:22" s="1" customFormat="1" ht="18.75">
      <c r="A10" s="13">
        <v>130</v>
      </c>
      <c r="B10" s="13">
        <v>1957463045</v>
      </c>
      <c r="C10" s="14" t="s">
        <v>238</v>
      </c>
      <c r="D10" s="68"/>
      <c r="E10" s="16">
        <v>4</v>
      </c>
      <c r="F10" s="16">
        <v>50</v>
      </c>
      <c r="G10" s="57" t="s">
        <v>187</v>
      </c>
      <c r="H10" s="18">
        <f t="shared" si="1"/>
        <v>4</v>
      </c>
      <c r="I10" s="16">
        <f t="shared" si="2"/>
        <v>1</v>
      </c>
      <c r="J10" s="16">
        <f t="shared" si="3"/>
        <v>5</v>
      </c>
      <c r="K10" s="33">
        <v>20.4750972284039</v>
      </c>
      <c r="L10" s="34">
        <f t="shared" si="4"/>
        <v>25.4750972284039</v>
      </c>
      <c r="M10" s="35">
        <f t="shared" si="5"/>
        <v>0</v>
      </c>
      <c r="N10" s="36">
        <f t="shared" si="6"/>
        <v>25.4750972284039</v>
      </c>
      <c r="O10" s="18">
        <v>228748</v>
      </c>
      <c r="P10" s="18">
        <v>1331</v>
      </c>
      <c r="Q10" s="47"/>
      <c r="R10" s="50"/>
    </row>
    <row r="11" spans="1:22" s="1" customFormat="1" ht="18.75">
      <c r="A11" s="14">
        <v>82</v>
      </c>
      <c r="B11" s="13">
        <v>982362214</v>
      </c>
      <c r="C11" s="13" t="s">
        <v>144</v>
      </c>
      <c r="D11" s="24"/>
      <c r="E11" s="16">
        <v>4</v>
      </c>
      <c r="F11" s="16">
        <v>55</v>
      </c>
      <c r="G11" s="57" t="s">
        <v>187</v>
      </c>
      <c r="H11" s="18">
        <f t="shared" si="1"/>
        <v>4</v>
      </c>
      <c r="I11" s="16">
        <f t="shared" si="2"/>
        <v>1.1000000000000001</v>
      </c>
      <c r="J11" s="16">
        <f t="shared" si="3"/>
        <v>5.0999999999999996</v>
      </c>
      <c r="K11" s="33">
        <v>20.2346844779956</v>
      </c>
      <c r="L11" s="34">
        <f t="shared" si="4"/>
        <v>25.334684477995602</v>
      </c>
      <c r="M11" s="35">
        <f t="shared" si="5"/>
        <v>0</v>
      </c>
      <c r="N11" s="36">
        <f t="shared" si="6"/>
        <v>25.334684477995602</v>
      </c>
      <c r="O11" s="18">
        <v>234349</v>
      </c>
      <c r="P11" s="18">
        <v>1463</v>
      </c>
      <c r="Q11" s="18"/>
      <c r="R11" s="51" t="s">
        <v>209</v>
      </c>
      <c r="S11" s="1">
        <v>15000</v>
      </c>
    </row>
    <row r="12" spans="1:22" s="2" customFormat="1" ht="18.75">
      <c r="A12" s="14">
        <v>107</v>
      </c>
      <c r="B12" s="13">
        <v>662528105</v>
      </c>
      <c r="C12" s="13" t="s">
        <v>195</v>
      </c>
      <c r="D12" s="24"/>
      <c r="E12" s="16">
        <v>4</v>
      </c>
      <c r="F12" s="16">
        <v>48</v>
      </c>
      <c r="G12" s="57" t="s">
        <v>187</v>
      </c>
      <c r="H12" s="18">
        <f t="shared" si="1"/>
        <v>4</v>
      </c>
      <c r="I12" s="16">
        <f t="shared" si="2"/>
        <v>0.96</v>
      </c>
      <c r="J12" s="16">
        <f t="shared" si="3"/>
        <v>4.96</v>
      </c>
      <c r="K12" s="33">
        <v>20.3682685656639</v>
      </c>
      <c r="L12" s="34">
        <f t="shared" si="4"/>
        <v>25.328268565663901</v>
      </c>
      <c r="M12" s="35">
        <f t="shared" si="5"/>
        <v>0</v>
      </c>
      <c r="N12" s="36">
        <f t="shared" si="6"/>
        <v>25.328268565663901</v>
      </c>
      <c r="O12" s="18">
        <v>198321</v>
      </c>
      <c r="P12" s="18">
        <v>1376</v>
      </c>
      <c r="Q12" s="47"/>
      <c r="R12" s="52" t="s">
        <v>210</v>
      </c>
      <c r="S12" s="53">
        <v>160</v>
      </c>
      <c r="T12" s="1"/>
      <c r="U12" s="1"/>
      <c r="V12" s="1"/>
    </row>
    <row r="13" spans="1:22" s="2" customFormat="1" ht="18.75">
      <c r="A13" s="14">
        <v>16</v>
      </c>
      <c r="B13" s="13">
        <v>438498603</v>
      </c>
      <c r="C13" s="13" t="s">
        <v>61</v>
      </c>
      <c r="D13" s="24"/>
      <c r="E13" s="16">
        <v>4</v>
      </c>
      <c r="F13" s="16">
        <v>53</v>
      </c>
      <c r="G13" s="57" t="s">
        <v>187</v>
      </c>
      <c r="H13" s="18">
        <f t="shared" si="1"/>
        <v>4</v>
      </c>
      <c r="I13" s="16">
        <f t="shared" si="2"/>
        <v>1.06</v>
      </c>
      <c r="J13" s="16">
        <f t="shared" si="3"/>
        <v>5.0600000000000005</v>
      </c>
      <c r="K13" s="33">
        <v>20.260166907263098</v>
      </c>
      <c r="L13" s="34">
        <f t="shared" si="4"/>
        <v>25.320166907263101</v>
      </c>
      <c r="M13" s="35">
        <f t="shared" si="5"/>
        <v>0</v>
      </c>
      <c r="N13" s="36">
        <f t="shared" si="6"/>
        <v>25.320166907263101</v>
      </c>
      <c r="O13" s="18">
        <v>239602</v>
      </c>
      <c r="P13" s="18">
        <v>1332</v>
      </c>
      <c r="Q13" s="4"/>
      <c r="R13" s="54" t="s">
        <v>256</v>
      </c>
      <c r="S13" s="53">
        <v>50</v>
      </c>
      <c r="T13" s="1"/>
      <c r="U13" s="1"/>
      <c r="V13" s="1"/>
    </row>
    <row r="14" spans="1:22" s="2" customFormat="1" ht="18.75">
      <c r="A14" s="14">
        <v>23</v>
      </c>
      <c r="B14" s="13">
        <v>340156892</v>
      </c>
      <c r="C14" s="13" t="s">
        <v>70</v>
      </c>
      <c r="D14" s="24"/>
      <c r="E14" s="16">
        <v>4</v>
      </c>
      <c r="F14" s="16">
        <v>60</v>
      </c>
      <c r="G14" s="57" t="s">
        <v>187</v>
      </c>
      <c r="H14" s="18">
        <f t="shared" si="1"/>
        <v>4</v>
      </c>
      <c r="I14" s="16">
        <f t="shared" si="2"/>
        <v>1.2</v>
      </c>
      <c r="J14" s="16">
        <f t="shared" si="3"/>
        <v>5.2</v>
      </c>
      <c r="K14" s="33">
        <v>20.028628463138499</v>
      </c>
      <c r="L14" s="34">
        <f t="shared" si="4"/>
        <v>25.228628463138499</v>
      </c>
      <c r="M14" s="35">
        <f t="shared" si="5"/>
        <v>0</v>
      </c>
      <c r="N14" s="36">
        <f t="shared" si="6"/>
        <v>25.228628463138499</v>
      </c>
      <c r="O14" s="18">
        <v>245754</v>
      </c>
      <c r="P14" s="18">
        <v>1311</v>
      </c>
      <c r="Q14" s="18"/>
      <c r="R14" s="1" t="s">
        <v>212</v>
      </c>
      <c r="S14" s="53">
        <v>2020</v>
      </c>
      <c r="T14" s="1"/>
      <c r="U14" s="1"/>
      <c r="V14" s="1"/>
    </row>
    <row r="15" spans="1:22" s="2" customFormat="1" ht="18.75">
      <c r="A15" s="14">
        <v>10</v>
      </c>
      <c r="B15" s="13">
        <v>2108977014</v>
      </c>
      <c r="C15" s="13" t="s">
        <v>49</v>
      </c>
      <c r="D15" s="24"/>
      <c r="E15" s="16">
        <v>4</v>
      </c>
      <c r="F15" s="16">
        <v>60</v>
      </c>
      <c r="G15" s="57" t="s">
        <v>187</v>
      </c>
      <c r="H15" s="18">
        <f t="shared" si="1"/>
        <v>4</v>
      </c>
      <c r="I15" s="16">
        <f t="shared" si="2"/>
        <v>1.2</v>
      </c>
      <c r="J15" s="16">
        <f t="shared" si="3"/>
        <v>5.2</v>
      </c>
      <c r="K15" s="33">
        <v>20.0097293799185</v>
      </c>
      <c r="L15" s="34">
        <f t="shared" si="4"/>
        <v>25.2097293799185</v>
      </c>
      <c r="M15" s="35">
        <f t="shared" si="5"/>
        <v>0</v>
      </c>
      <c r="N15" s="36">
        <f t="shared" si="6"/>
        <v>25.2097293799185</v>
      </c>
      <c r="O15" s="18">
        <v>257699</v>
      </c>
      <c r="P15" s="18">
        <v>1524</v>
      </c>
      <c r="Q15" s="18"/>
      <c r="R15" s="1" t="s">
        <v>213</v>
      </c>
      <c r="S15" s="53">
        <v>1</v>
      </c>
      <c r="T15" s="1"/>
      <c r="U15" s="1"/>
      <c r="V15" s="1"/>
    </row>
    <row r="16" spans="1:22" s="2" customFormat="1" ht="18.75">
      <c r="A16" s="13">
        <v>118</v>
      </c>
      <c r="B16" s="13">
        <v>2018112397</v>
      </c>
      <c r="C16" s="13" t="s">
        <v>221</v>
      </c>
      <c r="D16" s="68"/>
      <c r="E16" s="16">
        <v>4</v>
      </c>
      <c r="F16" s="16">
        <v>59</v>
      </c>
      <c r="G16" s="57" t="s">
        <v>187</v>
      </c>
      <c r="H16" s="18">
        <f t="shared" si="1"/>
        <v>4</v>
      </c>
      <c r="I16" s="16">
        <f t="shared" si="2"/>
        <v>1.18</v>
      </c>
      <c r="J16" s="16">
        <f t="shared" si="3"/>
        <v>5.18</v>
      </c>
      <c r="K16" s="33">
        <v>19.734126646349001</v>
      </c>
      <c r="L16" s="34">
        <f t="shared" si="4"/>
        <v>24.914126646349001</v>
      </c>
      <c r="M16" s="35">
        <f t="shared" si="5"/>
        <v>0</v>
      </c>
      <c r="N16" s="36">
        <f t="shared" si="6"/>
        <v>24.914126646349001</v>
      </c>
      <c r="O16" s="18">
        <v>211768</v>
      </c>
      <c r="P16" s="18">
        <v>1169</v>
      </c>
      <c r="Q16" s="48"/>
      <c r="R16" s="1" t="s">
        <v>214</v>
      </c>
      <c r="S16" s="53">
        <v>10</v>
      </c>
      <c r="T16" s="1"/>
      <c r="U16" s="1"/>
      <c r="V16" s="1"/>
    </row>
    <row r="17" spans="1:22" s="2" customFormat="1" ht="18.75">
      <c r="A17" s="14">
        <v>57</v>
      </c>
      <c r="B17" s="13">
        <v>446583427</v>
      </c>
      <c r="C17" s="13" t="s">
        <v>118</v>
      </c>
      <c r="D17" s="14" t="s">
        <v>119</v>
      </c>
      <c r="E17" s="16">
        <v>4</v>
      </c>
      <c r="F17" s="16">
        <v>59</v>
      </c>
      <c r="G17" s="57" t="s">
        <v>187</v>
      </c>
      <c r="H17" s="18">
        <f t="shared" si="1"/>
        <v>4</v>
      </c>
      <c r="I17" s="16">
        <f t="shared" si="2"/>
        <v>1.18</v>
      </c>
      <c r="J17" s="16">
        <f t="shared" si="3"/>
        <v>5.18</v>
      </c>
      <c r="K17" s="33">
        <v>19.6976217738587</v>
      </c>
      <c r="L17" s="34">
        <f t="shared" si="4"/>
        <v>24.877621773858699</v>
      </c>
      <c r="M17" s="35">
        <f t="shared" si="5"/>
        <v>0</v>
      </c>
      <c r="N17" s="36">
        <f t="shared" si="6"/>
        <v>24.877621773858699</v>
      </c>
      <c r="O17" s="18">
        <v>243707</v>
      </c>
      <c r="P17" s="18">
        <v>1355</v>
      </c>
      <c r="Q17" s="18"/>
      <c r="R17" s="1"/>
      <c r="S17" s="1"/>
      <c r="T17" s="1"/>
      <c r="U17" s="1"/>
      <c r="V17" s="1"/>
    </row>
    <row r="18" spans="1:22" s="2" customFormat="1" ht="18.75">
      <c r="A18" s="13">
        <v>133</v>
      </c>
      <c r="B18" s="13">
        <v>650420877</v>
      </c>
      <c r="C18" s="14" t="s">
        <v>244</v>
      </c>
      <c r="D18" s="68"/>
      <c r="E18" s="16">
        <v>4</v>
      </c>
      <c r="F18" s="16">
        <v>60</v>
      </c>
      <c r="G18" s="78" t="s">
        <v>187</v>
      </c>
      <c r="H18" s="18">
        <f t="shared" si="1"/>
        <v>4</v>
      </c>
      <c r="I18" s="16">
        <f t="shared" si="2"/>
        <v>1.2</v>
      </c>
      <c r="J18" s="16">
        <f t="shared" si="3"/>
        <v>5.2</v>
      </c>
      <c r="K18" s="33">
        <v>19.236578882804999</v>
      </c>
      <c r="L18" s="34">
        <f t="shared" si="4"/>
        <v>24.436578882804998</v>
      </c>
      <c r="M18" s="35">
        <f t="shared" si="5"/>
        <v>0</v>
      </c>
      <c r="N18" s="36">
        <f t="shared" si="6"/>
        <v>24.436578882804998</v>
      </c>
      <c r="O18" s="18">
        <v>235133</v>
      </c>
      <c r="P18" s="18">
        <v>1373</v>
      </c>
      <c r="Q18" s="47"/>
      <c r="R18" s="1"/>
      <c r="S18" s="1"/>
      <c r="T18" s="1"/>
      <c r="U18" s="1"/>
      <c r="V18" s="1"/>
    </row>
    <row r="19" spans="1:22" s="2" customFormat="1" ht="18.75">
      <c r="A19" s="14">
        <v>1</v>
      </c>
      <c r="B19" s="13">
        <v>1782151946</v>
      </c>
      <c r="C19" s="13" t="s">
        <v>26</v>
      </c>
      <c r="D19" s="24"/>
      <c r="E19" s="16">
        <v>4</v>
      </c>
      <c r="F19" s="16">
        <v>38</v>
      </c>
      <c r="G19" s="78" t="s">
        <v>187</v>
      </c>
      <c r="H19" s="18">
        <f t="shared" si="1"/>
        <v>4</v>
      </c>
      <c r="I19" s="16">
        <f t="shared" si="2"/>
        <v>0.76</v>
      </c>
      <c r="J19" s="16">
        <f t="shared" si="3"/>
        <v>4.76</v>
      </c>
      <c r="K19" s="33">
        <v>19.672836824614599</v>
      </c>
      <c r="L19" s="34">
        <f t="shared" si="4"/>
        <v>24.432836824614597</v>
      </c>
      <c r="M19" s="35">
        <f t="shared" si="5"/>
        <v>0</v>
      </c>
      <c r="N19" s="36">
        <f t="shared" si="6"/>
        <v>24.432836824614597</v>
      </c>
      <c r="O19" s="18">
        <v>285499</v>
      </c>
      <c r="P19" s="18">
        <v>1646</v>
      </c>
      <c r="Q19" s="18"/>
      <c r="R19" s="1"/>
      <c r="S19" s="1"/>
      <c r="T19" s="1"/>
      <c r="U19" s="1"/>
      <c r="V19" s="1"/>
    </row>
    <row r="20" spans="1:22" s="2" customFormat="1" ht="18.75">
      <c r="A20" s="14">
        <v>122</v>
      </c>
      <c r="B20" s="13">
        <v>1940099728</v>
      </c>
      <c r="C20" s="13" t="s">
        <v>228</v>
      </c>
      <c r="D20" s="24"/>
      <c r="E20" s="16">
        <v>4</v>
      </c>
      <c r="F20" s="16">
        <v>60</v>
      </c>
      <c r="G20" s="57" t="s">
        <v>187</v>
      </c>
      <c r="H20" s="18">
        <f t="shared" si="1"/>
        <v>4</v>
      </c>
      <c r="I20" s="16">
        <f t="shared" si="2"/>
        <v>1.2</v>
      </c>
      <c r="J20" s="16">
        <f t="shared" si="3"/>
        <v>5.2</v>
      </c>
      <c r="K20" s="33">
        <v>19.1238168232438</v>
      </c>
      <c r="L20" s="34">
        <f t="shared" si="4"/>
        <v>24.323816823243799</v>
      </c>
      <c r="M20" s="35">
        <f t="shared" si="5"/>
        <v>0</v>
      </c>
      <c r="N20" s="36">
        <f t="shared" si="6"/>
        <v>24.323816823243799</v>
      </c>
      <c r="O20" s="18">
        <v>250078</v>
      </c>
      <c r="P20" s="18">
        <v>1477</v>
      </c>
      <c r="Q20" s="47"/>
      <c r="R20" s="1"/>
      <c r="S20" s="1"/>
      <c r="T20" s="1"/>
      <c r="U20" s="1"/>
      <c r="V20" s="1"/>
    </row>
    <row r="21" spans="1:22" s="2" customFormat="1" ht="18.75">
      <c r="A21" s="13">
        <v>128</v>
      </c>
      <c r="B21" s="13">
        <v>1214614935</v>
      </c>
      <c r="C21" s="14" t="s">
        <v>257</v>
      </c>
      <c r="D21" s="14" t="s">
        <v>235</v>
      </c>
      <c r="E21" s="16">
        <v>4</v>
      </c>
      <c r="F21" s="16">
        <v>60</v>
      </c>
      <c r="G21" s="57" t="s">
        <v>187</v>
      </c>
      <c r="H21" s="18">
        <f t="shared" si="1"/>
        <v>4</v>
      </c>
      <c r="I21" s="16">
        <f t="shared" si="2"/>
        <v>1.2</v>
      </c>
      <c r="J21" s="16">
        <f t="shared" si="3"/>
        <v>5.2</v>
      </c>
      <c r="K21" s="33">
        <v>19.061728223473601</v>
      </c>
      <c r="L21" s="34">
        <f t="shared" si="4"/>
        <v>24.2617282234736</v>
      </c>
      <c r="M21" s="35">
        <f t="shared" si="5"/>
        <v>0</v>
      </c>
      <c r="N21" s="36">
        <f t="shared" si="6"/>
        <v>24.2617282234736</v>
      </c>
      <c r="O21" s="18">
        <v>261250</v>
      </c>
      <c r="P21" s="18">
        <v>1723</v>
      </c>
      <c r="Q21" s="47"/>
      <c r="R21" s="1"/>
      <c r="S21" s="1"/>
      <c r="T21" s="1"/>
      <c r="U21" s="1"/>
      <c r="V21" s="1"/>
    </row>
    <row r="22" spans="1:22" s="2" customFormat="1" ht="18.75">
      <c r="A22" s="14">
        <v>15</v>
      </c>
      <c r="B22" s="13">
        <v>388960345</v>
      </c>
      <c r="C22" s="13" t="s">
        <v>59</v>
      </c>
      <c r="D22" s="24"/>
      <c r="E22" s="16">
        <v>4</v>
      </c>
      <c r="F22" s="16">
        <v>59</v>
      </c>
      <c r="G22" s="57" t="s">
        <v>187</v>
      </c>
      <c r="H22" s="18">
        <f t="shared" si="1"/>
        <v>4</v>
      </c>
      <c r="I22" s="16">
        <f t="shared" si="2"/>
        <v>1.18</v>
      </c>
      <c r="J22" s="16">
        <f t="shared" si="3"/>
        <v>5.18</v>
      </c>
      <c r="K22" s="33">
        <v>19.036986980895101</v>
      </c>
      <c r="L22" s="34">
        <f t="shared" si="4"/>
        <v>24.216986980895101</v>
      </c>
      <c r="M22" s="35">
        <f t="shared" si="5"/>
        <v>0</v>
      </c>
      <c r="N22" s="36">
        <f t="shared" si="6"/>
        <v>24.216986980895101</v>
      </c>
      <c r="O22" s="18">
        <v>252170</v>
      </c>
      <c r="P22" s="18">
        <v>1470</v>
      </c>
      <c r="Q22" s="18"/>
      <c r="R22" s="1"/>
      <c r="S22" s="1"/>
      <c r="T22" s="1"/>
      <c r="U22" s="1"/>
      <c r="V22" s="1"/>
    </row>
    <row r="23" spans="1:22" s="1" customFormat="1" ht="18.75">
      <c r="A23" s="14">
        <v>58</v>
      </c>
      <c r="B23" s="13">
        <v>1875367946</v>
      </c>
      <c r="C23" s="13" t="s">
        <v>121</v>
      </c>
      <c r="D23" s="14"/>
      <c r="E23" s="16">
        <v>3</v>
      </c>
      <c r="F23" s="16">
        <v>50</v>
      </c>
      <c r="G23" s="78" t="s">
        <v>187</v>
      </c>
      <c r="H23" s="18">
        <f t="shared" si="1"/>
        <v>3</v>
      </c>
      <c r="I23" s="16">
        <f t="shared" si="2"/>
        <v>1</v>
      </c>
      <c r="J23" s="16">
        <f t="shared" si="3"/>
        <v>4</v>
      </c>
      <c r="K23" s="33">
        <v>20.214561407363501</v>
      </c>
      <c r="L23" s="34">
        <f t="shared" si="4"/>
        <v>24.214561407363501</v>
      </c>
      <c r="M23" s="35">
        <f t="shared" si="5"/>
        <v>0</v>
      </c>
      <c r="N23" s="36">
        <f t="shared" si="6"/>
        <v>24.214561407363501</v>
      </c>
      <c r="O23" s="18">
        <v>226920</v>
      </c>
      <c r="P23" s="18">
        <v>1332</v>
      </c>
      <c r="Q23" s="18"/>
    </row>
    <row r="24" spans="1:22" s="1" customFormat="1" ht="18.75">
      <c r="A24" s="14">
        <v>120</v>
      </c>
      <c r="B24" s="13">
        <v>171422146</v>
      </c>
      <c r="C24" s="13" t="s">
        <v>246</v>
      </c>
      <c r="D24" s="13" t="s">
        <v>226</v>
      </c>
      <c r="E24" s="16">
        <v>4</v>
      </c>
      <c r="F24" s="16">
        <v>60</v>
      </c>
      <c r="G24" s="78" t="s">
        <v>187</v>
      </c>
      <c r="H24" s="18">
        <f t="shared" si="1"/>
        <v>4</v>
      </c>
      <c r="I24" s="16">
        <f t="shared" si="2"/>
        <v>1.2</v>
      </c>
      <c r="J24" s="16">
        <f t="shared" si="3"/>
        <v>5.2</v>
      </c>
      <c r="K24" s="33">
        <v>18.9986191970861</v>
      </c>
      <c r="L24" s="34">
        <f t="shared" si="4"/>
        <v>24.198619197086099</v>
      </c>
      <c r="M24" s="35">
        <f t="shared" si="5"/>
        <v>0</v>
      </c>
      <c r="N24" s="36">
        <f t="shared" si="6"/>
        <v>24.198619197086099</v>
      </c>
      <c r="O24" s="18">
        <v>264179</v>
      </c>
      <c r="P24" s="18">
        <v>1585</v>
      </c>
      <c r="Q24" s="47"/>
    </row>
    <row r="25" spans="1:22" s="1" customFormat="1" ht="18.75">
      <c r="A25" s="14">
        <v>78</v>
      </c>
      <c r="B25" s="13">
        <v>783202763</v>
      </c>
      <c r="C25" s="13" t="s">
        <v>148</v>
      </c>
      <c r="D25" s="24"/>
      <c r="E25" s="16">
        <v>1</v>
      </c>
      <c r="F25" s="16">
        <v>26</v>
      </c>
      <c r="G25" s="78" t="s">
        <v>187</v>
      </c>
      <c r="H25" s="18">
        <f t="shared" si="1"/>
        <v>1</v>
      </c>
      <c r="I25" s="16">
        <f t="shared" si="2"/>
        <v>0.52</v>
      </c>
      <c r="J25" s="16">
        <f t="shared" si="3"/>
        <v>1.52</v>
      </c>
      <c r="K25" s="33">
        <v>22.4418486803423</v>
      </c>
      <c r="L25" s="34">
        <f t="shared" si="4"/>
        <v>23.9618486803423</v>
      </c>
      <c r="M25" s="35">
        <f t="shared" si="5"/>
        <v>0</v>
      </c>
      <c r="N25" s="36">
        <f t="shared" si="6"/>
        <v>23.9618486803423</v>
      </c>
      <c r="O25" s="18">
        <v>199293</v>
      </c>
      <c r="P25" s="18">
        <v>1194</v>
      </c>
      <c r="Q25" s="18"/>
    </row>
    <row r="26" spans="1:22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78" t="s">
        <v>187</v>
      </c>
      <c r="H26" s="18">
        <f t="shared" si="1"/>
        <v>0</v>
      </c>
      <c r="I26" s="16">
        <f t="shared" si="2"/>
        <v>0</v>
      </c>
      <c r="J26" s="16">
        <f t="shared" si="3"/>
        <v>0</v>
      </c>
      <c r="K26" s="33" t="e">
        <v>#N/A</v>
      </c>
      <c r="L26" s="34" t="e">
        <f t="shared" si="4"/>
        <v>#N/A</v>
      </c>
      <c r="M26" s="35">
        <f t="shared" si="5"/>
        <v>0</v>
      </c>
      <c r="N26" s="36" t="e">
        <f t="shared" si="6"/>
        <v>#N/A</v>
      </c>
      <c r="O26" s="18"/>
      <c r="P26" s="18"/>
      <c r="Q26" s="18"/>
    </row>
    <row r="27" spans="1:22" s="1" customFormat="1" ht="18.75">
      <c r="A27" s="14">
        <v>103</v>
      </c>
      <c r="B27" s="13">
        <v>1540443440</v>
      </c>
      <c r="C27" s="13" t="s">
        <v>193</v>
      </c>
      <c r="D27" s="24" t="s">
        <v>189</v>
      </c>
      <c r="E27" s="16">
        <v>3</v>
      </c>
      <c r="F27" s="16">
        <v>53</v>
      </c>
      <c r="G27" s="79" t="s">
        <v>124</v>
      </c>
      <c r="H27" s="18">
        <f t="shared" si="1"/>
        <v>3</v>
      </c>
      <c r="I27" s="16">
        <f t="shared" si="2"/>
        <v>1.06</v>
      </c>
      <c r="J27" s="16">
        <f t="shared" si="3"/>
        <v>4.0600000000000005</v>
      </c>
      <c r="K27" s="33">
        <v>24.1937459871667</v>
      </c>
      <c r="L27" s="34">
        <f t="shared" si="4"/>
        <v>28.253745987166702</v>
      </c>
      <c r="M27" s="35">
        <f t="shared" si="5"/>
        <v>4.375</v>
      </c>
      <c r="N27" s="36">
        <f t="shared" si="6"/>
        <v>23.878745987166702</v>
      </c>
      <c r="O27" s="18">
        <v>195463</v>
      </c>
      <c r="P27" s="18">
        <v>1219</v>
      </c>
      <c r="Q27" s="33"/>
    </row>
    <row r="28" spans="1:22" s="1" customFormat="1" ht="18.75">
      <c r="A28" s="14">
        <v>12</v>
      </c>
      <c r="B28" s="13">
        <v>1137897317</v>
      </c>
      <c r="C28" s="13" t="s">
        <v>53</v>
      </c>
      <c r="D28" s="24"/>
      <c r="E28" s="16">
        <v>4</v>
      </c>
      <c r="F28" s="16">
        <v>50</v>
      </c>
      <c r="G28" s="80" t="s">
        <v>123</v>
      </c>
      <c r="H28" s="18">
        <f t="shared" si="1"/>
        <v>4</v>
      </c>
      <c r="I28" s="16">
        <f t="shared" si="2"/>
        <v>1</v>
      </c>
      <c r="J28" s="16">
        <f t="shared" si="3"/>
        <v>5</v>
      </c>
      <c r="K28" s="33">
        <v>24.989482988314201</v>
      </c>
      <c r="L28" s="34">
        <f t="shared" si="4"/>
        <v>29.989482988314201</v>
      </c>
      <c r="M28" s="35">
        <f t="shared" si="5"/>
        <v>6.25</v>
      </c>
      <c r="N28" s="36">
        <f t="shared" si="6"/>
        <v>23.739482988314201</v>
      </c>
      <c r="O28" s="18">
        <v>256933</v>
      </c>
      <c r="P28" s="18">
        <v>1624</v>
      </c>
      <c r="Q28" s="18"/>
    </row>
    <row r="29" spans="1:22" s="2" customFormat="1" ht="18.75">
      <c r="A29" s="13">
        <v>110</v>
      </c>
      <c r="B29" s="13">
        <v>1968703358</v>
      </c>
      <c r="C29" s="13" t="s">
        <v>239</v>
      </c>
      <c r="D29" s="68"/>
      <c r="E29" s="16">
        <v>4</v>
      </c>
      <c r="F29" s="16">
        <v>60</v>
      </c>
      <c r="G29" s="80" t="s">
        <v>123</v>
      </c>
      <c r="H29" s="18">
        <f t="shared" si="1"/>
        <v>4</v>
      </c>
      <c r="I29" s="16">
        <f t="shared" si="2"/>
        <v>1.2</v>
      </c>
      <c r="J29" s="16">
        <f t="shared" si="3"/>
        <v>5.2</v>
      </c>
      <c r="K29" s="33">
        <v>24.51</v>
      </c>
      <c r="L29" s="34">
        <f t="shared" si="4"/>
        <v>29.71</v>
      </c>
      <c r="M29" s="35">
        <f t="shared" si="5"/>
        <v>6.25</v>
      </c>
      <c r="N29" s="36">
        <f t="shared" si="6"/>
        <v>23.46</v>
      </c>
      <c r="O29" s="18">
        <v>259748</v>
      </c>
      <c r="P29" s="18">
        <v>1471</v>
      </c>
      <c r="Q29" s="48"/>
      <c r="R29" s="1"/>
      <c r="S29" s="1"/>
      <c r="T29" s="1"/>
      <c r="U29" s="1"/>
      <c r="V29" s="1"/>
    </row>
    <row r="30" spans="1:22" s="2" customFormat="1" ht="18.75">
      <c r="A30" s="14">
        <v>119</v>
      </c>
      <c r="B30" s="13">
        <v>733336415</v>
      </c>
      <c r="C30" s="13" t="s">
        <v>237</v>
      </c>
      <c r="D30" s="24" t="s">
        <v>227</v>
      </c>
      <c r="E30" s="16">
        <v>0</v>
      </c>
      <c r="F30" s="16">
        <v>0</v>
      </c>
      <c r="G30" s="78" t="s">
        <v>187</v>
      </c>
      <c r="H30" s="18">
        <f t="shared" si="1"/>
        <v>0</v>
      </c>
      <c r="I30" s="16">
        <f t="shared" si="2"/>
        <v>0</v>
      </c>
      <c r="J30" s="16">
        <f t="shared" si="3"/>
        <v>0</v>
      </c>
      <c r="K30" s="33">
        <v>23.334371311325</v>
      </c>
      <c r="L30" s="34">
        <f t="shared" si="4"/>
        <v>23.334371311325</v>
      </c>
      <c r="M30" s="35">
        <f t="shared" si="5"/>
        <v>0</v>
      </c>
      <c r="N30" s="36">
        <f t="shared" si="6"/>
        <v>23.334371311325</v>
      </c>
      <c r="O30" s="18"/>
      <c r="P30" s="18"/>
      <c r="Q30" s="47"/>
      <c r="R30" s="1"/>
      <c r="S30" s="1"/>
      <c r="T30" s="1"/>
      <c r="U30" s="1"/>
      <c r="V30" s="1"/>
    </row>
    <row r="31" spans="1:22" s="2" customFormat="1" ht="18.75">
      <c r="A31" s="13">
        <v>111</v>
      </c>
      <c r="B31" s="13">
        <v>821132395</v>
      </c>
      <c r="C31" s="13" t="s">
        <v>216</v>
      </c>
      <c r="D31" s="68"/>
      <c r="E31" s="16">
        <v>0</v>
      </c>
      <c r="F31" s="16">
        <v>48</v>
      </c>
      <c r="G31" s="78" t="s">
        <v>187</v>
      </c>
      <c r="H31" s="18">
        <f t="shared" si="1"/>
        <v>0</v>
      </c>
      <c r="I31" s="16">
        <f t="shared" si="2"/>
        <v>0.96</v>
      </c>
      <c r="J31" s="16">
        <f t="shared" si="3"/>
        <v>0.96</v>
      </c>
      <c r="K31" s="33">
        <v>22.354380306433001</v>
      </c>
      <c r="L31" s="34">
        <f t="shared" si="4"/>
        <v>23.314380306433002</v>
      </c>
      <c r="M31" s="35">
        <f t="shared" si="5"/>
        <v>0</v>
      </c>
      <c r="N31" s="36">
        <f t="shared" si="6"/>
        <v>23.314380306433002</v>
      </c>
      <c r="O31" s="18">
        <v>210801</v>
      </c>
      <c r="P31" s="18">
        <v>1237</v>
      </c>
      <c r="Q31" s="48"/>
      <c r="R31" s="1"/>
      <c r="S31" s="1"/>
      <c r="T31" s="1"/>
      <c r="U31" s="1"/>
      <c r="V31" s="1"/>
    </row>
    <row r="32" spans="1:22" s="2" customFormat="1" ht="18.75">
      <c r="A32" s="14">
        <v>46</v>
      </c>
      <c r="B32" s="13">
        <v>2109182835</v>
      </c>
      <c r="C32" s="13" t="s">
        <v>92</v>
      </c>
      <c r="D32" s="24"/>
      <c r="E32" s="16">
        <v>3</v>
      </c>
      <c r="F32" s="16">
        <v>60</v>
      </c>
      <c r="G32" s="80" t="s">
        <v>123</v>
      </c>
      <c r="H32" s="18">
        <f t="shared" si="1"/>
        <v>3</v>
      </c>
      <c r="I32" s="16">
        <f t="shared" si="2"/>
        <v>1.2</v>
      </c>
      <c r="J32" s="16">
        <f t="shared" si="3"/>
        <v>4.2</v>
      </c>
      <c r="K32" s="33">
        <v>25.306364829194699</v>
      </c>
      <c r="L32" s="34">
        <f t="shared" si="4"/>
        <v>29.506364829194698</v>
      </c>
      <c r="M32" s="35">
        <f t="shared" si="5"/>
        <v>6.25</v>
      </c>
      <c r="N32" s="36">
        <f t="shared" si="6"/>
        <v>23.256364829194698</v>
      </c>
      <c r="O32" s="18">
        <v>245168</v>
      </c>
      <c r="P32" s="18">
        <v>1403</v>
      </c>
      <c r="Q32" s="18"/>
      <c r="R32" s="1"/>
      <c r="S32" s="1"/>
      <c r="T32" s="1"/>
      <c r="U32" s="1"/>
      <c r="V32" s="1"/>
    </row>
    <row r="33" spans="1:22" s="2" customFormat="1" ht="18.75">
      <c r="A33" s="13">
        <v>132</v>
      </c>
      <c r="B33" s="13">
        <v>620404528</v>
      </c>
      <c r="C33" s="14" t="s">
        <v>243</v>
      </c>
      <c r="D33" s="68"/>
      <c r="E33" s="16">
        <v>4</v>
      </c>
      <c r="F33" s="16">
        <v>48</v>
      </c>
      <c r="G33" s="81" t="s">
        <v>122</v>
      </c>
      <c r="H33" s="18">
        <f t="shared" si="1"/>
        <v>4</v>
      </c>
      <c r="I33" s="16">
        <f t="shared" si="2"/>
        <v>0.96</v>
      </c>
      <c r="J33" s="16">
        <f t="shared" si="3"/>
        <v>4.96</v>
      </c>
      <c r="K33" s="33">
        <v>26.373019900157001</v>
      </c>
      <c r="L33" s="34">
        <f t="shared" si="4"/>
        <v>31.333019900157002</v>
      </c>
      <c r="M33" s="35">
        <f t="shared" si="5"/>
        <v>8.125</v>
      </c>
      <c r="N33" s="36">
        <f t="shared" si="6"/>
        <v>23.208019900157002</v>
      </c>
      <c r="O33" s="18">
        <v>217655</v>
      </c>
      <c r="P33" s="18">
        <v>1302</v>
      </c>
      <c r="Q33" s="47"/>
      <c r="R33" s="1"/>
      <c r="S33" s="1"/>
      <c r="T33" s="1"/>
      <c r="U33" s="1"/>
      <c r="V33" s="1"/>
    </row>
    <row r="34" spans="1:22" s="2" customFormat="1" ht="18.75">
      <c r="A34" s="14">
        <v>33</v>
      </c>
      <c r="B34" s="13">
        <v>1006436515</v>
      </c>
      <c r="C34" s="13" t="s">
        <v>79</v>
      </c>
      <c r="D34" s="24"/>
      <c r="E34" s="16">
        <v>4</v>
      </c>
      <c r="F34" s="16">
        <v>50</v>
      </c>
      <c r="G34" s="81" t="s">
        <v>122</v>
      </c>
      <c r="H34" s="18">
        <f t="shared" si="1"/>
        <v>4</v>
      </c>
      <c r="I34" s="16">
        <f t="shared" si="2"/>
        <v>1</v>
      </c>
      <c r="J34" s="16">
        <f t="shared" si="3"/>
        <v>5</v>
      </c>
      <c r="K34" s="33">
        <v>26.2875505030493</v>
      </c>
      <c r="L34" s="34">
        <f t="shared" si="4"/>
        <v>31.2875505030493</v>
      </c>
      <c r="M34" s="35">
        <f t="shared" si="5"/>
        <v>8.125</v>
      </c>
      <c r="N34" s="36">
        <f t="shared" si="6"/>
        <v>23.1625505030493</v>
      </c>
      <c r="O34" s="18">
        <v>233154</v>
      </c>
      <c r="P34" s="18">
        <v>1357</v>
      </c>
      <c r="Q34" s="4"/>
      <c r="R34" s="1"/>
      <c r="S34" s="1"/>
      <c r="T34" s="1"/>
      <c r="U34" s="1"/>
      <c r="V34" s="1"/>
    </row>
    <row r="35" spans="1:22" s="2" customFormat="1" ht="18.75">
      <c r="A35" s="14">
        <v>92</v>
      </c>
      <c r="B35" s="13">
        <v>1367873925</v>
      </c>
      <c r="C35" s="13" t="s">
        <v>191</v>
      </c>
      <c r="D35" s="24" t="s">
        <v>159</v>
      </c>
      <c r="E35" s="16">
        <v>4</v>
      </c>
      <c r="F35" s="16">
        <v>55</v>
      </c>
      <c r="G35" s="81" t="s">
        <v>122</v>
      </c>
      <c r="H35" s="18">
        <f t="shared" si="1"/>
        <v>4</v>
      </c>
      <c r="I35" s="16">
        <f t="shared" si="2"/>
        <v>1.1000000000000001</v>
      </c>
      <c r="J35" s="16">
        <f t="shared" si="3"/>
        <v>5.0999999999999996</v>
      </c>
      <c r="K35" s="33">
        <v>26.1446228612296</v>
      </c>
      <c r="L35" s="34">
        <f t="shared" si="4"/>
        <v>31.244622861229601</v>
      </c>
      <c r="M35" s="35">
        <f t="shared" si="5"/>
        <v>8.125</v>
      </c>
      <c r="N35" s="36">
        <f t="shared" si="6"/>
        <v>23.119622861229601</v>
      </c>
      <c r="O35" s="18">
        <v>220014</v>
      </c>
      <c r="P35" s="18">
        <v>1298</v>
      </c>
      <c r="Q35" s="47"/>
      <c r="R35" s="1"/>
      <c r="S35" s="1"/>
      <c r="T35" s="1"/>
      <c r="U35" s="1"/>
      <c r="V35" s="1"/>
    </row>
    <row r="36" spans="1:22" s="2" customFormat="1" ht="18.75">
      <c r="A36" s="13">
        <v>127</v>
      </c>
      <c r="B36" s="13">
        <v>615908706</v>
      </c>
      <c r="C36" s="14" t="s">
        <v>240</v>
      </c>
      <c r="D36" s="68" t="s">
        <v>232</v>
      </c>
      <c r="E36" s="16">
        <v>4</v>
      </c>
      <c r="F36" s="16">
        <v>60</v>
      </c>
      <c r="G36" s="78" t="s">
        <v>187</v>
      </c>
      <c r="H36" s="18">
        <f t="shared" si="1"/>
        <v>4</v>
      </c>
      <c r="I36" s="16">
        <f t="shared" si="2"/>
        <v>1.2</v>
      </c>
      <c r="J36" s="16">
        <f t="shared" si="3"/>
        <v>5.2</v>
      </c>
      <c r="K36" s="33">
        <v>17.9130877041543</v>
      </c>
      <c r="L36" s="34">
        <f t="shared" si="4"/>
        <v>23.113087704154299</v>
      </c>
      <c r="M36" s="35">
        <f t="shared" si="5"/>
        <v>0</v>
      </c>
      <c r="N36" s="36">
        <f t="shared" si="6"/>
        <v>23.113087704154299</v>
      </c>
      <c r="O36" s="18">
        <v>284585</v>
      </c>
      <c r="P36" s="18">
        <v>1776</v>
      </c>
      <c r="Q36" s="47"/>
      <c r="R36" s="1"/>
      <c r="S36" s="1"/>
      <c r="T36" s="1"/>
      <c r="U36" s="1"/>
      <c r="V36" s="1"/>
    </row>
    <row r="37" spans="1:22" s="2" customFormat="1" ht="18.75">
      <c r="A37" s="14">
        <v>5</v>
      </c>
      <c r="B37" s="13">
        <v>1044399218</v>
      </c>
      <c r="C37" s="13" t="s">
        <v>39</v>
      </c>
      <c r="D37" s="24"/>
      <c r="E37" s="16">
        <v>4</v>
      </c>
      <c r="F37" s="16">
        <v>60</v>
      </c>
      <c r="G37" s="78" t="s">
        <v>187</v>
      </c>
      <c r="H37" s="18">
        <f t="shared" si="1"/>
        <v>4</v>
      </c>
      <c r="I37" s="16">
        <f t="shared" si="2"/>
        <v>1.2</v>
      </c>
      <c r="J37" s="16">
        <f t="shared" si="3"/>
        <v>5.2</v>
      </c>
      <c r="K37" s="33">
        <v>17.870082521677698</v>
      </c>
      <c r="L37" s="34">
        <f t="shared" si="4"/>
        <v>23.070082521677698</v>
      </c>
      <c r="M37" s="35">
        <f t="shared" ref="M37:M66" si="7">VLOOKUP(G37,$R$3:$S$9,2,FALSE)</f>
        <v>0</v>
      </c>
      <c r="N37" s="36">
        <f t="shared" si="6"/>
        <v>23.070082521677698</v>
      </c>
      <c r="O37" s="18">
        <v>241037</v>
      </c>
      <c r="P37" s="18">
        <v>1407</v>
      </c>
      <c r="Q37" s="18"/>
      <c r="R37" s="1"/>
      <c r="S37" s="1"/>
      <c r="T37" s="1"/>
      <c r="U37" s="1"/>
      <c r="V37" s="1"/>
    </row>
    <row r="38" spans="1:22" s="2" customFormat="1" ht="18.75">
      <c r="A38" s="13">
        <v>126</v>
      </c>
      <c r="B38" s="13">
        <v>2052156392</v>
      </c>
      <c r="C38" s="14" t="s">
        <v>234</v>
      </c>
      <c r="D38" s="68"/>
      <c r="E38" s="16">
        <v>4</v>
      </c>
      <c r="F38" s="16">
        <v>60</v>
      </c>
      <c r="G38" s="78" t="s">
        <v>187</v>
      </c>
      <c r="H38" s="18">
        <f t="shared" si="1"/>
        <v>4</v>
      </c>
      <c r="I38" s="16">
        <f t="shared" si="2"/>
        <v>1.2</v>
      </c>
      <c r="J38" s="16">
        <f t="shared" si="3"/>
        <v>5.2</v>
      </c>
      <c r="K38" s="33">
        <v>17.782854270305901</v>
      </c>
      <c r="L38" s="34">
        <f t="shared" si="4"/>
        <v>22.9828542703059</v>
      </c>
      <c r="M38" s="35">
        <f t="shared" si="7"/>
        <v>0</v>
      </c>
      <c r="N38" s="36">
        <f t="shared" si="6"/>
        <v>22.9828542703059</v>
      </c>
      <c r="O38" s="18">
        <v>275287</v>
      </c>
      <c r="P38" s="18">
        <v>1587</v>
      </c>
      <c r="Q38" s="47"/>
      <c r="R38" s="1"/>
      <c r="S38" s="1"/>
      <c r="T38" s="1"/>
      <c r="U38" s="1"/>
      <c r="V38" s="1"/>
    </row>
    <row r="39" spans="1:22" s="2" customFormat="1" ht="18.75">
      <c r="A39" s="14">
        <v>62</v>
      </c>
      <c r="B39" s="13">
        <v>643913124</v>
      </c>
      <c r="C39" s="13" t="s">
        <v>125</v>
      </c>
      <c r="D39" s="24"/>
      <c r="E39" s="16">
        <v>4</v>
      </c>
      <c r="F39" s="16">
        <v>60</v>
      </c>
      <c r="G39" s="81" t="s">
        <v>122</v>
      </c>
      <c r="H39" s="18">
        <f t="shared" si="1"/>
        <v>4</v>
      </c>
      <c r="I39" s="16">
        <f t="shared" si="2"/>
        <v>1.2</v>
      </c>
      <c r="J39" s="16">
        <f t="shared" si="3"/>
        <v>5.2</v>
      </c>
      <c r="K39" s="33">
        <v>25.8298140092441</v>
      </c>
      <c r="L39" s="34">
        <f t="shared" si="4"/>
        <v>31.029814009244099</v>
      </c>
      <c r="M39" s="35">
        <f t="shared" si="7"/>
        <v>8.125</v>
      </c>
      <c r="N39" s="36">
        <f t="shared" si="6"/>
        <v>22.904814009244099</v>
      </c>
      <c r="O39" s="18">
        <v>296303</v>
      </c>
      <c r="P39" s="18">
        <v>1640</v>
      </c>
      <c r="Q39" s="18"/>
      <c r="R39" s="1"/>
      <c r="S39" s="1"/>
      <c r="T39" s="1"/>
      <c r="U39" s="1"/>
      <c r="V39" s="1"/>
    </row>
    <row r="40" spans="1:22" s="2" customFormat="1" ht="18.75">
      <c r="A40" s="14">
        <v>2</v>
      </c>
      <c r="B40" s="13">
        <v>13685366739</v>
      </c>
      <c r="C40" s="13" t="s">
        <v>30</v>
      </c>
      <c r="D40" s="24"/>
      <c r="E40" s="16">
        <v>2</v>
      </c>
      <c r="F40" s="16">
        <v>48</v>
      </c>
      <c r="G40" s="79" t="s">
        <v>124</v>
      </c>
      <c r="H40" s="18">
        <f t="shared" si="1"/>
        <v>2</v>
      </c>
      <c r="I40" s="16">
        <f t="shared" si="2"/>
        <v>0.96</v>
      </c>
      <c r="J40" s="16">
        <f t="shared" si="3"/>
        <v>2.96</v>
      </c>
      <c r="K40" s="33">
        <v>24.011306105355999</v>
      </c>
      <c r="L40" s="34">
        <f t="shared" si="4"/>
        <v>26.971306105356</v>
      </c>
      <c r="M40" s="35">
        <f t="shared" si="7"/>
        <v>4.375</v>
      </c>
      <c r="N40" s="36">
        <f t="shared" si="6"/>
        <v>22.596306105356</v>
      </c>
      <c r="O40" s="18">
        <v>225386</v>
      </c>
      <c r="P40" s="18">
        <v>1393</v>
      </c>
      <c r="Q40" s="18"/>
      <c r="R40" s="1"/>
      <c r="S40" s="1"/>
      <c r="T40" s="1"/>
      <c r="U40" s="1"/>
      <c r="V40" s="1"/>
    </row>
    <row r="41" spans="1:22" s="1" customFormat="1" ht="18.75">
      <c r="A41" s="13">
        <v>138</v>
      </c>
      <c r="B41" s="13">
        <v>1440730282</v>
      </c>
      <c r="C41" s="14" t="s">
        <v>258</v>
      </c>
      <c r="D41" s="68"/>
      <c r="E41" s="16">
        <v>0</v>
      </c>
      <c r="F41" s="16">
        <v>43</v>
      </c>
      <c r="G41" s="57" t="s">
        <v>187</v>
      </c>
      <c r="H41" s="18">
        <f t="shared" si="1"/>
        <v>0</v>
      </c>
      <c r="I41" s="16">
        <f t="shared" si="2"/>
        <v>0.86</v>
      </c>
      <c r="J41" s="16">
        <f t="shared" si="3"/>
        <v>0.86</v>
      </c>
      <c r="K41" s="33">
        <v>21.499027924995101</v>
      </c>
      <c r="L41" s="34">
        <f t="shared" si="4"/>
        <v>22.3590279249951</v>
      </c>
      <c r="M41" s="35">
        <f t="shared" si="7"/>
        <v>0</v>
      </c>
      <c r="N41" s="36">
        <f t="shared" si="6"/>
        <v>22.3590279249951</v>
      </c>
      <c r="O41" s="18">
        <v>198479</v>
      </c>
      <c r="P41" s="18">
        <v>1093</v>
      </c>
      <c r="Q41" s="47"/>
    </row>
    <row r="42" spans="1:22" s="1" customFormat="1" ht="18.75">
      <c r="A42" s="14">
        <v>26</v>
      </c>
      <c r="B42" s="13">
        <v>1754932067</v>
      </c>
      <c r="C42" s="13" t="s">
        <v>72</v>
      </c>
      <c r="D42" s="24"/>
      <c r="E42" s="16">
        <v>4</v>
      </c>
      <c r="F42" s="16">
        <v>70</v>
      </c>
      <c r="G42" s="80" t="s">
        <v>123</v>
      </c>
      <c r="H42" s="18">
        <f t="shared" si="1"/>
        <v>4</v>
      </c>
      <c r="I42" s="16">
        <f t="shared" si="2"/>
        <v>1.4</v>
      </c>
      <c r="J42" s="16">
        <f t="shared" si="3"/>
        <v>5.4</v>
      </c>
      <c r="K42" s="33">
        <v>23.180023516993899</v>
      </c>
      <c r="L42" s="34">
        <f t="shared" si="4"/>
        <v>28.580023516993897</v>
      </c>
      <c r="M42" s="35">
        <f t="shared" si="7"/>
        <v>6.25</v>
      </c>
      <c r="N42" s="36">
        <f t="shared" si="6"/>
        <v>22.330023516993897</v>
      </c>
      <c r="O42" s="18">
        <v>220289</v>
      </c>
      <c r="P42" s="18">
        <v>1398</v>
      </c>
      <c r="Q42" s="4"/>
    </row>
    <row r="43" spans="1:22" s="1" customFormat="1" ht="18.75">
      <c r="A43" s="14">
        <v>99</v>
      </c>
      <c r="B43" s="13">
        <v>1797454822</v>
      </c>
      <c r="C43" s="13" t="s">
        <v>181</v>
      </c>
      <c r="D43" s="24"/>
      <c r="E43" s="16">
        <v>1</v>
      </c>
      <c r="F43" s="16">
        <v>48</v>
      </c>
      <c r="G43" s="80" t="s">
        <v>123</v>
      </c>
      <c r="H43" s="18">
        <f t="shared" si="1"/>
        <v>1</v>
      </c>
      <c r="I43" s="16">
        <f t="shared" si="2"/>
        <v>0.96</v>
      </c>
      <c r="J43" s="16">
        <f t="shared" si="3"/>
        <v>1.96</v>
      </c>
      <c r="K43" s="33">
        <v>26.343269379497201</v>
      </c>
      <c r="L43" s="34">
        <f t="shared" si="4"/>
        <v>28.303269379497202</v>
      </c>
      <c r="M43" s="35">
        <f t="shared" si="7"/>
        <v>6.25</v>
      </c>
      <c r="N43" s="36">
        <f t="shared" si="6"/>
        <v>22.053269379497202</v>
      </c>
      <c r="O43" s="18">
        <v>213220</v>
      </c>
      <c r="P43" s="18">
        <v>1118</v>
      </c>
      <c r="Q43" s="47"/>
    </row>
    <row r="44" spans="1:22" s="1" customFormat="1" ht="18.75">
      <c r="A44" s="13">
        <v>125</v>
      </c>
      <c r="B44" s="13">
        <v>2122462759</v>
      </c>
      <c r="C44" s="14" t="s">
        <v>236</v>
      </c>
      <c r="D44" s="68"/>
      <c r="E44" s="16">
        <v>3</v>
      </c>
      <c r="F44" s="16">
        <v>60</v>
      </c>
      <c r="G44" s="78" t="s">
        <v>187</v>
      </c>
      <c r="H44" s="18">
        <f t="shared" si="1"/>
        <v>3</v>
      </c>
      <c r="I44" s="16">
        <f t="shared" si="2"/>
        <v>1.2</v>
      </c>
      <c r="J44" s="16">
        <f t="shared" si="3"/>
        <v>4.2</v>
      </c>
      <c r="K44" s="33">
        <v>17.772246632256302</v>
      </c>
      <c r="L44" s="34">
        <f t="shared" si="4"/>
        <v>21.972246632256301</v>
      </c>
      <c r="M44" s="35">
        <f t="shared" si="7"/>
        <v>0</v>
      </c>
      <c r="N44" s="36">
        <f t="shared" si="6"/>
        <v>21.972246632256301</v>
      </c>
      <c r="O44" s="18">
        <v>266641</v>
      </c>
      <c r="P44" s="18">
        <v>1609</v>
      </c>
      <c r="Q44" s="47"/>
    </row>
    <row r="45" spans="1:22" s="1" customFormat="1" ht="18.75">
      <c r="A45" s="13">
        <v>136</v>
      </c>
      <c r="B45" s="13">
        <v>1226154958</v>
      </c>
      <c r="C45" s="14" t="s">
        <v>249</v>
      </c>
      <c r="D45" s="68"/>
      <c r="E45" s="16">
        <v>0</v>
      </c>
      <c r="F45" s="16">
        <v>24</v>
      </c>
      <c r="G45" s="78" t="s">
        <v>187</v>
      </c>
      <c r="H45" s="18">
        <f t="shared" si="1"/>
        <v>0</v>
      </c>
      <c r="I45" s="16">
        <f t="shared" si="2"/>
        <v>0.48</v>
      </c>
      <c r="J45" s="16">
        <f t="shared" si="3"/>
        <v>0.48</v>
      </c>
      <c r="K45" s="33">
        <v>21.4209410390419</v>
      </c>
      <c r="L45" s="34">
        <f t="shared" si="4"/>
        <v>21.9009410390419</v>
      </c>
      <c r="M45" s="35">
        <f t="shared" si="7"/>
        <v>0</v>
      </c>
      <c r="N45" s="36">
        <f t="shared" si="6"/>
        <v>21.9009410390419</v>
      </c>
      <c r="O45" s="18"/>
      <c r="P45" s="18"/>
      <c r="Q45" s="47"/>
    </row>
    <row r="46" spans="1:22" s="3" customFormat="1" ht="18.75">
      <c r="A46" s="13">
        <v>134</v>
      </c>
      <c r="B46" s="13">
        <v>1783102214</v>
      </c>
      <c r="C46" s="14" t="s">
        <v>245</v>
      </c>
      <c r="D46" s="68"/>
      <c r="E46" s="16">
        <v>0</v>
      </c>
      <c r="F46" s="16">
        <v>0</v>
      </c>
      <c r="G46" s="78" t="s">
        <v>187</v>
      </c>
      <c r="H46" s="18">
        <f t="shared" si="1"/>
        <v>0</v>
      </c>
      <c r="I46" s="16">
        <f t="shared" si="2"/>
        <v>0</v>
      </c>
      <c r="J46" s="16">
        <f t="shared" si="3"/>
        <v>0</v>
      </c>
      <c r="K46" s="33">
        <v>21.789015704802601</v>
      </c>
      <c r="L46" s="34">
        <f t="shared" si="4"/>
        <v>21.789015704802601</v>
      </c>
      <c r="M46" s="35">
        <f t="shared" si="7"/>
        <v>0</v>
      </c>
      <c r="N46" s="36">
        <f t="shared" si="6"/>
        <v>21.789015704802601</v>
      </c>
      <c r="O46" s="18"/>
      <c r="P46" s="18"/>
      <c r="Q46" s="47"/>
    </row>
    <row r="47" spans="1:22" s="3" customFormat="1" ht="18.75">
      <c r="A47" s="14">
        <v>124</v>
      </c>
      <c r="B47" s="13">
        <v>2140716167</v>
      </c>
      <c r="C47" s="13" t="s">
        <v>231</v>
      </c>
      <c r="D47" s="24"/>
      <c r="E47" s="16">
        <v>1</v>
      </c>
      <c r="F47" s="16">
        <v>50</v>
      </c>
      <c r="G47" s="78" t="s">
        <v>187</v>
      </c>
      <c r="H47" s="18">
        <f t="shared" si="1"/>
        <v>1</v>
      </c>
      <c r="I47" s="16">
        <f t="shared" si="2"/>
        <v>1</v>
      </c>
      <c r="J47" s="16">
        <f t="shared" si="3"/>
        <v>2</v>
      </c>
      <c r="K47" s="33">
        <v>19.729087291630901</v>
      </c>
      <c r="L47" s="34">
        <f t="shared" si="4"/>
        <v>21.729087291630901</v>
      </c>
      <c r="M47" s="35">
        <f t="shared" si="7"/>
        <v>0</v>
      </c>
      <c r="N47" s="36">
        <f t="shared" si="6"/>
        <v>21.729087291630901</v>
      </c>
      <c r="O47" s="18">
        <v>213720</v>
      </c>
      <c r="P47" s="18">
        <v>1284</v>
      </c>
      <c r="Q47" s="47"/>
    </row>
    <row r="48" spans="1:22" s="3" customFormat="1" ht="18.75">
      <c r="A48" s="13">
        <v>131</v>
      </c>
      <c r="B48" s="13">
        <v>1697244668</v>
      </c>
      <c r="C48" s="14" t="s">
        <v>242</v>
      </c>
      <c r="D48" s="68"/>
      <c r="E48" s="16">
        <v>4</v>
      </c>
      <c r="F48" s="16">
        <v>56</v>
      </c>
      <c r="G48" s="79" t="s">
        <v>124</v>
      </c>
      <c r="H48" s="18">
        <f t="shared" si="1"/>
        <v>4</v>
      </c>
      <c r="I48" s="16">
        <f t="shared" si="2"/>
        <v>1.1200000000000001</v>
      </c>
      <c r="J48" s="16">
        <f t="shared" si="3"/>
        <v>5.12</v>
      </c>
      <c r="K48" s="33">
        <v>20.8586155994279</v>
      </c>
      <c r="L48" s="34">
        <f t="shared" si="4"/>
        <v>25.978615599427901</v>
      </c>
      <c r="M48" s="35">
        <f t="shared" si="7"/>
        <v>4.375</v>
      </c>
      <c r="N48" s="36">
        <f t="shared" si="6"/>
        <v>21.603615599427901</v>
      </c>
      <c r="O48" s="18">
        <v>221335</v>
      </c>
      <c r="P48" s="18">
        <v>1399</v>
      </c>
      <c r="Q48" s="47"/>
    </row>
    <row r="49" spans="1:112" s="3" customFormat="1" ht="18.75">
      <c r="A49" s="13">
        <v>129</v>
      </c>
      <c r="B49" s="13">
        <v>1191774496</v>
      </c>
      <c r="C49" s="14" t="s">
        <v>233</v>
      </c>
      <c r="D49" s="68"/>
      <c r="E49" s="16">
        <v>4</v>
      </c>
      <c r="F49" s="16">
        <v>60</v>
      </c>
      <c r="G49" s="79" t="s">
        <v>124</v>
      </c>
      <c r="H49" s="18">
        <f t="shared" si="1"/>
        <v>4</v>
      </c>
      <c r="I49" s="16">
        <f t="shared" si="2"/>
        <v>1.2</v>
      </c>
      <c r="J49" s="16">
        <f t="shared" si="3"/>
        <v>5.2</v>
      </c>
      <c r="K49" s="33">
        <v>20.685080659588799</v>
      </c>
      <c r="L49" s="34">
        <f t="shared" si="4"/>
        <v>25.885080659588798</v>
      </c>
      <c r="M49" s="35">
        <f t="shared" si="7"/>
        <v>4.375</v>
      </c>
      <c r="N49" s="36">
        <f t="shared" si="6"/>
        <v>21.510080659588798</v>
      </c>
      <c r="O49" s="18">
        <v>282130</v>
      </c>
      <c r="P49" s="18">
        <v>1695</v>
      </c>
      <c r="Q49" s="47"/>
    </row>
    <row r="50" spans="1:112" s="3" customFormat="1" ht="18.75">
      <c r="A50" s="14">
        <v>49</v>
      </c>
      <c r="B50" s="13">
        <v>311361673</v>
      </c>
      <c r="C50" s="13" t="s">
        <v>95</v>
      </c>
      <c r="D50" s="24"/>
      <c r="E50" s="16">
        <v>4</v>
      </c>
      <c r="F50" s="16">
        <v>60</v>
      </c>
      <c r="G50" s="79" t="s">
        <v>124</v>
      </c>
      <c r="H50" s="18">
        <f t="shared" si="1"/>
        <v>4</v>
      </c>
      <c r="I50" s="16">
        <f t="shared" si="2"/>
        <v>1.2</v>
      </c>
      <c r="J50" s="16">
        <f t="shared" si="3"/>
        <v>5.2</v>
      </c>
      <c r="K50" s="33">
        <v>20.6</v>
      </c>
      <c r="L50" s="34">
        <f t="shared" si="4"/>
        <v>25.8</v>
      </c>
      <c r="M50" s="35">
        <f t="shared" si="7"/>
        <v>4.375</v>
      </c>
      <c r="N50" s="36">
        <f t="shared" si="6"/>
        <v>21.425000000000001</v>
      </c>
      <c r="O50" s="18">
        <v>355339</v>
      </c>
      <c r="P50" s="18">
        <v>1952</v>
      </c>
      <c r="Q50" s="18"/>
    </row>
    <row r="51" spans="1:112" s="69" customFormat="1" ht="18.75">
      <c r="A51" s="13">
        <v>114</v>
      </c>
      <c r="B51" s="13">
        <v>1332846724</v>
      </c>
      <c r="C51" s="13" t="s">
        <v>224</v>
      </c>
      <c r="D51" s="68"/>
      <c r="E51" s="16">
        <v>0</v>
      </c>
      <c r="F51" s="16">
        <v>40</v>
      </c>
      <c r="G51" s="78" t="s">
        <v>187</v>
      </c>
      <c r="H51" s="18">
        <f t="shared" si="1"/>
        <v>0</v>
      </c>
      <c r="I51" s="16">
        <f t="shared" si="2"/>
        <v>0.8</v>
      </c>
      <c r="J51" s="16">
        <f t="shared" si="3"/>
        <v>0.8</v>
      </c>
      <c r="K51" s="33">
        <v>20.597750835872699</v>
      </c>
      <c r="L51" s="34">
        <f t="shared" si="4"/>
        <v>21.397750835872699</v>
      </c>
      <c r="M51" s="35">
        <f t="shared" si="7"/>
        <v>0</v>
      </c>
      <c r="N51" s="36">
        <f t="shared" si="6"/>
        <v>21.397750835872699</v>
      </c>
      <c r="O51" s="18">
        <v>208572</v>
      </c>
      <c r="P51" s="18">
        <v>1207</v>
      </c>
      <c r="Q51" s="48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s="69" customFormat="1" ht="18.75">
      <c r="A52" s="14">
        <v>27</v>
      </c>
      <c r="B52" s="13">
        <v>2114875544</v>
      </c>
      <c r="C52" s="13" t="s">
        <v>73</v>
      </c>
      <c r="D52" s="24"/>
      <c r="E52" s="16">
        <v>0</v>
      </c>
      <c r="F52" s="16">
        <v>0</v>
      </c>
      <c r="G52" s="78" t="s">
        <v>187</v>
      </c>
      <c r="H52" s="18">
        <f t="shared" si="1"/>
        <v>0</v>
      </c>
      <c r="I52" s="16">
        <f t="shared" si="2"/>
        <v>0</v>
      </c>
      <c r="J52" s="16">
        <f t="shared" si="3"/>
        <v>0</v>
      </c>
      <c r="K52" s="33">
        <v>21.299999851303401</v>
      </c>
      <c r="L52" s="34">
        <f t="shared" si="4"/>
        <v>21.299999851303401</v>
      </c>
      <c r="M52" s="35">
        <f t="shared" si="7"/>
        <v>0</v>
      </c>
      <c r="N52" s="36">
        <f t="shared" si="6"/>
        <v>21.299999851303401</v>
      </c>
      <c r="O52" s="18"/>
      <c r="P52" s="18"/>
      <c r="Q52" s="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s="3" customFormat="1" ht="18.75">
      <c r="A53" s="14">
        <v>53</v>
      </c>
      <c r="B53" s="13">
        <v>500959924</v>
      </c>
      <c r="C53" s="13" t="s">
        <v>99</v>
      </c>
      <c r="D53" s="24"/>
      <c r="E53" s="16">
        <v>0</v>
      </c>
      <c r="F53" s="16">
        <v>50</v>
      </c>
      <c r="G53" s="78" t="s">
        <v>187</v>
      </c>
      <c r="H53" s="18">
        <f t="shared" si="1"/>
        <v>0</v>
      </c>
      <c r="I53" s="16">
        <f t="shared" si="2"/>
        <v>1</v>
      </c>
      <c r="J53" s="16">
        <f t="shared" si="3"/>
        <v>1</v>
      </c>
      <c r="K53" s="33">
        <v>19.866302664048199</v>
      </c>
      <c r="L53" s="34">
        <f t="shared" si="4"/>
        <v>20.866302664048199</v>
      </c>
      <c r="M53" s="35">
        <f t="shared" si="7"/>
        <v>0</v>
      </c>
      <c r="N53" s="36">
        <f t="shared" si="6"/>
        <v>20.866302664048199</v>
      </c>
      <c r="O53" s="18">
        <v>244540</v>
      </c>
      <c r="P53" s="18">
        <v>1431</v>
      </c>
      <c r="Q53" s="18"/>
    </row>
    <row r="54" spans="1:112" s="3" customFormat="1" ht="18.75">
      <c r="A54" s="14">
        <v>43</v>
      </c>
      <c r="B54" s="13">
        <v>1853818182</v>
      </c>
      <c r="C54" s="13" t="s">
        <v>89</v>
      </c>
      <c r="D54" s="24"/>
      <c r="E54" s="16">
        <v>0</v>
      </c>
      <c r="F54" s="16">
        <v>50</v>
      </c>
      <c r="G54" s="78" t="s">
        <v>187</v>
      </c>
      <c r="H54" s="18">
        <f t="shared" si="1"/>
        <v>0</v>
      </c>
      <c r="I54" s="16">
        <f t="shared" si="2"/>
        <v>1</v>
      </c>
      <c r="J54" s="16">
        <f t="shared" si="3"/>
        <v>1</v>
      </c>
      <c r="K54" s="33">
        <v>19.832670137230899</v>
      </c>
      <c r="L54" s="34">
        <f t="shared" si="4"/>
        <v>20.832670137230899</v>
      </c>
      <c r="M54" s="35">
        <f t="shared" si="7"/>
        <v>0</v>
      </c>
      <c r="N54" s="36">
        <f t="shared" si="6"/>
        <v>20.832670137230899</v>
      </c>
      <c r="O54" s="18">
        <v>322436</v>
      </c>
      <c r="P54" s="18">
        <v>1549</v>
      </c>
      <c r="Q54" s="18"/>
    </row>
    <row r="55" spans="1:112" s="3" customFormat="1" ht="18.75">
      <c r="A55" s="14">
        <v>93</v>
      </c>
      <c r="B55" s="13">
        <v>1458346420</v>
      </c>
      <c r="C55" s="13" t="s">
        <v>178</v>
      </c>
      <c r="D55" s="24"/>
      <c r="E55" s="16">
        <v>2</v>
      </c>
      <c r="F55" s="16">
        <v>52</v>
      </c>
      <c r="G55" s="78" t="s">
        <v>187</v>
      </c>
      <c r="H55" s="18">
        <f t="shared" si="1"/>
        <v>2</v>
      </c>
      <c r="I55" s="16">
        <f t="shared" si="2"/>
        <v>1.04</v>
      </c>
      <c r="J55" s="16">
        <f t="shared" si="3"/>
        <v>3.04</v>
      </c>
      <c r="K55" s="33">
        <v>17.792069417210801</v>
      </c>
      <c r="L55" s="34">
        <f t="shared" si="4"/>
        <v>20.8320694172108</v>
      </c>
      <c r="M55" s="35">
        <f t="shared" si="7"/>
        <v>0</v>
      </c>
      <c r="N55" s="36">
        <f t="shared" si="6"/>
        <v>20.8320694172108</v>
      </c>
      <c r="O55" s="18">
        <v>238449</v>
      </c>
      <c r="P55" s="18">
        <v>1440</v>
      </c>
      <c r="Q55" s="47"/>
    </row>
    <row r="56" spans="1:112" s="3" customFormat="1" ht="18.75">
      <c r="A56" s="13">
        <v>108</v>
      </c>
      <c r="B56" s="13">
        <v>914057984</v>
      </c>
      <c r="C56" s="13" t="s">
        <v>196</v>
      </c>
      <c r="D56" s="24"/>
      <c r="E56" s="16">
        <v>0</v>
      </c>
      <c r="F56" s="16">
        <v>0</v>
      </c>
      <c r="G56" s="78" t="s">
        <v>187</v>
      </c>
      <c r="H56" s="18">
        <f t="shared" si="1"/>
        <v>0</v>
      </c>
      <c r="I56" s="16">
        <f t="shared" si="2"/>
        <v>0</v>
      </c>
      <c r="J56" s="16">
        <f t="shared" si="3"/>
        <v>0</v>
      </c>
      <c r="K56" s="33">
        <v>20.3510959276622</v>
      </c>
      <c r="L56" s="34">
        <f t="shared" si="4"/>
        <v>20.3510959276622</v>
      </c>
      <c r="M56" s="35">
        <f t="shared" si="7"/>
        <v>0</v>
      </c>
      <c r="N56" s="36">
        <f t="shared" si="6"/>
        <v>20.3510959276622</v>
      </c>
      <c r="O56" s="18"/>
      <c r="P56" s="18"/>
      <c r="Q56" s="47"/>
    </row>
    <row r="57" spans="1:112" s="3" customFormat="1" ht="18.75">
      <c r="A57" s="14">
        <v>34</v>
      </c>
      <c r="B57" s="13">
        <v>2021794494</v>
      </c>
      <c r="C57" s="13" t="s">
        <v>80</v>
      </c>
      <c r="D57" s="24"/>
      <c r="E57" s="16">
        <v>0</v>
      </c>
      <c r="F57" s="16">
        <v>30</v>
      </c>
      <c r="G57" s="78" t="s">
        <v>187</v>
      </c>
      <c r="H57" s="18">
        <f t="shared" si="1"/>
        <v>0</v>
      </c>
      <c r="I57" s="16">
        <f t="shared" si="2"/>
        <v>0.6</v>
      </c>
      <c r="J57" s="16">
        <f t="shared" si="3"/>
        <v>0.6</v>
      </c>
      <c r="K57" s="33">
        <v>19.501774947024199</v>
      </c>
      <c r="L57" s="34">
        <f t="shared" si="4"/>
        <v>20.1017749470242</v>
      </c>
      <c r="M57" s="35">
        <f t="shared" si="7"/>
        <v>0</v>
      </c>
      <c r="N57" s="36">
        <f t="shared" si="6"/>
        <v>20.1017749470242</v>
      </c>
      <c r="O57" s="18">
        <v>258228</v>
      </c>
      <c r="P57" s="18">
        <v>1576</v>
      </c>
      <c r="Q57" s="18"/>
    </row>
    <row r="58" spans="1:112" s="3" customFormat="1" ht="18.75">
      <c r="A58" s="13">
        <v>141</v>
      </c>
      <c r="B58" s="13">
        <v>1190305158</v>
      </c>
      <c r="C58" s="14" t="s">
        <v>261</v>
      </c>
      <c r="D58" s="68"/>
      <c r="E58" s="16">
        <v>0</v>
      </c>
      <c r="F58" s="16">
        <v>28</v>
      </c>
      <c r="G58" s="78" t="s">
        <v>187</v>
      </c>
      <c r="H58" s="18">
        <f t="shared" si="1"/>
        <v>0</v>
      </c>
      <c r="I58" s="16">
        <f t="shared" si="2"/>
        <v>0.56000000000000005</v>
      </c>
      <c r="J58" s="16">
        <f t="shared" si="3"/>
        <v>0.56000000000000005</v>
      </c>
      <c r="K58" s="33">
        <v>19.5309836700687</v>
      </c>
      <c r="L58" s="34">
        <f t="shared" si="4"/>
        <v>20.090983670068699</v>
      </c>
      <c r="M58" s="35">
        <f t="shared" si="7"/>
        <v>0</v>
      </c>
      <c r="N58" s="36">
        <f t="shared" si="6"/>
        <v>20.090983670068699</v>
      </c>
      <c r="O58" s="18">
        <v>206904</v>
      </c>
      <c r="P58" s="18">
        <v>1001</v>
      </c>
      <c r="Q58" s="47"/>
    </row>
    <row r="59" spans="1:112" s="3" customFormat="1" ht="18.75">
      <c r="A59" s="14">
        <v>94</v>
      </c>
      <c r="B59" s="13">
        <v>1885772704</v>
      </c>
      <c r="C59" s="13" t="s">
        <v>180</v>
      </c>
      <c r="D59" s="24"/>
      <c r="E59" s="16">
        <v>0</v>
      </c>
      <c r="F59" s="16">
        <v>24</v>
      </c>
      <c r="G59" s="78" t="s">
        <v>187</v>
      </c>
      <c r="H59" s="18">
        <f t="shared" si="1"/>
        <v>0</v>
      </c>
      <c r="I59" s="16">
        <f t="shared" si="2"/>
        <v>0.48</v>
      </c>
      <c r="J59" s="16">
        <f t="shared" si="3"/>
        <v>0.48</v>
      </c>
      <c r="K59" s="33">
        <v>19.558106055752901</v>
      </c>
      <c r="L59" s="34">
        <f t="shared" si="4"/>
        <v>20.038106055752902</v>
      </c>
      <c r="M59" s="35">
        <f t="shared" si="7"/>
        <v>0</v>
      </c>
      <c r="N59" s="36">
        <f t="shared" si="6"/>
        <v>20.038106055752902</v>
      </c>
      <c r="O59" s="18">
        <v>198783</v>
      </c>
      <c r="P59" s="18">
        <v>1149</v>
      </c>
      <c r="Q59" s="47"/>
    </row>
    <row r="60" spans="1:112" s="3" customFormat="1" ht="18.75">
      <c r="A60" s="13">
        <v>140</v>
      </c>
      <c r="B60" s="13">
        <v>1065672847</v>
      </c>
      <c r="C60" s="14" t="s">
        <v>259</v>
      </c>
      <c r="D60" s="68"/>
      <c r="E60" s="16">
        <v>1</v>
      </c>
      <c r="F60" s="16">
        <v>46</v>
      </c>
      <c r="G60" s="78" t="s">
        <v>187</v>
      </c>
      <c r="H60" s="18">
        <f t="shared" si="1"/>
        <v>1</v>
      </c>
      <c r="I60" s="16">
        <f t="shared" si="2"/>
        <v>0.92</v>
      </c>
      <c r="J60" s="16">
        <f t="shared" si="3"/>
        <v>1.92</v>
      </c>
      <c r="K60" s="33">
        <v>18.037848165689802</v>
      </c>
      <c r="L60" s="34">
        <f t="shared" si="4"/>
        <v>19.957848165689803</v>
      </c>
      <c r="M60" s="35">
        <f t="shared" si="7"/>
        <v>0</v>
      </c>
      <c r="N60" s="36">
        <f t="shared" si="6"/>
        <v>19.957848165689803</v>
      </c>
      <c r="O60" s="18">
        <v>157886</v>
      </c>
      <c r="P60" s="18">
        <v>891</v>
      </c>
      <c r="Q60" s="47"/>
    </row>
    <row r="61" spans="1:112" s="3" customFormat="1" ht="18.75">
      <c r="A61" s="13">
        <v>142</v>
      </c>
      <c r="B61" s="13">
        <v>465762786</v>
      </c>
      <c r="C61" s="66" t="s">
        <v>262</v>
      </c>
      <c r="D61" s="68"/>
      <c r="E61" s="16">
        <v>1</v>
      </c>
      <c r="F61" s="16">
        <v>0</v>
      </c>
      <c r="G61" s="78" t="s">
        <v>187</v>
      </c>
      <c r="H61" s="18">
        <f t="shared" si="1"/>
        <v>1</v>
      </c>
      <c r="I61" s="16">
        <f t="shared" si="2"/>
        <v>0</v>
      </c>
      <c r="J61" s="16">
        <f t="shared" si="3"/>
        <v>1</v>
      </c>
      <c r="K61" s="33">
        <v>18.043167869200399</v>
      </c>
      <c r="L61" s="34">
        <f t="shared" si="4"/>
        <v>19.043167869200399</v>
      </c>
      <c r="M61" s="35">
        <f t="shared" si="7"/>
        <v>0</v>
      </c>
      <c r="N61" s="36">
        <f t="shared" si="6"/>
        <v>19.043167869200399</v>
      </c>
      <c r="O61" s="18">
        <v>99411</v>
      </c>
      <c r="P61" s="18">
        <v>699</v>
      </c>
      <c r="Q61" s="47">
        <v>50</v>
      </c>
    </row>
    <row r="62" spans="1:112" s="3" customFormat="1" ht="18.75">
      <c r="A62" s="13">
        <v>135</v>
      </c>
      <c r="B62" s="13">
        <v>228737868</v>
      </c>
      <c r="C62" s="14" t="s">
        <v>248</v>
      </c>
      <c r="D62" s="68"/>
      <c r="E62" s="16">
        <v>0</v>
      </c>
      <c r="F62" s="16">
        <v>0</v>
      </c>
      <c r="G62" s="78" t="s">
        <v>187</v>
      </c>
      <c r="H62" s="18">
        <f t="shared" si="1"/>
        <v>0</v>
      </c>
      <c r="I62" s="16">
        <f t="shared" si="2"/>
        <v>0</v>
      </c>
      <c r="J62" s="16">
        <f t="shared" si="3"/>
        <v>0</v>
      </c>
      <c r="K62" s="33">
        <v>18.5389460247339</v>
      </c>
      <c r="L62" s="34">
        <f t="shared" si="4"/>
        <v>18.5389460247339</v>
      </c>
      <c r="M62" s="35">
        <f t="shared" si="7"/>
        <v>0</v>
      </c>
      <c r="N62" s="36">
        <f t="shared" si="6"/>
        <v>18.5389460247339</v>
      </c>
      <c r="O62" s="18"/>
      <c r="P62" s="18"/>
      <c r="Q62" s="47"/>
    </row>
    <row r="63" spans="1:112" s="3" customFormat="1" ht="18.75">
      <c r="A63" s="14">
        <v>100</v>
      </c>
      <c r="B63" s="13">
        <v>1516934519</v>
      </c>
      <c r="C63" s="14" t="s">
        <v>185</v>
      </c>
      <c r="D63" s="24"/>
      <c r="E63" s="16">
        <v>0</v>
      </c>
      <c r="F63" s="16">
        <v>0</v>
      </c>
      <c r="G63" s="78" t="s">
        <v>187</v>
      </c>
      <c r="H63" s="18">
        <f t="shared" si="1"/>
        <v>0</v>
      </c>
      <c r="I63" s="16">
        <f t="shared" si="2"/>
        <v>0</v>
      </c>
      <c r="J63" s="16">
        <f t="shared" si="3"/>
        <v>0</v>
      </c>
      <c r="K63" s="33">
        <v>18.261857269231999</v>
      </c>
      <c r="L63" s="34">
        <f t="shared" si="4"/>
        <v>18.261857269231999</v>
      </c>
      <c r="M63" s="35">
        <f t="shared" si="7"/>
        <v>0</v>
      </c>
      <c r="N63" s="36">
        <f t="shared" si="6"/>
        <v>18.261857269231999</v>
      </c>
      <c r="O63" s="18"/>
      <c r="P63" s="18"/>
      <c r="Q63" s="47"/>
    </row>
    <row r="64" spans="1:112" s="3" customFormat="1" ht="18.75">
      <c r="A64" s="13">
        <v>139</v>
      </c>
      <c r="B64" s="13">
        <v>733371013</v>
      </c>
      <c r="C64" s="14" t="s">
        <v>260</v>
      </c>
      <c r="D64" s="68"/>
      <c r="E64" s="16">
        <v>0</v>
      </c>
      <c r="F64" s="16">
        <v>0</v>
      </c>
      <c r="G64" s="78" t="s">
        <v>187</v>
      </c>
      <c r="H64" s="18">
        <f t="shared" si="1"/>
        <v>0</v>
      </c>
      <c r="I64" s="16">
        <f t="shared" si="2"/>
        <v>0</v>
      </c>
      <c r="J64" s="16">
        <f t="shared" si="3"/>
        <v>0</v>
      </c>
      <c r="K64" s="33">
        <v>17.943195572043098</v>
      </c>
      <c r="L64" s="34">
        <f t="shared" si="4"/>
        <v>17.943195572043098</v>
      </c>
      <c r="M64" s="35">
        <f t="shared" si="7"/>
        <v>0</v>
      </c>
      <c r="N64" s="36">
        <f t="shared" si="6"/>
        <v>17.943195572043098</v>
      </c>
      <c r="O64" s="18"/>
      <c r="P64" s="18"/>
      <c r="Q64" s="47"/>
    </row>
    <row r="65" spans="1:18" s="3" customFormat="1" ht="18.75">
      <c r="A65" s="13">
        <v>137</v>
      </c>
      <c r="B65" s="13">
        <v>1604916542</v>
      </c>
      <c r="C65" s="14" t="s">
        <v>250</v>
      </c>
      <c r="D65" s="68"/>
      <c r="E65" s="16">
        <v>0</v>
      </c>
      <c r="F65" s="16">
        <v>0</v>
      </c>
      <c r="G65" s="78" t="s">
        <v>187</v>
      </c>
      <c r="H65" s="18">
        <f t="shared" si="1"/>
        <v>0</v>
      </c>
      <c r="I65" s="16">
        <f t="shared" si="2"/>
        <v>0</v>
      </c>
      <c r="J65" s="16">
        <f t="shared" si="3"/>
        <v>0</v>
      </c>
      <c r="K65" s="33">
        <v>17.881251416689398</v>
      </c>
      <c r="L65" s="34">
        <f t="shared" si="4"/>
        <v>17.881251416689398</v>
      </c>
      <c r="M65" s="35">
        <f t="shared" si="7"/>
        <v>0</v>
      </c>
      <c r="N65" s="36">
        <f t="shared" si="6"/>
        <v>17.881251416689398</v>
      </c>
      <c r="O65" s="18"/>
      <c r="P65" s="18"/>
      <c r="Q65" s="47"/>
    </row>
    <row r="66" spans="1:18" s="3" customFormat="1" ht="18.75">
      <c r="A66" s="14">
        <v>105</v>
      </c>
      <c r="B66" s="13">
        <v>1172805144</v>
      </c>
      <c r="C66" s="14" t="s">
        <v>188</v>
      </c>
      <c r="D66" s="24"/>
      <c r="E66" s="16">
        <v>4</v>
      </c>
      <c r="F66" s="16">
        <v>31</v>
      </c>
      <c r="G66" s="81" t="s">
        <v>122</v>
      </c>
      <c r="H66" s="18">
        <f t="shared" si="1"/>
        <v>4</v>
      </c>
      <c r="I66" s="16">
        <f t="shared" si="2"/>
        <v>0.62</v>
      </c>
      <c r="J66" s="16">
        <f t="shared" si="3"/>
        <v>4.62</v>
      </c>
      <c r="K66" s="33">
        <v>19.009072337037601</v>
      </c>
      <c r="L66" s="34">
        <f t="shared" si="4"/>
        <v>23.629072337037602</v>
      </c>
      <c r="M66" s="35">
        <f t="shared" si="7"/>
        <v>8.125</v>
      </c>
      <c r="N66" s="36">
        <f t="shared" si="6"/>
        <v>15.504072337037602</v>
      </c>
      <c r="O66" s="18">
        <v>182442</v>
      </c>
      <c r="P66" s="18">
        <v>1134</v>
      </c>
      <c r="Q66" s="33"/>
      <c r="R66" s="3" t="e">
        <f>_xlfn.AGGREGATE(16,6,$N$5:$N$65,1-(Q66-1)/$S$1)</f>
        <v>#NUM!</v>
      </c>
    </row>
  </sheetData>
  <autoFilter ref="A4:Q66" xr:uid="{00000000-0009-0000-0000-00000E000000}">
    <sortState xmlns:xlrd2="http://schemas.microsoft.com/office/spreadsheetml/2017/richdata2" ref="A4:Q66">
      <sortCondition descending="1" ref="N4:N66"/>
    </sortState>
  </autoFilter>
  <mergeCells count="4">
    <mergeCell ref="A1:P1"/>
    <mergeCell ref="A2:P2"/>
    <mergeCell ref="A3:D3"/>
    <mergeCell ref="G3:N3"/>
  </mergeCells>
  <phoneticPr fontId="22" type="noConversion"/>
  <conditionalFormatting sqref="E66">
    <cfRule type="cellIs" dxfId="338" priority="2" operator="lessThan">
      <formula>1</formula>
    </cfRule>
  </conditionalFormatting>
  <conditionalFormatting sqref="F66">
    <cfRule type="cellIs" dxfId="337" priority="1" operator="lessThan">
      <formula>1</formula>
    </cfRule>
  </conditionalFormatting>
  <conditionalFormatting sqref="E5:E65">
    <cfRule type="cellIs" dxfId="336" priority="10" operator="lessThan">
      <formula>1</formula>
    </cfRule>
  </conditionalFormatting>
  <conditionalFormatting sqref="F5:F65">
    <cfRule type="cellIs" dxfId="335" priority="9" operator="lessThan">
      <formula>1</formula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H66"/>
  <sheetViews>
    <sheetView topLeftCell="A46" zoomScale="87" zoomScaleNormal="87" workbookViewId="0">
      <selection activeCell="N5" sqref="N5:N6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0.125" style="4" customWidth="1"/>
    <col min="5" max="5" width="13.125" style="4" customWidth="1"/>
    <col min="6" max="6" width="13.75" style="4" customWidth="1"/>
    <col min="7" max="7" width="18.625" style="4" customWidth="1"/>
    <col min="8" max="8" width="9" style="4" customWidth="1"/>
    <col min="9" max="9" width="13.5" style="4" customWidth="1"/>
    <col min="10" max="10" width="9" style="4" customWidth="1"/>
    <col min="11" max="11" width="11.125" style="4" customWidth="1"/>
    <col min="12" max="12" width="10.5" style="4" customWidth="1"/>
    <col min="13" max="13" width="9.25" style="4" customWidth="1"/>
    <col min="14" max="14" width="12.625" style="4" customWidth="1"/>
    <col min="15" max="15" width="9.875" style="4"/>
    <col min="16" max="16" width="11.125" style="4" customWidth="1"/>
    <col min="17" max="17" width="11.125" style="6" customWidth="1"/>
    <col min="18" max="18" width="30.5" customWidth="1"/>
  </cols>
  <sheetData>
    <row r="1" spans="1:22" ht="36.6" customHeight="1">
      <c r="A1" s="587" t="str">
        <f>CONCATENATE("157区 活动中心",S14,"年",S15,"月",S16,"日","分包贡献明细"," 统计：二三傻")</f>
        <v>157区 活动中心2020年1月18日分包贡献明细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9"/>
      <c r="Q1" s="28"/>
      <c r="R1" s="38" t="s">
        <v>104</v>
      </c>
      <c r="S1" s="5">
        <v>51</v>
      </c>
      <c r="T1" s="3"/>
      <c r="U1" s="3"/>
      <c r="V1" s="3"/>
    </row>
    <row r="2" spans="1:22" ht="135" customHeight="1">
      <c r="A2" s="590" t="s">
        <v>251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2"/>
      <c r="Q2" s="29"/>
      <c r="R2" s="39" t="s">
        <v>1</v>
      </c>
      <c r="S2" s="40" t="s">
        <v>105</v>
      </c>
      <c r="T2" s="41" t="s">
        <v>106</v>
      </c>
      <c r="U2" s="41" t="s">
        <v>107</v>
      </c>
      <c r="V2" s="42" t="s">
        <v>108</v>
      </c>
    </row>
    <row r="3" spans="1:22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9"/>
      <c r="O3" s="30"/>
      <c r="P3" s="30"/>
      <c r="Q3" s="30"/>
      <c r="R3" s="43" t="s">
        <v>113</v>
      </c>
      <c r="S3" s="44">
        <f>V3/$S$12</f>
        <v>10.625</v>
      </c>
      <c r="T3" s="39">
        <v>5</v>
      </c>
      <c r="U3" s="39">
        <v>7</v>
      </c>
      <c r="V3" s="39">
        <v>1700</v>
      </c>
    </row>
    <row r="4" spans="1:22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31" t="s">
        <v>170</v>
      </c>
      <c r="K4" s="10" t="s">
        <v>171</v>
      </c>
      <c r="L4" s="32" t="s">
        <v>23</v>
      </c>
      <c r="M4" s="10" t="s">
        <v>22</v>
      </c>
      <c r="N4" s="10" t="s">
        <v>172</v>
      </c>
      <c r="O4" s="10" t="s">
        <v>115</v>
      </c>
      <c r="P4" s="10" t="s">
        <v>116</v>
      </c>
      <c r="Q4" s="10" t="s">
        <v>9</v>
      </c>
      <c r="R4" s="45" t="s">
        <v>117</v>
      </c>
      <c r="S4" s="44">
        <f t="shared" ref="S4:S8" si="0">V4/$S$12</f>
        <v>8.75</v>
      </c>
      <c r="T4" s="39">
        <v>4</v>
      </c>
      <c r="U4" s="39">
        <v>6</v>
      </c>
      <c r="V4" s="39">
        <v>1400</v>
      </c>
    </row>
    <row r="5" spans="1:22" s="1" customFormat="1" ht="18.75">
      <c r="A5" s="14">
        <v>87</v>
      </c>
      <c r="B5" s="13">
        <v>1126397085</v>
      </c>
      <c r="C5" s="13" t="s">
        <v>153</v>
      </c>
      <c r="D5" s="24"/>
      <c r="E5" s="16">
        <v>2</v>
      </c>
      <c r="F5" s="16">
        <v>60</v>
      </c>
      <c r="G5" s="43" t="s">
        <v>113</v>
      </c>
      <c r="H5" s="18">
        <f t="shared" ref="H5:H36" si="1">E5</f>
        <v>2</v>
      </c>
      <c r="I5" s="16">
        <f t="shared" ref="I5:I36" si="2">F5/$S$13</f>
        <v>1.2</v>
      </c>
      <c r="J5" s="16">
        <f t="shared" ref="J5:J36" si="3">H5+I5</f>
        <v>3.2</v>
      </c>
      <c r="K5" s="33">
        <v>30.756284792038102</v>
      </c>
      <c r="L5" s="34">
        <f t="shared" ref="L5:L36" si="4">J5+K5</f>
        <v>33.956284792038105</v>
      </c>
      <c r="M5" s="35">
        <f t="shared" ref="M5:M36" si="5">VLOOKUP(G5,$R$3:$S$9,2,FALSE)</f>
        <v>10.625</v>
      </c>
      <c r="N5" s="36">
        <f t="shared" ref="N5:N36" si="6">L5-M5</f>
        <v>23.331284792038105</v>
      </c>
      <c r="O5" s="18">
        <v>237598</v>
      </c>
      <c r="P5" s="18">
        <v>1364</v>
      </c>
      <c r="Q5" s="47"/>
      <c r="R5" s="23" t="s">
        <v>120</v>
      </c>
      <c r="S5" s="44">
        <f t="shared" si="0"/>
        <v>6.875</v>
      </c>
      <c r="T5" s="46">
        <v>3</v>
      </c>
      <c r="U5" s="46">
        <v>5</v>
      </c>
      <c r="V5" s="46">
        <v>1100</v>
      </c>
    </row>
    <row r="6" spans="1:22" s="1" customFormat="1" ht="18.75">
      <c r="A6" s="13">
        <v>116</v>
      </c>
      <c r="B6" s="13">
        <v>2122596917</v>
      </c>
      <c r="C6" s="13" t="s">
        <v>217</v>
      </c>
      <c r="D6" s="68"/>
      <c r="E6" s="16">
        <v>3</v>
      </c>
      <c r="F6" s="16">
        <v>48</v>
      </c>
      <c r="G6" s="43" t="s">
        <v>113</v>
      </c>
      <c r="H6" s="18">
        <f t="shared" si="1"/>
        <v>3</v>
      </c>
      <c r="I6" s="16">
        <f t="shared" si="2"/>
        <v>0.96</v>
      </c>
      <c r="J6" s="16">
        <f t="shared" si="3"/>
        <v>3.96</v>
      </c>
      <c r="K6" s="33">
        <v>27.038985069144001</v>
      </c>
      <c r="L6" s="34">
        <f t="shared" si="4"/>
        <v>30.998985069144002</v>
      </c>
      <c r="M6" s="35">
        <f t="shared" si="5"/>
        <v>10.625</v>
      </c>
      <c r="N6" s="36">
        <f t="shared" si="6"/>
        <v>20.373985069144002</v>
      </c>
      <c r="O6" s="18">
        <v>196288</v>
      </c>
      <c r="P6" s="18">
        <v>1143</v>
      </c>
      <c r="Q6" s="48"/>
      <c r="R6" s="19" t="s">
        <v>122</v>
      </c>
      <c r="S6" s="44">
        <f t="shared" si="0"/>
        <v>8.125</v>
      </c>
      <c r="T6" s="46">
        <v>4</v>
      </c>
      <c r="U6" s="46">
        <v>5</v>
      </c>
      <c r="V6" s="46">
        <v>1300</v>
      </c>
    </row>
    <row r="7" spans="1:22" s="1" customFormat="1" ht="18.75">
      <c r="A7" s="13">
        <v>130</v>
      </c>
      <c r="B7" s="13">
        <v>1957463045</v>
      </c>
      <c r="C7" s="14" t="s">
        <v>238</v>
      </c>
      <c r="D7" s="68"/>
      <c r="E7" s="16">
        <v>3</v>
      </c>
      <c r="F7" s="16">
        <v>60</v>
      </c>
      <c r="G7" s="43" t="s">
        <v>113</v>
      </c>
      <c r="H7" s="18">
        <f t="shared" si="1"/>
        <v>3</v>
      </c>
      <c r="I7" s="16">
        <f t="shared" si="2"/>
        <v>1.2</v>
      </c>
      <c r="J7" s="16">
        <f t="shared" si="3"/>
        <v>4.2</v>
      </c>
      <c r="K7" s="33">
        <v>25.4750972284039</v>
      </c>
      <c r="L7" s="34">
        <f t="shared" si="4"/>
        <v>29.675097228403899</v>
      </c>
      <c r="M7" s="35">
        <f t="shared" si="5"/>
        <v>10.625</v>
      </c>
      <c r="N7" s="36">
        <f t="shared" si="6"/>
        <v>19.050097228403899</v>
      </c>
      <c r="O7" s="18">
        <v>228748</v>
      </c>
      <c r="P7" s="18">
        <v>1331</v>
      </c>
      <c r="Q7" s="47"/>
      <c r="R7" s="22" t="s">
        <v>123</v>
      </c>
      <c r="S7" s="44">
        <f t="shared" si="0"/>
        <v>6.25</v>
      </c>
      <c r="T7" s="46">
        <v>3</v>
      </c>
      <c r="U7" s="46">
        <v>4</v>
      </c>
      <c r="V7" s="46">
        <v>1000</v>
      </c>
    </row>
    <row r="8" spans="1:22" s="1" customFormat="1" ht="18.75">
      <c r="A8" s="14">
        <v>82</v>
      </c>
      <c r="B8" s="13">
        <v>982362214</v>
      </c>
      <c r="C8" s="13" t="s">
        <v>144</v>
      </c>
      <c r="D8" s="24"/>
      <c r="E8" s="16">
        <v>3</v>
      </c>
      <c r="F8" s="16">
        <v>60</v>
      </c>
      <c r="G8" s="43" t="s">
        <v>113</v>
      </c>
      <c r="H8" s="18">
        <f t="shared" si="1"/>
        <v>3</v>
      </c>
      <c r="I8" s="16">
        <f t="shared" si="2"/>
        <v>1.2</v>
      </c>
      <c r="J8" s="16">
        <f t="shared" si="3"/>
        <v>4.2</v>
      </c>
      <c r="K8" s="33">
        <v>25.334684477995602</v>
      </c>
      <c r="L8" s="34">
        <f t="shared" si="4"/>
        <v>29.534684477995601</v>
      </c>
      <c r="M8" s="35">
        <f t="shared" si="5"/>
        <v>10.625</v>
      </c>
      <c r="N8" s="36">
        <f t="shared" si="6"/>
        <v>18.909684477995601</v>
      </c>
      <c r="O8" s="18">
        <v>234349</v>
      </c>
      <c r="P8" s="18">
        <v>1463</v>
      </c>
      <c r="Q8" s="18"/>
      <c r="R8" s="23" t="s">
        <v>124</v>
      </c>
      <c r="S8" s="44">
        <f t="shared" si="0"/>
        <v>4.375</v>
      </c>
      <c r="T8" s="46">
        <v>2</v>
      </c>
      <c r="U8" s="46">
        <v>3</v>
      </c>
      <c r="V8" s="46">
        <v>700</v>
      </c>
    </row>
    <row r="9" spans="1:22" s="1" customFormat="1" ht="18.75">
      <c r="A9" s="14">
        <v>16</v>
      </c>
      <c r="B9" s="13">
        <v>438498603</v>
      </c>
      <c r="C9" s="13" t="s">
        <v>61</v>
      </c>
      <c r="D9" s="24"/>
      <c r="E9" s="16">
        <v>3</v>
      </c>
      <c r="F9" s="16">
        <v>60</v>
      </c>
      <c r="G9" s="43" t="s">
        <v>113</v>
      </c>
      <c r="H9" s="18">
        <f t="shared" si="1"/>
        <v>3</v>
      </c>
      <c r="I9" s="16">
        <f t="shared" si="2"/>
        <v>1.2</v>
      </c>
      <c r="J9" s="16">
        <f t="shared" si="3"/>
        <v>4.2</v>
      </c>
      <c r="K9" s="33">
        <v>25.320166907263101</v>
      </c>
      <c r="L9" s="34">
        <f t="shared" si="4"/>
        <v>29.5201669072631</v>
      </c>
      <c r="M9" s="35">
        <f t="shared" si="5"/>
        <v>10.625</v>
      </c>
      <c r="N9" s="36">
        <f t="shared" si="6"/>
        <v>18.8951669072631</v>
      </c>
      <c r="O9" s="18">
        <v>239602</v>
      </c>
      <c r="P9" s="18">
        <v>1332</v>
      </c>
      <c r="Q9" s="4"/>
      <c r="R9" s="49" t="s">
        <v>187</v>
      </c>
      <c r="S9" s="2">
        <v>0</v>
      </c>
      <c r="T9" s="2"/>
      <c r="U9" s="2"/>
      <c r="V9" s="2"/>
    </row>
    <row r="10" spans="1:22" s="1" customFormat="1" ht="18.75">
      <c r="A10" s="14">
        <v>23</v>
      </c>
      <c r="B10" s="13">
        <v>340156892</v>
      </c>
      <c r="C10" s="13" t="s">
        <v>70</v>
      </c>
      <c r="D10" s="24"/>
      <c r="E10" s="16">
        <v>3</v>
      </c>
      <c r="F10" s="16">
        <v>60</v>
      </c>
      <c r="G10" s="43" t="s">
        <v>113</v>
      </c>
      <c r="H10" s="18">
        <f t="shared" si="1"/>
        <v>3</v>
      </c>
      <c r="I10" s="16">
        <f t="shared" si="2"/>
        <v>1.2</v>
      </c>
      <c r="J10" s="16">
        <f t="shared" si="3"/>
        <v>4.2</v>
      </c>
      <c r="K10" s="33">
        <v>25.228628463138499</v>
      </c>
      <c r="L10" s="34">
        <f t="shared" si="4"/>
        <v>29.428628463138498</v>
      </c>
      <c r="M10" s="35">
        <f t="shared" si="5"/>
        <v>10.625</v>
      </c>
      <c r="N10" s="36">
        <f t="shared" si="6"/>
        <v>18.803628463138498</v>
      </c>
      <c r="O10" s="18">
        <v>245754</v>
      </c>
      <c r="P10" s="18">
        <v>1311</v>
      </c>
      <c r="Q10" s="18"/>
      <c r="R10" s="50"/>
    </row>
    <row r="11" spans="1:22" s="1" customFormat="1" ht="18.75">
      <c r="A11" s="14">
        <v>10</v>
      </c>
      <c r="B11" s="13">
        <v>2108977014</v>
      </c>
      <c r="C11" s="13" t="s">
        <v>49</v>
      </c>
      <c r="D11" s="24"/>
      <c r="E11" s="16">
        <v>3</v>
      </c>
      <c r="F11" s="16">
        <v>60</v>
      </c>
      <c r="G11" s="45" t="s">
        <v>117</v>
      </c>
      <c r="H11" s="18">
        <f t="shared" si="1"/>
        <v>3</v>
      </c>
      <c r="I11" s="16">
        <f t="shared" si="2"/>
        <v>1.2</v>
      </c>
      <c r="J11" s="16">
        <f t="shared" si="3"/>
        <v>4.2</v>
      </c>
      <c r="K11" s="33">
        <v>25.2097293799185</v>
      </c>
      <c r="L11" s="34">
        <f t="shared" si="4"/>
        <v>29.409729379918499</v>
      </c>
      <c r="M11" s="35">
        <f t="shared" si="5"/>
        <v>8.75</v>
      </c>
      <c r="N11" s="36">
        <f t="shared" si="6"/>
        <v>20.659729379918499</v>
      </c>
      <c r="O11" s="18">
        <v>257699</v>
      </c>
      <c r="P11" s="18">
        <v>1524</v>
      </c>
      <c r="Q11" s="18"/>
      <c r="R11" s="51" t="s">
        <v>209</v>
      </c>
      <c r="S11" s="1">
        <v>15000</v>
      </c>
    </row>
    <row r="12" spans="1:22" s="2" customFormat="1" ht="18.75">
      <c r="A12" s="13">
        <v>118</v>
      </c>
      <c r="B12" s="13">
        <v>2018112397</v>
      </c>
      <c r="C12" s="13" t="s">
        <v>221</v>
      </c>
      <c r="D12" s="68"/>
      <c r="E12" s="16">
        <v>3</v>
      </c>
      <c r="F12" s="16">
        <v>60</v>
      </c>
      <c r="G12" s="45" t="s">
        <v>117</v>
      </c>
      <c r="H12" s="18">
        <f t="shared" si="1"/>
        <v>3</v>
      </c>
      <c r="I12" s="16">
        <f t="shared" si="2"/>
        <v>1.2</v>
      </c>
      <c r="J12" s="16">
        <f t="shared" si="3"/>
        <v>4.2</v>
      </c>
      <c r="K12" s="33">
        <v>24.914126646349001</v>
      </c>
      <c r="L12" s="34">
        <f t="shared" si="4"/>
        <v>29.114126646349</v>
      </c>
      <c r="M12" s="35">
        <f t="shared" si="5"/>
        <v>8.75</v>
      </c>
      <c r="N12" s="36">
        <f t="shared" si="6"/>
        <v>20.364126646349</v>
      </c>
      <c r="O12" s="18">
        <v>211768</v>
      </c>
      <c r="P12" s="18">
        <v>1169</v>
      </c>
      <c r="Q12" s="48"/>
      <c r="R12" s="52" t="s">
        <v>210</v>
      </c>
      <c r="S12" s="53">
        <v>160</v>
      </c>
      <c r="T12" s="1"/>
      <c r="U12" s="1"/>
      <c r="V12" s="1"/>
    </row>
    <row r="13" spans="1:22" s="2" customFormat="1" ht="18.75">
      <c r="A13" s="14">
        <v>57</v>
      </c>
      <c r="B13" s="13">
        <v>446583427</v>
      </c>
      <c r="C13" s="13" t="s">
        <v>118</v>
      </c>
      <c r="D13" s="14" t="s">
        <v>119</v>
      </c>
      <c r="E13" s="16">
        <v>3</v>
      </c>
      <c r="F13" s="16">
        <v>60</v>
      </c>
      <c r="G13" s="45" t="s">
        <v>117</v>
      </c>
      <c r="H13" s="18">
        <f t="shared" si="1"/>
        <v>3</v>
      </c>
      <c r="I13" s="16">
        <f t="shared" si="2"/>
        <v>1.2</v>
      </c>
      <c r="J13" s="16">
        <f t="shared" si="3"/>
        <v>4.2</v>
      </c>
      <c r="K13" s="33">
        <v>24.877621773858699</v>
      </c>
      <c r="L13" s="34">
        <f t="shared" si="4"/>
        <v>29.077621773858699</v>
      </c>
      <c r="M13" s="35">
        <f t="shared" si="5"/>
        <v>8.75</v>
      </c>
      <c r="N13" s="36">
        <f t="shared" si="6"/>
        <v>20.327621773858699</v>
      </c>
      <c r="O13" s="18">
        <v>243707</v>
      </c>
      <c r="P13" s="18">
        <v>1355</v>
      </c>
      <c r="Q13" s="18"/>
      <c r="R13" s="54" t="s">
        <v>256</v>
      </c>
      <c r="S13" s="53">
        <v>50</v>
      </c>
      <c r="T13" s="1"/>
      <c r="U13" s="1"/>
      <c r="V13" s="1"/>
    </row>
    <row r="14" spans="1:22" s="2" customFormat="1" ht="18.75">
      <c r="A14" s="13">
        <v>118</v>
      </c>
      <c r="B14" s="13">
        <v>15662671026</v>
      </c>
      <c r="C14" s="13" t="s">
        <v>225</v>
      </c>
      <c r="D14" s="68"/>
      <c r="E14" s="16">
        <v>2</v>
      </c>
      <c r="F14" s="16">
        <v>39</v>
      </c>
      <c r="G14" s="45" t="s">
        <v>117</v>
      </c>
      <c r="H14" s="18">
        <f t="shared" si="1"/>
        <v>2</v>
      </c>
      <c r="I14" s="16">
        <f t="shared" si="2"/>
        <v>0.78</v>
      </c>
      <c r="J14" s="16">
        <f t="shared" si="3"/>
        <v>2.7800000000000002</v>
      </c>
      <c r="K14" s="33">
        <v>26.014566066700102</v>
      </c>
      <c r="L14" s="34">
        <f t="shared" si="4"/>
        <v>28.794566066700103</v>
      </c>
      <c r="M14" s="35">
        <f t="shared" si="5"/>
        <v>8.75</v>
      </c>
      <c r="N14" s="36">
        <f t="shared" si="6"/>
        <v>20.044566066700103</v>
      </c>
      <c r="O14" s="18">
        <v>182422</v>
      </c>
      <c r="P14" s="18">
        <v>1128</v>
      </c>
      <c r="Q14" s="48"/>
      <c r="R14" s="1" t="s">
        <v>212</v>
      </c>
      <c r="S14" s="53">
        <v>2020</v>
      </c>
      <c r="T14" s="1"/>
      <c r="U14" s="1"/>
      <c r="V14" s="1"/>
    </row>
    <row r="15" spans="1:22" s="2" customFormat="1" ht="18.75">
      <c r="A15" s="14">
        <v>122</v>
      </c>
      <c r="B15" s="13">
        <v>1940099728</v>
      </c>
      <c r="C15" s="13" t="s">
        <v>228</v>
      </c>
      <c r="D15" s="24"/>
      <c r="E15" s="16">
        <v>3</v>
      </c>
      <c r="F15" s="16">
        <v>60</v>
      </c>
      <c r="G15" s="45" t="s">
        <v>117</v>
      </c>
      <c r="H15" s="18">
        <f t="shared" si="1"/>
        <v>3</v>
      </c>
      <c r="I15" s="16">
        <f t="shared" si="2"/>
        <v>1.2</v>
      </c>
      <c r="J15" s="16">
        <f t="shared" si="3"/>
        <v>4.2</v>
      </c>
      <c r="K15" s="33">
        <v>24.323816823243799</v>
      </c>
      <c r="L15" s="34">
        <f t="shared" si="4"/>
        <v>28.523816823243799</v>
      </c>
      <c r="M15" s="35">
        <f t="shared" si="5"/>
        <v>8.75</v>
      </c>
      <c r="N15" s="36">
        <f t="shared" si="6"/>
        <v>19.773816823243799</v>
      </c>
      <c r="O15" s="18">
        <v>250078</v>
      </c>
      <c r="P15" s="18">
        <v>1477</v>
      </c>
      <c r="Q15" s="47"/>
      <c r="R15" s="1" t="s">
        <v>213</v>
      </c>
      <c r="S15" s="53">
        <v>1</v>
      </c>
      <c r="T15" s="1"/>
      <c r="U15" s="1"/>
      <c r="V15" s="1"/>
    </row>
    <row r="16" spans="1:22" s="2" customFormat="1" ht="18.75">
      <c r="A16" s="14">
        <v>107</v>
      </c>
      <c r="B16" s="13">
        <v>662528105</v>
      </c>
      <c r="C16" s="13" t="s">
        <v>195</v>
      </c>
      <c r="D16" s="24"/>
      <c r="E16" s="16">
        <v>2</v>
      </c>
      <c r="F16" s="16">
        <v>57</v>
      </c>
      <c r="G16" s="23" t="s">
        <v>120</v>
      </c>
      <c r="H16" s="18">
        <f t="shared" si="1"/>
        <v>2</v>
      </c>
      <c r="I16" s="16">
        <f t="shared" si="2"/>
        <v>1.1399999999999999</v>
      </c>
      <c r="J16" s="16">
        <f t="shared" si="3"/>
        <v>3.1399999999999997</v>
      </c>
      <c r="K16" s="33">
        <v>25.328268565663901</v>
      </c>
      <c r="L16" s="34">
        <f t="shared" si="4"/>
        <v>28.468268565663902</v>
      </c>
      <c r="M16" s="35">
        <f t="shared" si="5"/>
        <v>6.875</v>
      </c>
      <c r="N16" s="36">
        <f t="shared" si="6"/>
        <v>21.593268565663902</v>
      </c>
      <c r="O16" s="18">
        <v>198321</v>
      </c>
      <c r="P16" s="18">
        <v>1376</v>
      </c>
      <c r="Q16" s="47"/>
      <c r="R16" s="1" t="s">
        <v>214</v>
      </c>
      <c r="S16" s="53">
        <v>18</v>
      </c>
      <c r="T16" s="1"/>
      <c r="U16" s="1"/>
      <c r="V16" s="1"/>
    </row>
    <row r="17" spans="1:22" s="2" customFormat="1" ht="18.75">
      <c r="A17" s="13">
        <v>128</v>
      </c>
      <c r="B17" s="13">
        <v>1214614935</v>
      </c>
      <c r="C17" s="14" t="s">
        <v>257</v>
      </c>
      <c r="D17" s="14" t="s">
        <v>235</v>
      </c>
      <c r="E17" s="16">
        <v>3</v>
      </c>
      <c r="F17" s="16">
        <v>60</v>
      </c>
      <c r="G17" s="23" t="s">
        <v>120</v>
      </c>
      <c r="H17" s="18">
        <f t="shared" si="1"/>
        <v>3</v>
      </c>
      <c r="I17" s="16">
        <f t="shared" si="2"/>
        <v>1.2</v>
      </c>
      <c r="J17" s="16">
        <f t="shared" si="3"/>
        <v>4.2</v>
      </c>
      <c r="K17" s="33">
        <v>24.2617282234736</v>
      </c>
      <c r="L17" s="34">
        <f t="shared" si="4"/>
        <v>28.4617282234736</v>
      </c>
      <c r="M17" s="35">
        <f t="shared" si="5"/>
        <v>6.875</v>
      </c>
      <c r="N17" s="36">
        <f t="shared" si="6"/>
        <v>21.5867282234736</v>
      </c>
      <c r="O17" s="18">
        <v>261250</v>
      </c>
      <c r="P17" s="18">
        <v>1723</v>
      </c>
      <c r="Q17" s="47"/>
      <c r="R17" s="1"/>
      <c r="S17" s="1"/>
      <c r="T17" s="1"/>
      <c r="U17" s="1"/>
      <c r="V17" s="1"/>
    </row>
    <row r="18" spans="1:22" s="2" customFormat="1" ht="18.75">
      <c r="A18" s="14">
        <v>58</v>
      </c>
      <c r="B18" s="13">
        <v>1875367946</v>
      </c>
      <c r="C18" s="13" t="s">
        <v>121</v>
      </c>
      <c r="D18" s="14"/>
      <c r="E18" s="16">
        <v>3</v>
      </c>
      <c r="F18" s="16">
        <v>60</v>
      </c>
      <c r="G18" s="23" t="s">
        <v>120</v>
      </c>
      <c r="H18" s="18">
        <f t="shared" si="1"/>
        <v>3</v>
      </c>
      <c r="I18" s="16">
        <f t="shared" si="2"/>
        <v>1.2</v>
      </c>
      <c r="J18" s="16">
        <f t="shared" si="3"/>
        <v>4.2</v>
      </c>
      <c r="K18" s="33">
        <v>24.214561407363501</v>
      </c>
      <c r="L18" s="34">
        <f t="shared" si="4"/>
        <v>28.4145614073635</v>
      </c>
      <c r="M18" s="35">
        <f t="shared" si="5"/>
        <v>6.875</v>
      </c>
      <c r="N18" s="36">
        <f t="shared" si="6"/>
        <v>21.5395614073635</v>
      </c>
      <c r="O18" s="18">
        <v>226920</v>
      </c>
      <c r="P18" s="18">
        <v>1332</v>
      </c>
      <c r="Q18" s="18"/>
      <c r="R18" s="1"/>
      <c r="S18" s="1"/>
      <c r="T18" s="1"/>
      <c r="U18" s="1"/>
      <c r="V18" s="1"/>
    </row>
    <row r="19" spans="1:22" s="2" customFormat="1" ht="18.75">
      <c r="A19" s="14">
        <v>120</v>
      </c>
      <c r="B19" s="13">
        <v>171422146</v>
      </c>
      <c r="C19" s="13" t="s">
        <v>246</v>
      </c>
      <c r="D19" s="13" t="s">
        <v>226</v>
      </c>
      <c r="E19" s="16">
        <v>3</v>
      </c>
      <c r="F19" s="16">
        <v>60</v>
      </c>
      <c r="G19" s="23" t="s">
        <v>120</v>
      </c>
      <c r="H19" s="18">
        <f t="shared" si="1"/>
        <v>3</v>
      </c>
      <c r="I19" s="16">
        <f t="shared" si="2"/>
        <v>1.2</v>
      </c>
      <c r="J19" s="16">
        <f t="shared" si="3"/>
        <v>4.2</v>
      </c>
      <c r="K19" s="33">
        <v>24.198619197086099</v>
      </c>
      <c r="L19" s="34">
        <f t="shared" si="4"/>
        <v>28.398619197086099</v>
      </c>
      <c r="M19" s="35">
        <f t="shared" si="5"/>
        <v>6.875</v>
      </c>
      <c r="N19" s="36">
        <f t="shared" si="6"/>
        <v>21.523619197086099</v>
      </c>
      <c r="O19" s="18">
        <v>264179</v>
      </c>
      <c r="P19" s="18">
        <v>1585</v>
      </c>
      <c r="Q19" s="47"/>
      <c r="R19" s="1"/>
      <c r="S19" s="1"/>
      <c r="T19" s="1"/>
      <c r="U19" s="1"/>
      <c r="V19" s="1"/>
    </row>
    <row r="20" spans="1:22" s="2" customFormat="1" ht="18.75">
      <c r="A20" s="14">
        <v>1</v>
      </c>
      <c r="B20" s="13">
        <v>1782151946</v>
      </c>
      <c r="C20" s="13" t="s">
        <v>26</v>
      </c>
      <c r="D20" s="24"/>
      <c r="E20" s="16">
        <v>3</v>
      </c>
      <c r="F20" s="16">
        <v>28</v>
      </c>
      <c r="G20" s="23" t="s">
        <v>120</v>
      </c>
      <c r="H20" s="18">
        <f t="shared" si="1"/>
        <v>3</v>
      </c>
      <c r="I20" s="16">
        <f t="shared" si="2"/>
        <v>0.56000000000000005</v>
      </c>
      <c r="J20" s="16">
        <f t="shared" si="3"/>
        <v>3.56</v>
      </c>
      <c r="K20" s="33">
        <v>24.432836824614601</v>
      </c>
      <c r="L20" s="34">
        <f t="shared" si="4"/>
        <v>27.992836824614599</v>
      </c>
      <c r="M20" s="35">
        <f t="shared" si="5"/>
        <v>6.875</v>
      </c>
      <c r="N20" s="36">
        <f t="shared" si="6"/>
        <v>21.117836824614599</v>
      </c>
      <c r="O20" s="18">
        <v>285499</v>
      </c>
      <c r="P20" s="18">
        <v>1646</v>
      </c>
      <c r="Q20" s="18"/>
      <c r="R20" s="1"/>
      <c r="S20" s="1"/>
      <c r="T20" s="1"/>
      <c r="U20" s="1"/>
      <c r="V20" s="1"/>
    </row>
    <row r="21" spans="1:22" s="2" customFormat="1" ht="18.75">
      <c r="A21" s="14">
        <v>51</v>
      </c>
      <c r="B21" s="13">
        <v>224931272</v>
      </c>
      <c r="C21" s="13" t="s">
        <v>97</v>
      </c>
      <c r="D21" s="24"/>
      <c r="E21" s="16">
        <v>2</v>
      </c>
      <c r="F21" s="16">
        <v>11</v>
      </c>
      <c r="G21" s="23" t="s">
        <v>120</v>
      </c>
      <c r="H21" s="18">
        <f t="shared" si="1"/>
        <v>2</v>
      </c>
      <c r="I21" s="16">
        <f t="shared" si="2"/>
        <v>0.22</v>
      </c>
      <c r="J21" s="16">
        <f t="shared" si="3"/>
        <v>2.2200000000000002</v>
      </c>
      <c r="K21" s="33">
        <v>25.544059644471201</v>
      </c>
      <c r="L21" s="34">
        <f t="shared" si="4"/>
        <v>27.7640596444712</v>
      </c>
      <c r="M21" s="35">
        <f t="shared" si="5"/>
        <v>6.875</v>
      </c>
      <c r="N21" s="36">
        <f t="shared" si="6"/>
        <v>20.8890596444712</v>
      </c>
      <c r="O21" s="18">
        <v>201747</v>
      </c>
      <c r="P21" s="18">
        <v>1250</v>
      </c>
      <c r="Q21" s="18"/>
      <c r="R21" s="1"/>
      <c r="S21" s="1"/>
      <c r="T21" s="1"/>
      <c r="U21" s="1"/>
      <c r="V21" s="1"/>
    </row>
    <row r="22" spans="1:22" s="2" customFormat="1" ht="18.75">
      <c r="A22" s="13">
        <v>133</v>
      </c>
      <c r="B22" s="13">
        <v>650420877</v>
      </c>
      <c r="C22" s="14" t="s">
        <v>244</v>
      </c>
      <c r="D22" s="68"/>
      <c r="E22" s="16">
        <v>2</v>
      </c>
      <c r="F22" s="16">
        <v>60</v>
      </c>
      <c r="G22" s="23" t="s">
        <v>120</v>
      </c>
      <c r="H22" s="18">
        <f t="shared" si="1"/>
        <v>2</v>
      </c>
      <c r="I22" s="16">
        <f t="shared" si="2"/>
        <v>1.2</v>
      </c>
      <c r="J22" s="16">
        <f t="shared" si="3"/>
        <v>3.2</v>
      </c>
      <c r="K22" s="33">
        <v>24.436578882805001</v>
      </c>
      <c r="L22" s="34">
        <f t="shared" si="4"/>
        <v>27.636578882805001</v>
      </c>
      <c r="M22" s="35">
        <f t="shared" si="5"/>
        <v>6.875</v>
      </c>
      <c r="N22" s="36">
        <f t="shared" si="6"/>
        <v>20.761578882805001</v>
      </c>
      <c r="O22" s="18">
        <v>235133</v>
      </c>
      <c r="P22" s="18">
        <v>1373</v>
      </c>
      <c r="Q22" s="47"/>
      <c r="R22" s="1"/>
      <c r="S22" s="1"/>
      <c r="T22" s="1"/>
      <c r="U22" s="1"/>
      <c r="V22" s="1"/>
    </row>
    <row r="23" spans="1:22" s="1" customFormat="1" ht="18.75">
      <c r="A23" s="14">
        <v>78</v>
      </c>
      <c r="B23" s="13">
        <v>783202763</v>
      </c>
      <c r="C23" s="13" t="s">
        <v>148</v>
      </c>
      <c r="D23" s="24"/>
      <c r="E23" s="16">
        <v>3</v>
      </c>
      <c r="F23" s="16">
        <v>24</v>
      </c>
      <c r="G23" s="23" t="s">
        <v>120</v>
      </c>
      <c r="H23" s="18">
        <f t="shared" si="1"/>
        <v>3</v>
      </c>
      <c r="I23" s="16">
        <f t="shared" si="2"/>
        <v>0.48</v>
      </c>
      <c r="J23" s="16">
        <f t="shared" si="3"/>
        <v>3.48</v>
      </c>
      <c r="K23" s="33">
        <v>23.9618486803423</v>
      </c>
      <c r="L23" s="34">
        <f t="shared" si="4"/>
        <v>27.4418486803423</v>
      </c>
      <c r="M23" s="35">
        <f t="shared" si="5"/>
        <v>6.875</v>
      </c>
      <c r="N23" s="36">
        <f t="shared" si="6"/>
        <v>20.5668486803423</v>
      </c>
      <c r="O23" s="18">
        <v>199293</v>
      </c>
      <c r="P23" s="18">
        <v>1194</v>
      </c>
      <c r="Q23" s="18"/>
    </row>
    <row r="24" spans="1:22" s="1" customFormat="1" ht="18.75">
      <c r="A24" s="13">
        <v>132</v>
      </c>
      <c r="B24" s="13">
        <v>620404528</v>
      </c>
      <c r="C24" s="14" t="s">
        <v>243</v>
      </c>
      <c r="D24" s="68"/>
      <c r="E24" s="16">
        <v>3</v>
      </c>
      <c r="F24" s="16">
        <v>60</v>
      </c>
      <c r="G24" s="23" t="s">
        <v>120</v>
      </c>
      <c r="H24" s="18">
        <f t="shared" si="1"/>
        <v>3</v>
      </c>
      <c r="I24" s="16">
        <f t="shared" si="2"/>
        <v>1.2</v>
      </c>
      <c r="J24" s="16">
        <f t="shared" si="3"/>
        <v>4.2</v>
      </c>
      <c r="K24" s="33">
        <v>23.208019900157002</v>
      </c>
      <c r="L24" s="34">
        <f t="shared" si="4"/>
        <v>27.408019900157001</v>
      </c>
      <c r="M24" s="35">
        <f t="shared" si="5"/>
        <v>6.875</v>
      </c>
      <c r="N24" s="36">
        <f t="shared" si="6"/>
        <v>20.533019900157001</v>
      </c>
      <c r="O24" s="18">
        <v>217655</v>
      </c>
      <c r="P24" s="18">
        <v>1302</v>
      </c>
      <c r="Q24" s="47"/>
    </row>
    <row r="25" spans="1:22" s="1" customFormat="1" ht="18.75">
      <c r="A25" s="14">
        <v>15</v>
      </c>
      <c r="B25" s="13">
        <v>388960345</v>
      </c>
      <c r="C25" s="13" t="s">
        <v>59</v>
      </c>
      <c r="D25" s="24"/>
      <c r="E25" s="16">
        <v>2</v>
      </c>
      <c r="F25" s="16">
        <v>59</v>
      </c>
      <c r="G25" s="23" t="s">
        <v>120</v>
      </c>
      <c r="H25" s="18">
        <f t="shared" si="1"/>
        <v>2</v>
      </c>
      <c r="I25" s="16">
        <f t="shared" si="2"/>
        <v>1.18</v>
      </c>
      <c r="J25" s="16">
        <f t="shared" si="3"/>
        <v>3.1799999999999997</v>
      </c>
      <c r="K25" s="33">
        <v>24.216986980895101</v>
      </c>
      <c r="L25" s="34">
        <f t="shared" si="4"/>
        <v>27.3969869808951</v>
      </c>
      <c r="M25" s="35">
        <f t="shared" si="5"/>
        <v>6.875</v>
      </c>
      <c r="N25" s="36">
        <f t="shared" si="6"/>
        <v>20.5219869808951</v>
      </c>
      <c r="O25" s="18">
        <v>252170</v>
      </c>
      <c r="P25" s="18">
        <v>1470</v>
      </c>
      <c r="Q25" s="18"/>
    </row>
    <row r="26" spans="1:22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57" t="s">
        <v>187</v>
      </c>
      <c r="H26" s="18">
        <f t="shared" si="1"/>
        <v>0</v>
      </c>
      <c r="I26" s="16">
        <f t="shared" si="2"/>
        <v>0</v>
      </c>
      <c r="J26" s="16">
        <f t="shared" si="3"/>
        <v>0</v>
      </c>
      <c r="K26" s="33" t="e">
        <v>#N/A</v>
      </c>
      <c r="L26" s="34" t="e">
        <f t="shared" si="4"/>
        <v>#N/A</v>
      </c>
      <c r="M26" s="35">
        <f t="shared" si="5"/>
        <v>0</v>
      </c>
      <c r="N26" s="36" t="e">
        <f t="shared" si="6"/>
        <v>#N/A</v>
      </c>
      <c r="O26" s="18"/>
      <c r="P26" s="18"/>
      <c r="Q26" s="18"/>
    </row>
    <row r="27" spans="1:22" s="1" customFormat="1" ht="18.75">
      <c r="A27" s="13">
        <v>127</v>
      </c>
      <c r="B27" s="13">
        <v>615908706</v>
      </c>
      <c r="C27" s="14" t="s">
        <v>240</v>
      </c>
      <c r="D27" s="68" t="s">
        <v>232</v>
      </c>
      <c r="E27" s="16">
        <v>3</v>
      </c>
      <c r="F27" s="16">
        <v>60</v>
      </c>
      <c r="G27" s="23" t="s">
        <v>120</v>
      </c>
      <c r="H27" s="18">
        <f t="shared" si="1"/>
        <v>3</v>
      </c>
      <c r="I27" s="16">
        <f t="shared" si="2"/>
        <v>1.2</v>
      </c>
      <c r="J27" s="16">
        <f t="shared" si="3"/>
        <v>4.2</v>
      </c>
      <c r="K27" s="33">
        <v>23.113087704154299</v>
      </c>
      <c r="L27" s="34">
        <f t="shared" si="4"/>
        <v>27.313087704154299</v>
      </c>
      <c r="M27" s="35">
        <f t="shared" si="5"/>
        <v>6.875</v>
      </c>
      <c r="N27" s="36">
        <f t="shared" si="6"/>
        <v>20.438087704154299</v>
      </c>
      <c r="O27" s="18">
        <v>284585</v>
      </c>
      <c r="P27" s="18">
        <v>1776</v>
      </c>
      <c r="Q27" s="47"/>
    </row>
    <row r="28" spans="1:22" s="1" customFormat="1" ht="18.75">
      <c r="A28" s="14">
        <v>46</v>
      </c>
      <c r="B28" s="13">
        <v>2109182835</v>
      </c>
      <c r="C28" s="13" t="s">
        <v>92</v>
      </c>
      <c r="D28" s="24"/>
      <c r="E28" s="16">
        <v>3</v>
      </c>
      <c r="F28" s="16">
        <v>50</v>
      </c>
      <c r="G28" s="23" t="s">
        <v>120</v>
      </c>
      <c r="H28" s="18">
        <f t="shared" si="1"/>
        <v>3</v>
      </c>
      <c r="I28" s="16">
        <f t="shared" si="2"/>
        <v>1</v>
      </c>
      <c r="J28" s="16">
        <f t="shared" si="3"/>
        <v>4</v>
      </c>
      <c r="K28" s="33">
        <v>23.256364829194698</v>
      </c>
      <c r="L28" s="34">
        <f t="shared" si="4"/>
        <v>27.256364829194698</v>
      </c>
      <c r="M28" s="35">
        <f t="shared" si="5"/>
        <v>6.875</v>
      </c>
      <c r="N28" s="36">
        <f t="shared" si="6"/>
        <v>20.381364829194698</v>
      </c>
      <c r="O28" s="18">
        <v>245168</v>
      </c>
      <c r="P28" s="18">
        <v>1403</v>
      </c>
      <c r="Q28" s="18"/>
    </row>
    <row r="29" spans="1:22" s="2" customFormat="1" ht="18.75">
      <c r="A29" s="13">
        <v>126</v>
      </c>
      <c r="B29" s="13">
        <v>2052156392</v>
      </c>
      <c r="C29" s="14" t="s">
        <v>234</v>
      </c>
      <c r="D29" s="68"/>
      <c r="E29" s="16">
        <v>3</v>
      </c>
      <c r="F29" s="16">
        <v>60</v>
      </c>
      <c r="G29" s="23" t="s">
        <v>120</v>
      </c>
      <c r="H29" s="18">
        <f t="shared" si="1"/>
        <v>3</v>
      </c>
      <c r="I29" s="16">
        <f t="shared" si="2"/>
        <v>1.2</v>
      </c>
      <c r="J29" s="16">
        <f t="shared" si="3"/>
        <v>4.2</v>
      </c>
      <c r="K29" s="33">
        <v>22.9828542703059</v>
      </c>
      <c r="L29" s="34">
        <f t="shared" si="4"/>
        <v>27.182854270305899</v>
      </c>
      <c r="M29" s="35">
        <f t="shared" si="5"/>
        <v>6.875</v>
      </c>
      <c r="N29" s="36">
        <f t="shared" si="6"/>
        <v>20.307854270305899</v>
      </c>
      <c r="O29" s="18">
        <v>275287</v>
      </c>
      <c r="P29" s="18">
        <v>1587</v>
      </c>
      <c r="Q29" s="47"/>
      <c r="R29" s="1"/>
      <c r="S29" s="1"/>
      <c r="T29" s="1"/>
      <c r="U29" s="1"/>
      <c r="V29" s="1"/>
    </row>
    <row r="30" spans="1:22" s="2" customFormat="1" ht="18.75">
      <c r="A30" s="14">
        <v>62</v>
      </c>
      <c r="B30" s="13">
        <v>643913124</v>
      </c>
      <c r="C30" s="13" t="s">
        <v>125</v>
      </c>
      <c r="D30" s="24"/>
      <c r="E30" s="16">
        <v>3</v>
      </c>
      <c r="F30" s="16">
        <v>60</v>
      </c>
      <c r="G30" s="23" t="s">
        <v>120</v>
      </c>
      <c r="H30" s="18">
        <f t="shared" si="1"/>
        <v>3</v>
      </c>
      <c r="I30" s="16">
        <f t="shared" si="2"/>
        <v>1.2</v>
      </c>
      <c r="J30" s="16">
        <f t="shared" si="3"/>
        <v>4.2</v>
      </c>
      <c r="K30" s="33">
        <v>22.904814009244099</v>
      </c>
      <c r="L30" s="34">
        <f t="shared" si="4"/>
        <v>27.104814009244098</v>
      </c>
      <c r="M30" s="35">
        <f t="shared" si="5"/>
        <v>6.875</v>
      </c>
      <c r="N30" s="36">
        <f t="shared" si="6"/>
        <v>20.229814009244098</v>
      </c>
      <c r="O30" s="18">
        <v>296303</v>
      </c>
      <c r="P30" s="18">
        <v>1640</v>
      </c>
      <c r="Q30" s="18"/>
      <c r="R30" s="1"/>
      <c r="S30" s="1"/>
      <c r="T30" s="1"/>
      <c r="U30" s="1"/>
      <c r="V30" s="1"/>
    </row>
    <row r="31" spans="1:22" s="2" customFormat="1" ht="18.75">
      <c r="A31" s="14">
        <v>103</v>
      </c>
      <c r="B31" s="13">
        <v>1540443440</v>
      </c>
      <c r="C31" s="13" t="s">
        <v>193</v>
      </c>
      <c r="D31" s="24" t="s">
        <v>189</v>
      </c>
      <c r="E31" s="16">
        <v>2</v>
      </c>
      <c r="F31" s="16">
        <v>56</v>
      </c>
      <c r="G31" s="23" t="s">
        <v>120</v>
      </c>
      <c r="H31" s="18">
        <f t="shared" si="1"/>
        <v>2</v>
      </c>
      <c r="I31" s="16">
        <f t="shared" si="2"/>
        <v>1.1200000000000001</v>
      </c>
      <c r="J31" s="16">
        <f t="shared" si="3"/>
        <v>3.12</v>
      </c>
      <c r="K31" s="33">
        <v>23.878745987166699</v>
      </c>
      <c r="L31" s="34">
        <f t="shared" si="4"/>
        <v>26.9987459871667</v>
      </c>
      <c r="M31" s="35">
        <f t="shared" si="5"/>
        <v>6.875</v>
      </c>
      <c r="N31" s="36">
        <f t="shared" si="6"/>
        <v>20.1237459871667</v>
      </c>
      <c r="O31" s="18">
        <v>195463</v>
      </c>
      <c r="P31" s="18">
        <v>1219</v>
      </c>
      <c r="Q31" s="33"/>
      <c r="R31" s="1"/>
      <c r="S31" s="1"/>
      <c r="T31" s="1"/>
      <c r="U31" s="1"/>
      <c r="V31" s="1"/>
    </row>
    <row r="32" spans="1:22" s="2" customFormat="1" ht="18.75">
      <c r="A32" s="14">
        <v>12</v>
      </c>
      <c r="B32" s="13">
        <v>1137897317</v>
      </c>
      <c r="C32" s="13" t="s">
        <v>53</v>
      </c>
      <c r="D32" s="24"/>
      <c r="E32" s="16">
        <v>2</v>
      </c>
      <c r="F32" s="16">
        <v>60</v>
      </c>
      <c r="G32" s="23" t="s">
        <v>120</v>
      </c>
      <c r="H32" s="18">
        <f t="shared" si="1"/>
        <v>2</v>
      </c>
      <c r="I32" s="16">
        <f t="shared" si="2"/>
        <v>1.2</v>
      </c>
      <c r="J32" s="16">
        <f t="shared" si="3"/>
        <v>3.2</v>
      </c>
      <c r="K32" s="33">
        <v>23.739482988314201</v>
      </c>
      <c r="L32" s="34">
        <f t="shared" si="4"/>
        <v>26.9394829883142</v>
      </c>
      <c r="M32" s="35">
        <f t="shared" si="5"/>
        <v>6.875</v>
      </c>
      <c r="N32" s="36">
        <f t="shared" si="6"/>
        <v>20.0644829883142</v>
      </c>
      <c r="O32" s="18">
        <v>256933</v>
      </c>
      <c r="P32" s="18">
        <v>1624</v>
      </c>
      <c r="Q32" s="18"/>
      <c r="R32" s="1"/>
      <c r="S32" s="1"/>
      <c r="T32" s="1"/>
      <c r="U32" s="1"/>
      <c r="V32" s="1"/>
    </row>
    <row r="33" spans="1:22" s="2" customFormat="1" ht="18.75">
      <c r="A33" s="13">
        <v>110</v>
      </c>
      <c r="B33" s="13">
        <v>1968703358</v>
      </c>
      <c r="C33" s="13" t="s">
        <v>239</v>
      </c>
      <c r="D33" s="68"/>
      <c r="E33" s="16">
        <v>2</v>
      </c>
      <c r="F33" s="16">
        <v>59</v>
      </c>
      <c r="G33" s="57" t="s">
        <v>187</v>
      </c>
      <c r="H33" s="18">
        <f t="shared" si="1"/>
        <v>2</v>
      </c>
      <c r="I33" s="16">
        <f t="shared" si="2"/>
        <v>1.18</v>
      </c>
      <c r="J33" s="16">
        <f t="shared" si="3"/>
        <v>3.1799999999999997</v>
      </c>
      <c r="K33" s="33">
        <v>23.46</v>
      </c>
      <c r="L33" s="34">
        <f t="shared" si="4"/>
        <v>26.64</v>
      </c>
      <c r="M33" s="35">
        <f t="shared" si="5"/>
        <v>0</v>
      </c>
      <c r="N33" s="36">
        <f t="shared" si="6"/>
        <v>26.64</v>
      </c>
      <c r="O33" s="18">
        <v>259748</v>
      </c>
      <c r="P33" s="18">
        <v>1471</v>
      </c>
      <c r="Q33" s="48"/>
      <c r="R33" s="1"/>
      <c r="S33" s="1"/>
      <c r="T33" s="1"/>
      <c r="U33" s="1"/>
      <c r="V33" s="1"/>
    </row>
    <row r="34" spans="1:22" s="2" customFormat="1" ht="18.75">
      <c r="A34" s="14">
        <v>33</v>
      </c>
      <c r="B34" s="13">
        <v>1006436515</v>
      </c>
      <c r="C34" s="13" t="s">
        <v>79</v>
      </c>
      <c r="D34" s="24"/>
      <c r="E34" s="16">
        <v>2</v>
      </c>
      <c r="F34" s="16">
        <v>60</v>
      </c>
      <c r="G34" s="57" t="s">
        <v>187</v>
      </c>
      <c r="H34" s="18">
        <f t="shared" si="1"/>
        <v>2</v>
      </c>
      <c r="I34" s="16">
        <f t="shared" si="2"/>
        <v>1.2</v>
      </c>
      <c r="J34" s="16">
        <f t="shared" si="3"/>
        <v>3.2</v>
      </c>
      <c r="K34" s="33">
        <v>23.1625505030493</v>
      </c>
      <c r="L34" s="34">
        <f t="shared" si="4"/>
        <v>26.362550503049299</v>
      </c>
      <c r="M34" s="35">
        <f t="shared" si="5"/>
        <v>0</v>
      </c>
      <c r="N34" s="36">
        <f t="shared" si="6"/>
        <v>26.362550503049299</v>
      </c>
      <c r="O34" s="18">
        <v>233154</v>
      </c>
      <c r="P34" s="18">
        <v>1357</v>
      </c>
      <c r="Q34" s="4"/>
      <c r="R34" s="1"/>
      <c r="S34" s="1"/>
      <c r="T34" s="1"/>
      <c r="U34" s="1"/>
      <c r="V34" s="1"/>
    </row>
    <row r="35" spans="1:22" s="2" customFormat="1" ht="18.75">
      <c r="A35" s="14">
        <v>5</v>
      </c>
      <c r="B35" s="13">
        <v>1044399218</v>
      </c>
      <c r="C35" s="13" t="s">
        <v>39</v>
      </c>
      <c r="D35" s="24"/>
      <c r="E35" s="16">
        <v>2</v>
      </c>
      <c r="F35" s="16">
        <v>60</v>
      </c>
      <c r="G35" s="57" t="s">
        <v>187</v>
      </c>
      <c r="H35" s="18">
        <f t="shared" si="1"/>
        <v>2</v>
      </c>
      <c r="I35" s="16">
        <f t="shared" si="2"/>
        <v>1.2</v>
      </c>
      <c r="J35" s="16">
        <f t="shared" si="3"/>
        <v>3.2</v>
      </c>
      <c r="K35" s="33">
        <v>23.070082521677701</v>
      </c>
      <c r="L35" s="34">
        <f t="shared" si="4"/>
        <v>26.270082521677701</v>
      </c>
      <c r="M35" s="35">
        <f t="shared" si="5"/>
        <v>0</v>
      </c>
      <c r="N35" s="36">
        <f t="shared" si="6"/>
        <v>26.270082521677701</v>
      </c>
      <c r="O35" s="18">
        <v>241037</v>
      </c>
      <c r="P35" s="18">
        <v>1407</v>
      </c>
      <c r="Q35" s="18"/>
      <c r="R35" s="1"/>
      <c r="S35" s="1"/>
      <c r="T35" s="1"/>
      <c r="U35" s="1"/>
      <c r="V35" s="1"/>
    </row>
    <row r="36" spans="1:22" s="2" customFormat="1" ht="18.75">
      <c r="A36" s="13">
        <v>125</v>
      </c>
      <c r="B36" s="13">
        <v>2122462759</v>
      </c>
      <c r="C36" s="14" t="s">
        <v>236</v>
      </c>
      <c r="D36" s="68"/>
      <c r="E36" s="16">
        <v>3</v>
      </c>
      <c r="F36" s="16">
        <v>60</v>
      </c>
      <c r="G36" s="57" t="s">
        <v>187</v>
      </c>
      <c r="H36" s="18">
        <f t="shared" si="1"/>
        <v>3</v>
      </c>
      <c r="I36" s="16">
        <f t="shared" si="2"/>
        <v>1.2</v>
      </c>
      <c r="J36" s="16">
        <f t="shared" si="3"/>
        <v>4.2</v>
      </c>
      <c r="K36" s="33">
        <v>21.972246632256301</v>
      </c>
      <c r="L36" s="34">
        <f t="shared" si="4"/>
        <v>26.1722466322563</v>
      </c>
      <c r="M36" s="35">
        <f t="shared" si="5"/>
        <v>0</v>
      </c>
      <c r="N36" s="36">
        <f t="shared" si="6"/>
        <v>26.1722466322563</v>
      </c>
      <c r="O36" s="18">
        <v>266641</v>
      </c>
      <c r="P36" s="18">
        <v>1609</v>
      </c>
      <c r="Q36" s="47"/>
      <c r="R36" s="1"/>
      <c r="S36" s="1"/>
      <c r="T36" s="1"/>
      <c r="U36" s="1"/>
      <c r="V36" s="1"/>
    </row>
    <row r="37" spans="1:22" s="2" customFormat="1" ht="18.75">
      <c r="A37" s="14">
        <v>77</v>
      </c>
      <c r="B37" s="13">
        <v>904395212</v>
      </c>
      <c r="C37" s="13" t="s">
        <v>157</v>
      </c>
      <c r="D37" s="14" t="s">
        <v>140</v>
      </c>
      <c r="E37" s="16">
        <v>0</v>
      </c>
      <c r="F37" s="16">
        <v>0</v>
      </c>
      <c r="G37" s="57" t="s">
        <v>187</v>
      </c>
      <c r="H37" s="18">
        <f t="shared" ref="H37:H66" si="7">E37</f>
        <v>0</v>
      </c>
      <c r="I37" s="16">
        <f t="shared" ref="I37:I66" si="8">F37/$S$13</f>
        <v>0</v>
      </c>
      <c r="J37" s="16">
        <f t="shared" ref="J37:J66" si="9">H37+I37</f>
        <v>0</v>
      </c>
      <c r="K37" s="33">
        <v>26.139022376998099</v>
      </c>
      <c r="L37" s="34">
        <f t="shared" ref="L37:L66" si="10">J37+K37</f>
        <v>26.139022376998099</v>
      </c>
      <c r="M37" s="35">
        <f t="shared" ref="M37:M66" si="11">VLOOKUP(G37,$R$3:$S$9,2,FALSE)</f>
        <v>0</v>
      </c>
      <c r="N37" s="36">
        <f t="shared" ref="N37:N66" si="12">L37-M37</f>
        <v>26.139022376998099</v>
      </c>
      <c r="O37" s="18"/>
      <c r="P37" s="18"/>
      <c r="Q37" s="18"/>
      <c r="R37" s="1"/>
      <c r="S37" s="1"/>
      <c r="T37" s="1"/>
      <c r="U37" s="1"/>
      <c r="V37" s="1"/>
    </row>
    <row r="38" spans="1:22" s="2" customFormat="1" ht="18.75">
      <c r="A38" s="14">
        <v>92</v>
      </c>
      <c r="B38" s="13">
        <v>1367873925</v>
      </c>
      <c r="C38" s="13" t="s">
        <v>191</v>
      </c>
      <c r="D38" s="24" t="s">
        <v>159</v>
      </c>
      <c r="E38" s="16">
        <v>2</v>
      </c>
      <c r="F38" s="16">
        <v>48</v>
      </c>
      <c r="G38" s="57" t="s">
        <v>187</v>
      </c>
      <c r="H38" s="18">
        <f t="shared" si="7"/>
        <v>2</v>
      </c>
      <c r="I38" s="16">
        <f t="shared" si="8"/>
        <v>0.96</v>
      </c>
      <c r="J38" s="16">
        <f t="shared" si="9"/>
        <v>2.96</v>
      </c>
      <c r="K38" s="33">
        <v>23.119622861229601</v>
      </c>
      <c r="L38" s="34">
        <f t="shared" si="10"/>
        <v>26.079622861229602</v>
      </c>
      <c r="M38" s="35">
        <f t="shared" si="11"/>
        <v>0</v>
      </c>
      <c r="N38" s="36">
        <f t="shared" si="12"/>
        <v>26.079622861229602</v>
      </c>
      <c r="O38" s="18">
        <v>220014</v>
      </c>
      <c r="P38" s="18">
        <v>1298</v>
      </c>
      <c r="Q38" s="47"/>
      <c r="R38" s="1"/>
      <c r="S38" s="1"/>
      <c r="T38" s="1"/>
      <c r="U38" s="1"/>
      <c r="V38" s="1"/>
    </row>
    <row r="39" spans="1:22" s="2" customFormat="1" ht="18.75">
      <c r="A39" s="13">
        <v>131</v>
      </c>
      <c r="B39" s="13">
        <v>1697244668</v>
      </c>
      <c r="C39" s="14" t="s">
        <v>242</v>
      </c>
      <c r="D39" s="68"/>
      <c r="E39" s="16">
        <v>3</v>
      </c>
      <c r="F39" s="16">
        <v>60</v>
      </c>
      <c r="G39" s="57" t="s">
        <v>187</v>
      </c>
      <c r="H39" s="18">
        <f t="shared" si="7"/>
        <v>3</v>
      </c>
      <c r="I39" s="16">
        <f t="shared" si="8"/>
        <v>1.2</v>
      </c>
      <c r="J39" s="16">
        <f t="shared" si="9"/>
        <v>4.2</v>
      </c>
      <c r="K39" s="33">
        <v>21.603615599427901</v>
      </c>
      <c r="L39" s="34">
        <f t="shared" si="10"/>
        <v>25.8036155994279</v>
      </c>
      <c r="M39" s="35">
        <f t="shared" si="11"/>
        <v>0</v>
      </c>
      <c r="N39" s="36">
        <f t="shared" si="12"/>
        <v>25.8036155994279</v>
      </c>
      <c r="O39" s="18">
        <v>221335</v>
      </c>
      <c r="P39" s="18">
        <v>1399</v>
      </c>
      <c r="Q39" s="47"/>
      <c r="R39" s="1"/>
      <c r="S39" s="1"/>
      <c r="T39" s="1"/>
      <c r="U39" s="1"/>
      <c r="V39" s="1"/>
    </row>
    <row r="40" spans="1:22" s="2" customFormat="1" ht="18.75">
      <c r="A40" s="14">
        <v>49</v>
      </c>
      <c r="B40" s="13">
        <v>311361673</v>
      </c>
      <c r="C40" s="13" t="s">
        <v>95</v>
      </c>
      <c r="D40" s="24"/>
      <c r="E40" s="16">
        <v>3</v>
      </c>
      <c r="F40" s="16">
        <v>60</v>
      </c>
      <c r="G40" s="57" t="s">
        <v>187</v>
      </c>
      <c r="H40" s="18">
        <f t="shared" si="7"/>
        <v>3</v>
      </c>
      <c r="I40" s="16">
        <f t="shared" si="8"/>
        <v>1.2</v>
      </c>
      <c r="J40" s="16">
        <f t="shared" si="9"/>
        <v>4.2</v>
      </c>
      <c r="K40" s="33">
        <v>21.425000000000001</v>
      </c>
      <c r="L40" s="34">
        <f t="shared" si="10"/>
        <v>25.625</v>
      </c>
      <c r="M40" s="35">
        <f t="shared" si="11"/>
        <v>0</v>
      </c>
      <c r="N40" s="36">
        <f t="shared" si="12"/>
        <v>25.625</v>
      </c>
      <c r="O40" s="18">
        <v>355339</v>
      </c>
      <c r="P40" s="18">
        <v>1952</v>
      </c>
      <c r="Q40" s="18"/>
      <c r="R40" s="1"/>
      <c r="S40" s="1"/>
      <c r="T40" s="1"/>
      <c r="U40" s="1"/>
      <c r="V40" s="1"/>
    </row>
    <row r="41" spans="1:22" s="1" customFormat="1" ht="18.75">
      <c r="A41" s="14">
        <v>26</v>
      </c>
      <c r="B41" s="13">
        <v>1754932067</v>
      </c>
      <c r="C41" s="13" t="s">
        <v>72</v>
      </c>
      <c r="D41" s="24"/>
      <c r="E41" s="16">
        <v>2</v>
      </c>
      <c r="F41" s="16">
        <v>50</v>
      </c>
      <c r="G41" s="57" t="s">
        <v>187</v>
      </c>
      <c r="H41" s="18">
        <f t="shared" si="7"/>
        <v>2</v>
      </c>
      <c r="I41" s="16">
        <f t="shared" si="8"/>
        <v>1</v>
      </c>
      <c r="J41" s="16">
        <f t="shared" si="9"/>
        <v>3</v>
      </c>
      <c r="K41" s="33">
        <v>22.330023516993901</v>
      </c>
      <c r="L41" s="34">
        <f t="shared" si="10"/>
        <v>25.330023516993901</v>
      </c>
      <c r="M41" s="35">
        <f t="shared" si="11"/>
        <v>0</v>
      </c>
      <c r="N41" s="36">
        <f t="shared" si="12"/>
        <v>25.330023516993901</v>
      </c>
      <c r="O41" s="18">
        <v>220289</v>
      </c>
      <c r="P41" s="18">
        <v>1398</v>
      </c>
      <c r="Q41" s="4"/>
    </row>
    <row r="42" spans="1:22" s="1" customFormat="1" ht="18.75">
      <c r="A42" s="13">
        <v>111</v>
      </c>
      <c r="B42" s="13">
        <v>821132395</v>
      </c>
      <c r="C42" s="13" t="s">
        <v>216</v>
      </c>
      <c r="D42" s="68"/>
      <c r="E42" s="16">
        <v>1</v>
      </c>
      <c r="F42" s="16">
        <v>48</v>
      </c>
      <c r="G42" s="57" t="s">
        <v>187</v>
      </c>
      <c r="H42" s="18">
        <f t="shared" si="7"/>
        <v>1</v>
      </c>
      <c r="I42" s="16">
        <f t="shared" si="8"/>
        <v>0.96</v>
      </c>
      <c r="J42" s="16">
        <f t="shared" si="9"/>
        <v>1.96</v>
      </c>
      <c r="K42" s="33">
        <v>23.314380306433002</v>
      </c>
      <c r="L42" s="34">
        <f t="shared" si="10"/>
        <v>25.274380306433002</v>
      </c>
      <c r="M42" s="35">
        <f t="shared" si="11"/>
        <v>0</v>
      </c>
      <c r="N42" s="36">
        <f t="shared" si="12"/>
        <v>25.274380306433002</v>
      </c>
      <c r="O42" s="18">
        <v>210801</v>
      </c>
      <c r="P42" s="18">
        <v>1237</v>
      </c>
      <c r="Q42" s="48"/>
    </row>
    <row r="43" spans="1:22" s="1" customFormat="1" ht="18.75">
      <c r="A43" s="14">
        <v>99</v>
      </c>
      <c r="B43" s="13">
        <v>1797454822</v>
      </c>
      <c r="C43" s="13" t="s">
        <v>181</v>
      </c>
      <c r="D43" s="24"/>
      <c r="E43" s="16">
        <v>2</v>
      </c>
      <c r="F43" s="16">
        <v>49</v>
      </c>
      <c r="G43" s="57" t="s">
        <v>187</v>
      </c>
      <c r="H43" s="18">
        <f t="shared" si="7"/>
        <v>2</v>
      </c>
      <c r="I43" s="16">
        <f t="shared" si="8"/>
        <v>0.98</v>
      </c>
      <c r="J43" s="16">
        <f t="shared" si="9"/>
        <v>2.98</v>
      </c>
      <c r="K43" s="33">
        <v>22.053269379497198</v>
      </c>
      <c r="L43" s="34">
        <f t="shared" si="10"/>
        <v>25.033269379497199</v>
      </c>
      <c r="M43" s="35">
        <f t="shared" si="11"/>
        <v>0</v>
      </c>
      <c r="N43" s="36">
        <f t="shared" si="12"/>
        <v>25.033269379497199</v>
      </c>
      <c r="O43" s="18">
        <v>213220</v>
      </c>
      <c r="P43" s="18">
        <v>1118</v>
      </c>
      <c r="Q43" s="47"/>
    </row>
    <row r="44" spans="1:22" s="1" customFormat="1" ht="18.75">
      <c r="A44" s="14">
        <v>53</v>
      </c>
      <c r="B44" s="13">
        <v>500959924</v>
      </c>
      <c r="C44" s="13" t="s">
        <v>99</v>
      </c>
      <c r="D44" s="24"/>
      <c r="E44" s="16">
        <v>3</v>
      </c>
      <c r="F44" s="16">
        <v>50</v>
      </c>
      <c r="G44" s="57" t="s">
        <v>187</v>
      </c>
      <c r="H44" s="18">
        <f t="shared" si="7"/>
        <v>3</v>
      </c>
      <c r="I44" s="16">
        <f t="shared" si="8"/>
        <v>1</v>
      </c>
      <c r="J44" s="16">
        <f t="shared" si="9"/>
        <v>4</v>
      </c>
      <c r="K44" s="33">
        <v>20.866302664048199</v>
      </c>
      <c r="L44" s="34">
        <f t="shared" si="10"/>
        <v>24.866302664048199</v>
      </c>
      <c r="M44" s="35">
        <f t="shared" si="11"/>
        <v>0</v>
      </c>
      <c r="N44" s="36">
        <f t="shared" si="12"/>
        <v>24.866302664048199</v>
      </c>
      <c r="O44" s="18">
        <v>244540</v>
      </c>
      <c r="P44" s="18">
        <v>1431</v>
      </c>
      <c r="Q44" s="18"/>
    </row>
    <row r="45" spans="1:22" s="1" customFormat="1" ht="18.75">
      <c r="A45" s="14">
        <v>2</v>
      </c>
      <c r="B45" s="13">
        <v>13685366739</v>
      </c>
      <c r="C45" s="13" t="s">
        <v>30</v>
      </c>
      <c r="D45" s="24"/>
      <c r="E45" s="16">
        <v>2</v>
      </c>
      <c r="F45" s="16">
        <v>0</v>
      </c>
      <c r="G45" s="57" t="s">
        <v>187</v>
      </c>
      <c r="H45" s="18">
        <f t="shared" si="7"/>
        <v>2</v>
      </c>
      <c r="I45" s="16">
        <f t="shared" si="8"/>
        <v>0</v>
      </c>
      <c r="J45" s="16">
        <f t="shared" si="9"/>
        <v>2</v>
      </c>
      <c r="K45" s="33">
        <v>22.596306105356</v>
      </c>
      <c r="L45" s="34">
        <f t="shared" si="10"/>
        <v>24.596306105356</v>
      </c>
      <c r="M45" s="35">
        <f t="shared" si="11"/>
        <v>0</v>
      </c>
      <c r="N45" s="36">
        <f t="shared" si="12"/>
        <v>24.596306105356</v>
      </c>
      <c r="O45" s="18">
        <v>225386</v>
      </c>
      <c r="P45" s="18">
        <v>1393</v>
      </c>
      <c r="Q45" s="18"/>
    </row>
    <row r="46" spans="1:22" s="3" customFormat="1" ht="18.75">
      <c r="A46" s="14">
        <v>34</v>
      </c>
      <c r="B46" s="13">
        <v>2021794494</v>
      </c>
      <c r="C46" s="13" t="s">
        <v>80</v>
      </c>
      <c r="D46" s="24"/>
      <c r="E46" s="16">
        <v>3</v>
      </c>
      <c r="F46" s="16">
        <v>60</v>
      </c>
      <c r="G46" s="57" t="s">
        <v>187</v>
      </c>
      <c r="H46" s="18">
        <f t="shared" si="7"/>
        <v>3</v>
      </c>
      <c r="I46" s="16">
        <f t="shared" si="8"/>
        <v>1.2</v>
      </c>
      <c r="J46" s="16">
        <f t="shared" si="9"/>
        <v>4.2</v>
      </c>
      <c r="K46" s="33">
        <v>20.1017749470242</v>
      </c>
      <c r="L46" s="34">
        <f t="shared" si="10"/>
        <v>24.301774947024199</v>
      </c>
      <c r="M46" s="35">
        <f t="shared" si="11"/>
        <v>0</v>
      </c>
      <c r="N46" s="36">
        <f t="shared" si="12"/>
        <v>24.301774947024199</v>
      </c>
      <c r="O46" s="18">
        <v>258228</v>
      </c>
      <c r="P46" s="18">
        <v>1576</v>
      </c>
      <c r="Q46" s="18"/>
    </row>
    <row r="47" spans="1:22" s="3" customFormat="1" ht="18.75">
      <c r="A47" s="13">
        <v>138</v>
      </c>
      <c r="B47" s="13">
        <v>1440730282</v>
      </c>
      <c r="C47" s="14" t="s">
        <v>258</v>
      </c>
      <c r="D47" s="68"/>
      <c r="E47" s="16">
        <v>1</v>
      </c>
      <c r="F47" s="16">
        <v>47</v>
      </c>
      <c r="G47" s="57" t="s">
        <v>187</v>
      </c>
      <c r="H47" s="18">
        <f t="shared" si="7"/>
        <v>1</v>
      </c>
      <c r="I47" s="16">
        <f t="shared" si="8"/>
        <v>0.94</v>
      </c>
      <c r="J47" s="16">
        <f t="shared" si="9"/>
        <v>1.94</v>
      </c>
      <c r="K47" s="33">
        <v>22.3590279249951</v>
      </c>
      <c r="L47" s="34">
        <f t="shared" si="10"/>
        <v>24.299027924995102</v>
      </c>
      <c r="M47" s="35">
        <f t="shared" si="11"/>
        <v>0</v>
      </c>
      <c r="N47" s="36">
        <f t="shared" si="12"/>
        <v>24.299027924995102</v>
      </c>
      <c r="O47" s="18">
        <v>198479</v>
      </c>
      <c r="P47" s="18">
        <v>1093</v>
      </c>
      <c r="Q47" s="47"/>
    </row>
    <row r="48" spans="1:22" s="3" customFormat="1" ht="18.75">
      <c r="A48" s="14">
        <v>43</v>
      </c>
      <c r="B48" s="13">
        <v>1853818182</v>
      </c>
      <c r="C48" s="13" t="s">
        <v>89</v>
      </c>
      <c r="D48" s="24"/>
      <c r="E48" s="16">
        <v>2</v>
      </c>
      <c r="F48" s="16">
        <v>60</v>
      </c>
      <c r="G48" s="57" t="s">
        <v>187</v>
      </c>
      <c r="H48" s="18">
        <f t="shared" si="7"/>
        <v>2</v>
      </c>
      <c r="I48" s="16">
        <f t="shared" si="8"/>
        <v>1.2</v>
      </c>
      <c r="J48" s="16">
        <f t="shared" si="9"/>
        <v>3.2</v>
      </c>
      <c r="K48" s="33">
        <v>20.832670137230899</v>
      </c>
      <c r="L48" s="34">
        <f t="shared" si="10"/>
        <v>24.032670137230898</v>
      </c>
      <c r="M48" s="35">
        <f t="shared" si="11"/>
        <v>0</v>
      </c>
      <c r="N48" s="36">
        <f t="shared" si="12"/>
        <v>24.032670137230898</v>
      </c>
      <c r="O48" s="18">
        <v>322436</v>
      </c>
      <c r="P48" s="18">
        <v>1549</v>
      </c>
      <c r="Q48" s="18"/>
    </row>
    <row r="49" spans="1:112" s="3" customFormat="1" ht="18.75">
      <c r="A49" s="13">
        <v>140</v>
      </c>
      <c r="B49" s="13">
        <v>1065672847</v>
      </c>
      <c r="C49" s="14" t="s">
        <v>259</v>
      </c>
      <c r="D49" s="68"/>
      <c r="E49" s="16">
        <v>3</v>
      </c>
      <c r="F49" s="16">
        <v>48</v>
      </c>
      <c r="G49" s="57" t="s">
        <v>187</v>
      </c>
      <c r="H49" s="18">
        <f t="shared" si="7"/>
        <v>3</v>
      </c>
      <c r="I49" s="16">
        <f t="shared" si="8"/>
        <v>0.96</v>
      </c>
      <c r="J49" s="16">
        <f t="shared" si="9"/>
        <v>3.96</v>
      </c>
      <c r="K49" s="33">
        <v>19.9578481656898</v>
      </c>
      <c r="L49" s="34">
        <f t="shared" si="10"/>
        <v>23.917848165689801</v>
      </c>
      <c r="M49" s="35">
        <f t="shared" si="11"/>
        <v>0</v>
      </c>
      <c r="N49" s="36">
        <f t="shared" si="12"/>
        <v>23.917848165689801</v>
      </c>
      <c r="O49" s="18">
        <v>157886</v>
      </c>
      <c r="P49" s="18">
        <v>891</v>
      </c>
      <c r="Q49" s="47"/>
    </row>
    <row r="50" spans="1:112" s="3" customFormat="1" ht="18.75">
      <c r="A50" s="13">
        <v>129</v>
      </c>
      <c r="B50" s="13">
        <v>1191774496</v>
      </c>
      <c r="C50" s="14" t="s">
        <v>233</v>
      </c>
      <c r="D50" s="68"/>
      <c r="E50" s="16">
        <v>1</v>
      </c>
      <c r="F50" s="16">
        <v>60</v>
      </c>
      <c r="G50" s="57" t="s">
        <v>187</v>
      </c>
      <c r="H50" s="18">
        <f t="shared" si="7"/>
        <v>1</v>
      </c>
      <c r="I50" s="16">
        <f t="shared" si="8"/>
        <v>1.2</v>
      </c>
      <c r="J50" s="16">
        <f t="shared" si="9"/>
        <v>2.2000000000000002</v>
      </c>
      <c r="K50" s="33">
        <v>21.510080659588802</v>
      </c>
      <c r="L50" s="34">
        <f t="shared" si="10"/>
        <v>23.710080659588801</v>
      </c>
      <c r="M50" s="35">
        <f t="shared" si="11"/>
        <v>0</v>
      </c>
      <c r="N50" s="36">
        <f t="shared" si="12"/>
        <v>23.710080659588801</v>
      </c>
      <c r="O50" s="18">
        <v>282130</v>
      </c>
      <c r="P50" s="18">
        <v>1695</v>
      </c>
      <c r="Q50" s="47"/>
    </row>
    <row r="51" spans="1:112" s="69" customFormat="1" ht="18.75">
      <c r="A51" s="14">
        <v>119</v>
      </c>
      <c r="B51" s="13">
        <v>733336415</v>
      </c>
      <c r="C51" s="13" t="s">
        <v>237</v>
      </c>
      <c r="D51" s="24" t="s">
        <v>227</v>
      </c>
      <c r="E51" s="16">
        <v>0</v>
      </c>
      <c r="F51" s="16">
        <v>0</v>
      </c>
      <c r="G51" s="57" t="s">
        <v>187</v>
      </c>
      <c r="H51" s="18">
        <f t="shared" si="7"/>
        <v>0</v>
      </c>
      <c r="I51" s="16">
        <f t="shared" si="8"/>
        <v>0</v>
      </c>
      <c r="J51" s="16">
        <f t="shared" si="9"/>
        <v>0</v>
      </c>
      <c r="K51" s="33">
        <v>23.334371311325</v>
      </c>
      <c r="L51" s="34">
        <f t="shared" si="10"/>
        <v>23.334371311325</v>
      </c>
      <c r="M51" s="35">
        <f t="shared" si="11"/>
        <v>0</v>
      </c>
      <c r="N51" s="36">
        <f t="shared" si="12"/>
        <v>23.334371311325</v>
      </c>
      <c r="O51" s="18"/>
      <c r="P51" s="18"/>
      <c r="Q51" s="4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s="69" customFormat="1" ht="18.75">
      <c r="A52" s="13">
        <v>114</v>
      </c>
      <c r="B52" s="13">
        <v>1332846724</v>
      </c>
      <c r="C52" s="13" t="s">
        <v>224</v>
      </c>
      <c r="D52" s="68"/>
      <c r="E52" s="16">
        <v>0</v>
      </c>
      <c r="F52" s="16">
        <v>40</v>
      </c>
      <c r="G52" s="57" t="s">
        <v>187</v>
      </c>
      <c r="H52" s="18">
        <f t="shared" si="7"/>
        <v>0</v>
      </c>
      <c r="I52" s="16">
        <f t="shared" si="8"/>
        <v>0.8</v>
      </c>
      <c r="J52" s="16">
        <f t="shared" si="9"/>
        <v>0.8</v>
      </c>
      <c r="K52" s="33">
        <v>21.397750835872699</v>
      </c>
      <c r="L52" s="34">
        <f t="shared" si="10"/>
        <v>22.1977508358727</v>
      </c>
      <c r="M52" s="35">
        <f t="shared" si="11"/>
        <v>0</v>
      </c>
      <c r="N52" s="36">
        <f t="shared" si="12"/>
        <v>22.1977508358727</v>
      </c>
      <c r="O52" s="18">
        <v>208572</v>
      </c>
      <c r="P52" s="18">
        <v>1207</v>
      </c>
      <c r="Q52" s="48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s="3" customFormat="1" ht="18.75">
      <c r="A53" s="13">
        <v>136</v>
      </c>
      <c r="B53" s="13">
        <v>1226154958</v>
      </c>
      <c r="C53" s="14" t="s">
        <v>249</v>
      </c>
      <c r="D53" s="68"/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8"/>
        <v>0</v>
      </c>
      <c r="J53" s="16">
        <f t="shared" si="9"/>
        <v>0</v>
      </c>
      <c r="K53" s="33">
        <v>21.9009410390419</v>
      </c>
      <c r="L53" s="34">
        <f t="shared" si="10"/>
        <v>21.9009410390419</v>
      </c>
      <c r="M53" s="35">
        <f t="shared" si="11"/>
        <v>0</v>
      </c>
      <c r="N53" s="36">
        <f t="shared" si="12"/>
        <v>21.9009410390419</v>
      </c>
      <c r="O53" s="18"/>
      <c r="P53" s="18"/>
      <c r="Q53" s="47"/>
    </row>
    <row r="54" spans="1:112" s="3" customFormat="1" ht="18.75">
      <c r="A54" s="13">
        <v>134</v>
      </c>
      <c r="B54" s="13">
        <v>1783102214</v>
      </c>
      <c r="C54" s="14" t="s">
        <v>245</v>
      </c>
      <c r="D54" s="68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8"/>
        <v>0</v>
      </c>
      <c r="J54" s="16">
        <f t="shared" si="9"/>
        <v>0</v>
      </c>
      <c r="K54" s="33">
        <v>21.789015704802601</v>
      </c>
      <c r="L54" s="34">
        <f t="shared" si="10"/>
        <v>21.789015704802601</v>
      </c>
      <c r="M54" s="35">
        <f t="shared" si="11"/>
        <v>0</v>
      </c>
      <c r="N54" s="36">
        <f t="shared" si="12"/>
        <v>21.789015704802601</v>
      </c>
      <c r="O54" s="18"/>
      <c r="P54" s="18"/>
      <c r="Q54" s="47"/>
    </row>
    <row r="55" spans="1:112" s="3" customFormat="1" ht="18.75">
      <c r="A55" s="13">
        <v>141</v>
      </c>
      <c r="B55" s="13">
        <v>1190305158</v>
      </c>
      <c r="C55" s="14" t="s">
        <v>261</v>
      </c>
      <c r="D55" s="68"/>
      <c r="E55" s="16">
        <v>1</v>
      </c>
      <c r="F55" s="16">
        <v>33</v>
      </c>
      <c r="G55" s="57" t="s">
        <v>187</v>
      </c>
      <c r="H55" s="18">
        <f t="shared" si="7"/>
        <v>1</v>
      </c>
      <c r="I55" s="16">
        <f t="shared" si="8"/>
        <v>0.66</v>
      </c>
      <c r="J55" s="16">
        <f t="shared" si="9"/>
        <v>1.6600000000000001</v>
      </c>
      <c r="K55" s="33">
        <v>20.090983670068699</v>
      </c>
      <c r="L55" s="34">
        <f t="shared" si="10"/>
        <v>21.750983670068699</v>
      </c>
      <c r="M55" s="35">
        <f t="shared" si="11"/>
        <v>0</v>
      </c>
      <c r="N55" s="36">
        <f t="shared" si="12"/>
        <v>21.750983670068699</v>
      </c>
      <c r="O55" s="18">
        <v>206904</v>
      </c>
      <c r="P55" s="18">
        <v>1001</v>
      </c>
      <c r="Q55" s="47"/>
    </row>
    <row r="56" spans="1:112" s="3" customFormat="1" ht="18.75">
      <c r="A56" s="14">
        <v>93</v>
      </c>
      <c r="B56" s="13">
        <v>1458346420</v>
      </c>
      <c r="C56" s="13" t="s">
        <v>178</v>
      </c>
      <c r="D56" s="24"/>
      <c r="E56" s="16">
        <v>0</v>
      </c>
      <c r="F56" s="16">
        <v>45</v>
      </c>
      <c r="G56" s="57" t="s">
        <v>187</v>
      </c>
      <c r="H56" s="18">
        <f t="shared" si="7"/>
        <v>0</v>
      </c>
      <c r="I56" s="16">
        <f t="shared" si="8"/>
        <v>0.9</v>
      </c>
      <c r="J56" s="16">
        <f t="shared" si="9"/>
        <v>0.9</v>
      </c>
      <c r="K56" s="33">
        <v>20.8320694172108</v>
      </c>
      <c r="L56" s="34">
        <f t="shared" si="10"/>
        <v>21.732069417210798</v>
      </c>
      <c r="M56" s="35">
        <f t="shared" si="11"/>
        <v>0</v>
      </c>
      <c r="N56" s="36">
        <f t="shared" si="12"/>
        <v>21.732069417210798</v>
      </c>
      <c r="O56" s="18">
        <v>238449</v>
      </c>
      <c r="P56" s="18">
        <v>1440</v>
      </c>
      <c r="Q56" s="47"/>
    </row>
    <row r="57" spans="1:112" s="3" customFormat="1" ht="18.75">
      <c r="A57" s="14">
        <v>124</v>
      </c>
      <c r="B57" s="13">
        <v>2140716167</v>
      </c>
      <c r="C57" s="13" t="s">
        <v>231</v>
      </c>
      <c r="D57" s="24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8"/>
        <v>0</v>
      </c>
      <c r="J57" s="16">
        <f t="shared" si="9"/>
        <v>0</v>
      </c>
      <c r="K57" s="33">
        <v>21.729087291630901</v>
      </c>
      <c r="L57" s="34">
        <f t="shared" si="10"/>
        <v>21.729087291630901</v>
      </c>
      <c r="M57" s="35">
        <f t="shared" si="11"/>
        <v>0</v>
      </c>
      <c r="N57" s="36">
        <f t="shared" si="12"/>
        <v>21.729087291630901</v>
      </c>
      <c r="O57" s="18">
        <v>213720</v>
      </c>
      <c r="P57" s="18">
        <v>1284</v>
      </c>
      <c r="Q57" s="47"/>
    </row>
    <row r="58" spans="1:112" s="3" customFormat="1" ht="18.75">
      <c r="A58" s="14">
        <v>27</v>
      </c>
      <c r="B58" s="13">
        <v>2114875544</v>
      </c>
      <c r="C58" s="13" t="s">
        <v>73</v>
      </c>
      <c r="D58" s="24"/>
      <c r="E58" s="16">
        <v>0</v>
      </c>
      <c r="F58" s="16">
        <v>0</v>
      </c>
      <c r="G58" s="57" t="s">
        <v>187</v>
      </c>
      <c r="H58" s="18">
        <f t="shared" si="7"/>
        <v>0</v>
      </c>
      <c r="I58" s="16">
        <f t="shared" si="8"/>
        <v>0</v>
      </c>
      <c r="J58" s="16">
        <f t="shared" si="9"/>
        <v>0</v>
      </c>
      <c r="K58" s="33">
        <v>21.299999851303401</v>
      </c>
      <c r="L58" s="34">
        <f t="shared" si="10"/>
        <v>21.299999851303401</v>
      </c>
      <c r="M58" s="35">
        <f t="shared" si="11"/>
        <v>0</v>
      </c>
      <c r="N58" s="36">
        <f t="shared" si="12"/>
        <v>21.299999851303401</v>
      </c>
      <c r="O58" s="18"/>
      <c r="P58" s="18"/>
      <c r="Q58" s="4"/>
    </row>
    <row r="59" spans="1:112" s="3" customFormat="1" ht="18.75">
      <c r="A59" s="14">
        <v>94</v>
      </c>
      <c r="B59" s="13">
        <v>1885772704</v>
      </c>
      <c r="C59" s="13" t="s">
        <v>180</v>
      </c>
      <c r="D59" s="24"/>
      <c r="E59" s="16">
        <v>0</v>
      </c>
      <c r="F59" s="16">
        <v>43</v>
      </c>
      <c r="G59" s="57" t="s">
        <v>187</v>
      </c>
      <c r="H59" s="18">
        <f t="shared" si="7"/>
        <v>0</v>
      </c>
      <c r="I59" s="16">
        <f t="shared" si="8"/>
        <v>0.86</v>
      </c>
      <c r="J59" s="16">
        <f t="shared" si="9"/>
        <v>0.86</v>
      </c>
      <c r="K59" s="33">
        <v>20.038106055752898</v>
      </c>
      <c r="L59" s="34">
        <f t="shared" si="10"/>
        <v>20.898106055752898</v>
      </c>
      <c r="M59" s="35">
        <f t="shared" si="11"/>
        <v>0</v>
      </c>
      <c r="N59" s="36">
        <f t="shared" si="12"/>
        <v>20.898106055752898</v>
      </c>
      <c r="O59" s="18">
        <v>198783</v>
      </c>
      <c r="P59" s="18">
        <v>1149</v>
      </c>
      <c r="Q59" s="47"/>
    </row>
    <row r="60" spans="1:112" s="3" customFormat="1" ht="18.75">
      <c r="A60" s="13">
        <v>142</v>
      </c>
      <c r="B60" s="13">
        <v>465762786</v>
      </c>
      <c r="C60" s="14" t="s">
        <v>262</v>
      </c>
      <c r="D60" s="68"/>
      <c r="E60" s="16">
        <v>1</v>
      </c>
      <c r="F60" s="16">
        <v>19</v>
      </c>
      <c r="G60" s="57" t="s">
        <v>187</v>
      </c>
      <c r="H60" s="18">
        <f t="shared" si="7"/>
        <v>1</v>
      </c>
      <c r="I60" s="16">
        <f t="shared" si="8"/>
        <v>0.38</v>
      </c>
      <c r="J60" s="16">
        <f t="shared" si="9"/>
        <v>1.38</v>
      </c>
      <c r="K60" s="33">
        <v>19.043167869200399</v>
      </c>
      <c r="L60" s="34">
        <f t="shared" si="10"/>
        <v>20.423167869200398</v>
      </c>
      <c r="M60" s="35">
        <f t="shared" si="11"/>
        <v>0</v>
      </c>
      <c r="N60" s="36">
        <f t="shared" si="12"/>
        <v>20.423167869200398</v>
      </c>
      <c r="O60" s="18">
        <v>99411</v>
      </c>
      <c r="P60" s="18">
        <v>699</v>
      </c>
      <c r="Q60" s="47"/>
    </row>
    <row r="61" spans="1:112" s="3" customFormat="1" ht="18.75">
      <c r="A61" s="13">
        <v>108</v>
      </c>
      <c r="B61" s="13">
        <v>914057984</v>
      </c>
      <c r="C61" s="13" t="s">
        <v>196</v>
      </c>
      <c r="D61" s="24"/>
      <c r="E61" s="16">
        <v>0</v>
      </c>
      <c r="F61" s="16">
        <v>0</v>
      </c>
      <c r="G61" s="57" t="s">
        <v>187</v>
      </c>
      <c r="H61" s="18">
        <f t="shared" si="7"/>
        <v>0</v>
      </c>
      <c r="I61" s="16">
        <f t="shared" si="8"/>
        <v>0</v>
      </c>
      <c r="J61" s="16">
        <f t="shared" si="9"/>
        <v>0</v>
      </c>
      <c r="K61" s="33">
        <v>20.3510959276622</v>
      </c>
      <c r="L61" s="34">
        <f t="shared" si="10"/>
        <v>20.3510959276622</v>
      </c>
      <c r="M61" s="35">
        <f t="shared" si="11"/>
        <v>0</v>
      </c>
      <c r="N61" s="36">
        <f t="shared" si="12"/>
        <v>20.3510959276622</v>
      </c>
      <c r="O61" s="18"/>
      <c r="P61" s="18"/>
      <c r="Q61" s="47"/>
    </row>
    <row r="62" spans="1:112" s="3" customFormat="1" ht="18.75">
      <c r="A62" s="14">
        <v>105</v>
      </c>
      <c r="B62" s="13">
        <v>1172805144</v>
      </c>
      <c r="C62" s="14" t="s">
        <v>188</v>
      </c>
      <c r="D62" s="24"/>
      <c r="E62" s="16">
        <v>3</v>
      </c>
      <c r="F62" s="16">
        <v>48</v>
      </c>
      <c r="G62" s="57" t="s">
        <v>187</v>
      </c>
      <c r="H62" s="18">
        <f t="shared" si="7"/>
        <v>3</v>
      </c>
      <c r="I62" s="16">
        <f t="shared" si="8"/>
        <v>0.96</v>
      </c>
      <c r="J62" s="16">
        <f t="shared" si="9"/>
        <v>3.96</v>
      </c>
      <c r="K62" s="33">
        <v>15.5040723370376</v>
      </c>
      <c r="L62" s="34">
        <f t="shared" si="10"/>
        <v>19.464072337037599</v>
      </c>
      <c r="M62" s="35">
        <f t="shared" si="11"/>
        <v>0</v>
      </c>
      <c r="N62" s="36">
        <f t="shared" si="12"/>
        <v>19.464072337037599</v>
      </c>
      <c r="O62" s="18">
        <v>182442</v>
      </c>
      <c r="P62" s="18">
        <v>1134</v>
      </c>
      <c r="Q62" s="33"/>
    </row>
    <row r="63" spans="1:112" s="3" customFormat="1" ht="18.75">
      <c r="A63" s="13">
        <v>135</v>
      </c>
      <c r="B63" s="13">
        <v>228737868</v>
      </c>
      <c r="C63" s="14" t="s">
        <v>248</v>
      </c>
      <c r="D63" s="68"/>
      <c r="E63" s="16">
        <v>0</v>
      </c>
      <c r="F63" s="16">
        <v>0</v>
      </c>
      <c r="G63" s="57" t="s">
        <v>187</v>
      </c>
      <c r="H63" s="18">
        <f t="shared" si="7"/>
        <v>0</v>
      </c>
      <c r="I63" s="16">
        <f t="shared" si="8"/>
        <v>0</v>
      </c>
      <c r="J63" s="16">
        <f t="shared" si="9"/>
        <v>0</v>
      </c>
      <c r="K63" s="33">
        <v>18.5389460247339</v>
      </c>
      <c r="L63" s="34">
        <f t="shared" si="10"/>
        <v>18.5389460247339</v>
      </c>
      <c r="M63" s="35">
        <f t="shared" si="11"/>
        <v>0</v>
      </c>
      <c r="N63" s="36">
        <f t="shared" si="12"/>
        <v>18.5389460247339</v>
      </c>
      <c r="O63" s="18"/>
      <c r="P63" s="18"/>
      <c r="Q63" s="47"/>
    </row>
    <row r="64" spans="1:112" s="3" customFormat="1" ht="18.75">
      <c r="A64" s="14">
        <v>100</v>
      </c>
      <c r="B64" s="13">
        <v>1516934519</v>
      </c>
      <c r="C64" s="14" t="s">
        <v>185</v>
      </c>
      <c r="D64" s="24"/>
      <c r="E64" s="16">
        <v>0</v>
      </c>
      <c r="F64" s="16">
        <v>0</v>
      </c>
      <c r="G64" s="57" t="s">
        <v>187</v>
      </c>
      <c r="H64" s="18">
        <f t="shared" si="7"/>
        <v>0</v>
      </c>
      <c r="I64" s="16">
        <f t="shared" si="8"/>
        <v>0</v>
      </c>
      <c r="J64" s="16">
        <f t="shared" si="9"/>
        <v>0</v>
      </c>
      <c r="K64" s="33">
        <v>18.261857269231999</v>
      </c>
      <c r="L64" s="34">
        <f t="shared" si="10"/>
        <v>18.261857269231999</v>
      </c>
      <c r="M64" s="35">
        <f t="shared" si="11"/>
        <v>0</v>
      </c>
      <c r="N64" s="36">
        <f t="shared" si="12"/>
        <v>18.261857269231999</v>
      </c>
      <c r="O64" s="18"/>
      <c r="P64" s="18"/>
      <c r="Q64" s="47"/>
    </row>
    <row r="65" spans="1:17" s="3" customFormat="1" ht="18.75">
      <c r="A65" s="13">
        <v>139</v>
      </c>
      <c r="B65" s="13">
        <v>733371013</v>
      </c>
      <c r="C65" s="14" t="s">
        <v>260</v>
      </c>
      <c r="D65" s="68"/>
      <c r="E65" s="16">
        <v>0</v>
      </c>
      <c r="F65" s="16">
        <v>0</v>
      </c>
      <c r="G65" s="57" t="s">
        <v>187</v>
      </c>
      <c r="H65" s="18">
        <f t="shared" si="7"/>
        <v>0</v>
      </c>
      <c r="I65" s="16">
        <f t="shared" si="8"/>
        <v>0</v>
      </c>
      <c r="J65" s="16">
        <f t="shared" si="9"/>
        <v>0</v>
      </c>
      <c r="K65" s="33">
        <v>17.943195572043098</v>
      </c>
      <c r="L65" s="34">
        <f t="shared" si="10"/>
        <v>17.943195572043098</v>
      </c>
      <c r="M65" s="35">
        <f t="shared" si="11"/>
        <v>0</v>
      </c>
      <c r="N65" s="36">
        <f t="shared" si="12"/>
        <v>17.943195572043098</v>
      </c>
      <c r="O65" s="18"/>
      <c r="P65" s="18"/>
      <c r="Q65" s="47"/>
    </row>
    <row r="66" spans="1:17" s="3" customFormat="1" ht="18.75">
      <c r="A66" s="13">
        <v>137</v>
      </c>
      <c r="B66" s="13">
        <v>1604916542</v>
      </c>
      <c r="C66" s="14" t="s">
        <v>250</v>
      </c>
      <c r="D66" s="68"/>
      <c r="E66" s="16">
        <v>0</v>
      </c>
      <c r="F66" s="16">
        <v>0</v>
      </c>
      <c r="G66" s="57" t="s">
        <v>187</v>
      </c>
      <c r="H66" s="18">
        <f t="shared" si="7"/>
        <v>0</v>
      </c>
      <c r="I66" s="16">
        <f t="shared" si="8"/>
        <v>0</v>
      </c>
      <c r="J66" s="16">
        <f t="shared" si="9"/>
        <v>0</v>
      </c>
      <c r="K66" s="33">
        <v>17.881251416689398</v>
      </c>
      <c r="L66" s="34">
        <f t="shared" si="10"/>
        <v>17.881251416689398</v>
      </c>
      <c r="M66" s="35">
        <f t="shared" si="11"/>
        <v>0</v>
      </c>
      <c r="N66" s="36">
        <f t="shared" si="12"/>
        <v>17.881251416689398</v>
      </c>
      <c r="O66" s="18"/>
      <c r="P66" s="18"/>
      <c r="Q66" s="47"/>
    </row>
  </sheetData>
  <autoFilter ref="A4:Q66" xr:uid="{00000000-0009-0000-0000-00000F000000}">
    <sortState xmlns:xlrd2="http://schemas.microsoft.com/office/spreadsheetml/2017/richdata2" ref="A4:Q66">
      <sortCondition descending="1" ref="L4"/>
    </sortState>
  </autoFilter>
  <mergeCells count="4">
    <mergeCell ref="A1:P1"/>
    <mergeCell ref="A2:P2"/>
    <mergeCell ref="A3:D3"/>
    <mergeCell ref="G3:N3"/>
  </mergeCells>
  <phoneticPr fontId="22" type="noConversion"/>
  <conditionalFormatting sqref="E5:E66">
    <cfRule type="cellIs" dxfId="334" priority="4" operator="lessThan">
      <formula>1</formula>
    </cfRule>
  </conditionalFormatting>
  <conditionalFormatting sqref="F5:F66">
    <cfRule type="cellIs" dxfId="333" priority="3" operator="lessThan">
      <formula>1</formula>
    </cfRule>
  </conditionalFormatting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DK66"/>
  <sheetViews>
    <sheetView topLeftCell="A46" workbookViewId="0">
      <selection activeCell="O5" sqref="O5:O6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0.12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活动中心2020年1月25日分包贡献明细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51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3">
        <v>110</v>
      </c>
      <c r="B5" s="13">
        <v>1968703358</v>
      </c>
      <c r="C5" s="13" t="s">
        <v>239</v>
      </c>
      <c r="D5" s="68"/>
      <c r="E5" s="16">
        <v>4</v>
      </c>
      <c r="F5" s="16">
        <v>60</v>
      </c>
      <c r="G5" s="19" t="s">
        <v>122</v>
      </c>
      <c r="H5" s="18">
        <f t="shared" ref="H5:H66" si="1">E5</f>
        <v>4</v>
      </c>
      <c r="I5" s="16">
        <f t="shared" ref="I5:I66" si="2">F5/$V$13</f>
        <v>1.2</v>
      </c>
      <c r="J5" s="16">
        <v>0</v>
      </c>
      <c r="K5" s="16">
        <f t="shared" ref="K5:K66" si="3">H5+I5+J5</f>
        <v>5.2</v>
      </c>
      <c r="L5" s="33">
        <v>26.64</v>
      </c>
      <c r="M5" s="34">
        <f t="shared" ref="M5:M66" si="4">K5+L5</f>
        <v>31.84</v>
      </c>
      <c r="N5" s="35">
        <f t="shared" ref="N5:N36" si="5">VLOOKUP(G5,$U$3:$V$9,2,FALSE)</f>
        <v>8.125</v>
      </c>
      <c r="O5" s="36">
        <f t="shared" ref="O5:O66" si="6">M5-N5</f>
        <v>23.715</v>
      </c>
      <c r="P5" s="18">
        <v>259748</v>
      </c>
      <c r="Q5" s="18">
        <v>1471</v>
      </c>
      <c r="R5" s="18"/>
      <c r="S5" s="18"/>
      <c r="T5" s="4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33</v>
      </c>
      <c r="B6" s="13">
        <v>1006436515</v>
      </c>
      <c r="C6" s="13" t="s">
        <v>79</v>
      </c>
      <c r="D6" s="24"/>
      <c r="E6" s="16">
        <v>4</v>
      </c>
      <c r="F6" s="16">
        <v>60</v>
      </c>
      <c r="G6" s="19" t="s">
        <v>122</v>
      </c>
      <c r="H6" s="18">
        <f t="shared" si="1"/>
        <v>4</v>
      </c>
      <c r="I6" s="16">
        <f t="shared" si="2"/>
        <v>1.2</v>
      </c>
      <c r="J6" s="16">
        <v>0</v>
      </c>
      <c r="K6" s="16">
        <f t="shared" si="3"/>
        <v>5.2</v>
      </c>
      <c r="L6" s="33">
        <v>26.362550503049299</v>
      </c>
      <c r="M6" s="34">
        <f t="shared" si="4"/>
        <v>31.562550503049298</v>
      </c>
      <c r="N6" s="35">
        <f t="shared" si="5"/>
        <v>8.125</v>
      </c>
      <c r="O6" s="36">
        <f t="shared" si="6"/>
        <v>23.437550503049298</v>
      </c>
      <c r="P6" s="18">
        <v>233154</v>
      </c>
      <c r="Q6" s="18">
        <v>1357</v>
      </c>
      <c r="R6" s="18"/>
      <c r="S6" s="18"/>
      <c r="T6" s="4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5</v>
      </c>
      <c r="B7" s="13">
        <v>1044399218</v>
      </c>
      <c r="C7" s="13" t="s">
        <v>39</v>
      </c>
      <c r="D7" s="24"/>
      <c r="E7" s="16">
        <v>4</v>
      </c>
      <c r="F7" s="16">
        <v>60</v>
      </c>
      <c r="G7" s="19" t="s">
        <v>122</v>
      </c>
      <c r="H7" s="18">
        <f t="shared" si="1"/>
        <v>4</v>
      </c>
      <c r="I7" s="16">
        <f t="shared" si="2"/>
        <v>1.2</v>
      </c>
      <c r="J7" s="16">
        <v>0</v>
      </c>
      <c r="K7" s="16">
        <f t="shared" si="3"/>
        <v>5.2</v>
      </c>
      <c r="L7" s="33">
        <v>26.270082521677701</v>
      </c>
      <c r="M7" s="34">
        <f t="shared" si="4"/>
        <v>31.4700825216777</v>
      </c>
      <c r="N7" s="35">
        <f t="shared" si="5"/>
        <v>8.125</v>
      </c>
      <c r="O7" s="36">
        <f t="shared" si="6"/>
        <v>23.3450825216777</v>
      </c>
      <c r="P7" s="18">
        <v>241037</v>
      </c>
      <c r="Q7" s="18">
        <v>1407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3">
        <v>125</v>
      </c>
      <c r="B8" s="13">
        <v>2122462759</v>
      </c>
      <c r="C8" s="14" t="s">
        <v>236</v>
      </c>
      <c r="D8" s="68"/>
      <c r="E8" s="16">
        <v>4</v>
      </c>
      <c r="F8" s="16">
        <v>60</v>
      </c>
      <c r="G8" s="19" t="s">
        <v>122</v>
      </c>
      <c r="H8" s="18">
        <f t="shared" si="1"/>
        <v>4</v>
      </c>
      <c r="I8" s="16">
        <f t="shared" si="2"/>
        <v>1.2</v>
      </c>
      <c r="J8" s="16">
        <v>0</v>
      </c>
      <c r="K8" s="16">
        <f t="shared" si="3"/>
        <v>5.2</v>
      </c>
      <c r="L8" s="33">
        <v>26.1722466322563</v>
      </c>
      <c r="M8" s="34">
        <f t="shared" si="4"/>
        <v>31.372246632256299</v>
      </c>
      <c r="N8" s="35">
        <f t="shared" si="5"/>
        <v>8.125</v>
      </c>
      <c r="O8" s="36">
        <f t="shared" si="6"/>
        <v>23.247246632256299</v>
      </c>
      <c r="P8" s="18">
        <v>266641</v>
      </c>
      <c r="Q8" s="18">
        <v>1609</v>
      </c>
      <c r="R8" s="18"/>
      <c r="S8" s="18"/>
      <c r="T8" s="47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49</v>
      </c>
      <c r="B9" s="13">
        <v>311361673</v>
      </c>
      <c r="C9" s="13" t="s">
        <v>95</v>
      </c>
      <c r="D9" s="24"/>
      <c r="E9" s="16">
        <v>4</v>
      </c>
      <c r="F9" s="16">
        <v>60</v>
      </c>
      <c r="G9" s="23" t="s">
        <v>124</v>
      </c>
      <c r="H9" s="18">
        <f t="shared" si="1"/>
        <v>4</v>
      </c>
      <c r="I9" s="16">
        <f t="shared" si="2"/>
        <v>1.2</v>
      </c>
      <c r="J9" s="16">
        <v>0</v>
      </c>
      <c r="K9" s="16">
        <f t="shared" si="3"/>
        <v>5.2</v>
      </c>
      <c r="L9" s="33">
        <v>25.625</v>
      </c>
      <c r="M9" s="34">
        <f t="shared" si="4"/>
        <v>30.824999999999999</v>
      </c>
      <c r="N9" s="35">
        <f t="shared" si="5"/>
        <v>4.375</v>
      </c>
      <c r="O9" s="36">
        <f t="shared" si="6"/>
        <v>26.45</v>
      </c>
      <c r="P9" s="18">
        <v>355339</v>
      </c>
      <c r="Q9" s="18">
        <v>1952</v>
      </c>
      <c r="R9" s="18"/>
      <c r="S9" s="18"/>
      <c r="T9" s="1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53</v>
      </c>
      <c r="B10" s="13">
        <v>500959924</v>
      </c>
      <c r="C10" s="13" t="s">
        <v>99</v>
      </c>
      <c r="D10" s="24"/>
      <c r="E10" s="16">
        <v>4</v>
      </c>
      <c r="F10" s="16">
        <v>60</v>
      </c>
      <c r="G10" s="22" t="s">
        <v>123</v>
      </c>
      <c r="H10" s="18">
        <f t="shared" si="1"/>
        <v>4</v>
      </c>
      <c r="I10" s="16">
        <f t="shared" si="2"/>
        <v>1.2</v>
      </c>
      <c r="J10" s="16">
        <v>0</v>
      </c>
      <c r="K10" s="16">
        <f t="shared" si="3"/>
        <v>5.2</v>
      </c>
      <c r="L10" s="33">
        <v>24.866302664048199</v>
      </c>
      <c r="M10" s="34">
        <f t="shared" si="4"/>
        <v>30.066302664048198</v>
      </c>
      <c r="N10" s="35">
        <f t="shared" si="5"/>
        <v>6.25</v>
      </c>
      <c r="O10" s="36">
        <f t="shared" si="6"/>
        <v>23.816302664048198</v>
      </c>
      <c r="P10" s="18">
        <v>244540</v>
      </c>
      <c r="Q10" s="18">
        <v>1431</v>
      </c>
      <c r="R10" s="18"/>
      <c r="S10" s="18"/>
      <c r="T10" s="18"/>
      <c r="U10" s="50"/>
    </row>
    <row r="11" spans="1:25" s="1" customFormat="1" ht="18.75">
      <c r="A11" s="13">
        <v>128</v>
      </c>
      <c r="B11" s="13">
        <v>1214614935</v>
      </c>
      <c r="C11" s="14" t="s">
        <v>257</v>
      </c>
      <c r="D11" s="14" t="s">
        <v>235</v>
      </c>
      <c r="E11" s="16">
        <v>4</v>
      </c>
      <c r="F11" s="16">
        <v>60</v>
      </c>
      <c r="G11" s="23" t="s">
        <v>124</v>
      </c>
      <c r="H11" s="18">
        <f t="shared" si="1"/>
        <v>4</v>
      </c>
      <c r="I11" s="16">
        <f t="shared" si="2"/>
        <v>1.2</v>
      </c>
      <c r="J11" s="16">
        <v>0</v>
      </c>
      <c r="K11" s="16">
        <f t="shared" si="3"/>
        <v>5.2</v>
      </c>
      <c r="L11" s="33">
        <v>21.5867282234736</v>
      </c>
      <c r="M11" s="34">
        <f t="shared" si="4"/>
        <v>26.786728223473599</v>
      </c>
      <c r="N11" s="35">
        <f t="shared" si="5"/>
        <v>4.375</v>
      </c>
      <c r="O11" s="36">
        <f t="shared" si="6"/>
        <v>22.411728223473599</v>
      </c>
      <c r="P11" s="18">
        <v>261250</v>
      </c>
      <c r="Q11" s="18">
        <v>1723</v>
      </c>
      <c r="R11" s="18"/>
      <c r="S11" s="18"/>
      <c r="T11" s="47"/>
      <c r="U11" s="51" t="s">
        <v>209</v>
      </c>
      <c r="V11" s="1">
        <v>15000</v>
      </c>
    </row>
    <row r="12" spans="1:25" s="2" customFormat="1" ht="18.75">
      <c r="A12" s="14">
        <v>1</v>
      </c>
      <c r="B12" s="13">
        <v>1782151946</v>
      </c>
      <c r="C12" s="13" t="s">
        <v>26</v>
      </c>
      <c r="D12" s="24"/>
      <c r="E12" s="16">
        <v>4</v>
      </c>
      <c r="F12" s="16">
        <v>60</v>
      </c>
      <c r="G12" s="57" t="s">
        <v>187</v>
      </c>
      <c r="H12" s="18">
        <f t="shared" si="1"/>
        <v>4</v>
      </c>
      <c r="I12" s="16">
        <f t="shared" si="2"/>
        <v>1.2</v>
      </c>
      <c r="J12" s="16">
        <v>0</v>
      </c>
      <c r="K12" s="16">
        <f t="shared" si="3"/>
        <v>5.2</v>
      </c>
      <c r="L12" s="33">
        <v>21.117836824614599</v>
      </c>
      <c r="M12" s="34">
        <f t="shared" si="4"/>
        <v>26.317836824614599</v>
      </c>
      <c r="N12" s="35">
        <f t="shared" si="5"/>
        <v>0</v>
      </c>
      <c r="O12" s="36">
        <f t="shared" si="6"/>
        <v>26.317836824614599</v>
      </c>
      <c r="P12" s="18">
        <v>285499</v>
      </c>
      <c r="Q12" s="18">
        <v>1646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3">
        <v>127</v>
      </c>
      <c r="B13" s="13">
        <v>615908706</v>
      </c>
      <c r="C13" s="14" t="s">
        <v>240</v>
      </c>
      <c r="D13" s="68" t="s">
        <v>232</v>
      </c>
      <c r="E13" s="16">
        <v>4</v>
      </c>
      <c r="F13" s="16">
        <v>60</v>
      </c>
      <c r="G13" s="57" t="s">
        <v>187</v>
      </c>
      <c r="H13" s="18">
        <f t="shared" si="1"/>
        <v>4</v>
      </c>
      <c r="I13" s="16">
        <f t="shared" si="2"/>
        <v>1.2</v>
      </c>
      <c r="J13" s="16">
        <v>0</v>
      </c>
      <c r="K13" s="16">
        <f t="shared" si="3"/>
        <v>5.2</v>
      </c>
      <c r="L13" s="33">
        <v>20.438087704154299</v>
      </c>
      <c r="M13" s="34">
        <f t="shared" si="4"/>
        <v>25.638087704154298</v>
      </c>
      <c r="N13" s="35">
        <f t="shared" si="5"/>
        <v>0</v>
      </c>
      <c r="O13" s="36">
        <f t="shared" si="6"/>
        <v>25.638087704154298</v>
      </c>
      <c r="P13" s="18">
        <v>284585</v>
      </c>
      <c r="Q13" s="18">
        <v>1776</v>
      </c>
      <c r="R13" s="18"/>
      <c r="S13" s="18"/>
      <c r="T13" s="47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46</v>
      </c>
      <c r="B14" s="13">
        <v>2109182835</v>
      </c>
      <c r="C14" s="13" t="s">
        <v>92</v>
      </c>
      <c r="D14" s="24"/>
      <c r="E14" s="16">
        <v>4</v>
      </c>
      <c r="F14" s="16">
        <v>60</v>
      </c>
      <c r="G14" s="57" t="s">
        <v>187</v>
      </c>
      <c r="H14" s="18">
        <f t="shared" si="1"/>
        <v>4</v>
      </c>
      <c r="I14" s="16">
        <f t="shared" si="2"/>
        <v>1.2</v>
      </c>
      <c r="J14" s="16">
        <v>0</v>
      </c>
      <c r="K14" s="16">
        <f t="shared" si="3"/>
        <v>5.2</v>
      </c>
      <c r="L14" s="33">
        <v>20.381364829194698</v>
      </c>
      <c r="M14" s="34">
        <f t="shared" si="4"/>
        <v>25.581364829194698</v>
      </c>
      <c r="N14" s="35">
        <f t="shared" si="5"/>
        <v>0</v>
      </c>
      <c r="O14" s="36">
        <f t="shared" si="6"/>
        <v>25.581364829194698</v>
      </c>
      <c r="P14" s="18">
        <v>245168</v>
      </c>
      <c r="Q14" s="18">
        <v>1403</v>
      </c>
      <c r="R14" s="18"/>
      <c r="S14" s="18"/>
      <c r="T14" s="18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3">
        <v>118</v>
      </c>
      <c r="B15" s="13">
        <v>2018112397</v>
      </c>
      <c r="C15" s="13" t="s">
        <v>221</v>
      </c>
      <c r="D15" s="68"/>
      <c r="E15" s="16">
        <v>4</v>
      </c>
      <c r="F15" s="16">
        <v>60</v>
      </c>
      <c r="G15" s="57" t="s">
        <v>187</v>
      </c>
      <c r="H15" s="18">
        <f t="shared" si="1"/>
        <v>4</v>
      </c>
      <c r="I15" s="16">
        <f t="shared" si="2"/>
        <v>1.2</v>
      </c>
      <c r="J15" s="16">
        <v>0</v>
      </c>
      <c r="K15" s="16">
        <f t="shared" si="3"/>
        <v>5.2</v>
      </c>
      <c r="L15" s="33">
        <v>20.364126646349</v>
      </c>
      <c r="M15" s="34">
        <f t="shared" si="4"/>
        <v>25.564126646348999</v>
      </c>
      <c r="N15" s="35">
        <f t="shared" si="5"/>
        <v>0</v>
      </c>
      <c r="O15" s="36">
        <f t="shared" si="6"/>
        <v>25.564126646348999</v>
      </c>
      <c r="P15" s="18">
        <v>211768</v>
      </c>
      <c r="Q15" s="18">
        <v>1169</v>
      </c>
      <c r="R15" s="18"/>
      <c r="S15" s="18"/>
      <c r="T15" s="48"/>
      <c r="U15" s="1" t="s">
        <v>213</v>
      </c>
      <c r="V15" s="53">
        <v>1</v>
      </c>
      <c r="W15" s="1"/>
      <c r="X15" s="1"/>
      <c r="Y15" s="1"/>
    </row>
    <row r="16" spans="1:25" s="2" customFormat="1" ht="18.75">
      <c r="A16" s="14">
        <v>57</v>
      </c>
      <c r="B16" s="13">
        <v>446583427</v>
      </c>
      <c r="C16" s="13" t="s">
        <v>118</v>
      </c>
      <c r="D16" s="14" t="s">
        <v>119</v>
      </c>
      <c r="E16" s="16">
        <v>4</v>
      </c>
      <c r="F16" s="16">
        <v>60</v>
      </c>
      <c r="G16" s="57" t="s">
        <v>187</v>
      </c>
      <c r="H16" s="18">
        <f t="shared" si="1"/>
        <v>4</v>
      </c>
      <c r="I16" s="16">
        <f t="shared" si="2"/>
        <v>1.2</v>
      </c>
      <c r="J16" s="16">
        <v>0</v>
      </c>
      <c r="K16" s="16">
        <f t="shared" si="3"/>
        <v>5.2</v>
      </c>
      <c r="L16" s="33">
        <v>20.327621773858699</v>
      </c>
      <c r="M16" s="34">
        <f t="shared" si="4"/>
        <v>25.527621773858698</v>
      </c>
      <c r="N16" s="35">
        <f t="shared" si="5"/>
        <v>0</v>
      </c>
      <c r="O16" s="36">
        <f t="shared" si="6"/>
        <v>25.527621773858698</v>
      </c>
      <c r="P16" s="18">
        <v>243707</v>
      </c>
      <c r="Q16" s="18">
        <v>1355</v>
      </c>
      <c r="R16" s="18"/>
      <c r="S16" s="18"/>
      <c r="T16" s="18"/>
      <c r="U16" s="1" t="s">
        <v>214</v>
      </c>
      <c r="V16" s="53">
        <v>25</v>
      </c>
      <c r="W16" s="1"/>
      <c r="X16" s="1"/>
      <c r="Y16" s="1"/>
    </row>
    <row r="17" spans="1:25" s="2" customFormat="1" ht="18.75">
      <c r="A17" s="14">
        <v>62</v>
      </c>
      <c r="B17" s="13">
        <v>643913124</v>
      </c>
      <c r="C17" s="13" t="s">
        <v>125</v>
      </c>
      <c r="D17" s="24"/>
      <c r="E17" s="16">
        <v>4</v>
      </c>
      <c r="F17" s="16">
        <v>60</v>
      </c>
      <c r="G17" s="57" t="s">
        <v>187</v>
      </c>
      <c r="H17" s="18">
        <f t="shared" si="1"/>
        <v>4</v>
      </c>
      <c r="I17" s="16">
        <f t="shared" si="2"/>
        <v>1.2</v>
      </c>
      <c r="J17" s="16">
        <v>0</v>
      </c>
      <c r="K17" s="16">
        <f t="shared" si="3"/>
        <v>5.2</v>
      </c>
      <c r="L17" s="33">
        <v>20.229814009244102</v>
      </c>
      <c r="M17" s="34">
        <f t="shared" si="4"/>
        <v>25.429814009244101</v>
      </c>
      <c r="N17" s="35">
        <f t="shared" si="5"/>
        <v>0</v>
      </c>
      <c r="O17" s="36">
        <f t="shared" si="6"/>
        <v>25.429814009244101</v>
      </c>
      <c r="P17" s="18">
        <v>296303</v>
      </c>
      <c r="Q17" s="18">
        <v>1640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82</v>
      </c>
      <c r="B18" s="13">
        <v>982362214</v>
      </c>
      <c r="C18" s="13" t="s">
        <v>144</v>
      </c>
      <c r="D18" s="24"/>
      <c r="E18" s="16">
        <v>4</v>
      </c>
      <c r="F18" s="16">
        <v>60</v>
      </c>
      <c r="G18" s="57" t="s">
        <v>187</v>
      </c>
      <c r="H18" s="18">
        <f t="shared" si="1"/>
        <v>4</v>
      </c>
      <c r="I18" s="16">
        <f t="shared" si="2"/>
        <v>1.2</v>
      </c>
      <c r="J18" s="16">
        <v>0</v>
      </c>
      <c r="K18" s="16">
        <f t="shared" si="3"/>
        <v>5.2</v>
      </c>
      <c r="L18" s="33">
        <v>18.909684477995601</v>
      </c>
      <c r="M18" s="34">
        <f t="shared" si="4"/>
        <v>24.1096844779956</v>
      </c>
      <c r="N18" s="35">
        <f t="shared" si="5"/>
        <v>0</v>
      </c>
      <c r="O18" s="36">
        <f t="shared" si="6"/>
        <v>24.1096844779956</v>
      </c>
      <c r="P18" s="18">
        <v>234349</v>
      </c>
      <c r="Q18" s="18">
        <v>1463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3">
        <v>132</v>
      </c>
      <c r="B19" s="13">
        <v>620404528</v>
      </c>
      <c r="C19" s="14" t="s">
        <v>243</v>
      </c>
      <c r="D19" s="68"/>
      <c r="E19" s="16">
        <v>4</v>
      </c>
      <c r="F19" s="16">
        <v>59</v>
      </c>
      <c r="G19" s="57" t="s">
        <v>187</v>
      </c>
      <c r="H19" s="18">
        <f t="shared" si="1"/>
        <v>4</v>
      </c>
      <c r="I19" s="16">
        <f t="shared" si="2"/>
        <v>1.18</v>
      </c>
      <c r="J19" s="16">
        <v>0</v>
      </c>
      <c r="K19" s="16">
        <f t="shared" si="3"/>
        <v>5.18</v>
      </c>
      <c r="L19" s="33">
        <v>20.533019900157001</v>
      </c>
      <c r="M19" s="34">
        <f t="shared" si="4"/>
        <v>25.713019900157001</v>
      </c>
      <c r="N19" s="35">
        <f t="shared" si="5"/>
        <v>0</v>
      </c>
      <c r="O19" s="36">
        <f t="shared" si="6"/>
        <v>25.713019900157001</v>
      </c>
      <c r="P19" s="18">
        <v>217655</v>
      </c>
      <c r="Q19" s="18">
        <v>1302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3">
        <v>129</v>
      </c>
      <c r="B20" s="13">
        <v>1191774496</v>
      </c>
      <c r="C20" s="14" t="s">
        <v>233</v>
      </c>
      <c r="D20" s="68"/>
      <c r="E20" s="16">
        <v>4</v>
      </c>
      <c r="F20" s="16">
        <v>50</v>
      </c>
      <c r="G20" s="22" t="s">
        <v>123</v>
      </c>
      <c r="H20" s="18">
        <f t="shared" si="1"/>
        <v>4</v>
      </c>
      <c r="I20" s="16">
        <f t="shared" si="2"/>
        <v>1</v>
      </c>
      <c r="J20" s="16">
        <v>0</v>
      </c>
      <c r="K20" s="16">
        <f t="shared" si="3"/>
        <v>5</v>
      </c>
      <c r="L20" s="33">
        <v>23.710080659588801</v>
      </c>
      <c r="M20" s="34">
        <f t="shared" si="4"/>
        <v>28.710080659588801</v>
      </c>
      <c r="N20" s="35">
        <f t="shared" si="5"/>
        <v>6.25</v>
      </c>
      <c r="O20" s="36">
        <f t="shared" si="6"/>
        <v>22.460080659588801</v>
      </c>
      <c r="P20" s="18">
        <v>282130</v>
      </c>
      <c r="Q20" s="18">
        <v>1695</v>
      </c>
      <c r="R20" s="18"/>
      <c r="S20" s="18"/>
      <c r="T20" s="47"/>
      <c r="U20" s="1"/>
      <c r="V20" s="1"/>
      <c r="W20" s="1"/>
      <c r="X20" s="1"/>
      <c r="Y20" s="1"/>
    </row>
    <row r="21" spans="1:25" s="2" customFormat="1" ht="18.75">
      <c r="A21" s="14">
        <v>58</v>
      </c>
      <c r="B21" s="13">
        <v>1875367946</v>
      </c>
      <c r="C21" s="13" t="s">
        <v>121</v>
      </c>
      <c r="D21" s="14"/>
      <c r="E21" s="16">
        <v>4</v>
      </c>
      <c r="F21" s="16">
        <v>50</v>
      </c>
      <c r="G21" s="23" t="s">
        <v>124</v>
      </c>
      <c r="H21" s="18">
        <f t="shared" si="1"/>
        <v>4</v>
      </c>
      <c r="I21" s="16">
        <f t="shared" si="2"/>
        <v>1</v>
      </c>
      <c r="J21" s="16">
        <v>0</v>
      </c>
      <c r="K21" s="16">
        <f t="shared" si="3"/>
        <v>5</v>
      </c>
      <c r="L21" s="33">
        <v>21.5395614073635</v>
      </c>
      <c r="M21" s="34">
        <f t="shared" si="4"/>
        <v>26.5395614073635</v>
      </c>
      <c r="N21" s="35">
        <f t="shared" si="5"/>
        <v>4.375</v>
      </c>
      <c r="O21" s="36">
        <f t="shared" si="6"/>
        <v>22.1645614073635</v>
      </c>
      <c r="P21" s="18">
        <v>226920</v>
      </c>
      <c r="Q21" s="18">
        <v>1332</v>
      </c>
      <c r="R21" s="18"/>
      <c r="S21" s="18"/>
      <c r="T21" s="18"/>
      <c r="U21" s="1"/>
      <c r="V21" s="1"/>
      <c r="W21" s="1"/>
      <c r="X21" s="1"/>
      <c r="Y21" s="1"/>
    </row>
    <row r="22" spans="1:25" s="2" customFormat="1" ht="18.75">
      <c r="A22" s="13">
        <v>133</v>
      </c>
      <c r="B22" s="13">
        <v>650420877</v>
      </c>
      <c r="C22" s="14" t="s">
        <v>244</v>
      </c>
      <c r="D22" s="68"/>
      <c r="E22" s="16">
        <v>4</v>
      </c>
      <c r="F22" s="16">
        <v>50</v>
      </c>
      <c r="G22" s="57" t="s">
        <v>187</v>
      </c>
      <c r="H22" s="18">
        <f t="shared" si="1"/>
        <v>4</v>
      </c>
      <c r="I22" s="16">
        <f t="shared" si="2"/>
        <v>1</v>
      </c>
      <c r="J22" s="16">
        <v>0</v>
      </c>
      <c r="K22" s="16">
        <f t="shared" si="3"/>
        <v>5</v>
      </c>
      <c r="L22" s="33">
        <v>20.761578882805001</v>
      </c>
      <c r="M22" s="34">
        <f t="shared" si="4"/>
        <v>25.761578882805001</v>
      </c>
      <c r="N22" s="35">
        <f t="shared" si="5"/>
        <v>0</v>
      </c>
      <c r="O22" s="36">
        <f t="shared" si="6"/>
        <v>25.761578882805001</v>
      </c>
      <c r="P22" s="18">
        <v>235133</v>
      </c>
      <c r="Q22" s="18">
        <v>1373</v>
      </c>
      <c r="R22" s="18"/>
      <c r="S22" s="18"/>
      <c r="T22" s="47"/>
      <c r="U22" s="1"/>
      <c r="V22" s="1"/>
      <c r="W22" s="1"/>
      <c r="X22" s="1"/>
      <c r="Y22" s="1"/>
    </row>
    <row r="23" spans="1:25" s="1" customFormat="1" ht="18.75">
      <c r="A23" s="14">
        <v>10</v>
      </c>
      <c r="B23" s="13">
        <v>2108977014</v>
      </c>
      <c r="C23" s="13" t="s">
        <v>49</v>
      </c>
      <c r="D23" s="24"/>
      <c r="E23" s="16">
        <v>4</v>
      </c>
      <c r="F23" s="16">
        <v>50</v>
      </c>
      <c r="G23" s="57" t="s">
        <v>187</v>
      </c>
      <c r="H23" s="18">
        <f t="shared" si="1"/>
        <v>4</v>
      </c>
      <c r="I23" s="16">
        <f t="shared" si="2"/>
        <v>1</v>
      </c>
      <c r="J23" s="16">
        <v>0</v>
      </c>
      <c r="K23" s="16">
        <f t="shared" si="3"/>
        <v>5</v>
      </c>
      <c r="L23" s="33">
        <v>20.659729379918499</v>
      </c>
      <c r="M23" s="34">
        <f t="shared" si="4"/>
        <v>25.659729379918499</v>
      </c>
      <c r="N23" s="35">
        <f t="shared" si="5"/>
        <v>0</v>
      </c>
      <c r="O23" s="36">
        <f t="shared" si="6"/>
        <v>25.659729379918499</v>
      </c>
      <c r="P23" s="18">
        <v>257699</v>
      </c>
      <c r="Q23" s="18">
        <v>1524</v>
      </c>
      <c r="R23" s="18"/>
      <c r="S23" s="18"/>
      <c r="T23" s="18"/>
    </row>
    <row r="24" spans="1:25" s="1" customFormat="1" ht="18.75">
      <c r="A24" s="13">
        <v>126</v>
      </c>
      <c r="B24" s="13">
        <v>2052156392</v>
      </c>
      <c r="C24" s="14" t="s">
        <v>234</v>
      </c>
      <c r="D24" s="68"/>
      <c r="E24" s="16">
        <v>4</v>
      </c>
      <c r="F24" s="16">
        <v>50</v>
      </c>
      <c r="G24" s="57" t="s">
        <v>187</v>
      </c>
      <c r="H24" s="18">
        <f t="shared" si="1"/>
        <v>4</v>
      </c>
      <c r="I24" s="16">
        <f t="shared" si="2"/>
        <v>1</v>
      </c>
      <c r="J24" s="16">
        <v>0</v>
      </c>
      <c r="K24" s="16">
        <f t="shared" si="3"/>
        <v>5</v>
      </c>
      <c r="L24" s="33">
        <v>20.307854270305899</v>
      </c>
      <c r="M24" s="34">
        <f t="shared" si="4"/>
        <v>25.307854270305899</v>
      </c>
      <c r="N24" s="35">
        <f t="shared" si="5"/>
        <v>0</v>
      </c>
      <c r="O24" s="36">
        <f t="shared" si="6"/>
        <v>25.307854270305899</v>
      </c>
      <c r="P24" s="18">
        <v>275287</v>
      </c>
      <c r="Q24" s="18">
        <v>1587</v>
      </c>
      <c r="R24" s="18"/>
      <c r="S24" s="18"/>
      <c r="T24" s="47"/>
    </row>
    <row r="25" spans="1:25" s="1" customFormat="1" ht="18.75">
      <c r="A25" s="13">
        <v>116</v>
      </c>
      <c r="B25" s="13">
        <v>2122596917</v>
      </c>
      <c r="C25" s="13" t="s">
        <v>217</v>
      </c>
      <c r="D25" s="68"/>
      <c r="E25" s="16">
        <v>4</v>
      </c>
      <c r="F25" s="16">
        <v>48</v>
      </c>
      <c r="G25" s="57" t="s">
        <v>187</v>
      </c>
      <c r="H25" s="18">
        <f t="shared" si="1"/>
        <v>4</v>
      </c>
      <c r="I25" s="16">
        <f t="shared" si="2"/>
        <v>0.96</v>
      </c>
      <c r="J25" s="16">
        <v>0</v>
      </c>
      <c r="K25" s="16">
        <f t="shared" si="3"/>
        <v>4.96</v>
      </c>
      <c r="L25" s="33">
        <v>20.373985069143998</v>
      </c>
      <c r="M25" s="34">
        <f t="shared" si="4"/>
        <v>25.333985069143999</v>
      </c>
      <c r="N25" s="35">
        <f t="shared" si="5"/>
        <v>0</v>
      </c>
      <c r="O25" s="36">
        <f t="shared" si="6"/>
        <v>25.333985069143999</v>
      </c>
      <c r="P25" s="18">
        <v>196288</v>
      </c>
      <c r="Q25" s="18">
        <v>1143</v>
      </c>
      <c r="R25" s="18"/>
      <c r="S25" s="18"/>
      <c r="T25" s="48"/>
    </row>
    <row r="26" spans="1:25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57" t="s">
        <v>187</v>
      </c>
      <c r="H26" s="18">
        <f t="shared" si="1"/>
        <v>0</v>
      </c>
      <c r="I26" s="16">
        <f t="shared" si="2"/>
        <v>0</v>
      </c>
      <c r="J26" s="16">
        <v>0</v>
      </c>
      <c r="K26" s="16">
        <f t="shared" si="3"/>
        <v>0</v>
      </c>
      <c r="L26" s="33" t="e">
        <v>#N/A</v>
      </c>
      <c r="M26" s="34" t="e">
        <f t="shared" si="4"/>
        <v>#N/A</v>
      </c>
      <c r="N26" s="35">
        <f t="shared" si="5"/>
        <v>0</v>
      </c>
      <c r="O26" s="36" t="e">
        <f t="shared" si="6"/>
        <v>#N/A</v>
      </c>
      <c r="P26" s="18"/>
      <c r="Q26" s="18"/>
      <c r="R26" s="18"/>
      <c r="S26" s="18"/>
      <c r="T26" s="18"/>
    </row>
    <row r="27" spans="1:25" s="1" customFormat="1" ht="18.75">
      <c r="A27" s="13">
        <v>130</v>
      </c>
      <c r="B27" s="13">
        <v>1957463045</v>
      </c>
      <c r="C27" s="14" t="s">
        <v>238</v>
      </c>
      <c r="D27" s="68"/>
      <c r="E27" s="16">
        <v>4</v>
      </c>
      <c r="F27" s="16">
        <v>45</v>
      </c>
      <c r="G27" s="57" t="s">
        <v>187</v>
      </c>
      <c r="H27" s="18">
        <f t="shared" si="1"/>
        <v>4</v>
      </c>
      <c r="I27" s="16">
        <f t="shared" si="2"/>
        <v>0.9</v>
      </c>
      <c r="J27" s="16">
        <v>0</v>
      </c>
      <c r="K27" s="16">
        <f t="shared" si="3"/>
        <v>4.9000000000000004</v>
      </c>
      <c r="L27" s="33">
        <v>19.050097228403899</v>
      </c>
      <c r="M27" s="34">
        <f t="shared" si="4"/>
        <v>23.950097228403898</v>
      </c>
      <c r="N27" s="35">
        <f t="shared" si="5"/>
        <v>0</v>
      </c>
      <c r="O27" s="36">
        <f t="shared" si="6"/>
        <v>23.950097228403898</v>
      </c>
      <c r="P27" s="18">
        <v>228748</v>
      </c>
      <c r="Q27" s="18">
        <v>1331</v>
      </c>
      <c r="R27" s="18"/>
      <c r="S27" s="18"/>
      <c r="T27" s="47"/>
    </row>
    <row r="28" spans="1:25" s="1" customFormat="1" ht="18.75">
      <c r="A28" s="13">
        <v>118</v>
      </c>
      <c r="B28" s="13">
        <v>15662671026</v>
      </c>
      <c r="C28" s="13" t="s">
        <v>225</v>
      </c>
      <c r="D28" s="68"/>
      <c r="E28" s="16">
        <v>4</v>
      </c>
      <c r="F28" s="16">
        <v>44</v>
      </c>
      <c r="G28" s="57" t="s">
        <v>187</v>
      </c>
      <c r="H28" s="18">
        <f t="shared" si="1"/>
        <v>4</v>
      </c>
      <c r="I28" s="16">
        <f t="shared" si="2"/>
        <v>0.88</v>
      </c>
      <c r="J28" s="16">
        <v>0</v>
      </c>
      <c r="K28" s="16">
        <f t="shared" si="3"/>
        <v>4.88</v>
      </c>
      <c r="L28" s="33">
        <v>20.044566066700099</v>
      </c>
      <c r="M28" s="34">
        <f t="shared" si="4"/>
        <v>24.924566066700098</v>
      </c>
      <c r="N28" s="35">
        <f t="shared" si="5"/>
        <v>0</v>
      </c>
      <c r="O28" s="36">
        <f t="shared" si="6"/>
        <v>24.924566066700098</v>
      </c>
      <c r="P28" s="18">
        <v>182422</v>
      </c>
      <c r="Q28" s="18">
        <v>1128</v>
      </c>
      <c r="R28" s="18"/>
      <c r="S28" s="18"/>
      <c r="T28" s="48"/>
    </row>
    <row r="29" spans="1:25" s="2" customFormat="1" ht="18.75">
      <c r="A29" s="13">
        <v>131</v>
      </c>
      <c r="B29" s="13">
        <v>1697244668</v>
      </c>
      <c r="C29" s="14" t="s">
        <v>242</v>
      </c>
      <c r="D29" s="68"/>
      <c r="E29" s="16">
        <v>4</v>
      </c>
      <c r="F29" s="16">
        <v>40</v>
      </c>
      <c r="G29" s="19" t="s">
        <v>122</v>
      </c>
      <c r="H29" s="18">
        <f t="shared" si="1"/>
        <v>4</v>
      </c>
      <c r="I29" s="16">
        <f t="shared" si="2"/>
        <v>0.8</v>
      </c>
      <c r="J29" s="16">
        <v>0</v>
      </c>
      <c r="K29" s="16">
        <f t="shared" si="3"/>
        <v>4.8</v>
      </c>
      <c r="L29" s="33">
        <v>25.8036155994279</v>
      </c>
      <c r="M29" s="34">
        <f t="shared" si="4"/>
        <v>30.603615599427901</v>
      </c>
      <c r="N29" s="35">
        <f t="shared" si="5"/>
        <v>8.125</v>
      </c>
      <c r="O29" s="36">
        <f t="shared" si="6"/>
        <v>22.478615599427901</v>
      </c>
      <c r="P29" s="18">
        <v>221335</v>
      </c>
      <c r="Q29" s="18">
        <v>1399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4">
        <v>12</v>
      </c>
      <c r="B30" s="13">
        <v>1137897317</v>
      </c>
      <c r="C30" s="13" t="s">
        <v>53</v>
      </c>
      <c r="D30" s="24"/>
      <c r="E30" s="16">
        <v>3</v>
      </c>
      <c r="F30" s="16">
        <v>60</v>
      </c>
      <c r="G30" s="57" t="s">
        <v>187</v>
      </c>
      <c r="H30" s="18">
        <f t="shared" si="1"/>
        <v>3</v>
      </c>
      <c r="I30" s="16">
        <f t="shared" si="2"/>
        <v>1.2</v>
      </c>
      <c r="J30" s="16">
        <v>0</v>
      </c>
      <c r="K30" s="16">
        <f t="shared" si="3"/>
        <v>4.2</v>
      </c>
      <c r="L30" s="33">
        <v>20.0644829883142</v>
      </c>
      <c r="M30" s="34">
        <f t="shared" si="4"/>
        <v>24.264482988314199</v>
      </c>
      <c r="N30" s="35">
        <f t="shared" si="5"/>
        <v>0</v>
      </c>
      <c r="O30" s="36">
        <f t="shared" si="6"/>
        <v>24.264482988314199</v>
      </c>
      <c r="P30" s="18">
        <v>256933</v>
      </c>
      <c r="Q30" s="18">
        <v>1624</v>
      </c>
      <c r="R30" s="18"/>
      <c r="S30" s="18"/>
      <c r="T30" s="18"/>
      <c r="U30" s="1"/>
      <c r="V30" s="1"/>
      <c r="W30" s="1"/>
      <c r="X30" s="1"/>
      <c r="Y30" s="1"/>
    </row>
    <row r="31" spans="1:25" s="2" customFormat="1" ht="18.75">
      <c r="A31" s="14">
        <v>122</v>
      </c>
      <c r="B31" s="13">
        <v>1940099728</v>
      </c>
      <c r="C31" s="13" t="s">
        <v>228</v>
      </c>
      <c r="D31" s="24"/>
      <c r="E31" s="16">
        <v>3</v>
      </c>
      <c r="F31" s="16">
        <v>60</v>
      </c>
      <c r="G31" s="57" t="s">
        <v>187</v>
      </c>
      <c r="H31" s="18">
        <f t="shared" si="1"/>
        <v>3</v>
      </c>
      <c r="I31" s="16">
        <f t="shared" si="2"/>
        <v>1.2</v>
      </c>
      <c r="J31" s="16">
        <v>0</v>
      </c>
      <c r="K31" s="16">
        <f t="shared" si="3"/>
        <v>4.2</v>
      </c>
      <c r="L31" s="33">
        <v>19.773816823243799</v>
      </c>
      <c r="M31" s="34">
        <f t="shared" si="4"/>
        <v>23.973816823243798</v>
      </c>
      <c r="N31" s="35">
        <f t="shared" si="5"/>
        <v>0</v>
      </c>
      <c r="O31" s="36">
        <f t="shared" si="6"/>
        <v>23.973816823243798</v>
      </c>
      <c r="P31" s="18">
        <v>250078</v>
      </c>
      <c r="Q31" s="18">
        <v>1477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103</v>
      </c>
      <c r="B32" s="13">
        <v>1540443440</v>
      </c>
      <c r="C32" s="13" t="s">
        <v>193</v>
      </c>
      <c r="D32" s="24" t="s">
        <v>189</v>
      </c>
      <c r="E32" s="16">
        <v>3</v>
      </c>
      <c r="F32" s="16">
        <v>59</v>
      </c>
      <c r="G32" s="57" t="s">
        <v>187</v>
      </c>
      <c r="H32" s="18">
        <f t="shared" si="1"/>
        <v>3</v>
      </c>
      <c r="I32" s="16">
        <f t="shared" si="2"/>
        <v>1.18</v>
      </c>
      <c r="J32" s="16">
        <v>0</v>
      </c>
      <c r="K32" s="16">
        <f t="shared" si="3"/>
        <v>4.18</v>
      </c>
      <c r="L32" s="33">
        <v>20.1237459871667</v>
      </c>
      <c r="M32" s="34">
        <f t="shared" si="4"/>
        <v>24.3037459871667</v>
      </c>
      <c r="N32" s="35">
        <f t="shared" si="5"/>
        <v>0</v>
      </c>
      <c r="O32" s="36">
        <f t="shared" si="6"/>
        <v>24.3037459871667</v>
      </c>
      <c r="P32" s="18">
        <v>195463</v>
      </c>
      <c r="Q32" s="18">
        <v>1219</v>
      </c>
      <c r="R32" s="18"/>
      <c r="S32" s="18"/>
      <c r="T32" s="33"/>
      <c r="U32" s="1"/>
      <c r="V32" s="1"/>
      <c r="W32" s="1"/>
      <c r="X32" s="1"/>
      <c r="Y32" s="1"/>
    </row>
    <row r="33" spans="1:25" s="2" customFormat="1" ht="18.75">
      <c r="A33" s="14">
        <v>34</v>
      </c>
      <c r="B33" s="13">
        <v>2021794494</v>
      </c>
      <c r="C33" s="13" t="s">
        <v>80</v>
      </c>
      <c r="D33" s="24"/>
      <c r="E33" s="16">
        <v>4</v>
      </c>
      <c r="F33" s="16">
        <v>0</v>
      </c>
      <c r="G33" s="22" t="s">
        <v>123</v>
      </c>
      <c r="H33" s="18">
        <f t="shared" si="1"/>
        <v>4</v>
      </c>
      <c r="I33" s="16">
        <f t="shared" si="2"/>
        <v>0</v>
      </c>
      <c r="J33" s="16">
        <v>0</v>
      </c>
      <c r="K33" s="16">
        <f t="shared" si="3"/>
        <v>4</v>
      </c>
      <c r="L33" s="33">
        <v>24.301774947024199</v>
      </c>
      <c r="M33" s="34">
        <f t="shared" si="4"/>
        <v>28.301774947024199</v>
      </c>
      <c r="N33" s="35">
        <f t="shared" si="5"/>
        <v>6.25</v>
      </c>
      <c r="O33" s="36">
        <f t="shared" si="6"/>
        <v>22.051774947024199</v>
      </c>
      <c r="P33" s="18">
        <v>258228</v>
      </c>
      <c r="Q33" s="18">
        <v>1576</v>
      </c>
      <c r="R33" s="18"/>
      <c r="S33" s="18"/>
      <c r="T33" s="18"/>
      <c r="U33" s="1"/>
      <c r="V33" s="1"/>
      <c r="W33" s="1"/>
      <c r="X33" s="1"/>
      <c r="Y33" s="1"/>
    </row>
    <row r="34" spans="1:25" s="2" customFormat="1" ht="18.75">
      <c r="A34" s="14">
        <v>120</v>
      </c>
      <c r="B34" s="13">
        <v>171422146</v>
      </c>
      <c r="C34" s="13" t="s">
        <v>246</v>
      </c>
      <c r="D34" s="13" t="s">
        <v>226</v>
      </c>
      <c r="E34" s="16">
        <v>3</v>
      </c>
      <c r="F34" s="16">
        <v>50</v>
      </c>
      <c r="G34" s="57" t="s">
        <v>187</v>
      </c>
      <c r="H34" s="18">
        <f t="shared" si="1"/>
        <v>3</v>
      </c>
      <c r="I34" s="16">
        <f t="shared" si="2"/>
        <v>1</v>
      </c>
      <c r="J34" s="16">
        <v>0</v>
      </c>
      <c r="K34" s="16">
        <f t="shared" si="3"/>
        <v>4</v>
      </c>
      <c r="L34" s="33">
        <v>21.523619197086099</v>
      </c>
      <c r="M34" s="34">
        <f t="shared" si="4"/>
        <v>25.523619197086099</v>
      </c>
      <c r="N34" s="35">
        <f t="shared" si="5"/>
        <v>0</v>
      </c>
      <c r="O34" s="36">
        <f t="shared" si="6"/>
        <v>25.523619197086099</v>
      </c>
      <c r="P34" s="18">
        <v>264179</v>
      </c>
      <c r="Q34" s="18">
        <v>1585</v>
      </c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4">
        <v>105</v>
      </c>
      <c r="B35" s="13">
        <v>1172805144</v>
      </c>
      <c r="C35" s="14" t="s">
        <v>188</v>
      </c>
      <c r="D35" s="24"/>
      <c r="E35" s="16">
        <v>3</v>
      </c>
      <c r="F35" s="16">
        <v>40</v>
      </c>
      <c r="G35" s="57" t="s">
        <v>187</v>
      </c>
      <c r="H35" s="18">
        <f t="shared" si="1"/>
        <v>3</v>
      </c>
      <c r="I35" s="16">
        <f t="shared" si="2"/>
        <v>0.8</v>
      </c>
      <c r="J35" s="16">
        <v>0</v>
      </c>
      <c r="K35" s="16">
        <f t="shared" si="3"/>
        <v>3.8</v>
      </c>
      <c r="L35" s="33">
        <v>19.464072337037599</v>
      </c>
      <c r="M35" s="34">
        <f t="shared" si="4"/>
        <v>23.2640723370376</v>
      </c>
      <c r="N35" s="35">
        <f t="shared" si="5"/>
        <v>0</v>
      </c>
      <c r="O35" s="36">
        <f t="shared" si="6"/>
        <v>23.2640723370376</v>
      </c>
      <c r="P35" s="18">
        <v>182442</v>
      </c>
      <c r="Q35" s="18">
        <v>1134</v>
      </c>
      <c r="R35" s="18"/>
      <c r="S35" s="18"/>
      <c r="T35" s="33"/>
      <c r="U35" s="1"/>
      <c r="V35" s="1"/>
      <c r="W35" s="1"/>
      <c r="X35" s="1"/>
      <c r="Y35" s="1"/>
    </row>
    <row r="36" spans="1:25" s="2" customFormat="1" ht="18.75">
      <c r="A36" s="13">
        <v>141</v>
      </c>
      <c r="B36" s="13">
        <v>1190305158</v>
      </c>
      <c r="C36" s="14" t="s">
        <v>261</v>
      </c>
      <c r="D36" s="68"/>
      <c r="E36" s="16">
        <v>3</v>
      </c>
      <c r="F36" s="16">
        <v>34</v>
      </c>
      <c r="G36" s="57" t="s">
        <v>187</v>
      </c>
      <c r="H36" s="18">
        <f t="shared" si="1"/>
        <v>3</v>
      </c>
      <c r="I36" s="16">
        <f t="shared" si="2"/>
        <v>0.68</v>
      </c>
      <c r="J36" s="16">
        <v>0</v>
      </c>
      <c r="K36" s="16">
        <f t="shared" si="3"/>
        <v>3.68</v>
      </c>
      <c r="L36" s="33">
        <v>21.750983670068699</v>
      </c>
      <c r="M36" s="34">
        <f t="shared" si="4"/>
        <v>25.430983670068699</v>
      </c>
      <c r="N36" s="35">
        <f t="shared" si="5"/>
        <v>0</v>
      </c>
      <c r="O36" s="36">
        <f t="shared" si="6"/>
        <v>25.430983670068699</v>
      </c>
      <c r="P36" s="18">
        <v>206904</v>
      </c>
      <c r="Q36" s="18">
        <v>1001</v>
      </c>
      <c r="R36" s="18"/>
      <c r="S36" s="18"/>
      <c r="T36" s="47"/>
      <c r="U36" s="1"/>
      <c r="V36" s="1"/>
      <c r="W36" s="1"/>
      <c r="X36" s="1"/>
      <c r="Y36" s="1"/>
    </row>
    <row r="37" spans="1:25" s="2" customFormat="1" ht="18.75">
      <c r="A37" s="14">
        <v>15</v>
      </c>
      <c r="B37" s="13">
        <v>388960345</v>
      </c>
      <c r="C37" s="13" t="s">
        <v>59</v>
      </c>
      <c r="D37" s="24"/>
      <c r="E37" s="16">
        <v>2</v>
      </c>
      <c r="F37" s="16">
        <v>60</v>
      </c>
      <c r="G37" s="57" t="s">
        <v>187</v>
      </c>
      <c r="H37" s="18">
        <f t="shared" si="1"/>
        <v>2</v>
      </c>
      <c r="I37" s="16">
        <f t="shared" si="2"/>
        <v>1.2</v>
      </c>
      <c r="J37" s="16">
        <v>0</v>
      </c>
      <c r="K37" s="16">
        <f t="shared" si="3"/>
        <v>3.2</v>
      </c>
      <c r="L37" s="33">
        <v>20.5219869808951</v>
      </c>
      <c r="M37" s="34">
        <f t="shared" si="4"/>
        <v>23.7219869808951</v>
      </c>
      <c r="N37" s="35">
        <f t="shared" ref="N37:N66" si="7">VLOOKUP(G37,$U$3:$V$9,2,FALSE)</f>
        <v>0</v>
      </c>
      <c r="O37" s="36">
        <f t="shared" si="6"/>
        <v>23.7219869808951</v>
      </c>
      <c r="P37" s="18">
        <v>252170</v>
      </c>
      <c r="Q37" s="18">
        <v>1470</v>
      </c>
      <c r="R37" s="18"/>
      <c r="S37" s="18"/>
      <c r="T37" s="18"/>
      <c r="U37" s="1"/>
      <c r="V37" s="1"/>
      <c r="W37" s="1"/>
      <c r="X37" s="1"/>
      <c r="Y37" s="1"/>
    </row>
    <row r="38" spans="1:25" s="2" customFormat="1" ht="18.75">
      <c r="A38" s="14">
        <v>16</v>
      </c>
      <c r="B38" s="13">
        <v>438498603</v>
      </c>
      <c r="C38" s="13" t="s">
        <v>61</v>
      </c>
      <c r="D38" s="24"/>
      <c r="E38" s="16">
        <v>2</v>
      </c>
      <c r="F38" s="16">
        <v>60</v>
      </c>
      <c r="G38" s="57" t="s">
        <v>187</v>
      </c>
      <c r="H38" s="18">
        <f t="shared" si="1"/>
        <v>2</v>
      </c>
      <c r="I38" s="16">
        <f t="shared" si="2"/>
        <v>1.2</v>
      </c>
      <c r="J38" s="16">
        <v>0</v>
      </c>
      <c r="K38" s="16">
        <f t="shared" si="3"/>
        <v>3.2</v>
      </c>
      <c r="L38" s="33">
        <v>18.8951669072631</v>
      </c>
      <c r="M38" s="34">
        <f t="shared" si="4"/>
        <v>22.095166907263099</v>
      </c>
      <c r="N38" s="35">
        <f t="shared" si="7"/>
        <v>0</v>
      </c>
      <c r="O38" s="36">
        <f t="shared" si="6"/>
        <v>22.095166907263099</v>
      </c>
      <c r="P38" s="18">
        <v>239602</v>
      </c>
      <c r="Q38" s="18">
        <v>1332</v>
      </c>
      <c r="R38" s="18"/>
      <c r="S38" s="18"/>
      <c r="T38" s="4"/>
      <c r="U38" s="1"/>
      <c r="V38" s="1"/>
      <c r="W38" s="1"/>
      <c r="X38" s="1"/>
      <c r="Y38" s="1"/>
    </row>
    <row r="39" spans="1:25" s="2" customFormat="1" ht="18.75">
      <c r="A39" s="14">
        <v>23</v>
      </c>
      <c r="B39" s="13">
        <v>340156892</v>
      </c>
      <c r="C39" s="13" t="s">
        <v>70</v>
      </c>
      <c r="D39" s="24"/>
      <c r="E39" s="16">
        <v>2</v>
      </c>
      <c r="F39" s="16">
        <v>60</v>
      </c>
      <c r="G39" s="57" t="s">
        <v>187</v>
      </c>
      <c r="H39" s="18">
        <f t="shared" si="1"/>
        <v>2</v>
      </c>
      <c r="I39" s="16">
        <f t="shared" si="2"/>
        <v>1.2</v>
      </c>
      <c r="J39" s="16">
        <v>0</v>
      </c>
      <c r="K39" s="16">
        <f t="shared" si="3"/>
        <v>3.2</v>
      </c>
      <c r="L39" s="33">
        <v>18.803628463138502</v>
      </c>
      <c r="M39" s="34">
        <f t="shared" si="4"/>
        <v>22.003628463138501</v>
      </c>
      <c r="N39" s="35">
        <f t="shared" si="7"/>
        <v>0</v>
      </c>
      <c r="O39" s="36">
        <f t="shared" si="6"/>
        <v>22.003628463138501</v>
      </c>
      <c r="P39" s="18">
        <v>245754</v>
      </c>
      <c r="Q39" s="18">
        <v>1311</v>
      </c>
      <c r="R39" s="18"/>
      <c r="S39" s="18"/>
      <c r="T39" s="18"/>
      <c r="U39" s="1"/>
      <c r="V39" s="1"/>
      <c r="W39" s="1"/>
      <c r="X39" s="1"/>
      <c r="Y39" s="1"/>
    </row>
    <row r="40" spans="1:25" s="2" customFormat="1" ht="18.75">
      <c r="A40" s="14">
        <v>107</v>
      </c>
      <c r="B40" s="13">
        <v>662528105</v>
      </c>
      <c r="C40" s="13" t="s">
        <v>195</v>
      </c>
      <c r="D40" s="24"/>
      <c r="E40" s="16">
        <v>2</v>
      </c>
      <c r="F40" s="16">
        <v>58</v>
      </c>
      <c r="G40" s="57" t="s">
        <v>187</v>
      </c>
      <c r="H40" s="18">
        <f t="shared" si="1"/>
        <v>2</v>
      </c>
      <c r="I40" s="16">
        <f t="shared" si="2"/>
        <v>1.1599999999999999</v>
      </c>
      <c r="J40" s="16">
        <v>0</v>
      </c>
      <c r="K40" s="16">
        <f t="shared" si="3"/>
        <v>3.16</v>
      </c>
      <c r="L40" s="33">
        <v>21.593268565663902</v>
      </c>
      <c r="M40" s="34">
        <f t="shared" si="4"/>
        <v>24.753268565663902</v>
      </c>
      <c r="N40" s="35">
        <f t="shared" si="7"/>
        <v>0</v>
      </c>
      <c r="O40" s="36">
        <f t="shared" si="6"/>
        <v>24.753268565663902</v>
      </c>
      <c r="P40" s="18">
        <v>198321</v>
      </c>
      <c r="Q40" s="18">
        <v>1376</v>
      </c>
      <c r="R40" s="18"/>
      <c r="S40" s="18"/>
      <c r="T40" s="47"/>
      <c r="U40" s="1"/>
      <c r="V40" s="1"/>
      <c r="W40" s="1"/>
      <c r="X40" s="1"/>
      <c r="Y40" s="1"/>
    </row>
    <row r="41" spans="1:25" s="1" customFormat="1" ht="18.75">
      <c r="A41" s="14">
        <v>92</v>
      </c>
      <c r="B41" s="13">
        <v>1367873925</v>
      </c>
      <c r="C41" s="13" t="s">
        <v>191</v>
      </c>
      <c r="D41" s="24" t="s">
        <v>159</v>
      </c>
      <c r="E41" s="16">
        <v>2</v>
      </c>
      <c r="F41" s="16">
        <v>57</v>
      </c>
      <c r="G41" s="22" t="s">
        <v>123</v>
      </c>
      <c r="H41" s="18">
        <f t="shared" si="1"/>
        <v>2</v>
      </c>
      <c r="I41" s="16">
        <f t="shared" si="2"/>
        <v>1.1399999999999999</v>
      </c>
      <c r="J41" s="16">
        <v>0</v>
      </c>
      <c r="K41" s="16">
        <f t="shared" si="3"/>
        <v>3.1399999999999997</v>
      </c>
      <c r="L41" s="33">
        <v>26.079622861229598</v>
      </c>
      <c r="M41" s="34">
        <f t="shared" si="4"/>
        <v>29.219622861229599</v>
      </c>
      <c r="N41" s="35">
        <f t="shared" si="7"/>
        <v>6.25</v>
      </c>
      <c r="O41" s="36">
        <f t="shared" si="6"/>
        <v>22.969622861229599</v>
      </c>
      <c r="P41" s="18">
        <v>220014</v>
      </c>
      <c r="Q41" s="18">
        <v>1298</v>
      </c>
      <c r="R41" s="18"/>
      <c r="S41" s="18"/>
      <c r="T41" s="47"/>
    </row>
    <row r="42" spans="1:25" s="1" customFormat="1" ht="18.75">
      <c r="A42" s="14">
        <v>99</v>
      </c>
      <c r="B42" s="13">
        <v>1797454822</v>
      </c>
      <c r="C42" s="13" t="s">
        <v>181</v>
      </c>
      <c r="D42" s="24"/>
      <c r="E42" s="16">
        <v>2</v>
      </c>
      <c r="F42" s="16">
        <v>51</v>
      </c>
      <c r="G42" s="23" t="s">
        <v>124</v>
      </c>
      <c r="H42" s="18">
        <f t="shared" si="1"/>
        <v>2</v>
      </c>
      <c r="I42" s="16">
        <f t="shared" si="2"/>
        <v>1.02</v>
      </c>
      <c r="J42" s="16">
        <v>0</v>
      </c>
      <c r="K42" s="16">
        <f t="shared" si="3"/>
        <v>3.02</v>
      </c>
      <c r="L42" s="33">
        <v>25.033269379497199</v>
      </c>
      <c r="M42" s="34">
        <f t="shared" si="4"/>
        <v>28.053269379497198</v>
      </c>
      <c r="N42" s="35">
        <f t="shared" si="7"/>
        <v>4.375</v>
      </c>
      <c r="O42" s="36">
        <f t="shared" si="6"/>
        <v>23.678269379497198</v>
      </c>
      <c r="P42" s="18">
        <v>213220</v>
      </c>
      <c r="Q42" s="18">
        <v>1118</v>
      </c>
      <c r="R42" s="18"/>
      <c r="S42" s="18"/>
      <c r="T42" s="47"/>
    </row>
    <row r="43" spans="1:25" s="1" customFormat="1" ht="18.75">
      <c r="A43" s="14">
        <v>87</v>
      </c>
      <c r="B43" s="13">
        <v>1126397085</v>
      </c>
      <c r="C43" s="13" t="s">
        <v>153</v>
      </c>
      <c r="D43" s="24"/>
      <c r="E43" s="16">
        <v>2</v>
      </c>
      <c r="F43" s="16">
        <v>50</v>
      </c>
      <c r="G43" s="23" t="s">
        <v>124</v>
      </c>
      <c r="H43" s="18">
        <f t="shared" si="1"/>
        <v>2</v>
      </c>
      <c r="I43" s="16">
        <f t="shared" si="2"/>
        <v>1</v>
      </c>
      <c r="J43" s="16">
        <v>0</v>
      </c>
      <c r="K43" s="16">
        <f t="shared" si="3"/>
        <v>3</v>
      </c>
      <c r="L43" s="33">
        <v>23.331284792038101</v>
      </c>
      <c r="M43" s="34">
        <f t="shared" si="4"/>
        <v>26.331284792038101</v>
      </c>
      <c r="N43" s="35">
        <f t="shared" si="7"/>
        <v>4.375</v>
      </c>
      <c r="O43" s="36">
        <f t="shared" si="6"/>
        <v>21.956284792038101</v>
      </c>
      <c r="P43" s="18">
        <v>237598</v>
      </c>
      <c r="Q43" s="18">
        <v>1364</v>
      </c>
      <c r="R43" s="18"/>
      <c r="S43" s="18"/>
      <c r="T43" s="47"/>
    </row>
    <row r="44" spans="1:25" s="1" customFormat="1" ht="18.75">
      <c r="A44" s="14">
        <v>26</v>
      </c>
      <c r="B44" s="13">
        <v>1754932067</v>
      </c>
      <c r="C44" s="13" t="s">
        <v>72</v>
      </c>
      <c r="D44" s="24"/>
      <c r="E44" s="16">
        <v>2</v>
      </c>
      <c r="F44" s="16">
        <v>45</v>
      </c>
      <c r="G44" s="22" t="s">
        <v>123</v>
      </c>
      <c r="H44" s="18">
        <f t="shared" si="1"/>
        <v>2</v>
      </c>
      <c r="I44" s="16">
        <f t="shared" si="2"/>
        <v>0.9</v>
      </c>
      <c r="J44" s="16">
        <v>0</v>
      </c>
      <c r="K44" s="16">
        <f t="shared" si="3"/>
        <v>2.9</v>
      </c>
      <c r="L44" s="33">
        <v>25.330023516993901</v>
      </c>
      <c r="M44" s="34">
        <f t="shared" si="4"/>
        <v>28.230023516993899</v>
      </c>
      <c r="N44" s="35">
        <f t="shared" si="7"/>
        <v>6.25</v>
      </c>
      <c r="O44" s="36">
        <f t="shared" si="6"/>
        <v>21.980023516993899</v>
      </c>
      <c r="P44" s="18">
        <v>220289</v>
      </c>
      <c r="Q44" s="18">
        <v>1398</v>
      </c>
      <c r="R44" s="18"/>
      <c r="S44" s="18"/>
      <c r="T44" s="4"/>
    </row>
    <row r="45" spans="1:25" s="1" customFormat="1" ht="18.75">
      <c r="A45" s="14">
        <v>78</v>
      </c>
      <c r="B45" s="13">
        <v>783202763</v>
      </c>
      <c r="C45" s="13" t="s">
        <v>148</v>
      </c>
      <c r="D45" s="24"/>
      <c r="E45" s="16">
        <v>2</v>
      </c>
      <c r="F45" s="16">
        <v>32</v>
      </c>
      <c r="G45" s="57" t="s">
        <v>187</v>
      </c>
      <c r="H45" s="18">
        <f t="shared" si="1"/>
        <v>2</v>
      </c>
      <c r="I45" s="16">
        <f t="shared" si="2"/>
        <v>0.64</v>
      </c>
      <c r="J45" s="16">
        <v>0</v>
      </c>
      <c r="K45" s="16">
        <f t="shared" si="3"/>
        <v>2.64</v>
      </c>
      <c r="L45" s="33">
        <v>20.5668486803423</v>
      </c>
      <c r="M45" s="34">
        <f t="shared" si="4"/>
        <v>23.206848680342301</v>
      </c>
      <c r="N45" s="35">
        <f t="shared" si="7"/>
        <v>0</v>
      </c>
      <c r="O45" s="36">
        <f t="shared" si="6"/>
        <v>23.206848680342301</v>
      </c>
      <c r="P45" s="18">
        <v>199293</v>
      </c>
      <c r="Q45" s="18">
        <v>1194</v>
      </c>
      <c r="R45" s="18"/>
      <c r="S45" s="18"/>
      <c r="T45" s="18"/>
    </row>
    <row r="46" spans="1:25" s="3" customFormat="1" ht="18.75">
      <c r="A46" s="14">
        <v>94</v>
      </c>
      <c r="B46" s="13">
        <v>1885772704</v>
      </c>
      <c r="C46" s="13" t="s">
        <v>180</v>
      </c>
      <c r="D46" s="24"/>
      <c r="E46" s="16">
        <v>2</v>
      </c>
      <c r="F46" s="16">
        <v>20</v>
      </c>
      <c r="G46" s="57" t="s">
        <v>187</v>
      </c>
      <c r="H46" s="18">
        <f t="shared" si="1"/>
        <v>2</v>
      </c>
      <c r="I46" s="16">
        <f t="shared" si="2"/>
        <v>0.4</v>
      </c>
      <c r="J46" s="16">
        <v>0</v>
      </c>
      <c r="K46" s="16">
        <f t="shared" si="3"/>
        <v>2.4</v>
      </c>
      <c r="L46" s="33">
        <v>20.898106055752901</v>
      </c>
      <c r="M46" s="34">
        <f t="shared" si="4"/>
        <v>23.2981060557529</v>
      </c>
      <c r="N46" s="35">
        <f t="shared" si="7"/>
        <v>0</v>
      </c>
      <c r="O46" s="36">
        <f t="shared" si="6"/>
        <v>23.2981060557529</v>
      </c>
      <c r="P46" s="18">
        <v>198783</v>
      </c>
      <c r="Q46" s="18">
        <v>1149</v>
      </c>
      <c r="R46" s="18"/>
      <c r="S46" s="18"/>
      <c r="T46" s="47"/>
    </row>
    <row r="47" spans="1:25" s="3" customFormat="1" ht="18.75">
      <c r="A47" s="14">
        <v>51</v>
      </c>
      <c r="B47" s="13">
        <v>224931272</v>
      </c>
      <c r="C47" s="13" t="s">
        <v>97</v>
      </c>
      <c r="D47" s="24"/>
      <c r="E47" s="16">
        <v>2</v>
      </c>
      <c r="F47" s="16">
        <v>8</v>
      </c>
      <c r="G47" s="57" t="s">
        <v>187</v>
      </c>
      <c r="H47" s="18">
        <f t="shared" si="1"/>
        <v>2</v>
      </c>
      <c r="I47" s="16">
        <f t="shared" si="2"/>
        <v>0.16</v>
      </c>
      <c r="J47" s="16">
        <v>0</v>
      </c>
      <c r="K47" s="16">
        <f t="shared" si="3"/>
        <v>2.16</v>
      </c>
      <c r="L47" s="33">
        <v>20.8890596444712</v>
      </c>
      <c r="M47" s="34">
        <f t="shared" si="4"/>
        <v>23.0490596444712</v>
      </c>
      <c r="N47" s="35">
        <f t="shared" si="7"/>
        <v>0</v>
      </c>
      <c r="O47" s="36">
        <f t="shared" si="6"/>
        <v>23.0490596444712</v>
      </c>
      <c r="P47" s="18">
        <v>201747</v>
      </c>
      <c r="Q47" s="18">
        <v>1250</v>
      </c>
      <c r="R47" s="18"/>
      <c r="S47" s="18"/>
      <c r="T47" s="18"/>
    </row>
    <row r="48" spans="1:25" s="3" customFormat="1" ht="18.75">
      <c r="A48" s="14">
        <v>43</v>
      </c>
      <c r="B48" s="13">
        <v>1853818182</v>
      </c>
      <c r="C48" s="13" t="s">
        <v>89</v>
      </c>
      <c r="D48" s="24"/>
      <c r="E48" s="16">
        <v>1</v>
      </c>
      <c r="F48" s="16">
        <v>50</v>
      </c>
      <c r="G48" s="57" t="s">
        <v>187</v>
      </c>
      <c r="H48" s="18">
        <f t="shared" si="1"/>
        <v>1</v>
      </c>
      <c r="I48" s="16">
        <f t="shared" si="2"/>
        <v>1</v>
      </c>
      <c r="J48" s="16">
        <v>0</v>
      </c>
      <c r="K48" s="16">
        <f t="shared" si="3"/>
        <v>2</v>
      </c>
      <c r="L48" s="33">
        <v>24.032670137230902</v>
      </c>
      <c r="M48" s="34">
        <f t="shared" si="4"/>
        <v>26.032670137230902</v>
      </c>
      <c r="N48" s="35">
        <f t="shared" si="7"/>
        <v>0</v>
      </c>
      <c r="O48" s="36">
        <f t="shared" si="6"/>
        <v>26.032670137230902</v>
      </c>
      <c r="P48" s="18">
        <v>322436</v>
      </c>
      <c r="Q48" s="18">
        <v>1549</v>
      </c>
      <c r="R48" s="18"/>
      <c r="S48" s="18"/>
      <c r="T48" s="18"/>
    </row>
    <row r="49" spans="1:115" s="3" customFormat="1" ht="18.75">
      <c r="A49" s="13">
        <v>140</v>
      </c>
      <c r="B49" s="13">
        <v>1065672847</v>
      </c>
      <c r="C49" s="14" t="s">
        <v>259</v>
      </c>
      <c r="D49" s="68"/>
      <c r="E49" s="16">
        <v>1</v>
      </c>
      <c r="F49" s="16">
        <v>40</v>
      </c>
      <c r="G49" s="57" t="s">
        <v>187</v>
      </c>
      <c r="H49" s="18">
        <f t="shared" si="1"/>
        <v>1</v>
      </c>
      <c r="I49" s="16">
        <f t="shared" si="2"/>
        <v>0.8</v>
      </c>
      <c r="J49" s="16">
        <v>0</v>
      </c>
      <c r="K49" s="16">
        <f t="shared" si="3"/>
        <v>1.8</v>
      </c>
      <c r="L49" s="33">
        <v>23.917848165689801</v>
      </c>
      <c r="M49" s="34">
        <f t="shared" si="4"/>
        <v>25.717848165689801</v>
      </c>
      <c r="N49" s="35">
        <f t="shared" si="7"/>
        <v>0</v>
      </c>
      <c r="O49" s="36">
        <f t="shared" si="6"/>
        <v>25.717848165689801</v>
      </c>
      <c r="P49" s="18">
        <v>157886</v>
      </c>
      <c r="Q49" s="18">
        <v>891</v>
      </c>
      <c r="R49" s="18"/>
      <c r="S49" s="18"/>
      <c r="T49" s="47"/>
    </row>
    <row r="50" spans="1:115" s="3" customFormat="1" ht="18.75">
      <c r="A50" s="14">
        <v>93</v>
      </c>
      <c r="B50" s="13">
        <v>1458346420</v>
      </c>
      <c r="C50" s="13" t="s">
        <v>178</v>
      </c>
      <c r="D50" s="24"/>
      <c r="E50" s="16">
        <v>1</v>
      </c>
      <c r="F50" s="16">
        <v>35</v>
      </c>
      <c r="G50" s="57" t="s">
        <v>187</v>
      </c>
      <c r="H50" s="18">
        <f t="shared" si="1"/>
        <v>1</v>
      </c>
      <c r="I50" s="16">
        <f t="shared" si="2"/>
        <v>0.7</v>
      </c>
      <c r="J50" s="16">
        <v>0</v>
      </c>
      <c r="K50" s="16">
        <f t="shared" si="3"/>
        <v>1.7</v>
      </c>
      <c r="L50" s="33">
        <v>21.732069417210798</v>
      </c>
      <c r="M50" s="34">
        <f t="shared" si="4"/>
        <v>23.432069417210798</v>
      </c>
      <c r="N50" s="35">
        <f t="shared" si="7"/>
        <v>0</v>
      </c>
      <c r="O50" s="36">
        <f t="shared" si="6"/>
        <v>23.432069417210798</v>
      </c>
      <c r="P50" s="18">
        <v>238449</v>
      </c>
      <c r="Q50" s="18">
        <v>1440</v>
      </c>
      <c r="R50" s="18"/>
      <c r="S50" s="18"/>
      <c r="T50" s="47"/>
    </row>
    <row r="51" spans="1:115" s="69" customFormat="1" ht="18.75">
      <c r="A51" s="13">
        <v>138</v>
      </c>
      <c r="B51" s="13">
        <v>1440730282</v>
      </c>
      <c r="C51" s="14" t="s">
        <v>258</v>
      </c>
      <c r="D51" s="68"/>
      <c r="E51" s="16">
        <v>0</v>
      </c>
      <c r="F51" s="16">
        <v>48</v>
      </c>
      <c r="G51" s="57" t="s">
        <v>187</v>
      </c>
      <c r="H51" s="18">
        <f t="shared" si="1"/>
        <v>0</v>
      </c>
      <c r="I51" s="16">
        <f t="shared" si="2"/>
        <v>0.96</v>
      </c>
      <c r="J51" s="16">
        <v>0</v>
      </c>
      <c r="K51" s="16">
        <f t="shared" si="3"/>
        <v>0.96</v>
      </c>
      <c r="L51" s="33">
        <v>24.299027924995102</v>
      </c>
      <c r="M51" s="34">
        <f t="shared" si="4"/>
        <v>25.259027924995102</v>
      </c>
      <c r="N51" s="35">
        <f t="shared" si="7"/>
        <v>0</v>
      </c>
      <c r="O51" s="36">
        <f t="shared" si="6"/>
        <v>25.259027924995102</v>
      </c>
      <c r="P51" s="18">
        <v>198479</v>
      </c>
      <c r="Q51" s="18">
        <v>1093</v>
      </c>
      <c r="R51" s="18"/>
      <c r="S51" s="18"/>
      <c r="T51" s="4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4">
        <v>2</v>
      </c>
      <c r="B52" s="13">
        <v>13685366739</v>
      </c>
      <c r="C52" s="13" t="s">
        <v>30</v>
      </c>
      <c r="D52" s="24"/>
      <c r="E52" s="16">
        <v>0</v>
      </c>
      <c r="F52" s="16">
        <v>16</v>
      </c>
      <c r="G52" s="57" t="s">
        <v>187</v>
      </c>
      <c r="H52" s="18">
        <f t="shared" si="1"/>
        <v>0</v>
      </c>
      <c r="I52" s="16">
        <f t="shared" si="2"/>
        <v>0.32</v>
      </c>
      <c r="J52" s="16">
        <v>0</v>
      </c>
      <c r="K52" s="16">
        <f t="shared" si="3"/>
        <v>0.32</v>
      </c>
      <c r="L52" s="33">
        <v>24.596306105356</v>
      </c>
      <c r="M52" s="34">
        <f t="shared" si="4"/>
        <v>24.916306105356</v>
      </c>
      <c r="N52" s="35">
        <f t="shared" si="7"/>
        <v>0</v>
      </c>
      <c r="O52" s="36">
        <f t="shared" si="6"/>
        <v>24.916306105356</v>
      </c>
      <c r="P52" s="18">
        <v>225386</v>
      </c>
      <c r="Q52" s="18">
        <v>1393</v>
      </c>
      <c r="R52" s="18"/>
      <c r="S52" s="18"/>
      <c r="T52" s="1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3">
        <v>114</v>
      </c>
      <c r="B53" s="13">
        <v>1332846724</v>
      </c>
      <c r="C53" s="13" t="s">
        <v>224</v>
      </c>
      <c r="D53" s="68"/>
      <c r="E53" s="16">
        <v>0</v>
      </c>
      <c r="F53" s="16">
        <v>16</v>
      </c>
      <c r="G53" s="57" t="s">
        <v>187</v>
      </c>
      <c r="H53" s="18">
        <f t="shared" si="1"/>
        <v>0</v>
      </c>
      <c r="I53" s="16">
        <f t="shared" si="2"/>
        <v>0.32</v>
      </c>
      <c r="J53" s="16">
        <v>0</v>
      </c>
      <c r="K53" s="16">
        <f t="shared" si="3"/>
        <v>0.32</v>
      </c>
      <c r="L53" s="33">
        <v>22.1977508358727</v>
      </c>
      <c r="M53" s="34">
        <f t="shared" si="4"/>
        <v>22.5177508358727</v>
      </c>
      <c r="N53" s="35">
        <f t="shared" si="7"/>
        <v>0</v>
      </c>
      <c r="O53" s="36">
        <f t="shared" si="6"/>
        <v>22.5177508358727</v>
      </c>
      <c r="P53" s="18">
        <v>208572</v>
      </c>
      <c r="Q53" s="18">
        <v>1207</v>
      </c>
      <c r="R53" s="18"/>
      <c r="S53" s="18"/>
      <c r="T53" s="48"/>
    </row>
    <row r="54" spans="1:115" s="3" customFormat="1" ht="18.75">
      <c r="A54" s="13">
        <v>142</v>
      </c>
      <c r="B54" s="13">
        <v>465762786</v>
      </c>
      <c r="C54" s="14" t="s">
        <v>262</v>
      </c>
      <c r="D54" s="68"/>
      <c r="E54" s="16">
        <v>0</v>
      </c>
      <c r="F54" s="16">
        <v>14</v>
      </c>
      <c r="G54" s="57" t="s">
        <v>187</v>
      </c>
      <c r="H54" s="18">
        <f t="shared" si="1"/>
        <v>0</v>
      </c>
      <c r="I54" s="16">
        <f t="shared" si="2"/>
        <v>0.28000000000000003</v>
      </c>
      <c r="J54" s="16">
        <v>0</v>
      </c>
      <c r="K54" s="16">
        <f t="shared" si="3"/>
        <v>0.28000000000000003</v>
      </c>
      <c r="L54" s="33">
        <v>20.423167869200402</v>
      </c>
      <c r="M54" s="34">
        <f t="shared" si="4"/>
        <v>20.703167869200403</v>
      </c>
      <c r="N54" s="35">
        <f t="shared" si="7"/>
        <v>0</v>
      </c>
      <c r="O54" s="36">
        <f t="shared" si="6"/>
        <v>20.703167869200403</v>
      </c>
      <c r="P54" s="18">
        <v>99411</v>
      </c>
      <c r="Q54" s="18">
        <v>699</v>
      </c>
      <c r="R54" s="18"/>
      <c r="S54" s="18"/>
      <c r="T54" s="47"/>
    </row>
    <row r="55" spans="1:115" s="3" customFormat="1" ht="18.75">
      <c r="A55" s="14">
        <v>77</v>
      </c>
      <c r="B55" s="13">
        <v>904395212</v>
      </c>
      <c r="C55" s="13" t="s">
        <v>157</v>
      </c>
      <c r="D55" s="14" t="s">
        <v>140</v>
      </c>
      <c r="E55" s="16">
        <v>0</v>
      </c>
      <c r="F55" s="16">
        <v>0</v>
      </c>
      <c r="G55" s="57" t="s">
        <v>187</v>
      </c>
      <c r="H55" s="18">
        <f t="shared" si="1"/>
        <v>0</v>
      </c>
      <c r="I55" s="16">
        <f t="shared" si="2"/>
        <v>0</v>
      </c>
      <c r="J55" s="16">
        <v>0</v>
      </c>
      <c r="K55" s="16">
        <f t="shared" si="3"/>
        <v>0</v>
      </c>
      <c r="L55" s="33">
        <v>26.139022376998099</v>
      </c>
      <c r="M55" s="34">
        <f t="shared" si="4"/>
        <v>26.139022376998099</v>
      </c>
      <c r="N55" s="35">
        <f t="shared" si="7"/>
        <v>0</v>
      </c>
      <c r="O55" s="36">
        <f t="shared" si="6"/>
        <v>26.139022376998099</v>
      </c>
      <c r="P55" s="18"/>
      <c r="Q55" s="18"/>
      <c r="R55" s="18"/>
      <c r="S55" s="18"/>
      <c r="T55" s="18"/>
    </row>
    <row r="56" spans="1:115" s="3" customFormat="1" ht="18.75">
      <c r="A56" s="13">
        <v>111</v>
      </c>
      <c r="B56" s="13">
        <v>821132395</v>
      </c>
      <c r="C56" s="13" t="s">
        <v>216</v>
      </c>
      <c r="D56" s="68"/>
      <c r="E56" s="16">
        <v>0</v>
      </c>
      <c r="F56" s="16">
        <v>0</v>
      </c>
      <c r="G56" s="57" t="s">
        <v>187</v>
      </c>
      <c r="H56" s="18">
        <f t="shared" si="1"/>
        <v>0</v>
      </c>
      <c r="I56" s="16">
        <f t="shared" si="2"/>
        <v>0</v>
      </c>
      <c r="J56" s="16">
        <v>0</v>
      </c>
      <c r="K56" s="16">
        <f t="shared" si="3"/>
        <v>0</v>
      </c>
      <c r="L56" s="33">
        <v>25.274380306432999</v>
      </c>
      <c r="M56" s="34">
        <f t="shared" si="4"/>
        <v>25.274380306432999</v>
      </c>
      <c r="N56" s="35">
        <f t="shared" si="7"/>
        <v>0</v>
      </c>
      <c r="O56" s="36">
        <f t="shared" si="6"/>
        <v>25.274380306432999</v>
      </c>
      <c r="P56" s="18">
        <v>210801</v>
      </c>
      <c r="Q56" s="18">
        <v>1237</v>
      </c>
      <c r="R56" s="18"/>
      <c r="S56" s="18"/>
      <c r="T56" s="48"/>
    </row>
    <row r="57" spans="1:115" s="3" customFormat="1" ht="18.75">
      <c r="A57" s="14">
        <v>119</v>
      </c>
      <c r="B57" s="13">
        <v>733336415</v>
      </c>
      <c r="C57" s="13" t="s">
        <v>237</v>
      </c>
      <c r="D57" s="24" t="s">
        <v>227</v>
      </c>
      <c r="E57" s="16">
        <v>0</v>
      </c>
      <c r="F57" s="16">
        <v>0</v>
      </c>
      <c r="G57" s="57" t="s">
        <v>187</v>
      </c>
      <c r="H57" s="18">
        <f t="shared" si="1"/>
        <v>0</v>
      </c>
      <c r="I57" s="16">
        <f t="shared" si="2"/>
        <v>0</v>
      </c>
      <c r="J57" s="16">
        <v>0</v>
      </c>
      <c r="K57" s="16">
        <f t="shared" si="3"/>
        <v>0</v>
      </c>
      <c r="L57" s="33">
        <v>23.334371311325</v>
      </c>
      <c r="M57" s="34">
        <f t="shared" si="4"/>
        <v>23.334371311325</v>
      </c>
      <c r="N57" s="35">
        <f t="shared" si="7"/>
        <v>0</v>
      </c>
      <c r="O57" s="36">
        <f t="shared" si="6"/>
        <v>23.334371311325</v>
      </c>
      <c r="P57" s="18"/>
      <c r="Q57" s="18"/>
      <c r="R57" s="18"/>
      <c r="S57" s="18"/>
      <c r="T57" s="47"/>
    </row>
    <row r="58" spans="1:115" s="3" customFormat="1" ht="18.75">
      <c r="A58" s="13">
        <v>136</v>
      </c>
      <c r="B58" s="13">
        <v>1226154958</v>
      </c>
      <c r="C58" s="14" t="s">
        <v>249</v>
      </c>
      <c r="D58" s="68"/>
      <c r="E58" s="16">
        <v>0</v>
      </c>
      <c r="F58" s="16">
        <v>0</v>
      </c>
      <c r="G58" s="57" t="s">
        <v>187</v>
      </c>
      <c r="H58" s="18">
        <f t="shared" si="1"/>
        <v>0</v>
      </c>
      <c r="I58" s="16">
        <f t="shared" si="2"/>
        <v>0</v>
      </c>
      <c r="J58" s="16">
        <v>0</v>
      </c>
      <c r="K58" s="16">
        <f t="shared" si="3"/>
        <v>0</v>
      </c>
      <c r="L58" s="33">
        <v>21.9009410390419</v>
      </c>
      <c r="M58" s="34">
        <f t="shared" si="4"/>
        <v>21.9009410390419</v>
      </c>
      <c r="N58" s="35">
        <f t="shared" si="7"/>
        <v>0</v>
      </c>
      <c r="O58" s="36">
        <f t="shared" si="6"/>
        <v>21.9009410390419</v>
      </c>
      <c r="P58" s="18"/>
      <c r="Q58" s="18"/>
      <c r="R58" s="18"/>
      <c r="S58" s="18"/>
      <c r="T58" s="47"/>
    </row>
    <row r="59" spans="1:115" s="3" customFormat="1" ht="18.75">
      <c r="A59" s="13">
        <v>134</v>
      </c>
      <c r="B59" s="13">
        <v>1783102214</v>
      </c>
      <c r="C59" s="14" t="s">
        <v>245</v>
      </c>
      <c r="D59" s="68"/>
      <c r="E59" s="16">
        <v>0</v>
      </c>
      <c r="F59" s="16">
        <v>0</v>
      </c>
      <c r="G59" s="57" t="s">
        <v>187</v>
      </c>
      <c r="H59" s="18">
        <f t="shared" si="1"/>
        <v>0</v>
      </c>
      <c r="I59" s="16">
        <f t="shared" si="2"/>
        <v>0</v>
      </c>
      <c r="J59" s="16">
        <v>0</v>
      </c>
      <c r="K59" s="16">
        <f t="shared" si="3"/>
        <v>0</v>
      </c>
      <c r="L59" s="33">
        <v>21.789015704802601</v>
      </c>
      <c r="M59" s="34">
        <f t="shared" si="4"/>
        <v>21.789015704802601</v>
      </c>
      <c r="N59" s="35">
        <f t="shared" si="7"/>
        <v>0</v>
      </c>
      <c r="O59" s="36">
        <f t="shared" si="6"/>
        <v>21.789015704802601</v>
      </c>
      <c r="P59" s="18"/>
      <c r="Q59" s="18"/>
      <c r="R59" s="18"/>
      <c r="S59" s="18"/>
      <c r="T59" s="47"/>
    </row>
    <row r="60" spans="1:115" s="3" customFormat="1" ht="18.75">
      <c r="A60" s="14">
        <v>124</v>
      </c>
      <c r="B60" s="13">
        <v>2140716167</v>
      </c>
      <c r="C60" s="13" t="s">
        <v>231</v>
      </c>
      <c r="D60" s="24"/>
      <c r="E60" s="16">
        <v>0</v>
      </c>
      <c r="F60" s="16">
        <v>0</v>
      </c>
      <c r="G60" s="57" t="s">
        <v>187</v>
      </c>
      <c r="H60" s="18">
        <f t="shared" si="1"/>
        <v>0</v>
      </c>
      <c r="I60" s="16">
        <f t="shared" si="2"/>
        <v>0</v>
      </c>
      <c r="J60" s="16">
        <v>0</v>
      </c>
      <c r="K60" s="16">
        <f t="shared" si="3"/>
        <v>0</v>
      </c>
      <c r="L60" s="33">
        <v>21.729087291630901</v>
      </c>
      <c r="M60" s="34">
        <f t="shared" si="4"/>
        <v>21.729087291630901</v>
      </c>
      <c r="N60" s="35">
        <f t="shared" si="7"/>
        <v>0</v>
      </c>
      <c r="O60" s="36">
        <f t="shared" si="6"/>
        <v>21.729087291630901</v>
      </c>
      <c r="P60" s="18">
        <v>213720</v>
      </c>
      <c r="Q60" s="18">
        <v>1284</v>
      </c>
      <c r="R60" s="18"/>
      <c r="S60" s="18"/>
      <c r="T60" s="47"/>
    </row>
    <row r="61" spans="1:115" s="3" customFormat="1" ht="18.75">
      <c r="A61" s="14">
        <v>27</v>
      </c>
      <c r="B61" s="13">
        <v>2114875544</v>
      </c>
      <c r="C61" s="13" t="s">
        <v>73</v>
      </c>
      <c r="D61" s="24"/>
      <c r="E61" s="16">
        <v>0</v>
      </c>
      <c r="F61" s="16">
        <v>0</v>
      </c>
      <c r="G61" s="57" t="s">
        <v>187</v>
      </c>
      <c r="H61" s="18">
        <f t="shared" si="1"/>
        <v>0</v>
      </c>
      <c r="I61" s="16">
        <f t="shared" si="2"/>
        <v>0</v>
      </c>
      <c r="J61" s="16">
        <v>0</v>
      </c>
      <c r="K61" s="16">
        <f t="shared" si="3"/>
        <v>0</v>
      </c>
      <c r="L61" s="33">
        <v>21.299999851303401</v>
      </c>
      <c r="M61" s="34">
        <f t="shared" si="4"/>
        <v>21.299999851303401</v>
      </c>
      <c r="N61" s="35">
        <f t="shared" si="7"/>
        <v>0</v>
      </c>
      <c r="O61" s="36">
        <f t="shared" si="6"/>
        <v>21.299999851303401</v>
      </c>
      <c r="P61" s="18"/>
      <c r="Q61" s="18"/>
      <c r="R61" s="18"/>
      <c r="S61" s="18"/>
      <c r="T61" s="4"/>
    </row>
    <row r="62" spans="1:115" s="3" customFormat="1" ht="18.75">
      <c r="A62" s="13">
        <v>108</v>
      </c>
      <c r="B62" s="13">
        <v>914057984</v>
      </c>
      <c r="C62" s="13" t="s">
        <v>196</v>
      </c>
      <c r="D62" s="24"/>
      <c r="E62" s="16">
        <v>0</v>
      </c>
      <c r="F62" s="16">
        <v>0</v>
      </c>
      <c r="G62" s="57" t="s">
        <v>187</v>
      </c>
      <c r="H62" s="18">
        <f t="shared" si="1"/>
        <v>0</v>
      </c>
      <c r="I62" s="16">
        <f t="shared" si="2"/>
        <v>0</v>
      </c>
      <c r="J62" s="16">
        <v>0</v>
      </c>
      <c r="K62" s="16">
        <f t="shared" si="3"/>
        <v>0</v>
      </c>
      <c r="L62" s="33">
        <v>20.3510959276622</v>
      </c>
      <c r="M62" s="34">
        <f t="shared" si="4"/>
        <v>20.3510959276622</v>
      </c>
      <c r="N62" s="35">
        <f t="shared" si="7"/>
        <v>0</v>
      </c>
      <c r="O62" s="36">
        <f t="shared" si="6"/>
        <v>20.3510959276622</v>
      </c>
      <c r="P62" s="18"/>
      <c r="Q62" s="18"/>
      <c r="R62" s="18"/>
      <c r="S62" s="18"/>
      <c r="T62" s="47"/>
    </row>
    <row r="63" spans="1:115" s="3" customFormat="1" ht="18.75">
      <c r="A63" s="13">
        <v>135</v>
      </c>
      <c r="B63" s="13">
        <v>228737868</v>
      </c>
      <c r="C63" s="14" t="s">
        <v>248</v>
      </c>
      <c r="D63" s="68"/>
      <c r="E63" s="16">
        <v>0</v>
      </c>
      <c r="F63" s="16">
        <v>0</v>
      </c>
      <c r="G63" s="57" t="s">
        <v>187</v>
      </c>
      <c r="H63" s="18">
        <f t="shared" si="1"/>
        <v>0</v>
      </c>
      <c r="I63" s="16">
        <f t="shared" si="2"/>
        <v>0</v>
      </c>
      <c r="J63" s="16">
        <v>0</v>
      </c>
      <c r="K63" s="16">
        <f t="shared" si="3"/>
        <v>0</v>
      </c>
      <c r="L63" s="33">
        <v>18.5389460247339</v>
      </c>
      <c r="M63" s="34">
        <f t="shared" si="4"/>
        <v>18.5389460247339</v>
      </c>
      <c r="N63" s="35">
        <f t="shared" si="7"/>
        <v>0</v>
      </c>
      <c r="O63" s="36">
        <f t="shared" si="6"/>
        <v>18.5389460247339</v>
      </c>
      <c r="P63" s="18"/>
      <c r="Q63" s="18"/>
      <c r="R63" s="18"/>
      <c r="S63" s="18"/>
      <c r="T63" s="47"/>
    </row>
    <row r="64" spans="1:115" s="3" customFormat="1" ht="18.75">
      <c r="A64" s="14">
        <v>100</v>
      </c>
      <c r="B64" s="13">
        <v>1516934519</v>
      </c>
      <c r="C64" s="14" t="s">
        <v>185</v>
      </c>
      <c r="D64" s="24"/>
      <c r="E64" s="16">
        <v>0</v>
      </c>
      <c r="F64" s="16">
        <v>0</v>
      </c>
      <c r="G64" s="57" t="s">
        <v>187</v>
      </c>
      <c r="H64" s="18">
        <f t="shared" si="1"/>
        <v>0</v>
      </c>
      <c r="I64" s="16">
        <f t="shared" si="2"/>
        <v>0</v>
      </c>
      <c r="J64" s="16">
        <v>0</v>
      </c>
      <c r="K64" s="16">
        <f t="shared" si="3"/>
        <v>0</v>
      </c>
      <c r="L64" s="33">
        <v>18.261857269231999</v>
      </c>
      <c r="M64" s="34">
        <f t="shared" si="4"/>
        <v>18.261857269231999</v>
      </c>
      <c r="N64" s="35">
        <f t="shared" si="7"/>
        <v>0</v>
      </c>
      <c r="O64" s="36">
        <f t="shared" si="6"/>
        <v>18.261857269231999</v>
      </c>
      <c r="P64" s="18"/>
      <c r="Q64" s="18"/>
      <c r="R64" s="18"/>
      <c r="S64" s="18"/>
      <c r="T64" s="47"/>
    </row>
    <row r="65" spans="1:20" s="3" customFormat="1" ht="18.75">
      <c r="A65" s="13">
        <v>139</v>
      </c>
      <c r="B65" s="13">
        <v>733371013</v>
      </c>
      <c r="C65" s="14" t="s">
        <v>260</v>
      </c>
      <c r="D65" s="68"/>
      <c r="E65" s="16">
        <v>0</v>
      </c>
      <c r="F65" s="16">
        <v>0</v>
      </c>
      <c r="G65" s="57" t="s">
        <v>187</v>
      </c>
      <c r="H65" s="18">
        <f t="shared" si="1"/>
        <v>0</v>
      </c>
      <c r="I65" s="16">
        <f t="shared" si="2"/>
        <v>0</v>
      </c>
      <c r="J65" s="16">
        <v>0</v>
      </c>
      <c r="K65" s="16">
        <f t="shared" si="3"/>
        <v>0</v>
      </c>
      <c r="L65" s="33">
        <v>17.943195572043098</v>
      </c>
      <c r="M65" s="34">
        <f t="shared" si="4"/>
        <v>17.943195572043098</v>
      </c>
      <c r="N65" s="35">
        <f t="shared" si="7"/>
        <v>0</v>
      </c>
      <c r="O65" s="36">
        <f t="shared" si="6"/>
        <v>17.943195572043098</v>
      </c>
      <c r="P65" s="18"/>
      <c r="Q65" s="18"/>
      <c r="R65" s="18"/>
      <c r="S65" s="18"/>
      <c r="T65" s="47"/>
    </row>
    <row r="66" spans="1:20" s="3" customFormat="1" ht="18.75">
      <c r="A66" s="13">
        <v>137</v>
      </c>
      <c r="B66" s="13">
        <v>1604916542</v>
      </c>
      <c r="C66" s="14" t="s">
        <v>250</v>
      </c>
      <c r="D66" s="68"/>
      <c r="E66" s="16">
        <v>0</v>
      </c>
      <c r="F66" s="16">
        <v>0</v>
      </c>
      <c r="G66" s="57" t="s">
        <v>187</v>
      </c>
      <c r="H66" s="18">
        <f t="shared" si="1"/>
        <v>0</v>
      </c>
      <c r="I66" s="16">
        <f t="shared" si="2"/>
        <v>0</v>
      </c>
      <c r="J66" s="16">
        <v>0</v>
      </c>
      <c r="K66" s="16">
        <f t="shared" si="3"/>
        <v>0</v>
      </c>
      <c r="L66" s="33">
        <v>17.881251416689398</v>
      </c>
      <c r="M66" s="34">
        <f t="shared" si="4"/>
        <v>17.881251416689398</v>
      </c>
      <c r="N66" s="35">
        <f t="shared" si="7"/>
        <v>0</v>
      </c>
      <c r="O66" s="36">
        <f t="shared" si="6"/>
        <v>17.881251416689398</v>
      </c>
      <c r="P66" s="18"/>
      <c r="Q66" s="18"/>
      <c r="R66" s="18"/>
      <c r="S66" s="18"/>
      <c r="T66" s="47"/>
    </row>
  </sheetData>
  <autoFilter ref="A4:T66" xr:uid="{00000000-0009-0000-0000-000010000000}">
    <sortState xmlns:xlrd2="http://schemas.microsoft.com/office/spreadsheetml/2017/richdata2" ref="A4:T66">
      <sortCondition descending="1" ref="K4:K66"/>
    </sortState>
  </autoFilter>
  <mergeCells count="4">
    <mergeCell ref="A1:Q1"/>
    <mergeCell ref="A2:Q2"/>
    <mergeCell ref="A3:D3"/>
    <mergeCell ref="G3:O3"/>
  </mergeCells>
  <phoneticPr fontId="22" type="noConversion"/>
  <conditionalFormatting sqref="E5:E66">
    <cfRule type="cellIs" dxfId="332" priority="2" operator="lessThan">
      <formula>1</formula>
    </cfRule>
  </conditionalFormatting>
  <conditionalFormatting sqref="F5:F66">
    <cfRule type="cellIs" dxfId="331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DK66"/>
  <sheetViews>
    <sheetView workbookViewId="0">
      <selection activeCell="O5" sqref="O5:O6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活动中心2020年2月1日分包贡献明细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51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23</v>
      </c>
      <c r="B5" s="13">
        <v>340156892</v>
      </c>
      <c r="C5" s="66" t="s">
        <v>70</v>
      </c>
      <c r="D5" s="24"/>
      <c r="E5" s="16">
        <v>3</v>
      </c>
      <c r="F5" s="16">
        <v>40</v>
      </c>
      <c r="G5" s="43" t="s">
        <v>113</v>
      </c>
      <c r="H5" s="18">
        <f t="shared" ref="H5:H66" si="1">E5</f>
        <v>3</v>
      </c>
      <c r="I5" s="16">
        <f t="shared" ref="I5:I66" si="2">F5/$V$13</f>
        <v>0.8</v>
      </c>
      <c r="J5" s="77">
        <v>5</v>
      </c>
      <c r="K5" s="16">
        <f t="shared" ref="K5:K66" si="3">H5+I5+J5</f>
        <v>8.8000000000000007</v>
      </c>
      <c r="L5" s="33">
        <v>22.003628463138501</v>
      </c>
      <c r="M5" s="34">
        <f t="shared" ref="M5:M66" si="4">K5+L5</f>
        <v>30.803628463138502</v>
      </c>
      <c r="N5" s="35">
        <f t="shared" ref="N5:N36" si="5">VLOOKUP(G5,$U$3:$V$9,2,FALSE)</f>
        <v>10.625</v>
      </c>
      <c r="O5" s="36">
        <f t="shared" ref="O5:O66" si="6">M5-N5</f>
        <v>20.178628463138502</v>
      </c>
      <c r="P5" s="18">
        <v>245754</v>
      </c>
      <c r="Q5" s="18">
        <v>1311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33</v>
      </c>
      <c r="B6" s="13">
        <v>1006436515</v>
      </c>
      <c r="C6" s="66" t="s">
        <v>79</v>
      </c>
      <c r="D6" s="24"/>
      <c r="E6" s="16">
        <v>3</v>
      </c>
      <c r="F6" s="16">
        <v>60</v>
      </c>
      <c r="G6" s="43" t="s">
        <v>113</v>
      </c>
      <c r="H6" s="18">
        <f t="shared" si="1"/>
        <v>3</v>
      </c>
      <c r="I6" s="16">
        <f t="shared" si="2"/>
        <v>1.2</v>
      </c>
      <c r="J6" s="77">
        <v>3</v>
      </c>
      <c r="K6" s="16">
        <f t="shared" si="3"/>
        <v>7.2</v>
      </c>
      <c r="L6" s="33">
        <v>23.437550503049302</v>
      </c>
      <c r="M6" s="34">
        <f t="shared" si="4"/>
        <v>30.637550503049301</v>
      </c>
      <c r="N6" s="35">
        <f t="shared" si="5"/>
        <v>10.625</v>
      </c>
      <c r="O6" s="36">
        <f t="shared" si="6"/>
        <v>20.012550503049301</v>
      </c>
      <c r="P6" s="18">
        <v>233154</v>
      </c>
      <c r="Q6" s="18">
        <v>1357</v>
      </c>
      <c r="R6" s="18"/>
      <c r="S6" s="18"/>
      <c r="T6" s="4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49</v>
      </c>
      <c r="B7" s="13">
        <v>311361673</v>
      </c>
      <c r="C7" s="13" t="s">
        <v>95</v>
      </c>
      <c r="D7" s="24"/>
      <c r="E7" s="16">
        <v>3</v>
      </c>
      <c r="F7" s="16">
        <v>50</v>
      </c>
      <c r="G7" s="43" t="s">
        <v>113</v>
      </c>
      <c r="H7" s="18">
        <f t="shared" si="1"/>
        <v>3</v>
      </c>
      <c r="I7" s="16">
        <f t="shared" si="2"/>
        <v>1</v>
      </c>
      <c r="J7" s="16">
        <v>0</v>
      </c>
      <c r="K7" s="16">
        <f t="shared" si="3"/>
        <v>4</v>
      </c>
      <c r="L7" s="33">
        <v>26.45</v>
      </c>
      <c r="M7" s="34">
        <f t="shared" si="4"/>
        <v>30.45</v>
      </c>
      <c r="N7" s="35">
        <f t="shared" si="5"/>
        <v>10.625</v>
      </c>
      <c r="O7" s="36">
        <f t="shared" si="6"/>
        <v>19.824999999999999</v>
      </c>
      <c r="P7" s="18">
        <v>355339</v>
      </c>
      <c r="Q7" s="18">
        <v>1952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3">
        <v>133</v>
      </c>
      <c r="B8" s="13">
        <v>650420877</v>
      </c>
      <c r="C8" s="14" t="s">
        <v>244</v>
      </c>
      <c r="D8" s="68"/>
      <c r="E8" s="16">
        <v>3</v>
      </c>
      <c r="F8" s="16">
        <v>60</v>
      </c>
      <c r="G8" s="43" t="s">
        <v>113</v>
      </c>
      <c r="H8" s="18">
        <f t="shared" si="1"/>
        <v>3</v>
      </c>
      <c r="I8" s="16">
        <f t="shared" si="2"/>
        <v>1.2</v>
      </c>
      <c r="J8" s="16">
        <v>0</v>
      </c>
      <c r="K8" s="16">
        <f t="shared" si="3"/>
        <v>4.2</v>
      </c>
      <c r="L8" s="33">
        <v>25.761578882805001</v>
      </c>
      <c r="M8" s="34">
        <f t="shared" si="4"/>
        <v>29.961578882805</v>
      </c>
      <c r="N8" s="35">
        <f t="shared" si="5"/>
        <v>10.625</v>
      </c>
      <c r="O8" s="36">
        <f t="shared" si="6"/>
        <v>19.336578882805</v>
      </c>
      <c r="P8" s="18">
        <v>235133</v>
      </c>
      <c r="Q8" s="18">
        <v>1373</v>
      </c>
      <c r="R8" s="18"/>
      <c r="S8" s="18"/>
      <c r="T8" s="47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26</v>
      </c>
      <c r="B9" s="13">
        <v>1754932067</v>
      </c>
      <c r="C9" s="66" t="s">
        <v>72</v>
      </c>
      <c r="D9" s="24"/>
      <c r="E9" s="16">
        <v>2</v>
      </c>
      <c r="F9" s="16">
        <v>45</v>
      </c>
      <c r="G9" s="43" t="s">
        <v>113</v>
      </c>
      <c r="H9" s="18">
        <f t="shared" si="1"/>
        <v>2</v>
      </c>
      <c r="I9" s="16">
        <f t="shared" si="2"/>
        <v>0.9</v>
      </c>
      <c r="J9" s="77">
        <v>5</v>
      </c>
      <c r="K9" s="16">
        <f t="shared" si="3"/>
        <v>7.9</v>
      </c>
      <c r="L9" s="33">
        <v>21.980023516993899</v>
      </c>
      <c r="M9" s="34">
        <f t="shared" si="4"/>
        <v>29.880023516993901</v>
      </c>
      <c r="N9" s="35">
        <f t="shared" si="5"/>
        <v>10.625</v>
      </c>
      <c r="O9" s="36">
        <f t="shared" si="6"/>
        <v>19.255023516993901</v>
      </c>
      <c r="P9" s="18">
        <v>220289</v>
      </c>
      <c r="Q9" s="18">
        <v>1398</v>
      </c>
      <c r="R9" s="18"/>
      <c r="S9" s="18"/>
      <c r="T9" s="4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10</v>
      </c>
      <c r="B10" s="13">
        <v>2108977014</v>
      </c>
      <c r="C10" s="13" t="s">
        <v>49</v>
      </c>
      <c r="D10" s="24"/>
      <c r="E10" s="16">
        <v>3</v>
      </c>
      <c r="F10" s="16">
        <v>60</v>
      </c>
      <c r="G10" s="45" t="s">
        <v>117</v>
      </c>
      <c r="H10" s="18">
        <f t="shared" si="1"/>
        <v>3</v>
      </c>
      <c r="I10" s="16">
        <f t="shared" si="2"/>
        <v>1.2</v>
      </c>
      <c r="J10" s="16">
        <v>0</v>
      </c>
      <c r="K10" s="16">
        <f t="shared" si="3"/>
        <v>4.2</v>
      </c>
      <c r="L10" s="33">
        <v>25.659729379918499</v>
      </c>
      <c r="M10" s="34">
        <f t="shared" si="4"/>
        <v>29.859729379918498</v>
      </c>
      <c r="N10" s="35">
        <f t="shared" si="5"/>
        <v>8.75</v>
      </c>
      <c r="O10" s="36">
        <f t="shared" si="6"/>
        <v>21.109729379918498</v>
      </c>
      <c r="P10" s="18">
        <v>257699</v>
      </c>
      <c r="Q10" s="18">
        <v>1524</v>
      </c>
      <c r="R10" s="18"/>
      <c r="S10" s="18"/>
      <c r="T10" s="18"/>
      <c r="U10" s="50"/>
    </row>
    <row r="11" spans="1:25" s="1" customFormat="1" ht="18.75">
      <c r="A11" s="13">
        <v>132</v>
      </c>
      <c r="B11" s="13">
        <v>620404528</v>
      </c>
      <c r="C11" s="14" t="s">
        <v>243</v>
      </c>
      <c r="D11" s="68"/>
      <c r="E11" s="16">
        <v>3</v>
      </c>
      <c r="F11" s="16">
        <v>57</v>
      </c>
      <c r="G11" s="45" t="s">
        <v>117</v>
      </c>
      <c r="H11" s="18">
        <f t="shared" si="1"/>
        <v>3</v>
      </c>
      <c r="I11" s="16">
        <f t="shared" si="2"/>
        <v>1.1399999999999999</v>
      </c>
      <c r="J11" s="16">
        <v>0</v>
      </c>
      <c r="K11" s="16">
        <f t="shared" si="3"/>
        <v>4.1399999999999997</v>
      </c>
      <c r="L11" s="33">
        <v>25.713019900157001</v>
      </c>
      <c r="M11" s="34">
        <f t="shared" si="4"/>
        <v>29.853019900157001</v>
      </c>
      <c r="N11" s="35">
        <f t="shared" si="5"/>
        <v>8.75</v>
      </c>
      <c r="O11" s="36">
        <f t="shared" si="6"/>
        <v>21.103019900157001</v>
      </c>
      <c r="P11" s="18">
        <v>217655</v>
      </c>
      <c r="Q11" s="18">
        <v>1302</v>
      </c>
      <c r="R11" s="18"/>
      <c r="S11" s="18"/>
      <c r="T11" s="47"/>
      <c r="U11" s="51" t="s">
        <v>209</v>
      </c>
      <c r="V11" s="1">
        <v>15000</v>
      </c>
    </row>
    <row r="12" spans="1:25" s="2" customFormat="1" ht="18.75">
      <c r="A12" s="13">
        <v>127</v>
      </c>
      <c r="B12" s="13">
        <v>615908706</v>
      </c>
      <c r="C12" s="14" t="s">
        <v>240</v>
      </c>
      <c r="D12" s="68" t="s">
        <v>232</v>
      </c>
      <c r="E12" s="16">
        <v>3</v>
      </c>
      <c r="F12" s="16">
        <v>60</v>
      </c>
      <c r="G12" s="45" t="s">
        <v>117</v>
      </c>
      <c r="H12" s="18">
        <f t="shared" si="1"/>
        <v>3</v>
      </c>
      <c r="I12" s="16">
        <f t="shared" si="2"/>
        <v>1.2</v>
      </c>
      <c r="J12" s="16">
        <v>0</v>
      </c>
      <c r="K12" s="16">
        <f t="shared" si="3"/>
        <v>4.2</v>
      </c>
      <c r="L12" s="33">
        <v>25.638087704154302</v>
      </c>
      <c r="M12" s="34">
        <f t="shared" si="4"/>
        <v>29.838087704154301</v>
      </c>
      <c r="N12" s="35">
        <f t="shared" si="5"/>
        <v>8.75</v>
      </c>
      <c r="O12" s="36">
        <f t="shared" si="6"/>
        <v>21.088087704154301</v>
      </c>
      <c r="P12" s="18">
        <v>284585</v>
      </c>
      <c r="Q12" s="18">
        <v>1776</v>
      </c>
      <c r="R12" s="18"/>
      <c r="S12" s="18"/>
      <c r="T12" s="47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43</v>
      </c>
      <c r="B13" s="13">
        <v>1853818182</v>
      </c>
      <c r="C13" s="13" t="s">
        <v>89</v>
      </c>
      <c r="D13" s="24"/>
      <c r="E13" s="16">
        <v>3</v>
      </c>
      <c r="F13" s="16">
        <v>40</v>
      </c>
      <c r="G13" s="45" t="s">
        <v>117</v>
      </c>
      <c r="H13" s="18">
        <f t="shared" si="1"/>
        <v>3</v>
      </c>
      <c r="I13" s="16">
        <f t="shared" si="2"/>
        <v>0.8</v>
      </c>
      <c r="J13" s="16">
        <v>0</v>
      </c>
      <c r="K13" s="16">
        <f t="shared" si="3"/>
        <v>3.8</v>
      </c>
      <c r="L13" s="33">
        <v>26.032670137230902</v>
      </c>
      <c r="M13" s="34">
        <f t="shared" si="4"/>
        <v>29.832670137230902</v>
      </c>
      <c r="N13" s="35">
        <f t="shared" si="5"/>
        <v>8.75</v>
      </c>
      <c r="O13" s="36">
        <f t="shared" si="6"/>
        <v>21.082670137230902</v>
      </c>
      <c r="P13" s="18">
        <v>322436</v>
      </c>
      <c r="Q13" s="18">
        <v>1549</v>
      </c>
      <c r="R13" s="18"/>
      <c r="S13" s="18"/>
      <c r="T13" s="18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46</v>
      </c>
      <c r="B14" s="13">
        <v>2109182835</v>
      </c>
      <c r="C14" s="13" t="s">
        <v>92</v>
      </c>
      <c r="D14" s="24"/>
      <c r="E14" s="16">
        <v>3</v>
      </c>
      <c r="F14" s="16">
        <v>60</v>
      </c>
      <c r="G14" s="45" t="s">
        <v>117</v>
      </c>
      <c r="H14" s="18">
        <f t="shared" si="1"/>
        <v>3</v>
      </c>
      <c r="I14" s="16">
        <f t="shared" si="2"/>
        <v>1.2</v>
      </c>
      <c r="J14" s="16">
        <v>0</v>
      </c>
      <c r="K14" s="16">
        <f t="shared" si="3"/>
        <v>4.2</v>
      </c>
      <c r="L14" s="33">
        <v>25.581364829194701</v>
      </c>
      <c r="M14" s="34">
        <f t="shared" si="4"/>
        <v>29.7813648291947</v>
      </c>
      <c r="N14" s="35">
        <f t="shared" si="5"/>
        <v>8.75</v>
      </c>
      <c r="O14" s="36">
        <f t="shared" si="6"/>
        <v>21.0313648291947</v>
      </c>
      <c r="P14" s="18">
        <v>245168</v>
      </c>
      <c r="Q14" s="18">
        <v>1403</v>
      </c>
      <c r="R14" s="18"/>
      <c r="S14" s="18"/>
      <c r="T14" s="18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3">
        <v>118</v>
      </c>
      <c r="B15" s="13">
        <v>2018112397</v>
      </c>
      <c r="C15" s="13" t="s">
        <v>221</v>
      </c>
      <c r="D15" s="68"/>
      <c r="E15" s="16">
        <v>3</v>
      </c>
      <c r="F15" s="16">
        <v>60</v>
      </c>
      <c r="G15" s="23" t="s">
        <v>120</v>
      </c>
      <c r="H15" s="18">
        <f t="shared" si="1"/>
        <v>3</v>
      </c>
      <c r="I15" s="16">
        <f t="shared" si="2"/>
        <v>1.2</v>
      </c>
      <c r="J15" s="16">
        <v>0</v>
      </c>
      <c r="K15" s="16">
        <f t="shared" si="3"/>
        <v>4.2</v>
      </c>
      <c r="L15" s="33">
        <v>25.564126646348999</v>
      </c>
      <c r="M15" s="34">
        <f t="shared" si="4"/>
        <v>29.764126646348998</v>
      </c>
      <c r="N15" s="35">
        <f t="shared" si="5"/>
        <v>6.875</v>
      </c>
      <c r="O15" s="36">
        <f t="shared" si="6"/>
        <v>22.889126646348998</v>
      </c>
      <c r="P15" s="18">
        <v>211768</v>
      </c>
      <c r="Q15" s="18">
        <v>1169</v>
      </c>
      <c r="R15" s="18"/>
      <c r="S15" s="18"/>
      <c r="T15" s="48"/>
      <c r="U15" s="1" t="s">
        <v>213</v>
      </c>
      <c r="V15" s="53">
        <v>2</v>
      </c>
      <c r="W15" s="1"/>
      <c r="X15" s="1"/>
      <c r="Y15" s="1"/>
    </row>
    <row r="16" spans="1:25" s="2" customFormat="1" ht="18.75">
      <c r="A16" s="14">
        <v>57</v>
      </c>
      <c r="B16" s="13">
        <v>446583427</v>
      </c>
      <c r="C16" s="13" t="s">
        <v>118</v>
      </c>
      <c r="D16" s="14" t="s">
        <v>119</v>
      </c>
      <c r="E16" s="16">
        <v>3</v>
      </c>
      <c r="F16" s="16">
        <v>50</v>
      </c>
      <c r="G16" s="23" t="s">
        <v>120</v>
      </c>
      <c r="H16" s="18">
        <f t="shared" si="1"/>
        <v>3</v>
      </c>
      <c r="I16" s="16">
        <f t="shared" si="2"/>
        <v>1</v>
      </c>
      <c r="J16" s="16">
        <v>0</v>
      </c>
      <c r="K16" s="16">
        <f t="shared" si="3"/>
        <v>4</v>
      </c>
      <c r="L16" s="33">
        <v>25.527621773858701</v>
      </c>
      <c r="M16" s="34">
        <f t="shared" si="4"/>
        <v>29.527621773858701</v>
      </c>
      <c r="N16" s="35">
        <f t="shared" si="5"/>
        <v>6.875</v>
      </c>
      <c r="O16" s="36">
        <f t="shared" si="6"/>
        <v>22.652621773858701</v>
      </c>
      <c r="P16" s="18">
        <v>243707</v>
      </c>
      <c r="Q16" s="18">
        <v>1355</v>
      </c>
      <c r="R16" s="18"/>
      <c r="S16" s="18"/>
      <c r="T16" s="18"/>
      <c r="U16" s="1" t="s">
        <v>214</v>
      </c>
      <c r="V16" s="53">
        <v>1</v>
      </c>
      <c r="W16" s="1"/>
      <c r="X16" s="1"/>
      <c r="Y16" s="1"/>
    </row>
    <row r="17" spans="1:25" s="2" customFormat="1" ht="18.75">
      <c r="A17" s="14">
        <v>1</v>
      </c>
      <c r="B17" s="13">
        <v>1782151946</v>
      </c>
      <c r="C17" s="13" t="s">
        <v>26</v>
      </c>
      <c r="D17" s="24"/>
      <c r="E17" s="16">
        <v>2</v>
      </c>
      <c r="F17" s="16">
        <v>60</v>
      </c>
      <c r="G17" s="23" t="s">
        <v>120</v>
      </c>
      <c r="H17" s="18">
        <f t="shared" si="1"/>
        <v>2</v>
      </c>
      <c r="I17" s="16">
        <f t="shared" si="2"/>
        <v>1.2</v>
      </c>
      <c r="J17" s="16">
        <v>0</v>
      </c>
      <c r="K17" s="16">
        <f t="shared" si="3"/>
        <v>3.2</v>
      </c>
      <c r="L17" s="33">
        <v>26.317836824614599</v>
      </c>
      <c r="M17" s="34">
        <f t="shared" si="4"/>
        <v>29.517836824614598</v>
      </c>
      <c r="N17" s="35">
        <f t="shared" si="5"/>
        <v>6.875</v>
      </c>
      <c r="O17" s="36">
        <f t="shared" si="6"/>
        <v>22.642836824614598</v>
      </c>
      <c r="P17" s="18">
        <v>285499</v>
      </c>
      <c r="Q17" s="18">
        <v>1646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62</v>
      </c>
      <c r="B18" s="13">
        <v>643913124</v>
      </c>
      <c r="C18" s="13" t="s">
        <v>125</v>
      </c>
      <c r="D18" s="24"/>
      <c r="E18" s="16">
        <v>3</v>
      </c>
      <c r="F18" s="16">
        <v>50</v>
      </c>
      <c r="G18" s="23" t="s">
        <v>120</v>
      </c>
      <c r="H18" s="18">
        <f t="shared" si="1"/>
        <v>3</v>
      </c>
      <c r="I18" s="16">
        <f t="shared" si="2"/>
        <v>1</v>
      </c>
      <c r="J18" s="16">
        <v>0</v>
      </c>
      <c r="K18" s="16">
        <f t="shared" si="3"/>
        <v>4</v>
      </c>
      <c r="L18" s="33">
        <v>25.429814009244101</v>
      </c>
      <c r="M18" s="34">
        <f t="shared" si="4"/>
        <v>29.429814009244101</v>
      </c>
      <c r="N18" s="35">
        <f t="shared" si="5"/>
        <v>6.875</v>
      </c>
      <c r="O18" s="36">
        <f t="shared" si="6"/>
        <v>22.554814009244101</v>
      </c>
      <c r="P18" s="18">
        <v>296303</v>
      </c>
      <c r="Q18" s="18">
        <v>1640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3">
        <v>141</v>
      </c>
      <c r="B19" s="13">
        <v>1190305158</v>
      </c>
      <c r="C19" s="14" t="s">
        <v>261</v>
      </c>
      <c r="D19" s="68"/>
      <c r="E19" s="16">
        <v>3</v>
      </c>
      <c r="F19" s="16">
        <v>32</v>
      </c>
      <c r="G19" s="23" t="s">
        <v>120</v>
      </c>
      <c r="H19" s="18">
        <f t="shared" si="1"/>
        <v>3</v>
      </c>
      <c r="I19" s="16">
        <f t="shared" si="2"/>
        <v>0.64</v>
      </c>
      <c r="J19" s="16">
        <v>0</v>
      </c>
      <c r="K19" s="16">
        <f t="shared" si="3"/>
        <v>3.64</v>
      </c>
      <c r="L19" s="33">
        <v>25.430983670068699</v>
      </c>
      <c r="M19" s="34">
        <f t="shared" si="4"/>
        <v>29.070983670068699</v>
      </c>
      <c r="N19" s="35">
        <f t="shared" si="5"/>
        <v>6.875</v>
      </c>
      <c r="O19" s="36">
        <f t="shared" si="6"/>
        <v>22.195983670068699</v>
      </c>
      <c r="P19" s="18">
        <v>206904</v>
      </c>
      <c r="Q19" s="18">
        <v>1001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4">
        <v>107</v>
      </c>
      <c r="B20" s="13">
        <v>662528105</v>
      </c>
      <c r="C20" s="13" t="s">
        <v>195</v>
      </c>
      <c r="D20" s="24"/>
      <c r="E20" s="16">
        <v>3</v>
      </c>
      <c r="F20" s="16">
        <v>50</v>
      </c>
      <c r="G20" s="23" t="s">
        <v>120</v>
      </c>
      <c r="H20" s="18">
        <f t="shared" si="1"/>
        <v>3</v>
      </c>
      <c r="I20" s="16">
        <f t="shared" si="2"/>
        <v>1</v>
      </c>
      <c r="J20" s="16">
        <v>0</v>
      </c>
      <c r="K20" s="16">
        <f t="shared" si="3"/>
        <v>4</v>
      </c>
      <c r="L20" s="33">
        <v>24.753268565663902</v>
      </c>
      <c r="M20" s="34">
        <f t="shared" si="4"/>
        <v>28.753268565663902</v>
      </c>
      <c r="N20" s="35">
        <f t="shared" si="5"/>
        <v>6.875</v>
      </c>
      <c r="O20" s="36">
        <f t="shared" si="6"/>
        <v>21.878268565663902</v>
      </c>
      <c r="P20" s="18">
        <v>198321</v>
      </c>
      <c r="Q20" s="18">
        <v>1376</v>
      </c>
      <c r="R20" s="18"/>
      <c r="S20" s="18"/>
      <c r="T20" s="47"/>
      <c r="U20" s="1"/>
      <c r="V20" s="1"/>
      <c r="W20" s="1"/>
      <c r="X20" s="1"/>
      <c r="Y20" s="1"/>
    </row>
    <row r="21" spans="1:25" s="2" customFormat="1" ht="18.75">
      <c r="A21" s="14">
        <v>120</v>
      </c>
      <c r="B21" s="13">
        <v>171422146</v>
      </c>
      <c r="C21" s="13" t="s">
        <v>246</v>
      </c>
      <c r="D21" s="13" t="s">
        <v>226</v>
      </c>
      <c r="E21" s="16">
        <v>2</v>
      </c>
      <c r="F21" s="16">
        <v>60</v>
      </c>
      <c r="G21" s="23" t="s">
        <v>120</v>
      </c>
      <c r="H21" s="18">
        <f t="shared" si="1"/>
        <v>2</v>
      </c>
      <c r="I21" s="16">
        <f t="shared" si="2"/>
        <v>1.2</v>
      </c>
      <c r="J21" s="16">
        <v>0</v>
      </c>
      <c r="K21" s="16">
        <f t="shared" si="3"/>
        <v>3.2</v>
      </c>
      <c r="L21" s="33">
        <v>25.523619197086099</v>
      </c>
      <c r="M21" s="34">
        <f t="shared" si="4"/>
        <v>28.723619197086098</v>
      </c>
      <c r="N21" s="35">
        <f t="shared" si="5"/>
        <v>6.875</v>
      </c>
      <c r="O21" s="36">
        <f t="shared" si="6"/>
        <v>21.848619197086098</v>
      </c>
      <c r="P21" s="18">
        <v>264179</v>
      </c>
      <c r="Q21" s="18">
        <v>1585</v>
      </c>
      <c r="R21" s="18"/>
      <c r="S21" s="18"/>
      <c r="T21" s="47"/>
      <c r="U21" s="1"/>
      <c r="V21" s="1"/>
      <c r="W21" s="1"/>
      <c r="X21" s="1"/>
      <c r="Y21" s="1"/>
    </row>
    <row r="22" spans="1:25" s="2" customFormat="1" ht="18.75">
      <c r="A22" s="13">
        <v>126</v>
      </c>
      <c r="B22" s="13">
        <v>2052156392</v>
      </c>
      <c r="C22" s="14" t="s">
        <v>234</v>
      </c>
      <c r="D22" s="68"/>
      <c r="E22" s="16">
        <v>2</v>
      </c>
      <c r="F22" s="16">
        <v>60</v>
      </c>
      <c r="G22" s="23" t="s">
        <v>120</v>
      </c>
      <c r="H22" s="18">
        <f t="shared" si="1"/>
        <v>2</v>
      </c>
      <c r="I22" s="16">
        <f t="shared" si="2"/>
        <v>1.2</v>
      </c>
      <c r="J22" s="16">
        <v>0</v>
      </c>
      <c r="K22" s="16">
        <f t="shared" si="3"/>
        <v>3.2</v>
      </c>
      <c r="L22" s="33">
        <v>25.307854270305899</v>
      </c>
      <c r="M22" s="34">
        <f t="shared" si="4"/>
        <v>28.507854270305899</v>
      </c>
      <c r="N22" s="35">
        <f t="shared" si="5"/>
        <v>6.875</v>
      </c>
      <c r="O22" s="36">
        <f t="shared" si="6"/>
        <v>21.632854270305899</v>
      </c>
      <c r="P22" s="18">
        <v>275287</v>
      </c>
      <c r="Q22" s="18">
        <v>1587</v>
      </c>
      <c r="R22" s="18"/>
      <c r="S22" s="18"/>
      <c r="T22" s="47"/>
      <c r="U22" s="1"/>
      <c r="V22" s="1"/>
      <c r="W22" s="1"/>
      <c r="X22" s="1"/>
      <c r="Y22" s="1"/>
    </row>
    <row r="23" spans="1:25" s="1" customFormat="1" ht="18.75">
      <c r="A23" s="14">
        <v>82</v>
      </c>
      <c r="B23" s="13">
        <v>982362214</v>
      </c>
      <c r="C23" s="13" t="s">
        <v>144</v>
      </c>
      <c r="D23" s="24"/>
      <c r="E23" s="16">
        <v>3</v>
      </c>
      <c r="F23" s="16">
        <v>60</v>
      </c>
      <c r="G23" s="23" t="s">
        <v>120</v>
      </c>
      <c r="H23" s="18">
        <f t="shared" si="1"/>
        <v>3</v>
      </c>
      <c r="I23" s="16">
        <f t="shared" si="2"/>
        <v>1.2</v>
      </c>
      <c r="J23" s="16">
        <v>0</v>
      </c>
      <c r="K23" s="16">
        <f t="shared" si="3"/>
        <v>4.2</v>
      </c>
      <c r="L23" s="33">
        <v>24.1096844779956</v>
      </c>
      <c r="M23" s="34">
        <f t="shared" si="4"/>
        <v>28.309684477995599</v>
      </c>
      <c r="N23" s="35">
        <f t="shared" si="5"/>
        <v>6.875</v>
      </c>
      <c r="O23" s="36">
        <f t="shared" si="6"/>
        <v>21.434684477995599</v>
      </c>
      <c r="P23" s="18">
        <v>234349</v>
      </c>
      <c r="Q23" s="18">
        <v>1463</v>
      </c>
      <c r="R23" s="18"/>
      <c r="S23" s="18"/>
      <c r="T23" s="18"/>
    </row>
    <row r="24" spans="1:25" s="1" customFormat="1" ht="18.75">
      <c r="A24" s="14">
        <v>12</v>
      </c>
      <c r="B24" s="13">
        <v>1137897317</v>
      </c>
      <c r="C24" s="13" t="s">
        <v>53</v>
      </c>
      <c r="D24" s="24"/>
      <c r="E24" s="16">
        <v>3</v>
      </c>
      <c r="F24" s="16">
        <v>39</v>
      </c>
      <c r="G24" s="23" t="s">
        <v>120</v>
      </c>
      <c r="H24" s="18">
        <f t="shared" si="1"/>
        <v>3</v>
      </c>
      <c r="I24" s="16">
        <f t="shared" si="2"/>
        <v>0.78</v>
      </c>
      <c r="J24" s="16">
        <v>0</v>
      </c>
      <c r="K24" s="16">
        <f t="shared" si="3"/>
        <v>3.7800000000000002</v>
      </c>
      <c r="L24" s="33">
        <v>24.264482988314199</v>
      </c>
      <c r="M24" s="34">
        <f t="shared" si="4"/>
        <v>28.044482988314201</v>
      </c>
      <c r="N24" s="35">
        <f t="shared" si="5"/>
        <v>6.875</v>
      </c>
      <c r="O24" s="36">
        <f t="shared" si="6"/>
        <v>21.169482988314201</v>
      </c>
      <c r="P24" s="18">
        <v>256933</v>
      </c>
      <c r="Q24" s="18">
        <v>1624</v>
      </c>
      <c r="R24" s="18"/>
      <c r="S24" s="18"/>
      <c r="T24" s="18"/>
    </row>
    <row r="25" spans="1:25" s="1" customFormat="1" ht="18.75">
      <c r="A25" s="14">
        <v>53</v>
      </c>
      <c r="B25" s="13">
        <v>500959924</v>
      </c>
      <c r="C25" s="13" t="s">
        <v>99</v>
      </c>
      <c r="D25" s="24"/>
      <c r="E25" s="16">
        <v>3</v>
      </c>
      <c r="F25" s="16">
        <v>60</v>
      </c>
      <c r="G25" s="23" t="s">
        <v>120</v>
      </c>
      <c r="H25" s="18">
        <f t="shared" si="1"/>
        <v>3</v>
      </c>
      <c r="I25" s="16">
        <f t="shared" si="2"/>
        <v>1.2</v>
      </c>
      <c r="J25" s="16">
        <v>0</v>
      </c>
      <c r="K25" s="16">
        <f t="shared" si="3"/>
        <v>4.2</v>
      </c>
      <c r="L25" s="33">
        <v>23.816302664048202</v>
      </c>
      <c r="M25" s="34">
        <f t="shared" si="4"/>
        <v>28.016302664048201</v>
      </c>
      <c r="N25" s="35">
        <f t="shared" si="5"/>
        <v>6.875</v>
      </c>
      <c r="O25" s="36">
        <f t="shared" si="6"/>
        <v>21.141302664048201</v>
      </c>
      <c r="P25" s="18">
        <v>244540</v>
      </c>
      <c r="Q25" s="18">
        <v>1431</v>
      </c>
      <c r="R25" s="18"/>
      <c r="S25" s="18"/>
      <c r="T25" s="18"/>
    </row>
    <row r="26" spans="1:25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57" t="s">
        <v>187</v>
      </c>
      <c r="H26" s="18">
        <f t="shared" si="1"/>
        <v>0</v>
      </c>
      <c r="I26" s="16">
        <f t="shared" si="2"/>
        <v>0</v>
      </c>
      <c r="J26" s="16">
        <v>0</v>
      </c>
      <c r="K26" s="16">
        <f t="shared" si="3"/>
        <v>0</v>
      </c>
      <c r="L26" s="33" t="e">
        <v>#N/A</v>
      </c>
      <c r="M26" s="34" t="e">
        <f t="shared" si="4"/>
        <v>#N/A</v>
      </c>
      <c r="N26" s="35">
        <f t="shared" si="5"/>
        <v>0</v>
      </c>
      <c r="O26" s="36" t="e">
        <f t="shared" si="6"/>
        <v>#N/A</v>
      </c>
      <c r="P26" s="18"/>
      <c r="Q26" s="18"/>
      <c r="R26" s="18"/>
      <c r="S26" s="18"/>
      <c r="T26" s="18"/>
    </row>
    <row r="27" spans="1:25" s="1" customFormat="1" ht="18.75">
      <c r="A27" s="14">
        <v>15</v>
      </c>
      <c r="B27" s="13">
        <v>388960345</v>
      </c>
      <c r="C27" s="13" t="s">
        <v>59</v>
      </c>
      <c r="D27" s="24"/>
      <c r="E27" s="16">
        <v>3</v>
      </c>
      <c r="F27" s="16">
        <v>50</v>
      </c>
      <c r="G27" s="23" t="s">
        <v>120</v>
      </c>
      <c r="H27" s="18">
        <f t="shared" si="1"/>
        <v>3</v>
      </c>
      <c r="I27" s="16">
        <f t="shared" si="2"/>
        <v>1</v>
      </c>
      <c r="J27" s="16">
        <v>0</v>
      </c>
      <c r="K27" s="16">
        <f t="shared" si="3"/>
        <v>4</v>
      </c>
      <c r="L27" s="33">
        <v>23.7219869808951</v>
      </c>
      <c r="M27" s="34">
        <f t="shared" si="4"/>
        <v>27.7219869808951</v>
      </c>
      <c r="N27" s="35">
        <f t="shared" si="5"/>
        <v>6.875</v>
      </c>
      <c r="O27" s="36">
        <f t="shared" si="6"/>
        <v>20.8469869808951</v>
      </c>
      <c r="P27" s="18">
        <v>252170</v>
      </c>
      <c r="Q27" s="18">
        <v>1470</v>
      </c>
      <c r="R27" s="18"/>
      <c r="S27" s="18"/>
      <c r="T27" s="18"/>
    </row>
    <row r="28" spans="1:25" s="1" customFormat="1" ht="18.75">
      <c r="A28" s="13">
        <v>140</v>
      </c>
      <c r="B28" s="13">
        <v>1065672847</v>
      </c>
      <c r="C28" s="14" t="s">
        <v>259</v>
      </c>
      <c r="D28" s="68"/>
      <c r="E28" s="16">
        <v>1</v>
      </c>
      <c r="F28" s="16">
        <v>48</v>
      </c>
      <c r="G28" s="23" t="s">
        <v>120</v>
      </c>
      <c r="H28" s="18">
        <f t="shared" si="1"/>
        <v>1</v>
      </c>
      <c r="I28" s="16">
        <f t="shared" si="2"/>
        <v>0.96</v>
      </c>
      <c r="J28" s="16">
        <v>0</v>
      </c>
      <c r="K28" s="16">
        <f t="shared" si="3"/>
        <v>1.96</v>
      </c>
      <c r="L28" s="33">
        <v>25.717848165689801</v>
      </c>
      <c r="M28" s="34">
        <f t="shared" si="4"/>
        <v>27.677848165689802</v>
      </c>
      <c r="N28" s="35">
        <f t="shared" si="5"/>
        <v>6.875</v>
      </c>
      <c r="O28" s="36">
        <f t="shared" si="6"/>
        <v>20.802848165689802</v>
      </c>
      <c r="P28" s="18">
        <v>157886</v>
      </c>
      <c r="Q28" s="18">
        <v>891</v>
      </c>
      <c r="R28" s="18"/>
      <c r="S28" s="18"/>
      <c r="T28" s="47"/>
    </row>
    <row r="29" spans="1:25" s="2" customFormat="1" ht="18.75">
      <c r="A29" s="14">
        <v>93</v>
      </c>
      <c r="B29" s="13">
        <v>1458346420</v>
      </c>
      <c r="C29" s="13" t="s">
        <v>178</v>
      </c>
      <c r="D29" s="24"/>
      <c r="E29" s="16">
        <v>3</v>
      </c>
      <c r="F29" s="16">
        <v>59</v>
      </c>
      <c r="G29" s="23" t="s">
        <v>120</v>
      </c>
      <c r="H29" s="18">
        <f t="shared" si="1"/>
        <v>3</v>
      </c>
      <c r="I29" s="16">
        <f t="shared" si="2"/>
        <v>1.18</v>
      </c>
      <c r="J29" s="16">
        <v>0</v>
      </c>
      <c r="K29" s="16">
        <f t="shared" si="3"/>
        <v>4.18</v>
      </c>
      <c r="L29" s="33">
        <v>23.432069417210801</v>
      </c>
      <c r="M29" s="34">
        <f t="shared" si="4"/>
        <v>27.612069417210801</v>
      </c>
      <c r="N29" s="35">
        <f t="shared" si="5"/>
        <v>6.875</v>
      </c>
      <c r="O29" s="36">
        <f t="shared" si="6"/>
        <v>20.737069417210801</v>
      </c>
      <c r="P29" s="18">
        <v>238449</v>
      </c>
      <c r="Q29" s="18">
        <v>1440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4">
        <v>5</v>
      </c>
      <c r="B30" s="13">
        <v>1044399218</v>
      </c>
      <c r="C30" s="13" t="s">
        <v>39</v>
      </c>
      <c r="D30" s="24"/>
      <c r="E30" s="16">
        <v>3</v>
      </c>
      <c r="F30" s="16">
        <v>60</v>
      </c>
      <c r="G30" s="23" t="s">
        <v>120</v>
      </c>
      <c r="H30" s="18">
        <f t="shared" si="1"/>
        <v>3</v>
      </c>
      <c r="I30" s="16">
        <f t="shared" si="2"/>
        <v>1.2</v>
      </c>
      <c r="J30" s="16">
        <v>0</v>
      </c>
      <c r="K30" s="16">
        <f t="shared" si="3"/>
        <v>4.2</v>
      </c>
      <c r="L30" s="33">
        <v>23.3450825216777</v>
      </c>
      <c r="M30" s="34">
        <f t="shared" si="4"/>
        <v>27.545082521677699</v>
      </c>
      <c r="N30" s="35">
        <f t="shared" si="5"/>
        <v>6.875</v>
      </c>
      <c r="O30" s="36">
        <f t="shared" si="6"/>
        <v>20.670082521677699</v>
      </c>
      <c r="P30" s="18">
        <v>241037</v>
      </c>
      <c r="Q30" s="18">
        <v>1407</v>
      </c>
      <c r="R30" s="18"/>
      <c r="S30" s="18"/>
      <c r="T30" s="18"/>
      <c r="U30" s="1"/>
      <c r="V30" s="1"/>
      <c r="W30" s="1"/>
      <c r="X30" s="1"/>
      <c r="Y30" s="1"/>
    </row>
    <row r="31" spans="1:25" s="2" customFormat="1" ht="18.75">
      <c r="A31" s="13">
        <v>125</v>
      </c>
      <c r="B31" s="13">
        <v>2122462759</v>
      </c>
      <c r="C31" s="14" t="s">
        <v>236</v>
      </c>
      <c r="D31" s="68"/>
      <c r="E31" s="16">
        <v>3</v>
      </c>
      <c r="F31" s="16">
        <v>60</v>
      </c>
      <c r="G31" s="23" t="s">
        <v>120</v>
      </c>
      <c r="H31" s="18">
        <f t="shared" si="1"/>
        <v>3</v>
      </c>
      <c r="I31" s="16">
        <f t="shared" si="2"/>
        <v>1.2</v>
      </c>
      <c r="J31" s="16">
        <v>0</v>
      </c>
      <c r="K31" s="16">
        <f t="shared" si="3"/>
        <v>4.2</v>
      </c>
      <c r="L31" s="33">
        <v>23.247246632256299</v>
      </c>
      <c r="M31" s="34">
        <f t="shared" si="4"/>
        <v>27.447246632256299</v>
      </c>
      <c r="N31" s="35">
        <f t="shared" si="5"/>
        <v>6.875</v>
      </c>
      <c r="O31" s="36">
        <f t="shared" si="6"/>
        <v>20.572246632256299</v>
      </c>
      <c r="P31" s="18">
        <v>266641</v>
      </c>
      <c r="Q31" s="18">
        <v>1609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3">
        <v>116</v>
      </c>
      <c r="B32" s="13">
        <v>2122596917</v>
      </c>
      <c r="C32" s="13" t="s">
        <v>217</v>
      </c>
      <c r="D32" s="68"/>
      <c r="E32" s="16">
        <v>1</v>
      </c>
      <c r="F32" s="16">
        <v>49</v>
      </c>
      <c r="G32" s="57" t="s">
        <v>187</v>
      </c>
      <c r="H32" s="18">
        <f t="shared" si="1"/>
        <v>1</v>
      </c>
      <c r="I32" s="16">
        <f t="shared" si="2"/>
        <v>0.98</v>
      </c>
      <c r="J32" s="16">
        <v>0</v>
      </c>
      <c r="K32" s="16">
        <f t="shared" si="3"/>
        <v>1.98</v>
      </c>
      <c r="L32" s="33">
        <v>25.333985069143999</v>
      </c>
      <c r="M32" s="34">
        <f t="shared" si="4"/>
        <v>27.313985069144</v>
      </c>
      <c r="N32" s="35">
        <f t="shared" si="5"/>
        <v>0</v>
      </c>
      <c r="O32" s="36">
        <f t="shared" si="6"/>
        <v>27.313985069144</v>
      </c>
      <c r="P32" s="18">
        <v>196288</v>
      </c>
      <c r="Q32" s="18">
        <v>1143</v>
      </c>
      <c r="R32" s="18"/>
      <c r="S32" s="18"/>
      <c r="T32" s="48"/>
      <c r="U32" s="1"/>
      <c r="V32" s="1"/>
      <c r="W32" s="1"/>
      <c r="X32" s="1"/>
      <c r="Y32" s="1"/>
    </row>
    <row r="33" spans="1:25" s="2" customFormat="1" ht="18.75">
      <c r="A33" s="14">
        <v>105</v>
      </c>
      <c r="B33" s="13">
        <v>1172805144</v>
      </c>
      <c r="C33" s="14" t="s">
        <v>267</v>
      </c>
      <c r="D33" s="24" t="s">
        <v>188</v>
      </c>
      <c r="E33" s="16">
        <v>3</v>
      </c>
      <c r="F33" s="16">
        <v>48</v>
      </c>
      <c r="G33" s="57" t="s">
        <v>187</v>
      </c>
      <c r="H33" s="18">
        <f t="shared" si="1"/>
        <v>3</v>
      </c>
      <c r="I33" s="16">
        <f t="shared" si="2"/>
        <v>0.96</v>
      </c>
      <c r="J33" s="16">
        <v>0</v>
      </c>
      <c r="K33" s="16">
        <f t="shared" si="3"/>
        <v>3.96</v>
      </c>
      <c r="L33" s="33">
        <v>23.2640723370376</v>
      </c>
      <c r="M33" s="34">
        <f t="shared" si="4"/>
        <v>27.224072337037601</v>
      </c>
      <c r="N33" s="35">
        <f t="shared" si="5"/>
        <v>0</v>
      </c>
      <c r="O33" s="36">
        <f t="shared" si="6"/>
        <v>27.224072337037601</v>
      </c>
      <c r="P33" s="18">
        <v>182442</v>
      </c>
      <c r="Q33" s="18">
        <v>1134</v>
      </c>
      <c r="R33" s="18"/>
      <c r="S33" s="18"/>
      <c r="T33" s="33"/>
      <c r="U33" s="1"/>
      <c r="V33" s="1"/>
      <c r="W33" s="1"/>
      <c r="X33" s="1"/>
      <c r="Y33" s="1"/>
    </row>
    <row r="34" spans="1:25" s="2" customFormat="1" ht="18.75">
      <c r="A34" s="14">
        <v>122</v>
      </c>
      <c r="B34" s="13">
        <v>1940099728</v>
      </c>
      <c r="C34" s="13" t="s">
        <v>228</v>
      </c>
      <c r="D34" s="24"/>
      <c r="E34" s="16">
        <v>2</v>
      </c>
      <c r="F34" s="16">
        <v>60</v>
      </c>
      <c r="G34" s="57" t="s">
        <v>187</v>
      </c>
      <c r="H34" s="18">
        <f t="shared" si="1"/>
        <v>2</v>
      </c>
      <c r="I34" s="16">
        <f t="shared" si="2"/>
        <v>1.2</v>
      </c>
      <c r="J34" s="16">
        <v>0</v>
      </c>
      <c r="K34" s="16">
        <f t="shared" si="3"/>
        <v>3.2</v>
      </c>
      <c r="L34" s="33">
        <v>23.973816823243801</v>
      </c>
      <c r="M34" s="34">
        <f t="shared" si="4"/>
        <v>27.173816823243801</v>
      </c>
      <c r="N34" s="35">
        <f t="shared" si="5"/>
        <v>0</v>
      </c>
      <c r="O34" s="36">
        <f t="shared" si="6"/>
        <v>27.173816823243801</v>
      </c>
      <c r="P34" s="18">
        <v>250078</v>
      </c>
      <c r="Q34" s="18">
        <v>1477</v>
      </c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3">
        <v>130</v>
      </c>
      <c r="B35" s="13">
        <v>1957463045</v>
      </c>
      <c r="C35" s="14" t="s">
        <v>238</v>
      </c>
      <c r="D35" s="68"/>
      <c r="E35" s="16">
        <v>2</v>
      </c>
      <c r="F35" s="16">
        <v>60</v>
      </c>
      <c r="G35" s="57" t="s">
        <v>187</v>
      </c>
      <c r="H35" s="18">
        <f t="shared" si="1"/>
        <v>2</v>
      </c>
      <c r="I35" s="16">
        <f t="shared" si="2"/>
        <v>1.2</v>
      </c>
      <c r="J35" s="16">
        <v>0</v>
      </c>
      <c r="K35" s="16">
        <f t="shared" si="3"/>
        <v>3.2</v>
      </c>
      <c r="L35" s="33">
        <v>23.950097228403902</v>
      </c>
      <c r="M35" s="34">
        <f t="shared" si="4"/>
        <v>27.150097228403901</v>
      </c>
      <c r="N35" s="35">
        <f t="shared" si="5"/>
        <v>0</v>
      </c>
      <c r="O35" s="36">
        <f t="shared" si="6"/>
        <v>27.150097228403901</v>
      </c>
      <c r="P35" s="18">
        <v>228748</v>
      </c>
      <c r="Q35" s="18">
        <v>1331</v>
      </c>
      <c r="R35" s="18"/>
      <c r="S35" s="18"/>
      <c r="T35" s="47"/>
      <c r="U35" s="1"/>
      <c r="V35" s="1"/>
      <c r="W35" s="1"/>
      <c r="X35" s="1"/>
      <c r="Y35" s="1"/>
    </row>
    <row r="36" spans="1:25" s="2" customFormat="1" ht="18.75">
      <c r="A36" s="14">
        <v>92</v>
      </c>
      <c r="B36" s="13">
        <v>1367873925</v>
      </c>
      <c r="C36" s="13" t="s">
        <v>191</v>
      </c>
      <c r="D36" s="24" t="s">
        <v>159</v>
      </c>
      <c r="E36" s="16">
        <v>3</v>
      </c>
      <c r="F36" s="16">
        <v>59</v>
      </c>
      <c r="G36" s="57" t="s">
        <v>187</v>
      </c>
      <c r="H36" s="18">
        <f t="shared" si="1"/>
        <v>3</v>
      </c>
      <c r="I36" s="16">
        <f t="shared" si="2"/>
        <v>1.18</v>
      </c>
      <c r="J36" s="16">
        <v>0</v>
      </c>
      <c r="K36" s="16">
        <f t="shared" si="3"/>
        <v>4.18</v>
      </c>
      <c r="L36" s="33">
        <v>22.969622861229599</v>
      </c>
      <c r="M36" s="34">
        <f t="shared" si="4"/>
        <v>27.149622861229599</v>
      </c>
      <c r="N36" s="35">
        <f t="shared" si="5"/>
        <v>0</v>
      </c>
      <c r="O36" s="36">
        <f t="shared" si="6"/>
        <v>27.149622861229599</v>
      </c>
      <c r="P36" s="18">
        <v>220014</v>
      </c>
      <c r="Q36" s="18">
        <v>1298</v>
      </c>
      <c r="R36" s="18"/>
      <c r="S36" s="18"/>
      <c r="T36" s="47"/>
      <c r="U36" s="1"/>
      <c r="V36" s="1"/>
      <c r="W36" s="1"/>
      <c r="X36" s="1"/>
      <c r="Y36" s="1"/>
    </row>
    <row r="37" spans="1:25" s="2" customFormat="1" ht="18.75">
      <c r="A37" s="13">
        <v>110</v>
      </c>
      <c r="B37" s="13">
        <v>1968703358</v>
      </c>
      <c r="C37" s="13" t="s">
        <v>239</v>
      </c>
      <c r="D37" s="68"/>
      <c r="E37" s="16">
        <v>2</v>
      </c>
      <c r="F37" s="16">
        <v>60</v>
      </c>
      <c r="G37" s="57" t="s">
        <v>187</v>
      </c>
      <c r="H37" s="18">
        <f t="shared" si="1"/>
        <v>2</v>
      </c>
      <c r="I37" s="16">
        <f t="shared" si="2"/>
        <v>1.2</v>
      </c>
      <c r="J37" s="16">
        <v>0</v>
      </c>
      <c r="K37" s="16">
        <f t="shared" si="3"/>
        <v>3.2</v>
      </c>
      <c r="L37" s="33">
        <v>23.715</v>
      </c>
      <c r="M37" s="34">
        <f t="shared" si="4"/>
        <v>26.914999999999999</v>
      </c>
      <c r="N37" s="35">
        <f t="shared" ref="N37:N66" si="7">VLOOKUP(G37,$U$3:$V$9,2,FALSE)</f>
        <v>0</v>
      </c>
      <c r="O37" s="36">
        <f t="shared" si="6"/>
        <v>26.914999999999999</v>
      </c>
      <c r="P37" s="18">
        <v>259748</v>
      </c>
      <c r="Q37" s="18">
        <v>1471</v>
      </c>
      <c r="R37" s="18"/>
      <c r="S37" s="18"/>
      <c r="T37" s="48"/>
      <c r="U37" s="1"/>
      <c r="V37" s="1"/>
      <c r="W37" s="1"/>
      <c r="X37" s="1"/>
      <c r="Y37" s="1"/>
    </row>
    <row r="38" spans="1:25" s="2" customFormat="1" ht="18.75">
      <c r="A38" s="13">
        <v>131</v>
      </c>
      <c r="B38" s="13">
        <v>1697244668</v>
      </c>
      <c r="C38" s="14" t="s">
        <v>242</v>
      </c>
      <c r="D38" s="68"/>
      <c r="E38" s="16">
        <v>3</v>
      </c>
      <c r="F38" s="16">
        <v>60</v>
      </c>
      <c r="G38" s="57" t="s">
        <v>187</v>
      </c>
      <c r="H38" s="18">
        <f t="shared" si="1"/>
        <v>3</v>
      </c>
      <c r="I38" s="16">
        <f t="shared" si="2"/>
        <v>1.2</v>
      </c>
      <c r="J38" s="16">
        <v>0</v>
      </c>
      <c r="K38" s="16">
        <f t="shared" si="3"/>
        <v>4.2</v>
      </c>
      <c r="L38" s="33">
        <v>22.478615599427901</v>
      </c>
      <c r="M38" s="34">
        <f t="shared" si="4"/>
        <v>26.6786155994279</v>
      </c>
      <c r="N38" s="35">
        <f t="shared" si="7"/>
        <v>0</v>
      </c>
      <c r="O38" s="36">
        <f t="shared" si="6"/>
        <v>26.6786155994279</v>
      </c>
      <c r="P38" s="18">
        <v>221335</v>
      </c>
      <c r="Q38" s="18">
        <v>1399</v>
      </c>
      <c r="R38" s="18"/>
      <c r="S38" s="18"/>
      <c r="T38" s="47"/>
      <c r="U38" s="1"/>
      <c r="V38" s="1"/>
      <c r="W38" s="1"/>
      <c r="X38" s="1"/>
      <c r="Y38" s="1"/>
    </row>
    <row r="39" spans="1:25" s="2" customFormat="1" ht="18.75">
      <c r="A39" s="13">
        <v>129</v>
      </c>
      <c r="B39" s="13">
        <v>1191774496</v>
      </c>
      <c r="C39" s="14" t="s">
        <v>233</v>
      </c>
      <c r="D39" s="68"/>
      <c r="E39" s="16">
        <v>3</v>
      </c>
      <c r="F39" s="16">
        <v>60</v>
      </c>
      <c r="G39" s="57" t="s">
        <v>187</v>
      </c>
      <c r="H39" s="18">
        <f t="shared" si="1"/>
        <v>3</v>
      </c>
      <c r="I39" s="16">
        <f t="shared" si="2"/>
        <v>1.2</v>
      </c>
      <c r="J39" s="16">
        <v>0</v>
      </c>
      <c r="K39" s="16">
        <f t="shared" si="3"/>
        <v>4.2</v>
      </c>
      <c r="L39" s="33">
        <v>22.460080659588801</v>
      </c>
      <c r="M39" s="34">
        <f t="shared" si="4"/>
        <v>26.6600806595888</v>
      </c>
      <c r="N39" s="35">
        <f t="shared" si="7"/>
        <v>0</v>
      </c>
      <c r="O39" s="36">
        <f t="shared" si="6"/>
        <v>26.6600806595888</v>
      </c>
      <c r="P39" s="18">
        <v>282130</v>
      </c>
      <c r="Q39" s="18">
        <v>1695</v>
      </c>
      <c r="R39" s="18"/>
      <c r="S39" s="18"/>
      <c r="T39" s="47"/>
      <c r="U39" s="1"/>
      <c r="V39" s="1"/>
      <c r="W39" s="1"/>
      <c r="X39" s="1"/>
      <c r="Y39" s="1"/>
    </row>
    <row r="40" spans="1:25" s="2" customFormat="1" ht="18.75">
      <c r="A40" s="13">
        <v>128</v>
      </c>
      <c r="B40" s="13">
        <v>1214614935</v>
      </c>
      <c r="C40" s="14" t="s">
        <v>257</v>
      </c>
      <c r="D40" s="14" t="s">
        <v>235</v>
      </c>
      <c r="E40" s="16">
        <v>3</v>
      </c>
      <c r="F40" s="16">
        <v>60</v>
      </c>
      <c r="G40" s="57" t="s">
        <v>187</v>
      </c>
      <c r="H40" s="18">
        <f t="shared" si="1"/>
        <v>3</v>
      </c>
      <c r="I40" s="16">
        <f t="shared" si="2"/>
        <v>1.2</v>
      </c>
      <c r="J40" s="16">
        <v>0</v>
      </c>
      <c r="K40" s="16">
        <f t="shared" si="3"/>
        <v>4.2</v>
      </c>
      <c r="L40" s="33">
        <v>22.411728223473599</v>
      </c>
      <c r="M40" s="34">
        <f t="shared" si="4"/>
        <v>26.611728223473598</v>
      </c>
      <c r="N40" s="35">
        <f t="shared" si="7"/>
        <v>0</v>
      </c>
      <c r="O40" s="36">
        <f t="shared" si="6"/>
        <v>26.611728223473598</v>
      </c>
      <c r="P40" s="18">
        <v>261250</v>
      </c>
      <c r="Q40" s="18">
        <v>1723</v>
      </c>
      <c r="R40" s="18"/>
      <c r="S40" s="18"/>
      <c r="T40" s="47"/>
      <c r="U40" s="1"/>
      <c r="V40" s="1"/>
      <c r="W40" s="1"/>
      <c r="X40" s="1"/>
      <c r="Y40" s="1"/>
    </row>
    <row r="41" spans="1:25" s="1" customFormat="1" ht="18.75">
      <c r="A41" s="14">
        <v>103</v>
      </c>
      <c r="B41" s="13">
        <v>1540443440</v>
      </c>
      <c r="C41" s="13" t="s">
        <v>193</v>
      </c>
      <c r="D41" s="24" t="s">
        <v>189</v>
      </c>
      <c r="E41" s="16">
        <v>1</v>
      </c>
      <c r="F41" s="16">
        <v>49</v>
      </c>
      <c r="G41" s="57" t="s">
        <v>187</v>
      </c>
      <c r="H41" s="18">
        <f t="shared" si="1"/>
        <v>1</v>
      </c>
      <c r="I41" s="16">
        <f t="shared" si="2"/>
        <v>0.98</v>
      </c>
      <c r="J41" s="16">
        <v>0</v>
      </c>
      <c r="K41" s="16">
        <f t="shared" si="3"/>
        <v>1.98</v>
      </c>
      <c r="L41" s="33">
        <v>24.3037459871667</v>
      </c>
      <c r="M41" s="34">
        <f t="shared" si="4"/>
        <v>26.2837459871667</v>
      </c>
      <c r="N41" s="35">
        <f t="shared" si="7"/>
        <v>0</v>
      </c>
      <c r="O41" s="36">
        <f t="shared" si="6"/>
        <v>26.2837459871667</v>
      </c>
      <c r="P41" s="18">
        <v>195463</v>
      </c>
      <c r="Q41" s="18">
        <v>1219</v>
      </c>
      <c r="R41" s="18"/>
      <c r="S41" s="18"/>
      <c r="T41" s="33"/>
    </row>
    <row r="42" spans="1:25" s="1" customFormat="1" ht="18.75">
      <c r="A42" s="14">
        <v>34</v>
      </c>
      <c r="B42" s="13">
        <v>2021794494</v>
      </c>
      <c r="C42" s="13" t="s">
        <v>80</v>
      </c>
      <c r="D42" s="24"/>
      <c r="E42" s="16">
        <v>3</v>
      </c>
      <c r="F42" s="16">
        <v>60</v>
      </c>
      <c r="G42" s="57" t="s">
        <v>187</v>
      </c>
      <c r="H42" s="18">
        <f t="shared" si="1"/>
        <v>3</v>
      </c>
      <c r="I42" s="16">
        <f t="shared" si="2"/>
        <v>1.2</v>
      </c>
      <c r="J42" s="16">
        <v>0</v>
      </c>
      <c r="K42" s="16">
        <f t="shared" si="3"/>
        <v>4.2</v>
      </c>
      <c r="L42" s="33">
        <v>22.051774947024199</v>
      </c>
      <c r="M42" s="34">
        <f t="shared" si="4"/>
        <v>26.251774947024199</v>
      </c>
      <c r="N42" s="35">
        <f t="shared" si="7"/>
        <v>0</v>
      </c>
      <c r="O42" s="36">
        <f t="shared" si="6"/>
        <v>26.251774947024199</v>
      </c>
      <c r="P42" s="18">
        <v>258228</v>
      </c>
      <c r="Q42" s="18">
        <v>1576</v>
      </c>
      <c r="R42" s="18"/>
      <c r="S42" s="18"/>
      <c r="T42" s="18"/>
    </row>
    <row r="43" spans="1:25" s="1" customFormat="1" ht="18.75">
      <c r="A43" s="13">
        <v>138</v>
      </c>
      <c r="B43" s="13">
        <v>1440730282</v>
      </c>
      <c r="C43" s="14" t="s">
        <v>258</v>
      </c>
      <c r="D43" s="68"/>
      <c r="E43" s="16">
        <v>0</v>
      </c>
      <c r="F43" s="16">
        <v>48</v>
      </c>
      <c r="G43" s="57" t="s">
        <v>187</v>
      </c>
      <c r="H43" s="18">
        <f t="shared" si="1"/>
        <v>0</v>
      </c>
      <c r="I43" s="16">
        <f t="shared" si="2"/>
        <v>0.96</v>
      </c>
      <c r="J43" s="16">
        <v>0</v>
      </c>
      <c r="K43" s="16">
        <f t="shared" si="3"/>
        <v>0.96</v>
      </c>
      <c r="L43" s="33">
        <v>25.259027924995099</v>
      </c>
      <c r="M43" s="34">
        <f t="shared" si="4"/>
        <v>26.2190279249951</v>
      </c>
      <c r="N43" s="35">
        <f t="shared" si="7"/>
        <v>0</v>
      </c>
      <c r="O43" s="36">
        <f t="shared" si="6"/>
        <v>26.2190279249951</v>
      </c>
      <c r="P43" s="18">
        <v>198479</v>
      </c>
      <c r="Q43" s="18">
        <v>1093</v>
      </c>
      <c r="R43" s="18"/>
      <c r="S43" s="18"/>
      <c r="T43" s="47"/>
    </row>
    <row r="44" spans="1:25" s="1" customFormat="1" ht="18.75">
      <c r="A44" s="14">
        <v>87</v>
      </c>
      <c r="B44" s="13">
        <v>1126397085</v>
      </c>
      <c r="C44" s="13" t="s">
        <v>153</v>
      </c>
      <c r="D44" s="24"/>
      <c r="E44" s="16">
        <v>3</v>
      </c>
      <c r="F44" s="16">
        <v>60</v>
      </c>
      <c r="G44" s="57" t="s">
        <v>187</v>
      </c>
      <c r="H44" s="18">
        <f t="shared" si="1"/>
        <v>3</v>
      </c>
      <c r="I44" s="16">
        <f t="shared" si="2"/>
        <v>1.2</v>
      </c>
      <c r="J44" s="16">
        <v>0</v>
      </c>
      <c r="K44" s="16">
        <f t="shared" si="3"/>
        <v>4.2</v>
      </c>
      <c r="L44" s="33">
        <v>21.956284792038101</v>
      </c>
      <c r="M44" s="34">
        <f t="shared" si="4"/>
        <v>26.1562847920381</v>
      </c>
      <c r="N44" s="35">
        <f t="shared" si="7"/>
        <v>0</v>
      </c>
      <c r="O44" s="36">
        <f t="shared" si="6"/>
        <v>26.1562847920381</v>
      </c>
      <c r="P44" s="18">
        <v>237598</v>
      </c>
      <c r="Q44" s="18">
        <v>1364</v>
      </c>
      <c r="R44" s="18"/>
      <c r="S44" s="18"/>
      <c r="T44" s="47"/>
    </row>
    <row r="45" spans="1:25" s="1" customFormat="1" ht="18.75">
      <c r="A45" s="14">
        <v>77</v>
      </c>
      <c r="B45" s="13">
        <v>904395212</v>
      </c>
      <c r="C45" s="13" t="s">
        <v>157</v>
      </c>
      <c r="D45" s="14" t="s">
        <v>140</v>
      </c>
      <c r="E45" s="16">
        <v>0</v>
      </c>
      <c r="F45" s="16">
        <v>0</v>
      </c>
      <c r="G45" s="57" t="s">
        <v>187</v>
      </c>
      <c r="H45" s="18">
        <f t="shared" si="1"/>
        <v>0</v>
      </c>
      <c r="I45" s="16">
        <f t="shared" si="2"/>
        <v>0</v>
      </c>
      <c r="J45" s="16">
        <v>0</v>
      </c>
      <c r="K45" s="16">
        <f t="shared" si="3"/>
        <v>0</v>
      </c>
      <c r="L45" s="33">
        <v>26.139022376998099</v>
      </c>
      <c r="M45" s="34">
        <f t="shared" si="4"/>
        <v>26.139022376998099</v>
      </c>
      <c r="N45" s="35">
        <f t="shared" si="7"/>
        <v>0</v>
      </c>
      <c r="O45" s="36">
        <f t="shared" si="6"/>
        <v>26.139022376998099</v>
      </c>
      <c r="P45" s="18"/>
      <c r="Q45" s="18"/>
      <c r="R45" s="18"/>
      <c r="S45" s="18"/>
      <c r="T45" s="18"/>
    </row>
    <row r="46" spans="1:25" s="3" customFormat="1" ht="18.75">
      <c r="A46" s="14">
        <v>94</v>
      </c>
      <c r="B46" s="13">
        <v>1885772704</v>
      </c>
      <c r="C46" s="13" t="s">
        <v>180</v>
      </c>
      <c r="D46" s="24"/>
      <c r="E46" s="16">
        <v>2</v>
      </c>
      <c r="F46" s="16">
        <v>40</v>
      </c>
      <c r="G46" s="57" t="s">
        <v>187</v>
      </c>
      <c r="H46" s="18">
        <f t="shared" si="1"/>
        <v>2</v>
      </c>
      <c r="I46" s="16">
        <f t="shared" si="2"/>
        <v>0.8</v>
      </c>
      <c r="J46" s="16">
        <v>0</v>
      </c>
      <c r="K46" s="16">
        <f t="shared" si="3"/>
        <v>2.8</v>
      </c>
      <c r="L46" s="33">
        <v>23.2981060557529</v>
      </c>
      <c r="M46" s="34">
        <f t="shared" si="4"/>
        <v>26.098106055752901</v>
      </c>
      <c r="N46" s="35">
        <f t="shared" si="7"/>
        <v>0</v>
      </c>
      <c r="O46" s="36">
        <f t="shared" si="6"/>
        <v>26.098106055752901</v>
      </c>
      <c r="P46" s="18">
        <v>198783</v>
      </c>
      <c r="Q46" s="18">
        <v>1149</v>
      </c>
      <c r="R46" s="18"/>
      <c r="S46" s="18"/>
      <c r="T46" s="47"/>
    </row>
    <row r="47" spans="1:25" s="3" customFormat="1" ht="18.75">
      <c r="A47" s="14">
        <v>78</v>
      </c>
      <c r="B47" s="13">
        <v>783202763</v>
      </c>
      <c r="C47" s="13" t="s">
        <v>148</v>
      </c>
      <c r="D47" s="24"/>
      <c r="E47" s="16">
        <v>2</v>
      </c>
      <c r="F47" s="16">
        <v>40</v>
      </c>
      <c r="G47" s="57" t="s">
        <v>187</v>
      </c>
      <c r="H47" s="18">
        <f t="shared" si="1"/>
        <v>2</v>
      </c>
      <c r="I47" s="16">
        <f t="shared" si="2"/>
        <v>0.8</v>
      </c>
      <c r="J47" s="16">
        <v>0</v>
      </c>
      <c r="K47" s="16">
        <f t="shared" si="3"/>
        <v>2.8</v>
      </c>
      <c r="L47" s="33">
        <v>23.206848680342301</v>
      </c>
      <c r="M47" s="34">
        <f t="shared" si="4"/>
        <v>26.006848680342301</v>
      </c>
      <c r="N47" s="35">
        <f t="shared" si="7"/>
        <v>0</v>
      </c>
      <c r="O47" s="36">
        <f t="shared" si="6"/>
        <v>26.006848680342301</v>
      </c>
      <c r="P47" s="18">
        <v>199293</v>
      </c>
      <c r="Q47" s="18">
        <v>1194</v>
      </c>
      <c r="R47" s="18"/>
      <c r="S47" s="18"/>
      <c r="T47" s="18"/>
    </row>
    <row r="48" spans="1:25" s="3" customFormat="1" ht="18.75">
      <c r="A48" s="14">
        <v>99</v>
      </c>
      <c r="B48" s="13">
        <v>1797454822</v>
      </c>
      <c r="C48" s="13" t="s">
        <v>181</v>
      </c>
      <c r="D48" s="24"/>
      <c r="E48" s="16">
        <v>1</v>
      </c>
      <c r="F48" s="16">
        <v>43</v>
      </c>
      <c r="G48" s="57" t="s">
        <v>187</v>
      </c>
      <c r="H48" s="18">
        <f t="shared" si="1"/>
        <v>1</v>
      </c>
      <c r="I48" s="16">
        <f t="shared" si="2"/>
        <v>0.86</v>
      </c>
      <c r="J48" s="16">
        <v>0</v>
      </c>
      <c r="K48" s="16">
        <f t="shared" si="3"/>
        <v>1.8599999999999999</v>
      </c>
      <c r="L48" s="33">
        <v>23.678269379497198</v>
      </c>
      <c r="M48" s="34">
        <f t="shared" si="4"/>
        <v>25.538269379497198</v>
      </c>
      <c r="N48" s="35">
        <f t="shared" si="7"/>
        <v>0</v>
      </c>
      <c r="O48" s="36">
        <f t="shared" si="6"/>
        <v>25.538269379497198</v>
      </c>
      <c r="P48" s="18">
        <v>213220</v>
      </c>
      <c r="Q48" s="18">
        <v>1118</v>
      </c>
      <c r="R48" s="18"/>
      <c r="S48" s="18"/>
      <c r="T48" s="47"/>
    </row>
    <row r="49" spans="1:115" s="3" customFormat="1" ht="18.75">
      <c r="A49" s="14">
        <v>51</v>
      </c>
      <c r="B49" s="13">
        <v>224931272</v>
      </c>
      <c r="C49" s="13" t="s">
        <v>97</v>
      </c>
      <c r="D49" s="24"/>
      <c r="E49" s="16">
        <v>2</v>
      </c>
      <c r="F49" s="16">
        <v>24</v>
      </c>
      <c r="G49" s="57" t="s">
        <v>187</v>
      </c>
      <c r="H49" s="18">
        <f t="shared" si="1"/>
        <v>2</v>
      </c>
      <c r="I49" s="16">
        <f t="shared" si="2"/>
        <v>0.48</v>
      </c>
      <c r="J49" s="16">
        <v>0</v>
      </c>
      <c r="K49" s="16">
        <f t="shared" si="3"/>
        <v>2.48</v>
      </c>
      <c r="L49" s="33">
        <v>23.0490596444712</v>
      </c>
      <c r="M49" s="34">
        <f t="shared" si="4"/>
        <v>25.5290596444712</v>
      </c>
      <c r="N49" s="35">
        <f t="shared" si="7"/>
        <v>0</v>
      </c>
      <c r="O49" s="36">
        <f t="shared" si="6"/>
        <v>25.5290596444712</v>
      </c>
      <c r="P49" s="18">
        <v>201747</v>
      </c>
      <c r="Q49" s="18">
        <v>1250</v>
      </c>
      <c r="R49" s="18"/>
      <c r="S49" s="18"/>
      <c r="T49" s="18"/>
    </row>
    <row r="50" spans="1:115" s="3" customFormat="1" ht="18.75">
      <c r="A50" s="13">
        <v>111</v>
      </c>
      <c r="B50" s="13">
        <v>821132395</v>
      </c>
      <c r="C50" s="13" t="s">
        <v>216</v>
      </c>
      <c r="D50" s="68"/>
      <c r="E50" s="16">
        <v>0</v>
      </c>
      <c r="F50" s="16">
        <v>0</v>
      </c>
      <c r="G50" s="57" t="s">
        <v>187</v>
      </c>
      <c r="H50" s="18">
        <f t="shared" si="1"/>
        <v>0</v>
      </c>
      <c r="I50" s="16">
        <f t="shared" si="2"/>
        <v>0</v>
      </c>
      <c r="J50" s="16">
        <v>0</v>
      </c>
      <c r="K50" s="16">
        <f t="shared" si="3"/>
        <v>0</v>
      </c>
      <c r="L50" s="33">
        <v>25.274380306432999</v>
      </c>
      <c r="M50" s="34">
        <f t="shared" si="4"/>
        <v>25.274380306432999</v>
      </c>
      <c r="N50" s="35">
        <f t="shared" si="7"/>
        <v>0</v>
      </c>
      <c r="O50" s="36">
        <f t="shared" si="6"/>
        <v>25.274380306432999</v>
      </c>
      <c r="P50" s="18">
        <v>210801</v>
      </c>
      <c r="Q50" s="18">
        <v>1237</v>
      </c>
      <c r="R50" s="18"/>
      <c r="S50" s="18"/>
      <c r="T50" s="48"/>
    </row>
    <row r="51" spans="1:115" s="69" customFormat="1" ht="18.75">
      <c r="A51" s="13">
        <v>118</v>
      </c>
      <c r="B51" s="13">
        <v>15662671026</v>
      </c>
      <c r="C51" s="13" t="s">
        <v>225</v>
      </c>
      <c r="D51" s="68"/>
      <c r="E51" s="16">
        <v>0</v>
      </c>
      <c r="F51" s="16">
        <v>17</v>
      </c>
      <c r="G51" s="57" t="s">
        <v>187</v>
      </c>
      <c r="H51" s="18">
        <f t="shared" si="1"/>
        <v>0</v>
      </c>
      <c r="I51" s="16">
        <f t="shared" si="2"/>
        <v>0.34</v>
      </c>
      <c r="J51" s="16">
        <v>0</v>
      </c>
      <c r="K51" s="16">
        <f t="shared" si="3"/>
        <v>0.34</v>
      </c>
      <c r="L51" s="33">
        <v>24.924566066700098</v>
      </c>
      <c r="M51" s="34">
        <f t="shared" si="4"/>
        <v>25.264566066700098</v>
      </c>
      <c r="N51" s="35">
        <f t="shared" si="7"/>
        <v>0</v>
      </c>
      <c r="O51" s="36">
        <f t="shared" si="6"/>
        <v>25.264566066700098</v>
      </c>
      <c r="P51" s="18">
        <v>182422</v>
      </c>
      <c r="Q51" s="18">
        <v>1128</v>
      </c>
      <c r="R51" s="18"/>
      <c r="S51" s="18"/>
      <c r="T51" s="4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4">
        <v>16</v>
      </c>
      <c r="B52" s="13">
        <v>438498603</v>
      </c>
      <c r="C52" s="13" t="s">
        <v>61</v>
      </c>
      <c r="D52" s="24"/>
      <c r="E52" s="16">
        <v>2</v>
      </c>
      <c r="F52" s="16">
        <v>50</v>
      </c>
      <c r="G52" s="57" t="s">
        <v>187</v>
      </c>
      <c r="H52" s="18">
        <f t="shared" si="1"/>
        <v>2</v>
      </c>
      <c r="I52" s="16">
        <f t="shared" si="2"/>
        <v>1</v>
      </c>
      <c r="J52" s="16">
        <v>0</v>
      </c>
      <c r="K52" s="16">
        <f t="shared" si="3"/>
        <v>3</v>
      </c>
      <c r="L52" s="33">
        <v>22.095166907263099</v>
      </c>
      <c r="M52" s="34">
        <f t="shared" si="4"/>
        <v>25.095166907263099</v>
      </c>
      <c r="N52" s="35">
        <f t="shared" si="7"/>
        <v>0</v>
      </c>
      <c r="O52" s="36">
        <f t="shared" si="6"/>
        <v>25.095166907263099</v>
      </c>
      <c r="P52" s="18">
        <v>239602</v>
      </c>
      <c r="Q52" s="18">
        <v>1332</v>
      </c>
      <c r="R52" s="18"/>
      <c r="S52" s="18"/>
      <c r="T52" s="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4">
        <v>2</v>
      </c>
      <c r="B53" s="13">
        <v>13685366739</v>
      </c>
      <c r="C53" s="13" t="s">
        <v>30</v>
      </c>
      <c r="D53" s="24"/>
      <c r="E53" s="16">
        <v>0</v>
      </c>
      <c r="F53" s="16">
        <v>0</v>
      </c>
      <c r="G53" s="57" t="s">
        <v>187</v>
      </c>
      <c r="H53" s="18">
        <f t="shared" si="1"/>
        <v>0</v>
      </c>
      <c r="I53" s="16">
        <f t="shared" si="2"/>
        <v>0</v>
      </c>
      <c r="J53" s="16">
        <v>0</v>
      </c>
      <c r="K53" s="16">
        <f t="shared" si="3"/>
        <v>0</v>
      </c>
      <c r="L53" s="33">
        <v>24.916306105356</v>
      </c>
      <c r="M53" s="34">
        <f t="shared" si="4"/>
        <v>24.916306105356</v>
      </c>
      <c r="N53" s="35">
        <f t="shared" si="7"/>
        <v>0</v>
      </c>
      <c r="O53" s="36">
        <f t="shared" si="6"/>
        <v>24.916306105356</v>
      </c>
      <c r="P53" s="18">
        <v>225386</v>
      </c>
      <c r="Q53" s="18">
        <v>1393</v>
      </c>
      <c r="R53" s="18"/>
      <c r="S53" s="18"/>
      <c r="T53" s="18"/>
    </row>
    <row r="54" spans="1:115" s="3" customFormat="1" ht="18.75">
      <c r="A54" s="14">
        <v>58</v>
      </c>
      <c r="B54" s="13">
        <v>1875367946</v>
      </c>
      <c r="C54" s="13" t="s">
        <v>121</v>
      </c>
      <c r="D54" s="14"/>
      <c r="E54" s="16">
        <v>0</v>
      </c>
      <c r="F54" s="16">
        <v>60</v>
      </c>
      <c r="G54" s="57" t="s">
        <v>187</v>
      </c>
      <c r="H54" s="18">
        <f t="shared" si="1"/>
        <v>0</v>
      </c>
      <c r="I54" s="16">
        <f t="shared" si="2"/>
        <v>1.2</v>
      </c>
      <c r="J54" s="16">
        <v>0</v>
      </c>
      <c r="K54" s="16">
        <f t="shared" si="3"/>
        <v>1.2</v>
      </c>
      <c r="L54" s="33">
        <v>22.1645614073635</v>
      </c>
      <c r="M54" s="34">
        <f t="shared" si="4"/>
        <v>23.3645614073635</v>
      </c>
      <c r="N54" s="35">
        <f t="shared" si="7"/>
        <v>0</v>
      </c>
      <c r="O54" s="36">
        <f t="shared" si="6"/>
        <v>23.3645614073635</v>
      </c>
      <c r="P54" s="18">
        <v>226920</v>
      </c>
      <c r="Q54" s="18">
        <v>1332</v>
      </c>
      <c r="R54" s="18"/>
      <c r="S54" s="18"/>
      <c r="T54" s="18"/>
    </row>
    <row r="55" spans="1:115" s="3" customFormat="1" ht="18.75">
      <c r="A55" s="14">
        <v>119</v>
      </c>
      <c r="B55" s="13">
        <v>733336415</v>
      </c>
      <c r="C55" s="13" t="s">
        <v>237</v>
      </c>
      <c r="D55" s="24" t="s">
        <v>227</v>
      </c>
      <c r="E55" s="16">
        <v>0</v>
      </c>
      <c r="F55" s="16">
        <v>0</v>
      </c>
      <c r="G55" s="57" t="s">
        <v>187</v>
      </c>
      <c r="H55" s="18">
        <f t="shared" si="1"/>
        <v>0</v>
      </c>
      <c r="I55" s="16">
        <f t="shared" si="2"/>
        <v>0</v>
      </c>
      <c r="J55" s="16">
        <v>0</v>
      </c>
      <c r="K55" s="16">
        <f t="shared" si="3"/>
        <v>0</v>
      </c>
      <c r="L55" s="33">
        <v>23.334371311325</v>
      </c>
      <c r="M55" s="34">
        <f t="shared" si="4"/>
        <v>23.334371311325</v>
      </c>
      <c r="N55" s="35">
        <f t="shared" si="7"/>
        <v>0</v>
      </c>
      <c r="O55" s="36">
        <f t="shared" si="6"/>
        <v>23.334371311325</v>
      </c>
      <c r="P55" s="18"/>
      <c r="Q55" s="18"/>
      <c r="R55" s="18"/>
      <c r="S55" s="18"/>
      <c r="T55" s="47"/>
    </row>
    <row r="56" spans="1:115" s="3" customFormat="1" ht="18.75">
      <c r="A56" s="13">
        <v>114</v>
      </c>
      <c r="B56" s="13">
        <v>1332846724</v>
      </c>
      <c r="C56" s="13" t="s">
        <v>224</v>
      </c>
      <c r="D56" s="68"/>
      <c r="E56" s="16">
        <v>0</v>
      </c>
      <c r="F56" s="16">
        <v>0</v>
      </c>
      <c r="G56" s="57" t="s">
        <v>187</v>
      </c>
      <c r="H56" s="18">
        <f t="shared" si="1"/>
        <v>0</v>
      </c>
      <c r="I56" s="16">
        <f t="shared" si="2"/>
        <v>0</v>
      </c>
      <c r="J56" s="16">
        <v>0</v>
      </c>
      <c r="K56" s="16">
        <f t="shared" si="3"/>
        <v>0</v>
      </c>
      <c r="L56" s="33">
        <v>22.5177508358727</v>
      </c>
      <c r="M56" s="34">
        <f t="shared" si="4"/>
        <v>22.5177508358727</v>
      </c>
      <c r="N56" s="35">
        <f t="shared" si="7"/>
        <v>0</v>
      </c>
      <c r="O56" s="36">
        <f t="shared" si="6"/>
        <v>22.5177508358727</v>
      </c>
      <c r="P56" s="18">
        <v>208572</v>
      </c>
      <c r="Q56" s="18">
        <v>1207</v>
      </c>
      <c r="R56" s="18"/>
      <c r="S56" s="18"/>
      <c r="T56" s="48"/>
    </row>
    <row r="57" spans="1:115" s="3" customFormat="1" ht="18.75">
      <c r="A57" s="13">
        <v>142</v>
      </c>
      <c r="B57" s="13">
        <v>465762786</v>
      </c>
      <c r="C57" s="14" t="s">
        <v>262</v>
      </c>
      <c r="D57" s="68"/>
      <c r="E57" s="16">
        <v>1</v>
      </c>
      <c r="F57" s="16">
        <v>14</v>
      </c>
      <c r="G57" s="57" t="s">
        <v>187</v>
      </c>
      <c r="H57" s="18">
        <f t="shared" si="1"/>
        <v>1</v>
      </c>
      <c r="I57" s="16">
        <f t="shared" si="2"/>
        <v>0.28000000000000003</v>
      </c>
      <c r="J57" s="16">
        <v>0</v>
      </c>
      <c r="K57" s="16">
        <f t="shared" si="3"/>
        <v>1.28</v>
      </c>
      <c r="L57" s="33">
        <v>20.703167869200399</v>
      </c>
      <c r="M57" s="34">
        <f t="shared" si="4"/>
        <v>21.9831678692004</v>
      </c>
      <c r="N57" s="35">
        <f t="shared" si="7"/>
        <v>0</v>
      </c>
      <c r="O57" s="36">
        <f t="shared" si="6"/>
        <v>21.9831678692004</v>
      </c>
      <c r="P57" s="18">
        <v>99411</v>
      </c>
      <c r="Q57" s="18">
        <v>699</v>
      </c>
      <c r="R57" s="18"/>
      <c r="S57" s="18"/>
      <c r="T57" s="47"/>
    </row>
    <row r="58" spans="1:115" s="3" customFormat="1" ht="18.75">
      <c r="A58" s="13">
        <v>136</v>
      </c>
      <c r="B58" s="13">
        <v>1226154958</v>
      </c>
      <c r="C58" s="14" t="s">
        <v>249</v>
      </c>
      <c r="D58" s="68"/>
      <c r="E58" s="16">
        <v>0</v>
      </c>
      <c r="F58" s="16">
        <v>0</v>
      </c>
      <c r="G58" s="57" t="s">
        <v>187</v>
      </c>
      <c r="H58" s="18">
        <f t="shared" si="1"/>
        <v>0</v>
      </c>
      <c r="I58" s="16">
        <f t="shared" si="2"/>
        <v>0</v>
      </c>
      <c r="J58" s="16">
        <v>0</v>
      </c>
      <c r="K58" s="16">
        <f t="shared" si="3"/>
        <v>0</v>
      </c>
      <c r="L58" s="33">
        <v>21.9009410390419</v>
      </c>
      <c r="M58" s="34">
        <f t="shared" si="4"/>
        <v>21.9009410390419</v>
      </c>
      <c r="N58" s="35">
        <f t="shared" si="7"/>
        <v>0</v>
      </c>
      <c r="O58" s="36">
        <f t="shared" si="6"/>
        <v>21.9009410390419</v>
      </c>
      <c r="P58" s="18"/>
      <c r="Q58" s="18"/>
      <c r="R58" s="18"/>
      <c r="S58" s="18"/>
      <c r="T58" s="47"/>
    </row>
    <row r="59" spans="1:115" s="3" customFormat="1" ht="18.75">
      <c r="A59" s="13">
        <v>134</v>
      </c>
      <c r="B59" s="13">
        <v>1783102214</v>
      </c>
      <c r="C59" s="14" t="s">
        <v>245</v>
      </c>
      <c r="D59" s="68"/>
      <c r="E59" s="16">
        <v>0</v>
      </c>
      <c r="F59" s="16">
        <v>0</v>
      </c>
      <c r="G59" s="57" t="s">
        <v>187</v>
      </c>
      <c r="H59" s="18">
        <f t="shared" si="1"/>
        <v>0</v>
      </c>
      <c r="I59" s="16">
        <f t="shared" si="2"/>
        <v>0</v>
      </c>
      <c r="J59" s="16">
        <v>0</v>
      </c>
      <c r="K59" s="16">
        <f t="shared" si="3"/>
        <v>0</v>
      </c>
      <c r="L59" s="33">
        <v>21.789015704802601</v>
      </c>
      <c r="M59" s="34">
        <f t="shared" si="4"/>
        <v>21.789015704802601</v>
      </c>
      <c r="N59" s="35">
        <f t="shared" si="7"/>
        <v>0</v>
      </c>
      <c r="O59" s="36">
        <f t="shared" si="6"/>
        <v>21.789015704802601</v>
      </c>
      <c r="P59" s="18"/>
      <c r="Q59" s="18"/>
      <c r="R59" s="18"/>
      <c r="S59" s="18"/>
      <c r="T59" s="47"/>
    </row>
    <row r="60" spans="1:115" s="3" customFormat="1" ht="18.75">
      <c r="A60" s="14">
        <v>124</v>
      </c>
      <c r="B60" s="13">
        <v>2140716167</v>
      </c>
      <c r="C60" s="13" t="s">
        <v>231</v>
      </c>
      <c r="D60" s="24"/>
      <c r="E60" s="16">
        <v>0</v>
      </c>
      <c r="F60" s="16">
        <v>0</v>
      </c>
      <c r="G60" s="57" t="s">
        <v>187</v>
      </c>
      <c r="H60" s="18">
        <f t="shared" si="1"/>
        <v>0</v>
      </c>
      <c r="I60" s="16">
        <f t="shared" si="2"/>
        <v>0</v>
      </c>
      <c r="J60" s="16">
        <v>0</v>
      </c>
      <c r="K60" s="16">
        <f t="shared" si="3"/>
        <v>0</v>
      </c>
      <c r="L60" s="33">
        <v>21.729087291630901</v>
      </c>
      <c r="M60" s="34">
        <f t="shared" si="4"/>
        <v>21.729087291630901</v>
      </c>
      <c r="N60" s="35">
        <f t="shared" si="7"/>
        <v>0</v>
      </c>
      <c r="O60" s="36">
        <f t="shared" si="6"/>
        <v>21.729087291630901</v>
      </c>
      <c r="P60" s="18">
        <v>213720</v>
      </c>
      <c r="Q60" s="18">
        <v>1284</v>
      </c>
      <c r="R60" s="18"/>
      <c r="S60" s="18"/>
      <c r="T60" s="47"/>
    </row>
    <row r="61" spans="1:115" s="3" customFormat="1" ht="18.75">
      <c r="A61" s="14">
        <v>27</v>
      </c>
      <c r="B61" s="13">
        <v>2114875544</v>
      </c>
      <c r="C61" s="13" t="s">
        <v>73</v>
      </c>
      <c r="D61" s="24"/>
      <c r="E61" s="16">
        <v>0</v>
      </c>
      <c r="F61" s="16">
        <v>0</v>
      </c>
      <c r="G61" s="57" t="s">
        <v>187</v>
      </c>
      <c r="H61" s="18">
        <f t="shared" si="1"/>
        <v>0</v>
      </c>
      <c r="I61" s="16">
        <f t="shared" si="2"/>
        <v>0</v>
      </c>
      <c r="J61" s="16">
        <v>0</v>
      </c>
      <c r="K61" s="16">
        <f t="shared" si="3"/>
        <v>0</v>
      </c>
      <c r="L61" s="33">
        <v>21.299999851303401</v>
      </c>
      <c r="M61" s="34">
        <f t="shared" si="4"/>
        <v>21.299999851303401</v>
      </c>
      <c r="N61" s="35">
        <f t="shared" si="7"/>
        <v>0</v>
      </c>
      <c r="O61" s="36">
        <f t="shared" si="6"/>
        <v>21.299999851303401</v>
      </c>
      <c r="P61" s="18"/>
      <c r="Q61" s="18"/>
      <c r="R61" s="18"/>
      <c r="S61" s="18"/>
      <c r="T61" s="4"/>
    </row>
    <row r="62" spans="1:115" s="3" customFormat="1" ht="18.75">
      <c r="A62" s="13">
        <v>108</v>
      </c>
      <c r="B62" s="13">
        <v>914057984</v>
      </c>
      <c r="C62" s="13" t="s">
        <v>196</v>
      </c>
      <c r="D62" s="24"/>
      <c r="E62" s="16">
        <v>0</v>
      </c>
      <c r="F62" s="16">
        <v>0</v>
      </c>
      <c r="G62" s="57" t="s">
        <v>187</v>
      </c>
      <c r="H62" s="18">
        <f t="shared" si="1"/>
        <v>0</v>
      </c>
      <c r="I62" s="16">
        <f t="shared" si="2"/>
        <v>0</v>
      </c>
      <c r="J62" s="16">
        <v>0</v>
      </c>
      <c r="K62" s="16">
        <f t="shared" si="3"/>
        <v>0</v>
      </c>
      <c r="L62" s="33">
        <v>20.3510959276622</v>
      </c>
      <c r="M62" s="34">
        <f t="shared" si="4"/>
        <v>20.3510959276622</v>
      </c>
      <c r="N62" s="35">
        <f t="shared" si="7"/>
        <v>0</v>
      </c>
      <c r="O62" s="36">
        <f t="shared" si="6"/>
        <v>20.3510959276622</v>
      </c>
      <c r="P62" s="18"/>
      <c r="Q62" s="18"/>
      <c r="R62" s="18"/>
      <c r="S62" s="18"/>
      <c r="T62" s="47"/>
    </row>
    <row r="63" spans="1:115" s="3" customFormat="1" ht="18.75">
      <c r="A63" s="13">
        <v>135</v>
      </c>
      <c r="B63" s="13">
        <v>228737868</v>
      </c>
      <c r="C63" s="14" t="s">
        <v>248</v>
      </c>
      <c r="D63" s="68"/>
      <c r="E63" s="16">
        <v>0</v>
      </c>
      <c r="F63" s="16">
        <v>0</v>
      </c>
      <c r="G63" s="57" t="s">
        <v>187</v>
      </c>
      <c r="H63" s="18">
        <f t="shared" si="1"/>
        <v>0</v>
      </c>
      <c r="I63" s="16">
        <f t="shared" si="2"/>
        <v>0</v>
      </c>
      <c r="J63" s="16">
        <v>0</v>
      </c>
      <c r="K63" s="16">
        <f t="shared" si="3"/>
        <v>0</v>
      </c>
      <c r="L63" s="33">
        <v>18.5389460247339</v>
      </c>
      <c r="M63" s="34">
        <f t="shared" si="4"/>
        <v>18.5389460247339</v>
      </c>
      <c r="N63" s="35">
        <f t="shared" si="7"/>
        <v>0</v>
      </c>
      <c r="O63" s="36">
        <f t="shared" si="6"/>
        <v>18.5389460247339</v>
      </c>
      <c r="P63" s="18"/>
      <c r="Q63" s="18"/>
      <c r="R63" s="18"/>
      <c r="S63" s="18"/>
      <c r="T63" s="47"/>
    </row>
    <row r="64" spans="1:115" s="3" customFormat="1" ht="18.75">
      <c r="A64" s="14">
        <v>100</v>
      </c>
      <c r="B64" s="13">
        <v>1516934519</v>
      </c>
      <c r="C64" s="14" t="s">
        <v>185</v>
      </c>
      <c r="D64" s="24"/>
      <c r="E64" s="16">
        <v>0</v>
      </c>
      <c r="F64" s="16">
        <v>0</v>
      </c>
      <c r="G64" s="57" t="s">
        <v>187</v>
      </c>
      <c r="H64" s="18">
        <f t="shared" si="1"/>
        <v>0</v>
      </c>
      <c r="I64" s="16">
        <f t="shared" si="2"/>
        <v>0</v>
      </c>
      <c r="J64" s="16">
        <v>0</v>
      </c>
      <c r="K64" s="16">
        <f t="shared" si="3"/>
        <v>0</v>
      </c>
      <c r="L64" s="33">
        <v>18.261857269231999</v>
      </c>
      <c r="M64" s="34">
        <f t="shared" si="4"/>
        <v>18.261857269231999</v>
      </c>
      <c r="N64" s="35">
        <f t="shared" si="7"/>
        <v>0</v>
      </c>
      <c r="O64" s="36">
        <f t="shared" si="6"/>
        <v>18.261857269231999</v>
      </c>
      <c r="P64" s="18"/>
      <c r="Q64" s="18"/>
      <c r="R64" s="18"/>
      <c r="S64" s="18"/>
      <c r="T64" s="47"/>
    </row>
    <row r="65" spans="1:20" s="3" customFormat="1" ht="18.75">
      <c r="A65" s="13">
        <v>139</v>
      </c>
      <c r="B65" s="13">
        <v>733371013</v>
      </c>
      <c r="C65" s="14" t="s">
        <v>260</v>
      </c>
      <c r="D65" s="68"/>
      <c r="E65" s="16">
        <v>0</v>
      </c>
      <c r="F65" s="16">
        <v>0</v>
      </c>
      <c r="G65" s="57" t="s">
        <v>187</v>
      </c>
      <c r="H65" s="18">
        <f t="shared" si="1"/>
        <v>0</v>
      </c>
      <c r="I65" s="16">
        <f t="shared" si="2"/>
        <v>0</v>
      </c>
      <c r="J65" s="16">
        <v>0</v>
      </c>
      <c r="K65" s="16">
        <f t="shared" si="3"/>
        <v>0</v>
      </c>
      <c r="L65" s="33">
        <v>17.943195572043098</v>
      </c>
      <c r="M65" s="34">
        <f t="shared" si="4"/>
        <v>17.943195572043098</v>
      </c>
      <c r="N65" s="35">
        <f t="shared" si="7"/>
        <v>0</v>
      </c>
      <c r="O65" s="36">
        <f t="shared" si="6"/>
        <v>17.943195572043098</v>
      </c>
      <c r="P65" s="18"/>
      <c r="Q65" s="18"/>
      <c r="R65" s="18"/>
      <c r="S65" s="18"/>
      <c r="T65" s="47"/>
    </row>
    <row r="66" spans="1:20" s="3" customFormat="1" ht="18.75">
      <c r="A66" s="13">
        <v>137</v>
      </c>
      <c r="B66" s="13">
        <v>1604916542</v>
      </c>
      <c r="C66" s="14" t="s">
        <v>250</v>
      </c>
      <c r="D66" s="68"/>
      <c r="E66" s="16">
        <v>0</v>
      </c>
      <c r="F66" s="16">
        <v>0</v>
      </c>
      <c r="G66" s="57" t="s">
        <v>187</v>
      </c>
      <c r="H66" s="18">
        <f t="shared" si="1"/>
        <v>0</v>
      </c>
      <c r="I66" s="16">
        <f t="shared" si="2"/>
        <v>0</v>
      </c>
      <c r="J66" s="16">
        <v>0</v>
      </c>
      <c r="K66" s="16">
        <f t="shared" si="3"/>
        <v>0</v>
      </c>
      <c r="L66" s="33">
        <v>17.881251416689398</v>
      </c>
      <c r="M66" s="34">
        <f t="shared" si="4"/>
        <v>17.881251416689398</v>
      </c>
      <c r="N66" s="35">
        <f t="shared" si="7"/>
        <v>0</v>
      </c>
      <c r="O66" s="36">
        <f t="shared" si="6"/>
        <v>17.881251416689398</v>
      </c>
      <c r="P66" s="18"/>
      <c r="Q66" s="18"/>
      <c r="R66" s="18"/>
      <c r="S66" s="18"/>
      <c r="T66" s="47"/>
    </row>
  </sheetData>
  <autoFilter ref="A4:T66" xr:uid="{00000000-0009-0000-0000-000011000000}">
    <sortState xmlns:xlrd2="http://schemas.microsoft.com/office/spreadsheetml/2017/richdata2" ref="A4:T66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E5:E66">
    <cfRule type="cellIs" dxfId="330" priority="2" operator="lessThan">
      <formula>1</formula>
    </cfRule>
  </conditionalFormatting>
  <conditionalFormatting sqref="F5:F66">
    <cfRule type="cellIs" dxfId="329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DK66"/>
  <sheetViews>
    <sheetView topLeftCell="A40" workbookViewId="0">
      <selection activeCell="O36" sqref="O3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活动中心2020年2月1日分包贡献明细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51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1</v>
      </c>
      <c r="B5" s="13">
        <v>1782151946</v>
      </c>
      <c r="C5" s="13" t="s">
        <v>26</v>
      </c>
      <c r="D5" s="24"/>
      <c r="E5" s="16">
        <v>4</v>
      </c>
      <c r="F5" s="16">
        <v>50</v>
      </c>
      <c r="G5" s="57" t="s">
        <v>187</v>
      </c>
      <c r="H5" s="18">
        <f t="shared" ref="H5:H66" si="1">E5</f>
        <v>4</v>
      </c>
      <c r="I5" s="16">
        <f t="shared" ref="I5:I66" si="2">F5/$V$13</f>
        <v>1</v>
      </c>
      <c r="J5" s="16">
        <v>0</v>
      </c>
      <c r="K5" s="16">
        <f t="shared" ref="K5:K66" si="3">H5+I5+J5</f>
        <v>5</v>
      </c>
      <c r="L5" s="33">
        <v>22.642836824614601</v>
      </c>
      <c r="M5" s="34">
        <f t="shared" ref="M5:M66" si="4">K5+L5</f>
        <v>27.642836824614601</v>
      </c>
      <c r="N5" s="35">
        <f t="shared" ref="N5:N36" si="5">VLOOKUP(G5,$U$3:$V$9,2,FALSE)</f>
        <v>0</v>
      </c>
      <c r="O5" s="36">
        <f t="shared" ref="O5:O66" si="6">M5-N5</f>
        <v>27.642836824614601</v>
      </c>
      <c r="P5" s="18">
        <v>285499</v>
      </c>
      <c r="Q5" s="18">
        <v>1646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2</v>
      </c>
      <c r="B6" s="13">
        <v>13685366739</v>
      </c>
      <c r="C6" s="13" t="s">
        <v>30</v>
      </c>
      <c r="D6" s="24"/>
      <c r="E6" s="16">
        <v>0</v>
      </c>
      <c r="F6" s="16">
        <v>0</v>
      </c>
      <c r="G6" s="57" t="s">
        <v>187</v>
      </c>
      <c r="H6" s="18">
        <f t="shared" si="1"/>
        <v>0</v>
      </c>
      <c r="I6" s="16">
        <f t="shared" si="2"/>
        <v>0</v>
      </c>
      <c r="J6" s="16">
        <v>0</v>
      </c>
      <c r="K6" s="16">
        <f t="shared" si="3"/>
        <v>0</v>
      </c>
      <c r="L6" s="33">
        <v>24.916306105356</v>
      </c>
      <c r="M6" s="34">
        <f t="shared" si="4"/>
        <v>24.916306105356</v>
      </c>
      <c r="N6" s="35">
        <f t="shared" si="5"/>
        <v>0</v>
      </c>
      <c r="O6" s="36">
        <f t="shared" si="6"/>
        <v>24.916306105356</v>
      </c>
      <c r="P6" s="18">
        <v>225386</v>
      </c>
      <c r="Q6" s="18">
        <v>1393</v>
      </c>
      <c r="R6" s="18"/>
      <c r="S6" s="18"/>
      <c r="T6" s="18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5</v>
      </c>
      <c r="B7" s="13">
        <v>1044399218</v>
      </c>
      <c r="C7" s="13" t="s">
        <v>39</v>
      </c>
      <c r="D7" s="24"/>
      <c r="E7" s="16">
        <v>4</v>
      </c>
      <c r="F7" s="16">
        <v>60</v>
      </c>
      <c r="G7" s="57" t="s">
        <v>187</v>
      </c>
      <c r="H7" s="18">
        <f t="shared" si="1"/>
        <v>4</v>
      </c>
      <c r="I7" s="16">
        <f t="shared" si="2"/>
        <v>1.2</v>
      </c>
      <c r="J7" s="16">
        <v>0</v>
      </c>
      <c r="K7" s="16">
        <f t="shared" si="3"/>
        <v>5.2</v>
      </c>
      <c r="L7" s="33">
        <v>20.670082521677699</v>
      </c>
      <c r="M7" s="34">
        <f t="shared" si="4"/>
        <v>25.870082521677698</v>
      </c>
      <c r="N7" s="35">
        <f t="shared" si="5"/>
        <v>0</v>
      </c>
      <c r="O7" s="36">
        <f t="shared" si="6"/>
        <v>25.870082521677698</v>
      </c>
      <c r="P7" s="18">
        <v>241037</v>
      </c>
      <c r="Q7" s="18">
        <v>1407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10</v>
      </c>
      <c r="B8" s="13">
        <v>2108977014</v>
      </c>
      <c r="C8" s="13" t="s">
        <v>49</v>
      </c>
      <c r="D8" s="24"/>
      <c r="E8" s="16">
        <v>0</v>
      </c>
      <c r="F8" s="16">
        <v>0</v>
      </c>
      <c r="G8" s="57" t="s">
        <v>187</v>
      </c>
      <c r="H8" s="18">
        <f t="shared" si="1"/>
        <v>0</v>
      </c>
      <c r="I8" s="16">
        <f t="shared" si="2"/>
        <v>0</v>
      </c>
      <c r="J8" s="16">
        <v>0</v>
      </c>
      <c r="K8" s="16">
        <f t="shared" si="3"/>
        <v>0</v>
      </c>
      <c r="L8" s="33">
        <v>26.109729379918502</v>
      </c>
      <c r="M8" s="34">
        <f t="shared" si="4"/>
        <v>26.109729379918502</v>
      </c>
      <c r="N8" s="35">
        <f t="shared" si="5"/>
        <v>0</v>
      </c>
      <c r="O8" s="36">
        <f t="shared" si="6"/>
        <v>26.109729379918502</v>
      </c>
      <c r="P8" s="18">
        <v>257699</v>
      </c>
      <c r="Q8" s="18">
        <v>1524</v>
      </c>
      <c r="R8" s="18"/>
      <c r="S8" s="18"/>
      <c r="T8" s="18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12</v>
      </c>
      <c r="B9" s="13">
        <v>1137897317</v>
      </c>
      <c r="C9" s="13" t="s">
        <v>53</v>
      </c>
      <c r="D9" s="24"/>
      <c r="E9" s="16">
        <v>4</v>
      </c>
      <c r="F9" s="16">
        <v>58</v>
      </c>
      <c r="G9" s="57" t="s">
        <v>187</v>
      </c>
      <c r="H9" s="18">
        <f t="shared" si="1"/>
        <v>4</v>
      </c>
      <c r="I9" s="16">
        <f t="shared" si="2"/>
        <v>1.1599999999999999</v>
      </c>
      <c r="J9" s="16">
        <v>0</v>
      </c>
      <c r="K9" s="16">
        <f t="shared" si="3"/>
        <v>5.16</v>
      </c>
      <c r="L9" s="33">
        <v>21.169482988314201</v>
      </c>
      <c r="M9" s="34">
        <f t="shared" si="4"/>
        <v>26.329482988314201</v>
      </c>
      <c r="N9" s="35">
        <f t="shared" si="5"/>
        <v>0</v>
      </c>
      <c r="O9" s="36">
        <f t="shared" si="6"/>
        <v>26.329482988314201</v>
      </c>
      <c r="P9" s="18">
        <v>256933</v>
      </c>
      <c r="Q9" s="18">
        <v>1624</v>
      </c>
      <c r="R9" s="18"/>
      <c r="S9" s="18"/>
      <c r="T9" s="1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15</v>
      </c>
      <c r="B10" s="13">
        <v>388960345</v>
      </c>
      <c r="C10" s="13" t="s">
        <v>59</v>
      </c>
      <c r="D10" s="24"/>
      <c r="E10" s="16">
        <v>4</v>
      </c>
      <c r="F10" s="16">
        <v>60</v>
      </c>
      <c r="G10" s="57" t="s">
        <v>187</v>
      </c>
      <c r="H10" s="18">
        <f t="shared" si="1"/>
        <v>4</v>
      </c>
      <c r="I10" s="16">
        <f t="shared" si="2"/>
        <v>1.2</v>
      </c>
      <c r="J10" s="16">
        <v>0</v>
      </c>
      <c r="K10" s="16">
        <f t="shared" si="3"/>
        <v>5.2</v>
      </c>
      <c r="L10" s="33">
        <v>20.8469869808951</v>
      </c>
      <c r="M10" s="34">
        <f t="shared" si="4"/>
        <v>26.046986980895099</v>
      </c>
      <c r="N10" s="35">
        <f t="shared" si="5"/>
        <v>0</v>
      </c>
      <c r="O10" s="36">
        <f t="shared" si="6"/>
        <v>26.046986980895099</v>
      </c>
      <c r="P10" s="18">
        <v>252170</v>
      </c>
      <c r="Q10" s="18">
        <v>1470</v>
      </c>
      <c r="R10" s="18"/>
      <c r="S10" s="18"/>
      <c r="T10" s="18"/>
      <c r="U10" s="50"/>
    </row>
    <row r="11" spans="1:25" s="1" customFormat="1" ht="18.75">
      <c r="A11" s="14">
        <v>16</v>
      </c>
      <c r="B11" s="13">
        <v>438498603</v>
      </c>
      <c r="C11" s="13" t="s">
        <v>61</v>
      </c>
      <c r="D11" s="24"/>
      <c r="E11" s="16">
        <v>4</v>
      </c>
      <c r="F11" s="16">
        <v>60</v>
      </c>
      <c r="G11" s="23" t="s">
        <v>124</v>
      </c>
      <c r="H11" s="18">
        <f t="shared" si="1"/>
        <v>4</v>
      </c>
      <c r="I11" s="16">
        <f t="shared" si="2"/>
        <v>1.2</v>
      </c>
      <c r="J11" s="16">
        <v>0</v>
      </c>
      <c r="K11" s="16">
        <f t="shared" si="3"/>
        <v>5.2</v>
      </c>
      <c r="L11" s="33">
        <v>25.095166907263099</v>
      </c>
      <c r="M11" s="34">
        <f t="shared" si="4"/>
        <v>30.295166907263098</v>
      </c>
      <c r="N11" s="35">
        <f t="shared" si="5"/>
        <v>4.375</v>
      </c>
      <c r="O11" s="36">
        <f t="shared" si="6"/>
        <v>25.920166907263098</v>
      </c>
      <c r="P11" s="18">
        <v>239602</v>
      </c>
      <c r="Q11" s="18">
        <v>1332</v>
      </c>
      <c r="R11" s="18"/>
      <c r="S11" s="18"/>
      <c r="T11" s="4"/>
      <c r="U11" s="51" t="s">
        <v>209</v>
      </c>
      <c r="V11" s="1">
        <v>15000</v>
      </c>
    </row>
    <row r="12" spans="1:25" s="2" customFormat="1" ht="18.75">
      <c r="A12" s="14">
        <v>23</v>
      </c>
      <c r="B12" s="13">
        <v>340156892</v>
      </c>
      <c r="C12" s="13" t="s">
        <v>70</v>
      </c>
      <c r="D12" s="24"/>
      <c r="E12" s="16">
        <v>0</v>
      </c>
      <c r="F12" s="16">
        <v>0</v>
      </c>
      <c r="G12" s="57" t="s">
        <v>187</v>
      </c>
      <c r="H12" s="18">
        <f t="shared" si="1"/>
        <v>0</v>
      </c>
      <c r="I12" s="16">
        <f t="shared" si="2"/>
        <v>0</v>
      </c>
      <c r="J12" s="16">
        <v>0</v>
      </c>
      <c r="K12" s="16">
        <f t="shared" si="3"/>
        <v>0</v>
      </c>
      <c r="L12" s="33">
        <v>20.178628463138502</v>
      </c>
      <c r="M12" s="34">
        <f t="shared" si="4"/>
        <v>20.178628463138502</v>
      </c>
      <c r="N12" s="35">
        <f t="shared" si="5"/>
        <v>0</v>
      </c>
      <c r="O12" s="36">
        <f t="shared" si="6"/>
        <v>20.178628463138502</v>
      </c>
      <c r="P12" s="18">
        <v>245754</v>
      </c>
      <c r="Q12" s="18">
        <v>1311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26</v>
      </c>
      <c r="B13" s="13">
        <v>1754932067</v>
      </c>
      <c r="C13" s="13" t="s">
        <v>72</v>
      </c>
      <c r="D13" s="24"/>
      <c r="E13" s="16">
        <v>4</v>
      </c>
      <c r="F13" s="16">
        <v>56</v>
      </c>
      <c r="G13" s="57" t="s">
        <v>187</v>
      </c>
      <c r="H13" s="18">
        <f t="shared" si="1"/>
        <v>4</v>
      </c>
      <c r="I13" s="16">
        <f t="shared" si="2"/>
        <v>1.1200000000000001</v>
      </c>
      <c r="J13" s="16">
        <v>0</v>
      </c>
      <c r="K13" s="16">
        <f t="shared" si="3"/>
        <v>5.12</v>
      </c>
      <c r="L13" s="33">
        <v>19.255023516993901</v>
      </c>
      <c r="M13" s="34">
        <f t="shared" si="4"/>
        <v>24.375023516993902</v>
      </c>
      <c r="N13" s="35">
        <f t="shared" si="5"/>
        <v>0</v>
      </c>
      <c r="O13" s="36">
        <f t="shared" si="6"/>
        <v>24.375023516993902</v>
      </c>
      <c r="P13" s="18">
        <v>220289</v>
      </c>
      <c r="Q13" s="18">
        <v>1398</v>
      </c>
      <c r="R13" s="18"/>
      <c r="S13" s="18"/>
      <c r="T13" s="4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27</v>
      </c>
      <c r="B14" s="13">
        <v>2114875544</v>
      </c>
      <c r="C14" s="13" t="s">
        <v>73</v>
      </c>
      <c r="D14" s="24"/>
      <c r="E14" s="16">
        <v>0</v>
      </c>
      <c r="F14" s="16">
        <v>0</v>
      </c>
      <c r="G14" s="57" t="s">
        <v>187</v>
      </c>
      <c r="H14" s="18">
        <f t="shared" si="1"/>
        <v>0</v>
      </c>
      <c r="I14" s="16">
        <f t="shared" si="2"/>
        <v>0</v>
      </c>
      <c r="J14" s="16">
        <v>0</v>
      </c>
      <c r="K14" s="16">
        <f t="shared" si="3"/>
        <v>0</v>
      </c>
      <c r="L14" s="33">
        <v>21.299999851303401</v>
      </c>
      <c r="M14" s="34">
        <f t="shared" si="4"/>
        <v>21.299999851303401</v>
      </c>
      <c r="N14" s="35">
        <f t="shared" si="5"/>
        <v>0</v>
      </c>
      <c r="O14" s="36">
        <f t="shared" si="6"/>
        <v>21.299999851303401</v>
      </c>
      <c r="P14" s="18"/>
      <c r="Q14" s="18"/>
      <c r="R14" s="18"/>
      <c r="S14" s="18"/>
      <c r="T14" s="4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33</v>
      </c>
      <c r="B15" s="13">
        <v>1006436515</v>
      </c>
      <c r="C15" s="13" t="s">
        <v>79</v>
      </c>
      <c r="D15" s="24"/>
      <c r="E15" s="16">
        <v>0</v>
      </c>
      <c r="F15" s="16">
        <v>0</v>
      </c>
      <c r="G15" s="57" t="s">
        <v>187</v>
      </c>
      <c r="H15" s="18">
        <f t="shared" si="1"/>
        <v>0</v>
      </c>
      <c r="I15" s="16">
        <f t="shared" si="2"/>
        <v>0</v>
      </c>
      <c r="J15" s="16">
        <v>0</v>
      </c>
      <c r="K15" s="16">
        <f t="shared" si="3"/>
        <v>0</v>
      </c>
      <c r="L15" s="33">
        <v>20.012550503049301</v>
      </c>
      <c r="M15" s="34">
        <f t="shared" si="4"/>
        <v>20.012550503049301</v>
      </c>
      <c r="N15" s="35">
        <f t="shared" si="5"/>
        <v>0</v>
      </c>
      <c r="O15" s="36">
        <f t="shared" si="6"/>
        <v>20.012550503049301</v>
      </c>
      <c r="P15" s="18">
        <v>233154</v>
      </c>
      <c r="Q15" s="18">
        <v>1357</v>
      </c>
      <c r="R15" s="18"/>
      <c r="S15" s="18"/>
      <c r="T15" s="4"/>
      <c r="U15" s="1" t="s">
        <v>213</v>
      </c>
      <c r="V15" s="53">
        <v>2</v>
      </c>
      <c r="W15" s="1"/>
      <c r="X15" s="1"/>
      <c r="Y15" s="1"/>
    </row>
    <row r="16" spans="1:25" s="2" customFormat="1" ht="18.75">
      <c r="A16" s="14">
        <v>34</v>
      </c>
      <c r="B16" s="13">
        <v>2021794494</v>
      </c>
      <c r="C16" s="13" t="s">
        <v>80</v>
      </c>
      <c r="D16" s="24"/>
      <c r="E16" s="16">
        <v>4</v>
      </c>
      <c r="F16" s="16">
        <v>60</v>
      </c>
      <c r="G16" s="22" t="s">
        <v>123</v>
      </c>
      <c r="H16" s="18">
        <f t="shared" si="1"/>
        <v>4</v>
      </c>
      <c r="I16" s="16">
        <f t="shared" si="2"/>
        <v>1.2</v>
      </c>
      <c r="J16" s="16">
        <v>0</v>
      </c>
      <c r="K16" s="16">
        <f t="shared" si="3"/>
        <v>5.2</v>
      </c>
      <c r="L16" s="33">
        <v>26.251774947024199</v>
      </c>
      <c r="M16" s="34">
        <f t="shared" si="4"/>
        <v>31.451774947024198</v>
      </c>
      <c r="N16" s="35">
        <f t="shared" si="5"/>
        <v>6.25</v>
      </c>
      <c r="O16" s="36">
        <f t="shared" si="6"/>
        <v>25.201774947024198</v>
      </c>
      <c r="P16" s="18">
        <v>258228</v>
      </c>
      <c r="Q16" s="18">
        <v>1576</v>
      </c>
      <c r="R16" s="18"/>
      <c r="S16" s="18"/>
      <c r="T16" s="18"/>
      <c r="U16" s="1" t="s">
        <v>214</v>
      </c>
      <c r="V16" s="53">
        <v>1</v>
      </c>
      <c r="W16" s="1"/>
      <c r="X16" s="1"/>
      <c r="Y16" s="1"/>
    </row>
    <row r="17" spans="1:25" s="2" customFormat="1" ht="18.75">
      <c r="A17" s="14">
        <v>43</v>
      </c>
      <c r="B17" s="13">
        <v>1853818182</v>
      </c>
      <c r="C17" s="13" t="s">
        <v>89</v>
      </c>
      <c r="D17" s="24"/>
      <c r="E17" s="16">
        <v>3</v>
      </c>
      <c r="F17" s="16">
        <v>60</v>
      </c>
      <c r="G17" s="57" t="s">
        <v>187</v>
      </c>
      <c r="H17" s="18">
        <f t="shared" si="1"/>
        <v>3</v>
      </c>
      <c r="I17" s="16">
        <f t="shared" si="2"/>
        <v>1.2</v>
      </c>
      <c r="J17" s="16">
        <v>0</v>
      </c>
      <c r="K17" s="16">
        <f t="shared" si="3"/>
        <v>4.2</v>
      </c>
      <c r="L17" s="33">
        <v>21.082670137230899</v>
      </c>
      <c r="M17" s="34">
        <f t="shared" si="4"/>
        <v>25.282670137230898</v>
      </c>
      <c r="N17" s="35">
        <f t="shared" si="5"/>
        <v>0</v>
      </c>
      <c r="O17" s="36">
        <f t="shared" si="6"/>
        <v>25.282670137230898</v>
      </c>
      <c r="P17" s="18">
        <v>322436</v>
      </c>
      <c r="Q17" s="18">
        <v>1549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46</v>
      </c>
      <c r="B18" s="13">
        <v>2109182835</v>
      </c>
      <c r="C18" s="13" t="s">
        <v>92</v>
      </c>
      <c r="D18" s="24"/>
      <c r="E18" s="16">
        <v>4</v>
      </c>
      <c r="F18" s="16">
        <v>60</v>
      </c>
      <c r="G18" s="57" t="s">
        <v>187</v>
      </c>
      <c r="H18" s="18">
        <f t="shared" si="1"/>
        <v>4</v>
      </c>
      <c r="I18" s="16">
        <f t="shared" si="2"/>
        <v>1.2</v>
      </c>
      <c r="J18" s="16">
        <v>0</v>
      </c>
      <c r="K18" s="16">
        <f t="shared" si="3"/>
        <v>5.2</v>
      </c>
      <c r="L18" s="33">
        <v>21.0313648291947</v>
      </c>
      <c r="M18" s="34">
        <f t="shared" si="4"/>
        <v>26.2313648291947</v>
      </c>
      <c r="N18" s="35">
        <f t="shared" si="5"/>
        <v>0</v>
      </c>
      <c r="O18" s="36">
        <f t="shared" si="6"/>
        <v>26.2313648291947</v>
      </c>
      <c r="P18" s="18">
        <v>245168</v>
      </c>
      <c r="Q18" s="18">
        <v>1403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49</v>
      </c>
      <c r="B19" s="13">
        <v>311361673</v>
      </c>
      <c r="C19" s="13" t="s">
        <v>95</v>
      </c>
      <c r="D19" s="24"/>
      <c r="E19" s="16">
        <v>0</v>
      </c>
      <c r="F19" s="16">
        <v>0</v>
      </c>
      <c r="G19" s="57" t="s">
        <v>187</v>
      </c>
      <c r="H19" s="18">
        <f t="shared" si="1"/>
        <v>0</v>
      </c>
      <c r="I19" s="16">
        <f t="shared" si="2"/>
        <v>0</v>
      </c>
      <c r="J19" s="16">
        <v>0</v>
      </c>
      <c r="K19" s="16">
        <f t="shared" si="3"/>
        <v>0</v>
      </c>
      <c r="L19" s="33">
        <v>19.824999999999999</v>
      </c>
      <c r="M19" s="34">
        <f t="shared" si="4"/>
        <v>19.824999999999999</v>
      </c>
      <c r="N19" s="35">
        <f t="shared" si="5"/>
        <v>0</v>
      </c>
      <c r="O19" s="36">
        <f t="shared" si="6"/>
        <v>19.824999999999999</v>
      </c>
      <c r="P19" s="18">
        <v>355339</v>
      </c>
      <c r="Q19" s="18">
        <v>1952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4">
        <v>51</v>
      </c>
      <c r="B20" s="13">
        <v>224931272</v>
      </c>
      <c r="C20" s="13" t="s">
        <v>97</v>
      </c>
      <c r="D20" s="24"/>
      <c r="E20" s="16">
        <v>2</v>
      </c>
      <c r="F20" s="16">
        <v>8</v>
      </c>
      <c r="G20" s="57" t="s">
        <v>187</v>
      </c>
      <c r="H20" s="18">
        <f t="shared" si="1"/>
        <v>2</v>
      </c>
      <c r="I20" s="16">
        <f t="shared" si="2"/>
        <v>0.16</v>
      </c>
      <c r="J20" s="16">
        <v>0</v>
      </c>
      <c r="K20" s="16">
        <f t="shared" si="3"/>
        <v>2.16</v>
      </c>
      <c r="L20" s="33">
        <v>25.5290596444712</v>
      </c>
      <c r="M20" s="34">
        <f t="shared" si="4"/>
        <v>27.6890596444712</v>
      </c>
      <c r="N20" s="35">
        <f t="shared" si="5"/>
        <v>0</v>
      </c>
      <c r="O20" s="36">
        <f t="shared" si="6"/>
        <v>27.6890596444712</v>
      </c>
      <c r="P20" s="18">
        <v>201747</v>
      </c>
      <c r="Q20" s="18">
        <v>1250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53</v>
      </c>
      <c r="B21" s="13">
        <v>500959924</v>
      </c>
      <c r="C21" s="13" t="s">
        <v>268</v>
      </c>
      <c r="D21" s="24" t="s">
        <v>99</v>
      </c>
      <c r="E21" s="16">
        <v>4</v>
      </c>
      <c r="F21" s="16">
        <v>60</v>
      </c>
      <c r="G21" s="57" t="s">
        <v>187</v>
      </c>
      <c r="H21" s="18">
        <f t="shared" si="1"/>
        <v>4</v>
      </c>
      <c r="I21" s="16">
        <f t="shared" si="2"/>
        <v>1.2</v>
      </c>
      <c r="J21" s="16">
        <v>0</v>
      </c>
      <c r="K21" s="16">
        <f t="shared" si="3"/>
        <v>5.2</v>
      </c>
      <c r="L21" s="33">
        <v>21.141302664048201</v>
      </c>
      <c r="M21" s="34">
        <f t="shared" si="4"/>
        <v>26.3413026640482</v>
      </c>
      <c r="N21" s="35">
        <f t="shared" si="5"/>
        <v>0</v>
      </c>
      <c r="O21" s="36">
        <f t="shared" si="6"/>
        <v>26.3413026640482</v>
      </c>
      <c r="P21" s="18">
        <v>244540</v>
      </c>
      <c r="Q21" s="18">
        <v>1431</v>
      </c>
      <c r="R21" s="18"/>
      <c r="S21" s="18"/>
      <c r="T21" s="18"/>
      <c r="U21" s="1"/>
      <c r="V21" s="1"/>
      <c r="W21" s="1"/>
      <c r="X21" s="1"/>
      <c r="Y21" s="1"/>
    </row>
    <row r="22" spans="1:25" s="2" customFormat="1" ht="18.75">
      <c r="A22" s="14">
        <v>57</v>
      </c>
      <c r="B22" s="13">
        <v>446583427</v>
      </c>
      <c r="C22" s="13" t="s">
        <v>118</v>
      </c>
      <c r="D22" s="14" t="s">
        <v>119</v>
      </c>
      <c r="E22" s="16">
        <v>4</v>
      </c>
      <c r="F22" s="16">
        <v>60</v>
      </c>
      <c r="G22" s="57" t="s">
        <v>187</v>
      </c>
      <c r="H22" s="18">
        <f t="shared" si="1"/>
        <v>4</v>
      </c>
      <c r="I22" s="16">
        <f t="shared" si="2"/>
        <v>1.2</v>
      </c>
      <c r="J22" s="16">
        <v>0</v>
      </c>
      <c r="K22" s="16">
        <f t="shared" si="3"/>
        <v>5.2</v>
      </c>
      <c r="L22" s="33">
        <v>22.652621773858701</v>
      </c>
      <c r="M22" s="34">
        <f t="shared" si="4"/>
        <v>27.852621773858701</v>
      </c>
      <c r="N22" s="35">
        <f t="shared" si="5"/>
        <v>0</v>
      </c>
      <c r="O22" s="36">
        <f t="shared" si="6"/>
        <v>27.852621773858701</v>
      </c>
      <c r="P22" s="18">
        <v>243707</v>
      </c>
      <c r="Q22" s="18">
        <v>1355</v>
      </c>
      <c r="R22" s="18"/>
      <c r="S22" s="18"/>
      <c r="T22" s="18"/>
      <c r="U22" s="1"/>
      <c r="V22" s="1"/>
      <c r="W22" s="1"/>
      <c r="X22" s="1"/>
      <c r="Y22" s="1"/>
    </row>
    <row r="23" spans="1:25" s="1" customFormat="1" ht="18.75">
      <c r="A23" s="14">
        <v>58</v>
      </c>
      <c r="B23" s="13">
        <v>1875367946</v>
      </c>
      <c r="C23" s="13" t="s">
        <v>121</v>
      </c>
      <c r="D23" s="14"/>
      <c r="E23" s="16">
        <v>4</v>
      </c>
      <c r="F23" s="16">
        <v>30</v>
      </c>
      <c r="G23" s="57" t="s">
        <v>187</v>
      </c>
      <c r="H23" s="18">
        <f t="shared" si="1"/>
        <v>4</v>
      </c>
      <c r="I23" s="16">
        <f t="shared" si="2"/>
        <v>0.6</v>
      </c>
      <c r="J23" s="16">
        <v>0</v>
      </c>
      <c r="K23" s="16">
        <f t="shared" si="3"/>
        <v>4.5999999999999996</v>
      </c>
      <c r="L23" s="33">
        <v>23.3645614073635</v>
      </c>
      <c r="M23" s="34">
        <f t="shared" si="4"/>
        <v>27.964561407363497</v>
      </c>
      <c r="N23" s="35">
        <f t="shared" si="5"/>
        <v>0</v>
      </c>
      <c r="O23" s="36">
        <f t="shared" si="6"/>
        <v>27.964561407363497</v>
      </c>
      <c r="P23" s="18">
        <v>226920</v>
      </c>
      <c r="Q23" s="18">
        <v>1332</v>
      </c>
      <c r="R23" s="18"/>
      <c r="S23" s="18"/>
      <c r="T23" s="18"/>
    </row>
    <row r="24" spans="1:25" s="1" customFormat="1" ht="18.75">
      <c r="A24" s="14">
        <v>62</v>
      </c>
      <c r="B24" s="13">
        <v>643913124</v>
      </c>
      <c r="C24" s="13" t="s">
        <v>125</v>
      </c>
      <c r="D24" s="24"/>
      <c r="E24" s="16">
        <v>2</v>
      </c>
      <c r="F24" s="16">
        <v>60</v>
      </c>
      <c r="G24" s="57" t="s">
        <v>187</v>
      </c>
      <c r="H24" s="18">
        <f t="shared" si="1"/>
        <v>2</v>
      </c>
      <c r="I24" s="16">
        <f t="shared" si="2"/>
        <v>1.2</v>
      </c>
      <c r="J24" s="16">
        <v>0</v>
      </c>
      <c r="K24" s="16">
        <f t="shared" si="3"/>
        <v>3.2</v>
      </c>
      <c r="L24" s="33">
        <v>22.554814009244101</v>
      </c>
      <c r="M24" s="34">
        <f t="shared" si="4"/>
        <v>25.7548140092441</v>
      </c>
      <c r="N24" s="35">
        <f t="shared" si="5"/>
        <v>0</v>
      </c>
      <c r="O24" s="36">
        <f t="shared" si="6"/>
        <v>25.7548140092441</v>
      </c>
      <c r="P24" s="18">
        <v>296303</v>
      </c>
      <c r="Q24" s="18">
        <v>1640</v>
      </c>
      <c r="R24" s="18"/>
      <c r="S24" s="18"/>
      <c r="T24" s="18"/>
    </row>
    <row r="25" spans="1:25" s="1" customFormat="1" ht="18.75">
      <c r="A25" s="14">
        <v>77</v>
      </c>
      <c r="B25" s="13">
        <v>904395212</v>
      </c>
      <c r="C25" s="13" t="s">
        <v>157</v>
      </c>
      <c r="D25" s="14" t="s">
        <v>140</v>
      </c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>
        <v>26.139022376998099</v>
      </c>
      <c r="M25" s="34">
        <f t="shared" si="4"/>
        <v>26.139022376998099</v>
      </c>
      <c r="N25" s="35">
        <f t="shared" si="5"/>
        <v>0</v>
      </c>
      <c r="O25" s="36">
        <f t="shared" si="6"/>
        <v>26.139022376998099</v>
      </c>
      <c r="P25" s="18"/>
      <c r="Q25" s="18"/>
      <c r="R25" s="18"/>
      <c r="S25" s="18"/>
      <c r="T25" s="18"/>
    </row>
    <row r="26" spans="1:25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57" t="s">
        <v>187</v>
      </c>
      <c r="H26" s="18">
        <f t="shared" si="1"/>
        <v>0</v>
      </c>
      <c r="I26" s="16">
        <f t="shared" si="2"/>
        <v>0</v>
      </c>
      <c r="J26" s="16">
        <v>0</v>
      </c>
      <c r="K26" s="16">
        <f t="shared" si="3"/>
        <v>0</v>
      </c>
      <c r="L26" s="33" t="e">
        <v>#N/A</v>
      </c>
      <c r="M26" s="34" t="e">
        <f t="shared" si="4"/>
        <v>#N/A</v>
      </c>
      <c r="N26" s="35">
        <f t="shared" si="5"/>
        <v>0</v>
      </c>
      <c r="O26" s="36" t="e">
        <f t="shared" si="6"/>
        <v>#N/A</v>
      </c>
      <c r="P26" s="18"/>
      <c r="Q26" s="18"/>
      <c r="R26" s="18"/>
      <c r="S26" s="18"/>
      <c r="T26" s="18"/>
    </row>
    <row r="27" spans="1:25" s="1" customFormat="1" ht="18.75">
      <c r="A27" s="14">
        <v>78</v>
      </c>
      <c r="B27" s="13">
        <v>783202763</v>
      </c>
      <c r="C27" s="13" t="s">
        <v>148</v>
      </c>
      <c r="D27" s="24"/>
      <c r="E27" s="16">
        <v>2</v>
      </c>
      <c r="F27" s="16">
        <v>32</v>
      </c>
      <c r="G27" s="23" t="s">
        <v>124</v>
      </c>
      <c r="H27" s="18">
        <f t="shared" si="1"/>
        <v>2</v>
      </c>
      <c r="I27" s="16">
        <f t="shared" si="2"/>
        <v>0.64</v>
      </c>
      <c r="J27" s="16">
        <v>0</v>
      </c>
      <c r="K27" s="16">
        <f t="shared" si="3"/>
        <v>2.64</v>
      </c>
      <c r="L27" s="33">
        <v>26.006848680342301</v>
      </c>
      <c r="M27" s="34">
        <f t="shared" si="4"/>
        <v>28.646848680342302</v>
      </c>
      <c r="N27" s="35">
        <f t="shared" si="5"/>
        <v>4.375</v>
      </c>
      <c r="O27" s="36">
        <f t="shared" si="6"/>
        <v>24.271848680342302</v>
      </c>
      <c r="P27" s="18">
        <v>199293</v>
      </c>
      <c r="Q27" s="18">
        <v>1194</v>
      </c>
      <c r="R27" s="18"/>
      <c r="S27" s="18"/>
      <c r="T27" s="18"/>
    </row>
    <row r="28" spans="1:25" s="1" customFormat="1" ht="18.75">
      <c r="A28" s="14">
        <v>82</v>
      </c>
      <c r="B28" s="13">
        <v>982362214</v>
      </c>
      <c r="C28" s="13" t="s">
        <v>144</v>
      </c>
      <c r="D28" s="24"/>
      <c r="E28" s="16">
        <v>4</v>
      </c>
      <c r="F28" s="16">
        <v>60</v>
      </c>
      <c r="G28" s="57" t="s">
        <v>187</v>
      </c>
      <c r="H28" s="18">
        <f t="shared" si="1"/>
        <v>4</v>
      </c>
      <c r="I28" s="16">
        <f t="shared" si="2"/>
        <v>1.2</v>
      </c>
      <c r="J28" s="16">
        <v>0</v>
      </c>
      <c r="K28" s="16">
        <f t="shared" si="3"/>
        <v>5.2</v>
      </c>
      <c r="L28" s="33">
        <v>21.434684477995599</v>
      </c>
      <c r="M28" s="34">
        <f t="shared" si="4"/>
        <v>26.634684477995599</v>
      </c>
      <c r="N28" s="35">
        <f t="shared" si="5"/>
        <v>0</v>
      </c>
      <c r="O28" s="36">
        <f t="shared" si="6"/>
        <v>26.634684477995599</v>
      </c>
      <c r="P28" s="18">
        <v>234349</v>
      </c>
      <c r="Q28" s="18">
        <v>1463</v>
      </c>
      <c r="R28" s="18"/>
      <c r="S28" s="18"/>
      <c r="T28" s="18"/>
    </row>
    <row r="29" spans="1:25" s="2" customFormat="1" ht="18.75">
      <c r="A29" s="14">
        <v>87</v>
      </c>
      <c r="B29" s="13">
        <v>1126397085</v>
      </c>
      <c r="C29" s="13" t="s">
        <v>153</v>
      </c>
      <c r="D29" s="24"/>
      <c r="E29" s="16">
        <v>4</v>
      </c>
      <c r="F29" s="16">
        <v>50</v>
      </c>
      <c r="G29" s="22" t="s">
        <v>123</v>
      </c>
      <c r="H29" s="18">
        <f t="shared" si="1"/>
        <v>4</v>
      </c>
      <c r="I29" s="16">
        <f t="shared" si="2"/>
        <v>1</v>
      </c>
      <c r="J29" s="16">
        <v>0</v>
      </c>
      <c r="K29" s="16">
        <f t="shared" si="3"/>
        <v>5</v>
      </c>
      <c r="L29" s="33">
        <v>26.1562847920381</v>
      </c>
      <c r="M29" s="34">
        <f t="shared" si="4"/>
        <v>31.1562847920381</v>
      </c>
      <c r="N29" s="35">
        <f t="shared" si="5"/>
        <v>6.25</v>
      </c>
      <c r="O29" s="36">
        <f t="shared" si="6"/>
        <v>24.9062847920381</v>
      </c>
      <c r="P29" s="18">
        <v>237598</v>
      </c>
      <c r="Q29" s="18">
        <v>1364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4">
        <v>92</v>
      </c>
      <c r="B30" s="13">
        <v>1367873925</v>
      </c>
      <c r="C30" s="13" t="s">
        <v>191</v>
      </c>
      <c r="D30" s="24" t="s">
        <v>159</v>
      </c>
      <c r="E30" s="16">
        <v>2</v>
      </c>
      <c r="F30" s="16">
        <v>58</v>
      </c>
      <c r="G30" s="23" t="s">
        <v>124</v>
      </c>
      <c r="H30" s="18">
        <f t="shared" si="1"/>
        <v>2</v>
      </c>
      <c r="I30" s="16">
        <f t="shared" si="2"/>
        <v>1.1599999999999999</v>
      </c>
      <c r="J30" s="16">
        <v>0</v>
      </c>
      <c r="K30" s="16">
        <f t="shared" si="3"/>
        <v>3.16</v>
      </c>
      <c r="L30" s="33">
        <v>27.149622861229599</v>
      </c>
      <c r="M30" s="34">
        <f t="shared" si="4"/>
        <v>30.309622861229599</v>
      </c>
      <c r="N30" s="35">
        <f t="shared" si="5"/>
        <v>4.375</v>
      </c>
      <c r="O30" s="36">
        <f t="shared" si="6"/>
        <v>25.934622861229599</v>
      </c>
      <c r="P30" s="18">
        <v>220014</v>
      </c>
      <c r="Q30" s="18">
        <v>1298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4">
        <v>93</v>
      </c>
      <c r="B31" s="13">
        <v>1458346420</v>
      </c>
      <c r="C31" s="13" t="s">
        <v>178</v>
      </c>
      <c r="D31" s="24"/>
      <c r="E31" s="16">
        <v>2</v>
      </c>
      <c r="F31" s="16">
        <v>59</v>
      </c>
      <c r="G31" s="57" t="s">
        <v>187</v>
      </c>
      <c r="H31" s="18">
        <f t="shared" si="1"/>
        <v>2</v>
      </c>
      <c r="I31" s="16">
        <f t="shared" si="2"/>
        <v>1.18</v>
      </c>
      <c r="J31" s="16">
        <v>0</v>
      </c>
      <c r="K31" s="16">
        <f t="shared" si="3"/>
        <v>3.1799999999999997</v>
      </c>
      <c r="L31" s="33">
        <v>20.737069417210801</v>
      </c>
      <c r="M31" s="34">
        <f t="shared" si="4"/>
        <v>23.917069417210801</v>
      </c>
      <c r="N31" s="35">
        <f t="shared" si="5"/>
        <v>0</v>
      </c>
      <c r="O31" s="36">
        <f t="shared" si="6"/>
        <v>23.917069417210801</v>
      </c>
      <c r="P31" s="18">
        <v>238449</v>
      </c>
      <c r="Q31" s="18">
        <v>1440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94</v>
      </c>
      <c r="B32" s="13">
        <v>1885772704</v>
      </c>
      <c r="C32" s="13" t="s">
        <v>180</v>
      </c>
      <c r="D32" s="24"/>
      <c r="E32" s="16">
        <v>2</v>
      </c>
      <c r="F32" s="16">
        <v>49</v>
      </c>
      <c r="G32" s="23" t="s">
        <v>124</v>
      </c>
      <c r="H32" s="18">
        <f t="shared" si="1"/>
        <v>2</v>
      </c>
      <c r="I32" s="16">
        <f t="shared" si="2"/>
        <v>0.98</v>
      </c>
      <c r="J32" s="16">
        <v>0</v>
      </c>
      <c r="K32" s="16">
        <f t="shared" si="3"/>
        <v>2.98</v>
      </c>
      <c r="L32" s="33">
        <v>26.098106055752901</v>
      </c>
      <c r="M32" s="34">
        <f t="shared" si="4"/>
        <v>29.078106055752901</v>
      </c>
      <c r="N32" s="35">
        <f t="shared" si="5"/>
        <v>4.375</v>
      </c>
      <c r="O32" s="36">
        <f t="shared" si="6"/>
        <v>24.703106055752901</v>
      </c>
      <c r="P32" s="18">
        <v>198783</v>
      </c>
      <c r="Q32" s="18">
        <v>1149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4">
        <v>99</v>
      </c>
      <c r="B33" s="13">
        <v>1797454822</v>
      </c>
      <c r="C33" s="13" t="s">
        <v>181</v>
      </c>
      <c r="D33" s="24"/>
      <c r="E33" s="16">
        <v>2</v>
      </c>
      <c r="F33" s="16">
        <v>50</v>
      </c>
      <c r="G33" s="57" t="s">
        <v>187</v>
      </c>
      <c r="H33" s="18">
        <f t="shared" si="1"/>
        <v>2</v>
      </c>
      <c r="I33" s="16">
        <f t="shared" si="2"/>
        <v>1</v>
      </c>
      <c r="J33" s="16">
        <v>0</v>
      </c>
      <c r="K33" s="16">
        <f t="shared" si="3"/>
        <v>3</v>
      </c>
      <c r="L33" s="33">
        <v>25.538269379497201</v>
      </c>
      <c r="M33" s="34">
        <f t="shared" si="4"/>
        <v>28.538269379497201</v>
      </c>
      <c r="N33" s="35">
        <f t="shared" si="5"/>
        <v>0</v>
      </c>
      <c r="O33" s="36">
        <f t="shared" si="6"/>
        <v>28.538269379497201</v>
      </c>
      <c r="P33" s="18">
        <v>213220</v>
      </c>
      <c r="Q33" s="18">
        <v>1118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4">
        <v>100</v>
      </c>
      <c r="B34" s="13">
        <v>1516934519</v>
      </c>
      <c r="C34" s="14" t="s">
        <v>185</v>
      </c>
      <c r="D34" s="24"/>
      <c r="E34" s="16">
        <v>0</v>
      </c>
      <c r="F34" s="16">
        <v>0</v>
      </c>
      <c r="G34" s="57" t="s">
        <v>187</v>
      </c>
      <c r="H34" s="18">
        <f t="shared" si="1"/>
        <v>0</v>
      </c>
      <c r="I34" s="16">
        <f t="shared" si="2"/>
        <v>0</v>
      </c>
      <c r="J34" s="16">
        <v>0</v>
      </c>
      <c r="K34" s="16">
        <f t="shared" si="3"/>
        <v>0</v>
      </c>
      <c r="L34" s="33">
        <v>18.261857269231999</v>
      </c>
      <c r="M34" s="34">
        <f t="shared" si="4"/>
        <v>18.261857269231999</v>
      </c>
      <c r="N34" s="35">
        <f t="shared" si="5"/>
        <v>0</v>
      </c>
      <c r="O34" s="36">
        <f t="shared" si="6"/>
        <v>18.261857269231999</v>
      </c>
      <c r="P34" s="18"/>
      <c r="Q34" s="18"/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4">
        <v>103</v>
      </c>
      <c r="B35" s="13">
        <v>1540443440</v>
      </c>
      <c r="C35" s="13" t="s">
        <v>193</v>
      </c>
      <c r="D35" s="24" t="s">
        <v>189</v>
      </c>
      <c r="E35" s="16">
        <v>4</v>
      </c>
      <c r="F35" s="16">
        <v>59</v>
      </c>
      <c r="G35" s="22" t="s">
        <v>123</v>
      </c>
      <c r="H35" s="18">
        <f t="shared" si="1"/>
        <v>4</v>
      </c>
      <c r="I35" s="16">
        <f t="shared" si="2"/>
        <v>1.18</v>
      </c>
      <c r="J35" s="16">
        <v>0</v>
      </c>
      <c r="K35" s="16">
        <f t="shared" si="3"/>
        <v>5.18</v>
      </c>
      <c r="L35" s="33">
        <v>26.2837459871667</v>
      </c>
      <c r="M35" s="34">
        <f t="shared" si="4"/>
        <v>31.4637459871667</v>
      </c>
      <c r="N35" s="35">
        <f t="shared" si="5"/>
        <v>6.25</v>
      </c>
      <c r="O35" s="36">
        <f t="shared" si="6"/>
        <v>25.2137459871667</v>
      </c>
      <c r="P35" s="18">
        <v>195463</v>
      </c>
      <c r="Q35" s="18">
        <v>1219</v>
      </c>
      <c r="R35" s="18"/>
      <c r="S35" s="18"/>
      <c r="T35" s="33"/>
      <c r="U35" s="1"/>
      <c r="V35" s="1"/>
      <c r="W35" s="1"/>
      <c r="X35" s="1"/>
      <c r="Y35" s="1"/>
    </row>
    <row r="36" spans="1:25" s="2" customFormat="1" ht="18.75">
      <c r="A36" s="14">
        <v>105</v>
      </c>
      <c r="B36" s="13">
        <v>1172805144</v>
      </c>
      <c r="C36" s="14" t="s">
        <v>267</v>
      </c>
      <c r="D36" s="24" t="s">
        <v>188</v>
      </c>
      <c r="E36" s="16">
        <v>4</v>
      </c>
      <c r="F36" s="16">
        <v>55</v>
      </c>
      <c r="G36" s="19" t="s">
        <v>122</v>
      </c>
      <c r="H36" s="18">
        <f t="shared" si="1"/>
        <v>4</v>
      </c>
      <c r="I36" s="16">
        <f t="shared" si="2"/>
        <v>1.1000000000000001</v>
      </c>
      <c r="J36" s="16">
        <v>0</v>
      </c>
      <c r="K36" s="16">
        <f t="shared" si="3"/>
        <v>5.0999999999999996</v>
      </c>
      <c r="L36" s="33">
        <v>27.224072337037601</v>
      </c>
      <c r="M36" s="34">
        <f t="shared" si="4"/>
        <v>32.324072337037599</v>
      </c>
      <c r="N36" s="35">
        <f t="shared" si="5"/>
        <v>8.125</v>
      </c>
      <c r="O36" s="36">
        <f t="shared" si="6"/>
        <v>24.199072337037599</v>
      </c>
      <c r="P36" s="18">
        <v>182442</v>
      </c>
      <c r="Q36" s="18">
        <v>1134</v>
      </c>
      <c r="R36" s="18"/>
      <c r="S36" s="18"/>
      <c r="T36" s="33"/>
      <c r="U36" s="1"/>
      <c r="V36" s="1"/>
      <c r="W36" s="1"/>
      <c r="X36" s="1"/>
      <c r="Y36" s="1"/>
    </row>
    <row r="37" spans="1:25" s="2" customFormat="1" ht="18.75">
      <c r="A37" s="14">
        <v>107</v>
      </c>
      <c r="B37" s="13">
        <v>662528105</v>
      </c>
      <c r="C37" s="13" t="s">
        <v>195</v>
      </c>
      <c r="D37" s="24"/>
      <c r="E37" s="16">
        <v>4</v>
      </c>
      <c r="F37" s="16">
        <v>50</v>
      </c>
      <c r="G37" s="57" t="s">
        <v>187</v>
      </c>
      <c r="H37" s="18">
        <f t="shared" si="1"/>
        <v>4</v>
      </c>
      <c r="I37" s="16">
        <f t="shared" si="2"/>
        <v>1</v>
      </c>
      <c r="J37" s="16">
        <v>0</v>
      </c>
      <c r="K37" s="16">
        <f t="shared" si="3"/>
        <v>5</v>
      </c>
      <c r="L37" s="33">
        <v>21.878268565663902</v>
      </c>
      <c r="M37" s="34">
        <f t="shared" si="4"/>
        <v>26.878268565663902</v>
      </c>
      <c r="N37" s="35">
        <f t="shared" ref="N37:N66" si="7">VLOOKUP(G37,$U$3:$V$9,2,FALSE)</f>
        <v>0</v>
      </c>
      <c r="O37" s="36">
        <f t="shared" si="6"/>
        <v>26.878268565663902</v>
      </c>
      <c r="P37" s="18">
        <v>198321</v>
      </c>
      <c r="Q37" s="18">
        <v>1376</v>
      </c>
      <c r="R37" s="18"/>
      <c r="S37" s="18"/>
      <c r="T37" s="47"/>
      <c r="U37" s="1"/>
      <c r="V37" s="1"/>
      <c r="W37" s="1"/>
      <c r="X37" s="1"/>
      <c r="Y37" s="1"/>
    </row>
    <row r="38" spans="1:25" s="2" customFormat="1" ht="18.75">
      <c r="A38" s="13">
        <v>108</v>
      </c>
      <c r="B38" s="13">
        <v>914057984</v>
      </c>
      <c r="C38" s="13" t="s">
        <v>196</v>
      </c>
      <c r="D38" s="24"/>
      <c r="E38" s="16">
        <v>0</v>
      </c>
      <c r="F38" s="16">
        <v>0</v>
      </c>
      <c r="G38" s="57" t="s">
        <v>187</v>
      </c>
      <c r="H38" s="18">
        <f t="shared" si="1"/>
        <v>0</v>
      </c>
      <c r="I38" s="16">
        <f t="shared" si="2"/>
        <v>0</v>
      </c>
      <c r="J38" s="16">
        <v>0</v>
      </c>
      <c r="K38" s="16">
        <f t="shared" si="3"/>
        <v>0</v>
      </c>
      <c r="L38" s="33">
        <v>20.3510959276622</v>
      </c>
      <c r="M38" s="34">
        <f t="shared" si="4"/>
        <v>20.3510959276622</v>
      </c>
      <c r="N38" s="35">
        <f t="shared" si="7"/>
        <v>0</v>
      </c>
      <c r="O38" s="36">
        <f t="shared" si="6"/>
        <v>20.3510959276622</v>
      </c>
      <c r="P38" s="18"/>
      <c r="Q38" s="18"/>
      <c r="R38" s="18"/>
      <c r="S38" s="18"/>
      <c r="T38" s="47"/>
      <c r="U38" s="1"/>
      <c r="V38" s="1"/>
      <c r="W38" s="1"/>
      <c r="X38" s="1"/>
      <c r="Y38" s="1"/>
    </row>
    <row r="39" spans="1:25" s="2" customFormat="1" ht="18.75">
      <c r="A39" s="13">
        <v>110</v>
      </c>
      <c r="B39" s="13">
        <v>1968703358</v>
      </c>
      <c r="C39" s="13" t="s">
        <v>239</v>
      </c>
      <c r="D39" s="68"/>
      <c r="E39" s="16">
        <v>3</v>
      </c>
      <c r="F39" s="16">
        <v>60</v>
      </c>
      <c r="G39" s="23" t="s">
        <v>124</v>
      </c>
      <c r="H39" s="18">
        <f t="shared" si="1"/>
        <v>3</v>
      </c>
      <c r="I39" s="16">
        <f t="shared" si="2"/>
        <v>1.2</v>
      </c>
      <c r="J39" s="16">
        <v>0</v>
      </c>
      <c r="K39" s="16">
        <f t="shared" si="3"/>
        <v>4.2</v>
      </c>
      <c r="L39" s="33">
        <v>26.914999999999999</v>
      </c>
      <c r="M39" s="34">
        <f t="shared" si="4"/>
        <v>31.114999999999998</v>
      </c>
      <c r="N39" s="35">
        <f t="shared" si="7"/>
        <v>4.375</v>
      </c>
      <c r="O39" s="36">
        <f t="shared" si="6"/>
        <v>26.74</v>
      </c>
      <c r="P39" s="18">
        <v>259748</v>
      </c>
      <c r="Q39" s="18">
        <v>1471</v>
      </c>
      <c r="R39" s="18"/>
      <c r="S39" s="18"/>
      <c r="T39" s="48"/>
      <c r="U39" s="1"/>
      <c r="V39" s="1"/>
      <c r="W39" s="1"/>
      <c r="X39" s="1"/>
      <c r="Y39" s="1"/>
    </row>
    <row r="40" spans="1:25" s="2" customFormat="1" ht="18.75">
      <c r="A40" s="13">
        <v>111</v>
      </c>
      <c r="B40" s="13">
        <v>821132395</v>
      </c>
      <c r="C40" s="13" t="s">
        <v>216</v>
      </c>
      <c r="D40" s="68"/>
      <c r="E40" s="16">
        <v>0</v>
      </c>
      <c r="F40" s="16">
        <v>0</v>
      </c>
      <c r="G40" s="57" t="s">
        <v>187</v>
      </c>
      <c r="H40" s="18">
        <f t="shared" si="1"/>
        <v>0</v>
      </c>
      <c r="I40" s="16">
        <f t="shared" si="2"/>
        <v>0</v>
      </c>
      <c r="J40" s="16">
        <v>0</v>
      </c>
      <c r="K40" s="16">
        <f t="shared" si="3"/>
        <v>0</v>
      </c>
      <c r="L40" s="33">
        <v>25.274380306432999</v>
      </c>
      <c r="M40" s="34">
        <f t="shared" si="4"/>
        <v>25.274380306432999</v>
      </c>
      <c r="N40" s="35">
        <f t="shared" si="7"/>
        <v>0</v>
      </c>
      <c r="O40" s="36">
        <f t="shared" si="6"/>
        <v>25.274380306432999</v>
      </c>
      <c r="P40" s="18">
        <v>210801</v>
      </c>
      <c r="Q40" s="18">
        <v>1237</v>
      </c>
      <c r="R40" s="18"/>
      <c r="S40" s="18"/>
      <c r="T40" s="48"/>
      <c r="U40" s="1"/>
      <c r="V40" s="1"/>
      <c r="W40" s="1"/>
      <c r="X40" s="1"/>
      <c r="Y40" s="1"/>
    </row>
    <row r="41" spans="1:25" s="1" customFormat="1" ht="18.75">
      <c r="A41" s="13">
        <v>114</v>
      </c>
      <c r="B41" s="13">
        <v>1332846724</v>
      </c>
      <c r="C41" s="13" t="s">
        <v>224</v>
      </c>
      <c r="D41" s="68"/>
      <c r="E41" s="16">
        <v>0</v>
      </c>
      <c r="F41" s="16">
        <v>0</v>
      </c>
      <c r="G41" s="57" t="s">
        <v>187</v>
      </c>
      <c r="H41" s="18">
        <f t="shared" si="1"/>
        <v>0</v>
      </c>
      <c r="I41" s="16">
        <f t="shared" si="2"/>
        <v>0</v>
      </c>
      <c r="J41" s="16">
        <v>0</v>
      </c>
      <c r="K41" s="16">
        <f t="shared" si="3"/>
        <v>0</v>
      </c>
      <c r="L41" s="33">
        <v>22.5177508358727</v>
      </c>
      <c r="M41" s="34">
        <f t="shared" si="4"/>
        <v>22.5177508358727</v>
      </c>
      <c r="N41" s="35">
        <f t="shared" si="7"/>
        <v>0</v>
      </c>
      <c r="O41" s="36">
        <f t="shared" si="6"/>
        <v>22.5177508358727</v>
      </c>
      <c r="P41" s="18">
        <v>208572</v>
      </c>
      <c r="Q41" s="18">
        <v>1207</v>
      </c>
      <c r="R41" s="18"/>
      <c r="S41" s="18"/>
      <c r="T41" s="48"/>
    </row>
    <row r="42" spans="1:25" s="1" customFormat="1" ht="18.75">
      <c r="A42" s="13">
        <v>116</v>
      </c>
      <c r="B42" s="13">
        <v>2122596917</v>
      </c>
      <c r="C42" s="13" t="s">
        <v>217</v>
      </c>
      <c r="D42" s="68"/>
      <c r="E42" s="16">
        <v>4</v>
      </c>
      <c r="F42" s="16">
        <v>50</v>
      </c>
      <c r="G42" s="19" t="s">
        <v>122</v>
      </c>
      <c r="H42" s="18">
        <f t="shared" si="1"/>
        <v>4</v>
      </c>
      <c r="I42" s="16">
        <f t="shared" si="2"/>
        <v>1</v>
      </c>
      <c r="J42" s="16">
        <v>0</v>
      </c>
      <c r="K42" s="16">
        <f t="shared" si="3"/>
        <v>5</v>
      </c>
      <c r="L42" s="33">
        <v>27.313985069144</v>
      </c>
      <c r="M42" s="34">
        <f t="shared" si="4"/>
        <v>32.313985069143996</v>
      </c>
      <c r="N42" s="35">
        <f t="shared" si="7"/>
        <v>8.125</v>
      </c>
      <c r="O42" s="36">
        <f t="shared" si="6"/>
        <v>24.188985069143996</v>
      </c>
      <c r="P42" s="18">
        <v>196288</v>
      </c>
      <c r="Q42" s="18">
        <v>1143</v>
      </c>
      <c r="R42" s="18"/>
      <c r="S42" s="18"/>
      <c r="T42" s="48"/>
    </row>
    <row r="43" spans="1:25" s="1" customFormat="1" ht="18.75">
      <c r="A43" s="13">
        <v>118</v>
      </c>
      <c r="B43" s="13">
        <v>15662671026</v>
      </c>
      <c r="C43" s="13" t="s">
        <v>225</v>
      </c>
      <c r="D43" s="68"/>
      <c r="E43" s="16">
        <v>0</v>
      </c>
      <c r="F43" s="16">
        <v>49</v>
      </c>
      <c r="G43" s="57" t="s">
        <v>187</v>
      </c>
      <c r="H43" s="18">
        <f t="shared" si="1"/>
        <v>0</v>
      </c>
      <c r="I43" s="16">
        <f t="shared" si="2"/>
        <v>0.98</v>
      </c>
      <c r="J43" s="16">
        <v>0</v>
      </c>
      <c r="K43" s="16">
        <f t="shared" si="3"/>
        <v>0.98</v>
      </c>
      <c r="L43" s="33">
        <v>25.264566066700102</v>
      </c>
      <c r="M43" s="34">
        <f t="shared" si="4"/>
        <v>26.244566066700102</v>
      </c>
      <c r="N43" s="35">
        <f t="shared" si="7"/>
        <v>0</v>
      </c>
      <c r="O43" s="36">
        <f t="shared" si="6"/>
        <v>26.244566066700102</v>
      </c>
      <c r="P43" s="18">
        <v>182422</v>
      </c>
      <c r="Q43" s="18">
        <v>1128</v>
      </c>
      <c r="R43" s="18"/>
      <c r="S43" s="18"/>
      <c r="T43" s="48"/>
    </row>
    <row r="44" spans="1:25" s="1" customFormat="1" ht="18.75">
      <c r="A44" s="13">
        <v>118</v>
      </c>
      <c r="B44" s="13">
        <v>2018112397</v>
      </c>
      <c r="C44" s="13" t="s">
        <v>221</v>
      </c>
      <c r="D44" s="68"/>
      <c r="E44" s="16">
        <v>4</v>
      </c>
      <c r="F44" s="16">
        <v>60</v>
      </c>
      <c r="G44" s="57" t="s">
        <v>187</v>
      </c>
      <c r="H44" s="18">
        <f t="shared" si="1"/>
        <v>4</v>
      </c>
      <c r="I44" s="16">
        <f t="shared" si="2"/>
        <v>1.2</v>
      </c>
      <c r="J44" s="16">
        <v>0</v>
      </c>
      <c r="K44" s="16">
        <f t="shared" si="3"/>
        <v>5.2</v>
      </c>
      <c r="L44" s="33">
        <v>22.889126646348998</v>
      </c>
      <c r="M44" s="34">
        <f t="shared" si="4"/>
        <v>28.089126646348998</v>
      </c>
      <c r="N44" s="35">
        <f t="shared" si="7"/>
        <v>0</v>
      </c>
      <c r="O44" s="36">
        <f t="shared" si="6"/>
        <v>28.089126646348998</v>
      </c>
      <c r="P44" s="18">
        <v>211768</v>
      </c>
      <c r="Q44" s="18">
        <v>1169</v>
      </c>
      <c r="R44" s="18"/>
      <c r="S44" s="18"/>
      <c r="T44" s="48"/>
    </row>
    <row r="45" spans="1:25" s="1" customFormat="1" ht="18.75">
      <c r="A45" s="14">
        <v>119</v>
      </c>
      <c r="B45" s="13">
        <v>733336415</v>
      </c>
      <c r="C45" s="13" t="s">
        <v>237</v>
      </c>
      <c r="D45" s="24" t="s">
        <v>227</v>
      </c>
      <c r="E45" s="16">
        <v>0</v>
      </c>
      <c r="F45" s="16">
        <v>0</v>
      </c>
      <c r="G45" s="57" t="s">
        <v>187</v>
      </c>
      <c r="H45" s="18">
        <f t="shared" si="1"/>
        <v>0</v>
      </c>
      <c r="I45" s="16">
        <f t="shared" si="2"/>
        <v>0</v>
      </c>
      <c r="J45" s="16">
        <v>0</v>
      </c>
      <c r="K45" s="16">
        <f t="shared" si="3"/>
        <v>0</v>
      </c>
      <c r="L45" s="33">
        <v>23.334371311325</v>
      </c>
      <c r="M45" s="34">
        <f t="shared" si="4"/>
        <v>23.334371311325</v>
      </c>
      <c r="N45" s="35">
        <f t="shared" si="7"/>
        <v>0</v>
      </c>
      <c r="O45" s="36">
        <f t="shared" si="6"/>
        <v>23.334371311325</v>
      </c>
      <c r="P45" s="18"/>
      <c r="Q45" s="18"/>
      <c r="R45" s="18"/>
      <c r="S45" s="18"/>
      <c r="T45" s="47"/>
    </row>
    <row r="46" spans="1:25" s="3" customFormat="1" ht="18.75">
      <c r="A46" s="14">
        <v>120</v>
      </c>
      <c r="B46" s="13">
        <v>171422146</v>
      </c>
      <c r="C46" s="13" t="s">
        <v>246</v>
      </c>
      <c r="D46" s="13" t="s">
        <v>226</v>
      </c>
      <c r="E46" s="16">
        <v>4</v>
      </c>
      <c r="F46" s="16">
        <v>60</v>
      </c>
      <c r="G46" s="57" t="s">
        <v>187</v>
      </c>
      <c r="H46" s="18">
        <f t="shared" si="1"/>
        <v>4</v>
      </c>
      <c r="I46" s="16">
        <f t="shared" si="2"/>
        <v>1.2</v>
      </c>
      <c r="J46" s="16">
        <v>0</v>
      </c>
      <c r="K46" s="16">
        <f t="shared" si="3"/>
        <v>5.2</v>
      </c>
      <c r="L46" s="33">
        <v>21.848619197086101</v>
      </c>
      <c r="M46" s="34">
        <f t="shared" si="4"/>
        <v>27.048619197086101</v>
      </c>
      <c r="N46" s="35">
        <f t="shared" si="7"/>
        <v>0</v>
      </c>
      <c r="O46" s="36">
        <f t="shared" si="6"/>
        <v>27.048619197086101</v>
      </c>
      <c r="P46" s="18">
        <v>264179</v>
      </c>
      <c r="Q46" s="18">
        <v>1585</v>
      </c>
      <c r="R46" s="18"/>
      <c r="S46" s="18"/>
      <c r="T46" s="47"/>
    </row>
    <row r="47" spans="1:25" s="3" customFormat="1" ht="18.75">
      <c r="A47" s="14">
        <v>122</v>
      </c>
      <c r="B47" s="13">
        <v>1940099728</v>
      </c>
      <c r="C47" s="13" t="s">
        <v>228</v>
      </c>
      <c r="D47" s="24"/>
      <c r="E47" s="16">
        <v>4</v>
      </c>
      <c r="F47" s="16">
        <v>60</v>
      </c>
      <c r="G47" s="19" t="s">
        <v>122</v>
      </c>
      <c r="H47" s="18">
        <f t="shared" si="1"/>
        <v>4</v>
      </c>
      <c r="I47" s="16">
        <f t="shared" si="2"/>
        <v>1.2</v>
      </c>
      <c r="J47" s="16">
        <v>0</v>
      </c>
      <c r="K47" s="16">
        <f t="shared" si="3"/>
        <v>5.2</v>
      </c>
      <c r="L47" s="33">
        <v>27.173816823243801</v>
      </c>
      <c r="M47" s="34">
        <f t="shared" si="4"/>
        <v>32.3738168232438</v>
      </c>
      <c r="N47" s="35">
        <f t="shared" si="7"/>
        <v>8.125</v>
      </c>
      <c r="O47" s="36">
        <f t="shared" si="6"/>
        <v>24.2488168232438</v>
      </c>
      <c r="P47" s="18">
        <v>250078</v>
      </c>
      <c r="Q47" s="18">
        <v>1477</v>
      </c>
      <c r="R47" s="18"/>
      <c r="S47" s="18"/>
      <c r="T47" s="47"/>
    </row>
    <row r="48" spans="1:25" s="3" customFormat="1" ht="18.75">
      <c r="A48" s="14">
        <v>124</v>
      </c>
      <c r="B48" s="13">
        <v>2140716167</v>
      </c>
      <c r="C48" s="13" t="s">
        <v>231</v>
      </c>
      <c r="D48" s="24"/>
      <c r="E48" s="16">
        <v>0</v>
      </c>
      <c r="F48" s="16">
        <v>0</v>
      </c>
      <c r="G48" s="57" t="s">
        <v>187</v>
      </c>
      <c r="H48" s="18">
        <f t="shared" si="1"/>
        <v>0</v>
      </c>
      <c r="I48" s="16">
        <f t="shared" si="2"/>
        <v>0</v>
      </c>
      <c r="J48" s="16">
        <v>0</v>
      </c>
      <c r="K48" s="16">
        <f t="shared" si="3"/>
        <v>0</v>
      </c>
      <c r="L48" s="33">
        <v>21.729087291630901</v>
      </c>
      <c r="M48" s="34">
        <f t="shared" si="4"/>
        <v>21.729087291630901</v>
      </c>
      <c r="N48" s="35">
        <f t="shared" si="7"/>
        <v>0</v>
      </c>
      <c r="O48" s="36">
        <f t="shared" si="6"/>
        <v>21.729087291630901</v>
      </c>
      <c r="P48" s="18">
        <v>213720</v>
      </c>
      <c r="Q48" s="18">
        <v>1284</v>
      </c>
      <c r="R48" s="18"/>
      <c r="S48" s="18"/>
      <c r="T48" s="47"/>
    </row>
    <row r="49" spans="1:115" s="3" customFormat="1" ht="18.75">
      <c r="A49" s="13">
        <v>125</v>
      </c>
      <c r="B49" s="13">
        <v>2122462759</v>
      </c>
      <c r="C49" s="14" t="s">
        <v>236</v>
      </c>
      <c r="D49" s="68"/>
      <c r="E49" s="16">
        <v>4</v>
      </c>
      <c r="F49" s="16">
        <v>58</v>
      </c>
      <c r="G49" s="57" t="s">
        <v>187</v>
      </c>
      <c r="H49" s="18">
        <f t="shared" si="1"/>
        <v>4</v>
      </c>
      <c r="I49" s="16">
        <f t="shared" si="2"/>
        <v>1.1599999999999999</v>
      </c>
      <c r="J49" s="16">
        <v>0</v>
      </c>
      <c r="K49" s="16">
        <f t="shared" si="3"/>
        <v>5.16</v>
      </c>
      <c r="L49" s="33">
        <v>20.572246632256299</v>
      </c>
      <c r="M49" s="34">
        <f t="shared" si="4"/>
        <v>25.732246632256299</v>
      </c>
      <c r="N49" s="35">
        <f t="shared" si="7"/>
        <v>0</v>
      </c>
      <c r="O49" s="36">
        <f t="shared" si="6"/>
        <v>25.732246632256299</v>
      </c>
      <c r="P49" s="18">
        <v>266641</v>
      </c>
      <c r="Q49" s="18">
        <v>1609</v>
      </c>
      <c r="R49" s="18"/>
      <c r="S49" s="18"/>
      <c r="T49" s="47"/>
    </row>
    <row r="50" spans="1:115" s="3" customFormat="1" ht="18.75">
      <c r="A50" s="13">
        <v>126</v>
      </c>
      <c r="B50" s="13">
        <v>2052156392</v>
      </c>
      <c r="C50" s="14" t="s">
        <v>234</v>
      </c>
      <c r="D50" s="68"/>
      <c r="E50" s="16">
        <v>3</v>
      </c>
      <c r="F50" s="16">
        <v>58</v>
      </c>
      <c r="G50" s="57" t="s">
        <v>187</v>
      </c>
      <c r="H50" s="18">
        <f t="shared" si="1"/>
        <v>3</v>
      </c>
      <c r="I50" s="16">
        <f t="shared" si="2"/>
        <v>1.1599999999999999</v>
      </c>
      <c r="J50" s="16">
        <v>0</v>
      </c>
      <c r="K50" s="16">
        <f t="shared" si="3"/>
        <v>4.16</v>
      </c>
      <c r="L50" s="33">
        <v>21.632854270305899</v>
      </c>
      <c r="M50" s="34">
        <f t="shared" si="4"/>
        <v>25.792854270305899</v>
      </c>
      <c r="N50" s="35">
        <f t="shared" si="7"/>
        <v>0</v>
      </c>
      <c r="O50" s="36">
        <f t="shared" si="6"/>
        <v>25.792854270305899</v>
      </c>
      <c r="P50" s="18">
        <v>275287</v>
      </c>
      <c r="Q50" s="18">
        <v>1587</v>
      </c>
      <c r="R50" s="18"/>
      <c r="S50" s="18"/>
      <c r="T50" s="47"/>
    </row>
    <row r="51" spans="1:115" s="69" customFormat="1" ht="18.75">
      <c r="A51" s="13">
        <v>127</v>
      </c>
      <c r="B51" s="13">
        <v>615908706</v>
      </c>
      <c r="C51" s="14" t="s">
        <v>240</v>
      </c>
      <c r="D51" s="68" t="s">
        <v>232</v>
      </c>
      <c r="E51" s="16">
        <v>4</v>
      </c>
      <c r="F51" s="16">
        <v>60</v>
      </c>
      <c r="G51" s="57" t="s">
        <v>187</v>
      </c>
      <c r="H51" s="18">
        <f t="shared" si="1"/>
        <v>4</v>
      </c>
      <c r="I51" s="16">
        <f t="shared" si="2"/>
        <v>1.2</v>
      </c>
      <c r="J51" s="16">
        <v>0</v>
      </c>
      <c r="K51" s="16">
        <f t="shared" si="3"/>
        <v>5.2</v>
      </c>
      <c r="L51" s="33">
        <v>21.088087704154301</v>
      </c>
      <c r="M51" s="34">
        <f t="shared" si="4"/>
        <v>26.2880877041543</v>
      </c>
      <c r="N51" s="35">
        <f t="shared" si="7"/>
        <v>0</v>
      </c>
      <c r="O51" s="36">
        <f t="shared" si="6"/>
        <v>26.2880877041543</v>
      </c>
      <c r="P51" s="18">
        <v>284585</v>
      </c>
      <c r="Q51" s="18">
        <v>1776</v>
      </c>
      <c r="R51" s="18"/>
      <c r="S51" s="18"/>
      <c r="T51" s="4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3">
        <v>128</v>
      </c>
      <c r="B52" s="13">
        <v>1214614935</v>
      </c>
      <c r="C52" s="14" t="s">
        <v>257</v>
      </c>
      <c r="D52" s="14" t="s">
        <v>235</v>
      </c>
      <c r="E52" s="16">
        <v>4</v>
      </c>
      <c r="F52" s="16">
        <v>60</v>
      </c>
      <c r="G52" s="22" t="s">
        <v>123</v>
      </c>
      <c r="H52" s="18">
        <f t="shared" si="1"/>
        <v>4</v>
      </c>
      <c r="I52" s="16">
        <f t="shared" si="2"/>
        <v>1.2</v>
      </c>
      <c r="J52" s="16">
        <v>0</v>
      </c>
      <c r="K52" s="16">
        <f t="shared" si="3"/>
        <v>5.2</v>
      </c>
      <c r="L52" s="33">
        <v>26.611728223473602</v>
      </c>
      <c r="M52" s="34">
        <f t="shared" si="4"/>
        <v>31.811728223473601</v>
      </c>
      <c r="N52" s="35">
        <f t="shared" si="7"/>
        <v>6.25</v>
      </c>
      <c r="O52" s="36">
        <f t="shared" si="6"/>
        <v>25.561728223473601</v>
      </c>
      <c r="P52" s="18">
        <v>261250</v>
      </c>
      <c r="Q52" s="18">
        <v>1723</v>
      </c>
      <c r="R52" s="18"/>
      <c r="S52" s="18"/>
      <c r="T52" s="4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3">
        <v>129</v>
      </c>
      <c r="B53" s="13">
        <v>1191774496</v>
      </c>
      <c r="C53" s="14" t="s">
        <v>233</v>
      </c>
      <c r="D53" s="68"/>
      <c r="E53" s="16">
        <v>4</v>
      </c>
      <c r="F53" s="16">
        <v>60</v>
      </c>
      <c r="G53" s="19" t="s">
        <v>122</v>
      </c>
      <c r="H53" s="18">
        <f t="shared" si="1"/>
        <v>4</v>
      </c>
      <c r="I53" s="16">
        <f t="shared" si="2"/>
        <v>1.2</v>
      </c>
      <c r="J53" s="16">
        <v>0</v>
      </c>
      <c r="K53" s="16">
        <f t="shared" si="3"/>
        <v>5.2</v>
      </c>
      <c r="L53" s="33">
        <v>26.6600806595888</v>
      </c>
      <c r="M53" s="34">
        <f t="shared" si="4"/>
        <v>31.8600806595888</v>
      </c>
      <c r="N53" s="35">
        <f t="shared" si="7"/>
        <v>8.125</v>
      </c>
      <c r="O53" s="36">
        <f t="shared" si="6"/>
        <v>23.7350806595888</v>
      </c>
      <c r="P53" s="18">
        <v>282130</v>
      </c>
      <c r="Q53" s="18">
        <v>1695</v>
      </c>
      <c r="R53" s="18"/>
      <c r="S53" s="18"/>
      <c r="T53" s="47"/>
    </row>
    <row r="54" spans="1:115" s="3" customFormat="1" ht="18.75">
      <c r="A54" s="13">
        <v>130</v>
      </c>
      <c r="B54" s="13">
        <v>1957463045</v>
      </c>
      <c r="C54" s="14" t="s">
        <v>238</v>
      </c>
      <c r="D54" s="68"/>
      <c r="E54" s="16">
        <v>3</v>
      </c>
      <c r="F54" s="16">
        <v>60</v>
      </c>
      <c r="G54" s="22" t="s">
        <v>123</v>
      </c>
      <c r="H54" s="18">
        <f t="shared" si="1"/>
        <v>3</v>
      </c>
      <c r="I54" s="16">
        <f t="shared" si="2"/>
        <v>1.2</v>
      </c>
      <c r="J54" s="16">
        <v>0</v>
      </c>
      <c r="K54" s="16">
        <f t="shared" si="3"/>
        <v>4.2</v>
      </c>
      <c r="L54" s="33">
        <v>27.150097228403901</v>
      </c>
      <c r="M54" s="34">
        <f t="shared" si="4"/>
        <v>31.3500972284039</v>
      </c>
      <c r="N54" s="35">
        <f t="shared" si="7"/>
        <v>6.25</v>
      </c>
      <c r="O54" s="36">
        <f t="shared" si="6"/>
        <v>25.1000972284039</v>
      </c>
      <c r="P54" s="18">
        <v>228748</v>
      </c>
      <c r="Q54" s="18">
        <v>1331</v>
      </c>
      <c r="R54" s="18"/>
      <c r="S54" s="18"/>
      <c r="T54" s="47"/>
    </row>
    <row r="55" spans="1:115" s="3" customFormat="1" ht="18.75">
      <c r="A55" s="13">
        <v>131</v>
      </c>
      <c r="B55" s="13">
        <v>1697244668</v>
      </c>
      <c r="C55" s="14" t="s">
        <v>242</v>
      </c>
      <c r="D55" s="68"/>
      <c r="E55" s="16">
        <v>4</v>
      </c>
      <c r="F55" s="16">
        <v>60</v>
      </c>
      <c r="G55" s="19" t="s">
        <v>122</v>
      </c>
      <c r="H55" s="18">
        <f t="shared" si="1"/>
        <v>4</v>
      </c>
      <c r="I55" s="16">
        <f t="shared" si="2"/>
        <v>1.2</v>
      </c>
      <c r="J55" s="16">
        <v>0</v>
      </c>
      <c r="K55" s="16">
        <f t="shared" si="3"/>
        <v>5.2</v>
      </c>
      <c r="L55" s="33">
        <v>26.6786155994279</v>
      </c>
      <c r="M55" s="34">
        <f t="shared" si="4"/>
        <v>31.878615599427899</v>
      </c>
      <c r="N55" s="35">
        <f t="shared" si="7"/>
        <v>8.125</v>
      </c>
      <c r="O55" s="36">
        <f t="shared" si="6"/>
        <v>23.753615599427899</v>
      </c>
      <c r="P55" s="18">
        <v>221335</v>
      </c>
      <c r="Q55" s="18">
        <v>1399</v>
      </c>
      <c r="R55" s="18"/>
      <c r="S55" s="18"/>
      <c r="T55" s="47"/>
    </row>
    <row r="56" spans="1:115" s="3" customFormat="1" ht="18.75">
      <c r="A56" s="13">
        <v>132</v>
      </c>
      <c r="B56" s="13">
        <v>620404528</v>
      </c>
      <c r="C56" s="14" t="s">
        <v>243</v>
      </c>
      <c r="D56" s="68"/>
      <c r="E56" s="16">
        <v>0</v>
      </c>
      <c r="F56" s="16">
        <v>10</v>
      </c>
      <c r="G56" s="57" t="s">
        <v>187</v>
      </c>
      <c r="H56" s="18">
        <f t="shared" si="1"/>
        <v>0</v>
      </c>
      <c r="I56" s="16">
        <f t="shared" si="2"/>
        <v>0.2</v>
      </c>
      <c r="J56" s="16">
        <v>0</v>
      </c>
      <c r="K56" s="16">
        <f t="shared" si="3"/>
        <v>0.2</v>
      </c>
      <c r="L56" s="33">
        <v>21.103019900157001</v>
      </c>
      <c r="M56" s="34">
        <f t="shared" si="4"/>
        <v>21.303019900157</v>
      </c>
      <c r="N56" s="35">
        <f t="shared" si="7"/>
        <v>0</v>
      </c>
      <c r="O56" s="36">
        <f t="shared" si="6"/>
        <v>21.303019900157</v>
      </c>
      <c r="P56" s="18">
        <v>217655</v>
      </c>
      <c r="Q56" s="18">
        <v>1302</v>
      </c>
      <c r="R56" s="18"/>
      <c r="S56" s="18"/>
      <c r="T56" s="47"/>
    </row>
    <row r="57" spans="1:115" s="3" customFormat="1" ht="18.75">
      <c r="A57" s="13">
        <v>133</v>
      </c>
      <c r="B57" s="13">
        <v>650420877</v>
      </c>
      <c r="C57" s="14" t="s">
        <v>244</v>
      </c>
      <c r="D57" s="68"/>
      <c r="E57" s="16">
        <v>2</v>
      </c>
      <c r="F57" s="16">
        <v>60</v>
      </c>
      <c r="G57" s="57" t="s">
        <v>187</v>
      </c>
      <c r="H57" s="18">
        <f t="shared" si="1"/>
        <v>2</v>
      </c>
      <c r="I57" s="16">
        <f t="shared" si="2"/>
        <v>1.2</v>
      </c>
      <c r="J57" s="16">
        <v>0</v>
      </c>
      <c r="K57" s="16">
        <f t="shared" si="3"/>
        <v>3.2</v>
      </c>
      <c r="L57" s="33">
        <v>19.336578882805</v>
      </c>
      <c r="M57" s="34">
        <f t="shared" si="4"/>
        <v>22.536578882804999</v>
      </c>
      <c r="N57" s="35">
        <f t="shared" si="7"/>
        <v>0</v>
      </c>
      <c r="O57" s="36">
        <f t="shared" si="6"/>
        <v>22.536578882804999</v>
      </c>
      <c r="P57" s="18">
        <v>235133</v>
      </c>
      <c r="Q57" s="18">
        <v>1373</v>
      </c>
      <c r="R57" s="18"/>
      <c r="S57" s="18"/>
      <c r="T57" s="47"/>
    </row>
    <row r="58" spans="1:115" s="3" customFormat="1" ht="18.75">
      <c r="A58" s="13">
        <v>134</v>
      </c>
      <c r="B58" s="13">
        <v>1783102214</v>
      </c>
      <c r="C58" s="14" t="s">
        <v>245</v>
      </c>
      <c r="D58" s="68"/>
      <c r="E58" s="16">
        <v>0</v>
      </c>
      <c r="F58" s="16">
        <v>0</v>
      </c>
      <c r="G58" s="57" t="s">
        <v>187</v>
      </c>
      <c r="H58" s="18">
        <f t="shared" si="1"/>
        <v>0</v>
      </c>
      <c r="I58" s="16">
        <f t="shared" si="2"/>
        <v>0</v>
      </c>
      <c r="J58" s="16">
        <v>0</v>
      </c>
      <c r="K58" s="16">
        <f t="shared" si="3"/>
        <v>0</v>
      </c>
      <c r="L58" s="33">
        <v>21.789015704802601</v>
      </c>
      <c r="M58" s="34">
        <f t="shared" si="4"/>
        <v>21.789015704802601</v>
      </c>
      <c r="N58" s="35">
        <f t="shared" si="7"/>
        <v>0</v>
      </c>
      <c r="O58" s="36">
        <f t="shared" si="6"/>
        <v>21.789015704802601</v>
      </c>
      <c r="P58" s="18"/>
      <c r="Q58" s="18"/>
      <c r="R58" s="18"/>
      <c r="S58" s="18"/>
      <c r="T58" s="47"/>
    </row>
    <row r="59" spans="1:115" s="3" customFormat="1" ht="18.75">
      <c r="A59" s="13">
        <v>135</v>
      </c>
      <c r="B59" s="13">
        <v>228737868</v>
      </c>
      <c r="C59" s="14" t="s">
        <v>248</v>
      </c>
      <c r="D59" s="68"/>
      <c r="E59" s="16">
        <v>0</v>
      </c>
      <c r="F59" s="16">
        <v>0</v>
      </c>
      <c r="G59" s="57" t="s">
        <v>187</v>
      </c>
      <c r="H59" s="18">
        <f t="shared" si="1"/>
        <v>0</v>
      </c>
      <c r="I59" s="16">
        <f t="shared" si="2"/>
        <v>0</v>
      </c>
      <c r="J59" s="16">
        <v>0</v>
      </c>
      <c r="K59" s="16">
        <f t="shared" si="3"/>
        <v>0</v>
      </c>
      <c r="L59" s="33">
        <v>18.5389460247339</v>
      </c>
      <c r="M59" s="34">
        <f t="shared" si="4"/>
        <v>18.5389460247339</v>
      </c>
      <c r="N59" s="35">
        <f t="shared" si="7"/>
        <v>0</v>
      </c>
      <c r="O59" s="36">
        <f t="shared" si="6"/>
        <v>18.5389460247339</v>
      </c>
      <c r="P59" s="18"/>
      <c r="Q59" s="18"/>
      <c r="R59" s="18"/>
      <c r="S59" s="18"/>
      <c r="T59" s="47"/>
    </row>
    <row r="60" spans="1:115" s="3" customFormat="1" ht="18.75">
      <c r="A60" s="13">
        <v>136</v>
      </c>
      <c r="B60" s="13">
        <v>1226154958</v>
      </c>
      <c r="C60" s="14" t="s">
        <v>249</v>
      </c>
      <c r="D60" s="68"/>
      <c r="E60" s="16">
        <v>0</v>
      </c>
      <c r="F60" s="16">
        <v>0</v>
      </c>
      <c r="G60" s="57" t="s">
        <v>187</v>
      </c>
      <c r="H60" s="18">
        <f t="shared" si="1"/>
        <v>0</v>
      </c>
      <c r="I60" s="16">
        <f t="shared" si="2"/>
        <v>0</v>
      </c>
      <c r="J60" s="16">
        <v>0</v>
      </c>
      <c r="K60" s="16">
        <f t="shared" si="3"/>
        <v>0</v>
      </c>
      <c r="L60" s="33">
        <v>21.9009410390419</v>
      </c>
      <c r="M60" s="34">
        <f t="shared" si="4"/>
        <v>21.9009410390419</v>
      </c>
      <c r="N60" s="35">
        <f t="shared" si="7"/>
        <v>0</v>
      </c>
      <c r="O60" s="36">
        <f t="shared" si="6"/>
        <v>21.9009410390419</v>
      </c>
      <c r="P60" s="18"/>
      <c r="Q60" s="18"/>
      <c r="R60" s="18"/>
      <c r="S60" s="18"/>
      <c r="T60" s="47"/>
    </row>
    <row r="61" spans="1:115" s="3" customFormat="1" ht="18.75">
      <c r="A61" s="13">
        <v>137</v>
      </c>
      <c r="B61" s="13">
        <v>1604916542</v>
      </c>
      <c r="C61" s="14" t="s">
        <v>250</v>
      </c>
      <c r="D61" s="68"/>
      <c r="E61" s="16">
        <v>0</v>
      </c>
      <c r="F61" s="16">
        <v>0</v>
      </c>
      <c r="G61" s="57" t="s">
        <v>187</v>
      </c>
      <c r="H61" s="18">
        <f t="shared" si="1"/>
        <v>0</v>
      </c>
      <c r="I61" s="16">
        <f t="shared" si="2"/>
        <v>0</v>
      </c>
      <c r="J61" s="16">
        <v>0</v>
      </c>
      <c r="K61" s="16">
        <f t="shared" si="3"/>
        <v>0</v>
      </c>
      <c r="L61" s="33">
        <v>17.881251416689398</v>
      </c>
      <c r="M61" s="34">
        <f t="shared" si="4"/>
        <v>17.881251416689398</v>
      </c>
      <c r="N61" s="35">
        <f t="shared" si="7"/>
        <v>0</v>
      </c>
      <c r="O61" s="36">
        <f t="shared" si="6"/>
        <v>17.881251416689398</v>
      </c>
      <c r="P61" s="18"/>
      <c r="Q61" s="18"/>
      <c r="R61" s="18"/>
      <c r="S61" s="18"/>
      <c r="T61" s="47"/>
    </row>
    <row r="62" spans="1:115" s="3" customFormat="1" ht="18.75">
      <c r="A62" s="13">
        <v>138</v>
      </c>
      <c r="B62" s="13">
        <v>1440730282</v>
      </c>
      <c r="C62" s="14" t="s">
        <v>258</v>
      </c>
      <c r="D62" s="68"/>
      <c r="E62" s="16">
        <v>0</v>
      </c>
      <c r="F62" s="16">
        <v>48</v>
      </c>
      <c r="G62" s="57" t="s">
        <v>187</v>
      </c>
      <c r="H62" s="18">
        <f t="shared" si="1"/>
        <v>0</v>
      </c>
      <c r="I62" s="16">
        <f t="shared" si="2"/>
        <v>0.96</v>
      </c>
      <c r="J62" s="16">
        <v>0</v>
      </c>
      <c r="K62" s="16">
        <f t="shared" si="3"/>
        <v>0.96</v>
      </c>
      <c r="L62" s="33">
        <v>26.2190279249951</v>
      </c>
      <c r="M62" s="34">
        <f t="shared" si="4"/>
        <v>27.179027924995101</v>
      </c>
      <c r="N62" s="35">
        <f t="shared" si="7"/>
        <v>0</v>
      </c>
      <c r="O62" s="36">
        <f t="shared" si="6"/>
        <v>27.179027924995101</v>
      </c>
      <c r="P62" s="18">
        <v>198479</v>
      </c>
      <c r="Q62" s="18">
        <v>1093</v>
      </c>
      <c r="R62" s="18"/>
      <c r="S62" s="18"/>
      <c r="T62" s="47"/>
    </row>
    <row r="63" spans="1:115" s="3" customFormat="1" ht="18.75">
      <c r="A63" s="13">
        <v>139</v>
      </c>
      <c r="B63" s="13">
        <v>733371013</v>
      </c>
      <c r="C63" s="14" t="s">
        <v>260</v>
      </c>
      <c r="D63" s="68"/>
      <c r="E63" s="16">
        <v>0</v>
      </c>
      <c r="F63" s="16">
        <v>0</v>
      </c>
      <c r="G63" s="57" t="s">
        <v>187</v>
      </c>
      <c r="H63" s="18">
        <f t="shared" si="1"/>
        <v>0</v>
      </c>
      <c r="I63" s="16">
        <f t="shared" si="2"/>
        <v>0</v>
      </c>
      <c r="J63" s="16">
        <v>0</v>
      </c>
      <c r="K63" s="16">
        <f t="shared" si="3"/>
        <v>0</v>
      </c>
      <c r="L63" s="33">
        <v>17.943195572043098</v>
      </c>
      <c r="M63" s="34">
        <f t="shared" si="4"/>
        <v>17.943195572043098</v>
      </c>
      <c r="N63" s="35">
        <f t="shared" si="7"/>
        <v>0</v>
      </c>
      <c r="O63" s="36">
        <f t="shared" si="6"/>
        <v>17.943195572043098</v>
      </c>
      <c r="P63" s="18"/>
      <c r="Q63" s="18"/>
      <c r="R63" s="18"/>
      <c r="S63" s="18"/>
      <c r="T63" s="47"/>
    </row>
    <row r="64" spans="1:115" s="3" customFormat="1" ht="18.75">
      <c r="A64" s="13">
        <v>140</v>
      </c>
      <c r="B64" s="13">
        <v>1065672847</v>
      </c>
      <c r="C64" s="14" t="s">
        <v>259</v>
      </c>
      <c r="D64" s="68"/>
      <c r="E64" s="16">
        <v>3</v>
      </c>
      <c r="F64" s="16">
        <v>32</v>
      </c>
      <c r="G64" s="57" t="s">
        <v>187</v>
      </c>
      <c r="H64" s="18">
        <f t="shared" si="1"/>
        <v>3</v>
      </c>
      <c r="I64" s="16">
        <f t="shared" si="2"/>
        <v>0.64</v>
      </c>
      <c r="J64" s="16">
        <v>0</v>
      </c>
      <c r="K64" s="16">
        <f t="shared" si="3"/>
        <v>3.64</v>
      </c>
      <c r="L64" s="33">
        <v>20.802848165689799</v>
      </c>
      <c r="M64" s="34">
        <f t="shared" si="4"/>
        <v>24.442848165689799</v>
      </c>
      <c r="N64" s="35">
        <f t="shared" si="7"/>
        <v>0</v>
      </c>
      <c r="O64" s="36">
        <f t="shared" si="6"/>
        <v>24.442848165689799</v>
      </c>
      <c r="P64" s="18">
        <v>157886</v>
      </c>
      <c r="Q64" s="18">
        <v>891</v>
      </c>
      <c r="R64" s="18"/>
      <c r="S64" s="18"/>
      <c r="T64" s="47"/>
    </row>
    <row r="65" spans="1:20" s="3" customFormat="1" ht="18.75">
      <c r="A65" s="13">
        <v>141</v>
      </c>
      <c r="B65" s="13">
        <v>1190305158</v>
      </c>
      <c r="C65" s="14" t="s">
        <v>261</v>
      </c>
      <c r="D65" s="68"/>
      <c r="E65" s="16">
        <v>2</v>
      </c>
      <c r="F65" s="16">
        <v>26</v>
      </c>
      <c r="G65" s="57" t="s">
        <v>187</v>
      </c>
      <c r="H65" s="18">
        <f t="shared" si="1"/>
        <v>2</v>
      </c>
      <c r="I65" s="16">
        <f t="shared" si="2"/>
        <v>0.52</v>
      </c>
      <c r="J65" s="16">
        <v>0</v>
      </c>
      <c r="K65" s="16">
        <f t="shared" si="3"/>
        <v>2.52</v>
      </c>
      <c r="L65" s="33">
        <v>22.195983670068699</v>
      </c>
      <c r="M65" s="34">
        <f t="shared" si="4"/>
        <v>24.715983670068699</v>
      </c>
      <c r="N65" s="35">
        <f t="shared" si="7"/>
        <v>0</v>
      </c>
      <c r="O65" s="36">
        <f t="shared" si="6"/>
        <v>24.715983670068699</v>
      </c>
      <c r="P65" s="18">
        <v>206904</v>
      </c>
      <c r="Q65" s="18">
        <v>1001</v>
      </c>
      <c r="R65" s="18"/>
      <c r="S65" s="18"/>
      <c r="T65" s="47"/>
    </row>
    <row r="66" spans="1:20" s="3" customFormat="1" ht="18.75">
      <c r="A66" s="13">
        <v>142</v>
      </c>
      <c r="B66" s="13">
        <v>465762786</v>
      </c>
      <c r="C66" s="14" t="s">
        <v>262</v>
      </c>
      <c r="D66" s="68"/>
      <c r="E66" s="16">
        <v>0</v>
      </c>
      <c r="F66" s="16">
        <v>20</v>
      </c>
      <c r="G66" s="57" t="s">
        <v>187</v>
      </c>
      <c r="H66" s="18">
        <f t="shared" si="1"/>
        <v>0</v>
      </c>
      <c r="I66" s="16">
        <f t="shared" si="2"/>
        <v>0.4</v>
      </c>
      <c r="J66" s="16">
        <v>0</v>
      </c>
      <c r="K66" s="16">
        <f t="shared" si="3"/>
        <v>0.4</v>
      </c>
      <c r="L66" s="33">
        <v>21.9831678692004</v>
      </c>
      <c r="M66" s="34">
        <f t="shared" si="4"/>
        <v>22.383167869200399</v>
      </c>
      <c r="N66" s="35">
        <f t="shared" si="7"/>
        <v>0</v>
      </c>
      <c r="O66" s="36">
        <f t="shared" si="6"/>
        <v>22.383167869200399</v>
      </c>
      <c r="P66" s="18">
        <v>99411</v>
      </c>
      <c r="Q66" s="18">
        <v>699</v>
      </c>
      <c r="R66" s="18"/>
      <c r="S66" s="18"/>
      <c r="T66" s="47"/>
    </row>
  </sheetData>
  <autoFilter ref="A4:T66" xr:uid="{00000000-0009-0000-0000-000012000000}">
    <sortState xmlns:xlrd2="http://schemas.microsoft.com/office/spreadsheetml/2017/richdata2" ref="A4:T66">
      <sortCondition ref="A4:A66"/>
    </sortState>
  </autoFilter>
  <mergeCells count="4">
    <mergeCell ref="A1:Q1"/>
    <mergeCell ref="A2:Q2"/>
    <mergeCell ref="A3:D3"/>
    <mergeCell ref="G3:O3"/>
  </mergeCells>
  <phoneticPr fontId="22" type="noConversion"/>
  <conditionalFormatting sqref="E5:E66">
    <cfRule type="cellIs" dxfId="328" priority="2" operator="lessThan">
      <formula>1</formula>
    </cfRule>
  </conditionalFormatting>
  <conditionalFormatting sqref="F5:F66">
    <cfRule type="cellIs" dxfId="327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DK71"/>
  <sheetViews>
    <sheetView zoomScale="80" zoomScaleNormal="80" workbookViewId="0">
      <selection activeCell="U16" sqref="U16:V1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活动中心2020年2月15日分包贡献明细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49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1</v>
      </c>
      <c r="B5" s="13">
        <v>1782151946</v>
      </c>
      <c r="C5" s="76" t="s">
        <v>26</v>
      </c>
      <c r="D5" s="24"/>
      <c r="E5" s="16">
        <v>3</v>
      </c>
      <c r="F5" s="16">
        <v>71</v>
      </c>
      <c r="G5" s="43" t="s">
        <v>113</v>
      </c>
      <c r="H5" s="18">
        <f t="shared" ref="H5:H68" si="1">E5</f>
        <v>3</v>
      </c>
      <c r="I5" s="16">
        <f t="shared" ref="I5:I68" si="2">F5/$V$13</f>
        <v>1.42</v>
      </c>
      <c r="J5" s="16">
        <v>5</v>
      </c>
      <c r="K5" s="16">
        <f>H5+I5+J5</f>
        <v>9.42</v>
      </c>
      <c r="L5" s="33">
        <v>27.642836824614601</v>
      </c>
      <c r="M5" s="34">
        <f t="shared" ref="M5:M68" si="3">K5+L5</f>
        <v>37.0628368246146</v>
      </c>
      <c r="N5" s="35">
        <f t="shared" ref="N5:N36" si="4">VLOOKUP(G5,$U$3:$V$9,2,FALSE)</f>
        <v>10.625</v>
      </c>
      <c r="O5" s="36">
        <f t="shared" ref="O5:O68" si="5">M5-N5</f>
        <v>26.4378368246146</v>
      </c>
      <c r="P5" s="18">
        <v>285499</v>
      </c>
      <c r="Q5" s="18">
        <v>1646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3">
        <v>110</v>
      </c>
      <c r="B6" s="13">
        <v>1968703358</v>
      </c>
      <c r="C6" s="76" t="s">
        <v>239</v>
      </c>
      <c r="D6" s="68"/>
      <c r="E6" s="16">
        <v>3</v>
      </c>
      <c r="F6" s="16">
        <v>72</v>
      </c>
      <c r="G6" s="43" t="s">
        <v>113</v>
      </c>
      <c r="H6" s="18">
        <f t="shared" si="1"/>
        <v>3</v>
      </c>
      <c r="I6" s="16">
        <f t="shared" si="2"/>
        <v>1.44</v>
      </c>
      <c r="J6" s="16">
        <v>5</v>
      </c>
      <c r="K6" s="16">
        <f t="shared" ref="K6:K68" si="6">H6+I6+J6</f>
        <v>9.44</v>
      </c>
      <c r="L6" s="33">
        <v>26.74</v>
      </c>
      <c r="M6" s="34">
        <f t="shared" si="3"/>
        <v>36.18</v>
      </c>
      <c r="N6" s="35">
        <f t="shared" si="4"/>
        <v>10.625</v>
      </c>
      <c r="O6" s="36">
        <f t="shared" si="5"/>
        <v>25.555</v>
      </c>
      <c r="P6" s="18">
        <v>259748</v>
      </c>
      <c r="Q6" s="18">
        <v>1471</v>
      </c>
      <c r="R6" s="18"/>
      <c r="S6" s="18"/>
      <c r="T6" s="48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34</v>
      </c>
      <c r="B7" s="13">
        <v>2021794494</v>
      </c>
      <c r="C7" s="76" t="s">
        <v>80</v>
      </c>
      <c r="D7" s="24"/>
      <c r="E7" s="16">
        <v>3</v>
      </c>
      <c r="F7" s="16">
        <v>71</v>
      </c>
      <c r="G7" s="43" t="s">
        <v>113</v>
      </c>
      <c r="H7" s="18">
        <f t="shared" si="1"/>
        <v>3</v>
      </c>
      <c r="I7" s="16">
        <f t="shared" si="2"/>
        <v>1.42</v>
      </c>
      <c r="J7" s="16">
        <v>5</v>
      </c>
      <c r="K7" s="16">
        <f t="shared" si="6"/>
        <v>9.42</v>
      </c>
      <c r="L7" s="33">
        <v>25.201774947024202</v>
      </c>
      <c r="M7" s="34">
        <f t="shared" si="3"/>
        <v>34.6217749470242</v>
      </c>
      <c r="N7" s="35">
        <f t="shared" si="4"/>
        <v>10.625</v>
      </c>
      <c r="O7" s="36">
        <f t="shared" si="5"/>
        <v>23.9967749470242</v>
      </c>
      <c r="P7" s="18">
        <v>258228</v>
      </c>
      <c r="Q7" s="18">
        <v>1576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87</v>
      </c>
      <c r="B8" s="13">
        <v>1126397085</v>
      </c>
      <c r="C8" s="76" t="s">
        <v>153</v>
      </c>
      <c r="D8" s="24"/>
      <c r="E8" s="16">
        <v>3</v>
      </c>
      <c r="F8" s="16">
        <v>60</v>
      </c>
      <c r="G8" s="43" t="s">
        <v>113</v>
      </c>
      <c r="H8" s="18">
        <f t="shared" si="1"/>
        <v>3</v>
      </c>
      <c r="I8" s="16">
        <f t="shared" si="2"/>
        <v>1.2</v>
      </c>
      <c r="J8" s="16">
        <v>5</v>
      </c>
      <c r="K8" s="16">
        <f t="shared" si="6"/>
        <v>9.1999999999999993</v>
      </c>
      <c r="L8" s="33">
        <v>24.9062847920381</v>
      </c>
      <c r="M8" s="34">
        <f t="shared" si="3"/>
        <v>34.106284792038096</v>
      </c>
      <c r="N8" s="35">
        <f t="shared" si="4"/>
        <v>10.625</v>
      </c>
      <c r="O8" s="36">
        <f t="shared" si="5"/>
        <v>23.481284792038096</v>
      </c>
      <c r="P8" s="18">
        <v>237598</v>
      </c>
      <c r="Q8" s="18">
        <v>1364</v>
      </c>
      <c r="R8" s="18"/>
      <c r="S8" s="18"/>
      <c r="T8" s="47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3">
        <v>118</v>
      </c>
      <c r="B9" s="13">
        <v>2018112397</v>
      </c>
      <c r="C9" s="13" t="s">
        <v>221</v>
      </c>
      <c r="D9" s="68"/>
      <c r="E9" s="16">
        <v>3</v>
      </c>
      <c r="F9" s="16">
        <v>60</v>
      </c>
      <c r="G9" s="43" t="s">
        <v>113</v>
      </c>
      <c r="H9" s="18">
        <f t="shared" si="1"/>
        <v>3</v>
      </c>
      <c r="I9" s="16">
        <f t="shared" si="2"/>
        <v>1.2</v>
      </c>
      <c r="J9" s="16">
        <v>0</v>
      </c>
      <c r="K9" s="16">
        <f t="shared" si="6"/>
        <v>4.2</v>
      </c>
      <c r="L9" s="33">
        <v>28.089126646349001</v>
      </c>
      <c r="M9" s="34">
        <f t="shared" si="3"/>
        <v>32.289126646349004</v>
      </c>
      <c r="N9" s="35">
        <f t="shared" si="4"/>
        <v>10.625</v>
      </c>
      <c r="O9" s="36">
        <f t="shared" si="5"/>
        <v>21.664126646349004</v>
      </c>
      <c r="P9" s="18">
        <v>211768</v>
      </c>
      <c r="Q9" s="18">
        <v>1169</v>
      </c>
      <c r="R9" s="18"/>
      <c r="S9" s="18"/>
      <c r="T9" s="4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58</v>
      </c>
      <c r="B10" s="13">
        <v>1875367946</v>
      </c>
      <c r="C10" s="13" t="s">
        <v>121</v>
      </c>
      <c r="D10" s="14"/>
      <c r="E10" s="16">
        <v>3</v>
      </c>
      <c r="F10" s="16">
        <v>64</v>
      </c>
      <c r="G10" s="43" t="s">
        <v>113</v>
      </c>
      <c r="H10" s="18">
        <f t="shared" si="1"/>
        <v>3</v>
      </c>
      <c r="I10" s="16">
        <f t="shared" si="2"/>
        <v>1.28</v>
      </c>
      <c r="J10" s="16">
        <v>0</v>
      </c>
      <c r="K10" s="16">
        <f t="shared" si="6"/>
        <v>4.28</v>
      </c>
      <c r="L10" s="33">
        <v>27.964561407363501</v>
      </c>
      <c r="M10" s="34">
        <f t="shared" si="3"/>
        <v>32.244561407363499</v>
      </c>
      <c r="N10" s="35">
        <f t="shared" si="4"/>
        <v>10.625</v>
      </c>
      <c r="O10" s="36">
        <f t="shared" si="5"/>
        <v>21.619561407363499</v>
      </c>
      <c r="P10" s="18">
        <v>226920</v>
      </c>
      <c r="Q10" s="18">
        <v>1332</v>
      </c>
      <c r="R10" s="18"/>
      <c r="S10" s="18"/>
      <c r="T10" s="18"/>
      <c r="U10" s="50"/>
    </row>
    <row r="11" spans="1:25" s="1" customFormat="1" ht="18.75">
      <c r="A11" s="14">
        <v>57</v>
      </c>
      <c r="B11" s="13">
        <v>446583427</v>
      </c>
      <c r="C11" s="13" t="s">
        <v>118</v>
      </c>
      <c r="D11" s="14" t="s">
        <v>119</v>
      </c>
      <c r="E11" s="16">
        <v>3</v>
      </c>
      <c r="F11" s="16">
        <v>60</v>
      </c>
      <c r="G11" s="45" t="s">
        <v>117</v>
      </c>
      <c r="H11" s="18">
        <f t="shared" si="1"/>
        <v>3</v>
      </c>
      <c r="I11" s="16">
        <f t="shared" si="2"/>
        <v>1.2</v>
      </c>
      <c r="J11" s="16">
        <v>0</v>
      </c>
      <c r="K11" s="16">
        <f t="shared" si="6"/>
        <v>4.2</v>
      </c>
      <c r="L11" s="33">
        <v>27.852621773858701</v>
      </c>
      <c r="M11" s="34">
        <f t="shared" si="3"/>
        <v>32.052621773858704</v>
      </c>
      <c r="N11" s="35">
        <f t="shared" si="4"/>
        <v>8.75</v>
      </c>
      <c r="O11" s="36">
        <f t="shared" si="5"/>
        <v>23.302621773858704</v>
      </c>
      <c r="P11" s="18">
        <v>243707</v>
      </c>
      <c r="Q11" s="18">
        <v>1355</v>
      </c>
      <c r="R11" s="18"/>
      <c r="S11" s="18"/>
      <c r="T11" s="18"/>
      <c r="U11" s="51" t="s">
        <v>209</v>
      </c>
      <c r="V11" s="1">
        <v>15000</v>
      </c>
    </row>
    <row r="12" spans="1:25" s="2" customFormat="1" ht="18.75">
      <c r="A12" s="14">
        <v>120</v>
      </c>
      <c r="B12" s="13">
        <v>171422146</v>
      </c>
      <c r="C12" s="13" t="s">
        <v>246</v>
      </c>
      <c r="D12" s="13" t="s">
        <v>226</v>
      </c>
      <c r="E12" s="16">
        <v>3</v>
      </c>
      <c r="F12" s="16">
        <v>65</v>
      </c>
      <c r="G12" s="45" t="s">
        <v>117</v>
      </c>
      <c r="H12" s="18">
        <f t="shared" si="1"/>
        <v>3</v>
      </c>
      <c r="I12" s="16">
        <f t="shared" si="2"/>
        <v>1.3</v>
      </c>
      <c r="J12" s="16">
        <v>0</v>
      </c>
      <c r="K12" s="16">
        <f t="shared" si="6"/>
        <v>4.3</v>
      </c>
      <c r="L12" s="33">
        <v>27.048619197086101</v>
      </c>
      <c r="M12" s="34">
        <f t="shared" si="3"/>
        <v>31.348619197086101</v>
      </c>
      <c r="N12" s="35">
        <f t="shared" si="4"/>
        <v>8.75</v>
      </c>
      <c r="O12" s="36">
        <f t="shared" si="5"/>
        <v>22.598619197086101</v>
      </c>
      <c r="P12" s="18">
        <v>264179</v>
      </c>
      <c r="Q12" s="18">
        <v>1585</v>
      </c>
      <c r="R12" s="18"/>
      <c r="S12" s="18"/>
      <c r="T12" s="47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51</v>
      </c>
      <c r="B13" s="13">
        <v>224931272</v>
      </c>
      <c r="C13" s="13" t="s">
        <v>97</v>
      </c>
      <c r="D13" s="24"/>
      <c r="E13" s="16">
        <v>3</v>
      </c>
      <c r="F13" s="16">
        <v>32</v>
      </c>
      <c r="G13" s="45" t="s">
        <v>117</v>
      </c>
      <c r="H13" s="18">
        <f t="shared" si="1"/>
        <v>3</v>
      </c>
      <c r="I13" s="16">
        <f t="shared" si="2"/>
        <v>0.64</v>
      </c>
      <c r="J13" s="16">
        <v>0</v>
      </c>
      <c r="K13" s="16">
        <f t="shared" si="6"/>
        <v>3.64</v>
      </c>
      <c r="L13" s="33">
        <v>27.6890596444712</v>
      </c>
      <c r="M13" s="34">
        <f t="shared" si="3"/>
        <v>31.329059644471201</v>
      </c>
      <c r="N13" s="35">
        <f t="shared" si="4"/>
        <v>8.75</v>
      </c>
      <c r="O13" s="36">
        <f t="shared" si="5"/>
        <v>22.579059644471201</v>
      </c>
      <c r="P13" s="18">
        <v>201747</v>
      </c>
      <c r="Q13" s="18">
        <v>1250</v>
      </c>
      <c r="R13" s="18"/>
      <c r="S13" s="18"/>
      <c r="T13" s="18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82</v>
      </c>
      <c r="B14" s="13">
        <v>982362214</v>
      </c>
      <c r="C14" s="13" t="s">
        <v>144</v>
      </c>
      <c r="D14" s="24"/>
      <c r="E14" s="16">
        <v>3</v>
      </c>
      <c r="F14" s="16">
        <v>68</v>
      </c>
      <c r="G14" s="45" t="s">
        <v>117</v>
      </c>
      <c r="H14" s="18">
        <f t="shared" si="1"/>
        <v>3</v>
      </c>
      <c r="I14" s="16">
        <f t="shared" si="2"/>
        <v>1.36</v>
      </c>
      <c r="J14" s="16">
        <v>0</v>
      </c>
      <c r="K14" s="16">
        <f t="shared" si="6"/>
        <v>4.3600000000000003</v>
      </c>
      <c r="L14" s="33">
        <v>26.634684477995599</v>
      </c>
      <c r="M14" s="34">
        <f t="shared" si="3"/>
        <v>30.994684477995598</v>
      </c>
      <c r="N14" s="35">
        <f t="shared" si="4"/>
        <v>8.75</v>
      </c>
      <c r="O14" s="36">
        <f t="shared" si="5"/>
        <v>22.244684477995598</v>
      </c>
      <c r="P14" s="18">
        <v>234349</v>
      </c>
      <c r="Q14" s="18">
        <v>1463</v>
      </c>
      <c r="R14" s="18"/>
      <c r="S14" s="18"/>
      <c r="T14" s="18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53</v>
      </c>
      <c r="B15" s="13">
        <v>500959924</v>
      </c>
      <c r="C15" s="13" t="s">
        <v>268</v>
      </c>
      <c r="D15" s="24" t="s">
        <v>99</v>
      </c>
      <c r="E15" s="16">
        <v>3</v>
      </c>
      <c r="F15" s="16">
        <v>70</v>
      </c>
      <c r="G15" s="45" t="s">
        <v>117</v>
      </c>
      <c r="H15" s="18">
        <f t="shared" si="1"/>
        <v>3</v>
      </c>
      <c r="I15" s="16">
        <f t="shared" si="2"/>
        <v>1.4</v>
      </c>
      <c r="J15" s="16">
        <v>0</v>
      </c>
      <c r="K15" s="16">
        <f t="shared" si="6"/>
        <v>4.4000000000000004</v>
      </c>
      <c r="L15" s="33">
        <v>26.3413026640482</v>
      </c>
      <c r="M15" s="34">
        <f t="shared" si="3"/>
        <v>30.741302664048199</v>
      </c>
      <c r="N15" s="35">
        <f t="shared" si="4"/>
        <v>8.75</v>
      </c>
      <c r="O15" s="36">
        <f t="shared" si="5"/>
        <v>21.991302664048199</v>
      </c>
      <c r="P15" s="18">
        <v>244540</v>
      </c>
      <c r="Q15" s="18">
        <v>1431</v>
      </c>
      <c r="R15" s="18"/>
      <c r="S15" s="18"/>
      <c r="T15" s="18"/>
      <c r="U15" s="1" t="s">
        <v>213</v>
      </c>
      <c r="V15" s="53">
        <v>2</v>
      </c>
      <c r="W15" s="1"/>
      <c r="X15" s="1"/>
      <c r="Y15" s="1"/>
    </row>
    <row r="16" spans="1:25" s="2" customFormat="1" ht="18.75">
      <c r="A16" s="13">
        <v>127</v>
      </c>
      <c r="B16" s="13">
        <v>615908706</v>
      </c>
      <c r="C16" s="14" t="s">
        <v>240</v>
      </c>
      <c r="D16" s="68" t="s">
        <v>232</v>
      </c>
      <c r="E16" s="16">
        <v>3</v>
      </c>
      <c r="F16" s="16">
        <v>71</v>
      </c>
      <c r="G16" s="23" t="s">
        <v>120</v>
      </c>
      <c r="H16" s="18">
        <f t="shared" si="1"/>
        <v>3</v>
      </c>
      <c r="I16" s="16">
        <f t="shared" si="2"/>
        <v>1.42</v>
      </c>
      <c r="J16" s="16">
        <v>0</v>
      </c>
      <c r="K16" s="16">
        <f t="shared" si="6"/>
        <v>4.42</v>
      </c>
      <c r="L16" s="33">
        <v>26.2880877041543</v>
      </c>
      <c r="M16" s="34">
        <f t="shared" si="3"/>
        <v>30.708087704154302</v>
      </c>
      <c r="N16" s="35">
        <f t="shared" si="4"/>
        <v>6.875</v>
      </c>
      <c r="O16" s="36">
        <f t="shared" si="5"/>
        <v>23.833087704154302</v>
      </c>
      <c r="P16" s="18">
        <v>284585</v>
      </c>
      <c r="Q16" s="18">
        <v>1776</v>
      </c>
      <c r="R16" s="18"/>
      <c r="S16" s="18"/>
      <c r="T16" s="47"/>
      <c r="U16" s="1" t="s">
        <v>214</v>
      </c>
      <c r="V16" s="53">
        <v>15</v>
      </c>
      <c r="W16" s="1"/>
      <c r="X16" s="1"/>
      <c r="Y16" s="1"/>
    </row>
    <row r="17" spans="1:25" s="2" customFormat="1" ht="18.75">
      <c r="A17" s="14">
        <v>46</v>
      </c>
      <c r="B17" s="13">
        <v>2109182835</v>
      </c>
      <c r="C17" s="13" t="s">
        <v>92</v>
      </c>
      <c r="D17" s="24"/>
      <c r="E17" s="16">
        <v>3</v>
      </c>
      <c r="F17" s="16">
        <v>70</v>
      </c>
      <c r="G17" s="23" t="s">
        <v>120</v>
      </c>
      <c r="H17" s="18">
        <f t="shared" si="1"/>
        <v>3</v>
      </c>
      <c r="I17" s="16">
        <f t="shared" si="2"/>
        <v>1.4</v>
      </c>
      <c r="J17" s="16">
        <v>0</v>
      </c>
      <c r="K17" s="16">
        <f t="shared" si="6"/>
        <v>4.4000000000000004</v>
      </c>
      <c r="L17" s="33">
        <v>26.2313648291947</v>
      </c>
      <c r="M17" s="34">
        <f t="shared" si="3"/>
        <v>30.631364829194702</v>
      </c>
      <c r="N17" s="35">
        <f t="shared" si="4"/>
        <v>6.875</v>
      </c>
      <c r="O17" s="36">
        <f t="shared" si="5"/>
        <v>23.756364829194702</v>
      </c>
      <c r="P17" s="18">
        <v>245168</v>
      </c>
      <c r="Q17" s="18">
        <v>1403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12</v>
      </c>
      <c r="B18" s="13">
        <v>1137897317</v>
      </c>
      <c r="C18" s="13" t="s">
        <v>53</v>
      </c>
      <c r="D18" s="24"/>
      <c r="E18" s="16">
        <v>3</v>
      </c>
      <c r="F18" s="16">
        <v>60</v>
      </c>
      <c r="G18" s="23" t="s">
        <v>120</v>
      </c>
      <c r="H18" s="18">
        <f t="shared" si="1"/>
        <v>3</v>
      </c>
      <c r="I18" s="16">
        <f t="shared" si="2"/>
        <v>1.2</v>
      </c>
      <c r="J18" s="16">
        <v>0</v>
      </c>
      <c r="K18" s="16">
        <f t="shared" si="6"/>
        <v>4.2</v>
      </c>
      <c r="L18" s="33">
        <v>26.329482988314201</v>
      </c>
      <c r="M18" s="34">
        <f t="shared" si="3"/>
        <v>30.5294829883142</v>
      </c>
      <c r="N18" s="35">
        <f t="shared" si="4"/>
        <v>6.875</v>
      </c>
      <c r="O18" s="36">
        <f t="shared" si="5"/>
        <v>23.6544829883142</v>
      </c>
      <c r="P18" s="18">
        <v>256933</v>
      </c>
      <c r="Q18" s="18">
        <v>1624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92</v>
      </c>
      <c r="B19" s="13">
        <v>1367873925</v>
      </c>
      <c r="C19" s="13" t="s">
        <v>191</v>
      </c>
      <c r="D19" s="24" t="s">
        <v>159</v>
      </c>
      <c r="E19" s="16">
        <v>3</v>
      </c>
      <c r="F19" s="16">
        <v>69</v>
      </c>
      <c r="G19" s="23" t="s">
        <v>120</v>
      </c>
      <c r="H19" s="18">
        <f t="shared" si="1"/>
        <v>3</v>
      </c>
      <c r="I19" s="16">
        <f t="shared" si="2"/>
        <v>1.38</v>
      </c>
      <c r="J19" s="16">
        <v>0</v>
      </c>
      <c r="K19" s="16">
        <f t="shared" si="6"/>
        <v>4.38</v>
      </c>
      <c r="L19" s="33">
        <v>25.934622861229599</v>
      </c>
      <c r="M19" s="34">
        <f t="shared" si="3"/>
        <v>30.314622861229598</v>
      </c>
      <c r="N19" s="35">
        <f t="shared" si="4"/>
        <v>6.875</v>
      </c>
      <c r="O19" s="36">
        <f t="shared" si="5"/>
        <v>23.439622861229598</v>
      </c>
      <c r="P19" s="18">
        <v>220014</v>
      </c>
      <c r="Q19" s="18">
        <v>1298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4">
        <v>10</v>
      </c>
      <c r="B20" s="13">
        <v>2108977014</v>
      </c>
      <c r="C20" s="13" t="s">
        <v>49</v>
      </c>
      <c r="D20" s="24"/>
      <c r="E20" s="16">
        <v>3</v>
      </c>
      <c r="F20" s="16">
        <v>60</v>
      </c>
      <c r="G20" s="23" t="s">
        <v>120</v>
      </c>
      <c r="H20" s="18">
        <f t="shared" si="1"/>
        <v>3</v>
      </c>
      <c r="I20" s="16">
        <f t="shared" si="2"/>
        <v>1.2</v>
      </c>
      <c r="J20" s="16">
        <v>0</v>
      </c>
      <c r="K20" s="16">
        <f t="shared" si="6"/>
        <v>4.2</v>
      </c>
      <c r="L20" s="33">
        <v>26.109729379918502</v>
      </c>
      <c r="M20" s="34">
        <f t="shared" si="3"/>
        <v>30.309729379918501</v>
      </c>
      <c r="N20" s="35">
        <f t="shared" si="4"/>
        <v>6.875</v>
      </c>
      <c r="O20" s="36">
        <f t="shared" si="5"/>
        <v>23.434729379918501</v>
      </c>
      <c r="P20" s="18">
        <v>257699</v>
      </c>
      <c r="Q20" s="18">
        <v>1524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15</v>
      </c>
      <c r="B21" s="13">
        <v>388960345</v>
      </c>
      <c r="C21" s="13" t="s">
        <v>59</v>
      </c>
      <c r="D21" s="24"/>
      <c r="E21" s="16">
        <v>3</v>
      </c>
      <c r="F21" s="16">
        <v>61</v>
      </c>
      <c r="G21" s="23" t="s">
        <v>120</v>
      </c>
      <c r="H21" s="18">
        <f t="shared" si="1"/>
        <v>3</v>
      </c>
      <c r="I21" s="16">
        <f t="shared" si="2"/>
        <v>1.22</v>
      </c>
      <c r="J21" s="16">
        <v>0</v>
      </c>
      <c r="K21" s="16">
        <f t="shared" si="6"/>
        <v>4.22</v>
      </c>
      <c r="L21" s="33">
        <v>26.046986980895099</v>
      </c>
      <c r="M21" s="34">
        <f t="shared" si="3"/>
        <v>30.266986980895098</v>
      </c>
      <c r="N21" s="35">
        <f t="shared" si="4"/>
        <v>6.875</v>
      </c>
      <c r="O21" s="36">
        <f t="shared" si="5"/>
        <v>23.391986980895098</v>
      </c>
      <c r="P21" s="18">
        <v>252170</v>
      </c>
      <c r="Q21" s="18">
        <v>1470</v>
      </c>
      <c r="R21" s="18"/>
      <c r="S21" s="18"/>
      <c r="T21" s="18"/>
      <c r="U21" s="1"/>
      <c r="V21" s="1"/>
      <c r="W21" s="1"/>
      <c r="X21" s="1"/>
      <c r="Y21" s="1"/>
    </row>
    <row r="22" spans="1:25" s="2" customFormat="1" ht="18.75">
      <c r="A22" s="14">
        <v>16</v>
      </c>
      <c r="B22" s="13">
        <v>438498603</v>
      </c>
      <c r="C22" s="13" t="s">
        <v>61</v>
      </c>
      <c r="D22" s="24"/>
      <c r="E22" s="16">
        <v>3</v>
      </c>
      <c r="F22" s="16">
        <v>60</v>
      </c>
      <c r="G22" s="23" t="s">
        <v>120</v>
      </c>
      <c r="H22" s="18">
        <f t="shared" si="1"/>
        <v>3</v>
      </c>
      <c r="I22" s="16">
        <f t="shared" si="2"/>
        <v>1.2</v>
      </c>
      <c r="J22" s="16">
        <v>0</v>
      </c>
      <c r="K22" s="16">
        <f t="shared" si="6"/>
        <v>4.2</v>
      </c>
      <c r="L22" s="33">
        <v>25.920166907263098</v>
      </c>
      <c r="M22" s="34">
        <f t="shared" si="3"/>
        <v>30.120166907263098</v>
      </c>
      <c r="N22" s="35">
        <f t="shared" si="4"/>
        <v>6.875</v>
      </c>
      <c r="O22" s="36">
        <f t="shared" si="5"/>
        <v>23.245166907263098</v>
      </c>
      <c r="P22" s="18">
        <v>239602</v>
      </c>
      <c r="Q22" s="18">
        <v>1332</v>
      </c>
      <c r="R22" s="18"/>
      <c r="S22" s="18"/>
      <c r="T22" s="4"/>
      <c r="U22" s="1"/>
      <c r="V22" s="1"/>
      <c r="W22" s="1"/>
      <c r="X22" s="1"/>
      <c r="Y22" s="1"/>
    </row>
    <row r="23" spans="1:25" s="1" customFormat="1" ht="18.75">
      <c r="A23" s="13">
        <v>126</v>
      </c>
      <c r="B23" s="13">
        <v>2052156392</v>
      </c>
      <c r="C23" s="14" t="s">
        <v>234</v>
      </c>
      <c r="D23" s="68"/>
      <c r="E23" s="16">
        <v>3</v>
      </c>
      <c r="F23" s="16">
        <v>66</v>
      </c>
      <c r="G23" s="23" t="s">
        <v>120</v>
      </c>
      <c r="H23" s="18">
        <f t="shared" si="1"/>
        <v>3</v>
      </c>
      <c r="I23" s="16">
        <f t="shared" si="2"/>
        <v>1.32</v>
      </c>
      <c r="J23" s="16">
        <v>0</v>
      </c>
      <c r="K23" s="16">
        <f t="shared" si="6"/>
        <v>4.32</v>
      </c>
      <c r="L23" s="33">
        <v>25.792854270305899</v>
      </c>
      <c r="M23" s="34">
        <f t="shared" si="3"/>
        <v>30.112854270305899</v>
      </c>
      <c r="N23" s="35">
        <f t="shared" si="4"/>
        <v>6.875</v>
      </c>
      <c r="O23" s="36">
        <f t="shared" si="5"/>
        <v>23.237854270305899</v>
      </c>
      <c r="P23" s="18">
        <v>275287</v>
      </c>
      <c r="Q23" s="18">
        <v>1587</v>
      </c>
      <c r="R23" s="18"/>
      <c r="S23" s="18"/>
      <c r="T23" s="47"/>
    </row>
    <row r="24" spans="1:25" s="1" customFormat="1" ht="18.75">
      <c r="A24" s="14">
        <v>5</v>
      </c>
      <c r="B24" s="13">
        <v>1044399218</v>
      </c>
      <c r="C24" s="13" t="s">
        <v>39</v>
      </c>
      <c r="D24" s="24"/>
      <c r="E24" s="16">
        <v>3</v>
      </c>
      <c r="F24" s="16">
        <v>60</v>
      </c>
      <c r="G24" s="23" t="s">
        <v>120</v>
      </c>
      <c r="H24" s="18">
        <f t="shared" si="1"/>
        <v>3</v>
      </c>
      <c r="I24" s="16">
        <f t="shared" si="2"/>
        <v>1.2</v>
      </c>
      <c r="J24" s="16">
        <v>0</v>
      </c>
      <c r="K24" s="16">
        <f t="shared" si="6"/>
        <v>4.2</v>
      </c>
      <c r="L24" s="33">
        <v>25.870082521677698</v>
      </c>
      <c r="M24" s="34">
        <f t="shared" si="3"/>
        <v>30.070082521677698</v>
      </c>
      <c r="N24" s="35">
        <f t="shared" si="4"/>
        <v>6.875</v>
      </c>
      <c r="O24" s="36">
        <f t="shared" si="5"/>
        <v>23.195082521677698</v>
      </c>
      <c r="P24" s="18">
        <v>241037</v>
      </c>
      <c r="Q24" s="18">
        <v>1407</v>
      </c>
      <c r="R24" s="18"/>
      <c r="S24" s="18"/>
      <c r="T24" s="18"/>
    </row>
    <row r="25" spans="1:25" s="1" customFormat="1" ht="18.75">
      <c r="A25" s="13">
        <v>128</v>
      </c>
      <c r="B25" s="13">
        <v>1214614935</v>
      </c>
      <c r="C25" s="14" t="s">
        <v>257</v>
      </c>
      <c r="D25" s="14" t="s">
        <v>235</v>
      </c>
      <c r="E25" s="16">
        <v>3</v>
      </c>
      <c r="F25" s="16">
        <v>74</v>
      </c>
      <c r="G25" s="23" t="s">
        <v>120</v>
      </c>
      <c r="H25" s="18">
        <f t="shared" si="1"/>
        <v>3</v>
      </c>
      <c r="I25" s="16">
        <f t="shared" si="2"/>
        <v>1.48</v>
      </c>
      <c r="J25" s="16">
        <v>0</v>
      </c>
      <c r="K25" s="16">
        <f t="shared" si="6"/>
        <v>4.4800000000000004</v>
      </c>
      <c r="L25" s="33">
        <v>25.561728223473601</v>
      </c>
      <c r="M25" s="34">
        <f t="shared" si="3"/>
        <v>30.041728223473601</v>
      </c>
      <c r="N25" s="35">
        <f t="shared" si="4"/>
        <v>6.875</v>
      </c>
      <c r="O25" s="36">
        <f t="shared" si="5"/>
        <v>23.166728223473601</v>
      </c>
      <c r="P25" s="18">
        <v>261250</v>
      </c>
      <c r="Q25" s="18">
        <v>1723</v>
      </c>
      <c r="R25" s="18"/>
      <c r="S25" s="18"/>
      <c r="T25" s="47"/>
    </row>
    <row r="26" spans="1:25" s="1" customFormat="1" ht="18.75" hidden="1" customHeight="1">
      <c r="A26" s="14">
        <v>35</v>
      </c>
      <c r="B26" s="13"/>
      <c r="C26" s="13" t="s">
        <v>81</v>
      </c>
      <c r="D26" s="24"/>
      <c r="E26" s="16">
        <v>0</v>
      </c>
      <c r="F26" s="16">
        <v>0</v>
      </c>
      <c r="G26" s="23" t="s">
        <v>120</v>
      </c>
      <c r="H26" s="18">
        <f t="shared" si="1"/>
        <v>0</v>
      </c>
      <c r="I26" s="16">
        <f t="shared" si="2"/>
        <v>0</v>
      </c>
      <c r="J26" s="16">
        <v>0</v>
      </c>
      <c r="K26" s="16">
        <f t="shared" si="6"/>
        <v>0</v>
      </c>
      <c r="L26" s="33" t="e">
        <v>#N/A</v>
      </c>
      <c r="M26" s="34" t="e">
        <f t="shared" si="3"/>
        <v>#N/A</v>
      </c>
      <c r="N26" s="35">
        <f t="shared" si="4"/>
        <v>6.875</v>
      </c>
      <c r="O26" s="36" t="e">
        <f t="shared" si="5"/>
        <v>#N/A</v>
      </c>
      <c r="P26" s="18"/>
      <c r="Q26" s="18"/>
      <c r="R26" s="18"/>
      <c r="S26" s="18"/>
      <c r="T26" s="18"/>
    </row>
    <row r="27" spans="1:25" s="1" customFormat="1" ht="18.75">
      <c r="A27" s="13">
        <v>125</v>
      </c>
      <c r="B27" s="13">
        <v>2122462759</v>
      </c>
      <c r="C27" s="14" t="s">
        <v>236</v>
      </c>
      <c r="D27" s="68"/>
      <c r="E27" s="16">
        <v>3</v>
      </c>
      <c r="F27" s="16">
        <v>51</v>
      </c>
      <c r="G27" s="23" t="s">
        <v>120</v>
      </c>
      <c r="H27" s="18">
        <f t="shared" si="1"/>
        <v>3</v>
      </c>
      <c r="I27" s="16">
        <f t="shared" si="2"/>
        <v>1.02</v>
      </c>
      <c r="J27" s="16">
        <v>0</v>
      </c>
      <c r="K27" s="16">
        <f t="shared" si="6"/>
        <v>4.0199999999999996</v>
      </c>
      <c r="L27" s="33">
        <v>25.732246632256299</v>
      </c>
      <c r="M27" s="34">
        <f t="shared" si="3"/>
        <v>29.752246632256298</v>
      </c>
      <c r="N27" s="35">
        <f t="shared" si="4"/>
        <v>6.875</v>
      </c>
      <c r="O27" s="36">
        <f t="shared" si="5"/>
        <v>22.877246632256298</v>
      </c>
      <c r="P27" s="18">
        <v>266641</v>
      </c>
      <c r="Q27" s="18">
        <v>1609</v>
      </c>
      <c r="R27" s="18"/>
      <c r="S27" s="18"/>
      <c r="T27" s="47"/>
    </row>
    <row r="28" spans="1:25" s="1" customFormat="1" ht="18.75">
      <c r="A28" s="14">
        <v>99</v>
      </c>
      <c r="B28" s="13">
        <v>1797454822</v>
      </c>
      <c r="C28" s="13" t="s">
        <v>181</v>
      </c>
      <c r="D28" s="24"/>
      <c r="E28" s="16">
        <v>0</v>
      </c>
      <c r="F28" s="16">
        <v>54</v>
      </c>
      <c r="G28" s="57" t="s">
        <v>187</v>
      </c>
      <c r="H28" s="18">
        <f t="shared" si="1"/>
        <v>0</v>
      </c>
      <c r="I28" s="16">
        <f t="shared" si="2"/>
        <v>1.08</v>
      </c>
      <c r="J28" s="16">
        <v>0</v>
      </c>
      <c r="K28" s="16">
        <f t="shared" si="6"/>
        <v>1.08</v>
      </c>
      <c r="L28" s="33">
        <v>28.538269379497201</v>
      </c>
      <c r="M28" s="34">
        <f t="shared" si="3"/>
        <v>29.6182693794972</v>
      </c>
      <c r="N28" s="35">
        <f t="shared" si="4"/>
        <v>0</v>
      </c>
      <c r="O28" s="36">
        <f t="shared" si="5"/>
        <v>29.6182693794972</v>
      </c>
      <c r="P28" s="18">
        <v>213220</v>
      </c>
      <c r="Q28" s="18">
        <v>1118</v>
      </c>
      <c r="R28" s="18"/>
      <c r="S28" s="18"/>
      <c r="T28" s="47"/>
    </row>
    <row r="29" spans="1:25" s="2" customFormat="1" ht="18.75">
      <c r="A29" s="14">
        <v>103</v>
      </c>
      <c r="B29" s="13">
        <v>1540443440</v>
      </c>
      <c r="C29" s="13" t="s">
        <v>193</v>
      </c>
      <c r="D29" s="24" t="s">
        <v>189</v>
      </c>
      <c r="E29" s="16">
        <v>3</v>
      </c>
      <c r="F29" s="16">
        <v>44</v>
      </c>
      <c r="G29" s="23" t="s">
        <v>120</v>
      </c>
      <c r="H29" s="18">
        <f t="shared" si="1"/>
        <v>3</v>
      </c>
      <c r="I29" s="16">
        <f t="shared" si="2"/>
        <v>0.88</v>
      </c>
      <c r="J29" s="16">
        <v>0</v>
      </c>
      <c r="K29" s="16">
        <f t="shared" si="6"/>
        <v>3.88</v>
      </c>
      <c r="L29" s="33">
        <v>25.2137459871667</v>
      </c>
      <c r="M29" s="34">
        <f t="shared" si="3"/>
        <v>29.093745987166699</v>
      </c>
      <c r="N29" s="35">
        <f t="shared" si="4"/>
        <v>6.875</v>
      </c>
      <c r="O29" s="36">
        <f t="shared" si="5"/>
        <v>22.218745987166699</v>
      </c>
      <c r="P29" s="18">
        <v>195463</v>
      </c>
      <c r="Q29" s="18">
        <v>1219</v>
      </c>
      <c r="R29" s="18"/>
      <c r="S29" s="18"/>
      <c r="T29" s="33"/>
      <c r="U29" s="1"/>
      <c r="V29" s="1"/>
      <c r="W29" s="1"/>
      <c r="X29" s="1"/>
      <c r="Y29" s="1"/>
    </row>
    <row r="30" spans="1:25" s="2" customFormat="1" ht="18.75">
      <c r="A30" s="14">
        <v>107</v>
      </c>
      <c r="B30" s="13">
        <v>662528105</v>
      </c>
      <c r="C30" s="13" t="s">
        <v>195</v>
      </c>
      <c r="D30" s="24"/>
      <c r="E30" s="16">
        <v>1</v>
      </c>
      <c r="F30" s="16">
        <v>60</v>
      </c>
      <c r="G30" s="23" t="s">
        <v>120</v>
      </c>
      <c r="H30" s="18">
        <f t="shared" si="1"/>
        <v>1</v>
      </c>
      <c r="I30" s="16">
        <f t="shared" si="2"/>
        <v>1.2</v>
      </c>
      <c r="J30" s="16">
        <v>0</v>
      </c>
      <c r="K30" s="16">
        <f t="shared" si="6"/>
        <v>2.2000000000000002</v>
      </c>
      <c r="L30" s="33">
        <v>26.878268565663902</v>
      </c>
      <c r="M30" s="34">
        <f t="shared" si="3"/>
        <v>29.078268565663901</v>
      </c>
      <c r="N30" s="35">
        <f t="shared" si="4"/>
        <v>6.875</v>
      </c>
      <c r="O30" s="36">
        <f t="shared" si="5"/>
        <v>22.203268565663901</v>
      </c>
      <c r="P30" s="18">
        <v>198321</v>
      </c>
      <c r="Q30" s="18">
        <v>1376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4">
        <v>94</v>
      </c>
      <c r="B31" s="13">
        <v>1885772704</v>
      </c>
      <c r="C31" s="13" t="s">
        <v>180</v>
      </c>
      <c r="D31" s="24"/>
      <c r="E31" s="16">
        <v>3</v>
      </c>
      <c r="F31" s="16">
        <v>60</v>
      </c>
      <c r="G31" s="23" t="s">
        <v>120</v>
      </c>
      <c r="H31" s="18">
        <f t="shared" si="1"/>
        <v>3</v>
      </c>
      <c r="I31" s="16">
        <f t="shared" si="2"/>
        <v>1.2</v>
      </c>
      <c r="J31" s="16">
        <v>0</v>
      </c>
      <c r="K31" s="16">
        <f t="shared" si="6"/>
        <v>4.2</v>
      </c>
      <c r="L31" s="33">
        <v>24.703106055752901</v>
      </c>
      <c r="M31" s="34">
        <f t="shared" si="3"/>
        <v>28.9031060557529</v>
      </c>
      <c r="N31" s="35">
        <f t="shared" si="4"/>
        <v>6.875</v>
      </c>
      <c r="O31" s="36">
        <f t="shared" si="5"/>
        <v>22.0281060557529</v>
      </c>
      <c r="P31" s="18">
        <v>198783</v>
      </c>
      <c r="Q31" s="18">
        <v>1149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43</v>
      </c>
      <c r="B32" s="13">
        <v>1853818182</v>
      </c>
      <c r="C32" s="13" t="s">
        <v>89</v>
      </c>
      <c r="D32" s="24"/>
      <c r="E32" s="16">
        <v>2</v>
      </c>
      <c r="F32" s="16">
        <v>70</v>
      </c>
      <c r="G32" s="23" t="s">
        <v>120</v>
      </c>
      <c r="H32" s="18">
        <f t="shared" si="1"/>
        <v>2</v>
      </c>
      <c r="I32" s="16">
        <f t="shared" si="2"/>
        <v>1.4</v>
      </c>
      <c r="J32" s="16">
        <v>0</v>
      </c>
      <c r="K32" s="16">
        <f t="shared" si="6"/>
        <v>3.4</v>
      </c>
      <c r="L32" s="33">
        <v>25.282670137230902</v>
      </c>
      <c r="M32" s="34">
        <f t="shared" si="3"/>
        <v>28.6826701372309</v>
      </c>
      <c r="N32" s="35">
        <f t="shared" si="4"/>
        <v>6.875</v>
      </c>
      <c r="O32" s="36">
        <f t="shared" si="5"/>
        <v>21.8076701372309</v>
      </c>
      <c r="P32" s="18">
        <v>322436</v>
      </c>
      <c r="Q32" s="18">
        <v>1549</v>
      </c>
      <c r="R32" s="18"/>
      <c r="S32" s="18"/>
      <c r="T32" s="18"/>
      <c r="U32" s="1"/>
      <c r="V32" s="1"/>
      <c r="W32" s="1"/>
      <c r="X32" s="1"/>
      <c r="Y32" s="1"/>
    </row>
    <row r="33" spans="1:25" s="2" customFormat="1" ht="18.75">
      <c r="A33" s="14">
        <v>122</v>
      </c>
      <c r="B33" s="13">
        <v>1940099728</v>
      </c>
      <c r="C33" s="13" t="s">
        <v>228</v>
      </c>
      <c r="D33" s="24"/>
      <c r="E33" s="16">
        <v>3</v>
      </c>
      <c r="F33" s="16">
        <v>70</v>
      </c>
      <c r="G33" s="23" t="s">
        <v>120</v>
      </c>
      <c r="H33" s="18">
        <f t="shared" si="1"/>
        <v>3</v>
      </c>
      <c r="I33" s="16">
        <f t="shared" si="2"/>
        <v>1.4</v>
      </c>
      <c r="J33" s="16">
        <v>0</v>
      </c>
      <c r="K33" s="16">
        <f t="shared" si="6"/>
        <v>4.4000000000000004</v>
      </c>
      <c r="L33" s="33">
        <v>24.2488168232438</v>
      </c>
      <c r="M33" s="34">
        <f t="shared" si="3"/>
        <v>28.648816823243799</v>
      </c>
      <c r="N33" s="35">
        <f t="shared" si="4"/>
        <v>6.875</v>
      </c>
      <c r="O33" s="36">
        <f t="shared" si="5"/>
        <v>21.773816823243799</v>
      </c>
      <c r="P33" s="18">
        <v>250078</v>
      </c>
      <c r="Q33" s="18">
        <v>1477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3">
        <v>130</v>
      </c>
      <c r="B34" s="13">
        <v>1957463045</v>
      </c>
      <c r="C34" s="14" t="s">
        <v>238</v>
      </c>
      <c r="D34" s="68"/>
      <c r="E34" s="16">
        <v>2</v>
      </c>
      <c r="F34" s="16">
        <v>73</v>
      </c>
      <c r="G34" s="57" t="s">
        <v>187</v>
      </c>
      <c r="H34" s="18">
        <f t="shared" si="1"/>
        <v>2</v>
      </c>
      <c r="I34" s="16">
        <f t="shared" si="2"/>
        <v>1.46</v>
      </c>
      <c r="J34" s="16">
        <v>0</v>
      </c>
      <c r="K34" s="16">
        <f t="shared" si="6"/>
        <v>3.46</v>
      </c>
      <c r="L34" s="33">
        <v>25.1000972284039</v>
      </c>
      <c r="M34" s="34">
        <f t="shared" si="3"/>
        <v>28.560097228403901</v>
      </c>
      <c r="N34" s="35">
        <f t="shared" si="4"/>
        <v>0</v>
      </c>
      <c r="O34" s="36">
        <f t="shared" si="5"/>
        <v>28.560097228403901</v>
      </c>
      <c r="P34" s="18">
        <v>228748</v>
      </c>
      <c r="Q34" s="18">
        <v>1331</v>
      </c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3">
        <v>116</v>
      </c>
      <c r="B35" s="13">
        <v>2122596917</v>
      </c>
      <c r="C35" s="13" t="s">
        <v>217</v>
      </c>
      <c r="D35" s="68"/>
      <c r="E35" s="16">
        <v>3</v>
      </c>
      <c r="F35" s="16">
        <v>54</v>
      </c>
      <c r="G35" s="57" t="s">
        <v>187</v>
      </c>
      <c r="H35" s="18">
        <f t="shared" si="1"/>
        <v>3</v>
      </c>
      <c r="I35" s="16">
        <f t="shared" si="2"/>
        <v>1.08</v>
      </c>
      <c r="J35" s="16">
        <v>0</v>
      </c>
      <c r="K35" s="16">
        <f t="shared" si="6"/>
        <v>4.08</v>
      </c>
      <c r="L35" s="33">
        <v>24.188985069144</v>
      </c>
      <c r="M35" s="34">
        <f t="shared" si="3"/>
        <v>28.268985069144001</v>
      </c>
      <c r="N35" s="35">
        <f t="shared" si="4"/>
        <v>0</v>
      </c>
      <c r="O35" s="36">
        <f t="shared" si="5"/>
        <v>28.268985069144001</v>
      </c>
      <c r="P35" s="18">
        <v>196288</v>
      </c>
      <c r="Q35" s="18">
        <v>1143</v>
      </c>
      <c r="R35" s="18"/>
      <c r="S35" s="18"/>
      <c r="T35" s="48"/>
      <c r="U35" s="1"/>
      <c r="V35" s="1"/>
      <c r="W35" s="1"/>
      <c r="X35" s="1"/>
      <c r="Y35" s="1"/>
    </row>
    <row r="36" spans="1:25" s="2" customFormat="1" ht="18.75">
      <c r="A36" s="13">
        <v>131</v>
      </c>
      <c r="B36" s="13">
        <v>1697244668</v>
      </c>
      <c r="C36" s="14" t="s">
        <v>242</v>
      </c>
      <c r="D36" s="68"/>
      <c r="E36" s="16">
        <v>3</v>
      </c>
      <c r="F36" s="16">
        <v>70</v>
      </c>
      <c r="G36" s="57" t="s">
        <v>187</v>
      </c>
      <c r="H36" s="18">
        <f t="shared" si="1"/>
        <v>3</v>
      </c>
      <c r="I36" s="16">
        <f t="shared" si="2"/>
        <v>1.4</v>
      </c>
      <c r="J36" s="16">
        <v>0</v>
      </c>
      <c r="K36" s="16">
        <f t="shared" si="6"/>
        <v>4.4000000000000004</v>
      </c>
      <c r="L36" s="33">
        <v>23.753615599427899</v>
      </c>
      <c r="M36" s="34">
        <f t="shared" si="3"/>
        <v>28.153615599427901</v>
      </c>
      <c r="N36" s="35">
        <f t="shared" si="4"/>
        <v>0</v>
      </c>
      <c r="O36" s="36">
        <f t="shared" si="5"/>
        <v>28.153615599427901</v>
      </c>
      <c r="P36" s="18">
        <v>221335</v>
      </c>
      <c r="Q36" s="18">
        <v>1399</v>
      </c>
      <c r="R36" s="18"/>
      <c r="S36" s="18"/>
      <c r="T36" s="47"/>
      <c r="U36" s="1"/>
      <c r="V36" s="1"/>
      <c r="W36" s="1"/>
      <c r="X36" s="1"/>
      <c r="Y36" s="1"/>
    </row>
    <row r="37" spans="1:25" s="2" customFormat="1" ht="18.75">
      <c r="A37" s="13">
        <v>118</v>
      </c>
      <c r="B37" s="13">
        <v>15662671026</v>
      </c>
      <c r="C37" s="13" t="s">
        <v>225</v>
      </c>
      <c r="D37" s="68"/>
      <c r="E37" s="16">
        <v>1</v>
      </c>
      <c r="F37" s="16">
        <v>45</v>
      </c>
      <c r="G37" s="57" t="s">
        <v>187</v>
      </c>
      <c r="H37" s="18">
        <f t="shared" si="1"/>
        <v>1</v>
      </c>
      <c r="I37" s="16">
        <f t="shared" si="2"/>
        <v>0.9</v>
      </c>
      <c r="J37" s="16">
        <v>0</v>
      </c>
      <c r="K37" s="16">
        <f t="shared" si="6"/>
        <v>1.9</v>
      </c>
      <c r="L37" s="33">
        <v>26.244566066700099</v>
      </c>
      <c r="M37" s="34">
        <f t="shared" si="3"/>
        <v>28.144566066700097</v>
      </c>
      <c r="N37" s="35">
        <f t="shared" ref="N37:N71" si="7">VLOOKUP(G37,$U$3:$V$9,2,FALSE)</f>
        <v>0</v>
      </c>
      <c r="O37" s="36">
        <f t="shared" si="5"/>
        <v>28.144566066700097</v>
      </c>
      <c r="P37" s="18">
        <v>182422</v>
      </c>
      <c r="Q37" s="18">
        <v>1128</v>
      </c>
      <c r="R37" s="18"/>
      <c r="S37" s="18"/>
      <c r="T37" s="48"/>
      <c r="U37" s="1"/>
      <c r="V37" s="1"/>
      <c r="W37" s="1"/>
      <c r="X37" s="1"/>
      <c r="Y37" s="1"/>
    </row>
    <row r="38" spans="1:25" s="2" customFormat="1" ht="18.75">
      <c r="A38" s="13">
        <v>138</v>
      </c>
      <c r="B38" s="13">
        <v>1440730282</v>
      </c>
      <c r="C38" s="14" t="s">
        <v>258</v>
      </c>
      <c r="D38" s="68"/>
      <c r="E38" s="16">
        <v>0</v>
      </c>
      <c r="F38" s="16">
        <v>48</v>
      </c>
      <c r="G38" s="57" t="s">
        <v>187</v>
      </c>
      <c r="H38" s="18">
        <f t="shared" si="1"/>
        <v>0</v>
      </c>
      <c r="I38" s="16">
        <f t="shared" si="2"/>
        <v>0.96</v>
      </c>
      <c r="J38" s="16">
        <v>0</v>
      </c>
      <c r="K38" s="16">
        <f t="shared" si="6"/>
        <v>0.96</v>
      </c>
      <c r="L38" s="33">
        <v>27.179027924995101</v>
      </c>
      <c r="M38" s="34">
        <f t="shared" si="3"/>
        <v>28.139027924995101</v>
      </c>
      <c r="N38" s="35">
        <f t="shared" si="7"/>
        <v>0</v>
      </c>
      <c r="O38" s="36">
        <f t="shared" si="5"/>
        <v>28.139027924995101</v>
      </c>
      <c r="P38" s="18">
        <v>198479</v>
      </c>
      <c r="Q38" s="18">
        <v>1093</v>
      </c>
      <c r="R38" s="18"/>
      <c r="S38" s="18"/>
      <c r="T38" s="47"/>
      <c r="U38" s="1"/>
      <c r="V38" s="1"/>
      <c r="W38" s="1"/>
      <c r="X38" s="1"/>
      <c r="Y38" s="1"/>
    </row>
    <row r="39" spans="1:25" s="2" customFormat="1" ht="18.75">
      <c r="A39" s="14">
        <v>78</v>
      </c>
      <c r="B39" s="13">
        <v>783202763</v>
      </c>
      <c r="C39" s="13" t="s">
        <v>148</v>
      </c>
      <c r="D39" s="24"/>
      <c r="E39" s="16">
        <v>3</v>
      </c>
      <c r="F39" s="16">
        <v>40</v>
      </c>
      <c r="G39" s="57" t="s">
        <v>187</v>
      </c>
      <c r="H39" s="18">
        <f t="shared" si="1"/>
        <v>3</v>
      </c>
      <c r="I39" s="16">
        <f t="shared" si="2"/>
        <v>0.8</v>
      </c>
      <c r="J39" s="16">
        <v>0</v>
      </c>
      <c r="K39" s="16">
        <f t="shared" si="6"/>
        <v>3.8</v>
      </c>
      <c r="L39" s="33">
        <v>24.271848680342298</v>
      </c>
      <c r="M39" s="34">
        <f t="shared" si="3"/>
        <v>28.071848680342299</v>
      </c>
      <c r="N39" s="35">
        <f t="shared" si="7"/>
        <v>0</v>
      </c>
      <c r="O39" s="36">
        <f t="shared" si="5"/>
        <v>28.071848680342299</v>
      </c>
      <c r="P39" s="18">
        <v>199293</v>
      </c>
      <c r="Q39" s="18">
        <v>1194</v>
      </c>
      <c r="R39" s="18"/>
      <c r="S39" s="18"/>
      <c r="T39" s="18"/>
      <c r="U39" s="1"/>
      <c r="V39" s="1"/>
      <c r="W39" s="1"/>
      <c r="X39" s="1"/>
      <c r="Y39" s="1"/>
    </row>
    <row r="40" spans="1:25" s="2" customFormat="1" ht="18.75">
      <c r="A40" s="14">
        <v>62</v>
      </c>
      <c r="B40" s="13">
        <v>643913124</v>
      </c>
      <c r="C40" s="13" t="s">
        <v>125</v>
      </c>
      <c r="D40" s="24"/>
      <c r="E40" s="16">
        <v>1</v>
      </c>
      <c r="F40" s="16">
        <v>65</v>
      </c>
      <c r="G40" s="57" t="s">
        <v>187</v>
      </c>
      <c r="H40" s="18">
        <f t="shared" si="1"/>
        <v>1</v>
      </c>
      <c r="I40" s="16">
        <f t="shared" si="2"/>
        <v>1.3</v>
      </c>
      <c r="J40" s="16">
        <v>0</v>
      </c>
      <c r="K40" s="16">
        <f t="shared" si="6"/>
        <v>2.2999999999999998</v>
      </c>
      <c r="L40" s="33">
        <v>25.7548140092441</v>
      </c>
      <c r="M40" s="34">
        <f t="shared" si="3"/>
        <v>28.054814009244101</v>
      </c>
      <c r="N40" s="35">
        <f t="shared" si="7"/>
        <v>0</v>
      </c>
      <c r="O40" s="36">
        <f t="shared" si="5"/>
        <v>28.054814009244101</v>
      </c>
      <c r="P40" s="18">
        <v>296303</v>
      </c>
      <c r="Q40" s="18">
        <v>1640</v>
      </c>
      <c r="R40" s="18"/>
      <c r="S40" s="18"/>
      <c r="T40" s="18"/>
      <c r="U40" s="1"/>
      <c r="V40" s="1"/>
      <c r="W40" s="1"/>
      <c r="X40" s="1"/>
      <c r="Y40" s="1"/>
    </row>
    <row r="41" spans="1:25" s="1" customFormat="1" ht="18.75">
      <c r="A41" s="13">
        <v>129</v>
      </c>
      <c r="B41" s="13">
        <v>1191774496</v>
      </c>
      <c r="C41" s="14" t="s">
        <v>233</v>
      </c>
      <c r="D41" s="68"/>
      <c r="E41" s="16">
        <v>3</v>
      </c>
      <c r="F41" s="16">
        <v>61</v>
      </c>
      <c r="G41" s="57" t="s">
        <v>187</v>
      </c>
      <c r="H41" s="18">
        <f t="shared" si="1"/>
        <v>3</v>
      </c>
      <c r="I41" s="16">
        <f t="shared" si="2"/>
        <v>1.22</v>
      </c>
      <c r="J41" s="16">
        <v>0</v>
      </c>
      <c r="K41" s="16">
        <f t="shared" si="6"/>
        <v>4.22</v>
      </c>
      <c r="L41" s="33">
        <v>23.7350806595888</v>
      </c>
      <c r="M41" s="34">
        <f t="shared" si="3"/>
        <v>27.955080659588798</v>
      </c>
      <c r="N41" s="35">
        <f t="shared" si="7"/>
        <v>0</v>
      </c>
      <c r="O41" s="36">
        <f t="shared" si="5"/>
        <v>27.955080659588798</v>
      </c>
      <c r="P41" s="18">
        <v>282130</v>
      </c>
      <c r="Q41" s="18">
        <v>1695</v>
      </c>
      <c r="R41" s="18"/>
      <c r="S41" s="18"/>
      <c r="T41" s="47"/>
    </row>
    <row r="42" spans="1:25" s="1" customFormat="1" ht="18.75">
      <c r="A42" s="13">
        <v>141</v>
      </c>
      <c r="B42" s="13">
        <v>1190305158</v>
      </c>
      <c r="C42" s="14" t="s">
        <v>261</v>
      </c>
      <c r="D42" s="68"/>
      <c r="E42" s="16">
        <v>2</v>
      </c>
      <c r="F42" s="16">
        <v>49</v>
      </c>
      <c r="G42" s="57" t="s">
        <v>187</v>
      </c>
      <c r="H42" s="18">
        <f t="shared" si="1"/>
        <v>2</v>
      </c>
      <c r="I42" s="16">
        <f t="shared" si="2"/>
        <v>0.98</v>
      </c>
      <c r="J42" s="16">
        <v>0</v>
      </c>
      <c r="K42" s="16">
        <f t="shared" si="6"/>
        <v>2.98</v>
      </c>
      <c r="L42" s="33">
        <v>24.715983670068699</v>
      </c>
      <c r="M42" s="34">
        <f t="shared" si="3"/>
        <v>27.695983670068699</v>
      </c>
      <c r="N42" s="35">
        <f t="shared" si="7"/>
        <v>0</v>
      </c>
      <c r="O42" s="36">
        <f t="shared" si="5"/>
        <v>27.695983670068699</v>
      </c>
      <c r="P42" s="18">
        <v>206904</v>
      </c>
      <c r="Q42" s="18">
        <v>1001</v>
      </c>
      <c r="R42" s="18"/>
      <c r="S42" s="18"/>
      <c r="T42" s="47"/>
    </row>
    <row r="43" spans="1:25" s="1" customFormat="1" ht="18.75">
      <c r="A43" s="14">
        <v>26</v>
      </c>
      <c r="B43" s="13">
        <v>1754932067</v>
      </c>
      <c r="C43" s="13" t="s">
        <v>72</v>
      </c>
      <c r="D43" s="24"/>
      <c r="E43" s="16">
        <v>2</v>
      </c>
      <c r="F43" s="16">
        <v>52</v>
      </c>
      <c r="G43" s="57" t="s">
        <v>187</v>
      </c>
      <c r="H43" s="18">
        <f t="shared" si="1"/>
        <v>2</v>
      </c>
      <c r="I43" s="16">
        <f t="shared" si="2"/>
        <v>1.04</v>
      </c>
      <c r="J43" s="16">
        <v>0</v>
      </c>
      <c r="K43" s="16">
        <f t="shared" si="6"/>
        <v>3.04</v>
      </c>
      <c r="L43" s="33">
        <v>24.375023516993899</v>
      </c>
      <c r="M43" s="34">
        <f t="shared" si="3"/>
        <v>27.415023516993898</v>
      </c>
      <c r="N43" s="35">
        <f t="shared" si="7"/>
        <v>0</v>
      </c>
      <c r="O43" s="36">
        <f t="shared" si="5"/>
        <v>27.415023516993898</v>
      </c>
      <c r="P43" s="18">
        <v>220289</v>
      </c>
      <c r="Q43" s="18">
        <v>1398</v>
      </c>
      <c r="R43" s="18"/>
      <c r="S43" s="18"/>
      <c r="T43" s="4"/>
    </row>
    <row r="44" spans="1:25" s="1" customFormat="1" ht="18.75">
      <c r="A44" s="14">
        <v>105</v>
      </c>
      <c r="B44" s="13">
        <v>1172805144</v>
      </c>
      <c r="C44" s="14" t="s">
        <v>267</v>
      </c>
      <c r="D44" s="24" t="s">
        <v>188</v>
      </c>
      <c r="E44" s="16">
        <v>2</v>
      </c>
      <c r="F44" s="16">
        <v>59</v>
      </c>
      <c r="G44" s="57" t="s">
        <v>187</v>
      </c>
      <c r="H44" s="18">
        <f t="shared" si="1"/>
        <v>2</v>
      </c>
      <c r="I44" s="16">
        <f t="shared" si="2"/>
        <v>1.18</v>
      </c>
      <c r="J44" s="16">
        <v>0</v>
      </c>
      <c r="K44" s="16">
        <f t="shared" si="6"/>
        <v>3.1799999999999997</v>
      </c>
      <c r="L44" s="33">
        <v>24.199072337037599</v>
      </c>
      <c r="M44" s="34">
        <f t="shared" si="3"/>
        <v>27.379072337037599</v>
      </c>
      <c r="N44" s="35">
        <f t="shared" si="7"/>
        <v>0</v>
      </c>
      <c r="O44" s="36">
        <f t="shared" si="5"/>
        <v>27.379072337037599</v>
      </c>
      <c r="P44" s="18">
        <v>182442</v>
      </c>
      <c r="Q44" s="18">
        <v>1134</v>
      </c>
      <c r="R44" s="18"/>
      <c r="S44" s="18"/>
      <c r="T44" s="33"/>
    </row>
    <row r="45" spans="1:25" s="1" customFormat="1" ht="18.75">
      <c r="A45" s="13">
        <v>133</v>
      </c>
      <c r="B45" s="13">
        <v>650420877</v>
      </c>
      <c r="C45" s="14" t="s">
        <v>244</v>
      </c>
      <c r="D45" s="68"/>
      <c r="E45" s="16">
        <v>3</v>
      </c>
      <c r="F45" s="16">
        <v>60</v>
      </c>
      <c r="G45" s="57" t="s">
        <v>187</v>
      </c>
      <c r="H45" s="18">
        <f t="shared" si="1"/>
        <v>3</v>
      </c>
      <c r="I45" s="16">
        <f t="shared" si="2"/>
        <v>1.2</v>
      </c>
      <c r="J45" s="16">
        <v>0</v>
      </c>
      <c r="K45" s="16">
        <f t="shared" si="6"/>
        <v>4.2</v>
      </c>
      <c r="L45" s="33">
        <v>22.536578882804999</v>
      </c>
      <c r="M45" s="34">
        <f t="shared" si="3"/>
        <v>26.736578882804999</v>
      </c>
      <c r="N45" s="35">
        <f t="shared" si="7"/>
        <v>0</v>
      </c>
      <c r="O45" s="36">
        <f t="shared" si="5"/>
        <v>26.736578882804999</v>
      </c>
      <c r="P45" s="18">
        <v>235133</v>
      </c>
      <c r="Q45" s="18">
        <v>1373</v>
      </c>
      <c r="R45" s="18"/>
      <c r="S45" s="18"/>
      <c r="T45" s="47"/>
    </row>
    <row r="46" spans="1:25" s="3" customFormat="1" ht="18.75">
      <c r="A46" s="13">
        <v>140</v>
      </c>
      <c r="B46" s="13">
        <v>1065672847</v>
      </c>
      <c r="C46" s="14" t="s">
        <v>259</v>
      </c>
      <c r="D46" s="68"/>
      <c r="E46" s="16">
        <v>1</v>
      </c>
      <c r="F46" s="16">
        <v>49</v>
      </c>
      <c r="G46" s="57" t="s">
        <v>187</v>
      </c>
      <c r="H46" s="18">
        <f t="shared" si="1"/>
        <v>1</v>
      </c>
      <c r="I46" s="16">
        <f t="shared" si="2"/>
        <v>0.98</v>
      </c>
      <c r="J46" s="16">
        <v>0</v>
      </c>
      <c r="K46" s="16">
        <f t="shared" si="6"/>
        <v>1.98</v>
      </c>
      <c r="L46" s="33">
        <v>24.442848165689799</v>
      </c>
      <c r="M46" s="34">
        <f t="shared" si="3"/>
        <v>26.4228481656898</v>
      </c>
      <c r="N46" s="35">
        <f t="shared" si="7"/>
        <v>0</v>
      </c>
      <c r="O46" s="36">
        <f t="shared" si="5"/>
        <v>26.4228481656898</v>
      </c>
      <c r="P46" s="18">
        <v>157886</v>
      </c>
      <c r="Q46" s="18">
        <v>891</v>
      </c>
      <c r="R46" s="18"/>
      <c r="S46" s="18"/>
      <c r="T46" s="47"/>
    </row>
    <row r="47" spans="1:25" s="3" customFormat="1" ht="18.75">
      <c r="A47" s="14">
        <v>93</v>
      </c>
      <c r="B47" s="13">
        <v>1458346420</v>
      </c>
      <c r="C47" s="13" t="s">
        <v>178</v>
      </c>
      <c r="D47" s="24"/>
      <c r="E47" s="16">
        <v>1</v>
      </c>
      <c r="F47" s="16">
        <v>67</v>
      </c>
      <c r="G47" s="57" t="s">
        <v>187</v>
      </c>
      <c r="H47" s="18">
        <f t="shared" si="1"/>
        <v>1</v>
      </c>
      <c r="I47" s="16">
        <f t="shared" si="2"/>
        <v>1.34</v>
      </c>
      <c r="J47" s="16">
        <v>0</v>
      </c>
      <c r="K47" s="16">
        <f t="shared" si="6"/>
        <v>2.34</v>
      </c>
      <c r="L47" s="33">
        <v>23.917069417210801</v>
      </c>
      <c r="M47" s="34">
        <f t="shared" si="3"/>
        <v>26.257069417210801</v>
      </c>
      <c r="N47" s="35">
        <f t="shared" si="7"/>
        <v>0</v>
      </c>
      <c r="O47" s="36">
        <f t="shared" si="5"/>
        <v>26.257069417210801</v>
      </c>
      <c r="P47" s="18">
        <v>238449</v>
      </c>
      <c r="Q47" s="18">
        <v>1440</v>
      </c>
      <c r="R47" s="18"/>
      <c r="S47" s="18"/>
      <c r="T47" s="47"/>
    </row>
    <row r="48" spans="1:25" s="3" customFormat="1" ht="18.75">
      <c r="A48" s="14">
        <v>77</v>
      </c>
      <c r="B48" s="13">
        <v>904395212</v>
      </c>
      <c r="C48" s="13" t="s">
        <v>157</v>
      </c>
      <c r="D48" s="14" t="s">
        <v>140</v>
      </c>
      <c r="E48" s="16">
        <v>0</v>
      </c>
      <c r="F48" s="16">
        <v>0</v>
      </c>
      <c r="G48" s="57" t="s">
        <v>187</v>
      </c>
      <c r="H48" s="18">
        <f t="shared" si="1"/>
        <v>0</v>
      </c>
      <c r="I48" s="16">
        <f t="shared" si="2"/>
        <v>0</v>
      </c>
      <c r="J48" s="16">
        <v>0</v>
      </c>
      <c r="K48" s="16">
        <f t="shared" si="6"/>
        <v>0</v>
      </c>
      <c r="L48" s="33">
        <v>26.139022376998099</v>
      </c>
      <c r="M48" s="34">
        <f t="shared" si="3"/>
        <v>26.139022376998099</v>
      </c>
      <c r="N48" s="35">
        <f t="shared" si="7"/>
        <v>0</v>
      </c>
      <c r="O48" s="36">
        <f t="shared" si="5"/>
        <v>26.139022376998099</v>
      </c>
      <c r="P48" s="18"/>
      <c r="Q48" s="18"/>
      <c r="R48" s="18"/>
      <c r="S48" s="18"/>
      <c r="T48" s="18"/>
    </row>
    <row r="49" spans="1:115" s="3" customFormat="1" ht="18.75">
      <c r="A49" s="13">
        <v>111</v>
      </c>
      <c r="B49" s="13">
        <v>821132395</v>
      </c>
      <c r="C49" s="13" t="s">
        <v>216</v>
      </c>
      <c r="D49" s="68"/>
      <c r="E49" s="16">
        <v>0</v>
      </c>
      <c r="F49" s="16">
        <v>0</v>
      </c>
      <c r="G49" s="57" t="s">
        <v>187</v>
      </c>
      <c r="H49" s="18">
        <f t="shared" si="1"/>
        <v>0</v>
      </c>
      <c r="I49" s="16">
        <f t="shared" si="2"/>
        <v>0</v>
      </c>
      <c r="J49" s="16">
        <v>0</v>
      </c>
      <c r="K49" s="16">
        <f t="shared" si="6"/>
        <v>0</v>
      </c>
      <c r="L49" s="33">
        <v>25.274380306432999</v>
      </c>
      <c r="M49" s="34">
        <f t="shared" si="3"/>
        <v>25.274380306432999</v>
      </c>
      <c r="N49" s="35">
        <f t="shared" si="7"/>
        <v>0</v>
      </c>
      <c r="O49" s="36">
        <f t="shared" si="5"/>
        <v>25.274380306432999</v>
      </c>
      <c r="P49" s="18">
        <v>210801</v>
      </c>
      <c r="Q49" s="18">
        <v>1237</v>
      </c>
      <c r="R49" s="18"/>
      <c r="S49" s="18"/>
      <c r="T49" s="48"/>
    </row>
    <row r="50" spans="1:115" s="3" customFormat="1" ht="18.75">
      <c r="A50" s="14">
        <v>2</v>
      </c>
      <c r="B50" s="13">
        <v>13685366739</v>
      </c>
      <c r="C50" s="13" t="s">
        <v>30</v>
      </c>
      <c r="D50" s="24"/>
      <c r="E50" s="16">
        <v>0</v>
      </c>
      <c r="F50" s="16">
        <v>0</v>
      </c>
      <c r="G50" s="57" t="s">
        <v>187</v>
      </c>
      <c r="H50" s="18">
        <f t="shared" si="1"/>
        <v>0</v>
      </c>
      <c r="I50" s="16">
        <f t="shared" si="2"/>
        <v>0</v>
      </c>
      <c r="J50" s="16">
        <v>0</v>
      </c>
      <c r="K50" s="16">
        <f t="shared" si="6"/>
        <v>0</v>
      </c>
      <c r="L50" s="33">
        <v>24.916306105356</v>
      </c>
      <c r="M50" s="34">
        <f t="shared" si="3"/>
        <v>24.916306105356</v>
      </c>
      <c r="N50" s="35">
        <f t="shared" si="7"/>
        <v>0</v>
      </c>
      <c r="O50" s="36">
        <f t="shared" si="5"/>
        <v>24.916306105356</v>
      </c>
      <c r="P50" s="18">
        <v>225386</v>
      </c>
      <c r="Q50" s="18">
        <v>1393</v>
      </c>
      <c r="R50" s="18"/>
      <c r="S50" s="18"/>
      <c r="T50" s="18"/>
    </row>
    <row r="51" spans="1:115" s="69" customFormat="1" ht="18.75">
      <c r="A51" s="14">
        <v>23</v>
      </c>
      <c r="B51" s="13">
        <v>340156892</v>
      </c>
      <c r="C51" s="13" t="s">
        <v>70</v>
      </c>
      <c r="D51" s="24"/>
      <c r="E51" s="16">
        <v>3</v>
      </c>
      <c r="F51" s="16">
        <v>71</v>
      </c>
      <c r="G51" s="57" t="s">
        <v>187</v>
      </c>
      <c r="H51" s="18">
        <f t="shared" si="1"/>
        <v>3</v>
      </c>
      <c r="I51" s="16">
        <f t="shared" si="2"/>
        <v>1.42</v>
      </c>
      <c r="J51" s="16">
        <v>0</v>
      </c>
      <c r="K51" s="16">
        <f t="shared" si="6"/>
        <v>4.42</v>
      </c>
      <c r="L51" s="33">
        <v>20.178628463138502</v>
      </c>
      <c r="M51" s="34">
        <f t="shared" si="3"/>
        <v>24.598628463138503</v>
      </c>
      <c r="N51" s="35">
        <f t="shared" si="7"/>
        <v>0</v>
      </c>
      <c r="O51" s="36">
        <f t="shared" si="5"/>
        <v>24.598628463138503</v>
      </c>
      <c r="P51" s="18">
        <v>245754</v>
      </c>
      <c r="Q51" s="18">
        <v>1311</v>
      </c>
      <c r="R51" s="18"/>
      <c r="S51" s="18"/>
      <c r="T51" s="1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4">
        <v>33</v>
      </c>
      <c r="B52" s="13">
        <v>1006436515</v>
      </c>
      <c r="C52" s="13" t="s">
        <v>79</v>
      </c>
      <c r="D52" s="24"/>
      <c r="E52" s="16">
        <v>3</v>
      </c>
      <c r="F52" s="16">
        <v>70</v>
      </c>
      <c r="G52" s="57" t="s">
        <v>187</v>
      </c>
      <c r="H52" s="18">
        <f t="shared" si="1"/>
        <v>3</v>
      </c>
      <c r="I52" s="16">
        <f t="shared" si="2"/>
        <v>1.4</v>
      </c>
      <c r="J52" s="16">
        <v>0</v>
      </c>
      <c r="K52" s="16">
        <f t="shared" si="6"/>
        <v>4.4000000000000004</v>
      </c>
      <c r="L52" s="33">
        <v>20.012550503049301</v>
      </c>
      <c r="M52" s="34">
        <f t="shared" si="3"/>
        <v>24.412550503049303</v>
      </c>
      <c r="N52" s="35">
        <f t="shared" si="7"/>
        <v>0</v>
      </c>
      <c r="O52" s="36">
        <f t="shared" si="5"/>
        <v>24.412550503049303</v>
      </c>
      <c r="P52" s="18">
        <v>233154</v>
      </c>
      <c r="Q52" s="18">
        <v>1357</v>
      </c>
      <c r="R52" s="18"/>
      <c r="S52" s="18"/>
      <c r="T52" s="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4">
        <v>49</v>
      </c>
      <c r="B53" s="13">
        <v>311361673</v>
      </c>
      <c r="C53" s="13" t="s">
        <v>95</v>
      </c>
      <c r="D53" s="24"/>
      <c r="E53" s="16">
        <v>3</v>
      </c>
      <c r="F53" s="16">
        <v>66</v>
      </c>
      <c r="G53" s="57" t="s">
        <v>187</v>
      </c>
      <c r="H53" s="18">
        <f t="shared" si="1"/>
        <v>3</v>
      </c>
      <c r="I53" s="16">
        <f t="shared" si="2"/>
        <v>1.32</v>
      </c>
      <c r="J53" s="16">
        <v>0</v>
      </c>
      <c r="K53" s="16">
        <f t="shared" si="6"/>
        <v>4.32</v>
      </c>
      <c r="L53" s="33">
        <v>19.824999999999999</v>
      </c>
      <c r="M53" s="34">
        <f t="shared" si="3"/>
        <v>24.145</v>
      </c>
      <c r="N53" s="35">
        <f t="shared" si="7"/>
        <v>0</v>
      </c>
      <c r="O53" s="36">
        <f t="shared" si="5"/>
        <v>24.145</v>
      </c>
      <c r="P53" s="18">
        <v>355339</v>
      </c>
      <c r="Q53" s="18">
        <v>1952</v>
      </c>
      <c r="R53" s="18"/>
      <c r="S53" s="18"/>
      <c r="T53" s="18"/>
    </row>
    <row r="54" spans="1:115" s="3" customFormat="1" ht="18.75">
      <c r="A54" s="14">
        <v>119</v>
      </c>
      <c r="B54" s="13">
        <v>733336415</v>
      </c>
      <c r="C54" s="13" t="s">
        <v>237</v>
      </c>
      <c r="D54" s="24" t="s">
        <v>227</v>
      </c>
      <c r="E54" s="16">
        <v>0</v>
      </c>
      <c r="F54" s="16">
        <v>0</v>
      </c>
      <c r="G54" s="57" t="s">
        <v>187</v>
      </c>
      <c r="H54" s="18">
        <f t="shared" si="1"/>
        <v>0</v>
      </c>
      <c r="I54" s="16">
        <f t="shared" si="2"/>
        <v>0</v>
      </c>
      <c r="J54" s="16">
        <v>0</v>
      </c>
      <c r="K54" s="16">
        <f t="shared" si="6"/>
        <v>0</v>
      </c>
      <c r="L54" s="33">
        <v>23.334371311325</v>
      </c>
      <c r="M54" s="34">
        <f t="shared" si="3"/>
        <v>23.334371311325</v>
      </c>
      <c r="N54" s="35">
        <f t="shared" si="7"/>
        <v>0</v>
      </c>
      <c r="O54" s="36">
        <f t="shared" si="5"/>
        <v>23.334371311325</v>
      </c>
      <c r="P54" s="18"/>
      <c r="Q54" s="18"/>
      <c r="R54" s="18"/>
      <c r="S54" s="18"/>
      <c r="T54" s="47"/>
    </row>
    <row r="55" spans="1:115" s="3" customFormat="1" ht="18.75">
      <c r="A55" s="13">
        <v>142</v>
      </c>
      <c r="B55" s="13">
        <v>465762786</v>
      </c>
      <c r="C55" s="14" t="s">
        <v>262</v>
      </c>
      <c r="D55" s="68"/>
      <c r="E55" s="16">
        <v>0</v>
      </c>
      <c r="F55" s="16">
        <v>17</v>
      </c>
      <c r="G55" s="57" t="s">
        <v>187</v>
      </c>
      <c r="H55" s="18">
        <f t="shared" si="1"/>
        <v>0</v>
      </c>
      <c r="I55" s="16">
        <f t="shared" si="2"/>
        <v>0.34</v>
      </c>
      <c r="J55" s="16">
        <v>0</v>
      </c>
      <c r="K55" s="16">
        <f t="shared" si="6"/>
        <v>0.34</v>
      </c>
      <c r="L55" s="33">
        <v>22.383167869200399</v>
      </c>
      <c r="M55" s="34">
        <f t="shared" si="3"/>
        <v>22.723167869200399</v>
      </c>
      <c r="N55" s="35">
        <f t="shared" si="7"/>
        <v>0</v>
      </c>
      <c r="O55" s="36">
        <f t="shared" si="5"/>
        <v>22.723167869200399</v>
      </c>
      <c r="P55" s="18">
        <v>99411</v>
      </c>
      <c r="Q55" s="18">
        <v>699</v>
      </c>
      <c r="R55" s="18"/>
      <c r="S55" s="18"/>
      <c r="T55" s="47"/>
    </row>
    <row r="56" spans="1:115" s="3" customFormat="1" ht="18.75">
      <c r="A56" s="13">
        <v>114</v>
      </c>
      <c r="B56" s="13">
        <v>1332846724</v>
      </c>
      <c r="C56" s="13" t="s">
        <v>224</v>
      </c>
      <c r="D56" s="68"/>
      <c r="E56" s="16">
        <v>0</v>
      </c>
      <c r="F56" s="16">
        <v>0</v>
      </c>
      <c r="G56" s="57" t="s">
        <v>187</v>
      </c>
      <c r="H56" s="18">
        <f t="shared" si="1"/>
        <v>0</v>
      </c>
      <c r="I56" s="16">
        <f t="shared" si="2"/>
        <v>0</v>
      </c>
      <c r="J56" s="16">
        <v>0</v>
      </c>
      <c r="K56" s="16">
        <f t="shared" si="6"/>
        <v>0</v>
      </c>
      <c r="L56" s="33">
        <v>22.5177508358727</v>
      </c>
      <c r="M56" s="34">
        <f t="shared" si="3"/>
        <v>22.5177508358727</v>
      </c>
      <c r="N56" s="35">
        <f t="shared" si="7"/>
        <v>0</v>
      </c>
      <c r="O56" s="36">
        <f t="shared" si="5"/>
        <v>22.5177508358727</v>
      </c>
      <c r="P56" s="18">
        <v>208572</v>
      </c>
      <c r="Q56" s="18">
        <v>1207</v>
      </c>
      <c r="R56" s="18"/>
      <c r="S56" s="18"/>
      <c r="T56" s="48"/>
    </row>
    <row r="57" spans="1:115" s="3" customFormat="1" ht="18.75">
      <c r="A57" s="13">
        <v>136</v>
      </c>
      <c r="B57" s="13">
        <v>1226154958</v>
      </c>
      <c r="C57" s="14" t="s">
        <v>249</v>
      </c>
      <c r="D57" s="68"/>
      <c r="E57" s="16">
        <v>0</v>
      </c>
      <c r="F57" s="16">
        <v>0</v>
      </c>
      <c r="G57" s="57" t="s">
        <v>187</v>
      </c>
      <c r="H57" s="18">
        <f t="shared" si="1"/>
        <v>0</v>
      </c>
      <c r="I57" s="16">
        <f t="shared" si="2"/>
        <v>0</v>
      </c>
      <c r="J57" s="16">
        <v>0</v>
      </c>
      <c r="K57" s="16">
        <f t="shared" si="6"/>
        <v>0</v>
      </c>
      <c r="L57" s="33">
        <v>21.9009410390419</v>
      </c>
      <c r="M57" s="34">
        <f t="shared" si="3"/>
        <v>21.9009410390419</v>
      </c>
      <c r="N57" s="35">
        <f t="shared" si="7"/>
        <v>0</v>
      </c>
      <c r="O57" s="36">
        <f t="shared" si="5"/>
        <v>21.9009410390419</v>
      </c>
      <c r="P57" s="18"/>
      <c r="Q57" s="18"/>
      <c r="R57" s="18"/>
      <c r="S57" s="18"/>
      <c r="T57" s="47"/>
    </row>
    <row r="58" spans="1:115" s="3" customFormat="1" ht="18.75">
      <c r="A58" s="13">
        <v>134</v>
      </c>
      <c r="B58" s="13">
        <v>1783102214</v>
      </c>
      <c r="C58" s="14" t="s">
        <v>245</v>
      </c>
      <c r="D58" s="68"/>
      <c r="E58" s="16">
        <v>0</v>
      </c>
      <c r="F58" s="16">
        <v>0</v>
      </c>
      <c r="G58" s="57" t="s">
        <v>187</v>
      </c>
      <c r="H58" s="18">
        <f t="shared" si="1"/>
        <v>0</v>
      </c>
      <c r="I58" s="16">
        <f t="shared" si="2"/>
        <v>0</v>
      </c>
      <c r="J58" s="16">
        <v>0</v>
      </c>
      <c r="K58" s="16">
        <f t="shared" si="6"/>
        <v>0</v>
      </c>
      <c r="L58" s="33">
        <v>21.789015704802601</v>
      </c>
      <c r="M58" s="34">
        <f t="shared" si="3"/>
        <v>21.789015704802601</v>
      </c>
      <c r="N58" s="35">
        <f t="shared" si="7"/>
        <v>0</v>
      </c>
      <c r="O58" s="36">
        <f t="shared" si="5"/>
        <v>21.789015704802601</v>
      </c>
      <c r="P58" s="18"/>
      <c r="Q58" s="18"/>
      <c r="R58" s="18"/>
      <c r="S58" s="18"/>
      <c r="T58" s="47"/>
    </row>
    <row r="59" spans="1:115" s="3" customFormat="1" ht="18.75">
      <c r="A59" s="14">
        <v>124</v>
      </c>
      <c r="B59" s="13">
        <v>2140716167</v>
      </c>
      <c r="C59" s="13" t="s">
        <v>231</v>
      </c>
      <c r="D59" s="24"/>
      <c r="E59" s="16">
        <v>0</v>
      </c>
      <c r="F59" s="16">
        <v>0</v>
      </c>
      <c r="G59" s="57" t="s">
        <v>187</v>
      </c>
      <c r="H59" s="18">
        <f t="shared" si="1"/>
        <v>0</v>
      </c>
      <c r="I59" s="16">
        <f t="shared" si="2"/>
        <v>0</v>
      </c>
      <c r="J59" s="16">
        <v>0</v>
      </c>
      <c r="K59" s="16">
        <f t="shared" si="6"/>
        <v>0</v>
      </c>
      <c r="L59" s="33">
        <v>21.729087291630901</v>
      </c>
      <c r="M59" s="34">
        <f t="shared" si="3"/>
        <v>21.729087291630901</v>
      </c>
      <c r="N59" s="35">
        <f t="shared" si="7"/>
        <v>0</v>
      </c>
      <c r="O59" s="36">
        <f t="shared" si="5"/>
        <v>21.729087291630901</v>
      </c>
      <c r="P59" s="18">
        <v>213720</v>
      </c>
      <c r="Q59" s="18">
        <v>1284</v>
      </c>
      <c r="R59" s="18"/>
      <c r="S59" s="18"/>
      <c r="T59" s="47"/>
    </row>
    <row r="60" spans="1:115" s="3" customFormat="1" ht="18.75">
      <c r="A60" s="13">
        <v>132</v>
      </c>
      <c r="B60" s="13">
        <v>620404528</v>
      </c>
      <c r="C60" s="14" t="s">
        <v>243</v>
      </c>
      <c r="D60" s="68"/>
      <c r="E60" s="16">
        <v>0</v>
      </c>
      <c r="F60" s="16">
        <v>0</v>
      </c>
      <c r="G60" s="57" t="s">
        <v>187</v>
      </c>
      <c r="H60" s="18">
        <f t="shared" si="1"/>
        <v>0</v>
      </c>
      <c r="I60" s="16">
        <f t="shared" si="2"/>
        <v>0</v>
      </c>
      <c r="J60" s="16">
        <v>0</v>
      </c>
      <c r="K60" s="16">
        <f t="shared" si="6"/>
        <v>0</v>
      </c>
      <c r="L60" s="33">
        <v>21.303019900157</v>
      </c>
      <c r="M60" s="34">
        <f t="shared" si="3"/>
        <v>21.303019900157</v>
      </c>
      <c r="N60" s="35">
        <f t="shared" si="7"/>
        <v>0</v>
      </c>
      <c r="O60" s="36">
        <f t="shared" si="5"/>
        <v>21.303019900157</v>
      </c>
      <c r="P60" s="18">
        <v>217655</v>
      </c>
      <c r="Q60" s="18">
        <v>1302</v>
      </c>
      <c r="R60" s="18"/>
      <c r="S60" s="18"/>
      <c r="T60" s="47"/>
    </row>
    <row r="61" spans="1:115" s="3" customFormat="1" ht="18.75">
      <c r="A61" s="14">
        <v>27</v>
      </c>
      <c r="B61" s="13">
        <v>2114875544</v>
      </c>
      <c r="C61" s="13" t="s">
        <v>73</v>
      </c>
      <c r="D61" s="24"/>
      <c r="E61" s="16">
        <v>0</v>
      </c>
      <c r="F61" s="16">
        <v>0</v>
      </c>
      <c r="G61" s="57" t="s">
        <v>187</v>
      </c>
      <c r="H61" s="18">
        <f t="shared" si="1"/>
        <v>0</v>
      </c>
      <c r="I61" s="16">
        <f t="shared" si="2"/>
        <v>0</v>
      </c>
      <c r="J61" s="16">
        <v>0</v>
      </c>
      <c r="K61" s="16">
        <f t="shared" si="6"/>
        <v>0</v>
      </c>
      <c r="L61" s="33">
        <v>21.299999851303401</v>
      </c>
      <c r="M61" s="34">
        <f t="shared" si="3"/>
        <v>21.299999851303401</v>
      </c>
      <c r="N61" s="35">
        <f t="shared" si="7"/>
        <v>0</v>
      </c>
      <c r="O61" s="36">
        <f t="shared" si="5"/>
        <v>21.299999851303401</v>
      </c>
      <c r="P61" s="18"/>
      <c r="Q61" s="18"/>
      <c r="R61" s="18"/>
      <c r="S61" s="18"/>
      <c r="T61" s="4"/>
    </row>
    <row r="62" spans="1:115" s="3" customFormat="1" ht="18.75">
      <c r="A62" s="13">
        <v>108</v>
      </c>
      <c r="B62" s="13">
        <v>914057984</v>
      </c>
      <c r="C62" s="13" t="s">
        <v>196</v>
      </c>
      <c r="D62" s="24"/>
      <c r="E62" s="16">
        <v>0</v>
      </c>
      <c r="F62" s="16">
        <v>0</v>
      </c>
      <c r="G62" s="57" t="s">
        <v>187</v>
      </c>
      <c r="H62" s="18">
        <f t="shared" si="1"/>
        <v>0</v>
      </c>
      <c r="I62" s="16">
        <f t="shared" si="2"/>
        <v>0</v>
      </c>
      <c r="J62" s="16">
        <v>0</v>
      </c>
      <c r="K62" s="16">
        <f t="shared" si="6"/>
        <v>0</v>
      </c>
      <c r="L62" s="33">
        <v>20.3510959276622</v>
      </c>
      <c r="M62" s="34">
        <f t="shared" si="3"/>
        <v>20.3510959276622</v>
      </c>
      <c r="N62" s="35">
        <f t="shared" si="7"/>
        <v>0</v>
      </c>
      <c r="O62" s="36">
        <f t="shared" si="5"/>
        <v>20.3510959276622</v>
      </c>
      <c r="P62" s="18"/>
      <c r="Q62" s="18"/>
      <c r="R62" s="18"/>
      <c r="S62" s="18"/>
      <c r="T62" s="47"/>
    </row>
    <row r="63" spans="1:115" s="3" customFormat="1" ht="18.75">
      <c r="A63" s="13">
        <v>135</v>
      </c>
      <c r="B63" s="13">
        <v>228737868</v>
      </c>
      <c r="C63" s="14" t="s">
        <v>248</v>
      </c>
      <c r="D63" s="68"/>
      <c r="E63" s="16">
        <v>0</v>
      </c>
      <c r="F63" s="16">
        <v>0</v>
      </c>
      <c r="G63" s="57" t="s">
        <v>187</v>
      </c>
      <c r="H63" s="18">
        <f t="shared" si="1"/>
        <v>0</v>
      </c>
      <c r="I63" s="16">
        <f t="shared" si="2"/>
        <v>0</v>
      </c>
      <c r="J63" s="16">
        <v>0</v>
      </c>
      <c r="K63" s="16">
        <f t="shared" si="6"/>
        <v>0</v>
      </c>
      <c r="L63" s="33">
        <v>18.5389460247339</v>
      </c>
      <c r="M63" s="34">
        <f t="shared" si="3"/>
        <v>18.5389460247339</v>
      </c>
      <c r="N63" s="35">
        <f t="shared" si="7"/>
        <v>0</v>
      </c>
      <c r="O63" s="36">
        <f t="shared" si="5"/>
        <v>18.5389460247339</v>
      </c>
      <c r="P63" s="18"/>
      <c r="Q63" s="18"/>
      <c r="R63" s="18"/>
      <c r="S63" s="18"/>
      <c r="T63" s="47"/>
    </row>
    <row r="64" spans="1:115" s="3" customFormat="1" ht="18.75">
      <c r="A64" s="14">
        <v>100</v>
      </c>
      <c r="B64" s="13">
        <v>1516934519</v>
      </c>
      <c r="C64" s="14" t="s">
        <v>185</v>
      </c>
      <c r="D64" s="24"/>
      <c r="E64" s="16">
        <v>0</v>
      </c>
      <c r="F64" s="16">
        <v>0</v>
      </c>
      <c r="G64" s="57" t="s">
        <v>187</v>
      </c>
      <c r="H64" s="18">
        <f t="shared" si="1"/>
        <v>0</v>
      </c>
      <c r="I64" s="16">
        <f t="shared" si="2"/>
        <v>0</v>
      </c>
      <c r="J64" s="16">
        <v>0</v>
      </c>
      <c r="K64" s="16">
        <f t="shared" si="6"/>
        <v>0</v>
      </c>
      <c r="L64" s="33">
        <v>18.261857269231999</v>
      </c>
      <c r="M64" s="34">
        <f t="shared" si="3"/>
        <v>18.261857269231999</v>
      </c>
      <c r="N64" s="35">
        <f t="shared" si="7"/>
        <v>0</v>
      </c>
      <c r="O64" s="36">
        <f t="shared" si="5"/>
        <v>18.261857269231999</v>
      </c>
      <c r="P64" s="18"/>
      <c r="Q64" s="18"/>
      <c r="R64" s="18"/>
      <c r="S64" s="18"/>
      <c r="T64" s="47"/>
    </row>
    <row r="65" spans="1:20" s="3" customFormat="1" ht="18.75">
      <c r="A65" s="13">
        <v>139</v>
      </c>
      <c r="B65" s="13">
        <v>733371013</v>
      </c>
      <c r="C65" s="14" t="s">
        <v>260</v>
      </c>
      <c r="D65" s="68"/>
      <c r="E65" s="16">
        <v>0</v>
      </c>
      <c r="F65" s="16">
        <v>0</v>
      </c>
      <c r="G65" s="57" t="s">
        <v>187</v>
      </c>
      <c r="H65" s="18">
        <f t="shared" si="1"/>
        <v>0</v>
      </c>
      <c r="I65" s="16">
        <f t="shared" si="2"/>
        <v>0</v>
      </c>
      <c r="J65" s="16">
        <v>0</v>
      </c>
      <c r="K65" s="16">
        <f t="shared" si="6"/>
        <v>0</v>
      </c>
      <c r="L65" s="33">
        <v>17.943195572043098</v>
      </c>
      <c r="M65" s="34">
        <f t="shared" si="3"/>
        <v>17.943195572043098</v>
      </c>
      <c r="N65" s="35">
        <f t="shared" si="7"/>
        <v>0</v>
      </c>
      <c r="O65" s="36">
        <f t="shared" si="5"/>
        <v>17.943195572043098</v>
      </c>
      <c r="P65" s="18"/>
      <c r="Q65" s="18"/>
      <c r="R65" s="18"/>
      <c r="S65" s="18"/>
      <c r="T65" s="47"/>
    </row>
    <row r="66" spans="1:20" s="3" customFormat="1" ht="18.75">
      <c r="A66" s="13">
        <v>137</v>
      </c>
      <c r="B66" s="13">
        <v>1604916542</v>
      </c>
      <c r="C66" s="14" t="s">
        <v>250</v>
      </c>
      <c r="D66" s="68"/>
      <c r="E66" s="16">
        <v>0</v>
      </c>
      <c r="F66" s="16">
        <v>0</v>
      </c>
      <c r="G66" s="57" t="s">
        <v>187</v>
      </c>
      <c r="H66" s="18">
        <f t="shared" si="1"/>
        <v>0</v>
      </c>
      <c r="I66" s="16">
        <f t="shared" si="2"/>
        <v>0</v>
      </c>
      <c r="J66" s="16">
        <v>0</v>
      </c>
      <c r="K66" s="16">
        <f t="shared" si="6"/>
        <v>0</v>
      </c>
      <c r="L66" s="33">
        <v>17.881251416689398</v>
      </c>
      <c r="M66" s="34">
        <f t="shared" si="3"/>
        <v>17.881251416689398</v>
      </c>
      <c r="N66" s="35">
        <f t="shared" si="7"/>
        <v>0</v>
      </c>
      <c r="O66" s="36">
        <f t="shared" si="5"/>
        <v>17.881251416689398</v>
      </c>
      <c r="P66" s="18"/>
      <c r="Q66" s="18"/>
      <c r="R66" s="18"/>
      <c r="S66" s="18"/>
      <c r="T66" s="47"/>
    </row>
    <row r="67" spans="1:20" ht="18.75">
      <c r="A67" s="13">
        <v>144</v>
      </c>
      <c r="B67" s="13">
        <v>1763923855</v>
      </c>
      <c r="C67" s="66" t="s">
        <v>269</v>
      </c>
      <c r="D67" s="68"/>
      <c r="E67" s="16">
        <v>3</v>
      </c>
      <c r="F67" s="16">
        <v>24</v>
      </c>
      <c r="G67" s="57" t="s">
        <v>187</v>
      </c>
      <c r="H67" s="18">
        <f t="shared" si="1"/>
        <v>3</v>
      </c>
      <c r="I67" s="16">
        <f t="shared" si="2"/>
        <v>0.48</v>
      </c>
      <c r="J67" s="16">
        <v>0</v>
      </c>
      <c r="K67" s="16">
        <f t="shared" si="6"/>
        <v>3.48</v>
      </c>
      <c r="L67" s="33">
        <v>21.789396407505201</v>
      </c>
      <c r="M67" s="34">
        <f t="shared" si="3"/>
        <v>25.269396407505202</v>
      </c>
      <c r="N67" s="35">
        <f t="shared" si="7"/>
        <v>0</v>
      </c>
      <c r="O67" s="36">
        <f t="shared" si="5"/>
        <v>25.269396407505202</v>
      </c>
      <c r="P67" s="18">
        <v>0</v>
      </c>
      <c r="Q67" s="18">
        <v>0</v>
      </c>
      <c r="R67" s="6">
        <v>41</v>
      </c>
      <c r="S67" s="6">
        <f>_xlfn.AGGREGATE(16,6,$O$5:$O$66,1-(R67-1)/$V$1)</f>
        <v>21.789396407505219</v>
      </c>
    </row>
    <row r="68" spans="1:20" ht="18.75">
      <c r="A68" s="13">
        <v>143</v>
      </c>
      <c r="B68" s="13">
        <v>1963007427</v>
      </c>
      <c r="C68" s="66" t="s">
        <v>270</v>
      </c>
      <c r="D68" s="68"/>
      <c r="E68" s="16">
        <v>2</v>
      </c>
      <c r="F68" s="16">
        <v>46</v>
      </c>
      <c r="G68" s="57" t="s">
        <v>187</v>
      </c>
      <c r="H68" s="18">
        <f t="shared" si="1"/>
        <v>2</v>
      </c>
      <c r="I68" s="16">
        <f t="shared" si="2"/>
        <v>0.92</v>
      </c>
      <c r="J68" s="16">
        <v>0</v>
      </c>
      <c r="K68" s="16">
        <f t="shared" si="6"/>
        <v>2.92</v>
      </c>
      <c r="L68" s="33">
        <v>21.943355679351001</v>
      </c>
      <c r="M68" s="34">
        <f t="shared" si="3"/>
        <v>24.863355679351002</v>
      </c>
      <c r="N68" s="35">
        <f t="shared" si="7"/>
        <v>0</v>
      </c>
      <c r="O68" s="36">
        <f t="shared" si="5"/>
        <v>24.863355679351002</v>
      </c>
      <c r="P68" s="18">
        <v>0</v>
      </c>
      <c r="Q68" s="18">
        <v>0</v>
      </c>
      <c r="R68" s="6">
        <v>39</v>
      </c>
      <c r="S68" s="6">
        <f>_xlfn.AGGREGATE(16,6,$O$5:$O$66,1-(R68-1)/$V$1)</f>
        <v>21.943355679350979</v>
      </c>
    </row>
    <row r="69" spans="1:20" ht="18.75">
      <c r="A69" s="13">
        <v>145</v>
      </c>
      <c r="B69" s="13">
        <v>1879552695</v>
      </c>
      <c r="C69" s="66" t="s">
        <v>271</v>
      </c>
      <c r="D69" s="68"/>
      <c r="E69" s="16">
        <v>0</v>
      </c>
      <c r="F69" s="16">
        <v>0</v>
      </c>
      <c r="G69" s="57" t="s">
        <v>187</v>
      </c>
      <c r="H69" s="18">
        <f t="shared" ref="H69:H71" si="8">E69</f>
        <v>0</v>
      </c>
      <c r="I69" s="16">
        <f t="shared" ref="I69:I71" si="9">F69/$V$13</f>
        <v>0</v>
      </c>
      <c r="J69" s="16">
        <v>0</v>
      </c>
      <c r="K69" s="16">
        <f t="shared" ref="K69:K71" si="10">H69+I69+J69</f>
        <v>0</v>
      </c>
      <c r="L69" s="33">
        <v>21.341780084712902</v>
      </c>
      <c r="M69" s="34">
        <f t="shared" ref="M69:M71" si="11">K69+L69</f>
        <v>21.341780084712902</v>
      </c>
      <c r="N69" s="35">
        <f t="shared" si="7"/>
        <v>0</v>
      </c>
      <c r="O69" s="36">
        <f t="shared" ref="O69:O71" si="12">M69-N69</f>
        <v>21.341780084712902</v>
      </c>
      <c r="P69" s="18">
        <v>0</v>
      </c>
      <c r="Q69" s="18">
        <v>0</v>
      </c>
      <c r="R69" s="6">
        <v>45</v>
      </c>
      <c r="S69" s="6">
        <f>_xlfn.AGGREGATE(16,6,$O$5:$O$66,1-(R69-1)/$V$1)</f>
        <v>21.341780084712898</v>
      </c>
    </row>
    <row r="70" spans="1:20" ht="18.75">
      <c r="A70" s="13">
        <v>146</v>
      </c>
      <c r="B70" s="13">
        <v>1422435637</v>
      </c>
      <c r="C70" s="66" t="s">
        <v>272</v>
      </c>
      <c r="D70" s="68"/>
      <c r="E70" s="16">
        <v>0</v>
      </c>
      <c r="F70" s="16">
        <v>0</v>
      </c>
      <c r="G70" s="57" t="s">
        <v>187</v>
      </c>
      <c r="H70" s="18">
        <f t="shared" si="8"/>
        <v>0</v>
      </c>
      <c r="I70" s="16">
        <f t="shared" si="9"/>
        <v>0</v>
      </c>
      <c r="J70" s="16">
        <v>0</v>
      </c>
      <c r="K70" s="16">
        <f t="shared" si="10"/>
        <v>0</v>
      </c>
      <c r="L70" s="33">
        <v>18.386264465579799</v>
      </c>
      <c r="M70" s="34">
        <f t="shared" si="11"/>
        <v>18.386264465579799</v>
      </c>
      <c r="N70" s="35">
        <f t="shared" si="7"/>
        <v>0</v>
      </c>
      <c r="O70" s="36">
        <f t="shared" si="12"/>
        <v>18.386264465579799</v>
      </c>
      <c r="P70" s="18">
        <v>0</v>
      </c>
      <c r="Q70" s="18">
        <v>0</v>
      </c>
      <c r="R70" s="6">
        <v>48</v>
      </c>
      <c r="S70" s="6">
        <f>_xlfn.AGGREGATE(16,6,$O$5:$O$66,1-(R70-1)/$V$1)</f>
        <v>18.386264465579792</v>
      </c>
    </row>
    <row r="71" spans="1:20" ht="18.75">
      <c r="A71" s="13">
        <v>147</v>
      </c>
      <c r="B71" s="13">
        <v>555504374</v>
      </c>
      <c r="C71" s="66" t="s">
        <v>273</v>
      </c>
      <c r="D71" s="68"/>
      <c r="E71" s="16">
        <v>0</v>
      </c>
      <c r="F71" s="16">
        <v>0</v>
      </c>
      <c r="G71" s="57" t="s">
        <v>187</v>
      </c>
      <c r="H71" s="18">
        <f t="shared" si="8"/>
        <v>0</v>
      </c>
      <c r="I71" s="16">
        <f t="shared" si="9"/>
        <v>0</v>
      </c>
      <c r="J71" s="16">
        <v>0</v>
      </c>
      <c r="K71" s="16">
        <f t="shared" si="10"/>
        <v>0</v>
      </c>
      <c r="L71" s="33">
        <v>18.014731871412</v>
      </c>
      <c r="M71" s="34">
        <f t="shared" si="11"/>
        <v>18.014731871412</v>
      </c>
      <c r="N71" s="35">
        <f t="shared" si="7"/>
        <v>0</v>
      </c>
      <c r="O71" s="36">
        <f t="shared" si="12"/>
        <v>18.014731871412</v>
      </c>
      <c r="P71" s="18">
        <v>0</v>
      </c>
      <c r="Q71" s="18">
        <v>0</v>
      </c>
      <c r="R71" s="6">
        <v>49</v>
      </c>
      <c r="S71" s="6">
        <f>_xlfn.AGGREGATE(16,6,$O$5:$O$66,1-(R71-1)/$V$1)</f>
        <v>18.014731871412035</v>
      </c>
    </row>
  </sheetData>
  <autoFilter ref="A4:T71" xr:uid="{00000000-0009-0000-0000-000013000000}">
    <sortState xmlns:xlrd2="http://schemas.microsoft.com/office/spreadsheetml/2017/richdata2" ref="A4:T71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E71">
    <cfRule type="cellIs" dxfId="326" priority="2" operator="lessThan">
      <formula>1</formula>
    </cfRule>
  </conditionalFormatting>
  <conditionalFormatting sqref="F71">
    <cfRule type="cellIs" dxfId="325" priority="1" operator="lessThan">
      <formula>1</formula>
    </cfRule>
  </conditionalFormatting>
  <conditionalFormatting sqref="E5:E70">
    <cfRule type="cellIs" dxfId="324" priority="4" operator="lessThan">
      <formula>1</formula>
    </cfRule>
  </conditionalFormatting>
  <conditionalFormatting sqref="F5:F70">
    <cfRule type="cellIs" dxfId="323" priority="3" operator="lessThan">
      <formula>1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K75"/>
  <sheetViews>
    <sheetView zoomScale="80" zoomScaleNormal="80" workbookViewId="0">
      <selection activeCell="S72" sqref="S72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e">
        <f>CONCATENATE("157区 活动中心",V14,"年",V15,"月",#REF!,"日","分包贡献明细"," 统计：二三傻")</f>
        <v>#REF!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52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3">
        <v>130</v>
      </c>
      <c r="B5" s="13">
        <v>1957463045</v>
      </c>
      <c r="C5" s="14" t="s">
        <v>238</v>
      </c>
      <c r="D5" s="68"/>
      <c r="E5" s="16">
        <v>4</v>
      </c>
      <c r="F5" s="16">
        <v>60</v>
      </c>
      <c r="G5" s="19" t="s">
        <v>122</v>
      </c>
      <c r="H5" s="18">
        <f t="shared" ref="H5:H36" si="1">E5</f>
        <v>4</v>
      </c>
      <c r="I5" s="16">
        <f t="shared" ref="I5:I36" si="2">F5/$V$13</f>
        <v>1.2</v>
      </c>
      <c r="J5" s="16">
        <v>0</v>
      </c>
      <c r="K5" s="16">
        <f t="shared" ref="K5:K36" si="3">SUM(I5+H5+J5)</f>
        <v>5.2</v>
      </c>
      <c r="L5" s="33">
        <v>28.560097228403901</v>
      </c>
      <c r="M5" s="34">
        <f t="shared" ref="M5:M36" si="4">K5+L5</f>
        <v>33.7600972284039</v>
      </c>
      <c r="N5" s="35">
        <f t="shared" ref="N5:N36" si="5">VLOOKUP(G5,$U$3:$V$9,2,FALSE)</f>
        <v>8.125</v>
      </c>
      <c r="O5" s="36">
        <f t="shared" ref="O5:O36" si="6">M5-N5</f>
        <v>25.6350972284039</v>
      </c>
      <c r="P5" s="18">
        <v>228748</v>
      </c>
      <c r="Q5" s="18">
        <v>1331</v>
      </c>
      <c r="R5" s="18"/>
      <c r="S5" s="18"/>
      <c r="T5" s="47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3">
        <v>131</v>
      </c>
      <c r="B6" s="13">
        <v>1697244668</v>
      </c>
      <c r="C6" s="14" t="s">
        <v>242</v>
      </c>
      <c r="D6" s="68"/>
      <c r="E6" s="16">
        <v>4</v>
      </c>
      <c r="F6" s="16">
        <v>60</v>
      </c>
      <c r="G6" s="19" t="s">
        <v>122</v>
      </c>
      <c r="H6" s="18">
        <f t="shared" si="1"/>
        <v>4</v>
      </c>
      <c r="I6" s="16">
        <f t="shared" si="2"/>
        <v>1.2</v>
      </c>
      <c r="J6" s="16">
        <v>0</v>
      </c>
      <c r="K6" s="16">
        <f t="shared" si="3"/>
        <v>5.2</v>
      </c>
      <c r="L6" s="33">
        <v>28.153615599427901</v>
      </c>
      <c r="M6" s="34">
        <f t="shared" si="4"/>
        <v>33.353615599427904</v>
      </c>
      <c r="N6" s="35">
        <f t="shared" si="5"/>
        <v>8.125</v>
      </c>
      <c r="O6" s="36">
        <f t="shared" si="6"/>
        <v>25.228615599427904</v>
      </c>
      <c r="P6" s="18">
        <v>221335</v>
      </c>
      <c r="Q6" s="18">
        <v>1399</v>
      </c>
      <c r="R6" s="18"/>
      <c r="S6" s="18"/>
      <c r="T6" s="47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62</v>
      </c>
      <c r="B7" s="13">
        <v>643913124</v>
      </c>
      <c r="C7" s="13" t="s">
        <v>125</v>
      </c>
      <c r="D7" s="24"/>
      <c r="E7" s="16">
        <v>4</v>
      </c>
      <c r="F7" s="16">
        <v>60</v>
      </c>
      <c r="G7" s="19" t="s">
        <v>122</v>
      </c>
      <c r="H7" s="18">
        <f t="shared" si="1"/>
        <v>4</v>
      </c>
      <c r="I7" s="16">
        <f t="shared" si="2"/>
        <v>1.2</v>
      </c>
      <c r="J7" s="16">
        <v>0</v>
      </c>
      <c r="K7" s="16">
        <f t="shared" si="3"/>
        <v>5.2</v>
      </c>
      <c r="L7" s="33">
        <v>28.054814009244101</v>
      </c>
      <c r="M7" s="34">
        <f t="shared" si="4"/>
        <v>33.2548140092441</v>
      </c>
      <c r="N7" s="35">
        <f t="shared" si="5"/>
        <v>8.125</v>
      </c>
      <c r="O7" s="36">
        <f t="shared" si="6"/>
        <v>25.1298140092441</v>
      </c>
      <c r="P7" s="18">
        <v>296303</v>
      </c>
      <c r="Q7" s="18">
        <v>1640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3">
        <v>116</v>
      </c>
      <c r="B8" s="13">
        <v>2122596917</v>
      </c>
      <c r="C8" s="13" t="s">
        <v>217</v>
      </c>
      <c r="D8" s="68"/>
      <c r="E8" s="16">
        <v>4</v>
      </c>
      <c r="F8" s="16">
        <v>49</v>
      </c>
      <c r="G8" s="19" t="s">
        <v>122</v>
      </c>
      <c r="H8" s="18">
        <f t="shared" si="1"/>
        <v>4</v>
      </c>
      <c r="I8" s="16">
        <f t="shared" si="2"/>
        <v>0.98</v>
      </c>
      <c r="J8" s="16">
        <v>0</v>
      </c>
      <c r="K8" s="16">
        <f t="shared" si="3"/>
        <v>4.9800000000000004</v>
      </c>
      <c r="L8" s="33">
        <v>28.268985069144001</v>
      </c>
      <c r="M8" s="34">
        <f t="shared" si="4"/>
        <v>33.248985069143998</v>
      </c>
      <c r="N8" s="35">
        <f t="shared" si="5"/>
        <v>8.125</v>
      </c>
      <c r="O8" s="36">
        <f t="shared" si="6"/>
        <v>25.123985069143998</v>
      </c>
      <c r="P8" s="18">
        <v>196288</v>
      </c>
      <c r="Q8" s="18">
        <v>1143</v>
      </c>
      <c r="R8" s="18"/>
      <c r="S8" s="18"/>
      <c r="T8" s="48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3">
        <v>129</v>
      </c>
      <c r="B9" s="13">
        <v>1191774496</v>
      </c>
      <c r="C9" s="14" t="s">
        <v>233</v>
      </c>
      <c r="D9" s="68"/>
      <c r="E9" s="16">
        <v>4</v>
      </c>
      <c r="F9" s="16">
        <v>60</v>
      </c>
      <c r="G9" s="22" t="s">
        <v>123</v>
      </c>
      <c r="H9" s="18">
        <f t="shared" si="1"/>
        <v>4</v>
      </c>
      <c r="I9" s="16">
        <f t="shared" si="2"/>
        <v>1.2</v>
      </c>
      <c r="J9" s="16">
        <v>0</v>
      </c>
      <c r="K9" s="16">
        <f t="shared" si="3"/>
        <v>5.2</v>
      </c>
      <c r="L9" s="33">
        <v>27.955080659588798</v>
      </c>
      <c r="M9" s="34">
        <f t="shared" si="4"/>
        <v>33.155080659588798</v>
      </c>
      <c r="N9" s="35">
        <f t="shared" si="5"/>
        <v>6.25</v>
      </c>
      <c r="O9" s="36">
        <f t="shared" si="6"/>
        <v>26.905080659588798</v>
      </c>
      <c r="P9" s="18">
        <v>282130</v>
      </c>
      <c r="Q9" s="18">
        <v>1695</v>
      </c>
      <c r="R9" s="18"/>
      <c r="S9" s="18"/>
      <c r="T9" s="47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3">
        <v>141</v>
      </c>
      <c r="B10" s="13">
        <v>1190305158</v>
      </c>
      <c r="C10" s="14" t="s">
        <v>261</v>
      </c>
      <c r="D10" s="68"/>
      <c r="E10" s="16">
        <v>4</v>
      </c>
      <c r="F10" s="16">
        <v>40</v>
      </c>
      <c r="G10" s="22" t="s">
        <v>123</v>
      </c>
      <c r="H10" s="18">
        <f t="shared" si="1"/>
        <v>4</v>
      </c>
      <c r="I10" s="16">
        <f t="shared" si="2"/>
        <v>0.8</v>
      </c>
      <c r="J10" s="16">
        <v>0</v>
      </c>
      <c r="K10" s="16">
        <f t="shared" si="3"/>
        <v>4.8</v>
      </c>
      <c r="L10" s="33">
        <v>27.695983670068699</v>
      </c>
      <c r="M10" s="34">
        <f t="shared" si="4"/>
        <v>32.495983670068696</v>
      </c>
      <c r="N10" s="35">
        <f t="shared" si="5"/>
        <v>6.25</v>
      </c>
      <c r="O10" s="36">
        <f t="shared" si="6"/>
        <v>26.245983670068696</v>
      </c>
      <c r="P10" s="18">
        <v>206904</v>
      </c>
      <c r="Q10" s="18">
        <v>1001</v>
      </c>
      <c r="R10" s="18"/>
      <c r="S10" s="18"/>
      <c r="T10" s="47"/>
      <c r="U10" s="50"/>
    </row>
    <row r="11" spans="1:25" s="1" customFormat="1" ht="18.75">
      <c r="A11" s="13">
        <v>133</v>
      </c>
      <c r="B11" s="13">
        <v>650420877</v>
      </c>
      <c r="C11" s="14" t="s">
        <v>244</v>
      </c>
      <c r="D11" s="68"/>
      <c r="E11" s="16">
        <v>4</v>
      </c>
      <c r="F11" s="16">
        <v>60</v>
      </c>
      <c r="G11" s="22" t="s">
        <v>123</v>
      </c>
      <c r="H11" s="18">
        <f t="shared" si="1"/>
        <v>4</v>
      </c>
      <c r="I11" s="16">
        <f t="shared" si="2"/>
        <v>1.2</v>
      </c>
      <c r="J11" s="16">
        <v>0</v>
      </c>
      <c r="K11" s="16">
        <f t="shared" si="3"/>
        <v>5.2</v>
      </c>
      <c r="L11" s="33">
        <v>26.736578882804999</v>
      </c>
      <c r="M11" s="34">
        <f t="shared" si="4"/>
        <v>31.936578882804998</v>
      </c>
      <c r="N11" s="35">
        <f t="shared" si="5"/>
        <v>6.25</v>
      </c>
      <c r="O11" s="36">
        <f t="shared" si="6"/>
        <v>25.686578882804998</v>
      </c>
      <c r="P11" s="18">
        <v>235133</v>
      </c>
      <c r="Q11" s="18">
        <v>1373</v>
      </c>
      <c r="R11" s="18"/>
      <c r="S11" s="18"/>
      <c r="T11" s="47"/>
      <c r="U11" s="51" t="s">
        <v>209</v>
      </c>
      <c r="V11" s="1">
        <v>15000</v>
      </c>
    </row>
    <row r="12" spans="1:25" s="2" customFormat="1" ht="18.75">
      <c r="A12" s="13">
        <v>140</v>
      </c>
      <c r="B12" s="13">
        <v>1065672847</v>
      </c>
      <c r="C12" s="14" t="s">
        <v>259</v>
      </c>
      <c r="D12" s="68"/>
      <c r="E12" s="16">
        <v>4</v>
      </c>
      <c r="F12" s="16">
        <v>49</v>
      </c>
      <c r="G12" s="22" t="s">
        <v>123</v>
      </c>
      <c r="H12" s="18">
        <f t="shared" si="1"/>
        <v>4</v>
      </c>
      <c r="I12" s="16">
        <f t="shared" si="2"/>
        <v>0.98</v>
      </c>
      <c r="J12" s="16">
        <v>0</v>
      </c>
      <c r="K12" s="16">
        <f t="shared" si="3"/>
        <v>4.9800000000000004</v>
      </c>
      <c r="L12" s="33">
        <v>26.4228481656898</v>
      </c>
      <c r="M12" s="34">
        <f t="shared" si="4"/>
        <v>31.4028481656898</v>
      </c>
      <c r="N12" s="35">
        <f t="shared" si="5"/>
        <v>6.25</v>
      </c>
      <c r="O12" s="36">
        <f t="shared" si="6"/>
        <v>25.1528481656898</v>
      </c>
      <c r="P12" s="18">
        <v>157886</v>
      </c>
      <c r="Q12" s="18">
        <v>891</v>
      </c>
      <c r="R12" s="18"/>
      <c r="S12" s="18"/>
      <c r="T12" s="47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99</v>
      </c>
      <c r="B13" s="13">
        <v>1797454822</v>
      </c>
      <c r="C13" s="13" t="s">
        <v>181</v>
      </c>
      <c r="D13" s="24"/>
      <c r="E13" s="16">
        <v>0</v>
      </c>
      <c r="F13" s="16">
        <v>50</v>
      </c>
      <c r="G13" s="57" t="s">
        <v>187</v>
      </c>
      <c r="H13" s="18">
        <f t="shared" si="1"/>
        <v>0</v>
      </c>
      <c r="I13" s="16">
        <f t="shared" si="2"/>
        <v>1</v>
      </c>
      <c r="J13" s="16">
        <v>0</v>
      </c>
      <c r="K13" s="16">
        <f t="shared" si="3"/>
        <v>1</v>
      </c>
      <c r="L13" s="33">
        <v>29.6182693794972</v>
      </c>
      <c r="M13" s="34">
        <f t="shared" si="4"/>
        <v>30.6182693794972</v>
      </c>
      <c r="N13" s="35">
        <f t="shared" si="5"/>
        <v>0</v>
      </c>
      <c r="O13" s="36">
        <f t="shared" si="6"/>
        <v>30.6182693794972</v>
      </c>
      <c r="P13" s="18">
        <v>213220</v>
      </c>
      <c r="Q13" s="18">
        <v>1118</v>
      </c>
      <c r="R13" s="18"/>
      <c r="S13" s="18"/>
      <c r="T13" s="47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26</v>
      </c>
      <c r="B14" s="13">
        <v>1754932067</v>
      </c>
      <c r="C14" s="13" t="s">
        <v>72</v>
      </c>
      <c r="D14" s="24"/>
      <c r="E14" s="16">
        <v>2</v>
      </c>
      <c r="F14" s="16">
        <v>59</v>
      </c>
      <c r="G14" s="22" t="s">
        <v>123</v>
      </c>
      <c r="H14" s="18">
        <f t="shared" si="1"/>
        <v>2</v>
      </c>
      <c r="I14" s="16">
        <f t="shared" si="2"/>
        <v>1.18</v>
      </c>
      <c r="J14" s="16">
        <v>0</v>
      </c>
      <c r="K14" s="16">
        <f t="shared" si="3"/>
        <v>3.1799999999999997</v>
      </c>
      <c r="L14" s="33">
        <v>27.415023516993902</v>
      </c>
      <c r="M14" s="34">
        <f t="shared" si="4"/>
        <v>30.595023516993901</v>
      </c>
      <c r="N14" s="35">
        <f t="shared" si="5"/>
        <v>6.25</v>
      </c>
      <c r="O14" s="36">
        <f t="shared" si="6"/>
        <v>24.345023516993901</v>
      </c>
      <c r="P14" s="18">
        <v>220289</v>
      </c>
      <c r="Q14" s="18">
        <v>1398</v>
      </c>
      <c r="R14" s="18"/>
      <c r="S14" s="18"/>
      <c r="T14" s="4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93</v>
      </c>
      <c r="B15" s="13">
        <v>1458346420</v>
      </c>
      <c r="C15" s="13" t="s">
        <v>178</v>
      </c>
      <c r="D15" s="24"/>
      <c r="E15" s="16">
        <v>3</v>
      </c>
      <c r="F15" s="16">
        <v>59</v>
      </c>
      <c r="G15" s="23" t="s">
        <v>124</v>
      </c>
      <c r="H15" s="18">
        <f t="shared" si="1"/>
        <v>3</v>
      </c>
      <c r="I15" s="16">
        <f t="shared" si="2"/>
        <v>1.18</v>
      </c>
      <c r="J15" s="16">
        <v>0</v>
      </c>
      <c r="K15" s="16">
        <f t="shared" si="3"/>
        <v>4.18</v>
      </c>
      <c r="L15" s="33">
        <v>26.257069417210801</v>
      </c>
      <c r="M15" s="34">
        <f t="shared" si="4"/>
        <v>30.4370694172108</v>
      </c>
      <c r="N15" s="35">
        <f t="shared" si="5"/>
        <v>4.375</v>
      </c>
      <c r="O15" s="36">
        <f t="shared" si="6"/>
        <v>26.0620694172108</v>
      </c>
      <c r="P15" s="18">
        <v>238449</v>
      </c>
      <c r="Q15" s="18">
        <v>1440</v>
      </c>
      <c r="R15" s="18"/>
      <c r="S15" s="18"/>
      <c r="T15" s="47"/>
      <c r="U15" s="1" t="s">
        <v>213</v>
      </c>
      <c r="V15" s="53">
        <v>2</v>
      </c>
      <c r="W15" s="1"/>
      <c r="X15" s="1"/>
      <c r="Y15" s="1"/>
    </row>
    <row r="16" spans="1:25" s="2" customFormat="1" ht="18.75">
      <c r="A16" s="13">
        <v>118</v>
      </c>
      <c r="B16" s="13">
        <v>15662671026</v>
      </c>
      <c r="C16" s="13" t="s">
        <v>225</v>
      </c>
      <c r="D16" s="68"/>
      <c r="E16" s="16">
        <v>1</v>
      </c>
      <c r="F16" s="16">
        <v>56</v>
      </c>
      <c r="G16" s="19" t="s">
        <v>122</v>
      </c>
      <c r="H16" s="18">
        <f t="shared" si="1"/>
        <v>1</v>
      </c>
      <c r="I16" s="16">
        <f t="shared" si="2"/>
        <v>1.1200000000000001</v>
      </c>
      <c r="J16" s="16">
        <v>0</v>
      </c>
      <c r="K16" s="16">
        <f t="shared" si="3"/>
        <v>2.12</v>
      </c>
      <c r="L16" s="33">
        <v>28.144566066700101</v>
      </c>
      <c r="M16" s="34">
        <f t="shared" si="4"/>
        <v>30.264566066700102</v>
      </c>
      <c r="N16" s="35">
        <f t="shared" si="5"/>
        <v>8.125</v>
      </c>
      <c r="O16" s="36">
        <f t="shared" si="6"/>
        <v>22.139566066700102</v>
      </c>
      <c r="P16" s="18">
        <v>182422</v>
      </c>
      <c r="Q16" s="18">
        <v>1128</v>
      </c>
      <c r="R16" s="18"/>
      <c r="S16" s="18"/>
      <c r="T16" s="48"/>
      <c r="U16" s="1"/>
      <c r="V16" s="1"/>
      <c r="W16" s="1"/>
      <c r="X16" s="1"/>
      <c r="Y16" s="1"/>
    </row>
    <row r="17" spans="1:25" s="2" customFormat="1" ht="18.75">
      <c r="A17" s="13">
        <v>143</v>
      </c>
      <c r="B17" s="13">
        <v>1963007427</v>
      </c>
      <c r="C17" s="14" t="s">
        <v>270</v>
      </c>
      <c r="D17" s="68"/>
      <c r="E17" s="16">
        <v>4</v>
      </c>
      <c r="F17" s="16">
        <v>56</v>
      </c>
      <c r="G17" s="23" t="s">
        <v>124</v>
      </c>
      <c r="H17" s="18">
        <f t="shared" si="1"/>
        <v>4</v>
      </c>
      <c r="I17" s="16">
        <f t="shared" si="2"/>
        <v>1.1200000000000001</v>
      </c>
      <c r="J17" s="16">
        <v>0</v>
      </c>
      <c r="K17" s="16">
        <f t="shared" si="3"/>
        <v>5.12</v>
      </c>
      <c r="L17" s="33">
        <v>24.863355679350999</v>
      </c>
      <c r="M17" s="34">
        <f t="shared" si="4"/>
        <v>29.983355679351</v>
      </c>
      <c r="N17" s="35">
        <f t="shared" si="5"/>
        <v>4.375</v>
      </c>
      <c r="O17" s="36">
        <f t="shared" si="6"/>
        <v>25.608355679351</v>
      </c>
      <c r="P17" s="18">
        <v>0</v>
      </c>
      <c r="Q17" s="18">
        <v>0</v>
      </c>
      <c r="R17" s="4"/>
      <c r="S17" s="4"/>
      <c r="T17" s="4"/>
      <c r="U17" s="1"/>
      <c r="V17" s="1"/>
      <c r="W17" s="1"/>
      <c r="X17" s="1"/>
      <c r="Y17" s="1"/>
    </row>
    <row r="18" spans="1:25" s="2" customFormat="1" ht="18.75">
      <c r="A18" s="14">
        <v>23</v>
      </c>
      <c r="B18" s="13">
        <v>340156892</v>
      </c>
      <c r="C18" s="13" t="s">
        <v>70</v>
      </c>
      <c r="D18" s="24"/>
      <c r="E18" s="16">
        <v>4</v>
      </c>
      <c r="F18" s="16">
        <v>60</v>
      </c>
      <c r="G18" s="23" t="s">
        <v>124</v>
      </c>
      <c r="H18" s="18">
        <f t="shared" si="1"/>
        <v>4</v>
      </c>
      <c r="I18" s="16">
        <f t="shared" si="2"/>
        <v>1.2</v>
      </c>
      <c r="J18" s="16">
        <v>0</v>
      </c>
      <c r="K18" s="16">
        <f t="shared" si="3"/>
        <v>5.2</v>
      </c>
      <c r="L18" s="33">
        <v>24.5986284631385</v>
      </c>
      <c r="M18" s="34">
        <f t="shared" si="4"/>
        <v>29.798628463138499</v>
      </c>
      <c r="N18" s="35">
        <f t="shared" si="5"/>
        <v>4.375</v>
      </c>
      <c r="O18" s="36">
        <f t="shared" si="6"/>
        <v>25.423628463138499</v>
      </c>
      <c r="P18" s="18">
        <v>245754</v>
      </c>
      <c r="Q18" s="18">
        <v>1311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33</v>
      </c>
      <c r="B19" s="13">
        <v>1006436515</v>
      </c>
      <c r="C19" s="13" t="s">
        <v>79</v>
      </c>
      <c r="D19" s="24"/>
      <c r="E19" s="16">
        <v>4</v>
      </c>
      <c r="F19" s="16">
        <v>60</v>
      </c>
      <c r="G19" s="23" t="s">
        <v>124</v>
      </c>
      <c r="H19" s="18">
        <f t="shared" si="1"/>
        <v>4</v>
      </c>
      <c r="I19" s="16">
        <f t="shared" si="2"/>
        <v>1.2</v>
      </c>
      <c r="J19" s="16">
        <v>0</v>
      </c>
      <c r="K19" s="16">
        <f t="shared" si="3"/>
        <v>5.2</v>
      </c>
      <c r="L19" s="33">
        <v>24.4125505030493</v>
      </c>
      <c r="M19" s="34">
        <f t="shared" si="4"/>
        <v>29.612550503049299</v>
      </c>
      <c r="N19" s="35">
        <f t="shared" si="5"/>
        <v>4.375</v>
      </c>
      <c r="O19" s="36">
        <f t="shared" si="6"/>
        <v>25.237550503049299</v>
      </c>
      <c r="P19" s="18">
        <v>233154</v>
      </c>
      <c r="Q19" s="18">
        <v>1357</v>
      </c>
      <c r="R19" s="18"/>
      <c r="S19" s="18"/>
      <c r="T19" s="4"/>
      <c r="U19" s="1"/>
      <c r="V19" s="1"/>
      <c r="W19" s="1"/>
      <c r="X19" s="1"/>
      <c r="Y19" s="1"/>
    </row>
    <row r="20" spans="1:25" s="2" customFormat="1" ht="18.75">
      <c r="A20" s="14">
        <v>49</v>
      </c>
      <c r="B20" s="13">
        <v>311361673</v>
      </c>
      <c r="C20" s="13" t="s">
        <v>95</v>
      </c>
      <c r="D20" s="24"/>
      <c r="E20" s="16">
        <v>4</v>
      </c>
      <c r="F20" s="16">
        <v>50</v>
      </c>
      <c r="G20" s="57" t="s">
        <v>187</v>
      </c>
      <c r="H20" s="18">
        <f t="shared" si="1"/>
        <v>4</v>
      </c>
      <c r="I20" s="16">
        <f t="shared" si="2"/>
        <v>1</v>
      </c>
      <c r="J20" s="16">
        <v>0</v>
      </c>
      <c r="K20" s="16">
        <f t="shared" si="3"/>
        <v>5</v>
      </c>
      <c r="L20" s="33">
        <v>24.145</v>
      </c>
      <c r="M20" s="34">
        <f t="shared" si="4"/>
        <v>29.145</v>
      </c>
      <c r="N20" s="35">
        <f t="shared" si="5"/>
        <v>0</v>
      </c>
      <c r="O20" s="36">
        <f t="shared" si="6"/>
        <v>29.145</v>
      </c>
      <c r="P20" s="18">
        <v>355339</v>
      </c>
      <c r="Q20" s="18">
        <v>1952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3">
        <v>138</v>
      </c>
      <c r="B21" s="13">
        <v>1440730282</v>
      </c>
      <c r="C21" s="14" t="s">
        <v>258</v>
      </c>
      <c r="D21" s="68"/>
      <c r="E21" s="16">
        <v>0</v>
      </c>
      <c r="F21" s="16">
        <v>48</v>
      </c>
      <c r="G21" s="57" t="s">
        <v>187</v>
      </c>
      <c r="H21" s="18">
        <f t="shared" si="1"/>
        <v>0</v>
      </c>
      <c r="I21" s="16">
        <f t="shared" si="2"/>
        <v>0.96</v>
      </c>
      <c r="J21" s="16">
        <v>0</v>
      </c>
      <c r="K21" s="16">
        <f t="shared" si="3"/>
        <v>0.96</v>
      </c>
      <c r="L21" s="33">
        <v>28.139027924995101</v>
      </c>
      <c r="M21" s="34">
        <f t="shared" si="4"/>
        <v>29.099027924995102</v>
      </c>
      <c r="N21" s="35">
        <f t="shared" si="5"/>
        <v>0</v>
      </c>
      <c r="O21" s="36">
        <f t="shared" si="6"/>
        <v>29.099027924995102</v>
      </c>
      <c r="P21" s="18">
        <v>198479</v>
      </c>
      <c r="Q21" s="18">
        <v>1093</v>
      </c>
      <c r="R21" s="18"/>
      <c r="S21" s="18"/>
      <c r="T21" s="47"/>
      <c r="U21" s="1"/>
      <c r="V21" s="1"/>
      <c r="W21" s="1"/>
      <c r="X21" s="1"/>
      <c r="Y21" s="1"/>
    </row>
    <row r="22" spans="1:25" s="1" customFormat="1" ht="18.75">
      <c r="A22" s="13">
        <v>127</v>
      </c>
      <c r="B22" s="13">
        <v>615908706</v>
      </c>
      <c r="C22" s="14" t="s">
        <v>240</v>
      </c>
      <c r="D22" s="68" t="s">
        <v>232</v>
      </c>
      <c r="E22" s="16">
        <v>4</v>
      </c>
      <c r="F22" s="16">
        <v>60</v>
      </c>
      <c r="G22" s="57" t="s">
        <v>187</v>
      </c>
      <c r="H22" s="18">
        <f t="shared" si="1"/>
        <v>4</v>
      </c>
      <c r="I22" s="16">
        <f t="shared" si="2"/>
        <v>1.2</v>
      </c>
      <c r="J22" s="16">
        <v>0</v>
      </c>
      <c r="K22" s="16">
        <f t="shared" si="3"/>
        <v>5.2</v>
      </c>
      <c r="L22" s="33">
        <v>23.833087704154298</v>
      </c>
      <c r="M22" s="34">
        <f t="shared" si="4"/>
        <v>29.033087704154298</v>
      </c>
      <c r="N22" s="35">
        <f t="shared" si="5"/>
        <v>0</v>
      </c>
      <c r="O22" s="36">
        <f t="shared" si="6"/>
        <v>29.033087704154298</v>
      </c>
      <c r="P22" s="18">
        <v>284585</v>
      </c>
      <c r="Q22" s="18">
        <v>1776</v>
      </c>
      <c r="R22" s="18"/>
      <c r="S22" s="18"/>
      <c r="T22" s="47"/>
    </row>
    <row r="23" spans="1:25" s="1" customFormat="1" ht="18.75">
      <c r="A23" s="14">
        <v>10</v>
      </c>
      <c r="B23" s="13">
        <v>2108977014</v>
      </c>
      <c r="C23" s="13" t="s">
        <v>49</v>
      </c>
      <c r="D23" s="24"/>
      <c r="E23" s="16">
        <v>4</v>
      </c>
      <c r="F23" s="16">
        <v>60</v>
      </c>
      <c r="G23" s="57" t="s">
        <v>187</v>
      </c>
      <c r="H23" s="18">
        <f t="shared" si="1"/>
        <v>4</v>
      </c>
      <c r="I23" s="16">
        <f t="shared" si="2"/>
        <v>1.2</v>
      </c>
      <c r="J23" s="16">
        <v>0</v>
      </c>
      <c r="K23" s="16">
        <f t="shared" si="3"/>
        <v>5.2</v>
      </c>
      <c r="L23" s="33">
        <v>23.434729379918501</v>
      </c>
      <c r="M23" s="34">
        <f t="shared" si="4"/>
        <v>28.6347293799185</v>
      </c>
      <c r="N23" s="35">
        <f t="shared" si="5"/>
        <v>0</v>
      </c>
      <c r="O23" s="36">
        <f t="shared" si="6"/>
        <v>28.6347293799185</v>
      </c>
      <c r="P23" s="18">
        <v>257699</v>
      </c>
      <c r="Q23" s="18">
        <v>1524</v>
      </c>
      <c r="R23" s="18"/>
      <c r="S23" s="18"/>
      <c r="T23" s="18"/>
    </row>
    <row r="24" spans="1:25" s="1" customFormat="1" ht="18.75">
      <c r="A24" s="14">
        <v>92</v>
      </c>
      <c r="B24" s="13">
        <v>1367873925</v>
      </c>
      <c r="C24" s="13" t="s">
        <v>191</v>
      </c>
      <c r="D24" s="24" t="s">
        <v>159</v>
      </c>
      <c r="E24" s="16">
        <v>4</v>
      </c>
      <c r="F24" s="16">
        <v>59</v>
      </c>
      <c r="G24" s="57" t="s">
        <v>187</v>
      </c>
      <c r="H24" s="18">
        <f t="shared" si="1"/>
        <v>4</v>
      </c>
      <c r="I24" s="16">
        <f t="shared" si="2"/>
        <v>1.18</v>
      </c>
      <c r="J24" s="16">
        <v>0</v>
      </c>
      <c r="K24" s="16">
        <f t="shared" si="3"/>
        <v>5.18</v>
      </c>
      <c r="L24" s="33">
        <v>23.439622861229601</v>
      </c>
      <c r="M24" s="34">
        <f t="shared" si="4"/>
        <v>28.619622861229601</v>
      </c>
      <c r="N24" s="35">
        <f t="shared" si="5"/>
        <v>0</v>
      </c>
      <c r="O24" s="36">
        <f t="shared" si="6"/>
        <v>28.619622861229601</v>
      </c>
      <c r="P24" s="18">
        <v>220014</v>
      </c>
      <c r="Q24" s="18">
        <v>1298</v>
      </c>
      <c r="R24" s="18"/>
      <c r="S24" s="18"/>
      <c r="T24" s="47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4">
        <v>15</v>
      </c>
      <c r="B26" s="13">
        <v>388960345</v>
      </c>
      <c r="C26" s="13" t="s">
        <v>59</v>
      </c>
      <c r="D26" s="24"/>
      <c r="E26" s="16">
        <v>4</v>
      </c>
      <c r="F26" s="16">
        <v>60</v>
      </c>
      <c r="G26" s="57" t="s">
        <v>187</v>
      </c>
      <c r="H26" s="18">
        <f t="shared" si="1"/>
        <v>4</v>
      </c>
      <c r="I26" s="16">
        <f t="shared" si="2"/>
        <v>1.2</v>
      </c>
      <c r="J26" s="16">
        <v>0</v>
      </c>
      <c r="K26" s="16">
        <f t="shared" si="3"/>
        <v>5.2</v>
      </c>
      <c r="L26" s="33">
        <v>23.391986980895101</v>
      </c>
      <c r="M26" s="34">
        <f t="shared" si="4"/>
        <v>28.591986980895101</v>
      </c>
      <c r="N26" s="35">
        <f t="shared" si="5"/>
        <v>0</v>
      </c>
      <c r="O26" s="36">
        <f t="shared" si="6"/>
        <v>28.591986980895101</v>
      </c>
      <c r="P26" s="18">
        <v>252170</v>
      </c>
      <c r="Q26" s="18">
        <v>1470</v>
      </c>
      <c r="R26" s="18"/>
      <c r="S26" s="18"/>
      <c r="T26" s="18"/>
    </row>
    <row r="27" spans="1:25" s="1" customFormat="1" ht="18.75">
      <c r="A27" s="14">
        <v>78</v>
      </c>
      <c r="B27" s="13">
        <v>783202763</v>
      </c>
      <c r="C27" s="13" t="s">
        <v>148</v>
      </c>
      <c r="D27" s="24"/>
      <c r="E27" s="16">
        <v>0</v>
      </c>
      <c r="F27" s="16">
        <v>24</v>
      </c>
      <c r="G27" s="57" t="s">
        <v>187</v>
      </c>
      <c r="H27" s="18">
        <f t="shared" si="1"/>
        <v>0</v>
      </c>
      <c r="I27" s="16">
        <f t="shared" si="2"/>
        <v>0.48</v>
      </c>
      <c r="J27" s="16">
        <v>0</v>
      </c>
      <c r="K27" s="16">
        <f t="shared" si="3"/>
        <v>0.48</v>
      </c>
      <c r="L27" s="33">
        <v>28.071848680342299</v>
      </c>
      <c r="M27" s="34">
        <f t="shared" si="4"/>
        <v>28.5518486803423</v>
      </c>
      <c r="N27" s="35">
        <f t="shared" si="5"/>
        <v>0</v>
      </c>
      <c r="O27" s="36">
        <f t="shared" si="6"/>
        <v>28.5518486803423</v>
      </c>
      <c r="P27" s="18">
        <v>199293</v>
      </c>
      <c r="Q27" s="18">
        <v>1194</v>
      </c>
      <c r="R27" s="18"/>
      <c r="S27" s="18"/>
      <c r="T27" s="18"/>
    </row>
    <row r="28" spans="1:25" s="2" customFormat="1" ht="18.75">
      <c r="A28" s="14">
        <v>57</v>
      </c>
      <c r="B28" s="13">
        <v>446583427</v>
      </c>
      <c r="C28" s="13" t="s">
        <v>118</v>
      </c>
      <c r="D28" s="14" t="s">
        <v>119</v>
      </c>
      <c r="E28" s="16">
        <v>4</v>
      </c>
      <c r="F28" s="16">
        <v>60</v>
      </c>
      <c r="G28" s="57" t="s">
        <v>187</v>
      </c>
      <c r="H28" s="18">
        <f t="shared" si="1"/>
        <v>4</v>
      </c>
      <c r="I28" s="16">
        <f t="shared" si="2"/>
        <v>1.2</v>
      </c>
      <c r="J28" s="16">
        <v>0</v>
      </c>
      <c r="K28" s="16">
        <f t="shared" si="3"/>
        <v>5.2</v>
      </c>
      <c r="L28" s="33">
        <v>23.3026217738587</v>
      </c>
      <c r="M28" s="34">
        <f t="shared" si="4"/>
        <v>28.502621773858699</v>
      </c>
      <c r="N28" s="35">
        <f t="shared" si="5"/>
        <v>0</v>
      </c>
      <c r="O28" s="36">
        <f t="shared" si="6"/>
        <v>28.502621773858699</v>
      </c>
      <c r="P28" s="18">
        <v>243707</v>
      </c>
      <c r="Q28" s="18">
        <v>1355</v>
      </c>
      <c r="R28" s="18"/>
      <c r="S28" s="18"/>
      <c r="T28" s="18"/>
      <c r="U28" s="1"/>
      <c r="V28" s="1"/>
      <c r="W28" s="1"/>
      <c r="X28" s="1"/>
      <c r="Y28" s="1"/>
    </row>
    <row r="29" spans="1:25" s="2" customFormat="1" ht="18.75">
      <c r="A29" s="13">
        <v>126</v>
      </c>
      <c r="B29" s="13">
        <v>2052156392</v>
      </c>
      <c r="C29" s="14" t="s">
        <v>234</v>
      </c>
      <c r="D29" s="68"/>
      <c r="E29" s="16">
        <v>4</v>
      </c>
      <c r="F29" s="16">
        <v>60</v>
      </c>
      <c r="G29" s="57" t="s">
        <v>187</v>
      </c>
      <c r="H29" s="18">
        <f t="shared" si="1"/>
        <v>4</v>
      </c>
      <c r="I29" s="16">
        <f t="shared" si="2"/>
        <v>1.2</v>
      </c>
      <c r="J29" s="16">
        <v>0</v>
      </c>
      <c r="K29" s="16">
        <f t="shared" si="3"/>
        <v>5.2</v>
      </c>
      <c r="L29" s="33">
        <v>23.237854270305899</v>
      </c>
      <c r="M29" s="34">
        <f t="shared" si="4"/>
        <v>28.437854270305898</v>
      </c>
      <c r="N29" s="35">
        <f t="shared" si="5"/>
        <v>0</v>
      </c>
      <c r="O29" s="36">
        <f t="shared" si="6"/>
        <v>28.437854270305898</v>
      </c>
      <c r="P29" s="18">
        <v>275287</v>
      </c>
      <c r="Q29" s="18">
        <v>1587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3">
        <v>128</v>
      </c>
      <c r="B30" s="13">
        <v>1214614935</v>
      </c>
      <c r="C30" s="14" t="s">
        <v>257</v>
      </c>
      <c r="D30" s="14" t="s">
        <v>235</v>
      </c>
      <c r="E30" s="16">
        <v>4</v>
      </c>
      <c r="F30" s="16">
        <v>60</v>
      </c>
      <c r="G30" s="57" t="s">
        <v>187</v>
      </c>
      <c r="H30" s="18">
        <f t="shared" si="1"/>
        <v>4</v>
      </c>
      <c r="I30" s="16">
        <f t="shared" si="2"/>
        <v>1.2</v>
      </c>
      <c r="J30" s="16">
        <v>0</v>
      </c>
      <c r="K30" s="16">
        <f t="shared" si="3"/>
        <v>5.2</v>
      </c>
      <c r="L30" s="33">
        <v>23.166728223473601</v>
      </c>
      <c r="M30" s="34">
        <f t="shared" si="4"/>
        <v>28.366728223473601</v>
      </c>
      <c r="N30" s="35">
        <f t="shared" si="5"/>
        <v>0</v>
      </c>
      <c r="O30" s="36">
        <f t="shared" si="6"/>
        <v>28.366728223473601</v>
      </c>
      <c r="P30" s="18">
        <v>261250</v>
      </c>
      <c r="Q30" s="18">
        <v>1723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3">
        <v>125</v>
      </c>
      <c r="B31" s="13">
        <v>2122462759</v>
      </c>
      <c r="C31" s="14" t="s">
        <v>236</v>
      </c>
      <c r="D31" s="68"/>
      <c r="E31" s="16">
        <v>4</v>
      </c>
      <c r="F31" s="16">
        <v>60</v>
      </c>
      <c r="G31" s="57" t="s">
        <v>187</v>
      </c>
      <c r="H31" s="18">
        <f t="shared" si="1"/>
        <v>4</v>
      </c>
      <c r="I31" s="16">
        <f t="shared" si="2"/>
        <v>1.2</v>
      </c>
      <c r="J31" s="16">
        <v>0</v>
      </c>
      <c r="K31" s="16">
        <f t="shared" si="3"/>
        <v>5.2</v>
      </c>
      <c r="L31" s="33">
        <v>22.877246632256298</v>
      </c>
      <c r="M31" s="34">
        <f t="shared" si="4"/>
        <v>28.077246632256298</v>
      </c>
      <c r="N31" s="35">
        <f t="shared" si="5"/>
        <v>0</v>
      </c>
      <c r="O31" s="36">
        <f t="shared" si="6"/>
        <v>28.077246632256298</v>
      </c>
      <c r="P31" s="18">
        <v>266641</v>
      </c>
      <c r="Q31" s="18">
        <v>1609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46</v>
      </c>
      <c r="B32" s="13">
        <v>2109182835</v>
      </c>
      <c r="C32" s="13" t="s">
        <v>92</v>
      </c>
      <c r="D32" s="24"/>
      <c r="E32" s="16">
        <v>3</v>
      </c>
      <c r="F32" s="16">
        <v>60</v>
      </c>
      <c r="G32" s="57" t="s">
        <v>187</v>
      </c>
      <c r="H32" s="18">
        <f t="shared" si="1"/>
        <v>3</v>
      </c>
      <c r="I32" s="16">
        <f t="shared" si="2"/>
        <v>1.2</v>
      </c>
      <c r="J32" s="16">
        <v>0</v>
      </c>
      <c r="K32" s="16">
        <f t="shared" si="3"/>
        <v>4.2</v>
      </c>
      <c r="L32" s="33">
        <v>23.756364829194698</v>
      </c>
      <c r="M32" s="34">
        <f t="shared" si="4"/>
        <v>27.956364829194698</v>
      </c>
      <c r="N32" s="35">
        <f t="shared" si="5"/>
        <v>0</v>
      </c>
      <c r="O32" s="36">
        <f t="shared" si="6"/>
        <v>27.956364829194698</v>
      </c>
      <c r="P32" s="18">
        <v>245168</v>
      </c>
      <c r="Q32" s="18">
        <v>1403</v>
      </c>
      <c r="R32" s="18"/>
      <c r="S32" s="18"/>
      <c r="T32" s="18"/>
      <c r="U32" s="1"/>
      <c r="V32" s="1"/>
      <c r="W32" s="1"/>
      <c r="X32" s="1"/>
      <c r="Y32" s="1"/>
    </row>
    <row r="33" spans="1:25" s="2" customFormat="1" ht="18.75">
      <c r="A33" s="14">
        <v>12</v>
      </c>
      <c r="B33" s="13">
        <v>1137897317</v>
      </c>
      <c r="C33" s="13" t="s">
        <v>53</v>
      </c>
      <c r="D33" s="24"/>
      <c r="E33" s="16">
        <v>3</v>
      </c>
      <c r="F33" s="16">
        <v>60</v>
      </c>
      <c r="G33" s="57" t="s">
        <v>187</v>
      </c>
      <c r="H33" s="18">
        <f t="shared" si="1"/>
        <v>3</v>
      </c>
      <c r="I33" s="16">
        <f t="shared" si="2"/>
        <v>1.2</v>
      </c>
      <c r="J33" s="16">
        <v>0</v>
      </c>
      <c r="K33" s="16">
        <f t="shared" si="3"/>
        <v>4.2</v>
      </c>
      <c r="L33" s="33">
        <v>23.6544829883142</v>
      </c>
      <c r="M33" s="34">
        <f t="shared" si="4"/>
        <v>27.854482988314199</v>
      </c>
      <c r="N33" s="35">
        <f t="shared" si="5"/>
        <v>0</v>
      </c>
      <c r="O33" s="36">
        <f t="shared" si="6"/>
        <v>27.854482988314199</v>
      </c>
      <c r="P33" s="18">
        <v>256933</v>
      </c>
      <c r="Q33" s="18">
        <v>1624</v>
      </c>
      <c r="R33" s="18"/>
      <c r="S33" s="18"/>
      <c r="T33" s="18"/>
      <c r="U33" s="1"/>
      <c r="V33" s="1"/>
      <c r="W33" s="1"/>
      <c r="X33" s="1"/>
      <c r="Y33" s="1"/>
    </row>
    <row r="34" spans="1:25" s="2" customFormat="1" ht="18.75">
      <c r="A34" s="14">
        <v>120</v>
      </c>
      <c r="B34" s="13">
        <v>171422146</v>
      </c>
      <c r="C34" s="13" t="s">
        <v>246</v>
      </c>
      <c r="D34" s="13" t="s">
        <v>226</v>
      </c>
      <c r="E34" s="16">
        <v>4</v>
      </c>
      <c r="F34" s="16">
        <v>60</v>
      </c>
      <c r="G34" s="57" t="s">
        <v>187</v>
      </c>
      <c r="H34" s="18">
        <f t="shared" si="1"/>
        <v>4</v>
      </c>
      <c r="I34" s="16">
        <f t="shared" si="2"/>
        <v>1.2</v>
      </c>
      <c r="J34" s="16">
        <v>0</v>
      </c>
      <c r="K34" s="16">
        <f t="shared" si="3"/>
        <v>5.2</v>
      </c>
      <c r="L34" s="33">
        <v>22.598619197086101</v>
      </c>
      <c r="M34" s="34">
        <f t="shared" si="4"/>
        <v>27.798619197086101</v>
      </c>
      <c r="N34" s="35">
        <f t="shared" si="5"/>
        <v>0</v>
      </c>
      <c r="O34" s="36">
        <f t="shared" si="6"/>
        <v>27.798619197086101</v>
      </c>
      <c r="P34" s="18">
        <v>264179</v>
      </c>
      <c r="Q34" s="18">
        <v>1585</v>
      </c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4">
        <v>82</v>
      </c>
      <c r="B35" s="13">
        <v>982362214</v>
      </c>
      <c r="C35" s="13" t="s">
        <v>144</v>
      </c>
      <c r="D35" s="24"/>
      <c r="E35" s="16">
        <v>4</v>
      </c>
      <c r="F35" s="16">
        <v>60</v>
      </c>
      <c r="G35" s="57" t="s">
        <v>187</v>
      </c>
      <c r="H35" s="18">
        <f t="shared" si="1"/>
        <v>4</v>
      </c>
      <c r="I35" s="16">
        <f t="shared" si="2"/>
        <v>1.2</v>
      </c>
      <c r="J35" s="16">
        <v>0</v>
      </c>
      <c r="K35" s="16">
        <f t="shared" si="3"/>
        <v>5.2</v>
      </c>
      <c r="L35" s="33">
        <v>22.244684477995602</v>
      </c>
      <c r="M35" s="34">
        <f t="shared" si="4"/>
        <v>27.444684477995601</v>
      </c>
      <c r="N35" s="35">
        <f t="shared" si="5"/>
        <v>0</v>
      </c>
      <c r="O35" s="36">
        <f t="shared" si="6"/>
        <v>27.444684477995601</v>
      </c>
      <c r="P35" s="18">
        <v>234349</v>
      </c>
      <c r="Q35" s="18">
        <v>1463</v>
      </c>
      <c r="R35" s="18"/>
      <c r="S35" s="18"/>
      <c r="T35" s="18"/>
      <c r="U35" s="1"/>
      <c r="V35" s="1"/>
      <c r="W35" s="1"/>
      <c r="X35" s="1"/>
      <c r="Y35" s="1"/>
    </row>
    <row r="36" spans="1:25" s="2" customFormat="1" ht="18.75">
      <c r="A36" s="14">
        <v>94</v>
      </c>
      <c r="B36" s="13">
        <v>1885772704</v>
      </c>
      <c r="C36" s="13" t="s">
        <v>180</v>
      </c>
      <c r="D36" s="24"/>
      <c r="E36" s="16">
        <v>4</v>
      </c>
      <c r="F36" s="16">
        <v>60</v>
      </c>
      <c r="G36" s="57" t="s">
        <v>187</v>
      </c>
      <c r="H36" s="18">
        <f t="shared" si="1"/>
        <v>4</v>
      </c>
      <c r="I36" s="16">
        <f t="shared" si="2"/>
        <v>1.2</v>
      </c>
      <c r="J36" s="16">
        <v>0</v>
      </c>
      <c r="K36" s="16">
        <f t="shared" si="3"/>
        <v>5.2</v>
      </c>
      <c r="L36" s="33">
        <v>22.0281060557529</v>
      </c>
      <c r="M36" s="34">
        <f t="shared" si="4"/>
        <v>27.2281060557529</v>
      </c>
      <c r="N36" s="35">
        <f t="shared" si="5"/>
        <v>0</v>
      </c>
      <c r="O36" s="36">
        <f t="shared" si="6"/>
        <v>27.2281060557529</v>
      </c>
      <c r="P36" s="18">
        <v>198783</v>
      </c>
      <c r="Q36" s="18">
        <v>1149</v>
      </c>
      <c r="R36" s="18"/>
      <c r="S36" s="18"/>
      <c r="T36" s="47"/>
      <c r="U36" s="1"/>
      <c r="V36" s="1"/>
      <c r="W36" s="1"/>
      <c r="X36" s="1"/>
      <c r="Y36" s="1"/>
    </row>
    <row r="37" spans="1:25" s="2" customFormat="1" ht="18.75">
      <c r="A37" s="14">
        <v>5</v>
      </c>
      <c r="B37" s="13">
        <v>1044399218</v>
      </c>
      <c r="C37" s="13" t="s">
        <v>39</v>
      </c>
      <c r="D37" s="24"/>
      <c r="E37" s="16">
        <v>3</v>
      </c>
      <c r="F37" s="16">
        <v>50</v>
      </c>
      <c r="G37" s="57" t="s">
        <v>187</v>
      </c>
      <c r="H37" s="18">
        <f t="shared" ref="H37:H68" si="7">E37</f>
        <v>3</v>
      </c>
      <c r="I37" s="16">
        <f t="shared" ref="I37:I68" si="8">F37/$V$13</f>
        <v>1</v>
      </c>
      <c r="J37" s="16">
        <v>0</v>
      </c>
      <c r="K37" s="16">
        <f t="shared" ref="K37:K68" si="9">SUM(I37+H37+J37)</f>
        <v>4</v>
      </c>
      <c r="L37" s="33">
        <v>23.195082521677701</v>
      </c>
      <c r="M37" s="34">
        <f t="shared" ref="M37:M68" si="10">K37+L37</f>
        <v>27.195082521677701</v>
      </c>
      <c r="N37" s="35">
        <f t="shared" ref="N37:N68" si="11">VLOOKUP(G37,$U$3:$V$9,2,FALSE)</f>
        <v>0</v>
      </c>
      <c r="O37" s="36">
        <f t="shared" ref="O37:O68" si="12">M37-N37</f>
        <v>27.195082521677701</v>
      </c>
      <c r="P37" s="18">
        <v>241037</v>
      </c>
      <c r="Q37" s="18">
        <v>1407</v>
      </c>
      <c r="R37" s="18"/>
      <c r="S37" s="18"/>
      <c r="T37" s="18"/>
      <c r="U37" s="1"/>
      <c r="V37" s="1"/>
      <c r="W37" s="1"/>
      <c r="X37" s="1"/>
      <c r="Y37" s="1"/>
    </row>
    <row r="38" spans="1:25" s="2" customFormat="1" ht="18.75">
      <c r="A38" s="14">
        <v>53</v>
      </c>
      <c r="B38" s="13">
        <v>500959924</v>
      </c>
      <c r="C38" s="13" t="s">
        <v>268</v>
      </c>
      <c r="D38" s="24" t="s">
        <v>99</v>
      </c>
      <c r="E38" s="16">
        <v>4</v>
      </c>
      <c r="F38" s="16">
        <v>60</v>
      </c>
      <c r="G38" s="57" t="s">
        <v>187</v>
      </c>
      <c r="H38" s="18">
        <f t="shared" si="7"/>
        <v>4</v>
      </c>
      <c r="I38" s="16">
        <f t="shared" si="8"/>
        <v>1.2</v>
      </c>
      <c r="J38" s="16">
        <v>0</v>
      </c>
      <c r="K38" s="16">
        <f t="shared" si="9"/>
        <v>5.2</v>
      </c>
      <c r="L38" s="33">
        <v>21.991302664048199</v>
      </c>
      <c r="M38" s="34">
        <f t="shared" si="10"/>
        <v>27.191302664048198</v>
      </c>
      <c r="N38" s="35">
        <f t="shared" si="11"/>
        <v>0</v>
      </c>
      <c r="O38" s="36">
        <f t="shared" si="12"/>
        <v>27.191302664048198</v>
      </c>
      <c r="P38" s="18">
        <v>244540</v>
      </c>
      <c r="Q38" s="18">
        <v>1431</v>
      </c>
      <c r="R38" s="18"/>
      <c r="S38" s="18"/>
      <c r="T38" s="18"/>
      <c r="U38" s="1"/>
      <c r="V38" s="1"/>
      <c r="W38" s="1"/>
      <c r="X38" s="1"/>
      <c r="Y38" s="1"/>
    </row>
    <row r="39" spans="1:25" s="2" customFormat="1" ht="18.75">
      <c r="A39" s="14">
        <v>122</v>
      </c>
      <c r="B39" s="13">
        <v>1940099728</v>
      </c>
      <c r="C39" s="13" t="s">
        <v>228</v>
      </c>
      <c r="D39" s="24"/>
      <c r="E39" s="16">
        <v>4</v>
      </c>
      <c r="F39" s="16">
        <v>60</v>
      </c>
      <c r="G39" s="57" t="s">
        <v>187</v>
      </c>
      <c r="H39" s="18">
        <f t="shared" si="7"/>
        <v>4</v>
      </c>
      <c r="I39" s="16">
        <f t="shared" si="8"/>
        <v>1.2</v>
      </c>
      <c r="J39" s="16">
        <v>0</v>
      </c>
      <c r="K39" s="16">
        <f t="shared" si="9"/>
        <v>5.2</v>
      </c>
      <c r="L39" s="33">
        <v>21.773816823243799</v>
      </c>
      <c r="M39" s="34">
        <f t="shared" si="10"/>
        <v>26.973816823243798</v>
      </c>
      <c r="N39" s="35">
        <f t="shared" si="11"/>
        <v>0</v>
      </c>
      <c r="O39" s="36">
        <f t="shared" si="12"/>
        <v>26.973816823243798</v>
      </c>
      <c r="P39" s="18">
        <v>250078</v>
      </c>
      <c r="Q39" s="18">
        <v>1477</v>
      </c>
      <c r="R39" s="18"/>
      <c r="S39" s="18"/>
      <c r="T39" s="47"/>
      <c r="U39" s="1"/>
      <c r="V39" s="1"/>
      <c r="W39" s="1"/>
      <c r="X39" s="1"/>
      <c r="Y39" s="1"/>
    </row>
    <row r="40" spans="1:25" s="1" customFormat="1" ht="18.75">
      <c r="A40" s="13">
        <v>144</v>
      </c>
      <c r="B40" s="13">
        <v>1763923855</v>
      </c>
      <c r="C40" s="14" t="s">
        <v>269</v>
      </c>
      <c r="D40" s="68"/>
      <c r="E40" s="16">
        <v>1</v>
      </c>
      <c r="F40" s="16">
        <v>34</v>
      </c>
      <c r="G40" s="23" t="s">
        <v>124</v>
      </c>
      <c r="H40" s="18">
        <f t="shared" si="7"/>
        <v>1</v>
      </c>
      <c r="I40" s="16">
        <f t="shared" si="8"/>
        <v>0.68</v>
      </c>
      <c r="J40" s="16">
        <v>0</v>
      </c>
      <c r="K40" s="16">
        <f t="shared" si="9"/>
        <v>1.6800000000000002</v>
      </c>
      <c r="L40" s="33">
        <v>25.269396407505202</v>
      </c>
      <c r="M40" s="34">
        <f t="shared" si="10"/>
        <v>26.949396407505201</v>
      </c>
      <c r="N40" s="35">
        <f t="shared" si="11"/>
        <v>4.375</v>
      </c>
      <c r="O40" s="36">
        <f t="shared" si="12"/>
        <v>22.574396407505201</v>
      </c>
      <c r="P40" s="18">
        <v>0</v>
      </c>
      <c r="Q40" s="18">
        <v>0</v>
      </c>
      <c r="R40" s="4"/>
      <c r="S40" s="4"/>
      <c r="T40" s="4"/>
    </row>
    <row r="41" spans="1:25" s="1" customFormat="1" ht="18.75">
      <c r="A41" s="14">
        <v>51</v>
      </c>
      <c r="B41" s="13">
        <v>224931272</v>
      </c>
      <c r="C41" s="13" t="s">
        <v>97</v>
      </c>
      <c r="D41" s="24"/>
      <c r="E41" s="16">
        <v>4</v>
      </c>
      <c r="F41" s="16">
        <v>16</v>
      </c>
      <c r="G41" s="57" t="s">
        <v>187</v>
      </c>
      <c r="H41" s="18">
        <f t="shared" si="7"/>
        <v>4</v>
      </c>
      <c r="I41" s="16">
        <f t="shared" si="8"/>
        <v>0.32</v>
      </c>
      <c r="J41" s="16">
        <v>0</v>
      </c>
      <c r="K41" s="16">
        <f t="shared" si="9"/>
        <v>4.32</v>
      </c>
      <c r="L41" s="33">
        <v>22.579059644471201</v>
      </c>
      <c r="M41" s="34">
        <f t="shared" si="10"/>
        <v>26.899059644471201</v>
      </c>
      <c r="N41" s="35">
        <f t="shared" si="11"/>
        <v>0</v>
      </c>
      <c r="O41" s="36">
        <f t="shared" si="12"/>
        <v>26.899059644471201</v>
      </c>
      <c r="P41" s="18">
        <v>201747</v>
      </c>
      <c r="Q41" s="18">
        <v>1250</v>
      </c>
      <c r="R41" s="18"/>
      <c r="S41" s="18"/>
      <c r="T41" s="18"/>
    </row>
    <row r="42" spans="1:25" s="1" customFormat="1" ht="18.75">
      <c r="A42" s="13">
        <v>118</v>
      </c>
      <c r="B42" s="13">
        <v>2018112397</v>
      </c>
      <c r="C42" s="13" t="s">
        <v>221</v>
      </c>
      <c r="D42" s="68"/>
      <c r="E42" s="16">
        <v>4</v>
      </c>
      <c r="F42" s="16">
        <v>60</v>
      </c>
      <c r="G42" s="57" t="s">
        <v>187</v>
      </c>
      <c r="H42" s="18">
        <f t="shared" si="7"/>
        <v>4</v>
      </c>
      <c r="I42" s="16">
        <f t="shared" si="8"/>
        <v>1.2</v>
      </c>
      <c r="J42" s="16">
        <v>0</v>
      </c>
      <c r="K42" s="16">
        <f t="shared" si="9"/>
        <v>5.2</v>
      </c>
      <c r="L42" s="33">
        <v>21.664126646349001</v>
      </c>
      <c r="M42" s="34">
        <f t="shared" si="10"/>
        <v>26.864126646349</v>
      </c>
      <c r="N42" s="35">
        <f t="shared" si="11"/>
        <v>0</v>
      </c>
      <c r="O42" s="36">
        <f t="shared" si="12"/>
        <v>26.864126646349</v>
      </c>
      <c r="P42" s="18">
        <v>211768</v>
      </c>
      <c r="Q42" s="18">
        <v>1169</v>
      </c>
      <c r="R42" s="18"/>
      <c r="S42" s="18"/>
      <c r="T42" s="48"/>
    </row>
    <row r="43" spans="1:25" s="1" customFormat="1" ht="18.75">
      <c r="A43" s="14">
        <v>1</v>
      </c>
      <c r="B43" s="13">
        <v>1782151946</v>
      </c>
      <c r="C43" s="74" t="s">
        <v>26</v>
      </c>
      <c r="D43" s="24"/>
      <c r="E43" s="16">
        <v>0</v>
      </c>
      <c r="F43" s="16">
        <v>0</v>
      </c>
      <c r="G43" s="57" t="s">
        <v>187</v>
      </c>
      <c r="H43" s="18">
        <f t="shared" si="7"/>
        <v>0</v>
      </c>
      <c r="I43" s="16">
        <f t="shared" si="8"/>
        <v>0</v>
      </c>
      <c r="J43" s="16">
        <v>0</v>
      </c>
      <c r="K43" s="16">
        <f t="shared" si="9"/>
        <v>0</v>
      </c>
      <c r="L43" s="33">
        <v>26.4378368246146</v>
      </c>
      <c r="M43" s="34">
        <f t="shared" si="10"/>
        <v>26.4378368246146</v>
      </c>
      <c r="N43" s="35">
        <f t="shared" si="11"/>
        <v>0</v>
      </c>
      <c r="O43" s="36">
        <f t="shared" si="12"/>
        <v>26.4378368246146</v>
      </c>
      <c r="P43" s="18">
        <v>285499</v>
      </c>
      <c r="Q43" s="18">
        <v>1646</v>
      </c>
      <c r="R43" s="18"/>
      <c r="S43" s="18"/>
      <c r="T43" s="18"/>
    </row>
    <row r="44" spans="1:25" s="1" customFormat="1" ht="18.75">
      <c r="A44" s="14">
        <v>103</v>
      </c>
      <c r="B44" s="13">
        <v>1540443440</v>
      </c>
      <c r="C44" s="13" t="s">
        <v>193</v>
      </c>
      <c r="D44" s="24" t="s">
        <v>189</v>
      </c>
      <c r="E44" s="16">
        <v>3</v>
      </c>
      <c r="F44" s="16">
        <v>60</v>
      </c>
      <c r="G44" s="57" t="s">
        <v>187</v>
      </c>
      <c r="H44" s="18">
        <f t="shared" si="7"/>
        <v>3</v>
      </c>
      <c r="I44" s="16">
        <f t="shared" si="8"/>
        <v>1.2</v>
      </c>
      <c r="J44" s="16">
        <v>0</v>
      </c>
      <c r="K44" s="16">
        <f t="shared" si="9"/>
        <v>4.2</v>
      </c>
      <c r="L44" s="33">
        <v>22.218745987166699</v>
      </c>
      <c r="M44" s="34">
        <f t="shared" si="10"/>
        <v>26.418745987166698</v>
      </c>
      <c r="N44" s="35">
        <f t="shared" si="11"/>
        <v>0</v>
      </c>
      <c r="O44" s="36">
        <f t="shared" si="12"/>
        <v>26.418745987166698</v>
      </c>
      <c r="P44" s="18">
        <v>195463</v>
      </c>
      <c r="Q44" s="18">
        <v>1219</v>
      </c>
      <c r="R44" s="18"/>
      <c r="S44" s="18"/>
      <c r="T44" s="33"/>
    </row>
    <row r="45" spans="1:25" s="3" customFormat="1" ht="18.75">
      <c r="A45" s="14">
        <v>77</v>
      </c>
      <c r="B45" s="13">
        <v>904395212</v>
      </c>
      <c r="C45" s="13" t="s">
        <v>157</v>
      </c>
      <c r="D45" s="14" t="s">
        <v>140</v>
      </c>
      <c r="E45" s="16">
        <v>0</v>
      </c>
      <c r="F45" s="16">
        <v>0</v>
      </c>
      <c r="G45" s="57" t="s">
        <v>187</v>
      </c>
      <c r="H45" s="18">
        <f t="shared" si="7"/>
        <v>0</v>
      </c>
      <c r="I45" s="16">
        <f t="shared" si="8"/>
        <v>0</v>
      </c>
      <c r="J45" s="16">
        <v>0</v>
      </c>
      <c r="K45" s="16">
        <f t="shared" si="9"/>
        <v>0</v>
      </c>
      <c r="L45" s="33">
        <v>26.139022376998099</v>
      </c>
      <c r="M45" s="34">
        <f t="shared" si="10"/>
        <v>26.139022376998099</v>
      </c>
      <c r="N45" s="35">
        <f t="shared" si="11"/>
        <v>0</v>
      </c>
      <c r="O45" s="36">
        <f t="shared" si="12"/>
        <v>26.139022376998099</v>
      </c>
      <c r="P45" s="18"/>
      <c r="Q45" s="18"/>
      <c r="R45" s="18"/>
      <c r="S45" s="18"/>
      <c r="T45" s="18"/>
    </row>
    <row r="46" spans="1:25" s="3" customFormat="1" ht="18.75">
      <c r="A46" s="14">
        <v>43</v>
      </c>
      <c r="B46" s="13">
        <v>1853818182</v>
      </c>
      <c r="C46" s="13" t="s">
        <v>89</v>
      </c>
      <c r="D46" s="24"/>
      <c r="E46" s="16">
        <v>3</v>
      </c>
      <c r="F46" s="16">
        <v>50</v>
      </c>
      <c r="G46" s="57" t="s">
        <v>187</v>
      </c>
      <c r="H46" s="18">
        <f t="shared" si="7"/>
        <v>3</v>
      </c>
      <c r="I46" s="16">
        <f t="shared" si="8"/>
        <v>1</v>
      </c>
      <c r="J46" s="16">
        <v>0</v>
      </c>
      <c r="K46" s="16">
        <f t="shared" si="9"/>
        <v>4</v>
      </c>
      <c r="L46" s="33">
        <v>21.8076701372309</v>
      </c>
      <c r="M46" s="34">
        <f t="shared" si="10"/>
        <v>25.8076701372309</v>
      </c>
      <c r="N46" s="35">
        <f t="shared" si="11"/>
        <v>0</v>
      </c>
      <c r="O46" s="36">
        <f t="shared" si="12"/>
        <v>25.8076701372309</v>
      </c>
      <c r="P46" s="18">
        <v>322436</v>
      </c>
      <c r="Q46" s="18">
        <v>1549</v>
      </c>
      <c r="R46" s="18"/>
      <c r="S46" s="18"/>
      <c r="T46" s="18"/>
    </row>
    <row r="47" spans="1:25" s="3" customFormat="1" ht="18.75">
      <c r="A47" s="13">
        <v>110</v>
      </c>
      <c r="B47" s="13">
        <v>1968703358</v>
      </c>
      <c r="C47" s="74" t="s">
        <v>239</v>
      </c>
      <c r="D47" s="68"/>
      <c r="E47" s="16">
        <v>0</v>
      </c>
      <c r="F47" s="16">
        <v>0</v>
      </c>
      <c r="G47" s="57" t="s">
        <v>187</v>
      </c>
      <c r="H47" s="18">
        <f t="shared" si="7"/>
        <v>0</v>
      </c>
      <c r="I47" s="16">
        <f t="shared" si="8"/>
        <v>0</v>
      </c>
      <c r="J47" s="16">
        <v>0</v>
      </c>
      <c r="K47" s="16">
        <f t="shared" si="9"/>
        <v>0</v>
      </c>
      <c r="L47" s="33">
        <v>25.555</v>
      </c>
      <c r="M47" s="34">
        <f t="shared" si="10"/>
        <v>25.555</v>
      </c>
      <c r="N47" s="35">
        <f t="shared" si="11"/>
        <v>0</v>
      </c>
      <c r="O47" s="36">
        <f t="shared" si="12"/>
        <v>25.555</v>
      </c>
      <c r="P47" s="18">
        <v>259748</v>
      </c>
      <c r="Q47" s="18">
        <v>1471</v>
      </c>
      <c r="R47" s="18"/>
      <c r="S47" s="18"/>
      <c r="T47" s="48"/>
    </row>
    <row r="48" spans="1:25" s="3" customFormat="1" ht="18.75">
      <c r="A48" s="14">
        <v>107</v>
      </c>
      <c r="B48" s="13">
        <v>662528105</v>
      </c>
      <c r="C48" s="13" t="s">
        <v>195</v>
      </c>
      <c r="D48" s="24"/>
      <c r="E48" s="16">
        <v>2</v>
      </c>
      <c r="F48" s="16">
        <v>60</v>
      </c>
      <c r="G48" s="57" t="s">
        <v>187</v>
      </c>
      <c r="H48" s="18">
        <f t="shared" si="7"/>
        <v>2</v>
      </c>
      <c r="I48" s="16">
        <f t="shared" si="8"/>
        <v>1.2</v>
      </c>
      <c r="J48" s="16">
        <v>0</v>
      </c>
      <c r="K48" s="16">
        <f t="shared" si="9"/>
        <v>3.2</v>
      </c>
      <c r="L48" s="33">
        <v>22.203268565663901</v>
      </c>
      <c r="M48" s="34">
        <f t="shared" si="10"/>
        <v>25.4032685656639</v>
      </c>
      <c r="N48" s="35">
        <f t="shared" si="11"/>
        <v>0</v>
      </c>
      <c r="O48" s="36">
        <f t="shared" si="12"/>
        <v>25.4032685656639</v>
      </c>
      <c r="P48" s="18">
        <v>198321</v>
      </c>
      <c r="Q48" s="18">
        <v>1376</v>
      </c>
      <c r="R48" s="18"/>
      <c r="S48" s="18"/>
      <c r="T48" s="47"/>
    </row>
    <row r="49" spans="1:115" s="3" customFormat="1" ht="18.75">
      <c r="A49" s="13">
        <v>111</v>
      </c>
      <c r="B49" s="13">
        <v>821132395</v>
      </c>
      <c r="C49" s="13" t="s">
        <v>216</v>
      </c>
      <c r="D49" s="68"/>
      <c r="E49" s="16">
        <v>0</v>
      </c>
      <c r="F49" s="16">
        <v>0</v>
      </c>
      <c r="G49" s="57" t="s">
        <v>187</v>
      </c>
      <c r="H49" s="18">
        <f t="shared" si="7"/>
        <v>0</v>
      </c>
      <c r="I49" s="16">
        <f t="shared" si="8"/>
        <v>0</v>
      </c>
      <c r="J49" s="16">
        <v>0</v>
      </c>
      <c r="K49" s="16">
        <f t="shared" si="9"/>
        <v>0</v>
      </c>
      <c r="L49" s="33">
        <v>25.274380306432999</v>
      </c>
      <c r="M49" s="34">
        <f t="shared" si="10"/>
        <v>25.274380306432999</v>
      </c>
      <c r="N49" s="35">
        <f t="shared" si="11"/>
        <v>0</v>
      </c>
      <c r="O49" s="36">
        <f t="shared" si="12"/>
        <v>25.274380306432999</v>
      </c>
      <c r="P49" s="18">
        <v>210801</v>
      </c>
      <c r="Q49" s="18">
        <v>1237</v>
      </c>
      <c r="R49" s="18"/>
      <c r="S49" s="18"/>
      <c r="T49" s="48"/>
    </row>
    <row r="50" spans="1:115" s="69" customFormat="1" ht="18.75">
      <c r="A50" s="14">
        <v>2</v>
      </c>
      <c r="B50" s="13">
        <v>13685366739</v>
      </c>
      <c r="C50" s="13" t="s">
        <v>30</v>
      </c>
      <c r="D50" s="24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8"/>
        <v>0</v>
      </c>
      <c r="J50" s="16">
        <v>0</v>
      </c>
      <c r="K50" s="16">
        <f t="shared" si="9"/>
        <v>0</v>
      </c>
      <c r="L50" s="33">
        <v>24.916306105356</v>
      </c>
      <c r="M50" s="34">
        <f t="shared" si="10"/>
        <v>24.916306105356</v>
      </c>
      <c r="N50" s="35">
        <f t="shared" si="11"/>
        <v>0</v>
      </c>
      <c r="O50" s="36">
        <f t="shared" si="12"/>
        <v>24.916306105356</v>
      </c>
      <c r="P50" s="18">
        <v>225386</v>
      </c>
      <c r="Q50" s="18">
        <v>1393</v>
      </c>
      <c r="R50" s="18"/>
      <c r="S50" s="18"/>
      <c r="T50" s="1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</row>
    <row r="51" spans="1:115" s="69" customFormat="1" ht="18.75">
      <c r="A51" s="14">
        <v>58</v>
      </c>
      <c r="B51" s="13">
        <v>1875367946</v>
      </c>
      <c r="C51" s="13" t="s">
        <v>121</v>
      </c>
      <c r="D51" s="14"/>
      <c r="E51" s="16">
        <v>2</v>
      </c>
      <c r="F51" s="16">
        <v>50</v>
      </c>
      <c r="G51" s="57" t="s">
        <v>187</v>
      </c>
      <c r="H51" s="18">
        <f t="shared" si="7"/>
        <v>2</v>
      </c>
      <c r="I51" s="16">
        <f t="shared" si="8"/>
        <v>1</v>
      </c>
      <c r="J51" s="16">
        <v>0</v>
      </c>
      <c r="K51" s="16">
        <f t="shared" si="9"/>
        <v>3</v>
      </c>
      <c r="L51" s="33">
        <v>21.619561407363499</v>
      </c>
      <c r="M51" s="34">
        <f t="shared" si="10"/>
        <v>24.619561407363499</v>
      </c>
      <c r="N51" s="35">
        <f t="shared" si="11"/>
        <v>0</v>
      </c>
      <c r="O51" s="36">
        <f t="shared" si="12"/>
        <v>24.619561407363499</v>
      </c>
      <c r="P51" s="18">
        <v>226920</v>
      </c>
      <c r="Q51" s="18">
        <v>1332</v>
      </c>
      <c r="R51" s="18"/>
      <c r="S51" s="18"/>
      <c r="T51" s="1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3" customFormat="1" ht="18.75">
      <c r="A52" s="14">
        <v>87</v>
      </c>
      <c r="B52" s="13">
        <v>1126397085</v>
      </c>
      <c r="C52" s="74" t="s">
        <v>153</v>
      </c>
      <c r="D52" s="24"/>
      <c r="E52" s="16">
        <v>0</v>
      </c>
      <c r="F52" s="16">
        <v>0</v>
      </c>
      <c r="G52" s="57" t="s">
        <v>187</v>
      </c>
      <c r="H52" s="18">
        <f t="shared" si="7"/>
        <v>0</v>
      </c>
      <c r="I52" s="16">
        <f t="shared" si="8"/>
        <v>0</v>
      </c>
      <c r="J52" s="75">
        <v>1</v>
      </c>
      <c r="K52" s="16">
        <f t="shared" si="9"/>
        <v>1</v>
      </c>
      <c r="L52" s="33">
        <v>23.4812847920381</v>
      </c>
      <c r="M52" s="34">
        <f t="shared" si="10"/>
        <v>24.4812847920381</v>
      </c>
      <c r="N52" s="35">
        <f t="shared" si="11"/>
        <v>0</v>
      </c>
      <c r="O52" s="36">
        <f t="shared" si="12"/>
        <v>24.4812847920381</v>
      </c>
      <c r="P52" s="18">
        <v>237598</v>
      </c>
      <c r="Q52" s="18">
        <v>1364</v>
      </c>
      <c r="R52" s="18"/>
      <c r="S52" s="18"/>
      <c r="T52" s="47"/>
    </row>
    <row r="53" spans="1:115" s="3" customFormat="1" ht="18.75">
      <c r="A53" s="14">
        <v>34</v>
      </c>
      <c r="B53" s="13">
        <v>2021794494</v>
      </c>
      <c r="C53" s="74" t="s">
        <v>80</v>
      </c>
      <c r="D53" s="24"/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8"/>
        <v>0</v>
      </c>
      <c r="J53" s="16">
        <v>0</v>
      </c>
      <c r="K53" s="16">
        <f t="shared" si="9"/>
        <v>0</v>
      </c>
      <c r="L53" s="33">
        <v>23.9967749470242</v>
      </c>
      <c r="M53" s="34">
        <f t="shared" si="10"/>
        <v>23.9967749470242</v>
      </c>
      <c r="N53" s="35">
        <f t="shared" si="11"/>
        <v>0</v>
      </c>
      <c r="O53" s="36">
        <f t="shared" si="12"/>
        <v>23.9967749470242</v>
      </c>
      <c r="P53" s="18">
        <v>258228</v>
      </c>
      <c r="Q53" s="18">
        <v>1576</v>
      </c>
      <c r="R53" s="18"/>
      <c r="S53" s="18"/>
      <c r="T53" s="18"/>
    </row>
    <row r="54" spans="1:115" s="3" customFormat="1" ht="18.75">
      <c r="A54" s="14">
        <v>16</v>
      </c>
      <c r="B54" s="13">
        <v>438498603</v>
      </c>
      <c r="C54" s="13" t="s">
        <v>61</v>
      </c>
      <c r="D54" s="24"/>
      <c r="E54" s="16">
        <v>0</v>
      </c>
      <c r="F54" s="16">
        <v>20</v>
      </c>
      <c r="G54" s="57" t="s">
        <v>187</v>
      </c>
      <c r="H54" s="18">
        <f t="shared" si="7"/>
        <v>0</v>
      </c>
      <c r="I54" s="16">
        <f t="shared" si="8"/>
        <v>0.4</v>
      </c>
      <c r="J54" s="16">
        <v>0</v>
      </c>
      <c r="K54" s="16">
        <f t="shared" si="9"/>
        <v>0.4</v>
      </c>
      <c r="L54" s="33">
        <v>23.245166907263101</v>
      </c>
      <c r="M54" s="34">
        <f t="shared" si="10"/>
        <v>23.6451669072631</v>
      </c>
      <c r="N54" s="35">
        <f t="shared" si="11"/>
        <v>0</v>
      </c>
      <c r="O54" s="36">
        <f t="shared" si="12"/>
        <v>23.6451669072631</v>
      </c>
      <c r="P54" s="18">
        <v>239602</v>
      </c>
      <c r="Q54" s="18">
        <v>1332</v>
      </c>
      <c r="R54" s="18"/>
      <c r="S54" s="18"/>
      <c r="T54" s="4"/>
    </row>
    <row r="55" spans="1:115" s="3" customFormat="1" ht="18.75">
      <c r="A55" s="14">
        <v>119</v>
      </c>
      <c r="B55" s="13">
        <v>733336415</v>
      </c>
      <c r="C55" s="13" t="s">
        <v>237</v>
      </c>
      <c r="D55" s="24" t="s">
        <v>227</v>
      </c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8"/>
        <v>0</v>
      </c>
      <c r="J55" s="16">
        <v>0</v>
      </c>
      <c r="K55" s="16">
        <f t="shared" si="9"/>
        <v>0</v>
      </c>
      <c r="L55" s="33">
        <v>23.334371311325</v>
      </c>
      <c r="M55" s="34">
        <f t="shared" si="10"/>
        <v>23.334371311325</v>
      </c>
      <c r="N55" s="35">
        <f t="shared" si="11"/>
        <v>0</v>
      </c>
      <c r="O55" s="36">
        <f t="shared" si="12"/>
        <v>23.334371311325</v>
      </c>
      <c r="P55" s="18"/>
      <c r="Q55" s="18"/>
      <c r="R55" s="18"/>
      <c r="S55" s="18"/>
      <c r="T55" s="47"/>
    </row>
    <row r="56" spans="1:115" s="3" customFormat="1" ht="18.75">
      <c r="A56" s="13">
        <v>142</v>
      </c>
      <c r="B56" s="13">
        <v>465762786</v>
      </c>
      <c r="C56" s="14" t="s">
        <v>262</v>
      </c>
      <c r="D56" s="68"/>
      <c r="E56" s="16">
        <v>0</v>
      </c>
      <c r="F56" s="16">
        <v>17</v>
      </c>
      <c r="G56" s="57" t="s">
        <v>187</v>
      </c>
      <c r="H56" s="18">
        <f t="shared" si="7"/>
        <v>0</v>
      </c>
      <c r="I56" s="16">
        <f t="shared" si="8"/>
        <v>0.34</v>
      </c>
      <c r="J56" s="16">
        <v>0</v>
      </c>
      <c r="K56" s="16">
        <f t="shared" si="9"/>
        <v>0.34</v>
      </c>
      <c r="L56" s="33">
        <v>22.723167869200399</v>
      </c>
      <c r="M56" s="34">
        <f t="shared" si="10"/>
        <v>23.063167869200399</v>
      </c>
      <c r="N56" s="35">
        <f t="shared" si="11"/>
        <v>0</v>
      </c>
      <c r="O56" s="36">
        <f t="shared" si="12"/>
        <v>23.063167869200399</v>
      </c>
      <c r="P56" s="18">
        <v>99411</v>
      </c>
      <c r="Q56" s="18">
        <v>699</v>
      </c>
      <c r="R56" s="18"/>
      <c r="S56" s="18"/>
      <c r="T56" s="47"/>
    </row>
    <row r="57" spans="1:115" s="3" customFormat="1" ht="18.75">
      <c r="A57" s="13">
        <v>114</v>
      </c>
      <c r="B57" s="13">
        <v>1332846724</v>
      </c>
      <c r="C57" s="13" t="s">
        <v>224</v>
      </c>
      <c r="D57" s="68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8"/>
        <v>0</v>
      </c>
      <c r="J57" s="16">
        <v>0</v>
      </c>
      <c r="K57" s="16">
        <f t="shared" si="9"/>
        <v>0</v>
      </c>
      <c r="L57" s="33">
        <v>22.5177508358727</v>
      </c>
      <c r="M57" s="34">
        <f t="shared" si="10"/>
        <v>22.5177508358727</v>
      </c>
      <c r="N57" s="35">
        <f t="shared" si="11"/>
        <v>0</v>
      </c>
      <c r="O57" s="36">
        <f t="shared" si="12"/>
        <v>22.5177508358727</v>
      </c>
      <c r="P57" s="18">
        <v>208572</v>
      </c>
      <c r="Q57" s="18">
        <v>1207</v>
      </c>
      <c r="R57" s="18"/>
      <c r="S57" s="18"/>
      <c r="T57" s="48"/>
    </row>
    <row r="58" spans="1:115" s="3" customFormat="1" ht="18.75">
      <c r="A58" s="13">
        <v>136</v>
      </c>
      <c r="B58" s="13">
        <v>1226154958</v>
      </c>
      <c r="C58" s="14" t="s">
        <v>249</v>
      </c>
      <c r="D58" s="68"/>
      <c r="E58" s="16">
        <v>0</v>
      </c>
      <c r="F58" s="16">
        <v>0</v>
      </c>
      <c r="G58" s="57" t="s">
        <v>187</v>
      </c>
      <c r="H58" s="18">
        <f t="shared" si="7"/>
        <v>0</v>
      </c>
      <c r="I58" s="16">
        <f t="shared" si="8"/>
        <v>0</v>
      </c>
      <c r="J58" s="16">
        <v>0</v>
      </c>
      <c r="K58" s="16">
        <f t="shared" si="9"/>
        <v>0</v>
      </c>
      <c r="L58" s="33">
        <v>21.9009410390419</v>
      </c>
      <c r="M58" s="34">
        <f t="shared" si="10"/>
        <v>21.9009410390419</v>
      </c>
      <c r="N58" s="35">
        <f t="shared" si="11"/>
        <v>0</v>
      </c>
      <c r="O58" s="36">
        <f t="shared" si="12"/>
        <v>21.9009410390419</v>
      </c>
      <c r="P58" s="18"/>
      <c r="Q58" s="18"/>
      <c r="R58" s="18"/>
      <c r="S58" s="18"/>
      <c r="T58" s="47"/>
    </row>
    <row r="59" spans="1:115" s="3" customFormat="1" ht="18.75">
      <c r="A59" s="13">
        <v>134</v>
      </c>
      <c r="B59" s="13">
        <v>1783102214</v>
      </c>
      <c r="C59" s="14" t="s">
        <v>245</v>
      </c>
      <c r="D59" s="68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8"/>
        <v>0</v>
      </c>
      <c r="J59" s="16">
        <v>0</v>
      </c>
      <c r="K59" s="16">
        <f t="shared" si="9"/>
        <v>0</v>
      </c>
      <c r="L59" s="33">
        <v>21.789015704802601</v>
      </c>
      <c r="M59" s="34">
        <f t="shared" si="10"/>
        <v>21.789015704802601</v>
      </c>
      <c r="N59" s="35">
        <f t="shared" si="11"/>
        <v>0</v>
      </c>
      <c r="O59" s="36">
        <f t="shared" si="12"/>
        <v>21.789015704802601</v>
      </c>
      <c r="P59" s="18"/>
      <c r="Q59" s="18"/>
      <c r="R59" s="18"/>
      <c r="S59" s="18"/>
      <c r="T59" s="47"/>
    </row>
    <row r="60" spans="1:115" s="3" customFormat="1" ht="18.75">
      <c r="A60" s="14">
        <v>124</v>
      </c>
      <c r="B60" s="13">
        <v>2140716167</v>
      </c>
      <c r="C60" s="13" t="s">
        <v>231</v>
      </c>
      <c r="D60" s="24"/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8"/>
        <v>0</v>
      </c>
      <c r="J60" s="16">
        <v>0</v>
      </c>
      <c r="K60" s="16">
        <f t="shared" si="9"/>
        <v>0</v>
      </c>
      <c r="L60" s="33">
        <v>21.729087291630901</v>
      </c>
      <c r="M60" s="34">
        <f t="shared" si="10"/>
        <v>21.729087291630901</v>
      </c>
      <c r="N60" s="35">
        <f t="shared" si="11"/>
        <v>0</v>
      </c>
      <c r="O60" s="36">
        <f t="shared" si="12"/>
        <v>21.729087291630901</v>
      </c>
      <c r="P60" s="18">
        <v>213720</v>
      </c>
      <c r="Q60" s="18">
        <v>1284</v>
      </c>
      <c r="R60" s="18"/>
      <c r="S60" s="18"/>
      <c r="T60" s="47"/>
    </row>
    <row r="61" spans="1:115" s="3" customFormat="1" ht="18.75">
      <c r="A61" s="13">
        <v>145</v>
      </c>
      <c r="B61" s="13">
        <v>1879552695</v>
      </c>
      <c r="C61" s="14" t="s">
        <v>271</v>
      </c>
      <c r="D61" s="68"/>
      <c r="E61" s="16">
        <v>0</v>
      </c>
      <c r="F61" s="16">
        <v>0</v>
      </c>
      <c r="G61" s="57" t="s">
        <v>187</v>
      </c>
      <c r="H61" s="18">
        <f t="shared" si="7"/>
        <v>0</v>
      </c>
      <c r="I61" s="16">
        <f t="shared" si="8"/>
        <v>0</v>
      </c>
      <c r="J61" s="16">
        <v>0</v>
      </c>
      <c r="K61" s="16">
        <f t="shared" si="9"/>
        <v>0</v>
      </c>
      <c r="L61" s="33">
        <v>21.341780084712902</v>
      </c>
      <c r="M61" s="34">
        <f t="shared" si="10"/>
        <v>21.341780084712902</v>
      </c>
      <c r="N61" s="35">
        <f t="shared" si="11"/>
        <v>0</v>
      </c>
      <c r="O61" s="36">
        <f t="shared" si="12"/>
        <v>21.341780084712902</v>
      </c>
      <c r="P61" s="18">
        <v>0</v>
      </c>
      <c r="Q61" s="18">
        <v>0</v>
      </c>
      <c r="R61" s="4"/>
      <c r="S61" s="4"/>
      <c r="T61" s="4"/>
    </row>
    <row r="62" spans="1:115" s="3" customFormat="1" ht="18.75">
      <c r="A62" s="13">
        <v>132</v>
      </c>
      <c r="B62" s="13">
        <v>620404528</v>
      </c>
      <c r="C62" s="14" t="s">
        <v>243</v>
      </c>
      <c r="D62" s="68"/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8"/>
        <v>0</v>
      </c>
      <c r="J62" s="16">
        <v>0</v>
      </c>
      <c r="K62" s="16">
        <f t="shared" si="9"/>
        <v>0</v>
      </c>
      <c r="L62" s="33">
        <v>21.303019900157</v>
      </c>
      <c r="M62" s="34">
        <f t="shared" si="10"/>
        <v>21.303019900157</v>
      </c>
      <c r="N62" s="35">
        <f t="shared" si="11"/>
        <v>0</v>
      </c>
      <c r="O62" s="36">
        <f t="shared" si="12"/>
        <v>21.303019900157</v>
      </c>
      <c r="P62" s="18">
        <v>217655</v>
      </c>
      <c r="Q62" s="18">
        <v>1302</v>
      </c>
      <c r="R62" s="18"/>
      <c r="S62" s="18"/>
      <c r="T62" s="47"/>
    </row>
    <row r="63" spans="1:115" s="3" customFormat="1" ht="18.75">
      <c r="A63" s="14">
        <v>27</v>
      </c>
      <c r="B63" s="13">
        <v>2114875544</v>
      </c>
      <c r="C63" s="13" t="s">
        <v>73</v>
      </c>
      <c r="D63" s="24"/>
      <c r="E63" s="16">
        <v>0</v>
      </c>
      <c r="F63" s="16">
        <v>0</v>
      </c>
      <c r="G63" s="57" t="s">
        <v>187</v>
      </c>
      <c r="H63" s="18">
        <f t="shared" si="7"/>
        <v>0</v>
      </c>
      <c r="I63" s="16">
        <f t="shared" si="8"/>
        <v>0</v>
      </c>
      <c r="J63" s="16">
        <v>0</v>
      </c>
      <c r="K63" s="16">
        <f t="shared" si="9"/>
        <v>0</v>
      </c>
      <c r="L63" s="33">
        <v>21.299999851303401</v>
      </c>
      <c r="M63" s="34">
        <f t="shared" si="10"/>
        <v>21.299999851303401</v>
      </c>
      <c r="N63" s="35">
        <f t="shared" si="11"/>
        <v>0</v>
      </c>
      <c r="O63" s="36">
        <f t="shared" si="12"/>
        <v>21.299999851303401</v>
      </c>
      <c r="P63" s="18"/>
      <c r="Q63" s="18"/>
      <c r="R63" s="18"/>
      <c r="S63" s="18"/>
      <c r="T63" s="4"/>
    </row>
    <row r="64" spans="1:115" s="3" customFormat="1" ht="18.75">
      <c r="A64" s="13">
        <v>148</v>
      </c>
      <c r="B64" s="13">
        <v>1579518877</v>
      </c>
      <c r="C64" s="66" t="s">
        <v>274</v>
      </c>
      <c r="D64" s="68"/>
      <c r="E64" s="16">
        <v>0</v>
      </c>
      <c r="F64" s="16">
        <v>24</v>
      </c>
      <c r="G64" s="57" t="s">
        <v>187</v>
      </c>
      <c r="H64" s="18">
        <f t="shared" si="7"/>
        <v>0</v>
      </c>
      <c r="I64" s="16">
        <f t="shared" si="8"/>
        <v>0.48</v>
      </c>
      <c r="J64" s="16">
        <v>0</v>
      </c>
      <c r="K64" s="16">
        <f t="shared" si="9"/>
        <v>0.48</v>
      </c>
      <c r="L64" s="33">
        <v>20.487023081941501</v>
      </c>
      <c r="M64" s="34">
        <f t="shared" si="10"/>
        <v>20.967023081941502</v>
      </c>
      <c r="N64" s="35">
        <f t="shared" si="11"/>
        <v>0</v>
      </c>
      <c r="O64" s="36">
        <f t="shared" si="12"/>
        <v>20.967023081941502</v>
      </c>
      <c r="P64" s="18">
        <v>0</v>
      </c>
      <c r="Q64" s="18">
        <v>0</v>
      </c>
      <c r="R64" s="4">
        <v>40</v>
      </c>
      <c r="S64" s="4">
        <f>_xlfn.AGGREGATE(16,6,$O$5:$O$71,1-(R64-1)/$V$1)</f>
        <v>22.696589272929</v>
      </c>
      <c r="T64" s="4"/>
    </row>
    <row r="65" spans="1:20" s="3" customFormat="1" ht="18.75">
      <c r="A65" s="13">
        <v>108</v>
      </c>
      <c r="B65" s="13">
        <v>914057984</v>
      </c>
      <c r="C65" s="13" t="s">
        <v>196</v>
      </c>
      <c r="D65" s="24"/>
      <c r="E65" s="16">
        <v>0</v>
      </c>
      <c r="F65" s="16">
        <v>0</v>
      </c>
      <c r="G65" s="57" t="s">
        <v>187</v>
      </c>
      <c r="H65" s="18">
        <f t="shared" si="7"/>
        <v>0</v>
      </c>
      <c r="I65" s="16">
        <f t="shared" si="8"/>
        <v>0</v>
      </c>
      <c r="J65" s="16">
        <v>0</v>
      </c>
      <c r="K65" s="16">
        <f t="shared" si="9"/>
        <v>0</v>
      </c>
      <c r="L65" s="33">
        <v>20.3510959276622</v>
      </c>
      <c r="M65" s="34">
        <f t="shared" si="10"/>
        <v>20.3510959276622</v>
      </c>
      <c r="N65" s="35">
        <f t="shared" si="11"/>
        <v>0</v>
      </c>
      <c r="O65" s="36">
        <f t="shared" si="12"/>
        <v>20.3510959276622</v>
      </c>
      <c r="P65" s="18"/>
      <c r="Q65" s="18"/>
      <c r="R65" s="18"/>
      <c r="S65" s="18"/>
      <c r="T65" s="47"/>
    </row>
    <row r="66" spans="1:20" ht="18.75">
      <c r="A66" s="13">
        <v>149</v>
      </c>
      <c r="B66" s="13">
        <v>1326195449</v>
      </c>
      <c r="C66" s="66" t="s">
        <v>134</v>
      </c>
      <c r="D66" s="68"/>
      <c r="E66" s="16">
        <v>0</v>
      </c>
      <c r="F66" s="16">
        <v>4</v>
      </c>
      <c r="G66" s="57" t="s">
        <v>187</v>
      </c>
      <c r="H66" s="18">
        <f t="shared" si="7"/>
        <v>0</v>
      </c>
      <c r="I66" s="16">
        <f t="shared" si="8"/>
        <v>0.08</v>
      </c>
      <c r="J66" s="16">
        <v>0</v>
      </c>
      <c r="K66" s="16">
        <f t="shared" si="9"/>
        <v>0.08</v>
      </c>
      <c r="L66" s="33">
        <v>19.974690037972099</v>
      </c>
      <c r="M66" s="34">
        <f t="shared" si="10"/>
        <v>20.054690037972097</v>
      </c>
      <c r="N66" s="35">
        <f t="shared" si="11"/>
        <v>0</v>
      </c>
      <c r="O66" s="36">
        <f t="shared" si="12"/>
        <v>20.054690037972097</v>
      </c>
      <c r="P66" s="18">
        <v>0</v>
      </c>
      <c r="Q66" s="18">
        <v>0</v>
      </c>
      <c r="R66" s="6">
        <v>47</v>
      </c>
      <c r="S66" s="6">
        <f>_xlfn.AGGREGATE(16,6,$O$5:$O$71,1-(R66-1)/$V$1)</f>
        <v>21.133511466622451</v>
      </c>
    </row>
    <row r="67" spans="1:20" ht="18.75">
      <c r="A67" s="13">
        <v>135</v>
      </c>
      <c r="B67" s="13">
        <v>228737868</v>
      </c>
      <c r="C67" s="14" t="s">
        <v>248</v>
      </c>
      <c r="D67" s="68"/>
      <c r="E67" s="16">
        <v>0</v>
      </c>
      <c r="F67" s="16">
        <v>0</v>
      </c>
      <c r="G67" s="57" t="s">
        <v>187</v>
      </c>
      <c r="H67" s="18">
        <f t="shared" si="7"/>
        <v>0</v>
      </c>
      <c r="I67" s="16">
        <f t="shared" si="8"/>
        <v>0</v>
      </c>
      <c r="J67" s="16">
        <v>0</v>
      </c>
      <c r="K67" s="16">
        <f t="shared" si="9"/>
        <v>0</v>
      </c>
      <c r="L67" s="33">
        <v>18.5389460247339</v>
      </c>
      <c r="M67" s="34">
        <f t="shared" si="10"/>
        <v>18.5389460247339</v>
      </c>
      <c r="N67" s="35">
        <f t="shared" si="11"/>
        <v>0</v>
      </c>
      <c r="O67" s="36">
        <f t="shared" si="12"/>
        <v>18.5389460247339</v>
      </c>
      <c r="P67" s="18"/>
      <c r="Q67" s="18"/>
      <c r="R67" s="18"/>
      <c r="S67" s="18"/>
      <c r="T67" s="47"/>
    </row>
    <row r="68" spans="1:20" ht="18.75">
      <c r="A68" s="13">
        <v>146</v>
      </c>
      <c r="B68" s="13">
        <v>1422435637</v>
      </c>
      <c r="C68" s="14" t="s">
        <v>272</v>
      </c>
      <c r="D68" s="68"/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8"/>
        <v>0</v>
      </c>
      <c r="J68" s="16">
        <v>0</v>
      </c>
      <c r="K68" s="16">
        <f t="shared" si="9"/>
        <v>0</v>
      </c>
      <c r="L68" s="33">
        <v>18.386264465579799</v>
      </c>
      <c r="M68" s="34">
        <f t="shared" si="10"/>
        <v>18.386264465579799</v>
      </c>
      <c r="N68" s="35">
        <f t="shared" si="11"/>
        <v>0</v>
      </c>
      <c r="O68" s="36">
        <f t="shared" si="12"/>
        <v>18.386264465579799</v>
      </c>
      <c r="P68" s="18">
        <v>0</v>
      </c>
      <c r="Q68" s="18">
        <v>0</v>
      </c>
      <c r="R68" s="4"/>
      <c r="S68" s="4"/>
      <c r="T68" s="4"/>
    </row>
    <row r="69" spans="1:20" ht="18.75">
      <c r="A69" s="13">
        <v>112</v>
      </c>
      <c r="B69" s="13">
        <v>1820590372</v>
      </c>
      <c r="C69" s="13" t="s">
        <v>219</v>
      </c>
      <c r="D69" s="68"/>
      <c r="E69" s="16">
        <v>0</v>
      </c>
      <c r="F69" s="16">
        <v>0</v>
      </c>
      <c r="G69" s="57" t="s">
        <v>187</v>
      </c>
      <c r="H69" s="18">
        <f t="shared" ref="H69:H75" si="13">E69</f>
        <v>0</v>
      </c>
      <c r="I69" s="16">
        <f t="shared" ref="I69:I75" si="14">F69/$V$13</f>
        <v>0</v>
      </c>
      <c r="J69" s="16">
        <v>0</v>
      </c>
      <c r="K69" s="16">
        <f t="shared" ref="K69:K75" si="15">SUM(I69+H69+J69)</f>
        <v>0</v>
      </c>
      <c r="L69" s="33">
        <v>18.32</v>
      </c>
      <c r="M69" s="34">
        <f t="shared" ref="M69:M75" si="16">K69+L69</f>
        <v>18.32</v>
      </c>
      <c r="N69" s="35">
        <f t="shared" ref="N69:N75" si="17">VLOOKUP(G69,$U$3:$V$9,2,FALSE)</f>
        <v>0</v>
      </c>
      <c r="O69" s="36">
        <f t="shared" ref="O69:O75" si="18">M69-N69</f>
        <v>18.32</v>
      </c>
      <c r="P69" s="18">
        <v>0</v>
      </c>
      <c r="Q69" s="18">
        <v>0</v>
      </c>
      <c r="R69" s="4"/>
      <c r="S69" s="4"/>
      <c r="T69" s="4"/>
    </row>
    <row r="70" spans="1:20" ht="18.75">
      <c r="A70" s="13">
        <v>151</v>
      </c>
      <c r="B70" s="13">
        <v>229196773</v>
      </c>
      <c r="C70" s="66" t="s">
        <v>275</v>
      </c>
      <c r="D70" s="68"/>
      <c r="E70" s="16">
        <v>0</v>
      </c>
      <c r="F70" s="16">
        <v>0</v>
      </c>
      <c r="G70" s="57" t="s">
        <v>187</v>
      </c>
      <c r="H70" s="18">
        <f t="shared" si="13"/>
        <v>0</v>
      </c>
      <c r="I70" s="16">
        <f t="shared" si="14"/>
        <v>0</v>
      </c>
      <c r="J70" s="16">
        <v>0</v>
      </c>
      <c r="K70" s="16">
        <f t="shared" si="15"/>
        <v>0</v>
      </c>
      <c r="L70" s="33">
        <v>18.305464317308001</v>
      </c>
      <c r="M70" s="34">
        <f t="shared" si="16"/>
        <v>18.305464317308001</v>
      </c>
      <c r="N70" s="35">
        <f t="shared" si="17"/>
        <v>0</v>
      </c>
      <c r="O70" s="36">
        <f t="shared" si="18"/>
        <v>18.305464317308001</v>
      </c>
      <c r="P70" s="18">
        <v>0</v>
      </c>
      <c r="Q70" s="18">
        <v>0</v>
      </c>
      <c r="R70" s="6">
        <v>50</v>
      </c>
      <c r="S70" s="6">
        <f>_xlfn.AGGREGATE(16,6,$O$5:$O$71,1-(R70-1)/$V$1)</f>
        <v>18.500775634945374</v>
      </c>
    </row>
    <row r="71" spans="1:20" ht="18.75">
      <c r="A71" s="14">
        <v>100</v>
      </c>
      <c r="B71" s="13">
        <v>1516934519</v>
      </c>
      <c r="C71" s="14" t="s">
        <v>185</v>
      </c>
      <c r="D71" s="24"/>
      <c r="E71" s="16">
        <v>0</v>
      </c>
      <c r="F71" s="16">
        <v>0</v>
      </c>
      <c r="G71" s="57" t="s">
        <v>187</v>
      </c>
      <c r="H71" s="18">
        <f t="shared" si="13"/>
        <v>0</v>
      </c>
      <c r="I71" s="16">
        <f t="shared" si="14"/>
        <v>0</v>
      </c>
      <c r="J71" s="16">
        <v>0</v>
      </c>
      <c r="K71" s="16">
        <f t="shared" si="15"/>
        <v>0</v>
      </c>
      <c r="L71" s="33">
        <v>18.261857269231999</v>
      </c>
      <c r="M71" s="34">
        <f t="shared" si="16"/>
        <v>18.261857269231999</v>
      </c>
      <c r="N71" s="35">
        <f t="shared" si="17"/>
        <v>0</v>
      </c>
      <c r="O71" s="36">
        <f t="shared" si="18"/>
        <v>18.261857269231999</v>
      </c>
      <c r="P71" s="18"/>
      <c r="Q71" s="18"/>
      <c r="R71" s="18"/>
      <c r="S71" s="18"/>
      <c r="T71" s="47"/>
    </row>
    <row r="72" spans="1:20" ht="18.75">
      <c r="A72" s="13">
        <v>150</v>
      </c>
      <c r="B72" s="13">
        <v>1505521928</v>
      </c>
      <c r="C72" s="66" t="s">
        <v>276</v>
      </c>
      <c r="D72" s="68"/>
      <c r="E72" s="16">
        <v>0</v>
      </c>
      <c r="F72" s="16">
        <v>0</v>
      </c>
      <c r="G72" s="57" t="s">
        <v>187</v>
      </c>
      <c r="H72" s="18">
        <f t="shared" si="13"/>
        <v>0</v>
      </c>
      <c r="I72" s="16">
        <f t="shared" si="14"/>
        <v>0</v>
      </c>
      <c r="J72" s="16">
        <v>0</v>
      </c>
      <c r="K72" s="16">
        <f t="shared" si="15"/>
        <v>0</v>
      </c>
      <c r="L72" s="33">
        <v>18.138294570322</v>
      </c>
      <c r="M72" s="34">
        <f t="shared" si="16"/>
        <v>18.138294570322</v>
      </c>
      <c r="N72" s="35">
        <f t="shared" si="17"/>
        <v>0</v>
      </c>
      <c r="O72" s="36">
        <f t="shared" si="18"/>
        <v>18.138294570322</v>
      </c>
      <c r="P72" s="18">
        <v>0</v>
      </c>
      <c r="Q72" s="18">
        <v>0</v>
      </c>
      <c r="R72" s="4">
        <v>51</v>
      </c>
      <c r="S72" s="4">
        <f>_xlfn.AGGREGATE(16,6,$O$5:$O$71,1-(R72-1)/$V$1)</f>
        <v>18.3531322327899</v>
      </c>
      <c r="T72" s="4"/>
    </row>
    <row r="73" spans="1:20" ht="18.75">
      <c r="A73" s="13">
        <v>147</v>
      </c>
      <c r="B73" s="13">
        <v>555504374</v>
      </c>
      <c r="C73" s="14" t="s">
        <v>273</v>
      </c>
      <c r="D73" s="68"/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4"/>
        <v>0</v>
      </c>
      <c r="J73" s="16">
        <v>0</v>
      </c>
      <c r="K73" s="16">
        <f t="shared" si="15"/>
        <v>0</v>
      </c>
      <c r="L73" s="33">
        <v>18.014731871412</v>
      </c>
      <c r="M73" s="34">
        <f t="shared" si="16"/>
        <v>18.014731871412</v>
      </c>
      <c r="N73" s="35">
        <f t="shared" si="17"/>
        <v>0</v>
      </c>
      <c r="O73" s="36">
        <f t="shared" si="18"/>
        <v>18.014731871412</v>
      </c>
      <c r="P73" s="18">
        <v>0</v>
      </c>
      <c r="Q73" s="18">
        <v>0</v>
      </c>
      <c r="R73" s="4"/>
      <c r="S73" s="4"/>
      <c r="T73" s="4"/>
    </row>
    <row r="74" spans="1:20" ht="18.75">
      <c r="A74" s="13">
        <v>139</v>
      </c>
      <c r="B74" s="13">
        <v>733371013</v>
      </c>
      <c r="C74" s="14" t="s">
        <v>260</v>
      </c>
      <c r="D74" s="68"/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4"/>
        <v>0</v>
      </c>
      <c r="J74" s="16">
        <v>0</v>
      </c>
      <c r="K74" s="16">
        <f t="shared" si="15"/>
        <v>0</v>
      </c>
      <c r="L74" s="33">
        <v>17.943195572043098</v>
      </c>
      <c r="M74" s="34">
        <f t="shared" si="16"/>
        <v>17.943195572043098</v>
      </c>
      <c r="N74" s="35">
        <f t="shared" si="17"/>
        <v>0</v>
      </c>
      <c r="O74" s="36">
        <f t="shared" si="18"/>
        <v>17.943195572043098</v>
      </c>
      <c r="P74" s="18"/>
      <c r="Q74" s="18"/>
      <c r="R74" s="18"/>
      <c r="S74" s="18"/>
      <c r="T74" s="47"/>
    </row>
    <row r="75" spans="1:20" ht="18.75">
      <c r="A75" s="13">
        <v>137</v>
      </c>
      <c r="B75" s="13">
        <v>1604916542</v>
      </c>
      <c r="C75" s="14" t="s">
        <v>250</v>
      </c>
      <c r="D75" s="68"/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4"/>
        <v>0</v>
      </c>
      <c r="J75" s="16">
        <v>0</v>
      </c>
      <c r="K75" s="16">
        <f t="shared" si="15"/>
        <v>0</v>
      </c>
      <c r="L75" s="33">
        <v>17.881251416689398</v>
      </c>
      <c r="M75" s="34">
        <f t="shared" si="16"/>
        <v>17.881251416689398</v>
      </c>
      <c r="N75" s="35">
        <f t="shared" si="17"/>
        <v>0</v>
      </c>
      <c r="O75" s="36">
        <f t="shared" si="18"/>
        <v>17.881251416689398</v>
      </c>
      <c r="P75" s="18"/>
      <c r="Q75" s="18"/>
      <c r="R75" s="18"/>
      <c r="S75" s="18"/>
      <c r="T75" s="47"/>
    </row>
  </sheetData>
  <autoFilter ref="A4:T75" xr:uid="{00000000-0009-0000-0000-000014000000}">
    <sortState xmlns:xlrd2="http://schemas.microsoft.com/office/spreadsheetml/2017/richdata2" ref="A4:T75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E72">
    <cfRule type="cellIs" dxfId="322" priority="8" operator="lessThan">
      <formula>1</formula>
    </cfRule>
  </conditionalFormatting>
  <conditionalFormatting sqref="F72">
    <cfRule type="cellIs" dxfId="321" priority="4" operator="lessThan">
      <formula>1</formula>
    </cfRule>
  </conditionalFormatting>
  <conditionalFormatting sqref="E73">
    <cfRule type="cellIs" dxfId="320" priority="7" operator="lessThan">
      <formula>1</formula>
    </cfRule>
  </conditionalFormatting>
  <conditionalFormatting sqref="F73">
    <cfRule type="cellIs" dxfId="319" priority="3" operator="lessThan">
      <formula>1</formula>
    </cfRule>
  </conditionalFormatting>
  <conditionalFormatting sqref="E74">
    <cfRule type="cellIs" dxfId="318" priority="6" operator="lessThan">
      <formula>1</formula>
    </cfRule>
  </conditionalFormatting>
  <conditionalFormatting sqref="F74">
    <cfRule type="cellIs" dxfId="317" priority="2" operator="lessThan">
      <formula>1</formula>
    </cfRule>
  </conditionalFormatting>
  <conditionalFormatting sqref="E75">
    <cfRule type="cellIs" dxfId="316" priority="5" operator="lessThan">
      <formula>1</formula>
    </cfRule>
  </conditionalFormatting>
  <conditionalFormatting sqref="F75">
    <cfRule type="cellIs" dxfId="315" priority="1" operator="lessThan">
      <formula>1</formula>
    </cfRule>
  </conditionalFormatting>
  <conditionalFormatting sqref="E5:E71">
    <cfRule type="cellIs" dxfId="314" priority="12" operator="lessThan">
      <formula>1</formula>
    </cfRule>
  </conditionalFormatting>
  <conditionalFormatting sqref="F5:F71">
    <cfRule type="cellIs" dxfId="313" priority="11" operator="lessThan">
      <formula>1</formula>
    </cfRule>
  </conditionalFormatting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DK75"/>
  <sheetViews>
    <sheetView topLeftCell="B10" zoomScale="80" zoomScaleNormal="80" workbookViewId="0">
      <selection activeCell="S75" sqref="S75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e">
        <f>CONCATENATE("157区 活动中心",V14,"年",V15,"月",#REF!,"日","分包贡献明细"," 统计：二三傻")</f>
        <v>#REF!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48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99</v>
      </c>
      <c r="B5" s="13">
        <v>1797454822</v>
      </c>
      <c r="C5" s="13" t="s">
        <v>181</v>
      </c>
      <c r="D5" s="24"/>
      <c r="E5" s="16">
        <v>0</v>
      </c>
      <c r="F5" s="16">
        <v>50</v>
      </c>
      <c r="G5" s="57" t="s">
        <v>187</v>
      </c>
      <c r="H5" s="18">
        <f t="shared" ref="H5:H50" si="1">E5</f>
        <v>0</v>
      </c>
      <c r="I5" s="16">
        <f t="shared" ref="I5:I68" si="2">F5/$V$13</f>
        <v>1</v>
      </c>
      <c r="J5" s="16">
        <v>0</v>
      </c>
      <c r="K5" s="16">
        <f t="shared" ref="K5:K68" si="3">SUM(I5+H5+J5)</f>
        <v>1</v>
      </c>
      <c r="L5" s="33">
        <v>30.6182693794972</v>
      </c>
      <c r="M5" s="34">
        <f t="shared" ref="M5:M68" si="4">K5+L5</f>
        <v>31.6182693794972</v>
      </c>
      <c r="N5" s="35">
        <f t="shared" ref="N5:N36" si="5">VLOOKUP(G5,$U$3:$V$9,2,FALSE)</f>
        <v>0</v>
      </c>
      <c r="O5" s="36">
        <f t="shared" ref="O5:O68" si="6">M5-N5</f>
        <v>31.6182693794972</v>
      </c>
      <c r="P5" s="18">
        <v>245729</v>
      </c>
      <c r="Q5" s="18">
        <v>1174</v>
      </c>
      <c r="R5" s="18"/>
      <c r="S5" s="18"/>
      <c r="T5" s="47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49</v>
      </c>
      <c r="B6" s="13">
        <v>311361673</v>
      </c>
      <c r="C6" s="13" t="s">
        <v>95</v>
      </c>
      <c r="D6" s="24"/>
      <c r="E6" s="16">
        <v>0</v>
      </c>
      <c r="F6" s="16">
        <v>60</v>
      </c>
      <c r="G6" s="57" t="s">
        <v>187</v>
      </c>
      <c r="H6" s="18">
        <f t="shared" si="1"/>
        <v>0</v>
      </c>
      <c r="I6" s="16">
        <f t="shared" si="2"/>
        <v>1.2</v>
      </c>
      <c r="J6" s="16">
        <v>0</v>
      </c>
      <c r="K6" s="16">
        <f t="shared" si="3"/>
        <v>1.2</v>
      </c>
      <c r="L6" s="33">
        <v>29.145</v>
      </c>
      <c r="M6" s="34">
        <f t="shared" si="4"/>
        <v>30.344999999999999</v>
      </c>
      <c r="N6" s="35">
        <f t="shared" si="5"/>
        <v>0</v>
      </c>
      <c r="O6" s="36">
        <f t="shared" si="6"/>
        <v>30.344999999999999</v>
      </c>
      <c r="P6" s="18">
        <v>441386</v>
      </c>
      <c r="Q6" s="18">
        <v>2521</v>
      </c>
      <c r="R6" s="18"/>
      <c r="S6" s="18"/>
      <c r="T6" s="18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3">
        <v>138</v>
      </c>
      <c r="B7" s="13">
        <v>1440730282</v>
      </c>
      <c r="C7" s="14" t="s">
        <v>258</v>
      </c>
      <c r="D7" s="68"/>
      <c r="E7" s="16">
        <v>0</v>
      </c>
      <c r="F7" s="16">
        <v>48</v>
      </c>
      <c r="G7" s="57" t="s">
        <v>187</v>
      </c>
      <c r="H7" s="18">
        <f t="shared" si="1"/>
        <v>0</v>
      </c>
      <c r="I7" s="16">
        <f t="shared" si="2"/>
        <v>0.96</v>
      </c>
      <c r="J7" s="16">
        <v>0</v>
      </c>
      <c r="K7" s="16">
        <f t="shared" si="3"/>
        <v>0.96</v>
      </c>
      <c r="L7" s="33">
        <v>29.099027924995099</v>
      </c>
      <c r="M7" s="34">
        <f t="shared" si="4"/>
        <v>30.0590279249951</v>
      </c>
      <c r="N7" s="35">
        <f t="shared" si="5"/>
        <v>0</v>
      </c>
      <c r="O7" s="36">
        <f t="shared" si="6"/>
        <v>30.0590279249951</v>
      </c>
      <c r="P7" s="18">
        <v>232599</v>
      </c>
      <c r="Q7" s="18">
        <v>1162</v>
      </c>
      <c r="R7" s="18"/>
      <c r="S7" s="18"/>
      <c r="T7" s="47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3">
        <v>127</v>
      </c>
      <c r="B8" s="13">
        <v>615908706</v>
      </c>
      <c r="C8" s="14" t="s">
        <v>240</v>
      </c>
      <c r="D8" s="68" t="s">
        <v>232</v>
      </c>
      <c r="E8" s="16">
        <v>3</v>
      </c>
      <c r="F8" s="16">
        <v>60</v>
      </c>
      <c r="G8" s="43" t="s">
        <v>113</v>
      </c>
      <c r="H8" s="18">
        <f t="shared" si="1"/>
        <v>3</v>
      </c>
      <c r="I8" s="16">
        <f t="shared" si="2"/>
        <v>1.2</v>
      </c>
      <c r="J8" s="16">
        <v>0</v>
      </c>
      <c r="K8" s="16">
        <f t="shared" si="3"/>
        <v>4.2</v>
      </c>
      <c r="L8" s="33">
        <v>29.033087704154301</v>
      </c>
      <c r="M8" s="34">
        <f t="shared" si="4"/>
        <v>33.2330877041543</v>
      </c>
      <c r="N8" s="35">
        <f t="shared" si="5"/>
        <v>10.625</v>
      </c>
      <c r="O8" s="36">
        <f t="shared" si="6"/>
        <v>22.6080877041543</v>
      </c>
      <c r="P8" s="18">
        <v>344478</v>
      </c>
      <c r="Q8" s="18">
        <v>2174</v>
      </c>
      <c r="R8" s="18"/>
      <c r="S8" s="18"/>
      <c r="T8" s="47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10</v>
      </c>
      <c r="B9" s="13">
        <v>2108977014</v>
      </c>
      <c r="C9" s="13" t="s">
        <v>49</v>
      </c>
      <c r="D9" s="24"/>
      <c r="E9" s="16">
        <v>3</v>
      </c>
      <c r="F9" s="16">
        <v>60</v>
      </c>
      <c r="G9" s="43" t="s">
        <v>113</v>
      </c>
      <c r="H9" s="18">
        <f t="shared" si="1"/>
        <v>3</v>
      </c>
      <c r="I9" s="16">
        <f t="shared" si="2"/>
        <v>1.2</v>
      </c>
      <c r="J9" s="16">
        <v>0</v>
      </c>
      <c r="K9" s="16">
        <f t="shared" si="3"/>
        <v>4.2</v>
      </c>
      <c r="L9" s="33">
        <v>28.6347293799185</v>
      </c>
      <c r="M9" s="34">
        <f t="shared" si="4"/>
        <v>32.8347293799185</v>
      </c>
      <c r="N9" s="35">
        <f t="shared" si="5"/>
        <v>10.625</v>
      </c>
      <c r="O9" s="36">
        <f t="shared" si="6"/>
        <v>22.2097293799185</v>
      </c>
      <c r="P9" s="18">
        <v>311888</v>
      </c>
      <c r="Q9" s="18">
        <v>1763</v>
      </c>
      <c r="R9" s="18"/>
      <c r="S9" s="18"/>
      <c r="T9" s="1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92</v>
      </c>
      <c r="B10" s="13">
        <v>1367873925</v>
      </c>
      <c r="C10" s="13" t="s">
        <v>191</v>
      </c>
      <c r="D10" s="24" t="s">
        <v>159</v>
      </c>
      <c r="E10" s="16">
        <v>0</v>
      </c>
      <c r="F10" s="16">
        <v>60</v>
      </c>
      <c r="G10" s="57" t="s">
        <v>187</v>
      </c>
      <c r="H10" s="18">
        <f t="shared" si="1"/>
        <v>0</v>
      </c>
      <c r="I10" s="16">
        <f t="shared" si="2"/>
        <v>1.2</v>
      </c>
      <c r="J10" s="16">
        <v>0</v>
      </c>
      <c r="K10" s="16">
        <f t="shared" si="3"/>
        <v>1.2</v>
      </c>
      <c r="L10" s="33">
        <v>28.619622861229601</v>
      </c>
      <c r="M10" s="34">
        <f t="shared" si="4"/>
        <v>29.8196228612296</v>
      </c>
      <c r="N10" s="35">
        <f t="shared" si="5"/>
        <v>0</v>
      </c>
      <c r="O10" s="36">
        <f t="shared" si="6"/>
        <v>29.8196228612296</v>
      </c>
      <c r="P10" s="18">
        <v>252810</v>
      </c>
      <c r="Q10" s="18">
        <v>1623</v>
      </c>
      <c r="R10" s="18"/>
      <c r="S10" s="18"/>
      <c r="T10" s="47"/>
      <c r="U10" s="50"/>
    </row>
    <row r="11" spans="1:25" s="1" customFormat="1" ht="18.75">
      <c r="A11" s="14">
        <v>15</v>
      </c>
      <c r="B11" s="13">
        <v>388960345</v>
      </c>
      <c r="C11" s="13" t="s">
        <v>59</v>
      </c>
      <c r="D11" s="24"/>
      <c r="E11" s="16">
        <v>1</v>
      </c>
      <c r="F11" s="16">
        <v>60</v>
      </c>
      <c r="G11" s="23" t="s">
        <v>120</v>
      </c>
      <c r="H11" s="18">
        <f t="shared" si="1"/>
        <v>1</v>
      </c>
      <c r="I11" s="16">
        <f t="shared" si="2"/>
        <v>1.2</v>
      </c>
      <c r="J11" s="16">
        <v>0</v>
      </c>
      <c r="K11" s="16">
        <f t="shared" si="3"/>
        <v>2.2000000000000002</v>
      </c>
      <c r="L11" s="33">
        <v>28.591986980895101</v>
      </c>
      <c r="M11" s="34">
        <f t="shared" si="4"/>
        <v>30.7919869808951</v>
      </c>
      <c r="N11" s="35">
        <f t="shared" si="5"/>
        <v>6.875</v>
      </c>
      <c r="O11" s="36">
        <f t="shared" si="6"/>
        <v>23.9169869808951</v>
      </c>
      <c r="P11" s="18">
        <v>289028</v>
      </c>
      <c r="Q11" s="18">
        <v>1685</v>
      </c>
      <c r="R11" s="18"/>
      <c r="S11" s="18"/>
      <c r="T11" s="18"/>
      <c r="U11" s="51" t="s">
        <v>209</v>
      </c>
      <c r="V11" s="1">
        <v>15000</v>
      </c>
    </row>
    <row r="12" spans="1:25" s="2" customFormat="1" ht="18.75">
      <c r="A12" s="14">
        <v>78</v>
      </c>
      <c r="B12" s="13">
        <v>783202763</v>
      </c>
      <c r="C12" s="13" t="s">
        <v>148</v>
      </c>
      <c r="D12" s="24"/>
      <c r="E12" s="16">
        <v>1</v>
      </c>
      <c r="F12" s="16">
        <v>32</v>
      </c>
      <c r="G12" s="23" t="s">
        <v>120</v>
      </c>
      <c r="H12" s="18">
        <f t="shared" si="1"/>
        <v>1</v>
      </c>
      <c r="I12" s="16">
        <f t="shared" si="2"/>
        <v>0.64</v>
      </c>
      <c r="J12" s="16">
        <v>0</v>
      </c>
      <c r="K12" s="16">
        <f t="shared" si="3"/>
        <v>1.6400000000000001</v>
      </c>
      <c r="L12" s="33">
        <v>28.5518486803423</v>
      </c>
      <c r="M12" s="34">
        <f t="shared" si="4"/>
        <v>30.1918486803423</v>
      </c>
      <c r="N12" s="35">
        <f t="shared" si="5"/>
        <v>6.875</v>
      </c>
      <c r="O12" s="36">
        <f t="shared" si="6"/>
        <v>23.3168486803423</v>
      </c>
      <c r="P12" s="18">
        <v>229380</v>
      </c>
      <c r="Q12" s="18">
        <v>1249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57</v>
      </c>
      <c r="B13" s="13">
        <v>446583427</v>
      </c>
      <c r="C13" s="13" t="s">
        <v>118</v>
      </c>
      <c r="D13" s="14" t="s">
        <v>119</v>
      </c>
      <c r="E13" s="16">
        <v>3</v>
      </c>
      <c r="F13" s="16">
        <v>60</v>
      </c>
      <c r="G13" s="43" t="s">
        <v>113</v>
      </c>
      <c r="H13" s="18">
        <f t="shared" si="1"/>
        <v>3</v>
      </c>
      <c r="I13" s="16">
        <f t="shared" si="2"/>
        <v>1.2</v>
      </c>
      <c r="J13" s="16">
        <v>0</v>
      </c>
      <c r="K13" s="16">
        <f t="shared" si="3"/>
        <v>4.2</v>
      </c>
      <c r="L13" s="33">
        <v>28.502621773858699</v>
      </c>
      <c r="M13" s="34">
        <f t="shared" si="4"/>
        <v>32.702621773858702</v>
      </c>
      <c r="N13" s="35">
        <f t="shared" si="5"/>
        <v>10.625</v>
      </c>
      <c r="O13" s="36">
        <f t="shared" si="6"/>
        <v>22.077621773858702</v>
      </c>
      <c r="P13" s="18">
        <v>281283</v>
      </c>
      <c r="Q13" s="18">
        <v>1625</v>
      </c>
      <c r="R13" s="18"/>
      <c r="S13" s="18"/>
      <c r="T13" s="18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3">
        <v>126</v>
      </c>
      <c r="B14" s="13">
        <v>2052156392</v>
      </c>
      <c r="C14" s="14" t="s">
        <v>234</v>
      </c>
      <c r="D14" s="68"/>
      <c r="E14" s="16">
        <v>3</v>
      </c>
      <c r="F14" s="16">
        <v>60</v>
      </c>
      <c r="G14" s="43" t="s">
        <v>113</v>
      </c>
      <c r="H14" s="18">
        <f t="shared" si="1"/>
        <v>3</v>
      </c>
      <c r="I14" s="16">
        <f t="shared" si="2"/>
        <v>1.2</v>
      </c>
      <c r="J14" s="16">
        <v>0</v>
      </c>
      <c r="K14" s="16">
        <f t="shared" si="3"/>
        <v>4.2</v>
      </c>
      <c r="L14" s="33">
        <v>28.437854270305898</v>
      </c>
      <c r="M14" s="34">
        <f t="shared" si="4"/>
        <v>32.637854270305901</v>
      </c>
      <c r="N14" s="35">
        <f t="shared" si="5"/>
        <v>10.625</v>
      </c>
      <c r="O14" s="36">
        <f t="shared" si="6"/>
        <v>22.012854270305901</v>
      </c>
      <c r="P14" s="18">
        <v>310960</v>
      </c>
      <c r="Q14" s="18">
        <v>1837</v>
      </c>
      <c r="R14" s="18"/>
      <c r="S14" s="18"/>
      <c r="T14" s="47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3">
        <v>128</v>
      </c>
      <c r="B15" s="13">
        <v>1214614935</v>
      </c>
      <c r="C15" s="14" t="s">
        <v>257</v>
      </c>
      <c r="D15" s="14" t="s">
        <v>235</v>
      </c>
      <c r="E15" s="16">
        <v>3</v>
      </c>
      <c r="F15" s="16">
        <v>60</v>
      </c>
      <c r="G15" s="43" t="s">
        <v>113</v>
      </c>
      <c r="H15" s="18">
        <f t="shared" si="1"/>
        <v>3</v>
      </c>
      <c r="I15" s="16">
        <f t="shared" si="2"/>
        <v>1.2</v>
      </c>
      <c r="J15" s="16">
        <v>0</v>
      </c>
      <c r="K15" s="16">
        <f t="shared" si="3"/>
        <v>4.2</v>
      </c>
      <c r="L15" s="33">
        <v>28.366728223473601</v>
      </c>
      <c r="M15" s="34">
        <f t="shared" si="4"/>
        <v>32.566728223473604</v>
      </c>
      <c r="N15" s="35">
        <f t="shared" si="5"/>
        <v>10.625</v>
      </c>
      <c r="O15" s="36">
        <f t="shared" si="6"/>
        <v>21.941728223473604</v>
      </c>
      <c r="P15" s="18">
        <v>320907</v>
      </c>
      <c r="Q15" s="18">
        <v>2055</v>
      </c>
      <c r="R15" s="18"/>
      <c r="S15" s="18"/>
      <c r="T15" s="47"/>
      <c r="U15" s="1" t="s">
        <v>213</v>
      </c>
      <c r="V15" s="53">
        <v>2</v>
      </c>
      <c r="W15" s="1"/>
      <c r="X15" s="1"/>
      <c r="Y15" s="1"/>
    </row>
    <row r="16" spans="1:25" s="2" customFormat="1" ht="18.75">
      <c r="A16" s="13">
        <v>125</v>
      </c>
      <c r="B16" s="13">
        <v>2122462759</v>
      </c>
      <c r="C16" s="14" t="s">
        <v>236</v>
      </c>
      <c r="D16" s="68"/>
      <c r="E16" s="16">
        <v>2</v>
      </c>
      <c r="F16" s="16">
        <v>30</v>
      </c>
      <c r="G16" s="23" t="s">
        <v>120</v>
      </c>
      <c r="H16" s="18">
        <f t="shared" si="1"/>
        <v>2</v>
      </c>
      <c r="I16" s="16">
        <f t="shared" si="2"/>
        <v>0.6</v>
      </c>
      <c r="J16" s="16">
        <v>0</v>
      </c>
      <c r="K16" s="16">
        <f t="shared" si="3"/>
        <v>2.6</v>
      </c>
      <c r="L16" s="33">
        <v>28.077246632256301</v>
      </c>
      <c r="M16" s="34">
        <f t="shared" si="4"/>
        <v>30.677246632256303</v>
      </c>
      <c r="N16" s="35">
        <f t="shared" si="5"/>
        <v>6.875</v>
      </c>
      <c r="O16" s="36">
        <f t="shared" si="6"/>
        <v>23.802246632256303</v>
      </c>
      <c r="P16" s="18">
        <v>305335</v>
      </c>
      <c r="Q16" s="18">
        <v>1883</v>
      </c>
      <c r="R16" s="18"/>
      <c r="S16" s="18"/>
      <c r="T16" s="47"/>
      <c r="U16" s="1"/>
      <c r="V16" s="1"/>
      <c r="W16" s="1"/>
      <c r="X16" s="1"/>
      <c r="Y16" s="1"/>
    </row>
    <row r="17" spans="1:25" s="2" customFormat="1" ht="18.75">
      <c r="A17" s="14">
        <v>46</v>
      </c>
      <c r="B17" s="13">
        <v>2109182835</v>
      </c>
      <c r="C17" s="13" t="s">
        <v>92</v>
      </c>
      <c r="D17" s="24"/>
      <c r="E17" s="16">
        <v>3</v>
      </c>
      <c r="F17" s="16">
        <v>60</v>
      </c>
      <c r="G17" s="43" t="s">
        <v>113</v>
      </c>
      <c r="H17" s="18">
        <f t="shared" si="1"/>
        <v>3</v>
      </c>
      <c r="I17" s="16">
        <f t="shared" si="2"/>
        <v>1.2</v>
      </c>
      <c r="J17" s="16">
        <v>0</v>
      </c>
      <c r="K17" s="16">
        <f t="shared" si="3"/>
        <v>4.2</v>
      </c>
      <c r="L17" s="33">
        <v>27.956364829194701</v>
      </c>
      <c r="M17" s="34">
        <f t="shared" si="4"/>
        <v>32.1563648291947</v>
      </c>
      <c r="N17" s="35">
        <f t="shared" si="5"/>
        <v>10.625</v>
      </c>
      <c r="O17" s="36">
        <f t="shared" si="6"/>
        <v>21.5313648291947</v>
      </c>
      <c r="P17" s="18">
        <v>283399</v>
      </c>
      <c r="Q17" s="18">
        <v>1660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12</v>
      </c>
      <c r="B18" s="13">
        <v>1137897317</v>
      </c>
      <c r="C18" s="13" t="s">
        <v>53</v>
      </c>
      <c r="D18" s="24"/>
      <c r="E18" s="16">
        <v>0</v>
      </c>
      <c r="F18" s="16">
        <v>60</v>
      </c>
      <c r="G18" s="57" t="s">
        <v>187</v>
      </c>
      <c r="H18" s="18">
        <f t="shared" si="1"/>
        <v>0</v>
      </c>
      <c r="I18" s="16">
        <f t="shared" si="2"/>
        <v>1.2</v>
      </c>
      <c r="J18" s="16">
        <v>0</v>
      </c>
      <c r="K18" s="16">
        <f t="shared" si="3"/>
        <v>1.2</v>
      </c>
      <c r="L18" s="33">
        <v>27.854482988314199</v>
      </c>
      <c r="M18" s="34">
        <f t="shared" si="4"/>
        <v>29.054482988314199</v>
      </c>
      <c r="N18" s="35">
        <f t="shared" si="5"/>
        <v>0</v>
      </c>
      <c r="O18" s="36">
        <f t="shared" si="6"/>
        <v>29.054482988314199</v>
      </c>
      <c r="P18" s="18">
        <v>299991</v>
      </c>
      <c r="Q18" s="18">
        <v>1858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120</v>
      </c>
      <c r="B19" s="13">
        <v>171422146</v>
      </c>
      <c r="C19" s="13" t="s">
        <v>246</v>
      </c>
      <c r="D19" s="13" t="s">
        <v>226</v>
      </c>
      <c r="E19" s="16">
        <v>3</v>
      </c>
      <c r="F19" s="16">
        <v>60</v>
      </c>
      <c r="G19" s="45" t="s">
        <v>117</v>
      </c>
      <c r="H19" s="18">
        <f t="shared" si="1"/>
        <v>3</v>
      </c>
      <c r="I19" s="16">
        <f t="shared" si="2"/>
        <v>1.2</v>
      </c>
      <c r="J19" s="16">
        <v>0</v>
      </c>
      <c r="K19" s="16">
        <f t="shared" si="3"/>
        <v>4.2</v>
      </c>
      <c r="L19" s="33">
        <v>27.798619197086101</v>
      </c>
      <c r="M19" s="34">
        <f t="shared" si="4"/>
        <v>31.9986191970861</v>
      </c>
      <c r="N19" s="35">
        <f t="shared" si="5"/>
        <v>8.75</v>
      </c>
      <c r="O19" s="36">
        <f t="shared" si="6"/>
        <v>23.2486191970861</v>
      </c>
      <c r="P19" s="18">
        <v>316380</v>
      </c>
      <c r="Q19" s="18">
        <v>2037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4">
        <v>82</v>
      </c>
      <c r="B20" s="13">
        <v>982362214</v>
      </c>
      <c r="C20" s="13" t="s">
        <v>144</v>
      </c>
      <c r="D20" s="24"/>
      <c r="E20" s="16">
        <v>3</v>
      </c>
      <c r="F20" s="16">
        <v>60</v>
      </c>
      <c r="G20" s="45" t="s">
        <v>117</v>
      </c>
      <c r="H20" s="18">
        <f t="shared" si="1"/>
        <v>3</v>
      </c>
      <c r="I20" s="16">
        <f t="shared" si="2"/>
        <v>1.2</v>
      </c>
      <c r="J20" s="16">
        <v>0</v>
      </c>
      <c r="K20" s="16">
        <f t="shared" si="3"/>
        <v>4.2</v>
      </c>
      <c r="L20" s="33">
        <v>27.444684477995601</v>
      </c>
      <c r="M20" s="34">
        <f t="shared" si="4"/>
        <v>31.6446844779956</v>
      </c>
      <c r="N20" s="35">
        <f t="shared" si="5"/>
        <v>8.75</v>
      </c>
      <c r="O20" s="36">
        <f t="shared" si="6"/>
        <v>22.8946844779956</v>
      </c>
      <c r="P20" s="18">
        <v>276778</v>
      </c>
      <c r="Q20" s="18">
        <v>1695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94</v>
      </c>
      <c r="B21" s="13">
        <v>1885772704</v>
      </c>
      <c r="C21" s="13" t="s">
        <v>180</v>
      </c>
      <c r="D21" s="24"/>
      <c r="E21" s="16">
        <v>3</v>
      </c>
      <c r="F21" s="16">
        <v>60</v>
      </c>
      <c r="G21" s="45" t="s">
        <v>117</v>
      </c>
      <c r="H21" s="18">
        <f t="shared" si="1"/>
        <v>3</v>
      </c>
      <c r="I21" s="16">
        <f t="shared" si="2"/>
        <v>1.2</v>
      </c>
      <c r="J21" s="16">
        <v>0</v>
      </c>
      <c r="K21" s="16">
        <f t="shared" si="3"/>
        <v>4.2</v>
      </c>
      <c r="L21" s="33">
        <v>27.2281060557529</v>
      </c>
      <c r="M21" s="34">
        <f t="shared" si="4"/>
        <v>31.428106055752899</v>
      </c>
      <c r="N21" s="35">
        <f t="shared" si="5"/>
        <v>8.75</v>
      </c>
      <c r="O21" s="36">
        <f t="shared" si="6"/>
        <v>22.678106055752899</v>
      </c>
      <c r="P21" s="18">
        <v>232851</v>
      </c>
      <c r="Q21" s="18">
        <v>1258</v>
      </c>
      <c r="R21" s="18"/>
      <c r="S21" s="18"/>
      <c r="T21" s="47"/>
      <c r="U21" s="1"/>
      <c r="V21" s="1"/>
      <c r="W21" s="1"/>
      <c r="X21" s="1"/>
      <c r="Y21" s="1"/>
    </row>
    <row r="22" spans="1:25" s="1" customFormat="1" ht="18.75">
      <c r="A22" s="14">
        <v>5</v>
      </c>
      <c r="B22" s="13">
        <v>1044399218</v>
      </c>
      <c r="C22" s="13" t="s">
        <v>39</v>
      </c>
      <c r="D22" s="24"/>
      <c r="E22" s="16">
        <v>3</v>
      </c>
      <c r="F22" s="16">
        <v>60</v>
      </c>
      <c r="G22" s="45" t="s">
        <v>117</v>
      </c>
      <c r="H22" s="18">
        <f t="shared" si="1"/>
        <v>3</v>
      </c>
      <c r="I22" s="16">
        <f t="shared" si="2"/>
        <v>1.2</v>
      </c>
      <c r="J22" s="16">
        <v>0</v>
      </c>
      <c r="K22" s="16">
        <f t="shared" si="3"/>
        <v>4.2</v>
      </c>
      <c r="L22" s="33">
        <v>27.195082521677701</v>
      </c>
      <c r="M22" s="34">
        <f t="shared" si="4"/>
        <v>31.395082521677701</v>
      </c>
      <c r="N22" s="35">
        <f t="shared" si="5"/>
        <v>8.75</v>
      </c>
      <c r="O22" s="36">
        <f t="shared" si="6"/>
        <v>22.645082521677701</v>
      </c>
      <c r="P22" s="18">
        <v>277871</v>
      </c>
      <c r="Q22" s="18">
        <v>1734</v>
      </c>
      <c r="R22" s="18"/>
      <c r="S22" s="18"/>
      <c r="T22" s="18"/>
    </row>
    <row r="23" spans="1:25" s="1" customFormat="1" ht="18.75">
      <c r="A23" s="14">
        <v>53</v>
      </c>
      <c r="B23" s="13">
        <v>500959924</v>
      </c>
      <c r="C23" s="13" t="s">
        <v>268</v>
      </c>
      <c r="D23" s="24" t="s">
        <v>99</v>
      </c>
      <c r="E23" s="16">
        <v>3</v>
      </c>
      <c r="F23" s="16">
        <v>60</v>
      </c>
      <c r="G23" s="45" t="s">
        <v>117</v>
      </c>
      <c r="H23" s="18">
        <f t="shared" si="1"/>
        <v>3</v>
      </c>
      <c r="I23" s="16">
        <f t="shared" si="2"/>
        <v>1.2</v>
      </c>
      <c r="J23" s="16">
        <v>0</v>
      </c>
      <c r="K23" s="16">
        <f t="shared" si="3"/>
        <v>4.2</v>
      </c>
      <c r="L23" s="33">
        <v>27.191302664048202</v>
      </c>
      <c r="M23" s="34">
        <f t="shared" si="4"/>
        <v>31.391302664048201</v>
      </c>
      <c r="N23" s="35">
        <f t="shared" si="5"/>
        <v>8.75</v>
      </c>
      <c r="O23" s="36">
        <f t="shared" si="6"/>
        <v>22.641302664048201</v>
      </c>
      <c r="P23" s="18">
        <v>282174</v>
      </c>
      <c r="Q23" s="18">
        <v>1764</v>
      </c>
      <c r="R23" s="18"/>
      <c r="S23" s="18"/>
      <c r="T23" s="18"/>
    </row>
    <row r="24" spans="1:25" s="1" customFormat="1" ht="18.75">
      <c r="A24" s="14">
        <v>122</v>
      </c>
      <c r="B24" s="13">
        <v>1940099728</v>
      </c>
      <c r="C24" s="13" t="s">
        <v>228</v>
      </c>
      <c r="D24" s="24"/>
      <c r="E24" s="16">
        <v>3</v>
      </c>
      <c r="F24" s="16">
        <v>60</v>
      </c>
      <c r="G24" s="23" t="s">
        <v>120</v>
      </c>
      <c r="H24" s="18">
        <f t="shared" si="1"/>
        <v>3</v>
      </c>
      <c r="I24" s="16">
        <f t="shared" si="2"/>
        <v>1.2</v>
      </c>
      <c r="J24" s="16">
        <v>0</v>
      </c>
      <c r="K24" s="16">
        <f t="shared" si="3"/>
        <v>4.2</v>
      </c>
      <c r="L24" s="33">
        <v>26.973816823243801</v>
      </c>
      <c r="M24" s="34">
        <f t="shared" si="4"/>
        <v>31.173816823243801</v>
      </c>
      <c r="N24" s="35">
        <f t="shared" si="5"/>
        <v>6.875</v>
      </c>
      <c r="O24" s="36">
        <f t="shared" si="6"/>
        <v>24.298816823243801</v>
      </c>
      <c r="P24" s="18">
        <v>286516</v>
      </c>
      <c r="Q24" s="18">
        <v>1750</v>
      </c>
      <c r="R24" s="18"/>
      <c r="S24" s="18"/>
      <c r="T24" s="47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6</v>
      </c>
      <c r="G25" s="57" t="s">
        <v>187</v>
      </c>
      <c r="H25" s="18">
        <f t="shared" si="1"/>
        <v>0</v>
      </c>
      <c r="I25" s="16">
        <f t="shared" si="2"/>
        <v>0.12</v>
      </c>
      <c r="J25" s="16">
        <v>0</v>
      </c>
      <c r="K25" s="16">
        <f t="shared" si="3"/>
        <v>0.12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3">
        <v>129</v>
      </c>
      <c r="B26" s="13">
        <v>1191774496</v>
      </c>
      <c r="C26" s="14" t="s">
        <v>233</v>
      </c>
      <c r="D26" s="68"/>
      <c r="E26" s="16">
        <v>3</v>
      </c>
      <c r="F26" s="16">
        <v>60</v>
      </c>
      <c r="G26" s="23" t="s">
        <v>120</v>
      </c>
      <c r="H26" s="18">
        <f t="shared" si="1"/>
        <v>3</v>
      </c>
      <c r="I26" s="16">
        <f t="shared" si="2"/>
        <v>1.2</v>
      </c>
      <c r="J26" s="16">
        <v>0</v>
      </c>
      <c r="K26" s="16">
        <f t="shared" si="3"/>
        <v>4.2</v>
      </c>
      <c r="L26" s="33">
        <v>26.905080659588801</v>
      </c>
      <c r="M26" s="34">
        <f t="shared" si="4"/>
        <v>31.105080659588801</v>
      </c>
      <c r="N26" s="35">
        <f t="shared" si="5"/>
        <v>6.875</v>
      </c>
      <c r="O26" s="36">
        <f t="shared" si="6"/>
        <v>24.230080659588801</v>
      </c>
      <c r="P26" s="18">
        <v>318134</v>
      </c>
      <c r="Q26" s="18">
        <v>1932</v>
      </c>
      <c r="R26" s="18"/>
      <c r="S26" s="18"/>
      <c r="T26" s="47"/>
    </row>
    <row r="27" spans="1:25" s="1" customFormat="1" ht="18.75">
      <c r="A27" s="14">
        <v>51</v>
      </c>
      <c r="B27" s="13">
        <v>224931272</v>
      </c>
      <c r="C27" s="13" t="s">
        <v>97</v>
      </c>
      <c r="D27" s="24"/>
      <c r="E27" s="16">
        <v>2</v>
      </c>
      <c r="F27" s="16">
        <v>20</v>
      </c>
      <c r="G27" s="57" t="s">
        <v>187</v>
      </c>
      <c r="H27" s="18">
        <f t="shared" si="1"/>
        <v>2</v>
      </c>
      <c r="I27" s="16">
        <f t="shared" si="2"/>
        <v>0.4</v>
      </c>
      <c r="J27" s="16">
        <v>0</v>
      </c>
      <c r="K27" s="16">
        <f t="shared" si="3"/>
        <v>2.4</v>
      </c>
      <c r="L27" s="33">
        <v>26.899059644471201</v>
      </c>
      <c r="M27" s="34">
        <f t="shared" si="4"/>
        <v>29.2990596444712</v>
      </c>
      <c r="N27" s="35">
        <f t="shared" si="5"/>
        <v>0</v>
      </c>
      <c r="O27" s="36">
        <f t="shared" si="6"/>
        <v>29.2990596444712</v>
      </c>
      <c r="P27" s="18">
        <v>213936</v>
      </c>
      <c r="Q27" s="18">
        <v>1292</v>
      </c>
      <c r="R27" s="18"/>
      <c r="S27" s="18"/>
      <c r="T27" s="18"/>
    </row>
    <row r="28" spans="1:25" s="2" customFormat="1" ht="18.75">
      <c r="A28" s="13">
        <v>118</v>
      </c>
      <c r="B28" s="13">
        <v>2018112397</v>
      </c>
      <c r="C28" s="13" t="s">
        <v>221</v>
      </c>
      <c r="D28" s="68"/>
      <c r="E28" s="16">
        <v>3</v>
      </c>
      <c r="F28" s="16">
        <v>60</v>
      </c>
      <c r="G28" s="23" t="s">
        <v>120</v>
      </c>
      <c r="H28" s="18">
        <f t="shared" si="1"/>
        <v>3</v>
      </c>
      <c r="I28" s="16">
        <f t="shared" si="2"/>
        <v>1.2</v>
      </c>
      <c r="J28" s="16">
        <v>0</v>
      </c>
      <c r="K28" s="16">
        <f t="shared" si="3"/>
        <v>4.2</v>
      </c>
      <c r="L28" s="33">
        <v>26.864126646349</v>
      </c>
      <c r="M28" s="34">
        <f t="shared" si="4"/>
        <v>31.064126646348999</v>
      </c>
      <c r="N28" s="35">
        <f t="shared" si="5"/>
        <v>6.875</v>
      </c>
      <c r="O28" s="36">
        <f t="shared" si="6"/>
        <v>24.189126646348999</v>
      </c>
      <c r="P28" s="18">
        <v>241266</v>
      </c>
      <c r="Q28" s="18">
        <v>1124</v>
      </c>
      <c r="R28" s="18"/>
      <c r="S28" s="18"/>
      <c r="T28" s="48"/>
      <c r="U28" s="1"/>
      <c r="V28" s="1"/>
      <c r="W28" s="1"/>
      <c r="X28" s="1"/>
      <c r="Y28" s="1"/>
    </row>
    <row r="29" spans="1:25" s="2" customFormat="1" ht="18.75">
      <c r="A29" s="14">
        <v>1</v>
      </c>
      <c r="B29" s="13">
        <v>1782151946</v>
      </c>
      <c r="C29" s="13" t="s">
        <v>26</v>
      </c>
      <c r="D29" s="24"/>
      <c r="E29" s="16">
        <v>3</v>
      </c>
      <c r="F29" s="16">
        <v>40</v>
      </c>
      <c r="G29" s="23" t="s">
        <v>120</v>
      </c>
      <c r="H29" s="18">
        <f t="shared" si="1"/>
        <v>3</v>
      </c>
      <c r="I29" s="16">
        <f t="shared" si="2"/>
        <v>0.8</v>
      </c>
      <c r="J29" s="16">
        <v>0</v>
      </c>
      <c r="K29" s="16">
        <f t="shared" si="3"/>
        <v>3.8</v>
      </c>
      <c r="L29" s="33">
        <v>26.4378368246146</v>
      </c>
      <c r="M29" s="34">
        <f t="shared" si="4"/>
        <v>30.2378368246146</v>
      </c>
      <c r="N29" s="35">
        <f t="shared" si="5"/>
        <v>6.875</v>
      </c>
      <c r="O29" s="36">
        <f t="shared" si="6"/>
        <v>23.3628368246146</v>
      </c>
      <c r="P29" s="18">
        <v>343640</v>
      </c>
      <c r="Q29" s="18">
        <v>2056</v>
      </c>
      <c r="R29" s="18"/>
      <c r="S29" s="18"/>
      <c r="T29" s="18"/>
      <c r="U29" s="1"/>
      <c r="V29" s="1"/>
      <c r="W29" s="1"/>
      <c r="X29" s="1"/>
      <c r="Y29" s="1"/>
    </row>
    <row r="30" spans="1:25" s="2" customFormat="1" ht="18.75">
      <c r="A30" s="14">
        <v>103</v>
      </c>
      <c r="B30" s="13">
        <v>1540443440</v>
      </c>
      <c r="C30" s="13" t="s">
        <v>193</v>
      </c>
      <c r="D30" s="24" t="s">
        <v>189</v>
      </c>
      <c r="E30" s="16">
        <v>2</v>
      </c>
      <c r="F30" s="16">
        <v>50</v>
      </c>
      <c r="G30" s="23" t="s">
        <v>120</v>
      </c>
      <c r="H30" s="18">
        <f t="shared" si="1"/>
        <v>2</v>
      </c>
      <c r="I30" s="16">
        <f t="shared" si="2"/>
        <v>1</v>
      </c>
      <c r="J30" s="16">
        <v>0</v>
      </c>
      <c r="K30" s="16">
        <f t="shared" si="3"/>
        <v>3</v>
      </c>
      <c r="L30" s="33">
        <v>26.418745987166702</v>
      </c>
      <c r="M30" s="34">
        <f t="shared" si="4"/>
        <v>29.418745987166702</v>
      </c>
      <c r="N30" s="35">
        <f t="shared" si="5"/>
        <v>6.875</v>
      </c>
      <c r="O30" s="36">
        <f t="shared" si="6"/>
        <v>22.543745987166702</v>
      </c>
      <c r="P30" s="18">
        <v>224007</v>
      </c>
      <c r="Q30" s="18">
        <v>1301</v>
      </c>
      <c r="R30" s="18"/>
      <c r="S30" s="18"/>
      <c r="T30" s="33"/>
      <c r="U30" s="1"/>
      <c r="V30" s="1"/>
      <c r="W30" s="1"/>
      <c r="X30" s="1"/>
      <c r="Y30" s="1"/>
    </row>
    <row r="31" spans="1:25" s="2" customFormat="1" ht="18.75">
      <c r="A31" s="13">
        <v>141</v>
      </c>
      <c r="B31" s="13">
        <v>1190305158</v>
      </c>
      <c r="C31" s="14" t="s">
        <v>261</v>
      </c>
      <c r="D31" s="68"/>
      <c r="E31" s="16">
        <v>2</v>
      </c>
      <c r="F31" s="16">
        <v>48</v>
      </c>
      <c r="G31" s="57" t="s">
        <v>187</v>
      </c>
      <c r="H31" s="18">
        <f t="shared" si="1"/>
        <v>2</v>
      </c>
      <c r="I31" s="16">
        <f t="shared" si="2"/>
        <v>0.96</v>
      </c>
      <c r="J31" s="16">
        <v>0</v>
      </c>
      <c r="K31" s="16">
        <f t="shared" si="3"/>
        <v>2.96</v>
      </c>
      <c r="L31" s="33">
        <v>26.2459836700687</v>
      </c>
      <c r="M31" s="34">
        <f t="shared" si="4"/>
        <v>29.205983670068701</v>
      </c>
      <c r="N31" s="35">
        <f t="shared" si="5"/>
        <v>0</v>
      </c>
      <c r="O31" s="36">
        <f t="shared" si="6"/>
        <v>29.205983670068701</v>
      </c>
      <c r="P31" s="18">
        <v>230218</v>
      </c>
      <c r="Q31" s="18">
        <v>1092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77</v>
      </c>
      <c r="B32" s="13">
        <v>904395212</v>
      </c>
      <c r="C32" s="13" t="s">
        <v>157</v>
      </c>
      <c r="D32" s="14" t="s">
        <v>140</v>
      </c>
      <c r="E32" s="16">
        <v>0</v>
      </c>
      <c r="F32" s="16">
        <v>0</v>
      </c>
      <c r="G32" s="57" t="s">
        <v>187</v>
      </c>
      <c r="H32" s="18">
        <f t="shared" si="1"/>
        <v>0</v>
      </c>
      <c r="I32" s="16">
        <f t="shared" si="2"/>
        <v>0</v>
      </c>
      <c r="J32" s="16">
        <v>0</v>
      </c>
      <c r="K32" s="16">
        <f t="shared" si="3"/>
        <v>0</v>
      </c>
      <c r="L32" s="33">
        <v>26.139022376998099</v>
      </c>
      <c r="M32" s="34">
        <f t="shared" si="4"/>
        <v>26.139022376998099</v>
      </c>
      <c r="N32" s="35">
        <f t="shared" si="5"/>
        <v>0</v>
      </c>
      <c r="O32" s="36">
        <f t="shared" si="6"/>
        <v>26.139022376998099</v>
      </c>
      <c r="P32" s="18"/>
      <c r="Q32" s="18"/>
      <c r="R32" s="18"/>
      <c r="S32" s="18"/>
      <c r="T32" s="18"/>
      <c r="U32" s="1"/>
      <c r="V32" s="1"/>
      <c r="W32" s="1"/>
      <c r="X32" s="1"/>
      <c r="Y32" s="1"/>
    </row>
    <row r="33" spans="1:25" s="2" customFormat="1" ht="18.75">
      <c r="A33" s="14">
        <v>93</v>
      </c>
      <c r="B33" s="13">
        <v>1458346420</v>
      </c>
      <c r="C33" s="13" t="s">
        <v>178</v>
      </c>
      <c r="D33" s="24"/>
      <c r="E33" s="16">
        <v>3</v>
      </c>
      <c r="F33" s="16">
        <v>59</v>
      </c>
      <c r="G33" s="23" t="s">
        <v>120</v>
      </c>
      <c r="H33" s="18">
        <f t="shared" si="1"/>
        <v>3</v>
      </c>
      <c r="I33" s="16">
        <f t="shared" si="2"/>
        <v>1.18</v>
      </c>
      <c r="J33" s="16">
        <v>0</v>
      </c>
      <c r="K33" s="16">
        <f t="shared" si="3"/>
        <v>4.18</v>
      </c>
      <c r="L33" s="33">
        <v>26.0620694172108</v>
      </c>
      <c r="M33" s="34">
        <f t="shared" si="4"/>
        <v>30.2420694172108</v>
      </c>
      <c r="N33" s="35">
        <f t="shared" si="5"/>
        <v>6.875</v>
      </c>
      <c r="O33" s="36">
        <f t="shared" si="6"/>
        <v>23.3670694172108</v>
      </c>
      <c r="P33" s="18">
        <v>271537</v>
      </c>
      <c r="Q33" s="18">
        <v>1671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4">
        <v>43</v>
      </c>
      <c r="B34" s="13">
        <v>1853818182</v>
      </c>
      <c r="C34" s="13" t="s">
        <v>89</v>
      </c>
      <c r="D34" s="24"/>
      <c r="E34" s="16">
        <v>3</v>
      </c>
      <c r="F34" s="16">
        <v>50</v>
      </c>
      <c r="G34" s="23" t="s">
        <v>120</v>
      </c>
      <c r="H34" s="18">
        <f t="shared" si="1"/>
        <v>3</v>
      </c>
      <c r="I34" s="16">
        <f t="shared" si="2"/>
        <v>1</v>
      </c>
      <c r="J34" s="16">
        <v>0</v>
      </c>
      <c r="K34" s="16">
        <f t="shared" si="3"/>
        <v>4</v>
      </c>
      <c r="L34" s="33">
        <v>25.8076701372309</v>
      </c>
      <c r="M34" s="34">
        <f t="shared" si="4"/>
        <v>29.8076701372309</v>
      </c>
      <c r="N34" s="35">
        <f t="shared" si="5"/>
        <v>6.875</v>
      </c>
      <c r="O34" s="36">
        <f t="shared" si="6"/>
        <v>22.9326701372309</v>
      </c>
      <c r="P34" s="18">
        <v>412874</v>
      </c>
      <c r="Q34" s="18">
        <v>2190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3">
        <v>133</v>
      </c>
      <c r="B35" s="13">
        <v>650420877</v>
      </c>
      <c r="C35" s="14" t="s">
        <v>244</v>
      </c>
      <c r="D35" s="68"/>
      <c r="E35" s="16">
        <v>3</v>
      </c>
      <c r="F35" s="16">
        <v>60</v>
      </c>
      <c r="G35" s="23" t="s">
        <v>120</v>
      </c>
      <c r="H35" s="18">
        <f t="shared" si="1"/>
        <v>3</v>
      </c>
      <c r="I35" s="16">
        <f t="shared" si="2"/>
        <v>1.2</v>
      </c>
      <c r="J35" s="16">
        <v>0</v>
      </c>
      <c r="K35" s="16">
        <f t="shared" si="3"/>
        <v>4.2</v>
      </c>
      <c r="L35" s="33">
        <v>25.686578882805001</v>
      </c>
      <c r="M35" s="34">
        <f t="shared" si="4"/>
        <v>29.886578882805001</v>
      </c>
      <c r="N35" s="35">
        <f t="shared" si="5"/>
        <v>6.875</v>
      </c>
      <c r="O35" s="36">
        <f t="shared" si="6"/>
        <v>23.011578882805001</v>
      </c>
      <c r="P35" s="18">
        <v>273314</v>
      </c>
      <c r="Q35" s="18">
        <v>1542</v>
      </c>
      <c r="R35" s="18"/>
      <c r="S35" s="18"/>
      <c r="T35" s="47"/>
      <c r="U35" s="1"/>
      <c r="V35" s="1"/>
      <c r="W35" s="1"/>
      <c r="X35" s="1"/>
      <c r="Y35" s="1"/>
    </row>
    <row r="36" spans="1:25" s="1" customFormat="1" ht="18.75">
      <c r="A36" s="13">
        <v>130</v>
      </c>
      <c r="B36" s="13">
        <v>1957463045</v>
      </c>
      <c r="C36" s="14" t="s">
        <v>238</v>
      </c>
      <c r="D36" s="68"/>
      <c r="E36" s="16">
        <v>2</v>
      </c>
      <c r="F36" s="16">
        <v>60</v>
      </c>
      <c r="G36" s="57" t="s">
        <v>187</v>
      </c>
      <c r="H36" s="18">
        <f t="shared" si="1"/>
        <v>2</v>
      </c>
      <c r="I36" s="16">
        <f t="shared" si="2"/>
        <v>1.2</v>
      </c>
      <c r="J36" s="16">
        <v>0</v>
      </c>
      <c r="K36" s="16">
        <f t="shared" si="3"/>
        <v>3.2</v>
      </c>
      <c r="L36" s="33">
        <v>25.6350972284039</v>
      </c>
      <c r="M36" s="34">
        <f t="shared" si="4"/>
        <v>28.8350972284039</v>
      </c>
      <c r="N36" s="35">
        <f t="shared" si="5"/>
        <v>0</v>
      </c>
      <c r="O36" s="36">
        <f t="shared" si="6"/>
        <v>28.8350972284039</v>
      </c>
      <c r="P36" s="18">
        <v>278811</v>
      </c>
      <c r="Q36" s="18">
        <v>1689</v>
      </c>
      <c r="R36" s="18"/>
      <c r="S36" s="18"/>
      <c r="T36" s="47"/>
    </row>
    <row r="37" spans="1:25" s="2" customFormat="1" ht="18.75">
      <c r="A37" s="13">
        <v>143</v>
      </c>
      <c r="B37" s="13">
        <v>1963007427</v>
      </c>
      <c r="C37" s="14" t="s">
        <v>270</v>
      </c>
      <c r="D37" s="68"/>
      <c r="E37" s="16">
        <v>3</v>
      </c>
      <c r="F37" s="16">
        <v>57</v>
      </c>
      <c r="G37" s="23" t="s">
        <v>120</v>
      </c>
      <c r="H37" s="18">
        <f t="shared" si="1"/>
        <v>3</v>
      </c>
      <c r="I37" s="16">
        <f t="shared" si="2"/>
        <v>1.1399999999999999</v>
      </c>
      <c r="J37" s="16">
        <v>0</v>
      </c>
      <c r="K37" s="16">
        <f t="shared" si="3"/>
        <v>4.1399999999999997</v>
      </c>
      <c r="L37" s="33">
        <v>25.608355679351</v>
      </c>
      <c r="M37" s="34">
        <f t="shared" si="4"/>
        <v>29.748355679351</v>
      </c>
      <c r="N37" s="35">
        <f t="shared" ref="N37:N68" si="7">VLOOKUP(G37,$U$3:$V$9,2,FALSE)</f>
        <v>6.875</v>
      </c>
      <c r="O37" s="36">
        <f t="shared" si="6"/>
        <v>22.873355679351</v>
      </c>
      <c r="P37" s="18">
        <v>231600</v>
      </c>
      <c r="Q37" s="18">
        <v>1518</v>
      </c>
      <c r="R37" s="4"/>
      <c r="S37" s="4"/>
      <c r="T37" s="4"/>
      <c r="U37" s="1"/>
      <c r="V37" s="1"/>
      <c r="W37" s="1"/>
      <c r="X37" s="1"/>
      <c r="Y37" s="1"/>
    </row>
    <row r="38" spans="1:25" s="2" customFormat="1" ht="18.75">
      <c r="A38" s="13">
        <v>110</v>
      </c>
      <c r="B38" s="13">
        <v>1968703358</v>
      </c>
      <c r="C38" s="13" t="s">
        <v>239</v>
      </c>
      <c r="D38" s="68"/>
      <c r="E38" s="16">
        <v>3</v>
      </c>
      <c r="F38" s="16">
        <v>40</v>
      </c>
      <c r="G38" s="23" t="s">
        <v>120</v>
      </c>
      <c r="H38" s="18">
        <f t="shared" si="1"/>
        <v>3</v>
      </c>
      <c r="I38" s="16">
        <f t="shared" si="2"/>
        <v>0.8</v>
      </c>
      <c r="J38" s="16">
        <v>0</v>
      </c>
      <c r="K38" s="16">
        <f t="shared" si="3"/>
        <v>3.8</v>
      </c>
      <c r="L38" s="33">
        <v>25.555</v>
      </c>
      <c r="M38" s="34">
        <f t="shared" si="4"/>
        <v>29.355</v>
      </c>
      <c r="N38" s="35">
        <f t="shared" si="7"/>
        <v>6.875</v>
      </c>
      <c r="O38" s="36">
        <f t="shared" si="6"/>
        <v>22.48</v>
      </c>
      <c r="P38" s="18">
        <v>319754</v>
      </c>
      <c r="Q38" s="18">
        <v>1994</v>
      </c>
      <c r="R38" s="18"/>
      <c r="S38" s="18"/>
      <c r="T38" s="48"/>
      <c r="U38" s="1"/>
      <c r="V38" s="1"/>
      <c r="W38" s="1"/>
      <c r="X38" s="1"/>
      <c r="Y38" s="1"/>
    </row>
    <row r="39" spans="1:25" s="2" customFormat="1" ht="18.75">
      <c r="A39" s="14">
        <v>23</v>
      </c>
      <c r="B39" s="13">
        <v>340156892</v>
      </c>
      <c r="C39" s="13" t="s">
        <v>70</v>
      </c>
      <c r="D39" s="24"/>
      <c r="E39" s="16">
        <v>3</v>
      </c>
      <c r="F39" s="16">
        <v>60</v>
      </c>
      <c r="G39" s="23" t="s">
        <v>120</v>
      </c>
      <c r="H39" s="18">
        <f t="shared" si="1"/>
        <v>3</v>
      </c>
      <c r="I39" s="16">
        <f t="shared" si="2"/>
        <v>1.2</v>
      </c>
      <c r="J39" s="16">
        <v>0</v>
      </c>
      <c r="K39" s="16">
        <f t="shared" si="3"/>
        <v>4.2</v>
      </c>
      <c r="L39" s="33">
        <v>25.423628463138499</v>
      </c>
      <c r="M39" s="34">
        <f t="shared" si="4"/>
        <v>29.623628463138498</v>
      </c>
      <c r="N39" s="35">
        <f t="shared" si="7"/>
        <v>6.875</v>
      </c>
      <c r="O39" s="36">
        <f t="shared" si="6"/>
        <v>22.748628463138498</v>
      </c>
      <c r="P39" s="18">
        <v>282621</v>
      </c>
      <c r="Q39" s="18">
        <v>1643</v>
      </c>
      <c r="R39" s="18"/>
      <c r="S39" s="18"/>
      <c r="T39" s="18"/>
      <c r="U39" s="1"/>
      <c r="V39" s="1"/>
      <c r="W39" s="1"/>
      <c r="X39" s="1"/>
      <c r="Y39" s="1"/>
    </row>
    <row r="40" spans="1:25" s="2" customFormat="1" ht="18.75">
      <c r="A40" s="14">
        <v>107</v>
      </c>
      <c r="B40" s="13">
        <v>662528105</v>
      </c>
      <c r="C40" s="13" t="s">
        <v>195</v>
      </c>
      <c r="D40" s="24"/>
      <c r="E40" s="16">
        <v>2</v>
      </c>
      <c r="F40" s="16">
        <v>60</v>
      </c>
      <c r="G40" s="57" t="s">
        <v>187</v>
      </c>
      <c r="H40" s="18">
        <f t="shared" si="1"/>
        <v>2</v>
      </c>
      <c r="I40" s="16">
        <f t="shared" si="2"/>
        <v>1.2</v>
      </c>
      <c r="J40" s="16">
        <v>0</v>
      </c>
      <c r="K40" s="16">
        <f t="shared" si="3"/>
        <v>3.2</v>
      </c>
      <c r="L40" s="33">
        <v>25.4032685656639</v>
      </c>
      <c r="M40" s="34">
        <f t="shared" si="4"/>
        <v>28.6032685656639</v>
      </c>
      <c r="N40" s="35">
        <f t="shared" si="7"/>
        <v>0</v>
      </c>
      <c r="O40" s="36">
        <f t="shared" si="6"/>
        <v>28.6032685656639</v>
      </c>
      <c r="P40" s="18">
        <v>236625</v>
      </c>
      <c r="Q40" s="18">
        <v>1475</v>
      </c>
      <c r="R40" s="18"/>
      <c r="S40" s="18"/>
      <c r="T40" s="47"/>
      <c r="U40" s="1"/>
      <c r="V40" s="1"/>
      <c r="W40" s="1"/>
      <c r="X40" s="1"/>
      <c r="Y40" s="1"/>
    </row>
    <row r="41" spans="1:25" s="1" customFormat="1" ht="18.75">
      <c r="A41" s="13">
        <v>111</v>
      </c>
      <c r="B41" s="13">
        <v>821132395</v>
      </c>
      <c r="C41" s="13" t="s">
        <v>216</v>
      </c>
      <c r="D41" s="68"/>
      <c r="E41" s="16">
        <v>0</v>
      </c>
      <c r="F41" s="16">
        <v>0</v>
      </c>
      <c r="G41" s="57" t="s">
        <v>187</v>
      </c>
      <c r="H41" s="18">
        <f t="shared" si="1"/>
        <v>0</v>
      </c>
      <c r="I41" s="16">
        <f t="shared" si="2"/>
        <v>0</v>
      </c>
      <c r="J41" s="16">
        <v>0</v>
      </c>
      <c r="K41" s="16">
        <f t="shared" si="3"/>
        <v>0</v>
      </c>
      <c r="L41" s="33">
        <v>25.274380306432999</v>
      </c>
      <c r="M41" s="34">
        <f t="shared" si="4"/>
        <v>25.274380306432999</v>
      </c>
      <c r="N41" s="35">
        <f t="shared" si="7"/>
        <v>0</v>
      </c>
      <c r="O41" s="36">
        <f t="shared" si="6"/>
        <v>25.274380306432999</v>
      </c>
      <c r="P41" s="18">
        <v>210801</v>
      </c>
      <c r="Q41" s="18">
        <v>1237</v>
      </c>
      <c r="R41" s="18"/>
      <c r="S41" s="18"/>
      <c r="T41" s="48"/>
    </row>
    <row r="42" spans="1:25" s="1" customFormat="1" ht="18.75">
      <c r="A42" s="14">
        <v>33</v>
      </c>
      <c r="B42" s="13">
        <v>1006436515</v>
      </c>
      <c r="C42" s="13" t="s">
        <v>79</v>
      </c>
      <c r="D42" s="24"/>
      <c r="E42" s="16">
        <v>3</v>
      </c>
      <c r="F42" s="16">
        <v>60</v>
      </c>
      <c r="G42" s="23" t="s">
        <v>120</v>
      </c>
      <c r="H42" s="18">
        <f t="shared" si="1"/>
        <v>3</v>
      </c>
      <c r="I42" s="16">
        <f t="shared" si="2"/>
        <v>1.2</v>
      </c>
      <c r="J42" s="16">
        <v>0</v>
      </c>
      <c r="K42" s="16">
        <f t="shared" si="3"/>
        <v>4.2</v>
      </c>
      <c r="L42" s="33">
        <v>25.237550503049299</v>
      </c>
      <c r="M42" s="34">
        <f t="shared" si="4"/>
        <v>29.437550503049298</v>
      </c>
      <c r="N42" s="35">
        <f t="shared" si="7"/>
        <v>6.875</v>
      </c>
      <c r="O42" s="36">
        <f t="shared" si="6"/>
        <v>22.562550503049298</v>
      </c>
      <c r="P42" s="18">
        <v>261512</v>
      </c>
      <c r="Q42" s="18">
        <v>1608</v>
      </c>
      <c r="R42" s="18"/>
      <c r="S42" s="18"/>
      <c r="T42" s="4"/>
    </row>
    <row r="43" spans="1:25" s="1" customFormat="1" ht="18.75">
      <c r="A43" s="13">
        <v>131</v>
      </c>
      <c r="B43" s="13">
        <v>1697244668</v>
      </c>
      <c r="C43" s="14" t="s">
        <v>242</v>
      </c>
      <c r="D43" s="68"/>
      <c r="E43" s="16">
        <v>3</v>
      </c>
      <c r="F43" s="16">
        <v>60</v>
      </c>
      <c r="G43" s="23" t="s">
        <v>120</v>
      </c>
      <c r="H43" s="18">
        <f t="shared" si="1"/>
        <v>3</v>
      </c>
      <c r="I43" s="16">
        <f t="shared" si="2"/>
        <v>1.2</v>
      </c>
      <c r="J43" s="16">
        <v>0</v>
      </c>
      <c r="K43" s="16">
        <f t="shared" si="3"/>
        <v>4.2</v>
      </c>
      <c r="L43" s="33">
        <v>25.228615599427901</v>
      </c>
      <c r="M43" s="34">
        <f t="shared" si="4"/>
        <v>29.4286155994279</v>
      </c>
      <c r="N43" s="35">
        <f t="shared" si="7"/>
        <v>6.875</v>
      </c>
      <c r="O43" s="36">
        <f t="shared" si="6"/>
        <v>22.5536155994279</v>
      </c>
      <c r="P43" s="18">
        <v>251279</v>
      </c>
      <c r="Q43" s="18">
        <v>1535</v>
      </c>
      <c r="R43" s="18"/>
      <c r="S43" s="18"/>
      <c r="T43" s="47"/>
    </row>
    <row r="44" spans="1:25" s="1" customFormat="1" ht="18.75">
      <c r="A44" s="13">
        <v>140</v>
      </c>
      <c r="B44" s="13">
        <v>1065672847</v>
      </c>
      <c r="C44" s="14" t="s">
        <v>259</v>
      </c>
      <c r="D44" s="68"/>
      <c r="E44" s="16">
        <v>2</v>
      </c>
      <c r="F44" s="16">
        <v>54</v>
      </c>
      <c r="G44" s="57" t="s">
        <v>187</v>
      </c>
      <c r="H44" s="18">
        <f t="shared" si="1"/>
        <v>2</v>
      </c>
      <c r="I44" s="16">
        <f t="shared" si="2"/>
        <v>1.08</v>
      </c>
      <c r="J44" s="16">
        <v>0</v>
      </c>
      <c r="K44" s="16">
        <f t="shared" si="3"/>
        <v>3.08</v>
      </c>
      <c r="L44" s="33">
        <v>25.1528481656898</v>
      </c>
      <c r="M44" s="34">
        <f t="shared" si="4"/>
        <v>28.232848165689802</v>
      </c>
      <c r="N44" s="35">
        <f t="shared" si="7"/>
        <v>0</v>
      </c>
      <c r="O44" s="36">
        <f t="shared" si="6"/>
        <v>28.232848165689802</v>
      </c>
      <c r="P44" s="18">
        <v>198248</v>
      </c>
      <c r="Q44" s="18">
        <v>968</v>
      </c>
      <c r="R44" s="18"/>
      <c r="S44" s="18"/>
      <c r="T44" s="47"/>
    </row>
    <row r="45" spans="1:25" s="1" customFormat="1" ht="18.75">
      <c r="A45" s="14">
        <v>62</v>
      </c>
      <c r="B45" s="13">
        <v>643913124</v>
      </c>
      <c r="C45" s="13" t="s">
        <v>125</v>
      </c>
      <c r="D45" s="24"/>
      <c r="E45" s="16">
        <v>3</v>
      </c>
      <c r="F45" s="16">
        <v>50</v>
      </c>
      <c r="G45" s="57" t="s">
        <v>187</v>
      </c>
      <c r="H45" s="18">
        <f t="shared" si="1"/>
        <v>3</v>
      </c>
      <c r="I45" s="16">
        <f t="shared" si="2"/>
        <v>1</v>
      </c>
      <c r="J45" s="16">
        <v>0</v>
      </c>
      <c r="K45" s="16">
        <f t="shared" si="3"/>
        <v>4</v>
      </c>
      <c r="L45" s="33">
        <v>25.1298140092441</v>
      </c>
      <c r="M45" s="34">
        <f t="shared" si="4"/>
        <v>29.1298140092441</v>
      </c>
      <c r="N45" s="35">
        <f t="shared" si="7"/>
        <v>0</v>
      </c>
      <c r="O45" s="36">
        <f t="shared" si="6"/>
        <v>29.1298140092441</v>
      </c>
      <c r="P45" s="18">
        <v>346315</v>
      </c>
      <c r="Q45" s="18">
        <v>2089</v>
      </c>
      <c r="R45" s="18"/>
      <c r="S45" s="18"/>
      <c r="T45" s="18"/>
    </row>
    <row r="46" spans="1:25" s="3" customFormat="1" ht="18.75">
      <c r="A46" s="13">
        <v>116</v>
      </c>
      <c r="B46" s="13">
        <v>2122596917</v>
      </c>
      <c r="C46" s="13" t="s">
        <v>217</v>
      </c>
      <c r="D46" s="68"/>
      <c r="E46" s="16">
        <v>3</v>
      </c>
      <c r="F46" s="16">
        <v>52</v>
      </c>
      <c r="G46" s="57" t="s">
        <v>187</v>
      </c>
      <c r="H46" s="18">
        <f t="shared" si="1"/>
        <v>3</v>
      </c>
      <c r="I46" s="16">
        <f t="shared" si="2"/>
        <v>1.04</v>
      </c>
      <c r="J46" s="16">
        <v>0</v>
      </c>
      <c r="K46" s="16">
        <f t="shared" si="3"/>
        <v>4.04</v>
      </c>
      <c r="L46" s="33">
        <v>25.123985069143998</v>
      </c>
      <c r="M46" s="34">
        <f t="shared" si="4"/>
        <v>29.163985069143997</v>
      </c>
      <c r="N46" s="35">
        <f t="shared" si="7"/>
        <v>0</v>
      </c>
      <c r="O46" s="36">
        <f t="shared" si="6"/>
        <v>29.163985069143997</v>
      </c>
      <c r="P46" s="18">
        <v>237198</v>
      </c>
      <c r="Q46" s="18">
        <v>1309</v>
      </c>
      <c r="R46" s="18"/>
      <c r="S46" s="18"/>
      <c r="T46" s="48"/>
    </row>
    <row r="47" spans="1:25" s="3" customFormat="1" ht="18.75">
      <c r="A47" s="14">
        <v>2</v>
      </c>
      <c r="B47" s="13">
        <v>13685366739</v>
      </c>
      <c r="C47" s="13" t="s">
        <v>30</v>
      </c>
      <c r="D47" s="24"/>
      <c r="E47" s="16">
        <v>0</v>
      </c>
      <c r="F47" s="16">
        <v>0</v>
      </c>
      <c r="G47" s="57" t="s">
        <v>187</v>
      </c>
      <c r="H47" s="18">
        <f t="shared" si="1"/>
        <v>0</v>
      </c>
      <c r="I47" s="16">
        <f t="shared" si="2"/>
        <v>0</v>
      </c>
      <c r="J47" s="16">
        <v>0</v>
      </c>
      <c r="K47" s="16">
        <f t="shared" si="3"/>
        <v>0</v>
      </c>
      <c r="L47" s="33">
        <v>24.916306105356</v>
      </c>
      <c r="M47" s="34">
        <f t="shared" si="4"/>
        <v>24.916306105356</v>
      </c>
      <c r="N47" s="35">
        <f t="shared" si="7"/>
        <v>0</v>
      </c>
      <c r="O47" s="36">
        <f t="shared" si="6"/>
        <v>24.916306105356</v>
      </c>
      <c r="P47" s="18">
        <v>225386</v>
      </c>
      <c r="Q47" s="18">
        <v>1393</v>
      </c>
      <c r="R47" s="18"/>
      <c r="S47" s="18"/>
      <c r="T47" s="18"/>
    </row>
    <row r="48" spans="1:25" s="3" customFormat="1" ht="18.75">
      <c r="A48" s="14">
        <v>58</v>
      </c>
      <c r="B48" s="13">
        <v>1875367946</v>
      </c>
      <c r="C48" s="13" t="s">
        <v>121</v>
      </c>
      <c r="D48" s="14"/>
      <c r="E48" s="16">
        <v>0</v>
      </c>
      <c r="F48" s="16">
        <v>60</v>
      </c>
      <c r="G48" s="57" t="s">
        <v>187</v>
      </c>
      <c r="H48" s="18">
        <f t="shared" si="1"/>
        <v>0</v>
      </c>
      <c r="I48" s="16">
        <f t="shared" si="2"/>
        <v>1.2</v>
      </c>
      <c r="J48" s="16">
        <v>0</v>
      </c>
      <c r="K48" s="16">
        <f t="shared" si="3"/>
        <v>1.2</v>
      </c>
      <c r="L48" s="33">
        <v>24.619561407363499</v>
      </c>
      <c r="M48" s="34">
        <f t="shared" si="4"/>
        <v>25.819561407363498</v>
      </c>
      <c r="N48" s="35">
        <f t="shared" si="7"/>
        <v>0</v>
      </c>
      <c r="O48" s="36">
        <f t="shared" si="6"/>
        <v>25.819561407363498</v>
      </c>
      <c r="P48" s="18">
        <v>261483</v>
      </c>
      <c r="Q48" s="18">
        <v>1481</v>
      </c>
      <c r="R48" s="18"/>
      <c r="S48" s="18"/>
      <c r="T48" s="18"/>
    </row>
    <row r="49" spans="1:115" s="3" customFormat="1" ht="18.75">
      <c r="A49" s="14">
        <v>87</v>
      </c>
      <c r="B49" s="13">
        <v>1126397085</v>
      </c>
      <c r="C49" s="13" t="s">
        <v>153</v>
      </c>
      <c r="D49" s="24"/>
      <c r="E49" s="16">
        <v>3</v>
      </c>
      <c r="F49" s="16">
        <v>40</v>
      </c>
      <c r="G49" s="57" t="s">
        <v>187</v>
      </c>
      <c r="H49" s="18">
        <f t="shared" si="1"/>
        <v>3</v>
      </c>
      <c r="I49" s="16">
        <f t="shared" si="2"/>
        <v>0.8</v>
      </c>
      <c r="J49" s="16">
        <v>0</v>
      </c>
      <c r="K49" s="16">
        <f t="shared" si="3"/>
        <v>3.8</v>
      </c>
      <c r="L49" s="33">
        <v>24.4812847920381</v>
      </c>
      <c r="M49" s="34">
        <f t="shared" si="4"/>
        <v>28.2812847920381</v>
      </c>
      <c r="N49" s="35">
        <f t="shared" si="7"/>
        <v>0</v>
      </c>
      <c r="O49" s="36">
        <f t="shared" si="6"/>
        <v>28.2812847920381</v>
      </c>
      <c r="P49" s="18">
        <v>262010</v>
      </c>
      <c r="Q49" s="18">
        <v>1628</v>
      </c>
      <c r="R49" s="18"/>
      <c r="S49" s="18"/>
      <c r="T49" s="47"/>
    </row>
    <row r="50" spans="1:115" s="3" customFormat="1" ht="18.75">
      <c r="A50" s="14">
        <v>26</v>
      </c>
      <c r="B50" s="13">
        <v>1754932067</v>
      </c>
      <c r="C50" s="13" t="s">
        <v>72</v>
      </c>
      <c r="D50" s="24"/>
      <c r="E50" s="16">
        <v>2</v>
      </c>
      <c r="F50" s="16">
        <v>57</v>
      </c>
      <c r="G50" s="57" t="s">
        <v>187</v>
      </c>
      <c r="H50" s="18">
        <f t="shared" si="1"/>
        <v>2</v>
      </c>
      <c r="I50" s="16">
        <f t="shared" si="2"/>
        <v>1.1399999999999999</v>
      </c>
      <c r="J50" s="16">
        <v>1</v>
      </c>
      <c r="K50" s="16">
        <f t="shared" si="3"/>
        <v>4.1399999999999997</v>
      </c>
      <c r="L50" s="33">
        <v>24.345023516993901</v>
      </c>
      <c r="M50" s="34">
        <f t="shared" si="4"/>
        <v>28.485023516993902</v>
      </c>
      <c r="N50" s="35">
        <f t="shared" si="7"/>
        <v>0</v>
      </c>
      <c r="O50" s="36">
        <f t="shared" si="6"/>
        <v>28.485023516993902</v>
      </c>
      <c r="P50" s="18">
        <v>256264</v>
      </c>
      <c r="Q50" s="18">
        <v>1588</v>
      </c>
      <c r="R50" s="18"/>
      <c r="S50" s="18"/>
      <c r="T50" s="4"/>
    </row>
    <row r="51" spans="1:115" s="69" customFormat="1" ht="18.75">
      <c r="A51" s="14">
        <v>105</v>
      </c>
      <c r="B51" s="13">
        <v>1172805144</v>
      </c>
      <c r="C51" s="14" t="s">
        <v>267</v>
      </c>
      <c r="D51" s="24" t="s">
        <v>188</v>
      </c>
      <c r="E51" s="16">
        <v>0</v>
      </c>
      <c r="F51" s="16">
        <v>19</v>
      </c>
      <c r="G51" s="57" t="s">
        <v>187</v>
      </c>
      <c r="H51" s="18">
        <v>0</v>
      </c>
      <c r="I51" s="16">
        <f t="shared" si="2"/>
        <v>0.38</v>
      </c>
      <c r="J51" s="16">
        <v>0</v>
      </c>
      <c r="K51" s="16">
        <f t="shared" si="3"/>
        <v>0.38</v>
      </c>
      <c r="L51" s="33">
        <v>24.2</v>
      </c>
      <c r="M51" s="34">
        <f t="shared" si="4"/>
        <v>24.58</v>
      </c>
      <c r="N51" s="35">
        <f t="shared" si="7"/>
        <v>0</v>
      </c>
      <c r="O51" s="36">
        <f t="shared" si="6"/>
        <v>24.58</v>
      </c>
      <c r="P51" s="18">
        <v>208857</v>
      </c>
      <c r="Q51" s="18">
        <v>1195</v>
      </c>
      <c r="R51" s="18"/>
      <c r="S51" s="18"/>
      <c r="T51" s="3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4">
        <v>34</v>
      </c>
      <c r="B52" s="13">
        <v>2021794494</v>
      </c>
      <c r="C52" s="13" t="s">
        <v>80</v>
      </c>
      <c r="D52" s="24"/>
      <c r="E52" s="16">
        <v>3</v>
      </c>
      <c r="F52" s="16">
        <v>40</v>
      </c>
      <c r="G52" s="57" t="s">
        <v>187</v>
      </c>
      <c r="H52" s="18">
        <f t="shared" ref="H52:H75" si="8">E52</f>
        <v>3</v>
      </c>
      <c r="I52" s="16">
        <f t="shared" si="2"/>
        <v>0.8</v>
      </c>
      <c r="J52" s="16">
        <v>0</v>
      </c>
      <c r="K52" s="16">
        <f t="shared" si="3"/>
        <v>3.8</v>
      </c>
      <c r="L52" s="33">
        <v>23.9967749470242</v>
      </c>
      <c r="M52" s="34">
        <f t="shared" si="4"/>
        <v>27.7967749470242</v>
      </c>
      <c r="N52" s="35">
        <f t="shared" si="7"/>
        <v>0</v>
      </c>
      <c r="O52" s="36">
        <f t="shared" si="6"/>
        <v>27.7967749470242</v>
      </c>
      <c r="P52" s="18">
        <v>304370</v>
      </c>
      <c r="Q52" s="18">
        <v>1862</v>
      </c>
      <c r="R52" s="18"/>
      <c r="S52" s="18"/>
      <c r="T52" s="1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4">
        <v>16</v>
      </c>
      <c r="B53" s="13">
        <v>438498603</v>
      </c>
      <c r="C53" s="13" t="s">
        <v>61</v>
      </c>
      <c r="D53" s="24"/>
      <c r="E53" s="16">
        <v>0</v>
      </c>
      <c r="F53" s="16">
        <v>0</v>
      </c>
      <c r="G53" s="57" t="s">
        <v>187</v>
      </c>
      <c r="H53" s="18">
        <f t="shared" si="8"/>
        <v>0</v>
      </c>
      <c r="I53" s="16">
        <f t="shared" si="2"/>
        <v>0</v>
      </c>
      <c r="J53" s="16">
        <v>0</v>
      </c>
      <c r="K53" s="16">
        <f t="shared" si="3"/>
        <v>0</v>
      </c>
      <c r="L53" s="33">
        <v>23.6451669072631</v>
      </c>
      <c r="M53" s="34">
        <f t="shared" si="4"/>
        <v>23.6451669072631</v>
      </c>
      <c r="N53" s="35">
        <f t="shared" si="7"/>
        <v>0</v>
      </c>
      <c r="O53" s="36">
        <f t="shared" si="6"/>
        <v>23.6451669072631</v>
      </c>
      <c r="P53" s="18">
        <v>262374</v>
      </c>
      <c r="Q53" s="18">
        <v>1515</v>
      </c>
      <c r="R53" s="18"/>
      <c r="S53" s="18"/>
      <c r="T53" s="4"/>
    </row>
    <row r="54" spans="1:115" s="3" customFormat="1" ht="18.75">
      <c r="A54" s="14">
        <v>119</v>
      </c>
      <c r="B54" s="13">
        <v>733336415</v>
      </c>
      <c r="C54" s="13" t="s">
        <v>237</v>
      </c>
      <c r="D54" s="24" t="s">
        <v>227</v>
      </c>
      <c r="E54" s="16">
        <v>0</v>
      </c>
      <c r="F54" s="16">
        <v>0</v>
      </c>
      <c r="G54" s="57" t="s">
        <v>187</v>
      </c>
      <c r="H54" s="18">
        <f t="shared" si="8"/>
        <v>0</v>
      </c>
      <c r="I54" s="16">
        <f t="shared" si="2"/>
        <v>0</v>
      </c>
      <c r="J54" s="16">
        <v>0</v>
      </c>
      <c r="K54" s="16">
        <f t="shared" si="3"/>
        <v>0</v>
      </c>
      <c r="L54" s="33">
        <v>23.334371311325</v>
      </c>
      <c r="M54" s="34">
        <f t="shared" si="4"/>
        <v>23.334371311325</v>
      </c>
      <c r="N54" s="35">
        <f t="shared" si="7"/>
        <v>0</v>
      </c>
      <c r="O54" s="36">
        <f t="shared" si="6"/>
        <v>23.334371311325</v>
      </c>
      <c r="P54" s="18"/>
      <c r="Q54" s="18"/>
      <c r="R54" s="18"/>
      <c r="S54" s="18"/>
      <c r="T54" s="47"/>
    </row>
    <row r="55" spans="1:115" s="3" customFormat="1" ht="18.75">
      <c r="A55" s="13">
        <v>142</v>
      </c>
      <c r="B55" s="13">
        <v>465762786</v>
      </c>
      <c r="C55" s="14" t="s">
        <v>262</v>
      </c>
      <c r="D55" s="68"/>
      <c r="E55" s="16">
        <v>0</v>
      </c>
      <c r="F55" s="16">
        <v>10</v>
      </c>
      <c r="G55" s="57" t="s">
        <v>187</v>
      </c>
      <c r="H55" s="18">
        <f t="shared" si="8"/>
        <v>0</v>
      </c>
      <c r="I55" s="16">
        <f t="shared" si="2"/>
        <v>0.2</v>
      </c>
      <c r="J55" s="16">
        <v>0</v>
      </c>
      <c r="K55" s="16">
        <f t="shared" si="3"/>
        <v>0.2</v>
      </c>
      <c r="L55" s="33">
        <v>23.063167869200399</v>
      </c>
      <c r="M55" s="34">
        <f t="shared" si="4"/>
        <v>23.263167869200398</v>
      </c>
      <c r="N55" s="35">
        <f t="shared" si="7"/>
        <v>0</v>
      </c>
      <c r="O55" s="36">
        <f t="shared" si="6"/>
        <v>23.263167869200398</v>
      </c>
      <c r="P55" s="18">
        <v>135502</v>
      </c>
      <c r="Q55" s="18">
        <v>822</v>
      </c>
      <c r="R55" s="18"/>
      <c r="S55" s="18"/>
      <c r="T55" s="47"/>
    </row>
    <row r="56" spans="1:115" s="3" customFormat="1" ht="18.75">
      <c r="A56" s="13">
        <v>144</v>
      </c>
      <c r="B56" s="13">
        <v>1763923855</v>
      </c>
      <c r="C56" s="14" t="s">
        <v>269</v>
      </c>
      <c r="D56" s="68"/>
      <c r="E56" s="16">
        <v>0</v>
      </c>
      <c r="F56" s="16">
        <v>16</v>
      </c>
      <c r="G56" s="57" t="s">
        <v>187</v>
      </c>
      <c r="H56" s="18">
        <f t="shared" si="8"/>
        <v>0</v>
      </c>
      <c r="I56" s="16">
        <f t="shared" si="2"/>
        <v>0.32</v>
      </c>
      <c r="J56" s="16">
        <v>0</v>
      </c>
      <c r="K56" s="16">
        <f t="shared" si="3"/>
        <v>0.32</v>
      </c>
      <c r="L56" s="33">
        <v>22.574396407505201</v>
      </c>
      <c r="M56" s="34">
        <f t="shared" si="4"/>
        <v>22.894396407505202</v>
      </c>
      <c r="N56" s="35">
        <f t="shared" si="7"/>
        <v>0</v>
      </c>
      <c r="O56" s="36">
        <f t="shared" si="6"/>
        <v>22.894396407505202</v>
      </c>
      <c r="P56" s="18">
        <v>210258</v>
      </c>
      <c r="Q56" s="18">
        <v>1210</v>
      </c>
      <c r="R56" s="4"/>
      <c r="S56" s="4"/>
      <c r="T56" s="4"/>
    </row>
    <row r="57" spans="1:115" s="3" customFormat="1" ht="18.75">
      <c r="A57" s="13">
        <v>114</v>
      </c>
      <c r="B57" s="13">
        <v>1332846724</v>
      </c>
      <c r="C57" s="13" t="s">
        <v>224</v>
      </c>
      <c r="D57" s="68"/>
      <c r="E57" s="16">
        <v>0</v>
      </c>
      <c r="F57" s="16">
        <v>0</v>
      </c>
      <c r="G57" s="57" t="s">
        <v>187</v>
      </c>
      <c r="H57" s="18">
        <f t="shared" si="8"/>
        <v>0</v>
      </c>
      <c r="I57" s="16">
        <f t="shared" si="2"/>
        <v>0</v>
      </c>
      <c r="J57" s="16">
        <v>0</v>
      </c>
      <c r="K57" s="16">
        <f t="shared" si="3"/>
        <v>0</v>
      </c>
      <c r="L57" s="33">
        <v>22.5177508358727</v>
      </c>
      <c r="M57" s="34">
        <f t="shared" si="4"/>
        <v>22.5177508358727</v>
      </c>
      <c r="N57" s="35">
        <f t="shared" si="7"/>
        <v>0</v>
      </c>
      <c r="O57" s="36">
        <f t="shared" si="6"/>
        <v>22.5177508358727</v>
      </c>
      <c r="P57" s="18">
        <v>208572</v>
      </c>
      <c r="Q57" s="18">
        <v>1207</v>
      </c>
      <c r="R57" s="18"/>
      <c r="S57" s="18"/>
      <c r="T57" s="48"/>
    </row>
    <row r="58" spans="1:115" s="3" customFormat="1" ht="18.75">
      <c r="A58" s="13">
        <v>118</v>
      </c>
      <c r="B58" s="13">
        <v>15662671026</v>
      </c>
      <c r="C58" s="13" t="s">
        <v>225</v>
      </c>
      <c r="D58" s="68"/>
      <c r="E58" s="16">
        <v>1</v>
      </c>
      <c r="F58" s="16">
        <v>55</v>
      </c>
      <c r="G58" s="57" t="s">
        <v>187</v>
      </c>
      <c r="H58" s="18">
        <f t="shared" si="8"/>
        <v>1</v>
      </c>
      <c r="I58" s="16">
        <f t="shared" si="2"/>
        <v>1.1000000000000001</v>
      </c>
      <c r="J58" s="16">
        <v>0</v>
      </c>
      <c r="K58" s="16">
        <f t="shared" si="3"/>
        <v>2.1</v>
      </c>
      <c r="L58" s="33">
        <v>22.139566066700102</v>
      </c>
      <c r="M58" s="34">
        <f t="shared" si="4"/>
        <v>24.239566066700103</v>
      </c>
      <c r="N58" s="35">
        <f t="shared" si="7"/>
        <v>0</v>
      </c>
      <c r="O58" s="36">
        <f t="shared" si="6"/>
        <v>24.239566066700103</v>
      </c>
      <c r="P58" s="18">
        <v>208394</v>
      </c>
      <c r="Q58" s="18">
        <v>1293</v>
      </c>
      <c r="R58" s="18"/>
      <c r="S58" s="18"/>
      <c r="T58" s="48"/>
    </row>
    <row r="59" spans="1:115" s="3" customFormat="1" ht="18.75">
      <c r="A59" s="14">
        <v>124</v>
      </c>
      <c r="B59" s="13">
        <v>2140716167</v>
      </c>
      <c r="C59" s="13" t="s">
        <v>231</v>
      </c>
      <c r="D59" s="24"/>
      <c r="E59" s="16">
        <v>0</v>
      </c>
      <c r="F59" s="16">
        <v>0</v>
      </c>
      <c r="G59" s="57" t="s">
        <v>187</v>
      </c>
      <c r="H59" s="18">
        <f t="shared" si="8"/>
        <v>0</v>
      </c>
      <c r="I59" s="16">
        <f t="shared" si="2"/>
        <v>0</v>
      </c>
      <c r="J59" s="16">
        <v>0</v>
      </c>
      <c r="K59" s="16">
        <f t="shared" si="3"/>
        <v>0</v>
      </c>
      <c r="L59" s="33">
        <v>21.729087291630901</v>
      </c>
      <c r="M59" s="34">
        <f t="shared" si="4"/>
        <v>21.729087291630901</v>
      </c>
      <c r="N59" s="35">
        <f t="shared" si="7"/>
        <v>0</v>
      </c>
      <c r="O59" s="36">
        <f t="shared" si="6"/>
        <v>21.729087291630901</v>
      </c>
      <c r="P59" s="18">
        <v>213720</v>
      </c>
      <c r="Q59" s="18">
        <v>1284</v>
      </c>
      <c r="R59" s="18"/>
      <c r="S59" s="18"/>
      <c r="T59" s="47"/>
    </row>
    <row r="60" spans="1:115" s="3" customFormat="1" ht="18.75">
      <c r="A60" s="13">
        <v>145</v>
      </c>
      <c r="B60" s="13">
        <v>1879552695</v>
      </c>
      <c r="C60" s="14" t="s">
        <v>271</v>
      </c>
      <c r="D60" s="68"/>
      <c r="E60" s="16">
        <v>0</v>
      </c>
      <c r="F60" s="16">
        <v>0</v>
      </c>
      <c r="G60" s="57" t="s">
        <v>187</v>
      </c>
      <c r="H60" s="18">
        <f t="shared" si="8"/>
        <v>0</v>
      </c>
      <c r="I60" s="16">
        <f t="shared" si="2"/>
        <v>0</v>
      </c>
      <c r="J60" s="16">
        <v>0</v>
      </c>
      <c r="K60" s="16">
        <f t="shared" si="3"/>
        <v>0</v>
      </c>
      <c r="L60" s="33">
        <v>21.341780084712902</v>
      </c>
      <c r="M60" s="34">
        <f t="shared" si="4"/>
        <v>21.341780084712902</v>
      </c>
      <c r="N60" s="35">
        <f t="shared" si="7"/>
        <v>0</v>
      </c>
      <c r="O60" s="36">
        <f t="shared" si="6"/>
        <v>21.341780084712902</v>
      </c>
      <c r="P60" s="18">
        <v>0</v>
      </c>
      <c r="Q60" s="18">
        <v>0</v>
      </c>
      <c r="R60" s="4"/>
      <c r="S60" s="4"/>
      <c r="T60" s="4"/>
    </row>
    <row r="61" spans="1:115" s="3" customFormat="1" ht="18.75">
      <c r="A61" s="13">
        <v>132</v>
      </c>
      <c r="B61" s="13">
        <v>620404528</v>
      </c>
      <c r="C61" s="14" t="s">
        <v>243</v>
      </c>
      <c r="D61" s="68"/>
      <c r="E61" s="16">
        <v>0</v>
      </c>
      <c r="F61" s="16">
        <v>0</v>
      </c>
      <c r="G61" s="57" t="s">
        <v>187</v>
      </c>
      <c r="H61" s="18">
        <f t="shared" si="8"/>
        <v>0</v>
      </c>
      <c r="I61" s="16">
        <f t="shared" si="2"/>
        <v>0</v>
      </c>
      <c r="J61" s="16">
        <v>0</v>
      </c>
      <c r="K61" s="16">
        <f t="shared" si="3"/>
        <v>0</v>
      </c>
      <c r="L61" s="33">
        <v>21.303019900157</v>
      </c>
      <c r="M61" s="34">
        <f t="shared" si="4"/>
        <v>21.303019900157</v>
      </c>
      <c r="N61" s="35">
        <f t="shared" si="7"/>
        <v>0</v>
      </c>
      <c r="O61" s="36">
        <f t="shared" si="6"/>
        <v>21.303019900157</v>
      </c>
      <c r="P61" s="18">
        <v>217655</v>
      </c>
      <c r="Q61" s="18">
        <v>1302</v>
      </c>
      <c r="R61" s="18"/>
      <c r="S61" s="18"/>
      <c r="T61" s="47"/>
    </row>
    <row r="62" spans="1:115" s="3" customFormat="1" ht="18.75">
      <c r="A62" s="14">
        <v>27</v>
      </c>
      <c r="B62" s="13">
        <v>2114875544</v>
      </c>
      <c r="C62" s="13" t="s">
        <v>73</v>
      </c>
      <c r="D62" s="24"/>
      <c r="E62" s="16">
        <v>0</v>
      </c>
      <c r="F62" s="16">
        <v>0</v>
      </c>
      <c r="G62" s="57" t="s">
        <v>187</v>
      </c>
      <c r="H62" s="18">
        <f t="shared" si="8"/>
        <v>0</v>
      </c>
      <c r="I62" s="16">
        <f t="shared" si="2"/>
        <v>0</v>
      </c>
      <c r="J62" s="16">
        <v>0</v>
      </c>
      <c r="K62" s="16">
        <f t="shared" si="3"/>
        <v>0</v>
      </c>
      <c r="L62" s="33">
        <v>21.299999851303401</v>
      </c>
      <c r="M62" s="34">
        <f t="shared" si="4"/>
        <v>21.299999851303401</v>
      </c>
      <c r="N62" s="35">
        <f t="shared" si="7"/>
        <v>0</v>
      </c>
      <c r="O62" s="36">
        <f t="shared" si="6"/>
        <v>21.299999851303401</v>
      </c>
      <c r="P62" s="18"/>
      <c r="Q62" s="18"/>
      <c r="R62" s="18"/>
      <c r="S62" s="18"/>
      <c r="T62" s="4"/>
    </row>
    <row r="63" spans="1:115" s="3" customFormat="1" ht="18.75">
      <c r="A63" s="13">
        <v>148</v>
      </c>
      <c r="B63" s="13">
        <v>1579518877</v>
      </c>
      <c r="C63" s="14" t="s">
        <v>274</v>
      </c>
      <c r="D63" s="68"/>
      <c r="E63" s="16">
        <v>1</v>
      </c>
      <c r="F63" s="16">
        <v>40</v>
      </c>
      <c r="G63" s="57" t="s">
        <v>187</v>
      </c>
      <c r="H63" s="18">
        <f t="shared" si="8"/>
        <v>1</v>
      </c>
      <c r="I63" s="16">
        <f t="shared" si="2"/>
        <v>0.8</v>
      </c>
      <c r="J63" s="16">
        <v>0</v>
      </c>
      <c r="K63" s="16">
        <f t="shared" si="3"/>
        <v>1.8</v>
      </c>
      <c r="L63" s="33">
        <v>20.967023081941502</v>
      </c>
      <c r="M63" s="34">
        <f t="shared" si="4"/>
        <v>22.767023081941502</v>
      </c>
      <c r="N63" s="35">
        <f t="shared" si="7"/>
        <v>0</v>
      </c>
      <c r="O63" s="36">
        <f t="shared" si="6"/>
        <v>22.767023081941502</v>
      </c>
      <c r="P63" s="18">
        <v>224078</v>
      </c>
      <c r="Q63" s="18">
        <v>1164</v>
      </c>
      <c r="R63" s="4"/>
      <c r="S63" s="4"/>
      <c r="T63" s="4"/>
    </row>
    <row r="64" spans="1:115" s="3" customFormat="1" ht="18.75">
      <c r="A64" s="13">
        <v>108</v>
      </c>
      <c r="B64" s="13">
        <v>914057984</v>
      </c>
      <c r="C64" s="13" t="s">
        <v>196</v>
      </c>
      <c r="D64" s="24"/>
      <c r="E64" s="16">
        <v>0</v>
      </c>
      <c r="F64" s="16">
        <v>0</v>
      </c>
      <c r="G64" s="57" t="s">
        <v>187</v>
      </c>
      <c r="H64" s="18">
        <f t="shared" si="8"/>
        <v>0</v>
      </c>
      <c r="I64" s="16">
        <f t="shared" si="2"/>
        <v>0</v>
      </c>
      <c r="J64" s="16">
        <v>0</v>
      </c>
      <c r="K64" s="16">
        <f t="shared" si="3"/>
        <v>0</v>
      </c>
      <c r="L64" s="33">
        <v>20.3510959276622</v>
      </c>
      <c r="M64" s="34">
        <f t="shared" si="4"/>
        <v>20.3510959276622</v>
      </c>
      <c r="N64" s="35">
        <f t="shared" si="7"/>
        <v>0</v>
      </c>
      <c r="O64" s="36">
        <f t="shared" si="6"/>
        <v>20.3510959276622</v>
      </c>
      <c r="P64" s="18"/>
      <c r="Q64" s="18"/>
      <c r="R64" s="18"/>
      <c r="S64" s="18"/>
      <c r="T64" s="47"/>
    </row>
    <row r="65" spans="1:20" ht="18.75">
      <c r="A65" s="13">
        <v>149</v>
      </c>
      <c r="B65" s="13">
        <v>1326195449</v>
      </c>
      <c r="C65" s="14" t="s">
        <v>134</v>
      </c>
      <c r="D65" s="68"/>
      <c r="E65" s="16">
        <v>0</v>
      </c>
      <c r="F65" s="16">
        <v>0</v>
      </c>
      <c r="G65" s="57" t="s">
        <v>187</v>
      </c>
      <c r="H65" s="18">
        <f t="shared" si="8"/>
        <v>0</v>
      </c>
      <c r="I65" s="16">
        <f t="shared" si="2"/>
        <v>0</v>
      </c>
      <c r="J65" s="16">
        <v>0</v>
      </c>
      <c r="K65" s="16">
        <f t="shared" si="3"/>
        <v>0</v>
      </c>
      <c r="L65" s="33">
        <v>20.054690037972101</v>
      </c>
      <c r="M65" s="34">
        <f t="shared" si="4"/>
        <v>20.054690037972101</v>
      </c>
      <c r="N65" s="35">
        <f t="shared" si="7"/>
        <v>0</v>
      </c>
      <c r="O65" s="36">
        <f t="shared" si="6"/>
        <v>20.054690037972101</v>
      </c>
      <c r="P65" s="18">
        <v>182053</v>
      </c>
      <c r="Q65" s="18">
        <v>1066</v>
      </c>
    </row>
    <row r="66" spans="1:20" ht="18.75">
      <c r="A66" s="13">
        <v>135</v>
      </c>
      <c r="B66" s="13">
        <v>228737868</v>
      </c>
      <c r="C66" s="14" t="s">
        <v>248</v>
      </c>
      <c r="D66" s="68"/>
      <c r="E66" s="16">
        <v>0</v>
      </c>
      <c r="F66" s="16">
        <v>0</v>
      </c>
      <c r="G66" s="57" t="s">
        <v>187</v>
      </c>
      <c r="H66" s="18">
        <f t="shared" si="8"/>
        <v>0</v>
      </c>
      <c r="I66" s="16">
        <f t="shared" si="2"/>
        <v>0</v>
      </c>
      <c r="J66" s="16">
        <v>0</v>
      </c>
      <c r="K66" s="16">
        <f t="shared" si="3"/>
        <v>0</v>
      </c>
      <c r="L66" s="33">
        <v>18.5389460247339</v>
      </c>
      <c r="M66" s="34">
        <f t="shared" si="4"/>
        <v>18.5389460247339</v>
      </c>
      <c r="N66" s="35">
        <f t="shared" si="7"/>
        <v>0</v>
      </c>
      <c r="O66" s="36">
        <f t="shared" si="6"/>
        <v>18.5389460247339</v>
      </c>
      <c r="P66" s="18"/>
      <c r="Q66" s="18"/>
      <c r="R66" s="18"/>
      <c r="S66" s="18"/>
      <c r="T66" s="47"/>
    </row>
    <row r="67" spans="1:20" ht="18.75">
      <c r="A67" s="13">
        <v>146</v>
      </c>
      <c r="B67" s="13">
        <v>1422435637</v>
      </c>
      <c r="C67" s="14" t="s">
        <v>272</v>
      </c>
      <c r="D67" s="68"/>
      <c r="E67" s="16">
        <v>0</v>
      </c>
      <c r="F67" s="16">
        <v>0</v>
      </c>
      <c r="G67" s="57" t="s">
        <v>187</v>
      </c>
      <c r="H67" s="18">
        <f t="shared" si="8"/>
        <v>0</v>
      </c>
      <c r="I67" s="16">
        <f t="shared" si="2"/>
        <v>0</v>
      </c>
      <c r="J67" s="16">
        <v>0</v>
      </c>
      <c r="K67" s="16">
        <f t="shared" si="3"/>
        <v>0</v>
      </c>
      <c r="L67" s="33">
        <v>18.386264465579799</v>
      </c>
      <c r="M67" s="34">
        <f t="shared" si="4"/>
        <v>18.386264465579799</v>
      </c>
      <c r="N67" s="35">
        <f t="shared" si="7"/>
        <v>0</v>
      </c>
      <c r="O67" s="36">
        <f t="shared" si="6"/>
        <v>18.386264465579799</v>
      </c>
      <c r="P67" s="18">
        <v>0</v>
      </c>
      <c r="Q67" s="18">
        <v>0</v>
      </c>
      <c r="R67" s="4"/>
      <c r="S67" s="4"/>
      <c r="T67" s="4"/>
    </row>
    <row r="68" spans="1:20" ht="18.75">
      <c r="A68" s="13">
        <v>112</v>
      </c>
      <c r="B68" s="13">
        <v>1820590372</v>
      </c>
      <c r="C68" s="13" t="s">
        <v>219</v>
      </c>
      <c r="D68" s="68"/>
      <c r="E68" s="16">
        <v>0</v>
      </c>
      <c r="F68" s="16">
        <v>0</v>
      </c>
      <c r="G68" s="57" t="s">
        <v>187</v>
      </c>
      <c r="H68" s="18">
        <f t="shared" si="8"/>
        <v>0</v>
      </c>
      <c r="I68" s="16">
        <f t="shared" si="2"/>
        <v>0</v>
      </c>
      <c r="J68" s="16">
        <v>0</v>
      </c>
      <c r="K68" s="16">
        <f t="shared" si="3"/>
        <v>0</v>
      </c>
      <c r="L68" s="33">
        <v>18.32</v>
      </c>
      <c r="M68" s="34">
        <f t="shared" si="4"/>
        <v>18.32</v>
      </c>
      <c r="N68" s="35">
        <f t="shared" si="7"/>
        <v>0</v>
      </c>
      <c r="O68" s="36">
        <f t="shared" si="6"/>
        <v>18.32</v>
      </c>
      <c r="P68" s="18">
        <v>0</v>
      </c>
      <c r="Q68" s="18">
        <v>0</v>
      </c>
      <c r="R68" s="4"/>
      <c r="S68" s="4"/>
      <c r="T68" s="4"/>
    </row>
    <row r="69" spans="1:20" ht="18.75">
      <c r="A69" s="13">
        <v>151</v>
      </c>
      <c r="B69" s="13">
        <v>229196773</v>
      </c>
      <c r="C69" s="14" t="s">
        <v>275</v>
      </c>
      <c r="D69" s="68"/>
      <c r="E69" s="16">
        <v>0</v>
      </c>
      <c r="F69" s="16">
        <v>0</v>
      </c>
      <c r="G69" s="57" t="s">
        <v>187</v>
      </c>
      <c r="H69" s="18">
        <f t="shared" si="8"/>
        <v>0</v>
      </c>
      <c r="I69" s="16">
        <f t="shared" ref="I69:I75" si="9">F69/$V$13</f>
        <v>0</v>
      </c>
      <c r="J69" s="16">
        <v>0</v>
      </c>
      <c r="K69" s="16">
        <f t="shared" ref="K69:K75" si="10">SUM(I69+H69+J69)</f>
        <v>0</v>
      </c>
      <c r="L69" s="33">
        <v>18.305464317308001</v>
      </c>
      <c r="M69" s="34">
        <f t="shared" ref="M69:M75" si="11">K69+L69</f>
        <v>18.305464317308001</v>
      </c>
      <c r="N69" s="35">
        <f t="shared" ref="N69:N75" si="12">VLOOKUP(G69,$U$3:$V$9,2,FALSE)</f>
        <v>0</v>
      </c>
      <c r="O69" s="36">
        <f t="shared" ref="O69:O75" si="13">M69-N69</f>
        <v>18.305464317308001</v>
      </c>
      <c r="P69" s="18">
        <v>128342</v>
      </c>
      <c r="Q69" s="18">
        <v>871</v>
      </c>
    </row>
    <row r="70" spans="1:20" ht="18.75">
      <c r="A70" s="14">
        <v>100</v>
      </c>
      <c r="B70" s="13">
        <v>1516934519</v>
      </c>
      <c r="C70" s="14" t="s">
        <v>185</v>
      </c>
      <c r="D70" s="24"/>
      <c r="E70" s="16">
        <v>0</v>
      </c>
      <c r="F70" s="16">
        <v>0</v>
      </c>
      <c r="G70" s="57" t="s">
        <v>187</v>
      </c>
      <c r="H70" s="18">
        <f t="shared" si="8"/>
        <v>0</v>
      </c>
      <c r="I70" s="16">
        <f t="shared" si="9"/>
        <v>0</v>
      </c>
      <c r="J70" s="16">
        <v>0</v>
      </c>
      <c r="K70" s="16">
        <f t="shared" si="10"/>
        <v>0</v>
      </c>
      <c r="L70" s="33">
        <v>18.261857269231999</v>
      </c>
      <c r="M70" s="34">
        <f t="shared" si="11"/>
        <v>18.261857269231999</v>
      </c>
      <c r="N70" s="35">
        <f t="shared" si="12"/>
        <v>0</v>
      </c>
      <c r="O70" s="36">
        <f t="shared" si="13"/>
        <v>18.261857269231999</v>
      </c>
      <c r="P70" s="18"/>
      <c r="Q70" s="18"/>
      <c r="R70" s="18"/>
      <c r="S70" s="18"/>
      <c r="T70" s="47"/>
    </row>
    <row r="71" spans="1:20" ht="18.75">
      <c r="A71" s="13">
        <v>150</v>
      </c>
      <c r="B71" s="13">
        <v>1505521928</v>
      </c>
      <c r="C71" s="14" t="s">
        <v>276</v>
      </c>
      <c r="D71" s="68"/>
      <c r="E71" s="16">
        <v>0</v>
      </c>
      <c r="F71" s="16">
        <v>0</v>
      </c>
      <c r="G71" s="57" t="s">
        <v>187</v>
      </c>
      <c r="H71" s="18">
        <f t="shared" si="8"/>
        <v>0</v>
      </c>
      <c r="I71" s="16">
        <f t="shared" si="9"/>
        <v>0</v>
      </c>
      <c r="J71" s="16">
        <v>0</v>
      </c>
      <c r="K71" s="16">
        <f t="shared" si="10"/>
        <v>0</v>
      </c>
      <c r="L71" s="33">
        <v>18.138294570322</v>
      </c>
      <c r="M71" s="34">
        <f t="shared" si="11"/>
        <v>18.138294570322</v>
      </c>
      <c r="N71" s="35">
        <f t="shared" si="12"/>
        <v>0</v>
      </c>
      <c r="O71" s="36">
        <f t="shared" si="13"/>
        <v>18.138294570322</v>
      </c>
      <c r="P71" s="18">
        <v>86068</v>
      </c>
      <c r="Q71" s="18">
        <v>516</v>
      </c>
      <c r="R71" s="4"/>
      <c r="S71" s="4"/>
      <c r="T71" s="4"/>
    </row>
    <row r="72" spans="1:20" ht="18.75">
      <c r="A72" s="13">
        <v>147</v>
      </c>
      <c r="B72" s="13">
        <v>555504374</v>
      </c>
      <c r="C72" s="14" t="s">
        <v>273</v>
      </c>
      <c r="D72" s="68"/>
      <c r="E72" s="16">
        <v>0</v>
      </c>
      <c r="F72" s="16">
        <v>0</v>
      </c>
      <c r="G72" s="57" t="s">
        <v>187</v>
      </c>
      <c r="H72" s="18">
        <f t="shared" si="8"/>
        <v>0</v>
      </c>
      <c r="I72" s="16">
        <f t="shared" si="9"/>
        <v>0</v>
      </c>
      <c r="J72" s="16">
        <v>0</v>
      </c>
      <c r="K72" s="16">
        <f t="shared" si="10"/>
        <v>0</v>
      </c>
      <c r="L72" s="33">
        <v>18.014731871412</v>
      </c>
      <c r="M72" s="34">
        <f t="shared" si="11"/>
        <v>18.014731871412</v>
      </c>
      <c r="N72" s="35">
        <f t="shared" si="12"/>
        <v>0</v>
      </c>
      <c r="O72" s="36">
        <f t="shared" si="13"/>
        <v>18.014731871412</v>
      </c>
      <c r="P72" s="18">
        <v>0</v>
      </c>
      <c r="Q72" s="18">
        <v>0</v>
      </c>
      <c r="R72" s="4"/>
      <c r="S72" s="4"/>
      <c r="T72" s="4"/>
    </row>
    <row r="73" spans="1:20" ht="18.75">
      <c r="A73" s="13">
        <v>139</v>
      </c>
      <c r="B73" s="13">
        <v>733371013</v>
      </c>
      <c r="C73" s="14" t="s">
        <v>260</v>
      </c>
      <c r="D73" s="68"/>
      <c r="E73" s="16">
        <v>0</v>
      </c>
      <c r="F73" s="16">
        <v>0</v>
      </c>
      <c r="G73" s="57" t="s">
        <v>187</v>
      </c>
      <c r="H73" s="18">
        <f t="shared" si="8"/>
        <v>0</v>
      </c>
      <c r="I73" s="16">
        <f t="shared" si="9"/>
        <v>0</v>
      </c>
      <c r="J73" s="16">
        <v>0</v>
      </c>
      <c r="K73" s="16">
        <f t="shared" si="10"/>
        <v>0</v>
      </c>
      <c r="L73" s="33">
        <v>17.943195572043098</v>
      </c>
      <c r="M73" s="34">
        <f t="shared" si="11"/>
        <v>17.943195572043098</v>
      </c>
      <c r="N73" s="35">
        <f t="shared" si="12"/>
        <v>0</v>
      </c>
      <c r="O73" s="36">
        <f t="shared" si="13"/>
        <v>17.943195572043098</v>
      </c>
      <c r="P73" s="18"/>
      <c r="Q73" s="18"/>
      <c r="R73" s="18"/>
      <c r="S73" s="18"/>
      <c r="T73" s="47"/>
    </row>
    <row r="74" spans="1:20" ht="18.75">
      <c r="A74" s="13">
        <v>137</v>
      </c>
      <c r="B74" s="13">
        <v>1604916542</v>
      </c>
      <c r="C74" s="14" t="s">
        <v>250</v>
      </c>
      <c r="D74" s="68"/>
      <c r="E74" s="16">
        <v>0</v>
      </c>
      <c r="F74" s="16">
        <v>0</v>
      </c>
      <c r="G74" s="57" t="s">
        <v>187</v>
      </c>
      <c r="H74" s="18">
        <f t="shared" si="8"/>
        <v>0</v>
      </c>
      <c r="I74" s="16">
        <f t="shared" si="9"/>
        <v>0</v>
      </c>
      <c r="J74" s="16">
        <v>0</v>
      </c>
      <c r="K74" s="16">
        <f t="shared" si="10"/>
        <v>0</v>
      </c>
      <c r="L74" s="33">
        <v>17.881251416689398</v>
      </c>
      <c r="M74" s="34">
        <f t="shared" si="11"/>
        <v>17.881251416689398</v>
      </c>
      <c r="N74" s="35">
        <f t="shared" si="12"/>
        <v>0</v>
      </c>
      <c r="O74" s="36">
        <f t="shared" si="13"/>
        <v>17.881251416689398</v>
      </c>
      <c r="P74" s="18"/>
      <c r="Q74" s="18"/>
      <c r="R74" s="18"/>
      <c r="S74" s="18"/>
      <c r="T74" s="47"/>
    </row>
    <row r="75" spans="1:20" ht="18.75">
      <c r="A75" s="13">
        <v>152</v>
      </c>
      <c r="B75" s="13">
        <v>808637979</v>
      </c>
      <c r="C75" s="66" t="s">
        <v>277</v>
      </c>
      <c r="D75" s="68"/>
      <c r="E75" s="16">
        <v>0</v>
      </c>
      <c r="F75" s="16">
        <v>19</v>
      </c>
      <c r="G75" s="57" t="s">
        <v>187</v>
      </c>
      <c r="H75" s="18">
        <f t="shared" si="8"/>
        <v>0</v>
      </c>
      <c r="I75" s="16">
        <f t="shared" si="9"/>
        <v>0.38</v>
      </c>
      <c r="J75" s="16">
        <v>0</v>
      </c>
      <c r="K75" s="16">
        <f t="shared" si="10"/>
        <v>0.38</v>
      </c>
      <c r="L75" s="33">
        <v>18.315154772435999</v>
      </c>
      <c r="M75" s="34">
        <f t="shared" si="11"/>
        <v>18.695154772435998</v>
      </c>
      <c r="N75" s="35">
        <f t="shared" si="12"/>
        <v>0</v>
      </c>
      <c r="O75" s="36">
        <f t="shared" si="13"/>
        <v>18.695154772435998</v>
      </c>
      <c r="P75" s="18">
        <v>152704</v>
      </c>
      <c r="Q75" s="18">
        <v>923</v>
      </c>
      <c r="R75" s="4">
        <v>45</v>
      </c>
      <c r="S75" s="4">
        <f>_xlfn.AGGREGATE(16,6,$O$5:$O$74,1-(R75-1)/$V$1)</f>
        <v>18.315154772435999</v>
      </c>
      <c r="T75" s="4"/>
    </row>
  </sheetData>
  <autoFilter ref="A4:T75" xr:uid="{00000000-0009-0000-0000-000015000000}">
    <sortState xmlns:xlrd2="http://schemas.microsoft.com/office/spreadsheetml/2017/richdata2" ref="A4:T75">
      <sortCondition descending="1" ref="L4:L75"/>
    </sortState>
  </autoFilter>
  <mergeCells count="4">
    <mergeCell ref="A1:Q1"/>
    <mergeCell ref="A2:Q2"/>
    <mergeCell ref="A3:D3"/>
    <mergeCell ref="G3:O3"/>
  </mergeCells>
  <phoneticPr fontId="22" type="noConversion"/>
  <conditionalFormatting sqref="E36">
    <cfRule type="cellIs" dxfId="312" priority="2" operator="lessThan">
      <formula>1</formula>
    </cfRule>
  </conditionalFormatting>
  <conditionalFormatting sqref="F36">
    <cfRule type="cellIs" dxfId="311" priority="1" operator="lessThan">
      <formula>1</formula>
    </cfRule>
  </conditionalFormatting>
  <conditionalFormatting sqref="E75">
    <cfRule type="cellIs" dxfId="310" priority="4" operator="lessThan">
      <formula>1</formula>
    </cfRule>
  </conditionalFormatting>
  <conditionalFormatting sqref="F75">
    <cfRule type="cellIs" dxfId="309" priority="3" operator="lessThan">
      <formula>1</formula>
    </cfRule>
  </conditionalFormatting>
  <conditionalFormatting sqref="E5:E35 E37:E74">
    <cfRule type="cellIs" dxfId="308" priority="14" operator="lessThan">
      <formula>1</formula>
    </cfRule>
  </conditionalFormatting>
  <conditionalFormatting sqref="F5:F35 F37:F74">
    <cfRule type="cellIs" dxfId="307" priority="13" operator="lessThan">
      <formula>1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DK77"/>
  <sheetViews>
    <sheetView topLeftCell="A44" zoomScale="80" zoomScaleNormal="80" workbookViewId="0">
      <selection activeCell="S76" sqref="S7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活动中心2020年3月7日分包贡献明细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54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95</v>
      </c>
      <c r="D5" s="24"/>
      <c r="E5" s="16">
        <v>0</v>
      </c>
      <c r="F5" s="16">
        <v>0</v>
      </c>
      <c r="G5" s="57" t="s">
        <v>187</v>
      </c>
      <c r="H5" s="18">
        <f t="shared" ref="H5:H52" si="1">E5</f>
        <v>0</v>
      </c>
      <c r="I5" s="16">
        <f t="shared" ref="I5:I68" si="2">F5/$V$13</f>
        <v>0</v>
      </c>
      <c r="J5" s="16">
        <v>5</v>
      </c>
      <c r="K5" s="16">
        <f t="shared" ref="K5:K68" si="3">SUM(I5+H5+J5)</f>
        <v>5</v>
      </c>
      <c r="L5" s="33">
        <v>30.344999999999999</v>
      </c>
      <c r="M5" s="34">
        <f t="shared" ref="M5:M68" si="4">K5+L5</f>
        <v>35.344999999999999</v>
      </c>
      <c r="N5" s="35">
        <f t="shared" ref="N5:N36" si="5">VLOOKUP(G5,$U$3:$V$9,2,FALSE)</f>
        <v>0</v>
      </c>
      <c r="O5" s="36">
        <f t="shared" ref="O5:O68" si="6">M5-N5</f>
        <v>35.344999999999999</v>
      </c>
      <c r="P5" s="18">
        <v>441386</v>
      </c>
      <c r="Q5" s="18">
        <v>2521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12</v>
      </c>
      <c r="B6" s="13">
        <v>1137897317</v>
      </c>
      <c r="C6" s="13" t="s">
        <v>53</v>
      </c>
      <c r="D6" s="24"/>
      <c r="E6" s="16">
        <v>4</v>
      </c>
      <c r="F6" s="16">
        <v>60</v>
      </c>
      <c r="G6" s="19" t="s">
        <v>122</v>
      </c>
      <c r="H6" s="18">
        <f t="shared" si="1"/>
        <v>4</v>
      </c>
      <c r="I6" s="16">
        <f t="shared" si="2"/>
        <v>1.2</v>
      </c>
      <c r="J6" s="16">
        <v>0</v>
      </c>
      <c r="K6" s="16">
        <f t="shared" si="3"/>
        <v>5.2</v>
      </c>
      <c r="L6" s="33">
        <v>29.054482988314199</v>
      </c>
      <c r="M6" s="34">
        <f t="shared" si="4"/>
        <v>34.254482988314201</v>
      </c>
      <c r="N6" s="35">
        <f t="shared" si="5"/>
        <v>8.125</v>
      </c>
      <c r="O6" s="36">
        <f t="shared" si="6"/>
        <v>26.129482988314201</v>
      </c>
      <c r="P6" s="18">
        <v>299991</v>
      </c>
      <c r="Q6" s="18">
        <v>1858</v>
      </c>
      <c r="R6" s="18"/>
      <c r="S6" s="18"/>
      <c r="T6" s="18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3">
        <v>116</v>
      </c>
      <c r="B7" s="13">
        <v>2122596917</v>
      </c>
      <c r="C7" s="13" t="s">
        <v>217</v>
      </c>
      <c r="D7" s="68"/>
      <c r="E7" s="16">
        <v>4</v>
      </c>
      <c r="F7" s="16">
        <v>53</v>
      </c>
      <c r="G7" s="19" t="s">
        <v>122</v>
      </c>
      <c r="H7" s="18">
        <f t="shared" si="1"/>
        <v>4</v>
      </c>
      <c r="I7" s="16">
        <f t="shared" si="2"/>
        <v>1.06</v>
      </c>
      <c r="J7" s="16">
        <v>0</v>
      </c>
      <c r="K7" s="16">
        <f t="shared" si="3"/>
        <v>5.0600000000000005</v>
      </c>
      <c r="L7" s="33">
        <v>29.163985069144001</v>
      </c>
      <c r="M7" s="34">
        <f t="shared" si="4"/>
        <v>34.223985069144</v>
      </c>
      <c r="N7" s="35">
        <f t="shared" si="5"/>
        <v>8.125</v>
      </c>
      <c r="O7" s="36">
        <f t="shared" si="6"/>
        <v>26.098985069144</v>
      </c>
      <c r="P7" s="18">
        <v>237198</v>
      </c>
      <c r="Q7" s="18">
        <v>1309</v>
      </c>
      <c r="R7" s="18"/>
      <c r="S7" s="18"/>
      <c r="T7" s="4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3">
        <v>130</v>
      </c>
      <c r="B8" s="13">
        <v>1957463045</v>
      </c>
      <c r="C8" s="14" t="s">
        <v>238</v>
      </c>
      <c r="D8" s="68"/>
      <c r="E8" s="16">
        <v>4</v>
      </c>
      <c r="F8" s="16">
        <v>60</v>
      </c>
      <c r="G8" s="19" t="s">
        <v>122</v>
      </c>
      <c r="H8" s="18">
        <f t="shared" si="1"/>
        <v>4</v>
      </c>
      <c r="I8" s="16">
        <f t="shared" si="2"/>
        <v>1.2</v>
      </c>
      <c r="J8" s="16">
        <v>0</v>
      </c>
      <c r="K8" s="16">
        <f t="shared" si="3"/>
        <v>5.2</v>
      </c>
      <c r="L8" s="33">
        <v>28.8350972284039</v>
      </c>
      <c r="M8" s="34">
        <f t="shared" si="4"/>
        <v>34.035097228403899</v>
      </c>
      <c r="N8" s="35">
        <f t="shared" si="5"/>
        <v>8.125</v>
      </c>
      <c r="O8" s="36">
        <f t="shared" si="6"/>
        <v>25.910097228403899</v>
      </c>
      <c r="P8" s="18">
        <v>278811</v>
      </c>
      <c r="Q8" s="18">
        <v>1689</v>
      </c>
      <c r="R8" s="18"/>
      <c r="S8" s="18"/>
      <c r="T8" s="47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107</v>
      </c>
      <c r="B9" s="13">
        <v>662528105</v>
      </c>
      <c r="C9" s="13" t="s">
        <v>195</v>
      </c>
      <c r="D9" s="24"/>
      <c r="E9" s="16">
        <v>4</v>
      </c>
      <c r="F9" s="16">
        <v>60</v>
      </c>
      <c r="G9" s="19" t="s">
        <v>122</v>
      </c>
      <c r="H9" s="18">
        <f t="shared" si="1"/>
        <v>4</v>
      </c>
      <c r="I9" s="16">
        <f t="shared" si="2"/>
        <v>1.2</v>
      </c>
      <c r="J9" s="16">
        <v>0</v>
      </c>
      <c r="K9" s="16">
        <f t="shared" si="3"/>
        <v>5.2</v>
      </c>
      <c r="L9" s="33">
        <v>28.6032685656639</v>
      </c>
      <c r="M9" s="34">
        <f t="shared" si="4"/>
        <v>33.803268565663899</v>
      </c>
      <c r="N9" s="35">
        <f t="shared" si="5"/>
        <v>8.125</v>
      </c>
      <c r="O9" s="36">
        <f t="shared" si="6"/>
        <v>25.678268565663899</v>
      </c>
      <c r="P9" s="18">
        <v>236625</v>
      </c>
      <c r="Q9" s="18">
        <v>1475</v>
      </c>
      <c r="R9" s="18"/>
      <c r="S9" s="18"/>
      <c r="T9" s="47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26</v>
      </c>
      <c r="B10" s="13">
        <v>1754932067</v>
      </c>
      <c r="C10" s="13" t="s">
        <v>72</v>
      </c>
      <c r="D10" s="24"/>
      <c r="E10" s="16">
        <v>4</v>
      </c>
      <c r="F10" s="16">
        <v>59</v>
      </c>
      <c r="G10" s="19" t="s">
        <v>122</v>
      </c>
      <c r="H10" s="18">
        <f t="shared" si="1"/>
        <v>4</v>
      </c>
      <c r="I10" s="16">
        <f t="shared" si="2"/>
        <v>1.18</v>
      </c>
      <c r="J10" s="16">
        <v>0</v>
      </c>
      <c r="K10" s="16">
        <f t="shared" si="3"/>
        <v>5.18</v>
      </c>
      <c r="L10" s="33">
        <v>28.485023516993898</v>
      </c>
      <c r="M10" s="34">
        <f t="shared" si="4"/>
        <v>33.665023516993898</v>
      </c>
      <c r="N10" s="35">
        <f t="shared" si="5"/>
        <v>8.125</v>
      </c>
      <c r="O10" s="36">
        <f t="shared" si="6"/>
        <v>25.540023516993898</v>
      </c>
      <c r="P10" s="18">
        <v>256264</v>
      </c>
      <c r="Q10" s="18">
        <v>1588</v>
      </c>
      <c r="R10" s="18"/>
      <c r="S10" s="18"/>
      <c r="T10" s="4"/>
      <c r="U10" s="50"/>
    </row>
    <row r="11" spans="1:25" s="1" customFormat="1" ht="18.75">
      <c r="A11" s="13">
        <v>140</v>
      </c>
      <c r="B11" s="13">
        <v>1065672847</v>
      </c>
      <c r="C11" s="14" t="s">
        <v>259</v>
      </c>
      <c r="D11" s="68"/>
      <c r="E11" s="16">
        <v>4</v>
      </c>
      <c r="F11" s="16">
        <v>55</v>
      </c>
      <c r="G11" s="22" t="s">
        <v>123</v>
      </c>
      <c r="H11" s="18">
        <f t="shared" si="1"/>
        <v>4</v>
      </c>
      <c r="I11" s="16">
        <f t="shared" si="2"/>
        <v>1.1000000000000001</v>
      </c>
      <c r="J11" s="16">
        <v>0</v>
      </c>
      <c r="K11" s="16">
        <f t="shared" si="3"/>
        <v>5.0999999999999996</v>
      </c>
      <c r="L11" s="33">
        <v>28.232848165689798</v>
      </c>
      <c r="M11" s="34">
        <f t="shared" si="4"/>
        <v>33.332848165689796</v>
      </c>
      <c r="N11" s="35">
        <f t="shared" si="5"/>
        <v>6.25</v>
      </c>
      <c r="O11" s="36">
        <f t="shared" si="6"/>
        <v>27.082848165689796</v>
      </c>
      <c r="P11" s="18">
        <v>198248</v>
      </c>
      <c r="Q11" s="18">
        <v>968</v>
      </c>
      <c r="R11" s="18"/>
      <c r="S11" s="18"/>
      <c r="T11" s="47"/>
      <c r="U11" s="51" t="s">
        <v>209</v>
      </c>
      <c r="V11" s="1">
        <v>15000</v>
      </c>
    </row>
    <row r="12" spans="1:25" s="2" customFormat="1" ht="18.75">
      <c r="A12" s="14">
        <v>87</v>
      </c>
      <c r="B12" s="13">
        <v>1126397085</v>
      </c>
      <c r="C12" s="13" t="s">
        <v>153</v>
      </c>
      <c r="D12" s="24"/>
      <c r="E12" s="16">
        <v>0</v>
      </c>
      <c r="F12" s="16">
        <v>0</v>
      </c>
      <c r="G12" s="57" t="s">
        <v>187</v>
      </c>
      <c r="H12" s="18">
        <f t="shared" si="1"/>
        <v>0</v>
      </c>
      <c r="I12" s="16">
        <f t="shared" si="2"/>
        <v>0</v>
      </c>
      <c r="J12" s="16">
        <v>5</v>
      </c>
      <c r="K12" s="16">
        <f t="shared" si="3"/>
        <v>5</v>
      </c>
      <c r="L12" s="33">
        <v>28.2812847920381</v>
      </c>
      <c r="M12" s="34">
        <f t="shared" si="4"/>
        <v>33.2812847920381</v>
      </c>
      <c r="N12" s="35">
        <f t="shared" si="5"/>
        <v>0</v>
      </c>
      <c r="O12" s="36">
        <f t="shared" si="6"/>
        <v>33.2812847920381</v>
      </c>
      <c r="P12" s="18">
        <v>262010</v>
      </c>
      <c r="Q12" s="18">
        <v>1628</v>
      </c>
      <c r="R12" s="18"/>
      <c r="S12" s="18"/>
      <c r="T12" s="47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3">
        <v>141</v>
      </c>
      <c r="B13" s="13">
        <v>1190305158</v>
      </c>
      <c r="C13" s="14" t="s">
        <v>261</v>
      </c>
      <c r="D13" s="68"/>
      <c r="E13" s="16">
        <v>3</v>
      </c>
      <c r="F13" s="16">
        <v>51</v>
      </c>
      <c r="G13" s="22" t="s">
        <v>123</v>
      </c>
      <c r="H13" s="18">
        <f t="shared" si="1"/>
        <v>3</v>
      </c>
      <c r="I13" s="16">
        <f t="shared" si="2"/>
        <v>1.02</v>
      </c>
      <c r="J13" s="16">
        <v>0</v>
      </c>
      <c r="K13" s="16">
        <f t="shared" si="3"/>
        <v>4.0199999999999996</v>
      </c>
      <c r="L13" s="33">
        <v>29.205983670068701</v>
      </c>
      <c r="M13" s="34">
        <f t="shared" si="4"/>
        <v>33.2259836700687</v>
      </c>
      <c r="N13" s="35">
        <f t="shared" si="5"/>
        <v>6.25</v>
      </c>
      <c r="O13" s="36">
        <f t="shared" si="6"/>
        <v>26.9759836700687</v>
      </c>
      <c r="P13" s="18">
        <v>230218</v>
      </c>
      <c r="Q13" s="18">
        <v>1092</v>
      </c>
      <c r="R13" s="18"/>
      <c r="S13" s="18"/>
      <c r="T13" s="47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92</v>
      </c>
      <c r="B14" s="13">
        <v>1367873925</v>
      </c>
      <c r="C14" s="13" t="s">
        <v>191</v>
      </c>
      <c r="D14" s="24" t="s">
        <v>159</v>
      </c>
      <c r="E14" s="16">
        <v>2</v>
      </c>
      <c r="F14" s="16">
        <v>60</v>
      </c>
      <c r="G14" s="22" t="s">
        <v>123</v>
      </c>
      <c r="H14" s="18">
        <f t="shared" si="1"/>
        <v>2</v>
      </c>
      <c r="I14" s="16">
        <f t="shared" si="2"/>
        <v>1.2</v>
      </c>
      <c r="J14" s="16">
        <v>0</v>
      </c>
      <c r="K14" s="16">
        <f t="shared" si="3"/>
        <v>3.2</v>
      </c>
      <c r="L14" s="33">
        <v>29.8196228612296</v>
      </c>
      <c r="M14" s="34">
        <f t="shared" si="4"/>
        <v>33.0196228612296</v>
      </c>
      <c r="N14" s="35">
        <f t="shared" si="5"/>
        <v>6.25</v>
      </c>
      <c r="O14" s="36">
        <f t="shared" si="6"/>
        <v>26.7696228612296</v>
      </c>
      <c r="P14" s="18">
        <v>252810</v>
      </c>
      <c r="Q14" s="18">
        <v>1623</v>
      </c>
      <c r="R14" s="18"/>
      <c r="S14" s="18"/>
      <c r="T14" s="47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34</v>
      </c>
      <c r="B15" s="13">
        <v>2021794494</v>
      </c>
      <c r="C15" s="13" t="s">
        <v>80</v>
      </c>
      <c r="D15" s="24"/>
      <c r="E15" s="16">
        <v>0</v>
      </c>
      <c r="F15" s="16">
        <v>0</v>
      </c>
      <c r="G15" s="57" t="s">
        <v>187</v>
      </c>
      <c r="H15" s="18">
        <f t="shared" si="1"/>
        <v>0</v>
      </c>
      <c r="I15" s="16">
        <f t="shared" si="2"/>
        <v>0</v>
      </c>
      <c r="J15" s="16">
        <v>5</v>
      </c>
      <c r="K15" s="16">
        <f t="shared" si="3"/>
        <v>5</v>
      </c>
      <c r="L15" s="33">
        <v>27.7967749470242</v>
      </c>
      <c r="M15" s="34">
        <f t="shared" si="4"/>
        <v>32.796774947024204</v>
      </c>
      <c r="N15" s="35">
        <f t="shared" si="5"/>
        <v>0</v>
      </c>
      <c r="O15" s="36">
        <f t="shared" si="6"/>
        <v>32.796774947024204</v>
      </c>
      <c r="P15" s="18">
        <v>304370</v>
      </c>
      <c r="Q15" s="18">
        <v>1862</v>
      </c>
      <c r="R15" s="18"/>
      <c r="S15" s="18"/>
      <c r="T15" s="18"/>
      <c r="U15" s="1" t="s">
        <v>213</v>
      </c>
      <c r="V15" s="53">
        <v>3</v>
      </c>
      <c r="W15" s="1"/>
      <c r="X15" s="1"/>
      <c r="Y15" s="1"/>
    </row>
    <row r="16" spans="1:25" s="2" customFormat="1" ht="18.75">
      <c r="A16" s="14">
        <v>99</v>
      </c>
      <c r="B16" s="13">
        <v>1797454822</v>
      </c>
      <c r="C16" s="13" t="s">
        <v>181</v>
      </c>
      <c r="D16" s="24"/>
      <c r="E16" s="16">
        <v>0</v>
      </c>
      <c r="F16" s="16">
        <v>34</v>
      </c>
      <c r="G16" s="57" t="s">
        <v>187</v>
      </c>
      <c r="H16" s="18">
        <f t="shared" si="1"/>
        <v>0</v>
      </c>
      <c r="I16" s="16">
        <f t="shared" si="2"/>
        <v>0.68</v>
      </c>
      <c r="J16" s="16">
        <v>0</v>
      </c>
      <c r="K16" s="16">
        <f t="shared" si="3"/>
        <v>0.68</v>
      </c>
      <c r="L16" s="33">
        <v>31.6182693794972</v>
      </c>
      <c r="M16" s="34">
        <f t="shared" si="4"/>
        <v>32.298269379497199</v>
      </c>
      <c r="N16" s="35">
        <f t="shared" si="5"/>
        <v>0</v>
      </c>
      <c r="O16" s="36">
        <f t="shared" si="6"/>
        <v>32.298269379497199</v>
      </c>
      <c r="P16" s="18">
        <v>245729</v>
      </c>
      <c r="Q16" s="18">
        <v>1174</v>
      </c>
      <c r="R16" s="18"/>
      <c r="S16" s="18"/>
      <c r="T16" s="47"/>
      <c r="U16" s="1" t="s">
        <v>214</v>
      </c>
      <c r="V16" s="53">
        <v>7</v>
      </c>
      <c r="W16" s="1"/>
      <c r="X16" s="1"/>
      <c r="Y16" s="1"/>
    </row>
    <row r="17" spans="1:25" s="2" customFormat="1" ht="18.75">
      <c r="A17" s="14">
        <v>62</v>
      </c>
      <c r="B17" s="13">
        <v>643913124</v>
      </c>
      <c r="C17" s="13" t="s">
        <v>125</v>
      </c>
      <c r="D17" s="24"/>
      <c r="E17" s="16">
        <v>2</v>
      </c>
      <c r="F17" s="16">
        <v>50</v>
      </c>
      <c r="G17" s="22" t="s">
        <v>123</v>
      </c>
      <c r="H17" s="18">
        <f t="shared" si="1"/>
        <v>2</v>
      </c>
      <c r="I17" s="16">
        <f t="shared" si="2"/>
        <v>1</v>
      </c>
      <c r="J17" s="16">
        <v>0</v>
      </c>
      <c r="K17" s="16">
        <f t="shared" si="3"/>
        <v>3</v>
      </c>
      <c r="L17" s="33">
        <v>29.1298140092441</v>
      </c>
      <c r="M17" s="34">
        <f t="shared" si="4"/>
        <v>32.1298140092441</v>
      </c>
      <c r="N17" s="35">
        <f t="shared" si="5"/>
        <v>6.25</v>
      </c>
      <c r="O17" s="36">
        <f t="shared" si="6"/>
        <v>25.8798140092441</v>
      </c>
      <c r="P17" s="18">
        <v>346315</v>
      </c>
      <c r="Q17" s="18">
        <v>2089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3">
        <v>138</v>
      </c>
      <c r="B18" s="13">
        <v>1440730282</v>
      </c>
      <c r="C18" s="14" t="s">
        <v>258</v>
      </c>
      <c r="D18" s="68"/>
      <c r="E18" s="16">
        <v>1</v>
      </c>
      <c r="F18" s="16">
        <v>40</v>
      </c>
      <c r="G18" s="22" t="s">
        <v>123</v>
      </c>
      <c r="H18" s="18">
        <f t="shared" si="1"/>
        <v>1</v>
      </c>
      <c r="I18" s="16">
        <f t="shared" si="2"/>
        <v>0.8</v>
      </c>
      <c r="J18" s="16">
        <v>0</v>
      </c>
      <c r="K18" s="16">
        <f t="shared" si="3"/>
        <v>1.8</v>
      </c>
      <c r="L18" s="33">
        <v>30.0590279249951</v>
      </c>
      <c r="M18" s="34">
        <f t="shared" si="4"/>
        <v>31.8590279249951</v>
      </c>
      <c r="N18" s="35">
        <f t="shared" si="5"/>
        <v>6.25</v>
      </c>
      <c r="O18" s="36">
        <f t="shared" si="6"/>
        <v>25.6090279249951</v>
      </c>
      <c r="P18" s="18">
        <v>232599</v>
      </c>
      <c r="Q18" s="18">
        <v>1162</v>
      </c>
      <c r="R18" s="18"/>
      <c r="S18" s="18"/>
      <c r="T18" s="47"/>
      <c r="U18" s="1"/>
      <c r="V18" s="1"/>
      <c r="W18" s="1"/>
      <c r="X18" s="1"/>
      <c r="Y18" s="1"/>
    </row>
    <row r="19" spans="1:25" s="2" customFormat="1" ht="18.75">
      <c r="A19" s="14">
        <v>51</v>
      </c>
      <c r="B19" s="13">
        <v>224931272</v>
      </c>
      <c r="C19" s="13" t="s">
        <v>97</v>
      </c>
      <c r="D19" s="24"/>
      <c r="E19" s="16">
        <v>2</v>
      </c>
      <c r="F19" s="16">
        <v>24</v>
      </c>
      <c r="G19" s="23" t="s">
        <v>124</v>
      </c>
      <c r="H19" s="18">
        <f t="shared" si="1"/>
        <v>2</v>
      </c>
      <c r="I19" s="16">
        <f t="shared" si="2"/>
        <v>0.48</v>
      </c>
      <c r="J19" s="16">
        <v>0</v>
      </c>
      <c r="K19" s="16">
        <f t="shared" si="3"/>
        <v>2.48</v>
      </c>
      <c r="L19" s="33">
        <v>29.2990596444712</v>
      </c>
      <c r="M19" s="34">
        <f t="shared" si="4"/>
        <v>31.7790596444712</v>
      </c>
      <c r="N19" s="35">
        <f t="shared" si="5"/>
        <v>4.375</v>
      </c>
      <c r="O19" s="36">
        <f t="shared" si="6"/>
        <v>27.4040596444712</v>
      </c>
      <c r="P19" s="18">
        <v>213936</v>
      </c>
      <c r="Q19" s="18">
        <v>1292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4">
        <v>58</v>
      </c>
      <c r="B20" s="13">
        <v>1875367946</v>
      </c>
      <c r="C20" s="13" t="s">
        <v>121</v>
      </c>
      <c r="D20" s="14"/>
      <c r="E20" s="16">
        <v>4</v>
      </c>
      <c r="F20" s="16">
        <v>60</v>
      </c>
      <c r="G20" s="23" t="s">
        <v>124</v>
      </c>
      <c r="H20" s="18">
        <f t="shared" si="1"/>
        <v>4</v>
      </c>
      <c r="I20" s="16">
        <f t="shared" si="2"/>
        <v>1.2</v>
      </c>
      <c r="J20" s="16">
        <v>0</v>
      </c>
      <c r="K20" s="16">
        <f t="shared" si="3"/>
        <v>5.2</v>
      </c>
      <c r="L20" s="33">
        <v>25.819561407363501</v>
      </c>
      <c r="M20" s="34">
        <f t="shared" si="4"/>
        <v>31.019561407363501</v>
      </c>
      <c r="N20" s="35">
        <f t="shared" si="5"/>
        <v>4.375</v>
      </c>
      <c r="O20" s="36">
        <f t="shared" si="6"/>
        <v>26.644561407363501</v>
      </c>
      <c r="P20" s="18">
        <v>261483</v>
      </c>
      <c r="Q20" s="18">
        <v>1481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3">
        <v>129</v>
      </c>
      <c r="B21" s="13">
        <v>1191774496</v>
      </c>
      <c r="C21" s="14" t="s">
        <v>233</v>
      </c>
      <c r="D21" s="68"/>
      <c r="E21" s="16">
        <v>4</v>
      </c>
      <c r="F21" s="16">
        <v>50</v>
      </c>
      <c r="G21" s="23" t="s">
        <v>124</v>
      </c>
      <c r="H21" s="18">
        <f t="shared" si="1"/>
        <v>4</v>
      </c>
      <c r="I21" s="16">
        <f t="shared" si="2"/>
        <v>1</v>
      </c>
      <c r="J21" s="16">
        <v>0</v>
      </c>
      <c r="K21" s="16">
        <f t="shared" si="3"/>
        <v>5</v>
      </c>
      <c r="L21" s="33">
        <v>24.230080659588801</v>
      </c>
      <c r="M21" s="34">
        <f t="shared" si="4"/>
        <v>29.230080659588801</v>
      </c>
      <c r="N21" s="35">
        <f t="shared" si="5"/>
        <v>4.375</v>
      </c>
      <c r="O21" s="36">
        <f t="shared" si="6"/>
        <v>24.855080659588801</v>
      </c>
      <c r="P21" s="18">
        <v>318134</v>
      </c>
      <c r="Q21" s="18">
        <v>1932</v>
      </c>
      <c r="R21" s="18"/>
      <c r="S21" s="18"/>
      <c r="T21" s="47"/>
      <c r="U21" s="1"/>
      <c r="V21" s="1"/>
      <c r="W21" s="1"/>
      <c r="X21" s="1"/>
      <c r="Y21" s="1"/>
    </row>
    <row r="22" spans="1:25" s="1" customFormat="1" ht="18.75">
      <c r="A22" s="14">
        <v>15</v>
      </c>
      <c r="B22" s="13">
        <v>388960345</v>
      </c>
      <c r="C22" s="13" t="s">
        <v>59</v>
      </c>
      <c r="D22" s="24"/>
      <c r="E22" s="16">
        <v>4</v>
      </c>
      <c r="F22" s="16">
        <v>60</v>
      </c>
      <c r="G22" s="23" t="s">
        <v>124</v>
      </c>
      <c r="H22" s="18">
        <f t="shared" si="1"/>
        <v>4</v>
      </c>
      <c r="I22" s="16">
        <f t="shared" si="2"/>
        <v>1.2</v>
      </c>
      <c r="J22" s="16">
        <v>0</v>
      </c>
      <c r="K22" s="16">
        <f t="shared" si="3"/>
        <v>5.2</v>
      </c>
      <c r="L22" s="33">
        <v>23.9169869808951</v>
      </c>
      <c r="M22" s="34">
        <f t="shared" si="4"/>
        <v>29.116986980895099</v>
      </c>
      <c r="N22" s="35">
        <f t="shared" si="5"/>
        <v>4.375</v>
      </c>
      <c r="O22" s="36">
        <f t="shared" si="6"/>
        <v>24.741986980895099</v>
      </c>
      <c r="P22" s="18">
        <v>289028</v>
      </c>
      <c r="Q22" s="18">
        <v>1685</v>
      </c>
      <c r="R22" s="18"/>
      <c r="S22" s="18"/>
      <c r="T22" s="18"/>
    </row>
    <row r="23" spans="1:25" s="1" customFormat="1" ht="18.75">
      <c r="A23" s="14">
        <v>122</v>
      </c>
      <c r="B23" s="13">
        <v>1940099728</v>
      </c>
      <c r="C23" s="13" t="s">
        <v>228</v>
      </c>
      <c r="D23" s="24"/>
      <c r="E23" s="16">
        <v>3</v>
      </c>
      <c r="F23" s="16">
        <v>60</v>
      </c>
      <c r="G23" s="23" t="s">
        <v>124</v>
      </c>
      <c r="H23" s="18">
        <f t="shared" si="1"/>
        <v>3</v>
      </c>
      <c r="I23" s="16">
        <f t="shared" si="2"/>
        <v>1.2</v>
      </c>
      <c r="J23" s="16">
        <v>0</v>
      </c>
      <c r="K23" s="16">
        <f t="shared" si="3"/>
        <v>4.2</v>
      </c>
      <c r="L23" s="33">
        <v>24.298816823243801</v>
      </c>
      <c r="M23" s="34">
        <f t="shared" si="4"/>
        <v>28.4988168232438</v>
      </c>
      <c r="N23" s="35">
        <f t="shared" si="5"/>
        <v>4.375</v>
      </c>
      <c r="O23" s="36">
        <f t="shared" si="6"/>
        <v>24.1238168232438</v>
      </c>
      <c r="P23" s="18">
        <v>286516</v>
      </c>
      <c r="Q23" s="18">
        <v>1750</v>
      </c>
      <c r="R23" s="18"/>
      <c r="S23" s="18"/>
      <c r="T23" s="47"/>
    </row>
    <row r="24" spans="1:25" s="1" customFormat="1" ht="18.75">
      <c r="A24" s="14">
        <v>1</v>
      </c>
      <c r="B24" s="13">
        <v>1782151946</v>
      </c>
      <c r="C24" s="13" t="s">
        <v>26</v>
      </c>
      <c r="D24" s="24"/>
      <c r="E24" s="16">
        <v>0</v>
      </c>
      <c r="F24" s="16">
        <v>0</v>
      </c>
      <c r="G24" s="57" t="s">
        <v>187</v>
      </c>
      <c r="H24" s="18">
        <f t="shared" si="1"/>
        <v>0</v>
      </c>
      <c r="I24" s="16">
        <f t="shared" si="2"/>
        <v>0</v>
      </c>
      <c r="J24" s="16">
        <v>5</v>
      </c>
      <c r="K24" s="16">
        <f t="shared" si="3"/>
        <v>5</v>
      </c>
      <c r="L24" s="33">
        <v>23.3628368246146</v>
      </c>
      <c r="M24" s="34">
        <f t="shared" si="4"/>
        <v>28.3628368246146</v>
      </c>
      <c r="N24" s="35">
        <f t="shared" si="5"/>
        <v>0</v>
      </c>
      <c r="O24" s="36">
        <f t="shared" si="6"/>
        <v>28.3628368246146</v>
      </c>
      <c r="P24" s="18">
        <v>343640</v>
      </c>
      <c r="Q24" s="18">
        <v>2056</v>
      </c>
      <c r="R24" s="18"/>
      <c r="S24" s="18"/>
      <c r="T24" s="18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4">
        <v>78</v>
      </c>
      <c r="B26" s="13">
        <v>783202763</v>
      </c>
      <c r="C26" s="13" t="s">
        <v>148</v>
      </c>
      <c r="D26" s="24"/>
      <c r="E26" s="16">
        <v>4</v>
      </c>
      <c r="F26" s="16">
        <v>48</v>
      </c>
      <c r="G26" s="57" t="s">
        <v>187</v>
      </c>
      <c r="H26" s="18">
        <f t="shared" si="1"/>
        <v>4</v>
      </c>
      <c r="I26" s="16">
        <f t="shared" si="2"/>
        <v>0.96</v>
      </c>
      <c r="J26" s="16">
        <v>0</v>
      </c>
      <c r="K26" s="16">
        <f t="shared" si="3"/>
        <v>4.96</v>
      </c>
      <c r="L26" s="33">
        <v>23.3168486803423</v>
      </c>
      <c r="M26" s="34">
        <f t="shared" si="4"/>
        <v>28.276848680342301</v>
      </c>
      <c r="N26" s="35">
        <f t="shared" si="5"/>
        <v>0</v>
      </c>
      <c r="O26" s="36">
        <f t="shared" si="6"/>
        <v>28.276848680342301</v>
      </c>
      <c r="P26" s="18">
        <v>229380</v>
      </c>
      <c r="Q26" s="18">
        <v>1249</v>
      </c>
      <c r="R26" s="18"/>
      <c r="S26" s="18"/>
      <c r="T26" s="18"/>
    </row>
    <row r="27" spans="1:25" s="1" customFormat="1" ht="18.75">
      <c r="A27" s="14">
        <v>120</v>
      </c>
      <c r="B27" s="13">
        <v>171422146</v>
      </c>
      <c r="C27" s="13" t="s">
        <v>246</v>
      </c>
      <c r="D27" s="13" t="s">
        <v>226</v>
      </c>
      <c r="E27" s="16">
        <v>0</v>
      </c>
      <c r="F27" s="16">
        <v>0</v>
      </c>
      <c r="G27" s="57" t="s">
        <v>187</v>
      </c>
      <c r="H27" s="18">
        <f t="shared" si="1"/>
        <v>0</v>
      </c>
      <c r="I27" s="16">
        <f t="shared" si="2"/>
        <v>0</v>
      </c>
      <c r="J27" s="16">
        <v>5</v>
      </c>
      <c r="K27" s="16">
        <f t="shared" si="3"/>
        <v>5</v>
      </c>
      <c r="L27" s="33">
        <v>23.2486191970861</v>
      </c>
      <c r="M27" s="34">
        <f t="shared" si="4"/>
        <v>28.2486191970861</v>
      </c>
      <c r="N27" s="35">
        <f t="shared" si="5"/>
        <v>0</v>
      </c>
      <c r="O27" s="36">
        <f t="shared" si="6"/>
        <v>28.2486191970861</v>
      </c>
      <c r="P27" s="18">
        <v>316380</v>
      </c>
      <c r="Q27" s="18">
        <v>2037</v>
      </c>
      <c r="R27" s="18"/>
      <c r="S27" s="18"/>
      <c r="T27" s="47"/>
    </row>
    <row r="28" spans="1:25" s="2" customFormat="1" ht="18.75">
      <c r="A28" s="13">
        <v>133</v>
      </c>
      <c r="B28" s="13">
        <v>650420877</v>
      </c>
      <c r="C28" s="14" t="s">
        <v>244</v>
      </c>
      <c r="D28" s="68"/>
      <c r="E28" s="16">
        <v>4</v>
      </c>
      <c r="F28" s="16">
        <v>60</v>
      </c>
      <c r="G28" s="57" t="s">
        <v>187</v>
      </c>
      <c r="H28" s="18">
        <f t="shared" si="1"/>
        <v>4</v>
      </c>
      <c r="I28" s="16">
        <f t="shared" si="2"/>
        <v>1.2</v>
      </c>
      <c r="J28" s="16">
        <v>0</v>
      </c>
      <c r="K28" s="16">
        <f t="shared" si="3"/>
        <v>5.2</v>
      </c>
      <c r="L28" s="33">
        <v>23.011578882805001</v>
      </c>
      <c r="M28" s="34">
        <f t="shared" si="4"/>
        <v>28.211578882805</v>
      </c>
      <c r="N28" s="35">
        <f t="shared" si="5"/>
        <v>0</v>
      </c>
      <c r="O28" s="36">
        <f t="shared" si="6"/>
        <v>28.211578882805</v>
      </c>
      <c r="P28" s="18">
        <v>273314</v>
      </c>
      <c r="Q28" s="18">
        <v>1542</v>
      </c>
      <c r="R28" s="18"/>
      <c r="S28" s="18"/>
      <c r="T28" s="47"/>
      <c r="U28" s="1"/>
      <c r="V28" s="1"/>
      <c r="W28" s="1"/>
      <c r="X28" s="1"/>
      <c r="Y28" s="1"/>
    </row>
    <row r="29" spans="1:25" s="2" customFormat="1" ht="18.75">
      <c r="A29" s="14">
        <v>43</v>
      </c>
      <c r="B29" s="13">
        <v>1853818182</v>
      </c>
      <c r="C29" s="13" t="s">
        <v>89</v>
      </c>
      <c r="D29" s="24"/>
      <c r="E29" s="16">
        <v>4</v>
      </c>
      <c r="F29" s="16">
        <v>60</v>
      </c>
      <c r="G29" s="57" t="s">
        <v>187</v>
      </c>
      <c r="H29" s="18">
        <f t="shared" si="1"/>
        <v>4</v>
      </c>
      <c r="I29" s="16">
        <f t="shared" si="2"/>
        <v>1.2</v>
      </c>
      <c r="J29" s="16">
        <v>0</v>
      </c>
      <c r="K29" s="16">
        <f t="shared" si="3"/>
        <v>5.2</v>
      </c>
      <c r="L29" s="33">
        <v>22.9326701372309</v>
      </c>
      <c r="M29" s="34">
        <f t="shared" si="4"/>
        <v>28.1326701372309</v>
      </c>
      <c r="N29" s="35">
        <f t="shared" si="5"/>
        <v>0</v>
      </c>
      <c r="O29" s="36">
        <f t="shared" si="6"/>
        <v>28.1326701372309</v>
      </c>
      <c r="P29" s="18">
        <v>412874</v>
      </c>
      <c r="Q29" s="18">
        <v>2190</v>
      </c>
      <c r="R29" s="18"/>
      <c r="S29" s="18"/>
      <c r="T29" s="18"/>
      <c r="U29" s="1"/>
      <c r="V29" s="1"/>
      <c r="W29" s="1"/>
      <c r="X29" s="1"/>
      <c r="Y29" s="1"/>
    </row>
    <row r="30" spans="1:25" s="2" customFormat="1" ht="18.75">
      <c r="A30" s="14">
        <v>82</v>
      </c>
      <c r="B30" s="13">
        <v>982362214</v>
      </c>
      <c r="C30" s="13" t="s">
        <v>144</v>
      </c>
      <c r="D30" s="24"/>
      <c r="E30" s="16">
        <v>4</v>
      </c>
      <c r="F30" s="16">
        <v>60</v>
      </c>
      <c r="G30" s="57" t="s">
        <v>187</v>
      </c>
      <c r="H30" s="18">
        <f t="shared" si="1"/>
        <v>4</v>
      </c>
      <c r="I30" s="16">
        <f t="shared" si="2"/>
        <v>1.2</v>
      </c>
      <c r="J30" s="16">
        <v>0</v>
      </c>
      <c r="K30" s="16">
        <f t="shared" si="3"/>
        <v>5.2</v>
      </c>
      <c r="L30" s="33">
        <v>22.8946844779956</v>
      </c>
      <c r="M30" s="34">
        <f t="shared" si="4"/>
        <v>28.0946844779956</v>
      </c>
      <c r="N30" s="35">
        <f t="shared" si="5"/>
        <v>0</v>
      </c>
      <c r="O30" s="36">
        <f t="shared" si="6"/>
        <v>28.0946844779956</v>
      </c>
      <c r="P30" s="18">
        <v>276778</v>
      </c>
      <c r="Q30" s="18">
        <v>1695</v>
      </c>
      <c r="R30" s="18"/>
      <c r="S30" s="18"/>
      <c r="T30" s="18"/>
      <c r="U30" s="1"/>
      <c r="V30" s="1"/>
      <c r="W30" s="1"/>
      <c r="X30" s="1"/>
      <c r="Y30" s="1"/>
    </row>
    <row r="31" spans="1:25" s="2" customFormat="1" ht="18.75">
      <c r="A31" s="13">
        <v>143</v>
      </c>
      <c r="B31" s="13">
        <v>1963007427</v>
      </c>
      <c r="C31" s="14" t="s">
        <v>270</v>
      </c>
      <c r="D31" s="68"/>
      <c r="E31" s="16">
        <v>4</v>
      </c>
      <c r="F31" s="16">
        <v>57</v>
      </c>
      <c r="G31" s="57" t="s">
        <v>187</v>
      </c>
      <c r="H31" s="18">
        <f t="shared" si="1"/>
        <v>4</v>
      </c>
      <c r="I31" s="16">
        <f t="shared" si="2"/>
        <v>1.1399999999999999</v>
      </c>
      <c r="J31" s="16">
        <v>0</v>
      </c>
      <c r="K31" s="16">
        <f t="shared" si="3"/>
        <v>5.14</v>
      </c>
      <c r="L31" s="33">
        <v>22.873355679351</v>
      </c>
      <c r="M31" s="34">
        <f t="shared" si="4"/>
        <v>28.013355679351001</v>
      </c>
      <c r="N31" s="35">
        <f t="shared" si="5"/>
        <v>0</v>
      </c>
      <c r="O31" s="36">
        <f t="shared" si="6"/>
        <v>28.013355679351001</v>
      </c>
      <c r="P31" s="18">
        <v>231600</v>
      </c>
      <c r="Q31" s="18">
        <v>1518</v>
      </c>
      <c r="R31" s="4"/>
      <c r="S31" s="4"/>
      <c r="T31" s="4"/>
      <c r="U31" s="1"/>
      <c r="V31" s="1"/>
      <c r="W31" s="1"/>
      <c r="X31" s="1"/>
      <c r="Y31" s="1"/>
    </row>
    <row r="32" spans="1:25" s="2" customFormat="1" ht="18.75">
      <c r="A32" s="14">
        <v>23</v>
      </c>
      <c r="B32" s="13">
        <v>340156892</v>
      </c>
      <c r="C32" s="13" t="s">
        <v>70</v>
      </c>
      <c r="D32" s="24"/>
      <c r="E32" s="16">
        <v>4</v>
      </c>
      <c r="F32" s="16">
        <v>60</v>
      </c>
      <c r="G32" s="57" t="s">
        <v>187</v>
      </c>
      <c r="H32" s="18">
        <f t="shared" si="1"/>
        <v>4</v>
      </c>
      <c r="I32" s="16">
        <f t="shared" si="2"/>
        <v>1.2</v>
      </c>
      <c r="J32" s="16">
        <v>0</v>
      </c>
      <c r="K32" s="16">
        <f t="shared" si="3"/>
        <v>5.2</v>
      </c>
      <c r="L32" s="33">
        <v>22.748628463138498</v>
      </c>
      <c r="M32" s="34">
        <f t="shared" si="4"/>
        <v>27.948628463138498</v>
      </c>
      <c r="N32" s="35">
        <f t="shared" si="5"/>
        <v>0</v>
      </c>
      <c r="O32" s="36">
        <f t="shared" si="6"/>
        <v>27.948628463138498</v>
      </c>
      <c r="P32" s="18">
        <v>282621</v>
      </c>
      <c r="Q32" s="18">
        <v>1643</v>
      </c>
      <c r="R32" s="18"/>
      <c r="S32" s="18"/>
      <c r="T32" s="18"/>
      <c r="U32" s="1"/>
      <c r="V32" s="1"/>
      <c r="W32" s="1"/>
      <c r="X32" s="1"/>
      <c r="Y32" s="1"/>
    </row>
    <row r="33" spans="1:25" s="2" customFormat="1" ht="18.75">
      <c r="A33" s="14">
        <v>94</v>
      </c>
      <c r="B33" s="13">
        <v>1885772704</v>
      </c>
      <c r="C33" s="13" t="s">
        <v>180</v>
      </c>
      <c r="D33" s="24"/>
      <c r="E33" s="16">
        <v>4</v>
      </c>
      <c r="F33" s="16">
        <v>60</v>
      </c>
      <c r="G33" s="57" t="s">
        <v>187</v>
      </c>
      <c r="H33" s="18">
        <f t="shared" si="1"/>
        <v>4</v>
      </c>
      <c r="I33" s="16">
        <f t="shared" si="2"/>
        <v>1.2</v>
      </c>
      <c r="J33" s="16">
        <v>0</v>
      </c>
      <c r="K33" s="16">
        <f t="shared" si="3"/>
        <v>5.2</v>
      </c>
      <c r="L33" s="33">
        <v>22.678106055752899</v>
      </c>
      <c r="M33" s="34">
        <f t="shared" si="4"/>
        <v>27.878106055752898</v>
      </c>
      <c r="N33" s="35">
        <f t="shared" si="5"/>
        <v>0</v>
      </c>
      <c r="O33" s="36">
        <f t="shared" si="6"/>
        <v>27.878106055752898</v>
      </c>
      <c r="P33" s="18">
        <v>232851</v>
      </c>
      <c r="Q33" s="18">
        <v>1258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4">
        <v>5</v>
      </c>
      <c r="B34" s="13">
        <v>1044399218</v>
      </c>
      <c r="C34" s="13" t="s">
        <v>39</v>
      </c>
      <c r="D34" s="24"/>
      <c r="E34" s="16">
        <v>4</v>
      </c>
      <c r="F34" s="16">
        <v>60</v>
      </c>
      <c r="G34" s="57" t="s">
        <v>187</v>
      </c>
      <c r="H34" s="18">
        <f t="shared" si="1"/>
        <v>4</v>
      </c>
      <c r="I34" s="16">
        <f t="shared" si="2"/>
        <v>1.2</v>
      </c>
      <c r="J34" s="16">
        <v>0</v>
      </c>
      <c r="K34" s="16">
        <f t="shared" si="3"/>
        <v>5.2</v>
      </c>
      <c r="L34" s="33">
        <v>22.645082521677701</v>
      </c>
      <c r="M34" s="34">
        <f t="shared" si="4"/>
        <v>27.8450825216777</v>
      </c>
      <c r="N34" s="35">
        <f t="shared" si="5"/>
        <v>0</v>
      </c>
      <c r="O34" s="36">
        <f t="shared" si="6"/>
        <v>27.8450825216777</v>
      </c>
      <c r="P34" s="18">
        <v>277871</v>
      </c>
      <c r="Q34" s="18">
        <v>1734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4">
        <v>53</v>
      </c>
      <c r="B35" s="13">
        <v>500959924</v>
      </c>
      <c r="C35" s="13" t="s">
        <v>268</v>
      </c>
      <c r="D35" s="24" t="s">
        <v>99</v>
      </c>
      <c r="E35" s="16">
        <v>4</v>
      </c>
      <c r="F35" s="16">
        <v>60</v>
      </c>
      <c r="G35" s="57" t="s">
        <v>187</v>
      </c>
      <c r="H35" s="18">
        <f t="shared" si="1"/>
        <v>4</v>
      </c>
      <c r="I35" s="16">
        <f t="shared" si="2"/>
        <v>1.2</v>
      </c>
      <c r="J35" s="16">
        <v>0</v>
      </c>
      <c r="K35" s="16">
        <f t="shared" si="3"/>
        <v>5.2</v>
      </c>
      <c r="L35" s="33">
        <v>22.641302664048201</v>
      </c>
      <c r="M35" s="34">
        <f t="shared" si="4"/>
        <v>27.8413026640482</v>
      </c>
      <c r="N35" s="35">
        <f t="shared" si="5"/>
        <v>0</v>
      </c>
      <c r="O35" s="36">
        <f t="shared" si="6"/>
        <v>27.8413026640482</v>
      </c>
      <c r="P35" s="18">
        <v>282174</v>
      </c>
      <c r="Q35" s="18">
        <v>1764</v>
      </c>
      <c r="R35" s="18"/>
      <c r="S35" s="18"/>
      <c r="T35" s="18"/>
      <c r="U35" s="1"/>
      <c r="V35" s="1"/>
      <c r="W35" s="1"/>
      <c r="X35" s="1"/>
      <c r="Y35" s="1"/>
    </row>
    <row r="36" spans="1:25" s="1" customFormat="1" ht="18.75">
      <c r="A36" s="13">
        <v>127</v>
      </c>
      <c r="B36" s="13">
        <v>615908706</v>
      </c>
      <c r="C36" s="14" t="s">
        <v>240</v>
      </c>
      <c r="D36" s="68" t="s">
        <v>232</v>
      </c>
      <c r="E36" s="16">
        <v>4</v>
      </c>
      <c r="F36" s="16">
        <v>60</v>
      </c>
      <c r="G36" s="57" t="s">
        <v>187</v>
      </c>
      <c r="H36" s="18">
        <f t="shared" si="1"/>
        <v>4</v>
      </c>
      <c r="I36" s="16">
        <f t="shared" si="2"/>
        <v>1.2</v>
      </c>
      <c r="J36" s="16">
        <v>0</v>
      </c>
      <c r="K36" s="16">
        <f t="shared" si="3"/>
        <v>5.2</v>
      </c>
      <c r="L36" s="33">
        <v>22.6080877041543</v>
      </c>
      <c r="M36" s="34">
        <f t="shared" si="4"/>
        <v>27.8080877041543</v>
      </c>
      <c r="N36" s="35">
        <f t="shared" si="5"/>
        <v>0</v>
      </c>
      <c r="O36" s="36">
        <f t="shared" si="6"/>
        <v>27.8080877041543</v>
      </c>
      <c r="P36" s="18">
        <v>344478</v>
      </c>
      <c r="Q36" s="18">
        <v>2174</v>
      </c>
      <c r="R36" s="18"/>
      <c r="S36" s="18"/>
      <c r="T36" s="47"/>
    </row>
    <row r="37" spans="1:25" s="2" customFormat="1" ht="18.75">
      <c r="A37" s="14">
        <v>33</v>
      </c>
      <c r="B37" s="13">
        <v>1006436515</v>
      </c>
      <c r="C37" s="13" t="s">
        <v>79</v>
      </c>
      <c r="D37" s="24"/>
      <c r="E37" s="16">
        <v>4</v>
      </c>
      <c r="F37" s="16">
        <v>60</v>
      </c>
      <c r="G37" s="57" t="s">
        <v>187</v>
      </c>
      <c r="H37" s="18">
        <f t="shared" si="1"/>
        <v>4</v>
      </c>
      <c r="I37" s="16">
        <f t="shared" si="2"/>
        <v>1.2</v>
      </c>
      <c r="J37" s="16">
        <v>0</v>
      </c>
      <c r="K37" s="16">
        <f t="shared" si="3"/>
        <v>5.2</v>
      </c>
      <c r="L37" s="33">
        <v>22.562550503049302</v>
      </c>
      <c r="M37" s="34">
        <f t="shared" si="4"/>
        <v>27.762550503049301</v>
      </c>
      <c r="N37" s="35">
        <f t="shared" ref="N37:N68" si="7">VLOOKUP(G37,$U$3:$V$9,2,FALSE)</f>
        <v>0</v>
      </c>
      <c r="O37" s="36">
        <f t="shared" si="6"/>
        <v>27.762550503049301</v>
      </c>
      <c r="P37" s="18">
        <v>261512</v>
      </c>
      <c r="Q37" s="18">
        <v>1608</v>
      </c>
      <c r="R37" s="18"/>
      <c r="S37" s="18"/>
      <c r="T37" s="4"/>
      <c r="U37" s="1"/>
      <c r="V37" s="1"/>
      <c r="W37" s="1"/>
      <c r="X37" s="1"/>
      <c r="Y37" s="1"/>
    </row>
    <row r="38" spans="1:25" s="2" customFormat="1" ht="18.75">
      <c r="A38" s="13">
        <v>110</v>
      </c>
      <c r="B38" s="13">
        <v>1968703358</v>
      </c>
      <c r="C38" s="13" t="s">
        <v>239</v>
      </c>
      <c r="D38" s="68"/>
      <c r="E38" s="16">
        <v>0</v>
      </c>
      <c r="F38" s="16">
        <v>0</v>
      </c>
      <c r="G38" s="57" t="s">
        <v>187</v>
      </c>
      <c r="H38" s="18">
        <f t="shared" si="1"/>
        <v>0</v>
      </c>
      <c r="I38" s="16">
        <f t="shared" si="2"/>
        <v>0</v>
      </c>
      <c r="J38" s="16">
        <v>5</v>
      </c>
      <c r="K38" s="16">
        <f t="shared" si="3"/>
        <v>5</v>
      </c>
      <c r="L38" s="33">
        <v>22.48</v>
      </c>
      <c r="M38" s="34">
        <f t="shared" si="4"/>
        <v>27.48</v>
      </c>
      <c r="N38" s="35">
        <f t="shared" si="7"/>
        <v>0</v>
      </c>
      <c r="O38" s="36">
        <f t="shared" si="6"/>
        <v>27.48</v>
      </c>
      <c r="P38" s="18">
        <v>319754</v>
      </c>
      <c r="Q38" s="18">
        <v>1994</v>
      </c>
      <c r="R38" s="18"/>
      <c r="S38" s="18"/>
      <c r="T38" s="48"/>
      <c r="U38" s="1"/>
      <c r="V38" s="1"/>
      <c r="W38" s="1"/>
      <c r="X38" s="1"/>
      <c r="Y38" s="1"/>
    </row>
    <row r="39" spans="1:25" s="2" customFormat="1" ht="18.75">
      <c r="A39" s="13">
        <v>118</v>
      </c>
      <c r="B39" s="13">
        <v>2018112397</v>
      </c>
      <c r="C39" s="13" t="s">
        <v>221</v>
      </c>
      <c r="D39" s="68"/>
      <c r="E39" s="16">
        <v>2</v>
      </c>
      <c r="F39" s="16">
        <v>60</v>
      </c>
      <c r="G39" s="57" t="s">
        <v>187</v>
      </c>
      <c r="H39" s="18">
        <f t="shared" si="1"/>
        <v>2</v>
      </c>
      <c r="I39" s="16">
        <f t="shared" si="2"/>
        <v>1.2</v>
      </c>
      <c r="J39" s="16">
        <v>0</v>
      </c>
      <c r="K39" s="16">
        <f t="shared" si="3"/>
        <v>3.2</v>
      </c>
      <c r="L39" s="33">
        <v>24.189126646348999</v>
      </c>
      <c r="M39" s="34">
        <f t="shared" si="4"/>
        <v>27.389126646348998</v>
      </c>
      <c r="N39" s="35">
        <f t="shared" si="7"/>
        <v>0</v>
      </c>
      <c r="O39" s="36">
        <f t="shared" si="6"/>
        <v>27.389126646348998</v>
      </c>
      <c r="P39" s="18">
        <v>241266</v>
      </c>
      <c r="Q39" s="18">
        <v>1124</v>
      </c>
      <c r="R39" s="18"/>
      <c r="S39" s="18"/>
      <c r="T39" s="48"/>
      <c r="U39" s="1"/>
      <c r="V39" s="1"/>
      <c r="W39" s="1"/>
      <c r="X39" s="1"/>
      <c r="Y39" s="1"/>
    </row>
    <row r="40" spans="1:25" s="2" customFormat="1" ht="18.75">
      <c r="A40" s="14">
        <v>57</v>
      </c>
      <c r="B40" s="13">
        <v>446583427</v>
      </c>
      <c r="C40" s="13" t="s">
        <v>118</v>
      </c>
      <c r="D40" s="14" t="s">
        <v>119</v>
      </c>
      <c r="E40" s="16">
        <v>4</v>
      </c>
      <c r="F40" s="16">
        <v>60</v>
      </c>
      <c r="G40" s="57" t="s">
        <v>187</v>
      </c>
      <c r="H40" s="18">
        <f t="shared" si="1"/>
        <v>4</v>
      </c>
      <c r="I40" s="16">
        <f t="shared" si="2"/>
        <v>1.2</v>
      </c>
      <c r="J40" s="16">
        <v>0</v>
      </c>
      <c r="K40" s="16">
        <f t="shared" si="3"/>
        <v>5.2</v>
      </c>
      <c r="L40" s="33">
        <v>22.077621773858699</v>
      </c>
      <c r="M40" s="34">
        <f t="shared" si="4"/>
        <v>27.277621773858698</v>
      </c>
      <c r="N40" s="35">
        <f t="shared" si="7"/>
        <v>0</v>
      </c>
      <c r="O40" s="36">
        <f t="shared" si="6"/>
        <v>27.277621773858698</v>
      </c>
      <c r="P40" s="18">
        <v>281283</v>
      </c>
      <c r="Q40" s="18">
        <v>1625</v>
      </c>
      <c r="R40" s="18"/>
      <c r="S40" s="18"/>
      <c r="T40" s="18"/>
      <c r="U40" s="1"/>
      <c r="V40" s="1"/>
      <c r="W40" s="1"/>
      <c r="X40" s="1"/>
      <c r="Y40" s="1"/>
    </row>
    <row r="41" spans="1:25" s="1" customFormat="1" ht="18.75">
      <c r="A41" s="14">
        <v>10</v>
      </c>
      <c r="B41" s="13">
        <v>2108977014</v>
      </c>
      <c r="C41" s="13" t="s">
        <v>49</v>
      </c>
      <c r="D41" s="24"/>
      <c r="E41" s="16">
        <v>0</v>
      </c>
      <c r="F41" s="16">
        <v>0</v>
      </c>
      <c r="G41" s="57" t="s">
        <v>187</v>
      </c>
      <c r="H41" s="18">
        <f t="shared" si="1"/>
        <v>0</v>
      </c>
      <c r="I41" s="16">
        <f t="shared" si="2"/>
        <v>0</v>
      </c>
      <c r="J41" s="16">
        <v>5</v>
      </c>
      <c r="K41" s="16">
        <f t="shared" si="3"/>
        <v>5</v>
      </c>
      <c r="L41" s="33">
        <v>22.2097293799185</v>
      </c>
      <c r="M41" s="34">
        <f t="shared" si="4"/>
        <v>27.2097293799185</v>
      </c>
      <c r="N41" s="35">
        <f t="shared" si="7"/>
        <v>0</v>
      </c>
      <c r="O41" s="36">
        <f t="shared" si="6"/>
        <v>27.2097293799185</v>
      </c>
      <c r="P41" s="18">
        <v>311888</v>
      </c>
      <c r="Q41" s="18">
        <v>1763</v>
      </c>
      <c r="R41" s="18"/>
      <c r="S41" s="18"/>
      <c r="T41" s="18"/>
    </row>
    <row r="42" spans="1:25" s="1" customFormat="1" ht="18.75">
      <c r="A42" s="13">
        <v>128</v>
      </c>
      <c r="B42" s="13">
        <v>1214614935</v>
      </c>
      <c r="C42" s="14" t="s">
        <v>257</v>
      </c>
      <c r="D42" s="14" t="s">
        <v>235</v>
      </c>
      <c r="E42" s="16">
        <v>4</v>
      </c>
      <c r="F42" s="16">
        <v>50</v>
      </c>
      <c r="G42" s="57" t="s">
        <v>187</v>
      </c>
      <c r="H42" s="18">
        <f t="shared" si="1"/>
        <v>4</v>
      </c>
      <c r="I42" s="16">
        <f t="shared" si="2"/>
        <v>1</v>
      </c>
      <c r="J42" s="16">
        <v>0</v>
      </c>
      <c r="K42" s="16">
        <f t="shared" si="3"/>
        <v>5</v>
      </c>
      <c r="L42" s="33">
        <v>21.9417282234736</v>
      </c>
      <c r="M42" s="34">
        <f t="shared" si="4"/>
        <v>26.9417282234736</v>
      </c>
      <c r="N42" s="35">
        <f t="shared" si="7"/>
        <v>0</v>
      </c>
      <c r="O42" s="36">
        <f t="shared" si="6"/>
        <v>26.9417282234736</v>
      </c>
      <c r="P42" s="18">
        <v>320907</v>
      </c>
      <c r="Q42" s="18">
        <v>2055</v>
      </c>
      <c r="R42" s="18"/>
      <c r="S42" s="18"/>
      <c r="T42" s="47"/>
    </row>
    <row r="43" spans="1:25" s="1" customFormat="1" ht="18.75">
      <c r="A43" s="14">
        <v>103</v>
      </c>
      <c r="B43" s="13">
        <v>1540443440</v>
      </c>
      <c r="C43" s="13" t="s">
        <v>193</v>
      </c>
      <c r="D43" s="24" t="s">
        <v>189</v>
      </c>
      <c r="E43" s="16">
        <v>3</v>
      </c>
      <c r="F43" s="16">
        <v>60</v>
      </c>
      <c r="G43" s="57" t="s">
        <v>187</v>
      </c>
      <c r="H43" s="18">
        <f t="shared" si="1"/>
        <v>3</v>
      </c>
      <c r="I43" s="16">
        <f t="shared" si="2"/>
        <v>1.2</v>
      </c>
      <c r="J43" s="16">
        <v>0</v>
      </c>
      <c r="K43" s="16">
        <f t="shared" si="3"/>
        <v>4.2</v>
      </c>
      <c r="L43" s="33">
        <v>22.543745987166702</v>
      </c>
      <c r="M43" s="34">
        <f t="shared" si="4"/>
        <v>26.743745987166701</v>
      </c>
      <c r="N43" s="35">
        <f t="shared" si="7"/>
        <v>0</v>
      </c>
      <c r="O43" s="36">
        <f t="shared" si="6"/>
        <v>26.743745987166701</v>
      </c>
      <c r="P43" s="18">
        <v>224007</v>
      </c>
      <c r="Q43" s="18">
        <v>1301</v>
      </c>
      <c r="R43" s="18"/>
      <c r="S43" s="18"/>
      <c r="T43" s="33"/>
    </row>
    <row r="44" spans="1:25" s="1" customFormat="1" ht="18.75">
      <c r="A44" s="14">
        <v>46</v>
      </c>
      <c r="B44" s="13">
        <v>2109182835</v>
      </c>
      <c r="C44" s="13" t="s">
        <v>92</v>
      </c>
      <c r="D44" s="24"/>
      <c r="E44" s="16">
        <v>4</v>
      </c>
      <c r="F44" s="16">
        <v>60</v>
      </c>
      <c r="G44" s="57" t="s">
        <v>187</v>
      </c>
      <c r="H44" s="18">
        <f t="shared" si="1"/>
        <v>4</v>
      </c>
      <c r="I44" s="16">
        <f t="shared" si="2"/>
        <v>1.2</v>
      </c>
      <c r="J44" s="16">
        <v>0</v>
      </c>
      <c r="K44" s="16">
        <f t="shared" si="3"/>
        <v>5.2</v>
      </c>
      <c r="L44" s="33">
        <v>21.5313648291947</v>
      </c>
      <c r="M44" s="34">
        <f t="shared" si="4"/>
        <v>26.7313648291947</v>
      </c>
      <c r="N44" s="35">
        <f t="shared" si="7"/>
        <v>0</v>
      </c>
      <c r="O44" s="36">
        <f t="shared" si="6"/>
        <v>26.7313648291947</v>
      </c>
      <c r="P44" s="18">
        <v>283399</v>
      </c>
      <c r="Q44" s="18">
        <v>1660</v>
      </c>
      <c r="R44" s="18"/>
      <c r="S44" s="18"/>
      <c r="T44" s="18"/>
    </row>
    <row r="45" spans="1:25" s="1" customFormat="1" ht="18.75">
      <c r="A45" s="14">
        <v>93</v>
      </c>
      <c r="B45" s="13">
        <v>1458346420</v>
      </c>
      <c r="C45" s="13" t="s">
        <v>178</v>
      </c>
      <c r="D45" s="24"/>
      <c r="E45" s="16">
        <v>2</v>
      </c>
      <c r="F45" s="16">
        <v>60</v>
      </c>
      <c r="G45" s="57" t="s">
        <v>187</v>
      </c>
      <c r="H45" s="18">
        <f t="shared" si="1"/>
        <v>2</v>
      </c>
      <c r="I45" s="16">
        <f t="shared" si="2"/>
        <v>1.2</v>
      </c>
      <c r="J45" s="16">
        <v>0</v>
      </c>
      <c r="K45" s="16">
        <f t="shared" si="3"/>
        <v>3.2</v>
      </c>
      <c r="L45" s="33">
        <v>23.3670694172108</v>
      </c>
      <c r="M45" s="34">
        <f t="shared" si="4"/>
        <v>26.567069417210799</v>
      </c>
      <c r="N45" s="35">
        <f t="shared" si="7"/>
        <v>0</v>
      </c>
      <c r="O45" s="36">
        <f t="shared" si="6"/>
        <v>26.567069417210799</v>
      </c>
      <c r="P45" s="18">
        <v>271537</v>
      </c>
      <c r="Q45" s="18">
        <v>1671</v>
      </c>
      <c r="R45" s="18"/>
      <c r="S45" s="18"/>
      <c r="T45" s="47"/>
    </row>
    <row r="46" spans="1:25" s="3" customFormat="1" ht="18.75">
      <c r="A46" s="14">
        <v>77</v>
      </c>
      <c r="B46" s="13">
        <v>904395212</v>
      </c>
      <c r="C46" s="13" t="s">
        <v>157</v>
      </c>
      <c r="D46" s="14" t="s">
        <v>140</v>
      </c>
      <c r="E46" s="16">
        <v>0</v>
      </c>
      <c r="F46" s="16">
        <v>0</v>
      </c>
      <c r="G46" s="57" t="s">
        <v>187</v>
      </c>
      <c r="H46" s="18">
        <f t="shared" si="1"/>
        <v>0</v>
      </c>
      <c r="I46" s="16">
        <f t="shared" si="2"/>
        <v>0</v>
      </c>
      <c r="J46" s="16">
        <v>0</v>
      </c>
      <c r="K46" s="16">
        <f t="shared" si="3"/>
        <v>0</v>
      </c>
      <c r="L46" s="33">
        <v>26.139022376998099</v>
      </c>
      <c r="M46" s="34">
        <f t="shared" si="4"/>
        <v>26.139022376998099</v>
      </c>
      <c r="N46" s="35">
        <f t="shared" si="7"/>
        <v>0</v>
      </c>
      <c r="O46" s="36">
        <f t="shared" si="6"/>
        <v>26.139022376998099</v>
      </c>
      <c r="P46" s="18"/>
      <c r="Q46" s="18"/>
      <c r="R46" s="18"/>
      <c r="S46" s="18"/>
      <c r="T46" s="18"/>
    </row>
    <row r="47" spans="1:25" s="3" customFormat="1" ht="18.75">
      <c r="A47" s="13">
        <v>131</v>
      </c>
      <c r="B47" s="13">
        <v>1697244668</v>
      </c>
      <c r="C47" s="14" t="s">
        <v>242</v>
      </c>
      <c r="D47" s="68"/>
      <c r="E47" s="16">
        <v>2</v>
      </c>
      <c r="F47" s="16">
        <v>60</v>
      </c>
      <c r="G47" s="57" t="s">
        <v>187</v>
      </c>
      <c r="H47" s="18">
        <f t="shared" si="1"/>
        <v>2</v>
      </c>
      <c r="I47" s="16">
        <f t="shared" si="2"/>
        <v>1.2</v>
      </c>
      <c r="J47" s="16">
        <v>0</v>
      </c>
      <c r="K47" s="16">
        <f t="shared" si="3"/>
        <v>3.2</v>
      </c>
      <c r="L47" s="33">
        <v>22.5536155994279</v>
      </c>
      <c r="M47" s="34">
        <f t="shared" si="4"/>
        <v>25.753615599427899</v>
      </c>
      <c r="N47" s="35">
        <f t="shared" si="7"/>
        <v>0</v>
      </c>
      <c r="O47" s="36">
        <f t="shared" si="6"/>
        <v>25.753615599427899</v>
      </c>
      <c r="P47" s="18">
        <v>251279</v>
      </c>
      <c r="Q47" s="18">
        <v>1535</v>
      </c>
      <c r="R47" s="18"/>
      <c r="S47" s="18"/>
      <c r="T47" s="47"/>
    </row>
    <row r="48" spans="1:25" s="3" customFormat="1" ht="18.75">
      <c r="A48" s="13">
        <v>148</v>
      </c>
      <c r="B48" s="13">
        <v>1579518877</v>
      </c>
      <c r="C48" s="14" t="s">
        <v>274</v>
      </c>
      <c r="D48" s="68"/>
      <c r="E48" s="16">
        <v>2</v>
      </c>
      <c r="F48" s="16">
        <v>48</v>
      </c>
      <c r="G48" s="57" t="s">
        <v>187</v>
      </c>
      <c r="H48" s="18">
        <f t="shared" si="1"/>
        <v>2</v>
      </c>
      <c r="I48" s="16">
        <f t="shared" si="2"/>
        <v>0.96</v>
      </c>
      <c r="J48" s="16">
        <v>0</v>
      </c>
      <c r="K48" s="16">
        <f t="shared" si="3"/>
        <v>2.96</v>
      </c>
      <c r="L48" s="33">
        <v>22.767023081941499</v>
      </c>
      <c r="M48" s="34">
        <f t="shared" si="4"/>
        <v>25.7270230819415</v>
      </c>
      <c r="N48" s="35">
        <f t="shared" si="7"/>
        <v>0</v>
      </c>
      <c r="O48" s="36">
        <f t="shared" si="6"/>
        <v>25.7270230819415</v>
      </c>
      <c r="P48" s="18">
        <v>224078</v>
      </c>
      <c r="Q48" s="18">
        <v>1164</v>
      </c>
      <c r="R48" s="4"/>
      <c r="S48" s="4"/>
      <c r="T48" s="4"/>
    </row>
    <row r="49" spans="1:115" s="3" customFormat="1" ht="18.75">
      <c r="A49" s="13">
        <v>144</v>
      </c>
      <c r="B49" s="13">
        <v>1763923855</v>
      </c>
      <c r="C49" s="14" t="s">
        <v>269</v>
      </c>
      <c r="D49" s="68"/>
      <c r="E49" s="16">
        <v>2</v>
      </c>
      <c r="F49" s="16">
        <v>32</v>
      </c>
      <c r="G49" s="57" t="s">
        <v>187</v>
      </c>
      <c r="H49" s="18">
        <f t="shared" si="1"/>
        <v>2</v>
      </c>
      <c r="I49" s="16">
        <f t="shared" si="2"/>
        <v>0.64</v>
      </c>
      <c r="J49" s="16">
        <v>0</v>
      </c>
      <c r="K49" s="16">
        <f t="shared" si="3"/>
        <v>2.64</v>
      </c>
      <c r="L49" s="33">
        <v>22.894396407505202</v>
      </c>
      <c r="M49" s="34">
        <f t="shared" si="4"/>
        <v>25.534396407505202</v>
      </c>
      <c r="N49" s="35">
        <f t="shared" si="7"/>
        <v>0</v>
      </c>
      <c r="O49" s="36">
        <f t="shared" si="6"/>
        <v>25.534396407505202</v>
      </c>
      <c r="P49" s="18">
        <v>210258</v>
      </c>
      <c r="Q49" s="18">
        <v>1210</v>
      </c>
      <c r="R49" s="4"/>
      <c r="S49" s="4"/>
      <c r="T49" s="4"/>
    </row>
    <row r="50" spans="1:115" s="3" customFormat="1" ht="18.75">
      <c r="A50" s="13">
        <v>111</v>
      </c>
      <c r="B50" s="13">
        <v>821132395</v>
      </c>
      <c r="C50" s="13" t="s">
        <v>216</v>
      </c>
      <c r="D50" s="68"/>
      <c r="E50" s="16">
        <v>0</v>
      </c>
      <c r="F50" s="16">
        <v>0</v>
      </c>
      <c r="G50" s="57" t="s">
        <v>187</v>
      </c>
      <c r="H50" s="18">
        <f t="shared" si="1"/>
        <v>0</v>
      </c>
      <c r="I50" s="16">
        <f t="shared" si="2"/>
        <v>0</v>
      </c>
      <c r="J50" s="16">
        <v>0</v>
      </c>
      <c r="K50" s="16">
        <f t="shared" si="3"/>
        <v>0</v>
      </c>
      <c r="L50" s="33">
        <v>25.274380306432999</v>
      </c>
      <c r="M50" s="34">
        <f t="shared" si="4"/>
        <v>25.274380306432999</v>
      </c>
      <c r="N50" s="35">
        <f t="shared" si="7"/>
        <v>0</v>
      </c>
      <c r="O50" s="36">
        <f t="shared" si="6"/>
        <v>25.274380306432999</v>
      </c>
      <c r="P50" s="18">
        <v>210801</v>
      </c>
      <c r="Q50" s="18">
        <v>1237</v>
      </c>
      <c r="R50" s="18"/>
      <c r="S50" s="18"/>
      <c r="T50" s="48"/>
    </row>
    <row r="51" spans="1:115" s="69" customFormat="1" ht="18.75">
      <c r="A51" s="13">
        <v>126</v>
      </c>
      <c r="B51" s="13">
        <v>2052156392</v>
      </c>
      <c r="C51" s="14" t="s">
        <v>234</v>
      </c>
      <c r="D51" s="68"/>
      <c r="E51" s="16">
        <v>2</v>
      </c>
      <c r="F51" s="16">
        <v>60</v>
      </c>
      <c r="G51" s="57" t="s">
        <v>187</v>
      </c>
      <c r="H51" s="18">
        <f t="shared" si="1"/>
        <v>2</v>
      </c>
      <c r="I51" s="16">
        <f t="shared" si="2"/>
        <v>1.2</v>
      </c>
      <c r="J51" s="16">
        <v>0</v>
      </c>
      <c r="K51" s="16">
        <f t="shared" si="3"/>
        <v>3.2</v>
      </c>
      <c r="L51" s="33">
        <v>22.012854270305901</v>
      </c>
      <c r="M51" s="34">
        <f t="shared" si="4"/>
        <v>25.2128542703059</v>
      </c>
      <c r="N51" s="35">
        <f t="shared" si="7"/>
        <v>0</v>
      </c>
      <c r="O51" s="36">
        <f t="shared" si="6"/>
        <v>25.2128542703059</v>
      </c>
      <c r="P51" s="18">
        <v>310960</v>
      </c>
      <c r="Q51" s="18">
        <v>1837</v>
      </c>
      <c r="R51" s="18"/>
      <c r="S51" s="18"/>
      <c r="T51" s="4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4">
        <v>2</v>
      </c>
      <c r="B52" s="13">
        <v>13685366739</v>
      </c>
      <c r="C52" s="13" t="s">
        <v>30</v>
      </c>
      <c r="D52" s="24"/>
      <c r="E52" s="16">
        <v>0</v>
      </c>
      <c r="F52" s="16">
        <v>0</v>
      </c>
      <c r="G52" s="57" t="s">
        <v>187</v>
      </c>
      <c r="H52" s="18">
        <f t="shared" si="1"/>
        <v>0</v>
      </c>
      <c r="I52" s="16">
        <f t="shared" si="2"/>
        <v>0</v>
      </c>
      <c r="J52" s="16">
        <v>0</v>
      </c>
      <c r="K52" s="16">
        <f t="shared" si="3"/>
        <v>0</v>
      </c>
      <c r="L52" s="33">
        <v>24.916306105356</v>
      </c>
      <c r="M52" s="34">
        <f t="shared" si="4"/>
        <v>24.916306105356</v>
      </c>
      <c r="N52" s="35">
        <f t="shared" si="7"/>
        <v>0</v>
      </c>
      <c r="O52" s="36">
        <f t="shared" si="6"/>
        <v>24.916306105356</v>
      </c>
      <c r="P52" s="18">
        <v>225386</v>
      </c>
      <c r="Q52" s="18">
        <v>1393</v>
      </c>
      <c r="R52" s="18"/>
      <c r="S52" s="18"/>
      <c r="T52" s="1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4">
        <v>105</v>
      </c>
      <c r="B53" s="13">
        <v>1172805144</v>
      </c>
      <c r="C53" s="14" t="s">
        <v>267</v>
      </c>
      <c r="D53" s="24" t="s">
        <v>188</v>
      </c>
      <c r="E53" s="16">
        <v>0</v>
      </c>
      <c r="F53" s="16">
        <v>0</v>
      </c>
      <c r="G53" s="57" t="s">
        <v>187</v>
      </c>
      <c r="H53" s="18">
        <v>0</v>
      </c>
      <c r="I53" s="16">
        <f t="shared" si="2"/>
        <v>0</v>
      </c>
      <c r="J53" s="16">
        <v>0</v>
      </c>
      <c r="K53" s="16">
        <f t="shared" si="3"/>
        <v>0</v>
      </c>
      <c r="L53" s="33">
        <v>24.58</v>
      </c>
      <c r="M53" s="34">
        <f t="shared" si="4"/>
        <v>24.58</v>
      </c>
      <c r="N53" s="35">
        <f t="shared" si="7"/>
        <v>0</v>
      </c>
      <c r="O53" s="36">
        <f t="shared" si="6"/>
        <v>24.58</v>
      </c>
      <c r="P53" s="18">
        <v>208857</v>
      </c>
      <c r="Q53" s="18">
        <v>1195</v>
      </c>
      <c r="R53" s="18"/>
      <c r="S53" s="18"/>
      <c r="T53" s="33"/>
    </row>
    <row r="54" spans="1:115" s="3" customFormat="1" ht="18.75">
      <c r="A54" s="13">
        <v>118</v>
      </c>
      <c r="B54" s="13">
        <v>15662671026</v>
      </c>
      <c r="C54" s="13" t="s">
        <v>225</v>
      </c>
      <c r="D54" s="68"/>
      <c r="E54" s="16">
        <v>0</v>
      </c>
      <c r="F54" s="16">
        <v>0</v>
      </c>
      <c r="G54" s="57" t="s">
        <v>187</v>
      </c>
      <c r="H54" s="18">
        <f t="shared" ref="H54:H77" si="8">E54</f>
        <v>0</v>
      </c>
      <c r="I54" s="16">
        <f t="shared" si="2"/>
        <v>0</v>
      </c>
      <c r="J54" s="16">
        <v>0</v>
      </c>
      <c r="K54" s="16">
        <f t="shared" si="3"/>
        <v>0</v>
      </c>
      <c r="L54" s="33">
        <v>24.2395660667001</v>
      </c>
      <c r="M54" s="34">
        <f t="shared" si="4"/>
        <v>24.2395660667001</v>
      </c>
      <c r="N54" s="35">
        <f t="shared" si="7"/>
        <v>0</v>
      </c>
      <c r="O54" s="36">
        <f t="shared" si="6"/>
        <v>24.2395660667001</v>
      </c>
      <c r="P54" s="18">
        <v>208394</v>
      </c>
      <c r="Q54" s="18">
        <v>1293</v>
      </c>
      <c r="R54" s="18"/>
      <c r="S54" s="18"/>
      <c r="T54" s="48"/>
    </row>
    <row r="55" spans="1:115" s="3" customFormat="1" ht="18.75">
      <c r="A55" s="13">
        <v>142</v>
      </c>
      <c r="B55" s="13">
        <v>465762786</v>
      </c>
      <c r="C55" s="14" t="s">
        <v>262</v>
      </c>
      <c r="D55" s="68"/>
      <c r="E55" s="16">
        <v>0</v>
      </c>
      <c r="F55" s="16">
        <v>29</v>
      </c>
      <c r="G55" s="57" t="s">
        <v>187</v>
      </c>
      <c r="H55" s="18">
        <f t="shared" si="8"/>
        <v>0</v>
      </c>
      <c r="I55" s="16">
        <f t="shared" si="2"/>
        <v>0.57999999999999996</v>
      </c>
      <c r="J55" s="16">
        <v>0</v>
      </c>
      <c r="K55" s="16">
        <f t="shared" si="3"/>
        <v>0.57999999999999996</v>
      </c>
      <c r="L55" s="33">
        <v>23.263167869200402</v>
      </c>
      <c r="M55" s="34">
        <f t="shared" si="4"/>
        <v>23.8431678692004</v>
      </c>
      <c r="N55" s="35">
        <f t="shared" si="7"/>
        <v>0</v>
      </c>
      <c r="O55" s="36">
        <f t="shared" si="6"/>
        <v>23.8431678692004</v>
      </c>
      <c r="P55" s="18">
        <v>135502</v>
      </c>
      <c r="Q55" s="18">
        <v>822</v>
      </c>
      <c r="R55" s="18"/>
      <c r="S55" s="18"/>
      <c r="T55" s="47"/>
    </row>
    <row r="56" spans="1:115" s="3" customFormat="1" ht="18.75">
      <c r="A56" s="13">
        <v>125</v>
      </c>
      <c r="B56" s="13">
        <v>2122462759</v>
      </c>
      <c r="C56" s="14" t="s">
        <v>236</v>
      </c>
      <c r="D56" s="68"/>
      <c r="E56" s="16">
        <v>0</v>
      </c>
      <c r="F56" s="16">
        <v>0</v>
      </c>
      <c r="G56" s="57" t="s">
        <v>187</v>
      </c>
      <c r="H56" s="18">
        <f t="shared" si="8"/>
        <v>0</v>
      </c>
      <c r="I56" s="16">
        <f t="shared" si="2"/>
        <v>0</v>
      </c>
      <c r="J56" s="16">
        <v>0</v>
      </c>
      <c r="K56" s="16">
        <f t="shared" si="3"/>
        <v>0</v>
      </c>
      <c r="L56" s="33">
        <v>23.802246632256299</v>
      </c>
      <c r="M56" s="34">
        <f t="shared" si="4"/>
        <v>23.802246632256299</v>
      </c>
      <c r="N56" s="35">
        <f t="shared" si="7"/>
        <v>0</v>
      </c>
      <c r="O56" s="36">
        <f t="shared" si="6"/>
        <v>23.802246632256299</v>
      </c>
      <c r="P56" s="18">
        <v>305335</v>
      </c>
      <c r="Q56" s="18">
        <v>1883</v>
      </c>
      <c r="R56" s="18"/>
      <c r="S56" s="18"/>
      <c r="T56" s="47"/>
    </row>
    <row r="57" spans="1:115" s="3" customFormat="1" ht="18.75">
      <c r="A57" s="14">
        <v>16</v>
      </c>
      <c r="B57" s="13">
        <v>438498603</v>
      </c>
      <c r="C57" s="13" t="s">
        <v>61</v>
      </c>
      <c r="D57" s="24"/>
      <c r="E57" s="16">
        <v>0</v>
      </c>
      <c r="F57" s="16">
        <v>0</v>
      </c>
      <c r="G57" s="57" t="s">
        <v>187</v>
      </c>
      <c r="H57" s="18">
        <f t="shared" si="8"/>
        <v>0</v>
      </c>
      <c r="I57" s="16">
        <f t="shared" si="2"/>
        <v>0</v>
      </c>
      <c r="J57" s="16">
        <v>0</v>
      </c>
      <c r="K57" s="16">
        <f t="shared" si="3"/>
        <v>0</v>
      </c>
      <c r="L57" s="33">
        <v>23.6451669072631</v>
      </c>
      <c r="M57" s="34">
        <f t="shared" si="4"/>
        <v>23.6451669072631</v>
      </c>
      <c r="N57" s="35">
        <f t="shared" si="7"/>
        <v>0</v>
      </c>
      <c r="O57" s="36">
        <f t="shared" si="6"/>
        <v>23.6451669072631</v>
      </c>
      <c r="P57" s="18">
        <v>262374</v>
      </c>
      <c r="Q57" s="18">
        <v>1515</v>
      </c>
      <c r="R57" s="18"/>
      <c r="S57" s="18"/>
      <c r="T57" s="4"/>
    </row>
    <row r="58" spans="1:115" s="3" customFormat="1" ht="18.75">
      <c r="A58" s="14">
        <v>119</v>
      </c>
      <c r="B58" s="13">
        <v>733336415</v>
      </c>
      <c r="C58" s="13" t="s">
        <v>237</v>
      </c>
      <c r="D58" s="24" t="s">
        <v>227</v>
      </c>
      <c r="E58" s="16">
        <v>0</v>
      </c>
      <c r="F58" s="16">
        <v>0</v>
      </c>
      <c r="G58" s="57" t="s">
        <v>187</v>
      </c>
      <c r="H58" s="18">
        <f t="shared" si="8"/>
        <v>0</v>
      </c>
      <c r="I58" s="16">
        <f t="shared" si="2"/>
        <v>0</v>
      </c>
      <c r="J58" s="16">
        <v>0</v>
      </c>
      <c r="K58" s="16">
        <f t="shared" si="3"/>
        <v>0</v>
      </c>
      <c r="L58" s="33">
        <v>23.334371311325</v>
      </c>
      <c r="M58" s="34">
        <f t="shared" si="4"/>
        <v>23.334371311325</v>
      </c>
      <c r="N58" s="35">
        <f t="shared" si="7"/>
        <v>0</v>
      </c>
      <c r="O58" s="36">
        <f t="shared" si="6"/>
        <v>23.334371311325</v>
      </c>
      <c r="P58" s="18"/>
      <c r="Q58" s="18"/>
      <c r="R58" s="18"/>
      <c r="S58" s="18"/>
      <c r="T58" s="47"/>
    </row>
    <row r="59" spans="1:115" s="3" customFormat="1" ht="18.75">
      <c r="A59" s="13">
        <v>114</v>
      </c>
      <c r="B59" s="13">
        <v>1332846724</v>
      </c>
      <c r="C59" s="13" t="s">
        <v>224</v>
      </c>
      <c r="D59" s="68"/>
      <c r="E59" s="16">
        <v>0</v>
      </c>
      <c r="F59" s="16">
        <v>0</v>
      </c>
      <c r="G59" s="57" t="s">
        <v>187</v>
      </c>
      <c r="H59" s="18">
        <f t="shared" si="8"/>
        <v>0</v>
      </c>
      <c r="I59" s="16">
        <f t="shared" si="2"/>
        <v>0</v>
      </c>
      <c r="J59" s="16">
        <v>0</v>
      </c>
      <c r="K59" s="16">
        <f t="shared" si="3"/>
        <v>0</v>
      </c>
      <c r="L59" s="33">
        <v>22.5177508358727</v>
      </c>
      <c r="M59" s="34">
        <f t="shared" si="4"/>
        <v>22.5177508358727</v>
      </c>
      <c r="N59" s="35">
        <f t="shared" si="7"/>
        <v>0</v>
      </c>
      <c r="O59" s="36">
        <f t="shared" si="6"/>
        <v>22.5177508358727</v>
      </c>
      <c r="P59" s="18">
        <v>208572</v>
      </c>
      <c r="Q59" s="18">
        <v>1207</v>
      </c>
      <c r="R59" s="18"/>
      <c r="S59" s="18"/>
      <c r="T59" s="48"/>
    </row>
    <row r="60" spans="1:115" s="3" customFormat="1" ht="18.75">
      <c r="A60" s="14">
        <v>124</v>
      </c>
      <c r="B60" s="13">
        <v>2140716167</v>
      </c>
      <c r="C60" s="13" t="s">
        <v>231</v>
      </c>
      <c r="D60" s="24"/>
      <c r="E60" s="16">
        <v>0</v>
      </c>
      <c r="F60" s="16">
        <v>0</v>
      </c>
      <c r="G60" s="57" t="s">
        <v>187</v>
      </c>
      <c r="H60" s="18">
        <f t="shared" si="8"/>
        <v>0</v>
      </c>
      <c r="I60" s="16">
        <f t="shared" si="2"/>
        <v>0</v>
      </c>
      <c r="J60" s="16">
        <v>0</v>
      </c>
      <c r="K60" s="16">
        <f t="shared" si="3"/>
        <v>0</v>
      </c>
      <c r="L60" s="33">
        <v>21.729087291630901</v>
      </c>
      <c r="M60" s="34">
        <f t="shared" si="4"/>
        <v>21.729087291630901</v>
      </c>
      <c r="N60" s="35">
        <f t="shared" si="7"/>
        <v>0</v>
      </c>
      <c r="O60" s="36">
        <f t="shared" si="6"/>
        <v>21.729087291630901</v>
      </c>
      <c r="P60" s="18">
        <v>213720</v>
      </c>
      <c r="Q60" s="18">
        <v>1284</v>
      </c>
      <c r="R60" s="18"/>
      <c r="S60" s="18"/>
      <c r="T60" s="47"/>
    </row>
    <row r="61" spans="1:115" s="3" customFormat="1" ht="18.75">
      <c r="A61" s="13">
        <v>145</v>
      </c>
      <c r="B61" s="13">
        <v>1879552695</v>
      </c>
      <c r="C61" s="14" t="s">
        <v>271</v>
      </c>
      <c r="D61" s="68"/>
      <c r="E61" s="16">
        <v>0</v>
      </c>
      <c r="F61" s="16">
        <v>0</v>
      </c>
      <c r="G61" s="57" t="s">
        <v>187</v>
      </c>
      <c r="H61" s="18">
        <f t="shared" si="8"/>
        <v>0</v>
      </c>
      <c r="I61" s="16">
        <f t="shared" si="2"/>
        <v>0</v>
      </c>
      <c r="J61" s="16">
        <v>0</v>
      </c>
      <c r="K61" s="16">
        <f t="shared" si="3"/>
        <v>0</v>
      </c>
      <c r="L61" s="33">
        <v>21.341780084712902</v>
      </c>
      <c r="M61" s="34">
        <f t="shared" si="4"/>
        <v>21.341780084712902</v>
      </c>
      <c r="N61" s="35">
        <f t="shared" si="7"/>
        <v>0</v>
      </c>
      <c r="O61" s="36">
        <f t="shared" si="6"/>
        <v>21.341780084712902</v>
      </c>
      <c r="P61" s="18">
        <v>0</v>
      </c>
      <c r="Q61" s="18">
        <v>0</v>
      </c>
      <c r="R61" s="4"/>
      <c r="S61" s="4"/>
      <c r="T61" s="4"/>
    </row>
    <row r="62" spans="1:115" s="3" customFormat="1" ht="18.75">
      <c r="A62" s="13">
        <v>132</v>
      </c>
      <c r="B62" s="13">
        <v>620404528</v>
      </c>
      <c r="C62" s="14" t="s">
        <v>243</v>
      </c>
      <c r="D62" s="68"/>
      <c r="E62" s="16">
        <v>0</v>
      </c>
      <c r="F62" s="16">
        <v>0</v>
      </c>
      <c r="G62" s="57" t="s">
        <v>187</v>
      </c>
      <c r="H62" s="18">
        <f t="shared" si="8"/>
        <v>0</v>
      </c>
      <c r="I62" s="16">
        <f t="shared" si="2"/>
        <v>0</v>
      </c>
      <c r="J62" s="16">
        <v>0</v>
      </c>
      <c r="K62" s="16">
        <f t="shared" si="3"/>
        <v>0</v>
      </c>
      <c r="L62" s="33">
        <v>21.303019900157</v>
      </c>
      <c r="M62" s="34">
        <f t="shared" si="4"/>
        <v>21.303019900157</v>
      </c>
      <c r="N62" s="35">
        <f t="shared" si="7"/>
        <v>0</v>
      </c>
      <c r="O62" s="36">
        <f t="shared" si="6"/>
        <v>21.303019900157</v>
      </c>
      <c r="P62" s="18">
        <v>217655</v>
      </c>
      <c r="Q62" s="18">
        <v>1302</v>
      </c>
      <c r="R62" s="18"/>
      <c r="S62" s="18"/>
      <c r="T62" s="47"/>
    </row>
    <row r="63" spans="1:115" s="3" customFormat="1" ht="18.75">
      <c r="A63" s="14">
        <v>27</v>
      </c>
      <c r="B63" s="13">
        <v>2114875544</v>
      </c>
      <c r="C63" s="13" t="s">
        <v>73</v>
      </c>
      <c r="D63" s="24"/>
      <c r="E63" s="16">
        <v>0</v>
      </c>
      <c r="F63" s="16">
        <v>0</v>
      </c>
      <c r="G63" s="57" t="s">
        <v>187</v>
      </c>
      <c r="H63" s="18">
        <f t="shared" si="8"/>
        <v>0</v>
      </c>
      <c r="I63" s="16">
        <f t="shared" si="2"/>
        <v>0</v>
      </c>
      <c r="J63" s="16">
        <v>0</v>
      </c>
      <c r="K63" s="16">
        <f t="shared" si="3"/>
        <v>0</v>
      </c>
      <c r="L63" s="33">
        <v>21.299999851303401</v>
      </c>
      <c r="M63" s="34">
        <f t="shared" si="4"/>
        <v>21.299999851303401</v>
      </c>
      <c r="N63" s="35">
        <f t="shared" si="7"/>
        <v>0</v>
      </c>
      <c r="O63" s="36">
        <f t="shared" si="6"/>
        <v>21.299999851303401</v>
      </c>
      <c r="P63" s="18"/>
      <c r="Q63" s="18"/>
      <c r="R63" s="18"/>
      <c r="S63" s="18"/>
      <c r="T63" s="4"/>
    </row>
    <row r="64" spans="1:115" s="3" customFormat="1" ht="18.75">
      <c r="A64" s="13">
        <v>108</v>
      </c>
      <c r="B64" s="13">
        <v>914057984</v>
      </c>
      <c r="C64" s="13" t="s">
        <v>196</v>
      </c>
      <c r="D64" s="24"/>
      <c r="E64" s="16">
        <v>0</v>
      </c>
      <c r="F64" s="16">
        <v>0</v>
      </c>
      <c r="G64" s="57" t="s">
        <v>187</v>
      </c>
      <c r="H64" s="18">
        <f t="shared" si="8"/>
        <v>0</v>
      </c>
      <c r="I64" s="16">
        <f t="shared" si="2"/>
        <v>0</v>
      </c>
      <c r="J64" s="16">
        <v>0</v>
      </c>
      <c r="K64" s="16">
        <f t="shared" si="3"/>
        <v>0</v>
      </c>
      <c r="L64" s="33">
        <v>20.3510959276622</v>
      </c>
      <c r="M64" s="34">
        <f t="shared" si="4"/>
        <v>20.3510959276622</v>
      </c>
      <c r="N64" s="35">
        <f t="shared" si="7"/>
        <v>0</v>
      </c>
      <c r="O64" s="36">
        <f t="shared" si="6"/>
        <v>20.3510959276622</v>
      </c>
      <c r="P64" s="18"/>
      <c r="Q64" s="18"/>
      <c r="R64" s="18"/>
      <c r="S64" s="18"/>
      <c r="T64" s="47"/>
    </row>
    <row r="65" spans="1:20" ht="18.75">
      <c r="A65" s="13">
        <v>149</v>
      </c>
      <c r="B65" s="13">
        <v>1326195449</v>
      </c>
      <c r="C65" s="14" t="s">
        <v>134</v>
      </c>
      <c r="D65" s="68"/>
      <c r="E65" s="16">
        <v>0</v>
      </c>
      <c r="F65" s="16">
        <v>0</v>
      </c>
      <c r="G65" s="57" t="s">
        <v>187</v>
      </c>
      <c r="H65" s="18">
        <f t="shared" si="8"/>
        <v>0</v>
      </c>
      <c r="I65" s="16">
        <f t="shared" si="2"/>
        <v>0</v>
      </c>
      <c r="J65" s="16">
        <v>0</v>
      </c>
      <c r="K65" s="16">
        <f t="shared" si="3"/>
        <v>0</v>
      </c>
      <c r="L65" s="33">
        <v>20.054690037972101</v>
      </c>
      <c r="M65" s="34">
        <f t="shared" si="4"/>
        <v>20.054690037972101</v>
      </c>
      <c r="N65" s="35">
        <f t="shared" si="7"/>
        <v>0</v>
      </c>
      <c r="O65" s="36">
        <f t="shared" si="6"/>
        <v>20.054690037972101</v>
      </c>
      <c r="P65" s="18">
        <v>182053</v>
      </c>
      <c r="Q65" s="18">
        <v>1066</v>
      </c>
    </row>
    <row r="66" spans="1:20" ht="18.75">
      <c r="A66" s="13">
        <v>152</v>
      </c>
      <c r="B66" s="13">
        <v>808637979</v>
      </c>
      <c r="C66" s="14" t="s">
        <v>277</v>
      </c>
      <c r="D66" s="68"/>
      <c r="E66" s="16">
        <v>0</v>
      </c>
      <c r="F66" s="16">
        <v>17</v>
      </c>
      <c r="G66" s="57" t="s">
        <v>187</v>
      </c>
      <c r="H66" s="18">
        <f t="shared" si="8"/>
        <v>0</v>
      </c>
      <c r="I66" s="16">
        <f t="shared" si="2"/>
        <v>0.34</v>
      </c>
      <c r="J66" s="16">
        <v>0</v>
      </c>
      <c r="K66" s="16">
        <f t="shared" si="3"/>
        <v>0.34</v>
      </c>
      <c r="L66" s="33">
        <v>18.695154772435998</v>
      </c>
      <c r="M66" s="34">
        <f t="shared" si="4"/>
        <v>19.035154772435998</v>
      </c>
      <c r="N66" s="35">
        <f t="shared" si="7"/>
        <v>0</v>
      </c>
      <c r="O66" s="36">
        <f t="shared" si="6"/>
        <v>19.035154772435998</v>
      </c>
      <c r="P66" s="18">
        <v>152704</v>
      </c>
      <c r="Q66" s="18">
        <v>923</v>
      </c>
      <c r="R66" s="4"/>
      <c r="S66" s="4"/>
      <c r="T66" s="4"/>
    </row>
    <row r="67" spans="1:20" ht="18.75">
      <c r="A67" s="13">
        <v>135</v>
      </c>
      <c r="B67" s="13">
        <v>228737868</v>
      </c>
      <c r="C67" s="14" t="s">
        <v>248</v>
      </c>
      <c r="D67" s="68"/>
      <c r="E67" s="16">
        <v>0</v>
      </c>
      <c r="F67" s="16">
        <v>0</v>
      </c>
      <c r="G67" s="57" t="s">
        <v>187</v>
      </c>
      <c r="H67" s="18">
        <f t="shared" si="8"/>
        <v>0</v>
      </c>
      <c r="I67" s="16">
        <f t="shared" si="2"/>
        <v>0</v>
      </c>
      <c r="J67" s="16">
        <v>0</v>
      </c>
      <c r="K67" s="16">
        <f t="shared" si="3"/>
        <v>0</v>
      </c>
      <c r="L67" s="33">
        <v>18.5389460247339</v>
      </c>
      <c r="M67" s="34">
        <f t="shared" si="4"/>
        <v>18.5389460247339</v>
      </c>
      <c r="N67" s="35">
        <f t="shared" si="7"/>
        <v>0</v>
      </c>
      <c r="O67" s="36">
        <f t="shared" si="6"/>
        <v>18.5389460247339</v>
      </c>
      <c r="P67" s="18"/>
      <c r="Q67" s="18"/>
      <c r="R67" s="18"/>
      <c r="S67" s="18"/>
      <c r="T67" s="47"/>
    </row>
    <row r="68" spans="1:20" ht="18.75">
      <c r="A68" s="13">
        <v>146</v>
      </c>
      <c r="B68" s="13">
        <v>1422435637</v>
      </c>
      <c r="C68" s="14" t="s">
        <v>272</v>
      </c>
      <c r="D68" s="68"/>
      <c r="E68" s="16">
        <v>0</v>
      </c>
      <c r="F68" s="16">
        <v>0</v>
      </c>
      <c r="G68" s="57" t="s">
        <v>187</v>
      </c>
      <c r="H68" s="18">
        <f t="shared" si="8"/>
        <v>0</v>
      </c>
      <c r="I68" s="16">
        <f t="shared" si="2"/>
        <v>0</v>
      </c>
      <c r="J68" s="16">
        <v>0</v>
      </c>
      <c r="K68" s="16">
        <f t="shared" si="3"/>
        <v>0</v>
      </c>
      <c r="L68" s="33">
        <v>18.386264465579799</v>
      </c>
      <c r="M68" s="34">
        <f t="shared" si="4"/>
        <v>18.386264465579799</v>
      </c>
      <c r="N68" s="35">
        <f t="shared" si="7"/>
        <v>0</v>
      </c>
      <c r="O68" s="36">
        <f t="shared" si="6"/>
        <v>18.386264465579799</v>
      </c>
      <c r="P68" s="18">
        <v>0</v>
      </c>
      <c r="Q68" s="18">
        <v>0</v>
      </c>
      <c r="R68" s="4"/>
      <c r="S68" s="4"/>
      <c r="T68" s="4"/>
    </row>
    <row r="69" spans="1:20" ht="18.75">
      <c r="A69" s="13">
        <v>112</v>
      </c>
      <c r="B69" s="13">
        <v>1820590372</v>
      </c>
      <c r="C69" s="13" t="s">
        <v>219</v>
      </c>
      <c r="D69" s="68"/>
      <c r="E69" s="16">
        <v>0</v>
      </c>
      <c r="F69" s="16">
        <v>0</v>
      </c>
      <c r="G69" s="57" t="s">
        <v>187</v>
      </c>
      <c r="H69" s="18">
        <f t="shared" si="8"/>
        <v>0</v>
      </c>
      <c r="I69" s="16">
        <f t="shared" ref="I69:I77" si="9">F69/$V$13</f>
        <v>0</v>
      </c>
      <c r="J69" s="16">
        <v>0</v>
      </c>
      <c r="K69" s="16">
        <f t="shared" ref="K69:K77" si="10">SUM(I69+H69+J69)</f>
        <v>0</v>
      </c>
      <c r="L69" s="33">
        <v>18.32</v>
      </c>
      <c r="M69" s="34">
        <f t="shared" ref="M69:M77" si="11">K69+L69</f>
        <v>18.32</v>
      </c>
      <c r="N69" s="35">
        <f t="shared" ref="N69:N77" si="12">VLOOKUP(G69,$U$3:$V$9,2,FALSE)</f>
        <v>0</v>
      </c>
      <c r="O69" s="36">
        <f t="shared" ref="O69:O77" si="13">M69-N69</f>
        <v>18.32</v>
      </c>
      <c r="P69" s="18">
        <v>0</v>
      </c>
      <c r="Q69" s="18">
        <v>0</v>
      </c>
    </row>
    <row r="70" spans="1:20" ht="18.75">
      <c r="A70" s="13">
        <v>151</v>
      </c>
      <c r="B70" s="13">
        <v>229196773</v>
      </c>
      <c r="C70" s="14" t="s">
        <v>275</v>
      </c>
      <c r="D70" s="68"/>
      <c r="E70" s="16">
        <v>0</v>
      </c>
      <c r="F70" s="16">
        <v>0</v>
      </c>
      <c r="G70" s="57" t="s">
        <v>187</v>
      </c>
      <c r="H70" s="18">
        <f t="shared" si="8"/>
        <v>0</v>
      </c>
      <c r="I70" s="16">
        <f t="shared" si="9"/>
        <v>0</v>
      </c>
      <c r="J70" s="16">
        <v>0</v>
      </c>
      <c r="K70" s="16">
        <f t="shared" si="10"/>
        <v>0</v>
      </c>
      <c r="L70" s="33">
        <v>18.305464317308001</v>
      </c>
      <c r="M70" s="34">
        <f t="shared" si="11"/>
        <v>18.305464317308001</v>
      </c>
      <c r="N70" s="35">
        <f t="shared" si="12"/>
        <v>0</v>
      </c>
      <c r="O70" s="36">
        <f t="shared" si="13"/>
        <v>18.305464317308001</v>
      </c>
      <c r="P70" s="18">
        <v>128342</v>
      </c>
      <c r="Q70" s="18">
        <v>871</v>
      </c>
      <c r="R70" s="4"/>
      <c r="S70" s="4"/>
      <c r="T70" s="4"/>
    </row>
    <row r="71" spans="1:20" ht="18.75">
      <c r="A71" s="14">
        <v>100</v>
      </c>
      <c r="B71" s="13">
        <v>1516934519</v>
      </c>
      <c r="C71" s="14" t="s">
        <v>185</v>
      </c>
      <c r="D71" s="24"/>
      <c r="E71" s="16">
        <v>0</v>
      </c>
      <c r="F71" s="16">
        <v>0</v>
      </c>
      <c r="G71" s="57" t="s">
        <v>187</v>
      </c>
      <c r="H71" s="18">
        <f t="shared" si="8"/>
        <v>0</v>
      </c>
      <c r="I71" s="16">
        <f t="shared" si="9"/>
        <v>0</v>
      </c>
      <c r="J71" s="16">
        <v>0</v>
      </c>
      <c r="K71" s="16">
        <f t="shared" si="10"/>
        <v>0</v>
      </c>
      <c r="L71" s="33">
        <v>18.261857269231999</v>
      </c>
      <c r="M71" s="34">
        <f t="shared" si="11"/>
        <v>18.261857269231999</v>
      </c>
      <c r="N71" s="35">
        <f t="shared" si="12"/>
        <v>0</v>
      </c>
      <c r="O71" s="36">
        <f t="shared" si="13"/>
        <v>18.261857269231999</v>
      </c>
      <c r="P71" s="18"/>
      <c r="Q71" s="18"/>
      <c r="R71" s="18"/>
      <c r="S71" s="18"/>
      <c r="T71" s="47"/>
    </row>
    <row r="72" spans="1:20" ht="18.75">
      <c r="A72" s="13">
        <v>150</v>
      </c>
      <c r="B72" s="13">
        <v>1505521928</v>
      </c>
      <c r="C72" s="14" t="s">
        <v>276</v>
      </c>
      <c r="D72" s="68"/>
      <c r="E72" s="16">
        <v>0</v>
      </c>
      <c r="F72" s="16">
        <v>0</v>
      </c>
      <c r="G72" s="57" t="s">
        <v>187</v>
      </c>
      <c r="H72" s="18">
        <f t="shared" si="8"/>
        <v>0</v>
      </c>
      <c r="I72" s="16">
        <f t="shared" si="9"/>
        <v>0</v>
      </c>
      <c r="J72" s="16">
        <v>0</v>
      </c>
      <c r="K72" s="16">
        <f t="shared" si="10"/>
        <v>0</v>
      </c>
      <c r="L72" s="33">
        <v>18.138294570322</v>
      </c>
      <c r="M72" s="34">
        <f t="shared" si="11"/>
        <v>18.138294570322</v>
      </c>
      <c r="N72" s="35">
        <f t="shared" si="12"/>
        <v>0</v>
      </c>
      <c r="O72" s="36">
        <f t="shared" si="13"/>
        <v>18.138294570322</v>
      </c>
      <c r="P72" s="18">
        <v>86068</v>
      </c>
      <c r="Q72" s="18">
        <v>516</v>
      </c>
      <c r="R72" s="4"/>
      <c r="S72" s="4"/>
      <c r="T72" s="4"/>
    </row>
    <row r="73" spans="1:20" ht="18.75">
      <c r="A73" s="13">
        <v>147</v>
      </c>
      <c r="B73" s="13">
        <v>555504374</v>
      </c>
      <c r="C73" s="14" t="s">
        <v>273</v>
      </c>
      <c r="D73" s="68"/>
      <c r="E73" s="16">
        <v>0</v>
      </c>
      <c r="F73" s="16">
        <v>0</v>
      </c>
      <c r="G73" s="57" t="s">
        <v>187</v>
      </c>
      <c r="H73" s="18">
        <f t="shared" si="8"/>
        <v>0</v>
      </c>
      <c r="I73" s="16">
        <f t="shared" si="9"/>
        <v>0</v>
      </c>
      <c r="J73" s="16">
        <v>0</v>
      </c>
      <c r="K73" s="16">
        <f t="shared" si="10"/>
        <v>0</v>
      </c>
      <c r="L73" s="33">
        <v>18.014731871412</v>
      </c>
      <c r="M73" s="34">
        <f t="shared" si="11"/>
        <v>18.014731871412</v>
      </c>
      <c r="N73" s="35">
        <f t="shared" si="12"/>
        <v>0</v>
      </c>
      <c r="O73" s="36">
        <f t="shared" si="13"/>
        <v>18.014731871412</v>
      </c>
      <c r="P73" s="18">
        <v>0</v>
      </c>
      <c r="Q73" s="18">
        <v>0</v>
      </c>
      <c r="R73" s="4"/>
      <c r="S73" s="4"/>
      <c r="T73" s="4"/>
    </row>
    <row r="74" spans="1:20" ht="18.75">
      <c r="A74" s="13">
        <v>139</v>
      </c>
      <c r="B74" s="13">
        <v>733371013</v>
      </c>
      <c r="C74" s="14" t="s">
        <v>260</v>
      </c>
      <c r="D74" s="68"/>
      <c r="E74" s="16">
        <v>0</v>
      </c>
      <c r="F74" s="16">
        <v>0</v>
      </c>
      <c r="G74" s="57" t="s">
        <v>187</v>
      </c>
      <c r="H74" s="18">
        <f t="shared" si="8"/>
        <v>0</v>
      </c>
      <c r="I74" s="16">
        <f t="shared" si="9"/>
        <v>0</v>
      </c>
      <c r="J74" s="16">
        <v>0</v>
      </c>
      <c r="K74" s="16">
        <f t="shared" si="10"/>
        <v>0</v>
      </c>
      <c r="L74" s="33">
        <v>17.943195572043098</v>
      </c>
      <c r="M74" s="34">
        <f t="shared" si="11"/>
        <v>17.943195572043098</v>
      </c>
      <c r="N74" s="35">
        <f t="shared" si="12"/>
        <v>0</v>
      </c>
      <c r="O74" s="36">
        <f t="shared" si="13"/>
        <v>17.943195572043098</v>
      </c>
      <c r="P74" s="18"/>
      <c r="Q74" s="18"/>
      <c r="R74" s="18"/>
      <c r="S74" s="18"/>
      <c r="T74" s="47"/>
    </row>
    <row r="75" spans="1:20" ht="18.75">
      <c r="A75" s="13">
        <v>137</v>
      </c>
      <c r="B75" s="13">
        <v>1604916542</v>
      </c>
      <c r="C75" s="14" t="s">
        <v>250</v>
      </c>
      <c r="D75" s="68"/>
      <c r="E75" s="16">
        <v>0</v>
      </c>
      <c r="F75" s="16">
        <v>0</v>
      </c>
      <c r="G75" s="57" t="s">
        <v>187</v>
      </c>
      <c r="H75" s="18">
        <f t="shared" si="8"/>
        <v>0</v>
      </c>
      <c r="I75" s="16">
        <f t="shared" si="9"/>
        <v>0</v>
      </c>
      <c r="J75" s="16">
        <v>0</v>
      </c>
      <c r="K75" s="16">
        <f t="shared" si="10"/>
        <v>0</v>
      </c>
      <c r="L75" s="33">
        <v>17.881251416689398</v>
      </c>
      <c r="M75" s="34">
        <f t="shared" si="11"/>
        <v>17.881251416689398</v>
      </c>
      <c r="N75" s="35">
        <f t="shared" si="12"/>
        <v>0</v>
      </c>
      <c r="O75" s="36">
        <f t="shared" si="13"/>
        <v>17.881251416689398</v>
      </c>
      <c r="P75" s="18"/>
      <c r="Q75" s="18"/>
      <c r="R75" s="18"/>
      <c r="S75" s="18"/>
      <c r="T75" s="47"/>
    </row>
    <row r="76" spans="1:20" ht="18.75">
      <c r="A76" s="13">
        <v>153</v>
      </c>
      <c r="B76" s="13">
        <v>666586355</v>
      </c>
      <c r="C76" s="66" t="s">
        <v>278</v>
      </c>
      <c r="D76" s="68"/>
      <c r="E76" s="16">
        <v>4</v>
      </c>
      <c r="F76" s="16">
        <v>48</v>
      </c>
      <c r="G76" s="57" t="s">
        <v>187</v>
      </c>
      <c r="H76" s="18">
        <f t="shared" si="8"/>
        <v>4</v>
      </c>
      <c r="I76" s="16">
        <f t="shared" si="9"/>
        <v>0.96</v>
      </c>
      <c r="J76" s="16">
        <v>0</v>
      </c>
      <c r="K76" s="16">
        <f t="shared" si="10"/>
        <v>4.96</v>
      </c>
      <c r="L76" s="33">
        <v>23.967900737664099</v>
      </c>
      <c r="M76" s="34">
        <f t="shared" si="11"/>
        <v>28.9279007376641</v>
      </c>
      <c r="N76" s="35">
        <f t="shared" si="12"/>
        <v>0</v>
      </c>
      <c r="O76" s="36">
        <f t="shared" si="13"/>
        <v>28.9279007376641</v>
      </c>
      <c r="P76" s="18">
        <v>0</v>
      </c>
      <c r="Q76" s="18">
        <v>0</v>
      </c>
      <c r="R76" s="4">
        <v>39</v>
      </c>
      <c r="S76" s="4">
        <f>_xlfn.AGGREGATE(16,6,$O$5:$O$75,1-(R76-1)/$V$1)</f>
        <v>23.967900737664134</v>
      </c>
      <c r="T76" s="4"/>
    </row>
    <row r="77" spans="1:20" ht="18.75">
      <c r="A77" s="13">
        <v>154</v>
      </c>
      <c r="B77" s="13">
        <v>279112514</v>
      </c>
      <c r="C77" s="66" t="s">
        <v>279</v>
      </c>
      <c r="D77" s="68"/>
      <c r="E77" s="16">
        <v>0</v>
      </c>
      <c r="F77" s="16">
        <v>0</v>
      </c>
      <c r="G77" s="57" t="s">
        <v>187</v>
      </c>
      <c r="H77" s="18">
        <f t="shared" si="8"/>
        <v>0</v>
      </c>
      <c r="I77" s="16">
        <f t="shared" si="9"/>
        <v>0</v>
      </c>
      <c r="J77" s="16">
        <v>0</v>
      </c>
      <c r="K77" s="16">
        <f t="shared" si="10"/>
        <v>0</v>
      </c>
      <c r="L77" s="33">
        <v>21.302348778189501</v>
      </c>
      <c r="M77" s="34">
        <f t="shared" si="11"/>
        <v>21.302348778189501</v>
      </c>
      <c r="N77" s="35">
        <f t="shared" si="12"/>
        <v>0</v>
      </c>
      <c r="O77" s="36">
        <f t="shared" si="13"/>
        <v>21.302348778189501</v>
      </c>
      <c r="P77" s="18">
        <v>0</v>
      </c>
      <c r="Q77" s="18">
        <v>0</v>
      </c>
      <c r="R77" s="4">
        <v>45</v>
      </c>
      <c r="S77" s="4">
        <f>_xlfn.AGGREGATE(16,6,$O$5:$O$75,1-(R77-1)/$V$1)</f>
        <v>21.302348778189533</v>
      </c>
      <c r="T77" s="4"/>
    </row>
  </sheetData>
  <autoFilter ref="A4:T77" xr:uid="{00000000-0009-0000-0000-000016000000}">
    <sortState xmlns:xlrd2="http://schemas.microsoft.com/office/spreadsheetml/2017/richdata2" ref="A4:T77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E76">
    <cfRule type="cellIs" dxfId="306" priority="6" operator="lessThan">
      <formula>1</formula>
    </cfRule>
  </conditionalFormatting>
  <conditionalFormatting sqref="F76">
    <cfRule type="cellIs" dxfId="305" priority="5" operator="lessThan">
      <formula>1</formula>
    </cfRule>
  </conditionalFormatting>
  <conditionalFormatting sqref="J76">
    <cfRule type="cellIs" dxfId="304" priority="4" operator="lessThan">
      <formula>1</formula>
    </cfRule>
  </conditionalFormatting>
  <conditionalFormatting sqref="E77">
    <cfRule type="cellIs" dxfId="303" priority="3" operator="lessThan">
      <formula>1</formula>
    </cfRule>
  </conditionalFormatting>
  <conditionalFormatting sqref="F77">
    <cfRule type="cellIs" dxfId="302" priority="2" operator="lessThan">
      <formula>1</formula>
    </cfRule>
  </conditionalFormatting>
  <conditionalFormatting sqref="J77">
    <cfRule type="cellIs" dxfId="301" priority="1" operator="lessThan">
      <formula>1</formula>
    </cfRule>
  </conditionalFormatting>
  <conditionalFormatting sqref="E5:E75">
    <cfRule type="cellIs" dxfId="300" priority="13" operator="lessThan">
      <formula>1</formula>
    </cfRule>
  </conditionalFormatting>
  <conditionalFormatting sqref="F5:F75">
    <cfRule type="cellIs" dxfId="299" priority="12" operator="lessThan">
      <formula>1</formula>
    </cfRule>
  </conditionalFormatting>
  <conditionalFormatting sqref="J5:J75">
    <cfRule type="cellIs" dxfId="298" priority="7" operator="lessThan">
      <formula>1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DK80"/>
  <sheetViews>
    <sheetView topLeftCell="A59" zoomScale="80" zoomScaleNormal="80" workbookViewId="0">
      <selection activeCell="E88" sqref="E88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活动中心2020年3月14日分包贡献明细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54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1</v>
      </c>
      <c r="B5" s="13">
        <v>1782151946</v>
      </c>
      <c r="C5" s="13" t="s">
        <v>26</v>
      </c>
      <c r="D5" s="24"/>
      <c r="E5" s="16">
        <v>3</v>
      </c>
      <c r="F5" s="16">
        <v>60</v>
      </c>
      <c r="G5" s="43" t="s">
        <v>113</v>
      </c>
      <c r="H5" s="18">
        <f t="shared" ref="H5:H35" si="1">E5</f>
        <v>3</v>
      </c>
      <c r="I5" s="16">
        <f t="shared" ref="I5:I68" si="2">F5/$V$13</f>
        <v>1.2</v>
      </c>
      <c r="J5" s="16">
        <v>0</v>
      </c>
      <c r="K5" s="16">
        <f t="shared" ref="K5:K68" si="3">SUM(I5+H5+J5)</f>
        <v>4.2</v>
      </c>
      <c r="L5" s="33">
        <v>28.3628368246146</v>
      </c>
      <c r="M5" s="34">
        <f t="shared" ref="M5:M68" si="4">K5+L5</f>
        <v>32.5628368246146</v>
      </c>
      <c r="N5" s="35">
        <f t="shared" ref="N5:N36" si="5">VLOOKUP(G5,$U$3:$V$9,2,FALSE)</f>
        <v>10.625</v>
      </c>
      <c r="O5" s="36">
        <f t="shared" ref="O5:O68" si="6">M5-N5</f>
        <v>21.9378368246146</v>
      </c>
      <c r="P5" s="18">
        <v>343640</v>
      </c>
      <c r="Q5" s="18">
        <v>2056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2</v>
      </c>
      <c r="B6" s="13">
        <v>13685366739</v>
      </c>
      <c r="C6" s="13" t="s">
        <v>30</v>
      </c>
      <c r="D6" s="24"/>
      <c r="E6" s="16">
        <v>0</v>
      </c>
      <c r="F6" s="16">
        <v>0</v>
      </c>
      <c r="G6" s="57" t="s">
        <v>187</v>
      </c>
      <c r="H6" s="18">
        <f t="shared" si="1"/>
        <v>0</v>
      </c>
      <c r="I6" s="16">
        <f t="shared" si="2"/>
        <v>0</v>
      </c>
      <c r="J6" s="16">
        <v>0</v>
      </c>
      <c r="K6" s="16">
        <f t="shared" si="3"/>
        <v>0</v>
      </c>
      <c r="L6" s="33">
        <v>24.916306105356</v>
      </c>
      <c r="M6" s="34">
        <f t="shared" si="4"/>
        <v>24.916306105356</v>
      </c>
      <c r="N6" s="35">
        <f t="shared" si="5"/>
        <v>0</v>
      </c>
      <c r="O6" s="36">
        <f t="shared" si="6"/>
        <v>24.916306105356</v>
      </c>
      <c r="P6" s="18">
        <v>225386</v>
      </c>
      <c r="Q6" s="18">
        <v>1393</v>
      </c>
      <c r="R6" s="18"/>
      <c r="S6" s="18"/>
      <c r="T6" s="18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5</v>
      </c>
      <c r="B7" s="13">
        <v>1044399218</v>
      </c>
      <c r="C7" s="13" t="s">
        <v>39</v>
      </c>
      <c r="D7" s="24"/>
      <c r="E7" s="16">
        <v>3</v>
      </c>
      <c r="F7" s="16">
        <v>60</v>
      </c>
      <c r="G7" s="45" t="s">
        <v>117</v>
      </c>
      <c r="H7" s="18">
        <f t="shared" si="1"/>
        <v>3</v>
      </c>
      <c r="I7" s="16">
        <f t="shared" si="2"/>
        <v>1.2</v>
      </c>
      <c r="J7" s="16">
        <v>0</v>
      </c>
      <c r="K7" s="16">
        <f t="shared" si="3"/>
        <v>4.2</v>
      </c>
      <c r="L7" s="33">
        <v>27.8450825216777</v>
      </c>
      <c r="M7" s="34">
        <f t="shared" si="4"/>
        <v>32.045082521677699</v>
      </c>
      <c r="N7" s="35">
        <f t="shared" si="5"/>
        <v>8.75</v>
      </c>
      <c r="O7" s="36">
        <f t="shared" si="6"/>
        <v>23.295082521677699</v>
      </c>
      <c r="P7" s="18">
        <v>277871</v>
      </c>
      <c r="Q7" s="18">
        <v>1734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10</v>
      </c>
      <c r="B8" s="13">
        <v>2108977014</v>
      </c>
      <c r="C8" s="13" t="s">
        <v>49</v>
      </c>
      <c r="D8" s="24"/>
      <c r="E8" s="16">
        <v>1</v>
      </c>
      <c r="F8" s="16">
        <v>60</v>
      </c>
      <c r="G8" s="57" t="s">
        <v>187</v>
      </c>
      <c r="H8" s="18">
        <f t="shared" si="1"/>
        <v>1</v>
      </c>
      <c r="I8" s="16">
        <f t="shared" si="2"/>
        <v>1.2</v>
      </c>
      <c r="J8" s="16">
        <v>0</v>
      </c>
      <c r="K8" s="16">
        <f t="shared" si="3"/>
        <v>2.2000000000000002</v>
      </c>
      <c r="L8" s="33">
        <v>27.2097293799185</v>
      </c>
      <c r="M8" s="34">
        <f t="shared" si="4"/>
        <v>29.409729379918499</v>
      </c>
      <c r="N8" s="35">
        <f t="shared" si="5"/>
        <v>0</v>
      </c>
      <c r="O8" s="36">
        <f t="shared" si="6"/>
        <v>29.409729379918499</v>
      </c>
      <c r="P8" s="18">
        <v>311888</v>
      </c>
      <c r="Q8" s="18">
        <v>1763</v>
      </c>
      <c r="R8" s="18"/>
      <c r="S8" s="18"/>
      <c r="T8" s="18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12</v>
      </c>
      <c r="B9" s="13">
        <v>1137897317</v>
      </c>
      <c r="C9" s="13" t="s">
        <v>53</v>
      </c>
      <c r="D9" s="24"/>
      <c r="E9" s="16">
        <v>1</v>
      </c>
      <c r="F9" s="16">
        <v>60</v>
      </c>
      <c r="G9" s="57" t="s">
        <v>187</v>
      </c>
      <c r="H9" s="18">
        <f t="shared" si="1"/>
        <v>1</v>
      </c>
      <c r="I9" s="16">
        <f t="shared" si="2"/>
        <v>1.2</v>
      </c>
      <c r="J9" s="16">
        <v>0</v>
      </c>
      <c r="K9" s="16">
        <f t="shared" si="3"/>
        <v>2.2000000000000002</v>
      </c>
      <c r="L9" s="33">
        <v>26.129482988314201</v>
      </c>
      <c r="M9" s="34">
        <f t="shared" si="4"/>
        <v>28.329482988314201</v>
      </c>
      <c r="N9" s="35">
        <f t="shared" si="5"/>
        <v>0</v>
      </c>
      <c r="O9" s="36">
        <f t="shared" si="6"/>
        <v>28.329482988314201</v>
      </c>
      <c r="P9" s="18">
        <v>299991</v>
      </c>
      <c r="Q9" s="18">
        <v>1858</v>
      </c>
      <c r="R9" s="18"/>
      <c r="S9" s="18"/>
      <c r="T9" s="1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15</v>
      </c>
      <c r="B10" s="13">
        <v>388960345</v>
      </c>
      <c r="C10" s="13" t="s">
        <v>59</v>
      </c>
      <c r="D10" s="24"/>
      <c r="E10" s="16">
        <v>2</v>
      </c>
      <c r="F10" s="16">
        <v>60</v>
      </c>
      <c r="G10" s="57" t="s">
        <v>187</v>
      </c>
      <c r="H10" s="18">
        <f t="shared" si="1"/>
        <v>2</v>
      </c>
      <c r="I10" s="16">
        <f t="shared" si="2"/>
        <v>1.2</v>
      </c>
      <c r="J10" s="16">
        <v>0</v>
      </c>
      <c r="K10" s="16">
        <f t="shared" si="3"/>
        <v>3.2</v>
      </c>
      <c r="L10" s="33">
        <v>24.741986980895099</v>
      </c>
      <c r="M10" s="34">
        <f t="shared" si="4"/>
        <v>27.941986980895098</v>
      </c>
      <c r="N10" s="35">
        <f t="shared" si="5"/>
        <v>0</v>
      </c>
      <c r="O10" s="36">
        <f t="shared" si="6"/>
        <v>27.941986980895098</v>
      </c>
      <c r="P10" s="18">
        <v>289028</v>
      </c>
      <c r="Q10" s="18">
        <v>1685</v>
      </c>
      <c r="R10" s="18"/>
      <c r="S10" s="18"/>
      <c r="T10" s="18"/>
      <c r="U10" s="50"/>
    </row>
    <row r="11" spans="1:25" s="1" customFormat="1" ht="18.75">
      <c r="A11" s="14">
        <v>16</v>
      </c>
      <c r="B11" s="13">
        <v>438498603</v>
      </c>
      <c r="C11" s="13" t="s">
        <v>61</v>
      </c>
      <c r="D11" s="24"/>
      <c r="E11" s="16">
        <v>0</v>
      </c>
      <c r="F11" s="16">
        <v>0</v>
      </c>
      <c r="G11" s="57" t="s">
        <v>187</v>
      </c>
      <c r="H11" s="18">
        <f t="shared" si="1"/>
        <v>0</v>
      </c>
      <c r="I11" s="16">
        <f t="shared" si="2"/>
        <v>0</v>
      </c>
      <c r="J11" s="16">
        <v>0</v>
      </c>
      <c r="K11" s="16">
        <f t="shared" si="3"/>
        <v>0</v>
      </c>
      <c r="L11" s="33">
        <v>23.6451669072631</v>
      </c>
      <c r="M11" s="34">
        <f t="shared" si="4"/>
        <v>23.6451669072631</v>
      </c>
      <c r="N11" s="35">
        <f t="shared" si="5"/>
        <v>0</v>
      </c>
      <c r="O11" s="36">
        <f t="shared" si="6"/>
        <v>23.6451669072631</v>
      </c>
      <c r="P11" s="18">
        <v>262374</v>
      </c>
      <c r="Q11" s="18">
        <v>1515</v>
      </c>
      <c r="R11" s="18"/>
      <c r="S11" s="18"/>
      <c r="T11" s="4"/>
      <c r="U11" s="51" t="s">
        <v>209</v>
      </c>
      <c r="V11" s="1">
        <v>15000</v>
      </c>
    </row>
    <row r="12" spans="1:25" s="2" customFormat="1" ht="18.75">
      <c r="A12" s="14">
        <v>23</v>
      </c>
      <c r="B12" s="13">
        <v>340156892</v>
      </c>
      <c r="C12" s="13" t="s">
        <v>70</v>
      </c>
      <c r="D12" s="24"/>
      <c r="E12" s="16">
        <v>3</v>
      </c>
      <c r="F12" s="16">
        <v>60</v>
      </c>
      <c r="G12" s="45" t="s">
        <v>117</v>
      </c>
      <c r="H12" s="18">
        <f t="shared" si="1"/>
        <v>3</v>
      </c>
      <c r="I12" s="16">
        <f t="shared" si="2"/>
        <v>1.2</v>
      </c>
      <c r="J12" s="16">
        <v>0</v>
      </c>
      <c r="K12" s="16">
        <f t="shared" si="3"/>
        <v>4.2</v>
      </c>
      <c r="L12" s="33">
        <v>27.948628463138501</v>
      </c>
      <c r="M12" s="34">
        <f t="shared" si="4"/>
        <v>32.1486284631385</v>
      </c>
      <c r="N12" s="35">
        <f t="shared" si="5"/>
        <v>8.75</v>
      </c>
      <c r="O12" s="36">
        <f t="shared" si="6"/>
        <v>23.3986284631385</v>
      </c>
      <c r="P12" s="18">
        <v>282621</v>
      </c>
      <c r="Q12" s="18">
        <v>1643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26</v>
      </c>
      <c r="B13" s="13">
        <v>1754932067</v>
      </c>
      <c r="C13" s="13" t="s">
        <v>72</v>
      </c>
      <c r="D13" s="24"/>
      <c r="E13" s="16">
        <v>2</v>
      </c>
      <c r="F13" s="16">
        <v>60</v>
      </c>
      <c r="G13" s="57" t="s">
        <v>187</v>
      </c>
      <c r="H13" s="18">
        <f t="shared" si="1"/>
        <v>2</v>
      </c>
      <c r="I13" s="16">
        <f t="shared" si="2"/>
        <v>1.2</v>
      </c>
      <c r="J13" s="16">
        <v>0</v>
      </c>
      <c r="K13" s="16">
        <f t="shared" si="3"/>
        <v>3.2</v>
      </c>
      <c r="L13" s="33">
        <v>25.540023516993902</v>
      </c>
      <c r="M13" s="34">
        <f t="shared" si="4"/>
        <v>28.740023516993901</v>
      </c>
      <c r="N13" s="35">
        <f t="shared" si="5"/>
        <v>0</v>
      </c>
      <c r="O13" s="36">
        <f t="shared" si="6"/>
        <v>28.740023516993901</v>
      </c>
      <c r="P13" s="18">
        <v>256264</v>
      </c>
      <c r="Q13" s="18">
        <v>1588</v>
      </c>
      <c r="R13" s="18"/>
      <c r="S13" s="18"/>
      <c r="T13" s="4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27</v>
      </c>
      <c r="B14" s="13">
        <v>2114875544</v>
      </c>
      <c r="C14" s="13" t="s">
        <v>73</v>
      </c>
      <c r="D14" s="24"/>
      <c r="E14" s="16">
        <v>0</v>
      </c>
      <c r="F14" s="16">
        <v>0</v>
      </c>
      <c r="G14" s="57" t="s">
        <v>187</v>
      </c>
      <c r="H14" s="18">
        <f t="shared" si="1"/>
        <v>0</v>
      </c>
      <c r="I14" s="16">
        <f t="shared" si="2"/>
        <v>0</v>
      </c>
      <c r="J14" s="16">
        <v>0</v>
      </c>
      <c r="K14" s="16">
        <f t="shared" si="3"/>
        <v>0</v>
      </c>
      <c r="L14" s="33">
        <v>21.299999851303401</v>
      </c>
      <c r="M14" s="34">
        <f t="shared" si="4"/>
        <v>21.299999851303401</v>
      </c>
      <c r="N14" s="35">
        <f t="shared" si="5"/>
        <v>0</v>
      </c>
      <c r="O14" s="36">
        <f t="shared" si="6"/>
        <v>21.299999851303401</v>
      </c>
      <c r="P14" s="18"/>
      <c r="Q14" s="18"/>
      <c r="R14" s="18"/>
      <c r="S14" s="18"/>
      <c r="T14" s="4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33</v>
      </c>
      <c r="B15" s="13">
        <v>1006436515</v>
      </c>
      <c r="C15" s="13" t="s">
        <v>79</v>
      </c>
      <c r="D15" s="24"/>
      <c r="E15" s="16">
        <v>3</v>
      </c>
      <c r="F15" s="16">
        <v>60</v>
      </c>
      <c r="G15" s="23" t="s">
        <v>120</v>
      </c>
      <c r="H15" s="18">
        <f t="shared" si="1"/>
        <v>3</v>
      </c>
      <c r="I15" s="16">
        <f t="shared" si="2"/>
        <v>1.2</v>
      </c>
      <c r="J15" s="16">
        <v>0</v>
      </c>
      <c r="K15" s="16">
        <f t="shared" si="3"/>
        <v>4.2</v>
      </c>
      <c r="L15" s="33">
        <v>27.762550503049301</v>
      </c>
      <c r="M15" s="34">
        <f t="shared" si="4"/>
        <v>31.9625505030493</v>
      </c>
      <c r="N15" s="35">
        <f t="shared" si="5"/>
        <v>6.875</v>
      </c>
      <c r="O15" s="36">
        <f t="shared" si="6"/>
        <v>25.0875505030493</v>
      </c>
      <c r="P15" s="18">
        <v>261512</v>
      </c>
      <c r="Q15" s="18">
        <v>1608</v>
      </c>
      <c r="R15" s="18"/>
      <c r="S15" s="18"/>
      <c r="T15" s="4"/>
      <c r="U15" s="1" t="s">
        <v>213</v>
      </c>
      <c r="V15" s="53">
        <v>3</v>
      </c>
      <c r="W15" s="1"/>
      <c r="X15" s="1"/>
      <c r="Y15" s="1"/>
    </row>
    <row r="16" spans="1:25" s="2" customFormat="1" ht="18.75">
      <c r="A16" s="14">
        <v>34</v>
      </c>
      <c r="B16" s="13">
        <v>2021794494</v>
      </c>
      <c r="C16" s="13" t="s">
        <v>80</v>
      </c>
      <c r="D16" s="24"/>
      <c r="E16" s="16">
        <v>3</v>
      </c>
      <c r="F16" s="16">
        <v>60</v>
      </c>
      <c r="G16" s="43" t="s">
        <v>113</v>
      </c>
      <c r="H16" s="18">
        <f t="shared" si="1"/>
        <v>3</v>
      </c>
      <c r="I16" s="16">
        <f t="shared" si="2"/>
        <v>1.2</v>
      </c>
      <c r="J16" s="16">
        <v>0</v>
      </c>
      <c r="K16" s="16">
        <f t="shared" si="3"/>
        <v>4.2</v>
      </c>
      <c r="L16" s="33">
        <v>32.796774947024197</v>
      </c>
      <c r="M16" s="34">
        <f t="shared" si="4"/>
        <v>36.9967749470242</v>
      </c>
      <c r="N16" s="35">
        <f t="shared" si="5"/>
        <v>10.625</v>
      </c>
      <c r="O16" s="36">
        <f t="shared" si="6"/>
        <v>26.3717749470242</v>
      </c>
      <c r="P16" s="18">
        <v>304370</v>
      </c>
      <c r="Q16" s="18">
        <v>1862</v>
      </c>
      <c r="R16" s="18"/>
      <c r="S16" s="18"/>
      <c r="T16" s="18"/>
      <c r="U16" s="1" t="s">
        <v>214</v>
      </c>
      <c r="V16" s="53">
        <v>14</v>
      </c>
      <c r="W16" s="1"/>
      <c r="X16" s="1"/>
      <c r="Y16" s="1"/>
    </row>
    <row r="17" spans="1:25" s="2" customFormat="1" ht="18.75">
      <c r="A17" s="14">
        <v>43</v>
      </c>
      <c r="B17" s="13">
        <v>1853818182</v>
      </c>
      <c r="C17" s="13" t="s">
        <v>89</v>
      </c>
      <c r="D17" s="24"/>
      <c r="E17" s="16">
        <v>3</v>
      </c>
      <c r="F17" s="16">
        <v>40</v>
      </c>
      <c r="G17" s="23" t="s">
        <v>120</v>
      </c>
      <c r="H17" s="18">
        <f t="shared" si="1"/>
        <v>3</v>
      </c>
      <c r="I17" s="16">
        <f t="shared" si="2"/>
        <v>0.8</v>
      </c>
      <c r="J17" s="16">
        <v>0</v>
      </c>
      <c r="K17" s="16">
        <f t="shared" si="3"/>
        <v>3.8</v>
      </c>
      <c r="L17" s="33">
        <v>28.1326701372309</v>
      </c>
      <c r="M17" s="34">
        <f t="shared" si="4"/>
        <v>31.9326701372309</v>
      </c>
      <c r="N17" s="35">
        <f t="shared" si="5"/>
        <v>6.875</v>
      </c>
      <c r="O17" s="36">
        <f t="shared" si="6"/>
        <v>25.0576701372309</v>
      </c>
      <c r="P17" s="18">
        <v>412874</v>
      </c>
      <c r="Q17" s="18">
        <v>2190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46</v>
      </c>
      <c r="B18" s="13">
        <v>2109182835</v>
      </c>
      <c r="C18" s="13" t="s">
        <v>92</v>
      </c>
      <c r="D18" s="24"/>
      <c r="E18" s="16">
        <v>3</v>
      </c>
      <c r="F18" s="16">
        <v>60</v>
      </c>
      <c r="G18" s="23" t="s">
        <v>120</v>
      </c>
      <c r="H18" s="18">
        <f t="shared" si="1"/>
        <v>3</v>
      </c>
      <c r="I18" s="16">
        <f t="shared" si="2"/>
        <v>1.2</v>
      </c>
      <c r="J18" s="16">
        <v>0</v>
      </c>
      <c r="K18" s="16">
        <f t="shared" si="3"/>
        <v>4.2</v>
      </c>
      <c r="L18" s="33">
        <v>26.7313648291947</v>
      </c>
      <c r="M18" s="34">
        <f t="shared" si="4"/>
        <v>30.931364829194699</v>
      </c>
      <c r="N18" s="35">
        <f t="shared" si="5"/>
        <v>6.875</v>
      </c>
      <c r="O18" s="36">
        <f t="shared" si="6"/>
        <v>24.056364829194699</v>
      </c>
      <c r="P18" s="18">
        <v>283399</v>
      </c>
      <c r="Q18" s="18">
        <v>1660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49</v>
      </c>
      <c r="B19" s="13">
        <v>311361673</v>
      </c>
      <c r="C19" s="13" t="s">
        <v>95</v>
      </c>
      <c r="D19" s="24"/>
      <c r="E19" s="16">
        <v>0</v>
      </c>
      <c r="F19" s="16">
        <v>0</v>
      </c>
      <c r="G19" s="57" t="s">
        <v>187</v>
      </c>
      <c r="H19" s="18">
        <f t="shared" si="1"/>
        <v>0</v>
      </c>
      <c r="I19" s="16">
        <f t="shared" si="2"/>
        <v>0</v>
      </c>
      <c r="J19" s="16">
        <v>0</v>
      </c>
      <c r="K19" s="16">
        <f t="shared" si="3"/>
        <v>0</v>
      </c>
      <c r="L19" s="33">
        <v>35.344999999999999</v>
      </c>
      <c r="M19" s="34">
        <f t="shared" si="4"/>
        <v>35.344999999999999</v>
      </c>
      <c r="N19" s="35">
        <f t="shared" si="5"/>
        <v>0</v>
      </c>
      <c r="O19" s="36">
        <f t="shared" si="6"/>
        <v>35.344999999999999</v>
      </c>
      <c r="P19" s="18">
        <v>441386</v>
      </c>
      <c r="Q19" s="18">
        <v>2521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4">
        <v>51</v>
      </c>
      <c r="B20" s="13">
        <v>224931272</v>
      </c>
      <c r="C20" s="13" t="s">
        <v>97</v>
      </c>
      <c r="D20" s="24"/>
      <c r="E20" s="16">
        <v>3</v>
      </c>
      <c r="F20" s="16">
        <v>16</v>
      </c>
      <c r="G20" s="23" t="s">
        <v>120</v>
      </c>
      <c r="H20" s="18">
        <f t="shared" si="1"/>
        <v>3</v>
      </c>
      <c r="I20" s="16">
        <f t="shared" si="2"/>
        <v>0.32</v>
      </c>
      <c r="J20" s="16">
        <v>0</v>
      </c>
      <c r="K20" s="16">
        <f t="shared" si="3"/>
        <v>3.32</v>
      </c>
      <c r="L20" s="33">
        <v>27.4040596444712</v>
      </c>
      <c r="M20" s="34">
        <f t="shared" si="4"/>
        <v>30.7240596444712</v>
      </c>
      <c r="N20" s="35">
        <f t="shared" si="5"/>
        <v>6.875</v>
      </c>
      <c r="O20" s="36">
        <f t="shared" si="6"/>
        <v>23.8490596444712</v>
      </c>
      <c r="P20" s="18">
        <v>213936</v>
      </c>
      <c r="Q20" s="18">
        <v>1292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53</v>
      </c>
      <c r="B21" s="13">
        <v>500959924</v>
      </c>
      <c r="C21" s="13" t="s">
        <v>268</v>
      </c>
      <c r="D21" s="24" t="s">
        <v>99</v>
      </c>
      <c r="E21" s="16">
        <v>2</v>
      </c>
      <c r="F21" s="16">
        <v>60</v>
      </c>
      <c r="G21" s="23" t="s">
        <v>120</v>
      </c>
      <c r="H21" s="18">
        <f t="shared" si="1"/>
        <v>2</v>
      </c>
      <c r="I21" s="16">
        <f t="shared" si="2"/>
        <v>1.2</v>
      </c>
      <c r="J21" s="16">
        <v>0</v>
      </c>
      <c r="K21" s="16">
        <f t="shared" si="3"/>
        <v>3.2</v>
      </c>
      <c r="L21" s="33">
        <v>27.8413026640482</v>
      </c>
      <c r="M21" s="34">
        <f t="shared" si="4"/>
        <v>31.041302664048199</v>
      </c>
      <c r="N21" s="35">
        <f t="shared" si="5"/>
        <v>6.875</v>
      </c>
      <c r="O21" s="36">
        <f t="shared" si="6"/>
        <v>24.166302664048199</v>
      </c>
      <c r="P21" s="18">
        <v>282174</v>
      </c>
      <c r="Q21" s="18">
        <v>1764</v>
      </c>
      <c r="R21" s="18"/>
      <c r="S21" s="18"/>
      <c r="T21" s="18"/>
      <c r="U21" s="1"/>
      <c r="V21" s="1"/>
      <c r="W21" s="1"/>
      <c r="X21" s="1"/>
      <c r="Y21" s="1"/>
    </row>
    <row r="22" spans="1:25" s="1" customFormat="1" ht="18.75">
      <c r="A22" s="14">
        <v>57</v>
      </c>
      <c r="B22" s="13">
        <v>446583427</v>
      </c>
      <c r="C22" s="13" t="s">
        <v>118</v>
      </c>
      <c r="D22" s="14" t="s">
        <v>119</v>
      </c>
      <c r="E22" s="16">
        <v>2</v>
      </c>
      <c r="F22" s="16">
        <v>60</v>
      </c>
      <c r="G22" s="23" t="s">
        <v>120</v>
      </c>
      <c r="H22" s="18">
        <f t="shared" si="1"/>
        <v>2</v>
      </c>
      <c r="I22" s="16">
        <f t="shared" si="2"/>
        <v>1.2</v>
      </c>
      <c r="J22" s="16">
        <v>0</v>
      </c>
      <c r="K22" s="16">
        <f t="shared" si="3"/>
        <v>3.2</v>
      </c>
      <c r="L22" s="33">
        <v>27.277621773858701</v>
      </c>
      <c r="M22" s="34">
        <f t="shared" si="4"/>
        <v>30.477621773858701</v>
      </c>
      <c r="N22" s="35">
        <f t="shared" si="5"/>
        <v>6.875</v>
      </c>
      <c r="O22" s="36">
        <f t="shared" si="6"/>
        <v>23.602621773858701</v>
      </c>
      <c r="P22" s="18">
        <v>281283</v>
      </c>
      <c r="Q22" s="18">
        <v>1625</v>
      </c>
      <c r="R22" s="18"/>
      <c r="S22" s="18"/>
      <c r="T22" s="18"/>
    </row>
    <row r="23" spans="1:25" s="1" customFormat="1" ht="18.75">
      <c r="A23" s="14">
        <v>58</v>
      </c>
      <c r="B23" s="13">
        <v>1875367946</v>
      </c>
      <c r="C23" s="13" t="s">
        <v>121</v>
      </c>
      <c r="D23" s="14"/>
      <c r="E23" s="16">
        <v>3</v>
      </c>
      <c r="F23" s="16">
        <v>60</v>
      </c>
      <c r="G23" s="23" t="s">
        <v>120</v>
      </c>
      <c r="H23" s="18">
        <f t="shared" si="1"/>
        <v>3</v>
      </c>
      <c r="I23" s="16">
        <f t="shared" si="2"/>
        <v>1.2</v>
      </c>
      <c r="J23" s="16">
        <v>0</v>
      </c>
      <c r="K23" s="16">
        <f t="shared" si="3"/>
        <v>4.2</v>
      </c>
      <c r="L23" s="33">
        <v>26.644561407363501</v>
      </c>
      <c r="M23" s="34">
        <f t="shared" si="4"/>
        <v>30.8445614073635</v>
      </c>
      <c r="N23" s="35">
        <f t="shared" si="5"/>
        <v>6.875</v>
      </c>
      <c r="O23" s="36">
        <f t="shared" si="6"/>
        <v>23.9695614073635</v>
      </c>
      <c r="P23" s="18">
        <v>261483</v>
      </c>
      <c r="Q23" s="18">
        <v>1481</v>
      </c>
      <c r="R23" s="18"/>
      <c r="S23" s="18"/>
      <c r="T23" s="18"/>
    </row>
    <row r="24" spans="1:25" s="1" customFormat="1" ht="18.75">
      <c r="A24" s="14">
        <v>62</v>
      </c>
      <c r="B24" s="13">
        <v>643913124</v>
      </c>
      <c r="C24" s="13" t="s">
        <v>125</v>
      </c>
      <c r="D24" s="24"/>
      <c r="E24" s="16">
        <v>0</v>
      </c>
      <c r="F24" s="16">
        <v>40</v>
      </c>
      <c r="G24" s="57" t="s">
        <v>187</v>
      </c>
      <c r="H24" s="18">
        <f t="shared" si="1"/>
        <v>0</v>
      </c>
      <c r="I24" s="16">
        <f t="shared" si="2"/>
        <v>0.8</v>
      </c>
      <c r="J24" s="16">
        <v>0</v>
      </c>
      <c r="K24" s="16">
        <f t="shared" si="3"/>
        <v>0.8</v>
      </c>
      <c r="L24" s="33">
        <v>25.8798140092441</v>
      </c>
      <c r="M24" s="34">
        <f t="shared" si="4"/>
        <v>26.679814009244101</v>
      </c>
      <c r="N24" s="35">
        <f t="shared" si="5"/>
        <v>0</v>
      </c>
      <c r="O24" s="36">
        <f t="shared" si="6"/>
        <v>26.679814009244101</v>
      </c>
      <c r="P24" s="18">
        <v>346315</v>
      </c>
      <c r="Q24" s="18">
        <v>2089</v>
      </c>
      <c r="R24" s="18"/>
      <c r="S24" s="18"/>
      <c r="T24" s="18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0</v>
      </c>
      <c r="G25" s="23" t="s">
        <v>120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 t="e">
        <v>#N/A</v>
      </c>
      <c r="M25" s="34" t="e">
        <f t="shared" si="4"/>
        <v>#N/A</v>
      </c>
      <c r="N25" s="35">
        <f t="shared" si="5"/>
        <v>6.875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4">
        <v>77</v>
      </c>
      <c r="B26" s="13">
        <v>904395212</v>
      </c>
      <c r="C26" s="13" t="s">
        <v>157</v>
      </c>
      <c r="D26" s="14" t="s">
        <v>140</v>
      </c>
      <c r="E26" s="16">
        <v>0</v>
      </c>
      <c r="F26" s="16">
        <v>0</v>
      </c>
      <c r="G26" s="57" t="s">
        <v>187</v>
      </c>
      <c r="H26" s="18">
        <f t="shared" si="1"/>
        <v>0</v>
      </c>
      <c r="I26" s="16">
        <f t="shared" si="2"/>
        <v>0</v>
      </c>
      <c r="J26" s="16">
        <v>0</v>
      </c>
      <c r="K26" s="16">
        <f t="shared" si="3"/>
        <v>0</v>
      </c>
      <c r="L26" s="33">
        <v>26.139022376998099</v>
      </c>
      <c r="M26" s="34">
        <f t="shared" si="4"/>
        <v>26.139022376998099</v>
      </c>
      <c r="N26" s="35">
        <f t="shared" si="5"/>
        <v>0</v>
      </c>
      <c r="O26" s="36">
        <f t="shared" si="6"/>
        <v>26.139022376998099</v>
      </c>
      <c r="P26" s="18"/>
      <c r="Q26" s="18"/>
      <c r="R26" s="18"/>
      <c r="S26" s="18"/>
      <c r="T26" s="18"/>
    </row>
    <row r="27" spans="1:25" s="1" customFormat="1" ht="18.75">
      <c r="A27" s="14">
        <v>78</v>
      </c>
      <c r="B27" s="13">
        <v>783202763</v>
      </c>
      <c r="C27" s="13" t="s">
        <v>148</v>
      </c>
      <c r="D27" s="24"/>
      <c r="E27" s="16">
        <v>2</v>
      </c>
      <c r="F27" s="16">
        <v>48</v>
      </c>
      <c r="G27" s="23" t="s">
        <v>120</v>
      </c>
      <c r="H27" s="18">
        <f t="shared" si="1"/>
        <v>2</v>
      </c>
      <c r="I27" s="16">
        <f t="shared" si="2"/>
        <v>0.96</v>
      </c>
      <c r="J27" s="16">
        <v>0</v>
      </c>
      <c r="K27" s="16">
        <f t="shared" si="3"/>
        <v>2.96</v>
      </c>
      <c r="L27" s="33">
        <v>28.276848680342301</v>
      </c>
      <c r="M27" s="34">
        <f t="shared" si="4"/>
        <v>31.236848680342302</v>
      </c>
      <c r="N27" s="35">
        <f t="shared" si="5"/>
        <v>6.875</v>
      </c>
      <c r="O27" s="36">
        <f t="shared" si="6"/>
        <v>24.361848680342302</v>
      </c>
      <c r="P27" s="18">
        <v>229380</v>
      </c>
      <c r="Q27" s="18">
        <v>1249</v>
      </c>
      <c r="R27" s="18"/>
      <c r="S27" s="18"/>
      <c r="T27" s="18"/>
    </row>
    <row r="28" spans="1:25" s="2" customFormat="1" ht="18.75">
      <c r="A28" s="14">
        <v>82</v>
      </c>
      <c r="B28" s="13">
        <v>982362214</v>
      </c>
      <c r="C28" s="13" t="s">
        <v>144</v>
      </c>
      <c r="D28" s="24"/>
      <c r="E28" s="16">
        <v>3</v>
      </c>
      <c r="F28" s="16">
        <v>60</v>
      </c>
      <c r="G28" s="45" t="s">
        <v>117</v>
      </c>
      <c r="H28" s="18">
        <f t="shared" si="1"/>
        <v>3</v>
      </c>
      <c r="I28" s="16">
        <f t="shared" si="2"/>
        <v>1.2</v>
      </c>
      <c r="J28" s="16">
        <v>0</v>
      </c>
      <c r="K28" s="16">
        <f t="shared" si="3"/>
        <v>4.2</v>
      </c>
      <c r="L28" s="33">
        <v>28.0946844779956</v>
      </c>
      <c r="M28" s="34">
        <f t="shared" si="4"/>
        <v>32.294684477995602</v>
      </c>
      <c r="N28" s="35">
        <f t="shared" si="5"/>
        <v>8.75</v>
      </c>
      <c r="O28" s="36">
        <f t="shared" si="6"/>
        <v>23.544684477995602</v>
      </c>
      <c r="P28" s="18">
        <v>276778</v>
      </c>
      <c r="Q28" s="18">
        <v>1695</v>
      </c>
      <c r="R28" s="18"/>
      <c r="S28" s="18"/>
      <c r="T28" s="18"/>
      <c r="U28" s="1"/>
      <c r="V28" s="1"/>
      <c r="W28" s="1"/>
      <c r="X28" s="1"/>
      <c r="Y28" s="1"/>
    </row>
    <row r="29" spans="1:25" s="2" customFormat="1" ht="18.75">
      <c r="A29" s="14">
        <v>87</v>
      </c>
      <c r="B29" s="13">
        <v>1126397085</v>
      </c>
      <c r="C29" s="13" t="s">
        <v>153</v>
      </c>
      <c r="D29" s="24"/>
      <c r="E29" s="16">
        <v>3</v>
      </c>
      <c r="F29" s="16">
        <v>60</v>
      </c>
      <c r="G29" s="43" t="s">
        <v>113</v>
      </c>
      <c r="H29" s="18">
        <f t="shared" si="1"/>
        <v>3</v>
      </c>
      <c r="I29" s="16">
        <f t="shared" si="2"/>
        <v>1.2</v>
      </c>
      <c r="J29" s="16">
        <v>0</v>
      </c>
      <c r="K29" s="16">
        <f t="shared" si="3"/>
        <v>4.2</v>
      </c>
      <c r="L29" s="33">
        <v>33.2812847920381</v>
      </c>
      <c r="M29" s="34">
        <f t="shared" si="4"/>
        <v>37.481284792038103</v>
      </c>
      <c r="N29" s="35">
        <f t="shared" si="5"/>
        <v>10.625</v>
      </c>
      <c r="O29" s="36">
        <f t="shared" si="6"/>
        <v>26.856284792038103</v>
      </c>
      <c r="P29" s="18">
        <v>262010</v>
      </c>
      <c r="Q29" s="18">
        <v>1628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4">
        <v>92</v>
      </c>
      <c r="B30" s="13">
        <v>1367873925</v>
      </c>
      <c r="C30" s="13" t="s">
        <v>191</v>
      </c>
      <c r="D30" s="24" t="s">
        <v>159</v>
      </c>
      <c r="E30" s="16">
        <v>2</v>
      </c>
      <c r="F30" s="16">
        <v>60</v>
      </c>
      <c r="G30" s="23" t="s">
        <v>120</v>
      </c>
      <c r="H30" s="18">
        <f t="shared" si="1"/>
        <v>2</v>
      </c>
      <c r="I30" s="16">
        <f t="shared" si="2"/>
        <v>1.2</v>
      </c>
      <c r="J30" s="16">
        <v>0</v>
      </c>
      <c r="K30" s="16">
        <f t="shared" si="3"/>
        <v>3.2</v>
      </c>
      <c r="L30" s="33">
        <v>26.7696228612296</v>
      </c>
      <c r="M30" s="34">
        <f t="shared" si="4"/>
        <v>29.969622861229599</v>
      </c>
      <c r="N30" s="35">
        <f t="shared" si="5"/>
        <v>6.875</v>
      </c>
      <c r="O30" s="36">
        <f t="shared" si="6"/>
        <v>23.094622861229599</v>
      </c>
      <c r="P30" s="18">
        <v>252810</v>
      </c>
      <c r="Q30" s="18">
        <v>1623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4">
        <v>93</v>
      </c>
      <c r="B31" s="13">
        <v>1458346420</v>
      </c>
      <c r="C31" s="13" t="s">
        <v>178</v>
      </c>
      <c r="D31" s="24"/>
      <c r="E31" s="16">
        <v>3</v>
      </c>
      <c r="F31" s="16">
        <v>60</v>
      </c>
      <c r="G31" s="23" t="s">
        <v>120</v>
      </c>
      <c r="H31" s="18">
        <f t="shared" si="1"/>
        <v>3</v>
      </c>
      <c r="I31" s="16">
        <f t="shared" si="2"/>
        <v>1.2</v>
      </c>
      <c r="J31" s="16">
        <v>0</v>
      </c>
      <c r="K31" s="16">
        <f t="shared" si="3"/>
        <v>4.2</v>
      </c>
      <c r="L31" s="33">
        <v>26.567069417210799</v>
      </c>
      <c r="M31" s="34">
        <f t="shared" si="4"/>
        <v>30.767069417210799</v>
      </c>
      <c r="N31" s="35">
        <f t="shared" si="5"/>
        <v>6.875</v>
      </c>
      <c r="O31" s="36">
        <f t="shared" si="6"/>
        <v>23.892069417210799</v>
      </c>
      <c r="P31" s="18">
        <v>271537</v>
      </c>
      <c r="Q31" s="18">
        <v>1671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94</v>
      </c>
      <c r="B32" s="13">
        <v>1885772704</v>
      </c>
      <c r="C32" s="13" t="s">
        <v>180</v>
      </c>
      <c r="D32" s="24"/>
      <c r="E32" s="16">
        <v>1</v>
      </c>
      <c r="F32" s="16">
        <v>60</v>
      </c>
      <c r="G32" s="23" t="s">
        <v>120</v>
      </c>
      <c r="H32" s="18">
        <f t="shared" si="1"/>
        <v>1</v>
      </c>
      <c r="I32" s="16">
        <f t="shared" si="2"/>
        <v>1.2</v>
      </c>
      <c r="J32" s="16">
        <v>0</v>
      </c>
      <c r="K32" s="16">
        <f t="shared" si="3"/>
        <v>2.2000000000000002</v>
      </c>
      <c r="L32" s="33">
        <v>27.878106055752902</v>
      </c>
      <c r="M32" s="34">
        <f t="shared" si="4"/>
        <v>30.078106055752901</v>
      </c>
      <c r="N32" s="35">
        <f t="shared" si="5"/>
        <v>6.875</v>
      </c>
      <c r="O32" s="36">
        <f t="shared" si="6"/>
        <v>23.203106055752901</v>
      </c>
      <c r="P32" s="18">
        <v>232851</v>
      </c>
      <c r="Q32" s="18">
        <v>1258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4">
        <v>99</v>
      </c>
      <c r="B33" s="13">
        <v>1797454822</v>
      </c>
      <c r="C33" s="13" t="s">
        <v>181</v>
      </c>
      <c r="D33" s="24"/>
      <c r="E33" s="16">
        <v>0</v>
      </c>
      <c r="F33" s="16">
        <v>8</v>
      </c>
      <c r="G33" s="57" t="s">
        <v>187</v>
      </c>
      <c r="H33" s="18">
        <f t="shared" si="1"/>
        <v>0</v>
      </c>
      <c r="I33" s="16">
        <f t="shared" si="2"/>
        <v>0.16</v>
      </c>
      <c r="J33" s="16">
        <v>0</v>
      </c>
      <c r="K33" s="16">
        <f t="shared" si="3"/>
        <v>0.16</v>
      </c>
      <c r="L33" s="33">
        <v>32.298269379497199</v>
      </c>
      <c r="M33" s="34">
        <f t="shared" si="4"/>
        <v>32.458269379497196</v>
      </c>
      <c r="N33" s="35">
        <f t="shared" si="5"/>
        <v>0</v>
      </c>
      <c r="O33" s="36">
        <f t="shared" si="6"/>
        <v>32.458269379497196</v>
      </c>
      <c r="P33" s="18">
        <v>245729</v>
      </c>
      <c r="Q33" s="18">
        <v>1174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4">
        <v>100</v>
      </c>
      <c r="B34" s="13">
        <v>1516934519</v>
      </c>
      <c r="C34" s="14" t="s">
        <v>185</v>
      </c>
      <c r="D34" s="24"/>
      <c r="E34" s="16">
        <v>0</v>
      </c>
      <c r="F34" s="16">
        <v>0</v>
      </c>
      <c r="G34" s="57" t="s">
        <v>187</v>
      </c>
      <c r="H34" s="18">
        <f t="shared" si="1"/>
        <v>0</v>
      </c>
      <c r="I34" s="16">
        <f t="shared" si="2"/>
        <v>0</v>
      </c>
      <c r="J34" s="16">
        <v>0</v>
      </c>
      <c r="K34" s="16">
        <f t="shared" si="3"/>
        <v>0</v>
      </c>
      <c r="L34" s="33">
        <v>18.261857269231999</v>
      </c>
      <c r="M34" s="34">
        <f t="shared" si="4"/>
        <v>18.261857269231999</v>
      </c>
      <c r="N34" s="35">
        <f t="shared" si="5"/>
        <v>0</v>
      </c>
      <c r="O34" s="36">
        <f t="shared" si="6"/>
        <v>18.261857269231999</v>
      </c>
      <c r="P34" s="18"/>
      <c r="Q34" s="18"/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4">
        <v>103</v>
      </c>
      <c r="B35" s="13">
        <v>1540443440</v>
      </c>
      <c r="C35" s="13" t="s">
        <v>193</v>
      </c>
      <c r="D35" s="24" t="s">
        <v>189</v>
      </c>
      <c r="E35" s="16">
        <v>3</v>
      </c>
      <c r="F35" s="16">
        <v>60</v>
      </c>
      <c r="G35" s="23" t="s">
        <v>120</v>
      </c>
      <c r="H35" s="18">
        <f t="shared" si="1"/>
        <v>3</v>
      </c>
      <c r="I35" s="16">
        <f t="shared" si="2"/>
        <v>1.2</v>
      </c>
      <c r="J35" s="16">
        <v>0</v>
      </c>
      <c r="K35" s="16">
        <f t="shared" si="3"/>
        <v>4.2</v>
      </c>
      <c r="L35" s="33">
        <v>26.743745987166701</v>
      </c>
      <c r="M35" s="34">
        <f t="shared" si="4"/>
        <v>30.9437459871667</v>
      </c>
      <c r="N35" s="35">
        <f t="shared" si="5"/>
        <v>6.875</v>
      </c>
      <c r="O35" s="36">
        <f t="shared" si="6"/>
        <v>24.0687459871667</v>
      </c>
      <c r="P35" s="18">
        <v>224007</v>
      </c>
      <c r="Q35" s="18">
        <v>1301</v>
      </c>
      <c r="R35" s="18"/>
      <c r="S35" s="18"/>
      <c r="T35" s="33"/>
      <c r="U35" s="1"/>
      <c r="V35" s="1"/>
      <c r="W35" s="1"/>
      <c r="X35" s="1"/>
      <c r="Y35" s="1"/>
    </row>
    <row r="36" spans="1:25" s="1" customFormat="1" ht="18.75">
      <c r="A36" s="14">
        <v>105</v>
      </c>
      <c r="B36" s="13">
        <v>1172805144</v>
      </c>
      <c r="C36" s="14" t="s">
        <v>267</v>
      </c>
      <c r="D36" s="24" t="s">
        <v>188</v>
      </c>
      <c r="E36" s="16">
        <v>0</v>
      </c>
      <c r="F36" s="16">
        <v>0</v>
      </c>
      <c r="G36" s="57" t="s">
        <v>187</v>
      </c>
      <c r="H36" s="18">
        <v>0</v>
      </c>
      <c r="I36" s="16">
        <f t="shared" si="2"/>
        <v>0</v>
      </c>
      <c r="J36" s="16">
        <v>0</v>
      </c>
      <c r="K36" s="16">
        <f t="shared" si="3"/>
        <v>0</v>
      </c>
      <c r="L36" s="33">
        <v>24.58</v>
      </c>
      <c r="M36" s="34">
        <f t="shared" si="4"/>
        <v>24.58</v>
      </c>
      <c r="N36" s="35">
        <f t="shared" si="5"/>
        <v>0</v>
      </c>
      <c r="O36" s="36">
        <f t="shared" si="6"/>
        <v>24.58</v>
      </c>
      <c r="P36" s="18">
        <v>208857</v>
      </c>
      <c r="Q36" s="18">
        <v>1195</v>
      </c>
      <c r="R36" s="18"/>
      <c r="S36" s="18"/>
      <c r="T36" s="33"/>
    </row>
    <row r="37" spans="1:25" s="2" customFormat="1" ht="18.75">
      <c r="A37" s="14">
        <v>107</v>
      </c>
      <c r="B37" s="13">
        <v>662528105</v>
      </c>
      <c r="C37" s="13" t="s">
        <v>195</v>
      </c>
      <c r="D37" s="24"/>
      <c r="E37" s="16">
        <v>3</v>
      </c>
      <c r="F37" s="16">
        <v>60</v>
      </c>
      <c r="G37" s="57" t="s">
        <v>187</v>
      </c>
      <c r="H37" s="18">
        <f t="shared" ref="H37:H72" si="7">E37</f>
        <v>3</v>
      </c>
      <c r="I37" s="16">
        <f t="shared" si="2"/>
        <v>1.2</v>
      </c>
      <c r="J37" s="16">
        <v>0</v>
      </c>
      <c r="K37" s="16">
        <f t="shared" si="3"/>
        <v>4.2</v>
      </c>
      <c r="L37" s="33">
        <v>25.678268565663899</v>
      </c>
      <c r="M37" s="34">
        <f t="shared" si="4"/>
        <v>29.878268565663898</v>
      </c>
      <c r="N37" s="35">
        <f t="shared" ref="N37:N68" si="8">VLOOKUP(G37,$U$3:$V$9,2,FALSE)</f>
        <v>0</v>
      </c>
      <c r="O37" s="36">
        <f t="shared" si="6"/>
        <v>29.878268565663898</v>
      </c>
      <c r="P37" s="18">
        <v>236625</v>
      </c>
      <c r="Q37" s="18">
        <v>1475</v>
      </c>
      <c r="R37" s="18"/>
      <c r="S37" s="18"/>
      <c r="T37" s="47"/>
      <c r="U37" s="1"/>
      <c r="V37" s="1"/>
      <c r="W37" s="1"/>
      <c r="X37" s="1"/>
      <c r="Y37" s="1"/>
    </row>
    <row r="38" spans="1:25" s="2" customFormat="1" ht="18.75">
      <c r="A38" s="13">
        <v>108</v>
      </c>
      <c r="B38" s="13">
        <v>914057984</v>
      </c>
      <c r="C38" s="13" t="s">
        <v>196</v>
      </c>
      <c r="D38" s="24"/>
      <c r="E38" s="16">
        <v>0</v>
      </c>
      <c r="F38" s="16">
        <v>0</v>
      </c>
      <c r="G38" s="57" t="s">
        <v>187</v>
      </c>
      <c r="H38" s="18">
        <f t="shared" si="7"/>
        <v>0</v>
      </c>
      <c r="I38" s="16">
        <f t="shared" si="2"/>
        <v>0</v>
      </c>
      <c r="J38" s="16">
        <v>0</v>
      </c>
      <c r="K38" s="16">
        <f t="shared" si="3"/>
        <v>0</v>
      </c>
      <c r="L38" s="33">
        <v>20.3510959276622</v>
      </c>
      <c r="M38" s="34">
        <f t="shared" si="4"/>
        <v>20.3510959276622</v>
      </c>
      <c r="N38" s="35">
        <f t="shared" si="8"/>
        <v>0</v>
      </c>
      <c r="O38" s="36">
        <f t="shared" si="6"/>
        <v>20.3510959276622</v>
      </c>
      <c r="P38" s="18"/>
      <c r="Q38" s="18"/>
      <c r="R38" s="18"/>
      <c r="S38" s="18"/>
      <c r="T38" s="47"/>
      <c r="U38" s="1"/>
      <c r="V38" s="1"/>
      <c r="W38" s="1"/>
      <c r="X38" s="1"/>
      <c r="Y38" s="1"/>
    </row>
    <row r="39" spans="1:25" s="2" customFormat="1" ht="18.75">
      <c r="A39" s="13">
        <v>110</v>
      </c>
      <c r="B39" s="13">
        <v>1968703358</v>
      </c>
      <c r="C39" s="13" t="s">
        <v>239</v>
      </c>
      <c r="D39" s="68"/>
      <c r="E39" s="16">
        <v>3</v>
      </c>
      <c r="F39" s="16">
        <v>60</v>
      </c>
      <c r="G39" s="23" t="s">
        <v>120</v>
      </c>
      <c r="H39" s="18">
        <f t="shared" si="7"/>
        <v>3</v>
      </c>
      <c r="I39" s="16">
        <f t="shared" si="2"/>
        <v>1.2</v>
      </c>
      <c r="J39" s="16">
        <v>0</v>
      </c>
      <c r="K39" s="16">
        <f t="shared" si="3"/>
        <v>4.2</v>
      </c>
      <c r="L39" s="33">
        <v>27.48</v>
      </c>
      <c r="M39" s="34">
        <f t="shared" si="4"/>
        <v>31.68</v>
      </c>
      <c r="N39" s="35">
        <f t="shared" si="8"/>
        <v>6.875</v>
      </c>
      <c r="O39" s="36">
        <f t="shared" si="6"/>
        <v>24.805</v>
      </c>
      <c r="P39" s="18">
        <v>319754</v>
      </c>
      <c r="Q39" s="18">
        <v>1994</v>
      </c>
      <c r="R39" s="18"/>
      <c r="S39" s="18"/>
      <c r="T39" s="48"/>
      <c r="U39" s="1"/>
      <c r="V39" s="1"/>
      <c r="W39" s="1"/>
      <c r="X39" s="1"/>
      <c r="Y39" s="1"/>
    </row>
    <row r="40" spans="1:25" s="2" customFormat="1" ht="18.75">
      <c r="A40" s="13">
        <v>111</v>
      </c>
      <c r="B40" s="13">
        <v>821132395</v>
      </c>
      <c r="C40" s="13" t="s">
        <v>216</v>
      </c>
      <c r="D40" s="68"/>
      <c r="E40" s="16">
        <v>0</v>
      </c>
      <c r="F40" s="16">
        <v>0</v>
      </c>
      <c r="G40" s="57" t="s">
        <v>187</v>
      </c>
      <c r="H40" s="18">
        <f t="shared" si="7"/>
        <v>0</v>
      </c>
      <c r="I40" s="16">
        <f t="shared" si="2"/>
        <v>0</v>
      </c>
      <c r="J40" s="16">
        <v>0</v>
      </c>
      <c r="K40" s="16">
        <f t="shared" si="3"/>
        <v>0</v>
      </c>
      <c r="L40" s="33">
        <v>25.274380306432999</v>
      </c>
      <c r="M40" s="34">
        <f t="shared" si="4"/>
        <v>25.274380306432999</v>
      </c>
      <c r="N40" s="35">
        <f t="shared" si="8"/>
        <v>0</v>
      </c>
      <c r="O40" s="36">
        <f t="shared" si="6"/>
        <v>25.274380306432999</v>
      </c>
      <c r="P40" s="18">
        <v>210801</v>
      </c>
      <c r="Q40" s="18">
        <v>1237</v>
      </c>
      <c r="R40" s="18"/>
      <c r="S40" s="18"/>
      <c r="T40" s="48"/>
      <c r="U40" s="1"/>
      <c r="V40" s="1"/>
      <c r="W40" s="1"/>
      <c r="X40" s="1"/>
      <c r="Y40" s="1"/>
    </row>
    <row r="41" spans="1:25" s="1" customFormat="1" ht="18.75">
      <c r="A41" s="13">
        <v>112</v>
      </c>
      <c r="B41" s="13">
        <v>1820590372</v>
      </c>
      <c r="C41" s="13" t="s">
        <v>219</v>
      </c>
      <c r="D41" s="68"/>
      <c r="E41" s="16">
        <v>0</v>
      </c>
      <c r="F41" s="16">
        <v>0</v>
      </c>
      <c r="G41" s="57" t="s">
        <v>187</v>
      </c>
      <c r="H41" s="18">
        <f t="shared" si="7"/>
        <v>0</v>
      </c>
      <c r="I41" s="16">
        <f t="shared" si="2"/>
        <v>0</v>
      </c>
      <c r="J41" s="16">
        <v>0</v>
      </c>
      <c r="K41" s="16">
        <f t="shared" si="3"/>
        <v>0</v>
      </c>
      <c r="L41" s="33">
        <v>18.32</v>
      </c>
      <c r="M41" s="34">
        <f t="shared" si="4"/>
        <v>18.32</v>
      </c>
      <c r="N41" s="35">
        <f t="shared" si="8"/>
        <v>0</v>
      </c>
      <c r="O41" s="36">
        <f t="shared" si="6"/>
        <v>18.32</v>
      </c>
      <c r="P41" s="18">
        <v>0</v>
      </c>
      <c r="Q41" s="18">
        <v>0</v>
      </c>
      <c r="R41" s="4"/>
      <c r="S41" s="4"/>
      <c r="T41" s="4"/>
    </row>
    <row r="42" spans="1:25" s="1" customFormat="1" ht="18.75">
      <c r="A42" s="13">
        <v>114</v>
      </c>
      <c r="B42" s="13">
        <v>1332846724</v>
      </c>
      <c r="C42" s="13" t="s">
        <v>224</v>
      </c>
      <c r="D42" s="68"/>
      <c r="E42" s="16">
        <v>0</v>
      </c>
      <c r="F42" s="16">
        <v>0</v>
      </c>
      <c r="G42" s="57" t="s">
        <v>187</v>
      </c>
      <c r="H42" s="18">
        <f t="shared" si="7"/>
        <v>0</v>
      </c>
      <c r="I42" s="16">
        <f t="shared" si="2"/>
        <v>0</v>
      </c>
      <c r="J42" s="16">
        <v>0</v>
      </c>
      <c r="K42" s="16">
        <f t="shared" si="3"/>
        <v>0</v>
      </c>
      <c r="L42" s="33">
        <v>22.5177508358727</v>
      </c>
      <c r="M42" s="34">
        <f t="shared" si="4"/>
        <v>22.5177508358727</v>
      </c>
      <c r="N42" s="35">
        <f t="shared" si="8"/>
        <v>0</v>
      </c>
      <c r="O42" s="36">
        <f t="shared" si="6"/>
        <v>22.5177508358727</v>
      </c>
      <c r="P42" s="18">
        <v>208572</v>
      </c>
      <c r="Q42" s="18">
        <v>1207</v>
      </c>
      <c r="R42" s="18"/>
      <c r="S42" s="18"/>
      <c r="T42" s="48"/>
    </row>
    <row r="43" spans="1:25" s="1" customFormat="1" ht="18.75">
      <c r="A43" s="13">
        <v>116</v>
      </c>
      <c r="B43" s="13">
        <v>2122596917</v>
      </c>
      <c r="C43" s="13" t="s">
        <v>217</v>
      </c>
      <c r="D43" s="68"/>
      <c r="E43" s="16">
        <v>1</v>
      </c>
      <c r="F43" s="16">
        <v>51</v>
      </c>
      <c r="G43" s="57" t="s">
        <v>187</v>
      </c>
      <c r="H43" s="18">
        <f t="shared" si="7"/>
        <v>1</v>
      </c>
      <c r="I43" s="16">
        <f t="shared" si="2"/>
        <v>1.02</v>
      </c>
      <c r="J43" s="16">
        <v>0</v>
      </c>
      <c r="K43" s="16">
        <f t="shared" si="3"/>
        <v>2.02</v>
      </c>
      <c r="L43" s="33">
        <v>26.098985069144</v>
      </c>
      <c r="M43" s="34">
        <f t="shared" si="4"/>
        <v>28.118985069143999</v>
      </c>
      <c r="N43" s="35">
        <f t="shared" si="8"/>
        <v>0</v>
      </c>
      <c r="O43" s="36">
        <f t="shared" si="6"/>
        <v>28.118985069143999</v>
      </c>
      <c r="P43" s="18">
        <v>237198</v>
      </c>
      <c r="Q43" s="18">
        <v>1309</v>
      </c>
      <c r="R43" s="18"/>
      <c r="S43" s="18"/>
      <c r="T43" s="48"/>
    </row>
    <row r="44" spans="1:25" s="1" customFormat="1" ht="18.75">
      <c r="A44" s="13">
        <v>118</v>
      </c>
      <c r="B44" s="13">
        <v>2018112397</v>
      </c>
      <c r="C44" s="13" t="s">
        <v>221</v>
      </c>
      <c r="D44" s="68"/>
      <c r="E44" s="16">
        <v>2</v>
      </c>
      <c r="F44" s="16">
        <v>60</v>
      </c>
      <c r="G44" s="23" t="s">
        <v>120</v>
      </c>
      <c r="H44" s="18">
        <f t="shared" si="7"/>
        <v>2</v>
      </c>
      <c r="I44" s="16">
        <f t="shared" si="2"/>
        <v>1.2</v>
      </c>
      <c r="J44" s="16">
        <v>0</v>
      </c>
      <c r="K44" s="16">
        <f t="shared" si="3"/>
        <v>3.2</v>
      </c>
      <c r="L44" s="33">
        <v>27.389126646348998</v>
      </c>
      <c r="M44" s="34">
        <f t="shared" si="4"/>
        <v>30.589126646348998</v>
      </c>
      <c r="N44" s="35">
        <f t="shared" si="8"/>
        <v>6.875</v>
      </c>
      <c r="O44" s="36">
        <f t="shared" si="6"/>
        <v>23.714126646348998</v>
      </c>
      <c r="P44" s="18">
        <v>241266</v>
      </c>
      <c r="Q44" s="18">
        <v>1124</v>
      </c>
      <c r="R44" s="18"/>
      <c r="S44" s="18"/>
      <c r="T44" s="48"/>
    </row>
    <row r="45" spans="1:25" s="1" customFormat="1" ht="18.75">
      <c r="A45" s="13">
        <v>118</v>
      </c>
      <c r="B45" s="13">
        <v>15662671026</v>
      </c>
      <c r="C45" s="13" t="s">
        <v>225</v>
      </c>
      <c r="D45" s="68"/>
      <c r="E45" s="16">
        <v>0</v>
      </c>
      <c r="F45" s="16">
        <v>30</v>
      </c>
      <c r="G45" s="57" t="s">
        <v>187</v>
      </c>
      <c r="H45" s="18">
        <f t="shared" si="7"/>
        <v>0</v>
      </c>
      <c r="I45" s="16">
        <f t="shared" si="2"/>
        <v>0.6</v>
      </c>
      <c r="J45" s="16">
        <v>0</v>
      </c>
      <c r="K45" s="16">
        <f t="shared" si="3"/>
        <v>0.6</v>
      </c>
      <c r="L45" s="33">
        <v>24.2395660667001</v>
      </c>
      <c r="M45" s="34">
        <f t="shared" si="4"/>
        <v>24.839566066700101</v>
      </c>
      <c r="N45" s="35">
        <f t="shared" si="8"/>
        <v>0</v>
      </c>
      <c r="O45" s="36">
        <f t="shared" si="6"/>
        <v>24.839566066700101</v>
      </c>
      <c r="P45" s="18">
        <v>208394</v>
      </c>
      <c r="Q45" s="18">
        <v>1293</v>
      </c>
      <c r="R45" s="18"/>
      <c r="S45" s="18"/>
      <c r="T45" s="48"/>
    </row>
    <row r="46" spans="1:25" s="3" customFormat="1" ht="18.75">
      <c r="A46" s="14">
        <v>119</v>
      </c>
      <c r="B46" s="13">
        <v>733336415</v>
      </c>
      <c r="C46" s="13" t="s">
        <v>237</v>
      </c>
      <c r="D46" s="24" t="s">
        <v>227</v>
      </c>
      <c r="E46" s="16">
        <v>0</v>
      </c>
      <c r="F46" s="16">
        <v>0</v>
      </c>
      <c r="G46" s="57" t="s">
        <v>187</v>
      </c>
      <c r="H46" s="18">
        <f t="shared" si="7"/>
        <v>0</v>
      </c>
      <c r="I46" s="16">
        <f t="shared" si="2"/>
        <v>0</v>
      </c>
      <c r="J46" s="16">
        <v>0</v>
      </c>
      <c r="K46" s="16">
        <f t="shared" si="3"/>
        <v>0</v>
      </c>
      <c r="L46" s="33">
        <v>23.334371311325</v>
      </c>
      <c r="M46" s="34">
        <f t="shared" si="4"/>
        <v>23.334371311325</v>
      </c>
      <c r="N46" s="35">
        <f t="shared" si="8"/>
        <v>0</v>
      </c>
      <c r="O46" s="36">
        <f t="shared" si="6"/>
        <v>23.334371311325</v>
      </c>
      <c r="P46" s="18"/>
      <c r="Q46" s="18"/>
      <c r="R46" s="18"/>
      <c r="S46" s="18"/>
      <c r="T46" s="47"/>
    </row>
    <row r="47" spans="1:25" s="3" customFormat="1" ht="18.75">
      <c r="A47" s="14">
        <v>120</v>
      </c>
      <c r="B47" s="13">
        <v>171422146</v>
      </c>
      <c r="C47" s="13" t="s">
        <v>246</v>
      </c>
      <c r="D47" s="13" t="s">
        <v>226</v>
      </c>
      <c r="E47" s="16">
        <v>3</v>
      </c>
      <c r="F47" s="16">
        <v>60</v>
      </c>
      <c r="G47" s="43" t="s">
        <v>113</v>
      </c>
      <c r="H47" s="18">
        <f t="shared" si="7"/>
        <v>3</v>
      </c>
      <c r="I47" s="16">
        <f t="shared" si="2"/>
        <v>1.2</v>
      </c>
      <c r="J47" s="16">
        <v>0</v>
      </c>
      <c r="K47" s="16">
        <f t="shared" si="3"/>
        <v>4.2</v>
      </c>
      <c r="L47" s="33">
        <v>28.2486191970861</v>
      </c>
      <c r="M47" s="34">
        <f t="shared" si="4"/>
        <v>32.448619197086103</v>
      </c>
      <c r="N47" s="35">
        <f t="shared" si="8"/>
        <v>10.625</v>
      </c>
      <c r="O47" s="36">
        <f t="shared" si="6"/>
        <v>21.823619197086103</v>
      </c>
      <c r="P47" s="18">
        <v>316380</v>
      </c>
      <c r="Q47" s="18">
        <v>2037</v>
      </c>
      <c r="R47" s="18"/>
      <c r="S47" s="18"/>
      <c r="T47" s="47"/>
    </row>
    <row r="48" spans="1:25" s="3" customFormat="1" ht="18.75">
      <c r="A48" s="14">
        <v>122</v>
      </c>
      <c r="B48" s="13">
        <v>1940099728</v>
      </c>
      <c r="C48" s="13" t="s">
        <v>228</v>
      </c>
      <c r="D48" s="24"/>
      <c r="E48" s="16">
        <v>3</v>
      </c>
      <c r="F48" s="16">
        <v>60</v>
      </c>
      <c r="G48" s="57" t="s">
        <v>187</v>
      </c>
      <c r="H48" s="18">
        <f t="shared" si="7"/>
        <v>3</v>
      </c>
      <c r="I48" s="16">
        <f t="shared" si="2"/>
        <v>1.2</v>
      </c>
      <c r="J48" s="16">
        <v>0</v>
      </c>
      <c r="K48" s="16">
        <f t="shared" si="3"/>
        <v>4.2</v>
      </c>
      <c r="L48" s="33">
        <v>24.1238168232438</v>
      </c>
      <c r="M48" s="34">
        <f t="shared" si="4"/>
        <v>28.323816823243799</v>
      </c>
      <c r="N48" s="35">
        <f t="shared" si="8"/>
        <v>0</v>
      </c>
      <c r="O48" s="36">
        <f t="shared" si="6"/>
        <v>28.323816823243799</v>
      </c>
      <c r="P48" s="18">
        <v>286516</v>
      </c>
      <c r="Q48" s="18">
        <v>1750</v>
      </c>
      <c r="R48" s="18"/>
      <c r="S48" s="18"/>
      <c r="T48" s="47"/>
    </row>
    <row r="49" spans="1:115" s="3" customFormat="1" ht="18.75">
      <c r="A49" s="14">
        <v>124</v>
      </c>
      <c r="B49" s="13">
        <v>2140716167</v>
      </c>
      <c r="C49" s="13" t="s">
        <v>231</v>
      </c>
      <c r="D49" s="24"/>
      <c r="E49" s="16">
        <v>0</v>
      </c>
      <c r="F49" s="16">
        <v>0</v>
      </c>
      <c r="G49" s="57" t="s">
        <v>187</v>
      </c>
      <c r="H49" s="18">
        <f t="shared" si="7"/>
        <v>0</v>
      </c>
      <c r="I49" s="16">
        <f t="shared" si="2"/>
        <v>0</v>
      </c>
      <c r="J49" s="16">
        <v>0</v>
      </c>
      <c r="K49" s="16">
        <f t="shared" si="3"/>
        <v>0</v>
      </c>
      <c r="L49" s="33">
        <v>21.729087291630901</v>
      </c>
      <c r="M49" s="34">
        <f t="shared" si="4"/>
        <v>21.729087291630901</v>
      </c>
      <c r="N49" s="35">
        <f t="shared" si="8"/>
        <v>0</v>
      </c>
      <c r="O49" s="36">
        <f t="shared" si="6"/>
        <v>21.729087291630901</v>
      </c>
      <c r="P49" s="18">
        <v>213720</v>
      </c>
      <c r="Q49" s="18">
        <v>1284</v>
      </c>
      <c r="R49" s="18"/>
      <c r="S49" s="18"/>
      <c r="T49" s="47"/>
    </row>
    <row r="50" spans="1:115" s="3" customFormat="1" ht="18.75">
      <c r="A50" s="13">
        <v>125</v>
      </c>
      <c r="B50" s="13">
        <v>2122462759</v>
      </c>
      <c r="C50" s="14" t="s">
        <v>236</v>
      </c>
      <c r="D50" s="68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2"/>
        <v>0</v>
      </c>
      <c r="J50" s="16">
        <v>0</v>
      </c>
      <c r="K50" s="16">
        <f t="shared" si="3"/>
        <v>0</v>
      </c>
      <c r="L50" s="33">
        <v>23.802246632256299</v>
      </c>
      <c r="M50" s="34">
        <f t="shared" si="4"/>
        <v>23.802246632256299</v>
      </c>
      <c r="N50" s="35">
        <f t="shared" si="8"/>
        <v>0</v>
      </c>
      <c r="O50" s="36">
        <f t="shared" si="6"/>
        <v>23.802246632256299</v>
      </c>
      <c r="P50" s="18">
        <v>305335</v>
      </c>
      <c r="Q50" s="18">
        <v>1883</v>
      </c>
      <c r="R50" s="18"/>
      <c r="S50" s="18"/>
      <c r="T50" s="47"/>
    </row>
    <row r="51" spans="1:115" s="69" customFormat="1" ht="18.75">
      <c r="A51" s="13">
        <v>126</v>
      </c>
      <c r="B51" s="13">
        <v>2052156392</v>
      </c>
      <c r="C51" s="14" t="s">
        <v>234</v>
      </c>
      <c r="D51" s="68"/>
      <c r="E51" s="16">
        <v>0</v>
      </c>
      <c r="F51" s="16">
        <v>40</v>
      </c>
      <c r="G51" s="57" t="s">
        <v>187</v>
      </c>
      <c r="H51" s="18">
        <f t="shared" si="7"/>
        <v>0</v>
      </c>
      <c r="I51" s="16">
        <f t="shared" si="2"/>
        <v>0.8</v>
      </c>
      <c r="J51" s="16">
        <v>0</v>
      </c>
      <c r="K51" s="16">
        <f t="shared" si="3"/>
        <v>0.8</v>
      </c>
      <c r="L51" s="33">
        <v>25.2128542703059</v>
      </c>
      <c r="M51" s="34">
        <f t="shared" si="4"/>
        <v>26.012854270305901</v>
      </c>
      <c r="N51" s="35">
        <f t="shared" si="8"/>
        <v>0</v>
      </c>
      <c r="O51" s="36">
        <f t="shared" si="6"/>
        <v>26.012854270305901</v>
      </c>
      <c r="P51" s="18">
        <v>310960</v>
      </c>
      <c r="Q51" s="18">
        <v>1837</v>
      </c>
      <c r="R51" s="18"/>
      <c r="S51" s="18"/>
      <c r="T51" s="4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3">
        <v>127</v>
      </c>
      <c r="B52" s="13">
        <v>615908706</v>
      </c>
      <c r="C52" s="14" t="s">
        <v>240</v>
      </c>
      <c r="D52" s="68" t="s">
        <v>232</v>
      </c>
      <c r="E52" s="16">
        <v>3</v>
      </c>
      <c r="F52" s="16">
        <v>60</v>
      </c>
      <c r="G52" s="45" t="s">
        <v>117</v>
      </c>
      <c r="H52" s="18">
        <f t="shared" si="7"/>
        <v>3</v>
      </c>
      <c r="I52" s="16">
        <f t="shared" si="2"/>
        <v>1.2</v>
      </c>
      <c r="J52" s="16">
        <v>0</v>
      </c>
      <c r="K52" s="16">
        <f t="shared" si="3"/>
        <v>4.2</v>
      </c>
      <c r="L52" s="33">
        <v>27.8080877041543</v>
      </c>
      <c r="M52" s="34">
        <f t="shared" si="4"/>
        <v>32.008087704154299</v>
      </c>
      <c r="N52" s="35">
        <f t="shared" si="8"/>
        <v>8.75</v>
      </c>
      <c r="O52" s="36">
        <f t="shared" si="6"/>
        <v>23.258087704154299</v>
      </c>
      <c r="P52" s="18">
        <v>344478</v>
      </c>
      <c r="Q52" s="18">
        <v>2174</v>
      </c>
      <c r="R52" s="18"/>
      <c r="S52" s="18"/>
      <c r="T52" s="4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3">
        <v>128</v>
      </c>
      <c r="B53" s="13">
        <v>1214614935</v>
      </c>
      <c r="C53" s="14" t="s">
        <v>257</v>
      </c>
      <c r="D53" s="14" t="s">
        <v>235</v>
      </c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2"/>
        <v>0</v>
      </c>
      <c r="J53" s="16">
        <v>0</v>
      </c>
      <c r="K53" s="16">
        <f t="shared" si="3"/>
        <v>0</v>
      </c>
      <c r="L53" s="33">
        <v>26.9417282234736</v>
      </c>
      <c r="M53" s="34">
        <f t="shared" si="4"/>
        <v>26.9417282234736</v>
      </c>
      <c r="N53" s="35">
        <f t="shared" si="8"/>
        <v>0</v>
      </c>
      <c r="O53" s="36">
        <f t="shared" si="6"/>
        <v>26.9417282234736</v>
      </c>
      <c r="P53" s="18">
        <v>320907</v>
      </c>
      <c r="Q53" s="18">
        <v>2055</v>
      </c>
      <c r="R53" s="18"/>
      <c r="S53" s="18"/>
      <c r="T53" s="47"/>
    </row>
    <row r="54" spans="1:115" s="3" customFormat="1" ht="18.75">
      <c r="A54" s="13">
        <v>129</v>
      </c>
      <c r="B54" s="13">
        <v>1191774496</v>
      </c>
      <c r="C54" s="14" t="s">
        <v>233</v>
      </c>
      <c r="D54" s="68"/>
      <c r="E54" s="16">
        <v>3</v>
      </c>
      <c r="F54" s="16">
        <v>60</v>
      </c>
      <c r="G54" s="57" t="s">
        <v>187</v>
      </c>
      <c r="H54" s="18">
        <f t="shared" si="7"/>
        <v>3</v>
      </c>
      <c r="I54" s="16">
        <f t="shared" si="2"/>
        <v>1.2</v>
      </c>
      <c r="J54" s="16">
        <v>0</v>
      </c>
      <c r="K54" s="16">
        <f t="shared" si="3"/>
        <v>4.2</v>
      </c>
      <c r="L54" s="33">
        <v>24.855080659588801</v>
      </c>
      <c r="M54" s="34">
        <f t="shared" si="4"/>
        <v>29.0550806595888</v>
      </c>
      <c r="N54" s="35">
        <f t="shared" si="8"/>
        <v>0</v>
      </c>
      <c r="O54" s="36">
        <f t="shared" si="6"/>
        <v>29.0550806595888</v>
      </c>
      <c r="P54" s="18">
        <v>318134</v>
      </c>
      <c r="Q54" s="18">
        <v>1932</v>
      </c>
      <c r="R54" s="18"/>
      <c r="S54" s="18"/>
      <c r="T54" s="47"/>
    </row>
    <row r="55" spans="1:115" s="3" customFormat="1" ht="18.75">
      <c r="A55" s="13">
        <v>130</v>
      </c>
      <c r="B55" s="13">
        <v>1957463045</v>
      </c>
      <c r="C55" s="14" t="s">
        <v>238</v>
      </c>
      <c r="D55" s="68"/>
      <c r="E55" s="16">
        <v>3</v>
      </c>
      <c r="F55" s="16">
        <v>60</v>
      </c>
      <c r="G55" s="23" t="s">
        <v>120</v>
      </c>
      <c r="H55" s="18">
        <f t="shared" si="7"/>
        <v>3</v>
      </c>
      <c r="I55" s="16">
        <f t="shared" si="2"/>
        <v>1.2</v>
      </c>
      <c r="J55" s="16">
        <v>0</v>
      </c>
      <c r="K55" s="16">
        <f t="shared" si="3"/>
        <v>4.2</v>
      </c>
      <c r="L55" s="33">
        <v>25.910097228403899</v>
      </c>
      <c r="M55" s="34">
        <f t="shared" si="4"/>
        <v>30.110097228403898</v>
      </c>
      <c r="N55" s="35">
        <f t="shared" si="8"/>
        <v>6.875</v>
      </c>
      <c r="O55" s="36">
        <f t="shared" si="6"/>
        <v>23.235097228403898</v>
      </c>
      <c r="P55" s="18">
        <v>278811</v>
      </c>
      <c r="Q55" s="18">
        <v>1689</v>
      </c>
      <c r="R55" s="18"/>
      <c r="S55" s="18"/>
      <c r="T55" s="47"/>
    </row>
    <row r="56" spans="1:115" s="3" customFormat="1" ht="18.75">
      <c r="A56" s="13">
        <v>131</v>
      </c>
      <c r="B56" s="13">
        <v>1697244668</v>
      </c>
      <c r="C56" s="14" t="s">
        <v>242</v>
      </c>
      <c r="D56" s="68"/>
      <c r="E56" s="16">
        <v>0</v>
      </c>
      <c r="F56" s="16">
        <v>0</v>
      </c>
      <c r="G56" s="57" t="s">
        <v>187</v>
      </c>
      <c r="H56" s="18">
        <f t="shared" si="7"/>
        <v>0</v>
      </c>
      <c r="I56" s="16">
        <f t="shared" si="2"/>
        <v>0</v>
      </c>
      <c r="J56" s="16">
        <v>0</v>
      </c>
      <c r="K56" s="16">
        <f t="shared" si="3"/>
        <v>0</v>
      </c>
      <c r="L56" s="33">
        <v>25.753615599427899</v>
      </c>
      <c r="M56" s="34">
        <f t="shared" si="4"/>
        <v>25.753615599427899</v>
      </c>
      <c r="N56" s="35">
        <f t="shared" si="8"/>
        <v>0</v>
      </c>
      <c r="O56" s="36">
        <f t="shared" si="6"/>
        <v>25.753615599427899</v>
      </c>
      <c r="P56" s="18">
        <v>251279</v>
      </c>
      <c r="Q56" s="18">
        <v>1535</v>
      </c>
      <c r="R56" s="18"/>
      <c r="S56" s="18"/>
      <c r="T56" s="47"/>
    </row>
    <row r="57" spans="1:115" s="3" customFormat="1" ht="18.75">
      <c r="A57" s="13">
        <v>132</v>
      </c>
      <c r="B57" s="13">
        <v>620404528</v>
      </c>
      <c r="C57" s="14" t="s">
        <v>243</v>
      </c>
      <c r="D57" s="68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2"/>
        <v>0</v>
      </c>
      <c r="J57" s="16">
        <v>0</v>
      </c>
      <c r="K57" s="16">
        <f t="shared" si="3"/>
        <v>0</v>
      </c>
      <c r="L57" s="33">
        <v>21.303019900157</v>
      </c>
      <c r="M57" s="34">
        <f t="shared" si="4"/>
        <v>21.303019900157</v>
      </c>
      <c r="N57" s="35">
        <f t="shared" si="8"/>
        <v>0</v>
      </c>
      <c r="O57" s="36">
        <f t="shared" si="6"/>
        <v>21.303019900157</v>
      </c>
      <c r="P57" s="18">
        <v>217655</v>
      </c>
      <c r="Q57" s="18">
        <v>1302</v>
      </c>
      <c r="R57" s="18"/>
      <c r="S57" s="18"/>
      <c r="T57" s="47"/>
    </row>
    <row r="58" spans="1:115" s="3" customFormat="1" ht="18.75">
      <c r="A58" s="13">
        <v>133</v>
      </c>
      <c r="B58" s="13">
        <v>650420877</v>
      </c>
      <c r="C58" s="14" t="s">
        <v>244</v>
      </c>
      <c r="D58" s="68"/>
      <c r="E58" s="16">
        <v>3</v>
      </c>
      <c r="F58" s="16">
        <v>60</v>
      </c>
      <c r="G58" s="43" t="s">
        <v>113</v>
      </c>
      <c r="H58" s="18">
        <f t="shared" si="7"/>
        <v>3</v>
      </c>
      <c r="I58" s="16">
        <f t="shared" si="2"/>
        <v>1.2</v>
      </c>
      <c r="J58" s="16">
        <v>0</v>
      </c>
      <c r="K58" s="16">
        <f t="shared" si="3"/>
        <v>4.2</v>
      </c>
      <c r="L58" s="33">
        <v>28.211578882805</v>
      </c>
      <c r="M58" s="34">
        <f t="shared" si="4"/>
        <v>32.411578882805003</v>
      </c>
      <c r="N58" s="35">
        <f t="shared" si="8"/>
        <v>10.625</v>
      </c>
      <c r="O58" s="36">
        <f t="shared" si="6"/>
        <v>21.786578882805003</v>
      </c>
      <c r="P58" s="18">
        <v>273314</v>
      </c>
      <c r="Q58" s="18">
        <v>1542</v>
      </c>
      <c r="R58" s="18"/>
      <c r="S58" s="18"/>
      <c r="T58" s="47"/>
    </row>
    <row r="59" spans="1:115" s="3" customFormat="1" ht="18.75">
      <c r="A59" s="13">
        <v>135</v>
      </c>
      <c r="B59" s="13">
        <v>228737868</v>
      </c>
      <c r="C59" s="14" t="s">
        <v>248</v>
      </c>
      <c r="D59" s="68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2"/>
        <v>0</v>
      </c>
      <c r="J59" s="16">
        <v>0</v>
      </c>
      <c r="K59" s="16">
        <f t="shared" si="3"/>
        <v>0</v>
      </c>
      <c r="L59" s="33">
        <v>18.5389460247339</v>
      </c>
      <c r="M59" s="34">
        <f t="shared" si="4"/>
        <v>18.5389460247339</v>
      </c>
      <c r="N59" s="35">
        <f t="shared" si="8"/>
        <v>0</v>
      </c>
      <c r="O59" s="36">
        <f t="shared" si="6"/>
        <v>18.5389460247339</v>
      </c>
      <c r="P59" s="18"/>
      <c r="Q59" s="18"/>
      <c r="R59" s="18"/>
      <c r="S59" s="18"/>
      <c r="T59" s="47"/>
    </row>
    <row r="60" spans="1:115" s="3" customFormat="1" ht="18.75">
      <c r="A60" s="13">
        <v>137</v>
      </c>
      <c r="B60" s="13">
        <v>1604916542</v>
      </c>
      <c r="C60" s="14" t="s">
        <v>250</v>
      </c>
      <c r="D60" s="68"/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2"/>
        <v>0</v>
      </c>
      <c r="J60" s="16">
        <v>0</v>
      </c>
      <c r="K60" s="16">
        <f t="shared" si="3"/>
        <v>0</v>
      </c>
      <c r="L60" s="33">
        <v>17.881251416689398</v>
      </c>
      <c r="M60" s="34">
        <f t="shared" si="4"/>
        <v>17.881251416689398</v>
      </c>
      <c r="N60" s="35">
        <f t="shared" si="8"/>
        <v>0</v>
      </c>
      <c r="O60" s="36">
        <f t="shared" si="6"/>
        <v>17.881251416689398</v>
      </c>
      <c r="P60" s="18"/>
      <c r="Q60" s="18"/>
      <c r="R60" s="18"/>
      <c r="S60" s="18"/>
      <c r="T60" s="47"/>
    </row>
    <row r="61" spans="1:115" s="3" customFormat="1" ht="18.75">
      <c r="A61" s="13">
        <v>138</v>
      </c>
      <c r="B61" s="13">
        <v>1440730282</v>
      </c>
      <c r="C61" s="14" t="s">
        <v>258</v>
      </c>
      <c r="D61" s="68"/>
      <c r="E61" s="16">
        <v>0</v>
      </c>
      <c r="F61" s="16">
        <v>32</v>
      </c>
      <c r="G61" s="57" t="s">
        <v>187</v>
      </c>
      <c r="H61" s="18">
        <f t="shared" si="7"/>
        <v>0</v>
      </c>
      <c r="I61" s="16">
        <f t="shared" si="2"/>
        <v>0.64</v>
      </c>
      <c r="J61" s="16">
        <v>0</v>
      </c>
      <c r="K61" s="16">
        <f t="shared" si="3"/>
        <v>0.64</v>
      </c>
      <c r="L61" s="33">
        <v>25.6090279249951</v>
      </c>
      <c r="M61" s="34">
        <f t="shared" si="4"/>
        <v>26.249027924995101</v>
      </c>
      <c r="N61" s="35">
        <f t="shared" si="8"/>
        <v>0</v>
      </c>
      <c r="O61" s="36">
        <f t="shared" si="6"/>
        <v>26.249027924995101</v>
      </c>
      <c r="P61" s="18">
        <v>232599</v>
      </c>
      <c r="Q61" s="18">
        <v>1162</v>
      </c>
      <c r="R61" s="18"/>
      <c r="S61" s="18"/>
      <c r="T61" s="47"/>
    </row>
    <row r="62" spans="1:115" s="3" customFormat="1" ht="18.75">
      <c r="A62" s="13">
        <v>139</v>
      </c>
      <c r="B62" s="13">
        <v>733371013</v>
      </c>
      <c r="C62" s="14" t="s">
        <v>260</v>
      </c>
      <c r="D62" s="68"/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2"/>
        <v>0</v>
      </c>
      <c r="J62" s="16">
        <v>0</v>
      </c>
      <c r="K62" s="16">
        <f t="shared" si="3"/>
        <v>0</v>
      </c>
      <c r="L62" s="33">
        <v>17.943195572043098</v>
      </c>
      <c r="M62" s="34">
        <f t="shared" si="4"/>
        <v>17.943195572043098</v>
      </c>
      <c r="N62" s="35">
        <f t="shared" si="8"/>
        <v>0</v>
      </c>
      <c r="O62" s="36">
        <f t="shared" si="6"/>
        <v>17.943195572043098</v>
      </c>
      <c r="P62" s="18"/>
      <c r="Q62" s="18"/>
      <c r="R62" s="18"/>
      <c r="S62" s="18"/>
      <c r="T62" s="47"/>
    </row>
    <row r="63" spans="1:115" s="3" customFormat="1" ht="18.75">
      <c r="A63" s="13">
        <v>140</v>
      </c>
      <c r="B63" s="13">
        <v>1065672847</v>
      </c>
      <c r="C63" s="14" t="s">
        <v>259</v>
      </c>
      <c r="D63" s="68"/>
      <c r="E63" s="16">
        <v>1</v>
      </c>
      <c r="F63" s="16">
        <v>60</v>
      </c>
      <c r="G63" s="57" t="s">
        <v>187</v>
      </c>
      <c r="H63" s="18">
        <f t="shared" si="7"/>
        <v>1</v>
      </c>
      <c r="I63" s="16">
        <f t="shared" si="2"/>
        <v>1.2</v>
      </c>
      <c r="J63" s="16">
        <v>0</v>
      </c>
      <c r="K63" s="16">
        <f t="shared" si="3"/>
        <v>2.2000000000000002</v>
      </c>
      <c r="L63" s="33">
        <v>27.0828481656898</v>
      </c>
      <c r="M63" s="34">
        <f t="shared" si="4"/>
        <v>29.282848165689799</v>
      </c>
      <c r="N63" s="35">
        <f t="shared" si="8"/>
        <v>0</v>
      </c>
      <c r="O63" s="36">
        <f t="shared" si="6"/>
        <v>29.282848165689799</v>
      </c>
      <c r="P63" s="18">
        <v>198248</v>
      </c>
      <c r="Q63" s="18">
        <v>968</v>
      </c>
      <c r="R63" s="18"/>
      <c r="S63" s="18"/>
      <c r="T63" s="47"/>
    </row>
    <row r="64" spans="1:115" s="3" customFormat="1" ht="18.75">
      <c r="A64" s="13">
        <v>141</v>
      </c>
      <c r="B64" s="13">
        <v>1190305158</v>
      </c>
      <c r="C64" s="14" t="s">
        <v>261</v>
      </c>
      <c r="D64" s="68"/>
      <c r="E64" s="16">
        <v>3</v>
      </c>
      <c r="F64" s="16">
        <v>53</v>
      </c>
      <c r="G64" s="23" t="s">
        <v>120</v>
      </c>
      <c r="H64" s="18">
        <f t="shared" si="7"/>
        <v>3</v>
      </c>
      <c r="I64" s="16">
        <f t="shared" si="2"/>
        <v>1.06</v>
      </c>
      <c r="J64" s="16">
        <v>0</v>
      </c>
      <c r="K64" s="16">
        <f t="shared" si="3"/>
        <v>4.0600000000000005</v>
      </c>
      <c r="L64" s="33">
        <v>26.9759836700687</v>
      </c>
      <c r="M64" s="34">
        <f t="shared" si="4"/>
        <v>31.035983670068703</v>
      </c>
      <c r="N64" s="35">
        <f t="shared" si="8"/>
        <v>6.875</v>
      </c>
      <c r="O64" s="36">
        <f t="shared" si="6"/>
        <v>24.160983670068703</v>
      </c>
      <c r="P64" s="18">
        <v>230218</v>
      </c>
      <c r="Q64" s="18">
        <v>1092</v>
      </c>
      <c r="R64" s="18"/>
      <c r="S64" s="18"/>
      <c r="T64" s="47"/>
    </row>
    <row r="65" spans="1:20" ht="18.75">
      <c r="A65" s="13">
        <v>142</v>
      </c>
      <c r="B65" s="13">
        <v>465762786</v>
      </c>
      <c r="C65" s="14" t="s">
        <v>262</v>
      </c>
      <c r="D65" s="68"/>
      <c r="E65" s="16">
        <v>0</v>
      </c>
      <c r="F65" s="16">
        <v>13</v>
      </c>
      <c r="G65" s="57" t="s">
        <v>187</v>
      </c>
      <c r="H65" s="18">
        <f t="shared" si="7"/>
        <v>0</v>
      </c>
      <c r="I65" s="16">
        <f t="shared" si="2"/>
        <v>0.26</v>
      </c>
      <c r="J65" s="16">
        <v>0</v>
      </c>
      <c r="K65" s="16">
        <f t="shared" si="3"/>
        <v>0.26</v>
      </c>
      <c r="L65" s="33">
        <v>23.8431678692004</v>
      </c>
      <c r="M65" s="34">
        <f t="shared" si="4"/>
        <v>24.103167869200401</v>
      </c>
      <c r="N65" s="35">
        <f t="shared" si="8"/>
        <v>0</v>
      </c>
      <c r="O65" s="36">
        <f t="shared" si="6"/>
        <v>24.103167869200401</v>
      </c>
      <c r="P65" s="18">
        <v>135502</v>
      </c>
      <c r="Q65" s="18">
        <v>822</v>
      </c>
      <c r="R65" s="64"/>
      <c r="S65" s="64"/>
      <c r="T65" s="47"/>
    </row>
    <row r="66" spans="1:20" ht="18.75">
      <c r="A66" s="13">
        <v>143</v>
      </c>
      <c r="B66" s="13">
        <v>1963007427</v>
      </c>
      <c r="C66" s="14" t="s">
        <v>270</v>
      </c>
      <c r="D66" s="68"/>
      <c r="E66" s="16">
        <v>3</v>
      </c>
      <c r="F66" s="16">
        <v>60</v>
      </c>
      <c r="G66" s="45" t="s">
        <v>117</v>
      </c>
      <c r="H66" s="18">
        <f t="shared" si="7"/>
        <v>3</v>
      </c>
      <c r="I66" s="16">
        <f t="shared" si="2"/>
        <v>1.2</v>
      </c>
      <c r="J66" s="16">
        <v>0</v>
      </c>
      <c r="K66" s="16">
        <f t="shared" si="3"/>
        <v>4.2</v>
      </c>
      <c r="L66" s="33">
        <v>28.013355679351001</v>
      </c>
      <c r="M66" s="34">
        <f t="shared" si="4"/>
        <v>32.213355679351004</v>
      </c>
      <c r="N66" s="35">
        <f t="shared" si="8"/>
        <v>8.75</v>
      </c>
      <c r="O66" s="36">
        <f t="shared" si="6"/>
        <v>23.463355679351004</v>
      </c>
      <c r="P66" s="18">
        <v>231600</v>
      </c>
      <c r="Q66" s="18">
        <v>1518</v>
      </c>
      <c r="R66" s="4"/>
      <c r="S66" s="4"/>
      <c r="T66" s="4"/>
    </row>
    <row r="67" spans="1:20" ht="18.75">
      <c r="A67" s="13">
        <v>144</v>
      </c>
      <c r="B67" s="13">
        <v>1763923855</v>
      </c>
      <c r="C67" s="14" t="s">
        <v>269</v>
      </c>
      <c r="D67" s="68"/>
      <c r="E67" s="16">
        <v>0</v>
      </c>
      <c r="F67" s="16">
        <v>4</v>
      </c>
      <c r="G67" s="57" t="s">
        <v>187</v>
      </c>
      <c r="H67" s="18">
        <f t="shared" si="7"/>
        <v>0</v>
      </c>
      <c r="I67" s="16">
        <f t="shared" si="2"/>
        <v>0.08</v>
      </c>
      <c r="J67" s="16">
        <v>0</v>
      </c>
      <c r="K67" s="16">
        <f t="shared" si="3"/>
        <v>0.08</v>
      </c>
      <c r="L67" s="33">
        <v>25.534396407505199</v>
      </c>
      <c r="M67" s="34">
        <f t="shared" si="4"/>
        <v>25.614396407505197</v>
      </c>
      <c r="N67" s="35">
        <f t="shared" si="8"/>
        <v>0</v>
      </c>
      <c r="O67" s="36">
        <f t="shared" si="6"/>
        <v>25.614396407505197</v>
      </c>
      <c r="P67" s="18">
        <v>210258</v>
      </c>
      <c r="Q67" s="18">
        <v>1210</v>
      </c>
      <c r="R67" s="4"/>
      <c r="S67" s="4"/>
      <c r="T67" s="4"/>
    </row>
    <row r="68" spans="1:20" ht="18.75">
      <c r="A68" s="13">
        <v>145</v>
      </c>
      <c r="B68" s="13">
        <v>1879552695</v>
      </c>
      <c r="C68" s="14" t="s">
        <v>271</v>
      </c>
      <c r="D68" s="68"/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2"/>
        <v>0</v>
      </c>
      <c r="J68" s="16">
        <v>0</v>
      </c>
      <c r="K68" s="16">
        <f t="shared" si="3"/>
        <v>0</v>
      </c>
      <c r="L68" s="33">
        <v>21.341780084712902</v>
      </c>
      <c r="M68" s="34">
        <f t="shared" si="4"/>
        <v>21.341780084712902</v>
      </c>
      <c r="N68" s="35">
        <f t="shared" si="8"/>
        <v>0</v>
      </c>
      <c r="O68" s="36">
        <f t="shared" si="6"/>
        <v>21.341780084712902</v>
      </c>
      <c r="P68" s="18">
        <v>0</v>
      </c>
      <c r="Q68" s="18">
        <v>0</v>
      </c>
      <c r="R68" s="4"/>
      <c r="S68" s="4"/>
      <c r="T68" s="4"/>
    </row>
    <row r="69" spans="1:20" ht="18.75">
      <c r="A69" s="13">
        <v>146</v>
      </c>
      <c r="B69" s="13">
        <v>1422435637</v>
      </c>
      <c r="C69" s="14" t="s">
        <v>272</v>
      </c>
      <c r="D69" s="68"/>
      <c r="E69" s="16">
        <v>0</v>
      </c>
      <c r="F69" s="16">
        <v>0</v>
      </c>
      <c r="G69" s="57" t="s">
        <v>187</v>
      </c>
      <c r="H69" s="18">
        <f t="shared" si="7"/>
        <v>0</v>
      </c>
      <c r="I69" s="16">
        <f>F69/$V$13</f>
        <v>0</v>
      </c>
      <c r="J69" s="16">
        <v>0</v>
      </c>
      <c r="K69" s="16">
        <f>SUM(I69+H69+J69)</f>
        <v>0</v>
      </c>
      <c r="L69" s="33">
        <v>18.386264465579799</v>
      </c>
      <c r="M69" s="34">
        <f>K69+L69</f>
        <v>18.386264465579799</v>
      </c>
      <c r="N69" s="35">
        <f t="shared" ref="N69:N80" si="9">VLOOKUP(G69,$U$3:$V$9,2,FALSE)</f>
        <v>0</v>
      </c>
      <c r="O69" s="36">
        <f>M69-N69</f>
        <v>18.386264465579799</v>
      </c>
      <c r="P69" s="18">
        <v>0</v>
      </c>
      <c r="Q69" s="18">
        <v>0</v>
      </c>
      <c r="R69" s="4"/>
      <c r="S69" s="4"/>
      <c r="T69" s="4"/>
    </row>
    <row r="70" spans="1:20" ht="18.75">
      <c r="A70" s="13">
        <v>147</v>
      </c>
      <c r="B70" s="13">
        <v>555504374</v>
      </c>
      <c r="C70" s="14" t="s">
        <v>273</v>
      </c>
      <c r="D70" s="68"/>
      <c r="E70" s="16">
        <v>0</v>
      </c>
      <c r="F70" s="16">
        <v>0</v>
      </c>
      <c r="G70" s="57" t="s">
        <v>187</v>
      </c>
      <c r="H70" s="18">
        <f t="shared" si="7"/>
        <v>0</v>
      </c>
      <c r="I70" s="16">
        <f>F70/$V$13</f>
        <v>0</v>
      </c>
      <c r="J70" s="16">
        <v>0</v>
      </c>
      <c r="K70" s="16">
        <f>SUM(I70+H70+J70)</f>
        <v>0</v>
      </c>
      <c r="L70" s="33">
        <v>18.014731871412</v>
      </c>
      <c r="M70" s="34">
        <f>K70+L70</f>
        <v>18.014731871412</v>
      </c>
      <c r="N70" s="35">
        <f t="shared" si="9"/>
        <v>0</v>
      </c>
      <c r="O70" s="36">
        <f>M70-N70</f>
        <v>18.014731871412</v>
      </c>
      <c r="P70" s="18">
        <v>0</v>
      </c>
      <c r="Q70" s="18">
        <v>0</v>
      </c>
      <c r="R70" s="4"/>
      <c r="S70" s="4"/>
      <c r="T70" s="4"/>
    </row>
    <row r="71" spans="1:20" ht="18.75">
      <c r="A71" s="13">
        <v>148</v>
      </c>
      <c r="B71" s="13">
        <v>1579518877</v>
      </c>
      <c r="C71" s="14" t="s">
        <v>274</v>
      </c>
      <c r="D71" s="68"/>
      <c r="E71" s="16">
        <v>1</v>
      </c>
      <c r="F71" s="16">
        <v>41</v>
      </c>
      <c r="G71" s="57" t="s">
        <v>187</v>
      </c>
      <c r="H71" s="18">
        <f t="shared" si="7"/>
        <v>1</v>
      </c>
      <c r="I71" s="16">
        <f>F71/$V$13</f>
        <v>0.82</v>
      </c>
      <c r="J71" s="16">
        <v>0</v>
      </c>
      <c r="K71" s="16">
        <f>SUM(I71+H71+J71)</f>
        <v>1.8199999999999998</v>
      </c>
      <c r="L71" s="33">
        <v>25.7270230819415</v>
      </c>
      <c r="M71" s="34">
        <f>K71+L71</f>
        <v>27.5470230819415</v>
      </c>
      <c r="N71" s="35">
        <f t="shared" si="9"/>
        <v>0</v>
      </c>
      <c r="O71" s="36">
        <f>M71-N71</f>
        <v>27.5470230819415</v>
      </c>
      <c r="P71" s="18">
        <v>224078</v>
      </c>
      <c r="Q71" s="18">
        <v>1164</v>
      </c>
      <c r="R71" s="4"/>
      <c r="S71" s="4"/>
      <c r="T71" s="4"/>
    </row>
    <row r="72" spans="1:20" ht="18.75">
      <c r="A72" s="13">
        <v>149</v>
      </c>
      <c r="B72" s="13">
        <v>1326195449</v>
      </c>
      <c r="C72" s="14" t="s">
        <v>134</v>
      </c>
      <c r="D72" s="68"/>
      <c r="E72" s="16">
        <v>0</v>
      </c>
      <c r="F72" s="16">
        <v>0</v>
      </c>
      <c r="G72" s="57" t="s">
        <v>187</v>
      </c>
      <c r="H72" s="18">
        <f t="shared" si="7"/>
        <v>0</v>
      </c>
      <c r="I72" s="16">
        <f>F72/$V$13</f>
        <v>0</v>
      </c>
      <c r="J72" s="16">
        <v>0</v>
      </c>
      <c r="K72" s="16">
        <f>SUM(I72+H72+J72)</f>
        <v>0</v>
      </c>
      <c r="L72" s="33">
        <v>20.054690037972101</v>
      </c>
      <c r="M72" s="34">
        <f>K72+L72</f>
        <v>20.054690037972101</v>
      </c>
      <c r="N72" s="35">
        <f t="shared" si="9"/>
        <v>0</v>
      </c>
      <c r="O72" s="36">
        <f>M72-N72</f>
        <v>20.054690037972101</v>
      </c>
      <c r="P72" s="18">
        <v>182053</v>
      </c>
      <c r="Q72" s="18">
        <v>1066</v>
      </c>
      <c r="R72" s="4"/>
      <c r="S72" s="4"/>
      <c r="T72" s="4"/>
    </row>
    <row r="73" spans="1:20" ht="18.75">
      <c r="A73" s="13">
        <v>150</v>
      </c>
      <c r="B73" s="13">
        <v>1505521928</v>
      </c>
      <c r="C73" s="14" t="s">
        <v>276</v>
      </c>
      <c r="D73" s="68"/>
      <c r="E73" s="16">
        <v>0</v>
      </c>
      <c r="F73" s="16">
        <v>0</v>
      </c>
      <c r="G73" s="57" t="s">
        <v>187</v>
      </c>
      <c r="H73" s="18">
        <f t="shared" ref="H73:H80" si="10">E73</f>
        <v>0</v>
      </c>
      <c r="I73" s="16">
        <f t="shared" ref="I73:I80" si="11">F73/$V$13</f>
        <v>0</v>
      </c>
      <c r="J73" s="16">
        <v>0</v>
      </c>
      <c r="K73" s="16">
        <f t="shared" ref="K73:K80" si="12">SUM(I73+H73+J73)</f>
        <v>0</v>
      </c>
      <c r="L73" s="33">
        <v>18.138294570322</v>
      </c>
      <c r="M73" s="34">
        <f t="shared" ref="M73:M80" si="13">K73+L73</f>
        <v>18.138294570322</v>
      </c>
      <c r="N73" s="35">
        <f t="shared" si="9"/>
        <v>0</v>
      </c>
      <c r="O73" s="36">
        <f t="shared" ref="O73:O80" si="14">M73-N73</f>
        <v>18.138294570322</v>
      </c>
      <c r="P73" s="18">
        <v>86068</v>
      </c>
      <c r="Q73" s="18">
        <v>516</v>
      </c>
      <c r="R73" s="4"/>
      <c r="S73" s="4"/>
      <c r="T73" s="4"/>
    </row>
    <row r="74" spans="1:20" ht="18.75">
      <c r="A74" s="13">
        <v>151</v>
      </c>
      <c r="B74" s="13">
        <v>229196773</v>
      </c>
      <c r="C74" s="14" t="s">
        <v>275</v>
      </c>
      <c r="D74" s="68"/>
      <c r="E74" s="16">
        <v>0</v>
      </c>
      <c r="F74" s="16">
        <v>0</v>
      </c>
      <c r="G74" s="57" t="s">
        <v>187</v>
      </c>
      <c r="H74" s="18">
        <f t="shared" si="10"/>
        <v>0</v>
      </c>
      <c r="I74" s="16">
        <f t="shared" si="11"/>
        <v>0</v>
      </c>
      <c r="J74" s="16">
        <v>0</v>
      </c>
      <c r="K74" s="16">
        <f t="shared" si="12"/>
        <v>0</v>
      </c>
      <c r="L74" s="33">
        <v>18.305464317308001</v>
      </c>
      <c r="M74" s="34">
        <f t="shared" si="13"/>
        <v>18.305464317308001</v>
      </c>
      <c r="N74" s="35">
        <f t="shared" si="9"/>
        <v>0</v>
      </c>
      <c r="O74" s="36">
        <f t="shared" si="14"/>
        <v>18.305464317308001</v>
      </c>
      <c r="P74" s="18">
        <v>128342</v>
      </c>
      <c r="Q74" s="18">
        <v>871</v>
      </c>
      <c r="R74" s="4"/>
      <c r="S74" s="4"/>
      <c r="T74" s="4"/>
    </row>
    <row r="75" spans="1:20" ht="18.75">
      <c r="A75" s="13">
        <v>152</v>
      </c>
      <c r="B75" s="13">
        <v>808637979</v>
      </c>
      <c r="C75" s="14" t="s">
        <v>277</v>
      </c>
      <c r="D75" s="68"/>
      <c r="E75" s="16">
        <v>0</v>
      </c>
      <c r="F75" s="16">
        <v>21</v>
      </c>
      <c r="G75" s="57" t="s">
        <v>187</v>
      </c>
      <c r="H75" s="18">
        <f t="shared" si="10"/>
        <v>0</v>
      </c>
      <c r="I75" s="16">
        <f t="shared" si="11"/>
        <v>0.42</v>
      </c>
      <c r="J75" s="16">
        <v>0</v>
      </c>
      <c r="K75" s="16">
        <f t="shared" si="12"/>
        <v>0.42</v>
      </c>
      <c r="L75" s="33">
        <v>19.035154772436002</v>
      </c>
      <c r="M75" s="34">
        <f t="shared" si="13"/>
        <v>19.455154772436003</v>
      </c>
      <c r="N75" s="35">
        <f t="shared" si="9"/>
        <v>0</v>
      </c>
      <c r="O75" s="36">
        <f t="shared" si="14"/>
        <v>19.455154772436003</v>
      </c>
      <c r="P75" s="18">
        <v>152704</v>
      </c>
      <c r="Q75" s="18">
        <v>923</v>
      </c>
      <c r="R75" s="4"/>
      <c r="S75" s="4"/>
      <c r="T75" s="4"/>
    </row>
    <row r="76" spans="1:20" ht="18.75">
      <c r="A76" s="13">
        <v>153</v>
      </c>
      <c r="B76" s="13">
        <v>666586355</v>
      </c>
      <c r="C76" s="14" t="s">
        <v>278</v>
      </c>
      <c r="D76" s="68"/>
      <c r="E76" s="16">
        <v>3</v>
      </c>
      <c r="F76" s="16">
        <v>48</v>
      </c>
      <c r="G76" s="43" t="s">
        <v>113</v>
      </c>
      <c r="H76" s="18">
        <f t="shared" si="10"/>
        <v>3</v>
      </c>
      <c r="I76" s="16">
        <f t="shared" si="11"/>
        <v>0.96</v>
      </c>
      <c r="J76" s="16">
        <v>0</v>
      </c>
      <c r="K76" s="16">
        <f t="shared" si="12"/>
        <v>3.96</v>
      </c>
      <c r="L76" s="33">
        <v>28.9279007376641</v>
      </c>
      <c r="M76" s="34">
        <f t="shared" si="13"/>
        <v>32.887900737664097</v>
      </c>
      <c r="N76" s="35">
        <f t="shared" si="9"/>
        <v>10.625</v>
      </c>
      <c r="O76" s="36">
        <f t="shared" si="14"/>
        <v>22.262900737664097</v>
      </c>
      <c r="P76" s="18">
        <v>227803</v>
      </c>
      <c r="Q76" s="18">
        <v>1328</v>
      </c>
      <c r="R76" s="4"/>
      <c r="S76" s="4"/>
      <c r="T76" s="4"/>
    </row>
    <row r="77" spans="1:20" ht="18.75">
      <c r="A77" s="13">
        <v>154</v>
      </c>
      <c r="B77" s="13">
        <v>279112514</v>
      </c>
      <c r="C77" s="14" t="s">
        <v>279</v>
      </c>
      <c r="D77" s="68"/>
      <c r="E77" s="16">
        <v>0</v>
      </c>
      <c r="F77" s="16">
        <v>0</v>
      </c>
      <c r="G77" s="57" t="s">
        <v>187</v>
      </c>
      <c r="H77" s="18">
        <f t="shared" si="10"/>
        <v>0</v>
      </c>
      <c r="I77" s="16">
        <f t="shared" si="11"/>
        <v>0</v>
      </c>
      <c r="J77" s="16">
        <v>0</v>
      </c>
      <c r="K77" s="16">
        <f t="shared" si="12"/>
        <v>0</v>
      </c>
      <c r="L77" s="33">
        <v>21.302348778189501</v>
      </c>
      <c r="M77" s="34">
        <f t="shared" si="13"/>
        <v>21.302348778189501</v>
      </c>
      <c r="N77" s="35">
        <f t="shared" si="9"/>
        <v>0</v>
      </c>
      <c r="O77" s="36">
        <f t="shared" si="14"/>
        <v>21.302348778189501</v>
      </c>
      <c r="P77" s="18">
        <v>188027</v>
      </c>
      <c r="Q77" s="18">
        <v>1150</v>
      </c>
      <c r="R77" s="4"/>
      <c r="S77" s="4"/>
      <c r="T77" s="4"/>
    </row>
    <row r="78" spans="1:20" ht="18.75">
      <c r="A78" s="13">
        <v>155</v>
      </c>
      <c r="B78" s="13">
        <v>491303159</v>
      </c>
      <c r="C78" s="66" t="s">
        <v>280</v>
      </c>
      <c r="D78" s="68"/>
      <c r="E78" s="16">
        <v>0</v>
      </c>
      <c r="F78" s="16">
        <v>0</v>
      </c>
      <c r="G78" s="57" t="s">
        <v>187</v>
      </c>
      <c r="H78" s="18">
        <f t="shared" si="10"/>
        <v>0</v>
      </c>
      <c r="I78" s="16">
        <f t="shared" si="11"/>
        <v>0</v>
      </c>
      <c r="J78" s="16">
        <v>0</v>
      </c>
      <c r="K78" s="16">
        <f t="shared" si="12"/>
        <v>0</v>
      </c>
      <c r="L78" s="33">
        <v>0</v>
      </c>
      <c r="M78" s="34">
        <f t="shared" si="13"/>
        <v>0</v>
      </c>
      <c r="N78" s="35">
        <f t="shared" si="9"/>
        <v>0</v>
      </c>
      <c r="O78" s="36">
        <f t="shared" si="14"/>
        <v>0</v>
      </c>
      <c r="P78" s="18">
        <v>0</v>
      </c>
      <c r="Q78" s="18">
        <v>0</v>
      </c>
      <c r="R78" s="4"/>
      <c r="S78" s="4"/>
      <c r="T78" s="4"/>
    </row>
    <row r="79" spans="1:20" ht="18.75">
      <c r="A79" s="13">
        <v>156</v>
      </c>
      <c r="B79" s="13">
        <v>353493830</v>
      </c>
      <c r="C79" s="66" t="s">
        <v>281</v>
      </c>
      <c r="D79" s="68"/>
      <c r="E79" s="16">
        <v>0</v>
      </c>
      <c r="F79" s="16">
        <v>0</v>
      </c>
      <c r="G79" s="57" t="s">
        <v>187</v>
      </c>
      <c r="H79" s="18">
        <f t="shared" si="10"/>
        <v>0</v>
      </c>
      <c r="I79" s="16">
        <f t="shared" si="11"/>
        <v>0</v>
      </c>
      <c r="J79" s="16">
        <v>0</v>
      </c>
      <c r="K79" s="16">
        <f t="shared" si="12"/>
        <v>0</v>
      </c>
      <c r="L79" s="33">
        <v>0</v>
      </c>
      <c r="M79" s="34">
        <f t="shared" si="13"/>
        <v>0</v>
      </c>
      <c r="N79" s="35">
        <f t="shared" si="9"/>
        <v>0</v>
      </c>
      <c r="O79" s="36">
        <f t="shared" si="14"/>
        <v>0</v>
      </c>
      <c r="P79" s="18">
        <v>0</v>
      </c>
      <c r="Q79" s="18">
        <v>0</v>
      </c>
      <c r="R79" s="4"/>
      <c r="S79" s="4"/>
      <c r="T79" s="4"/>
    </row>
    <row r="80" spans="1:20" ht="18.75">
      <c r="A80" s="13">
        <v>157</v>
      </c>
      <c r="B80" s="13"/>
      <c r="C80" s="14"/>
      <c r="D80" s="68"/>
      <c r="E80" s="16">
        <v>0</v>
      </c>
      <c r="F80" s="16">
        <v>0</v>
      </c>
      <c r="G80" s="57" t="s">
        <v>187</v>
      </c>
      <c r="H80" s="18">
        <f t="shared" si="10"/>
        <v>0</v>
      </c>
      <c r="I80" s="16">
        <f t="shared" si="11"/>
        <v>0</v>
      </c>
      <c r="J80" s="16">
        <v>0</v>
      </c>
      <c r="K80" s="16">
        <f t="shared" si="12"/>
        <v>0</v>
      </c>
      <c r="L80" s="33">
        <v>0</v>
      </c>
      <c r="M80" s="34">
        <f t="shared" si="13"/>
        <v>0</v>
      </c>
      <c r="N80" s="35">
        <f t="shared" si="9"/>
        <v>0</v>
      </c>
      <c r="O80" s="36">
        <f t="shared" si="14"/>
        <v>0</v>
      </c>
      <c r="P80" s="18">
        <v>0</v>
      </c>
      <c r="Q80" s="18">
        <v>0</v>
      </c>
      <c r="R80" s="4"/>
      <c r="S80" s="4"/>
      <c r="T80" s="4"/>
    </row>
  </sheetData>
  <autoFilter ref="A4:T80" xr:uid="{00000000-0009-0000-0000-000017000000}">
    <sortState xmlns:xlrd2="http://schemas.microsoft.com/office/spreadsheetml/2017/richdata2" ref="A4:T80">
      <sortCondition ref="A4"/>
    </sortState>
  </autoFilter>
  <mergeCells count="4">
    <mergeCell ref="A1:Q1"/>
    <mergeCell ref="A2:Q2"/>
    <mergeCell ref="A3:D3"/>
    <mergeCell ref="G3:O3"/>
  </mergeCells>
  <phoneticPr fontId="22" type="noConversion"/>
  <conditionalFormatting sqref="E78">
    <cfRule type="cellIs" dxfId="297" priority="9" operator="lessThan">
      <formula>1</formula>
    </cfRule>
  </conditionalFormatting>
  <conditionalFormatting sqref="F78">
    <cfRule type="cellIs" dxfId="296" priority="6" operator="lessThan">
      <formula>1</formula>
    </cfRule>
  </conditionalFormatting>
  <conditionalFormatting sqref="J78">
    <cfRule type="cellIs" dxfId="295" priority="3" operator="lessThan">
      <formula>1</formula>
    </cfRule>
  </conditionalFormatting>
  <conditionalFormatting sqref="E79">
    <cfRule type="cellIs" dxfId="294" priority="8" operator="lessThan">
      <formula>1</formula>
    </cfRule>
  </conditionalFormatting>
  <conditionalFormatting sqref="F79">
    <cfRule type="cellIs" dxfId="293" priority="5" operator="lessThan">
      <formula>1</formula>
    </cfRule>
  </conditionalFormatting>
  <conditionalFormatting sqref="J79">
    <cfRule type="cellIs" dxfId="292" priority="2" operator="lessThan">
      <formula>1</formula>
    </cfRule>
  </conditionalFormatting>
  <conditionalFormatting sqref="E80">
    <cfRule type="cellIs" dxfId="291" priority="7" operator="lessThan">
      <formula>1</formula>
    </cfRule>
  </conditionalFormatting>
  <conditionalFormatting sqref="F80">
    <cfRule type="cellIs" dxfId="290" priority="4" operator="lessThan">
      <formula>1</formula>
    </cfRule>
  </conditionalFormatting>
  <conditionalFormatting sqref="J80">
    <cfRule type="cellIs" dxfId="289" priority="1" operator="lessThan">
      <formula>1</formula>
    </cfRule>
  </conditionalFormatting>
  <conditionalFormatting sqref="E5:E77">
    <cfRule type="cellIs" dxfId="288" priority="18" operator="lessThan">
      <formula>1</formula>
    </cfRule>
  </conditionalFormatting>
  <conditionalFormatting sqref="F5:F77">
    <cfRule type="cellIs" dxfId="287" priority="17" operator="lessThan">
      <formula>1</formula>
    </cfRule>
  </conditionalFormatting>
  <conditionalFormatting sqref="J5:J77">
    <cfRule type="cellIs" dxfId="286" priority="16" operator="lessThan">
      <formula>1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DK78"/>
  <sheetViews>
    <sheetView topLeftCell="A27" zoomScale="80" zoomScaleNormal="80" workbookViewId="0">
      <selection activeCell="D57" sqref="D57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活动中心2020年3月21日分包贡献明细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54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95</v>
      </c>
      <c r="D5" s="24"/>
      <c r="E5" s="16">
        <v>0</v>
      </c>
      <c r="F5" s="16">
        <v>0</v>
      </c>
      <c r="G5" s="57" t="s">
        <v>187</v>
      </c>
      <c r="H5" s="18">
        <f t="shared" ref="H5:H54" si="1">E5</f>
        <v>0</v>
      </c>
      <c r="I5" s="16">
        <f t="shared" ref="I5:I68" si="2">F5/$V$13</f>
        <v>0</v>
      </c>
      <c r="J5" s="16">
        <v>5</v>
      </c>
      <c r="K5" s="16">
        <f t="shared" ref="K5:K68" si="3">SUM(I5+H5+J5)</f>
        <v>5</v>
      </c>
      <c r="L5" s="33">
        <v>35.344999999999999</v>
      </c>
      <c r="M5" s="34">
        <f t="shared" ref="M5:M68" si="4">K5+L5</f>
        <v>40.344999999999999</v>
      </c>
      <c r="N5" s="35">
        <f t="shared" ref="N5:N36" si="5">VLOOKUP(G5,$U$3:$V$9,2,FALSE)</f>
        <v>0</v>
      </c>
      <c r="O5" s="36">
        <f t="shared" ref="O5:O68" si="6">M5-N5</f>
        <v>40.344999999999999</v>
      </c>
      <c r="P5" s="18">
        <v>441386</v>
      </c>
      <c r="Q5" s="18">
        <v>2521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107</v>
      </c>
      <c r="B6" s="13">
        <v>662528105</v>
      </c>
      <c r="C6" s="13" t="s">
        <v>195</v>
      </c>
      <c r="D6" s="24"/>
      <c r="E6" s="16">
        <v>4</v>
      </c>
      <c r="F6" s="16">
        <v>60</v>
      </c>
      <c r="G6" s="19" t="s">
        <v>122</v>
      </c>
      <c r="H6" s="18">
        <f t="shared" si="1"/>
        <v>4</v>
      </c>
      <c r="I6" s="16">
        <f t="shared" si="2"/>
        <v>1.2</v>
      </c>
      <c r="J6" s="16">
        <v>0</v>
      </c>
      <c r="K6" s="16">
        <f t="shared" si="3"/>
        <v>5.2</v>
      </c>
      <c r="L6" s="33">
        <v>29.878268565663902</v>
      </c>
      <c r="M6" s="34">
        <f t="shared" si="4"/>
        <v>35.078268565663905</v>
      </c>
      <c r="N6" s="35">
        <f t="shared" si="5"/>
        <v>8.125</v>
      </c>
      <c r="O6" s="36">
        <f t="shared" si="6"/>
        <v>26.953268565663905</v>
      </c>
      <c r="P6" s="18">
        <v>236625</v>
      </c>
      <c r="Q6" s="18">
        <v>1475</v>
      </c>
      <c r="R6" s="18"/>
      <c r="S6" s="18"/>
      <c r="T6" s="47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10</v>
      </c>
      <c r="B7" s="13">
        <v>2108977014</v>
      </c>
      <c r="C7" s="13" t="s">
        <v>49</v>
      </c>
      <c r="D7" s="24"/>
      <c r="E7" s="16">
        <v>4</v>
      </c>
      <c r="F7" s="16">
        <v>60</v>
      </c>
      <c r="G7" s="19" t="s">
        <v>122</v>
      </c>
      <c r="H7" s="18">
        <f t="shared" si="1"/>
        <v>4</v>
      </c>
      <c r="I7" s="16">
        <f t="shared" si="2"/>
        <v>1.2</v>
      </c>
      <c r="J7" s="16">
        <v>0</v>
      </c>
      <c r="K7" s="16">
        <f t="shared" si="3"/>
        <v>5.2</v>
      </c>
      <c r="L7" s="33">
        <v>29.409729379918499</v>
      </c>
      <c r="M7" s="34">
        <f t="shared" si="4"/>
        <v>34.609729379918498</v>
      </c>
      <c r="N7" s="35">
        <f t="shared" si="5"/>
        <v>8.125</v>
      </c>
      <c r="O7" s="36">
        <f t="shared" si="6"/>
        <v>26.484729379918498</v>
      </c>
      <c r="P7" s="18">
        <v>311888</v>
      </c>
      <c r="Q7" s="18">
        <v>1763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26</v>
      </c>
      <c r="B8" s="13">
        <v>1754932067</v>
      </c>
      <c r="C8" s="13" t="s">
        <v>72</v>
      </c>
      <c r="D8" s="24"/>
      <c r="E8" s="16">
        <v>4</v>
      </c>
      <c r="F8" s="16">
        <v>70</v>
      </c>
      <c r="G8" s="19" t="s">
        <v>122</v>
      </c>
      <c r="H8" s="18">
        <f t="shared" si="1"/>
        <v>4</v>
      </c>
      <c r="I8" s="16">
        <f t="shared" si="2"/>
        <v>1.4</v>
      </c>
      <c r="J8" s="16">
        <v>0</v>
      </c>
      <c r="K8" s="16">
        <f t="shared" si="3"/>
        <v>5.4</v>
      </c>
      <c r="L8" s="33">
        <v>28.740023516993901</v>
      </c>
      <c r="M8" s="34">
        <f t="shared" si="4"/>
        <v>34.140023516993899</v>
      </c>
      <c r="N8" s="35">
        <f t="shared" si="5"/>
        <v>8.125</v>
      </c>
      <c r="O8" s="36">
        <f t="shared" si="6"/>
        <v>26.015023516993899</v>
      </c>
      <c r="P8" s="18">
        <v>256264</v>
      </c>
      <c r="Q8" s="18">
        <v>1588</v>
      </c>
      <c r="R8" s="18"/>
      <c r="S8" s="18"/>
      <c r="T8" s="4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3">
        <v>129</v>
      </c>
      <c r="B9" s="13">
        <v>1191774496</v>
      </c>
      <c r="C9" s="14" t="s">
        <v>233</v>
      </c>
      <c r="D9" s="68"/>
      <c r="E9" s="16">
        <v>4</v>
      </c>
      <c r="F9" s="16">
        <v>50</v>
      </c>
      <c r="G9" s="19" t="s">
        <v>122</v>
      </c>
      <c r="H9" s="18">
        <f t="shared" si="1"/>
        <v>4</v>
      </c>
      <c r="I9" s="16">
        <f t="shared" si="2"/>
        <v>1</v>
      </c>
      <c r="J9" s="16">
        <v>0</v>
      </c>
      <c r="K9" s="16">
        <f t="shared" si="3"/>
        <v>5</v>
      </c>
      <c r="L9" s="33">
        <v>29.0550806595888</v>
      </c>
      <c r="M9" s="34">
        <f t="shared" si="4"/>
        <v>34.055080659588796</v>
      </c>
      <c r="N9" s="35">
        <f t="shared" si="5"/>
        <v>8.125</v>
      </c>
      <c r="O9" s="36">
        <f t="shared" si="6"/>
        <v>25.930080659588796</v>
      </c>
      <c r="P9" s="18">
        <v>318134</v>
      </c>
      <c r="Q9" s="18">
        <v>1932</v>
      </c>
      <c r="R9" s="18"/>
      <c r="S9" s="18"/>
      <c r="T9" s="47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3">
        <v>140</v>
      </c>
      <c r="B10" s="13">
        <v>1065672847</v>
      </c>
      <c r="C10" s="14" t="s">
        <v>259</v>
      </c>
      <c r="D10" s="68"/>
      <c r="E10" s="16">
        <v>3</v>
      </c>
      <c r="F10" s="16">
        <v>60</v>
      </c>
      <c r="G10" s="19" t="s">
        <v>122</v>
      </c>
      <c r="H10" s="18">
        <f t="shared" si="1"/>
        <v>3</v>
      </c>
      <c r="I10" s="16">
        <f t="shared" si="2"/>
        <v>1.2</v>
      </c>
      <c r="J10" s="16">
        <v>0</v>
      </c>
      <c r="K10" s="16">
        <f t="shared" si="3"/>
        <v>4.2</v>
      </c>
      <c r="L10" s="33">
        <v>29.282848165689799</v>
      </c>
      <c r="M10" s="34">
        <f t="shared" si="4"/>
        <v>33.482848165689802</v>
      </c>
      <c r="N10" s="35">
        <f t="shared" si="5"/>
        <v>8.125</v>
      </c>
      <c r="O10" s="36">
        <f t="shared" si="6"/>
        <v>25.357848165689802</v>
      </c>
      <c r="P10" s="18">
        <v>198248</v>
      </c>
      <c r="Q10" s="18">
        <v>968</v>
      </c>
      <c r="R10" s="18"/>
      <c r="S10" s="18"/>
      <c r="T10" s="47"/>
      <c r="U10" s="50"/>
    </row>
    <row r="11" spans="1:25" s="1" customFormat="1" ht="18.75">
      <c r="A11" s="13">
        <v>116</v>
      </c>
      <c r="B11" s="13">
        <v>2122596917</v>
      </c>
      <c r="C11" s="13" t="s">
        <v>217</v>
      </c>
      <c r="D11" s="68"/>
      <c r="E11" s="16">
        <v>4</v>
      </c>
      <c r="F11" s="16">
        <v>55</v>
      </c>
      <c r="G11" s="22" t="s">
        <v>123</v>
      </c>
      <c r="H11" s="18">
        <f t="shared" si="1"/>
        <v>4</v>
      </c>
      <c r="I11" s="16">
        <f t="shared" si="2"/>
        <v>1.1000000000000001</v>
      </c>
      <c r="J11" s="16">
        <v>0</v>
      </c>
      <c r="K11" s="16">
        <f t="shared" si="3"/>
        <v>5.0999999999999996</v>
      </c>
      <c r="L11" s="33">
        <v>28.118985069143999</v>
      </c>
      <c r="M11" s="34">
        <f t="shared" si="4"/>
        <v>33.218985069143997</v>
      </c>
      <c r="N11" s="35">
        <f t="shared" si="5"/>
        <v>6.25</v>
      </c>
      <c r="O11" s="36">
        <f t="shared" si="6"/>
        <v>26.968985069143997</v>
      </c>
      <c r="P11" s="18">
        <v>237198</v>
      </c>
      <c r="Q11" s="18">
        <v>1309</v>
      </c>
      <c r="R11" s="18"/>
      <c r="S11" s="18"/>
      <c r="T11" s="48"/>
      <c r="U11" s="51" t="s">
        <v>209</v>
      </c>
      <c r="V11" s="1">
        <v>15000</v>
      </c>
    </row>
    <row r="12" spans="1:25" s="2" customFormat="1" ht="18.75">
      <c r="A12" s="14">
        <v>15</v>
      </c>
      <c r="B12" s="13">
        <v>388960345</v>
      </c>
      <c r="C12" s="13" t="s">
        <v>59</v>
      </c>
      <c r="D12" s="24"/>
      <c r="E12" s="16">
        <v>4</v>
      </c>
      <c r="F12" s="16">
        <v>60</v>
      </c>
      <c r="G12" s="22" t="s">
        <v>123</v>
      </c>
      <c r="H12" s="18">
        <f t="shared" si="1"/>
        <v>4</v>
      </c>
      <c r="I12" s="16">
        <f t="shared" si="2"/>
        <v>1.2</v>
      </c>
      <c r="J12" s="16">
        <v>0</v>
      </c>
      <c r="K12" s="16">
        <f t="shared" si="3"/>
        <v>5.2</v>
      </c>
      <c r="L12" s="33">
        <v>27.941986980895098</v>
      </c>
      <c r="M12" s="34">
        <f t="shared" si="4"/>
        <v>33.141986980895098</v>
      </c>
      <c r="N12" s="35">
        <f t="shared" si="5"/>
        <v>6.25</v>
      </c>
      <c r="O12" s="36">
        <f t="shared" si="6"/>
        <v>26.891986980895098</v>
      </c>
      <c r="P12" s="18">
        <v>289028</v>
      </c>
      <c r="Q12" s="18">
        <v>1685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122</v>
      </c>
      <c r="B13" s="13">
        <v>1940099728</v>
      </c>
      <c r="C13" s="13" t="s">
        <v>228</v>
      </c>
      <c r="D13" s="24"/>
      <c r="E13" s="16">
        <v>3</v>
      </c>
      <c r="F13" s="16">
        <v>60</v>
      </c>
      <c r="G13" s="22" t="s">
        <v>123</v>
      </c>
      <c r="H13" s="18">
        <f t="shared" si="1"/>
        <v>3</v>
      </c>
      <c r="I13" s="16">
        <f t="shared" si="2"/>
        <v>1.2</v>
      </c>
      <c r="J13" s="16">
        <v>0</v>
      </c>
      <c r="K13" s="16">
        <f t="shared" si="3"/>
        <v>4.2</v>
      </c>
      <c r="L13" s="33">
        <v>28.323816823243799</v>
      </c>
      <c r="M13" s="34">
        <f t="shared" si="4"/>
        <v>32.523816823243799</v>
      </c>
      <c r="N13" s="35">
        <f t="shared" si="5"/>
        <v>6.25</v>
      </c>
      <c r="O13" s="36">
        <f t="shared" si="6"/>
        <v>26.273816823243799</v>
      </c>
      <c r="P13" s="18">
        <v>286516</v>
      </c>
      <c r="Q13" s="18">
        <v>1750</v>
      </c>
      <c r="R13" s="18"/>
      <c r="S13" s="18"/>
      <c r="T13" s="47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99</v>
      </c>
      <c r="B14" s="13">
        <v>1797454822</v>
      </c>
      <c r="C14" s="13" t="s">
        <v>181</v>
      </c>
      <c r="D14" s="24"/>
      <c r="E14" s="16">
        <v>0</v>
      </c>
      <c r="F14" s="16">
        <v>0</v>
      </c>
      <c r="G14" s="57" t="s">
        <v>187</v>
      </c>
      <c r="H14" s="18">
        <f t="shared" si="1"/>
        <v>0</v>
      </c>
      <c r="I14" s="16">
        <f t="shared" si="2"/>
        <v>0</v>
      </c>
      <c r="J14" s="16">
        <v>0</v>
      </c>
      <c r="K14" s="16">
        <f t="shared" si="3"/>
        <v>0</v>
      </c>
      <c r="L14" s="33">
        <v>32.458269379497203</v>
      </c>
      <c r="M14" s="34">
        <f t="shared" si="4"/>
        <v>32.458269379497203</v>
      </c>
      <c r="N14" s="35">
        <f t="shared" si="5"/>
        <v>0</v>
      </c>
      <c r="O14" s="36">
        <f t="shared" si="6"/>
        <v>32.458269379497203</v>
      </c>
      <c r="P14" s="18">
        <v>245729</v>
      </c>
      <c r="Q14" s="18">
        <v>1174</v>
      </c>
      <c r="R14" s="18"/>
      <c r="S14" s="18"/>
      <c r="T14" s="47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3">
        <v>128</v>
      </c>
      <c r="B15" s="13">
        <v>1214614935</v>
      </c>
      <c r="C15" s="14" t="s">
        <v>257</v>
      </c>
      <c r="D15" s="14" t="s">
        <v>235</v>
      </c>
      <c r="E15" s="16">
        <v>0</v>
      </c>
      <c r="F15" s="16">
        <v>0</v>
      </c>
      <c r="G15" s="57" t="s">
        <v>187</v>
      </c>
      <c r="H15" s="18">
        <f t="shared" si="1"/>
        <v>0</v>
      </c>
      <c r="I15" s="16">
        <f t="shared" si="2"/>
        <v>0</v>
      </c>
      <c r="J15" s="16">
        <v>5</v>
      </c>
      <c r="K15" s="16">
        <f t="shared" si="3"/>
        <v>5</v>
      </c>
      <c r="L15" s="33">
        <v>26.9417282234736</v>
      </c>
      <c r="M15" s="34">
        <f t="shared" si="4"/>
        <v>31.9417282234736</v>
      </c>
      <c r="N15" s="35">
        <f t="shared" si="5"/>
        <v>0</v>
      </c>
      <c r="O15" s="36">
        <f t="shared" si="6"/>
        <v>31.9417282234736</v>
      </c>
      <c r="P15" s="18">
        <v>320907</v>
      </c>
      <c r="Q15" s="18">
        <v>2055</v>
      </c>
      <c r="R15" s="18"/>
      <c r="S15" s="18"/>
      <c r="T15" s="47"/>
      <c r="U15" s="1" t="s">
        <v>213</v>
      </c>
      <c r="V15" s="53">
        <v>3</v>
      </c>
      <c r="W15" s="1"/>
      <c r="X15" s="1"/>
      <c r="Y15" s="1"/>
    </row>
    <row r="16" spans="1:25" s="2" customFormat="1" ht="18.75">
      <c r="A16" s="14">
        <v>34</v>
      </c>
      <c r="B16" s="13">
        <v>2021794494</v>
      </c>
      <c r="C16" s="13" t="s">
        <v>80</v>
      </c>
      <c r="D16" s="24"/>
      <c r="E16" s="16">
        <v>4</v>
      </c>
      <c r="F16" s="16">
        <v>50</v>
      </c>
      <c r="G16" s="22" t="s">
        <v>123</v>
      </c>
      <c r="H16" s="18">
        <f t="shared" si="1"/>
        <v>4</v>
      </c>
      <c r="I16" s="16">
        <f t="shared" si="2"/>
        <v>1</v>
      </c>
      <c r="J16" s="16">
        <v>0</v>
      </c>
      <c r="K16" s="16">
        <f t="shared" si="3"/>
        <v>5</v>
      </c>
      <c r="L16" s="33">
        <v>26.3717749470242</v>
      </c>
      <c r="M16" s="34">
        <f t="shared" si="4"/>
        <v>31.3717749470242</v>
      </c>
      <c r="N16" s="35">
        <f t="shared" si="5"/>
        <v>6.25</v>
      </c>
      <c r="O16" s="36">
        <f t="shared" si="6"/>
        <v>25.1217749470242</v>
      </c>
      <c r="P16" s="18">
        <v>304370</v>
      </c>
      <c r="Q16" s="18">
        <v>1862</v>
      </c>
      <c r="R16" s="18"/>
      <c r="S16" s="18"/>
      <c r="T16" s="18"/>
      <c r="U16" s="1" t="s">
        <v>214</v>
      </c>
      <c r="V16" s="53">
        <v>21</v>
      </c>
      <c r="W16" s="1"/>
      <c r="X16" s="1"/>
      <c r="Y16" s="1"/>
    </row>
    <row r="17" spans="1:25" s="2" customFormat="1" ht="18.75">
      <c r="A17" s="14">
        <v>33</v>
      </c>
      <c r="B17" s="13">
        <v>1006436515</v>
      </c>
      <c r="C17" s="13" t="s">
        <v>79</v>
      </c>
      <c r="D17" s="24"/>
      <c r="E17" s="16">
        <v>0</v>
      </c>
      <c r="F17" s="16">
        <v>0</v>
      </c>
      <c r="G17" s="57" t="s">
        <v>187</v>
      </c>
      <c r="H17" s="18">
        <f t="shared" si="1"/>
        <v>0</v>
      </c>
      <c r="I17" s="16">
        <f t="shared" si="2"/>
        <v>0</v>
      </c>
      <c r="J17" s="16">
        <v>5</v>
      </c>
      <c r="K17" s="16">
        <f t="shared" si="3"/>
        <v>5</v>
      </c>
      <c r="L17" s="33">
        <v>25.0875505030493</v>
      </c>
      <c r="M17" s="34">
        <f t="shared" si="4"/>
        <v>30.0875505030493</v>
      </c>
      <c r="N17" s="35">
        <f t="shared" si="5"/>
        <v>0</v>
      </c>
      <c r="O17" s="36">
        <f t="shared" si="6"/>
        <v>30.0875505030493</v>
      </c>
      <c r="P17" s="18">
        <v>261512</v>
      </c>
      <c r="Q17" s="18">
        <v>1608</v>
      </c>
      <c r="R17" s="18"/>
      <c r="S17" s="18"/>
      <c r="T17" s="4"/>
      <c r="U17" s="1"/>
      <c r="V17" s="1"/>
      <c r="W17" s="1"/>
      <c r="X17" s="1"/>
      <c r="Y17" s="1"/>
    </row>
    <row r="18" spans="1:25" s="2" customFormat="1" ht="18.75">
      <c r="A18" s="14">
        <v>87</v>
      </c>
      <c r="B18" s="13">
        <v>1126397085</v>
      </c>
      <c r="C18" s="13" t="s">
        <v>153</v>
      </c>
      <c r="D18" s="24"/>
      <c r="E18" s="16">
        <v>2</v>
      </c>
      <c r="F18" s="16">
        <v>60</v>
      </c>
      <c r="G18" s="22" t="s">
        <v>123</v>
      </c>
      <c r="H18" s="18">
        <f t="shared" si="1"/>
        <v>2</v>
      </c>
      <c r="I18" s="16">
        <f t="shared" si="2"/>
        <v>1.2</v>
      </c>
      <c r="J18" s="16">
        <v>0</v>
      </c>
      <c r="K18" s="16">
        <f t="shared" si="3"/>
        <v>3.2</v>
      </c>
      <c r="L18" s="33">
        <v>26.8562847920381</v>
      </c>
      <c r="M18" s="34">
        <f t="shared" si="4"/>
        <v>30.056284792038099</v>
      </c>
      <c r="N18" s="35">
        <f t="shared" si="5"/>
        <v>6.25</v>
      </c>
      <c r="O18" s="36">
        <f t="shared" si="6"/>
        <v>23.806284792038099</v>
      </c>
      <c r="P18" s="18">
        <v>262010</v>
      </c>
      <c r="Q18" s="18">
        <v>1628</v>
      </c>
      <c r="R18" s="18"/>
      <c r="S18" s="18"/>
      <c r="T18" s="47"/>
      <c r="U18" s="1"/>
      <c r="V18" s="1"/>
      <c r="W18" s="1"/>
      <c r="X18" s="1"/>
      <c r="Y18" s="1"/>
    </row>
    <row r="19" spans="1:25" s="2" customFormat="1" ht="18.75">
      <c r="A19" s="13">
        <v>110</v>
      </c>
      <c r="B19" s="13">
        <v>1968703358</v>
      </c>
      <c r="C19" s="13" t="s">
        <v>239</v>
      </c>
      <c r="D19" s="68"/>
      <c r="E19" s="16">
        <v>4</v>
      </c>
      <c r="F19" s="16">
        <v>60</v>
      </c>
      <c r="G19" s="23" t="s">
        <v>124</v>
      </c>
      <c r="H19" s="18">
        <f t="shared" si="1"/>
        <v>4</v>
      </c>
      <c r="I19" s="16">
        <f t="shared" si="2"/>
        <v>1.2</v>
      </c>
      <c r="J19" s="16">
        <v>0</v>
      </c>
      <c r="K19" s="16">
        <f t="shared" si="3"/>
        <v>5.2</v>
      </c>
      <c r="L19" s="33">
        <v>24.805</v>
      </c>
      <c r="M19" s="34">
        <f t="shared" si="4"/>
        <v>30.004999999999999</v>
      </c>
      <c r="N19" s="35">
        <f t="shared" si="5"/>
        <v>4.375</v>
      </c>
      <c r="O19" s="36">
        <f t="shared" si="6"/>
        <v>25.63</v>
      </c>
      <c r="P19" s="18">
        <v>319754</v>
      </c>
      <c r="Q19" s="18">
        <v>1994</v>
      </c>
      <c r="R19" s="18"/>
      <c r="S19" s="18"/>
      <c r="T19" s="48"/>
      <c r="U19" s="1"/>
      <c r="V19" s="1"/>
      <c r="W19" s="1"/>
      <c r="X19" s="1"/>
      <c r="Y19" s="1"/>
    </row>
    <row r="20" spans="1:25" s="2" customFormat="1" ht="18.75">
      <c r="A20" s="14">
        <v>62</v>
      </c>
      <c r="B20" s="13">
        <v>643913124</v>
      </c>
      <c r="C20" s="13" t="s">
        <v>125</v>
      </c>
      <c r="D20" s="24"/>
      <c r="E20" s="16">
        <v>2</v>
      </c>
      <c r="F20" s="16">
        <v>50</v>
      </c>
      <c r="G20" s="23" t="s">
        <v>124</v>
      </c>
      <c r="H20" s="18">
        <f t="shared" si="1"/>
        <v>2</v>
      </c>
      <c r="I20" s="16">
        <f t="shared" si="2"/>
        <v>1</v>
      </c>
      <c r="J20" s="16">
        <v>0</v>
      </c>
      <c r="K20" s="16">
        <f t="shared" si="3"/>
        <v>3</v>
      </c>
      <c r="L20" s="33">
        <v>26.679814009244101</v>
      </c>
      <c r="M20" s="34">
        <f t="shared" si="4"/>
        <v>29.679814009244101</v>
      </c>
      <c r="N20" s="35">
        <f t="shared" si="5"/>
        <v>4.375</v>
      </c>
      <c r="O20" s="36">
        <f t="shared" si="6"/>
        <v>25.304814009244101</v>
      </c>
      <c r="P20" s="18">
        <v>346315</v>
      </c>
      <c r="Q20" s="18">
        <v>2089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78</v>
      </c>
      <c r="B21" s="13">
        <v>783202763</v>
      </c>
      <c r="C21" s="13" t="s">
        <v>148</v>
      </c>
      <c r="D21" s="24"/>
      <c r="E21" s="16">
        <v>4</v>
      </c>
      <c r="F21" s="16">
        <v>48</v>
      </c>
      <c r="G21" s="23" t="s">
        <v>124</v>
      </c>
      <c r="H21" s="18">
        <f t="shared" si="1"/>
        <v>4</v>
      </c>
      <c r="I21" s="16">
        <f t="shared" si="2"/>
        <v>0.96</v>
      </c>
      <c r="J21" s="16">
        <v>0</v>
      </c>
      <c r="K21" s="16">
        <f t="shared" si="3"/>
        <v>4.96</v>
      </c>
      <c r="L21" s="33">
        <v>24.361848680342302</v>
      </c>
      <c r="M21" s="34">
        <f t="shared" si="4"/>
        <v>29.321848680342303</v>
      </c>
      <c r="N21" s="35">
        <f t="shared" si="5"/>
        <v>4.375</v>
      </c>
      <c r="O21" s="36">
        <f t="shared" si="6"/>
        <v>24.946848680342303</v>
      </c>
      <c r="P21" s="18">
        <v>229380</v>
      </c>
      <c r="Q21" s="18">
        <v>1249</v>
      </c>
      <c r="R21" s="18"/>
      <c r="S21" s="18"/>
      <c r="T21" s="18"/>
      <c r="U21" s="1"/>
      <c r="V21" s="1"/>
      <c r="W21" s="1"/>
      <c r="X21" s="1"/>
      <c r="Y21" s="1"/>
    </row>
    <row r="22" spans="1:25" s="1" customFormat="1" ht="18.75">
      <c r="A22" s="14">
        <v>53</v>
      </c>
      <c r="B22" s="13">
        <v>500959924</v>
      </c>
      <c r="C22" s="13" t="s">
        <v>268</v>
      </c>
      <c r="D22" s="24" t="s">
        <v>99</v>
      </c>
      <c r="E22" s="16">
        <v>0</v>
      </c>
      <c r="F22" s="16">
        <v>0</v>
      </c>
      <c r="G22" s="57" t="s">
        <v>187</v>
      </c>
      <c r="H22" s="18">
        <f t="shared" si="1"/>
        <v>0</v>
      </c>
      <c r="I22" s="16">
        <f t="shared" si="2"/>
        <v>0</v>
      </c>
      <c r="J22" s="16">
        <v>5</v>
      </c>
      <c r="K22" s="16">
        <f t="shared" si="3"/>
        <v>5</v>
      </c>
      <c r="L22" s="33">
        <v>24.166302664048199</v>
      </c>
      <c r="M22" s="34">
        <f t="shared" si="4"/>
        <v>29.166302664048199</v>
      </c>
      <c r="N22" s="35">
        <f t="shared" si="5"/>
        <v>0</v>
      </c>
      <c r="O22" s="36">
        <f t="shared" si="6"/>
        <v>29.166302664048199</v>
      </c>
      <c r="P22" s="18">
        <v>282174</v>
      </c>
      <c r="Q22" s="18">
        <v>1764</v>
      </c>
      <c r="R22" s="18"/>
      <c r="S22" s="18"/>
      <c r="T22" s="18"/>
    </row>
    <row r="23" spans="1:25" s="1" customFormat="1" ht="18.75">
      <c r="A23" s="14">
        <v>93</v>
      </c>
      <c r="B23" s="13">
        <v>1458346420</v>
      </c>
      <c r="C23" s="13" t="s">
        <v>178</v>
      </c>
      <c r="D23" s="24"/>
      <c r="E23" s="16">
        <v>4</v>
      </c>
      <c r="F23" s="16">
        <v>60</v>
      </c>
      <c r="G23" s="23" t="s">
        <v>124</v>
      </c>
      <c r="H23" s="18">
        <f t="shared" si="1"/>
        <v>4</v>
      </c>
      <c r="I23" s="16">
        <f t="shared" si="2"/>
        <v>1.2</v>
      </c>
      <c r="J23" s="16">
        <v>0</v>
      </c>
      <c r="K23" s="16">
        <f t="shared" si="3"/>
        <v>5.2</v>
      </c>
      <c r="L23" s="33">
        <v>23.892069417210799</v>
      </c>
      <c r="M23" s="34">
        <f t="shared" si="4"/>
        <v>29.092069417210798</v>
      </c>
      <c r="N23" s="35">
        <f t="shared" si="5"/>
        <v>4.375</v>
      </c>
      <c r="O23" s="36">
        <f t="shared" si="6"/>
        <v>24.717069417210798</v>
      </c>
      <c r="P23" s="18">
        <v>271537</v>
      </c>
      <c r="Q23" s="18">
        <v>1671</v>
      </c>
      <c r="R23" s="18"/>
      <c r="S23" s="18"/>
      <c r="T23" s="47"/>
    </row>
    <row r="24" spans="1:25" s="1" customFormat="1" ht="18.75">
      <c r="A24" s="14">
        <v>103</v>
      </c>
      <c r="B24" s="13">
        <v>1540443440</v>
      </c>
      <c r="C24" s="13" t="s">
        <v>193</v>
      </c>
      <c r="D24" s="24" t="s">
        <v>189</v>
      </c>
      <c r="E24" s="16">
        <v>4</v>
      </c>
      <c r="F24" s="16">
        <v>50</v>
      </c>
      <c r="G24" s="23" t="s">
        <v>124</v>
      </c>
      <c r="H24" s="18">
        <f t="shared" si="1"/>
        <v>4</v>
      </c>
      <c r="I24" s="16">
        <f t="shared" si="2"/>
        <v>1</v>
      </c>
      <c r="J24" s="16">
        <v>0</v>
      </c>
      <c r="K24" s="16">
        <f t="shared" si="3"/>
        <v>5</v>
      </c>
      <c r="L24" s="33">
        <v>24.0687459871667</v>
      </c>
      <c r="M24" s="34">
        <f t="shared" si="4"/>
        <v>29.0687459871667</v>
      </c>
      <c r="N24" s="35">
        <f t="shared" si="5"/>
        <v>4.375</v>
      </c>
      <c r="O24" s="36">
        <f t="shared" si="6"/>
        <v>24.6937459871667</v>
      </c>
      <c r="P24" s="18">
        <v>224007</v>
      </c>
      <c r="Q24" s="18">
        <v>1301</v>
      </c>
      <c r="R24" s="18"/>
      <c r="S24" s="18"/>
      <c r="T24" s="33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4">
        <v>46</v>
      </c>
      <c r="B26" s="13">
        <v>2109182835</v>
      </c>
      <c r="C26" s="13" t="s">
        <v>92</v>
      </c>
      <c r="D26" s="24"/>
      <c r="E26" s="16">
        <v>0</v>
      </c>
      <c r="F26" s="16">
        <v>0</v>
      </c>
      <c r="G26" s="57" t="s">
        <v>187</v>
      </c>
      <c r="H26" s="18">
        <f t="shared" si="1"/>
        <v>0</v>
      </c>
      <c r="I26" s="16">
        <f t="shared" si="2"/>
        <v>0</v>
      </c>
      <c r="J26" s="16">
        <v>5</v>
      </c>
      <c r="K26" s="16">
        <f t="shared" si="3"/>
        <v>5</v>
      </c>
      <c r="L26" s="33">
        <v>24.056364829194699</v>
      </c>
      <c r="M26" s="34">
        <f t="shared" si="4"/>
        <v>29.056364829194699</v>
      </c>
      <c r="N26" s="35">
        <f t="shared" si="5"/>
        <v>0</v>
      </c>
      <c r="O26" s="36">
        <f t="shared" si="6"/>
        <v>29.056364829194699</v>
      </c>
      <c r="P26" s="18">
        <v>283399</v>
      </c>
      <c r="Q26" s="18">
        <v>1660</v>
      </c>
      <c r="R26" s="18"/>
      <c r="S26" s="18"/>
      <c r="T26" s="18"/>
    </row>
    <row r="27" spans="1:25" s="1" customFormat="1" ht="18.75">
      <c r="A27" s="14">
        <v>58</v>
      </c>
      <c r="B27" s="13">
        <v>1875367946</v>
      </c>
      <c r="C27" s="13" t="s">
        <v>121</v>
      </c>
      <c r="D27" s="14"/>
      <c r="E27" s="16">
        <v>0</v>
      </c>
      <c r="F27" s="16">
        <v>0</v>
      </c>
      <c r="G27" s="57" t="s">
        <v>187</v>
      </c>
      <c r="H27" s="18">
        <f t="shared" si="1"/>
        <v>0</v>
      </c>
      <c r="I27" s="16">
        <f t="shared" si="2"/>
        <v>0</v>
      </c>
      <c r="J27" s="16">
        <v>5</v>
      </c>
      <c r="K27" s="16">
        <f t="shared" si="3"/>
        <v>5</v>
      </c>
      <c r="L27" s="33">
        <v>23.9695614073635</v>
      </c>
      <c r="M27" s="34">
        <f t="shared" si="4"/>
        <v>28.9695614073635</v>
      </c>
      <c r="N27" s="35">
        <f t="shared" si="5"/>
        <v>0</v>
      </c>
      <c r="O27" s="36">
        <f t="shared" si="6"/>
        <v>28.9695614073635</v>
      </c>
      <c r="P27" s="18">
        <v>261483</v>
      </c>
      <c r="Q27" s="18">
        <v>1481</v>
      </c>
      <c r="R27" s="18"/>
      <c r="S27" s="18"/>
      <c r="T27" s="18"/>
    </row>
    <row r="28" spans="1:25" s="2" customFormat="1" ht="18.75">
      <c r="A28" s="14">
        <v>12</v>
      </c>
      <c r="B28" s="13">
        <v>1137897317</v>
      </c>
      <c r="C28" s="13" t="s">
        <v>53</v>
      </c>
      <c r="D28" s="24"/>
      <c r="E28" s="16">
        <v>0</v>
      </c>
      <c r="F28" s="16">
        <v>30</v>
      </c>
      <c r="G28" s="57" t="s">
        <v>187</v>
      </c>
      <c r="H28" s="18">
        <f t="shared" si="1"/>
        <v>0</v>
      </c>
      <c r="I28" s="16">
        <f t="shared" si="2"/>
        <v>0.6</v>
      </c>
      <c r="J28" s="16">
        <v>0</v>
      </c>
      <c r="K28" s="16">
        <f t="shared" si="3"/>
        <v>0.6</v>
      </c>
      <c r="L28" s="33">
        <v>28.329482988314201</v>
      </c>
      <c r="M28" s="34">
        <f t="shared" si="4"/>
        <v>28.929482988314202</v>
      </c>
      <c r="N28" s="35">
        <f t="shared" si="5"/>
        <v>0</v>
      </c>
      <c r="O28" s="36">
        <f t="shared" si="6"/>
        <v>28.929482988314202</v>
      </c>
      <c r="P28" s="18">
        <v>299991</v>
      </c>
      <c r="Q28" s="18">
        <v>1858</v>
      </c>
      <c r="R28" s="18"/>
      <c r="S28" s="18"/>
      <c r="T28" s="18"/>
      <c r="U28" s="1"/>
      <c r="V28" s="1"/>
      <c r="W28" s="1"/>
      <c r="X28" s="1"/>
      <c r="Y28" s="1"/>
    </row>
    <row r="29" spans="1:25" s="2" customFormat="1" ht="18.75">
      <c r="A29" s="13">
        <v>118</v>
      </c>
      <c r="B29" s="13">
        <v>2018112397</v>
      </c>
      <c r="C29" s="13" t="s">
        <v>221</v>
      </c>
      <c r="D29" s="68"/>
      <c r="E29" s="16">
        <v>4</v>
      </c>
      <c r="F29" s="16">
        <v>60</v>
      </c>
      <c r="G29" s="57" t="s">
        <v>187</v>
      </c>
      <c r="H29" s="18">
        <f t="shared" si="1"/>
        <v>4</v>
      </c>
      <c r="I29" s="16">
        <f t="shared" si="2"/>
        <v>1.2</v>
      </c>
      <c r="J29" s="16">
        <v>0</v>
      </c>
      <c r="K29" s="16">
        <f t="shared" si="3"/>
        <v>5.2</v>
      </c>
      <c r="L29" s="33">
        <v>23.714126646349001</v>
      </c>
      <c r="M29" s="34">
        <f t="shared" si="4"/>
        <v>28.914126646349001</v>
      </c>
      <c r="N29" s="35">
        <f t="shared" si="5"/>
        <v>0</v>
      </c>
      <c r="O29" s="36">
        <f t="shared" si="6"/>
        <v>28.914126646349001</v>
      </c>
      <c r="P29" s="18">
        <v>241266</v>
      </c>
      <c r="Q29" s="18">
        <v>1124</v>
      </c>
      <c r="R29" s="18"/>
      <c r="S29" s="18"/>
      <c r="T29" s="48"/>
      <c r="U29" s="1"/>
      <c r="V29" s="1"/>
      <c r="W29" s="1"/>
      <c r="X29" s="1"/>
      <c r="Y29" s="1"/>
    </row>
    <row r="30" spans="1:25" s="2" customFormat="1" ht="18.75">
      <c r="A30" s="14">
        <v>82</v>
      </c>
      <c r="B30" s="13">
        <v>982362214</v>
      </c>
      <c r="C30" s="13" t="s">
        <v>144</v>
      </c>
      <c r="D30" s="24"/>
      <c r="E30" s="16">
        <v>4</v>
      </c>
      <c r="F30" s="16">
        <v>60</v>
      </c>
      <c r="G30" s="57" t="s">
        <v>187</v>
      </c>
      <c r="H30" s="18">
        <f t="shared" si="1"/>
        <v>4</v>
      </c>
      <c r="I30" s="16">
        <f t="shared" si="2"/>
        <v>1.2</v>
      </c>
      <c r="J30" s="16">
        <v>0</v>
      </c>
      <c r="K30" s="16">
        <f t="shared" si="3"/>
        <v>5.2</v>
      </c>
      <c r="L30" s="33">
        <v>23.544684477995599</v>
      </c>
      <c r="M30" s="34">
        <f t="shared" si="4"/>
        <v>28.744684477995598</v>
      </c>
      <c r="N30" s="35">
        <f t="shared" si="5"/>
        <v>0</v>
      </c>
      <c r="O30" s="36">
        <f t="shared" si="6"/>
        <v>28.744684477995598</v>
      </c>
      <c r="P30" s="18">
        <v>276778</v>
      </c>
      <c r="Q30" s="18">
        <v>1695</v>
      </c>
      <c r="R30" s="18"/>
      <c r="S30" s="18"/>
      <c r="T30" s="18"/>
      <c r="U30" s="1"/>
      <c r="V30" s="1"/>
      <c r="W30" s="1"/>
      <c r="X30" s="1"/>
      <c r="Y30" s="1"/>
    </row>
    <row r="31" spans="1:25" s="2" customFormat="1" ht="18.75">
      <c r="A31" s="13">
        <v>143</v>
      </c>
      <c r="B31" s="13">
        <v>1963007427</v>
      </c>
      <c r="C31" s="14" t="s">
        <v>270</v>
      </c>
      <c r="D31" s="68"/>
      <c r="E31" s="16">
        <v>4</v>
      </c>
      <c r="F31" s="16">
        <v>60</v>
      </c>
      <c r="G31" s="57" t="s">
        <v>187</v>
      </c>
      <c r="H31" s="18">
        <f t="shared" si="1"/>
        <v>4</v>
      </c>
      <c r="I31" s="16">
        <f t="shared" si="2"/>
        <v>1.2</v>
      </c>
      <c r="J31" s="16">
        <v>0</v>
      </c>
      <c r="K31" s="16">
        <f t="shared" si="3"/>
        <v>5.2</v>
      </c>
      <c r="L31" s="33">
        <v>23.463355679351</v>
      </c>
      <c r="M31" s="34">
        <f t="shared" si="4"/>
        <v>28.663355679351</v>
      </c>
      <c r="N31" s="35">
        <f t="shared" si="5"/>
        <v>0</v>
      </c>
      <c r="O31" s="36">
        <f t="shared" si="6"/>
        <v>28.663355679351</v>
      </c>
      <c r="P31" s="18">
        <v>231600</v>
      </c>
      <c r="Q31" s="18">
        <v>1518</v>
      </c>
      <c r="R31" s="4"/>
      <c r="S31" s="4"/>
      <c r="T31" s="4"/>
      <c r="U31" s="1"/>
      <c r="V31" s="1"/>
      <c r="W31" s="1"/>
      <c r="X31" s="1"/>
      <c r="Y31" s="1"/>
    </row>
    <row r="32" spans="1:25" s="2" customFormat="1" ht="18.75">
      <c r="A32" s="14">
        <v>57</v>
      </c>
      <c r="B32" s="13">
        <v>446583427</v>
      </c>
      <c r="C32" s="13" t="s">
        <v>118</v>
      </c>
      <c r="D32" s="14" t="s">
        <v>119</v>
      </c>
      <c r="E32" s="16">
        <v>4</v>
      </c>
      <c r="F32" s="16">
        <v>50</v>
      </c>
      <c r="G32" s="57" t="s">
        <v>187</v>
      </c>
      <c r="H32" s="18">
        <f t="shared" si="1"/>
        <v>4</v>
      </c>
      <c r="I32" s="16">
        <f t="shared" si="2"/>
        <v>1</v>
      </c>
      <c r="J32" s="16">
        <v>0</v>
      </c>
      <c r="K32" s="16">
        <f t="shared" si="3"/>
        <v>5</v>
      </c>
      <c r="L32" s="33">
        <v>23.602621773858701</v>
      </c>
      <c r="M32" s="34">
        <f t="shared" si="4"/>
        <v>28.602621773858701</v>
      </c>
      <c r="N32" s="35">
        <f t="shared" si="5"/>
        <v>0</v>
      </c>
      <c r="O32" s="36">
        <f t="shared" si="6"/>
        <v>28.602621773858701</v>
      </c>
      <c r="P32" s="18">
        <v>281283</v>
      </c>
      <c r="Q32" s="18">
        <v>1625</v>
      </c>
      <c r="R32" s="18"/>
      <c r="S32" s="18"/>
      <c r="T32" s="18"/>
      <c r="U32" s="1"/>
      <c r="V32" s="1"/>
      <c r="W32" s="1"/>
      <c r="X32" s="1"/>
      <c r="Y32" s="1"/>
    </row>
    <row r="33" spans="1:25" s="2" customFormat="1" ht="18.75">
      <c r="A33" s="14">
        <v>23</v>
      </c>
      <c r="B33" s="13">
        <v>340156892</v>
      </c>
      <c r="C33" s="13" t="s">
        <v>70</v>
      </c>
      <c r="D33" s="24"/>
      <c r="E33" s="16">
        <v>4</v>
      </c>
      <c r="F33" s="16">
        <v>60</v>
      </c>
      <c r="G33" s="57" t="s">
        <v>187</v>
      </c>
      <c r="H33" s="18">
        <f t="shared" si="1"/>
        <v>4</v>
      </c>
      <c r="I33" s="16">
        <f t="shared" si="2"/>
        <v>1.2</v>
      </c>
      <c r="J33" s="16">
        <v>0</v>
      </c>
      <c r="K33" s="16">
        <f t="shared" si="3"/>
        <v>5.2</v>
      </c>
      <c r="L33" s="33">
        <v>23.3986284631385</v>
      </c>
      <c r="M33" s="34">
        <f t="shared" si="4"/>
        <v>28.5986284631385</v>
      </c>
      <c r="N33" s="35">
        <f t="shared" si="5"/>
        <v>0</v>
      </c>
      <c r="O33" s="36">
        <f t="shared" si="6"/>
        <v>28.5986284631385</v>
      </c>
      <c r="P33" s="18">
        <v>282621</v>
      </c>
      <c r="Q33" s="18">
        <v>1643</v>
      </c>
      <c r="R33" s="18"/>
      <c r="S33" s="18"/>
      <c r="T33" s="18"/>
      <c r="U33" s="1"/>
      <c r="V33" s="1"/>
      <c r="W33" s="1"/>
      <c r="X33" s="1"/>
      <c r="Y33" s="1"/>
    </row>
    <row r="34" spans="1:25" s="2" customFormat="1" ht="18.75">
      <c r="A34" s="14">
        <v>51</v>
      </c>
      <c r="B34" s="13">
        <v>224931272</v>
      </c>
      <c r="C34" s="13" t="s">
        <v>97</v>
      </c>
      <c r="D34" s="24"/>
      <c r="E34" s="16">
        <v>4</v>
      </c>
      <c r="F34" s="16">
        <v>32</v>
      </c>
      <c r="G34" s="57" t="s">
        <v>187</v>
      </c>
      <c r="H34" s="18">
        <f t="shared" si="1"/>
        <v>4</v>
      </c>
      <c r="I34" s="16">
        <f t="shared" si="2"/>
        <v>0.64</v>
      </c>
      <c r="J34" s="16">
        <v>0</v>
      </c>
      <c r="K34" s="16">
        <f t="shared" si="3"/>
        <v>4.6399999999999997</v>
      </c>
      <c r="L34" s="33">
        <v>23.8490596444712</v>
      </c>
      <c r="M34" s="34">
        <f t="shared" si="4"/>
        <v>28.489059644471201</v>
      </c>
      <c r="N34" s="35">
        <f t="shared" si="5"/>
        <v>0</v>
      </c>
      <c r="O34" s="36">
        <f t="shared" si="6"/>
        <v>28.489059644471201</v>
      </c>
      <c r="P34" s="18">
        <v>213936</v>
      </c>
      <c r="Q34" s="18">
        <v>1292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3">
        <v>127</v>
      </c>
      <c r="B35" s="13">
        <v>615908706</v>
      </c>
      <c r="C35" s="14" t="s">
        <v>240</v>
      </c>
      <c r="D35" s="68" t="s">
        <v>232</v>
      </c>
      <c r="E35" s="16">
        <v>4</v>
      </c>
      <c r="F35" s="16">
        <v>60</v>
      </c>
      <c r="G35" s="57" t="s">
        <v>187</v>
      </c>
      <c r="H35" s="18">
        <f t="shared" si="1"/>
        <v>4</v>
      </c>
      <c r="I35" s="16">
        <f t="shared" si="2"/>
        <v>1.2</v>
      </c>
      <c r="J35" s="16">
        <v>0</v>
      </c>
      <c r="K35" s="16">
        <f t="shared" si="3"/>
        <v>5.2</v>
      </c>
      <c r="L35" s="33">
        <v>23.258087704154299</v>
      </c>
      <c r="M35" s="34">
        <f t="shared" si="4"/>
        <v>28.458087704154298</v>
      </c>
      <c r="N35" s="35">
        <f t="shared" si="5"/>
        <v>0</v>
      </c>
      <c r="O35" s="36">
        <f t="shared" si="6"/>
        <v>28.458087704154298</v>
      </c>
      <c r="P35" s="18">
        <v>344478</v>
      </c>
      <c r="Q35" s="18">
        <v>2174</v>
      </c>
      <c r="R35" s="18"/>
      <c r="S35" s="18"/>
      <c r="T35" s="47"/>
      <c r="U35" s="1"/>
      <c r="V35" s="1"/>
      <c r="W35" s="1"/>
      <c r="X35" s="1"/>
      <c r="Y35" s="1"/>
    </row>
    <row r="36" spans="1:25" s="1" customFormat="1" ht="18.75">
      <c r="A36" s="13">
        <v>148</v>
      </c>
      <c r="B36" s="13">
        <v>1579518877</v>
      </c>
      <c r="C36" s="14" t="s">
        <v>274</v>
      </c>
      <c r="D36" s="68"/>
      <c r="E36" s="16">
        <v>0</v>
      </c>
      <c r="F36" s="16">
        <v>24</v>
      </c>
      <c r="G36" s="57" t="s">
        <v>187</v>
      </c>
      <c r="H36" s="18">
        <f t="shared" si="1"/>
        <v>0</v>
      </c>
      <c r="I36" s="16">
        <f t="shared" si="2"/>
        <v>0.48</v>
      </c>
      <c r="J36" s="16">
        <v>0</v>
      </c>
      <c r="K36" s="16">
        <f t="shared" si="3"/>
        <v>0.48</v>
      </c>
      <c r="L36" s="33">
        <v>27.5470230819415</v>
      </c>
      <c r="M36" s="34">
        <f t="shared" si="4"/>
        <v>28.0270230819415</v>
      </c>
      <c r="N36" s="35">
        <f t="shared" si="5"/>
        <v>0</v>
      </c>
      <c r="O36" s="36">
        <f t="shared" si="6"/>
        <v>28.0270230819415</v>
      </c>
      <c r="P36" s="18">
        <v>224078</v>
      </c>
      <c r="Q36" s="18">
        <v>1164</v>
      </c>
      <c r="R36" s="4"/>
      <c r="S36" s="4"/>
      <c r="T36" s="4"/>
    </row>
    <row r="37" spans="1:25" s="2" customFormat="1" ht="18.75">
      <c r="A37" s="13">
        <v>126</v>
      </c>
      <c r="B37" s="13">
        <v>2052156392</v>
      </c>
      <c r="C37" s="14" t="s">
        <v>234</v>
      </c>
      <c r="D37" s="68"/>
      <c r="E37" s="16">
        <v>1</v>
      </c>
      <c r="F37" s="16">
        <v>50</v>
      </c>
      <c r="G37" s="57" t="s">
        <v>187</v>
      </c>
      <c r="H37" s="18">
        <f t="shared" si="1"/>
        <v>1</v>
      </c>
      <c r="I37" s="16">
        <f t="shared" si="2"/>
        <v>1</v>
      </c>
      <c r="J37" s="16">
        <v>0</v>
      </c>
      <c r="K37" s="16">
        <f t="shared" si="3"/>
        <v>2</v>
      </c>
      <c r="L37" s="33">
        <v>26.012854270305901</v>
      </c>
      <c r="M37" s="34">
        <f t="shared" si="4"/>
        <v>28.012854270305901</v>
      </c>
      <c r="N37" s="35">
        <f t="shared" ref="N37:N68" si="7">VLOOKUP(G37,$U$3:$V$9,2,FALSE)</f>
        <v>0</v>
      </c>
      <c r="O37" s="36">
        <f t="shared" si="6"/>
        <v>28.012854270305901</v>
      </c>
      <c r="P37" s="18">
        <v>310960</v>
      </c>
      <c r="Q37" s="18">
        <v>1837</v>
      </c>
      <c r="R37" s="18"/>
      <c r="S37" s="18"/>
      <c r="T37" s="47"/>
      <c r="U37" s="1"/>
      <c r="V37" s="1"/>
      <c r="W37" s="1"/>
      <c r="X37" s="1"/>
      <c r="Y37" s="1"/>
    </row>
    <row r="38" spans="1:25" s="2" customFormat="1" ht="18.75">
      <c r="A38" s="13">
        <v>144</v>
      </c>
      <c r="B38" s="13">
        <v>1763923855</v>
      </c>
      <c r="C38" s="14" t="s">
        <v>269</v>
      </c>
      <c r="D38" s="68"/>
      <c r="E38" s="16">
        <v>2</v>
      </c>
      <c r="F38" s="16">
        <v>16</v>
      </c>
      <c r="G38" s="57" t="s">
        <v>187</v>
      </c>
      <c r="H38" s="18">
        <f t="shared" si="1"/>
        <v>2</v>
      </c>
      <c r="I38" s="16">
        <f t="shared" si="2"/>
        <v>0.32</v>
      </c>
      <c r="J38" s="16">
        <v>0</v>
      </c>
      <c r="K38" s="16">
        <f t="shared" si="3"/>
        <v>2.3199999999999998</v>
      </c>
      <c r="L38" s="33">
        <v>25.6143964075052</v>
      </c>
      <c r="M38" s="34">
        <f t="shared" si="4"/>
        <v>27.934396407505201</v>
      </c>
      <c r="N38" s="35">
        <f t="shared" si="7"/>
        <v>0</v>
      </c>
      <c r="O38" s="36">
        <f t="shared" si="6"/>
        <v>27.934396407505201</v>
      </c>
      <c r="P38" s="18">
        <v>210258</v>
      </c>
      <c r="Q38" s="18">
        <v>1210</v>
      </c>
      <c r="R38" s="4"/>
      <c r="S38" s="4"/>
      <c r="T38" s="4"/>
      <c r="U38" s="1"/>
      <c r="V38" s="1"/>
      <c r="W38" s="1"/>
      <c r="X38" s="1"/>
      <c r="Y38" s="1"/>
    </row>
    <row r="39" spans="1:25" s="2" customFormat="1" ht="18.75">
      <c r="A39" s="13">
        <v>130</v>
      </c>
      <c r="B39" s="13">
        <v>1957463045</v>
      </c>
      <c r="C39" s="14" t="s">
        <v>238</v>
      </c>
      <c r="D39" s="68"/>
      <c r="E39" s="16">
        <v>3</v>
      </c>
      <c r="F39" s="16">
        <v>60</v>
      </c>
      <c r="G39" s="57" t="s">
        <v>187</v>
      </c>
      <c r="H39" s="18">
        <f t="shared" si="1"/>
        <v>3</v>
      </c>
      <c r="I39" s="16">
        <f t="shared" si="2"/>
        <v>1.2</v>
      </c>
      <c r="J39" s="16">
        <v>0</v>
      </c>
      <c r="K39" s="16">
        <f t="shared" si="3"/>
        <v>4.2</v>
      </c>
      <c r="L39" s="33">
        <v>23.235097228403902</v>
      </c>
      <c r="M39" s="34">
        <f t="shared" si="4"/>
        <v>27.435097228403901</v>
      </c>
      <c r="N39" s="35">
        <f t="shared" si="7"/>
        <v>0</v>
      </c>
      <c r="O39" s="36">
        <f t="shared" si="6"/>
        <v>27.435097228403901</v>
      </c>
      <c r="P39" s="18">
        <v>278811</v>
      </c>
      <c r="Q39" s="18">
        <v>1689</v>
      </c>
      <c r="R39" s="18"/>
      <c r="S39" s="18"/>
      <c r="T39" s="47"/>
      <c r="U39" s="1"/>
      <c r="V39" s="1"/>
      <c r="W39" s="1"/>
      <c r="X39" s="1"/>
      <c r="Y39" s="1"/>
    </row>
    <row r="40" spans="1:25" s="2" customFormat="1" ht="18.75">
      <c r="A40" s="13">
        <v>153</v>
      </c>
      <c r="B40" s="13">
        <v>666586355</v>
      </c>
      <c r="C40" s="14" t="s">
        <v>282</v>
      </c>
      <c r="D40" s="68"/>
      <c r="E40" s="16">
        <v>4</v>
      </c>
      <c r="F40" s="16">
        <v>48</v>
      </c>
      <c r="G40" s="57" t="s">
        <v>187</v>
      </c>
      <c r="H40" s="18">
        <f t="shared" si="1"/>
        <v>4</v>
      </c>
      <c r="I40" s="16">
        <f t="shared" si="2"/>
        <v>0.96</v>
      </c>
      <c r="J40" s="16">
        <v>0</v>
      </c>
      <c r="K40" s="16">
        <f t="shared" si="3"/>
        <v>4.96</v>
      </c>
      <c r="L40" s="33">
        <v>22.262900737664101</v>
      </c>
      <c r="M40" s="34">
        <f t="shared" si="4"/>
        <v>27.222900737664101</v>
      </c>
      <c r="N40" s="35">
        <f t="shared" si="7"/>
        <v>0</v>
      </c>
      <c r="O40" s="36">
        <f t="shared" si="6"/>
        <v>27.222900737664101</v>
      </c>
      <c r="P40" s="18">
        <v>227803</v>
      </c>
      <c r="Q40" s="18">
        <v>1328</v>
      </c>
      <c r="R40" s="4"/>
      <c r="S40" s="4"/>
      <c r="T40" s="4"/>
      <c r="U40" s="1"/>
      <c r="V40" s="1"/>
      <c r="W40" s="1"/>
      <c r="X40" s="1"/>
      <c r="Y40" s="1"/>
    </row>
    <row r="41" spans="1:25" s="1" customFormat="1" ht="18.75">
      <c r="A41" s="13">
        <v>141</v>
      </c>
      <c r="B41" s="13">
        <v>1190305158</v>
      </c>
      <c r="C41" s="14" t="s">
        <v>261</v>
      </c>
      <c r="D41" s="68"/>
      <c r="E41" s="16">
        <v>2</v>
      </c>
      <c r="F41" s="16">
        <v>49</v>
      </c>
      <c r="G41" s="57" t="s">
        <v>187</v>
      </c>
      <c r="H41" s="18">
        <f t="shared" si="1"/>
        <v>2</v>
      </c>
      <c r="I41" s="16">
        <f t="shared" si="2"/>
        <v>0.98</v>
      </c>
      <c r="J41" s="16">
        <v>0</v>
      </c>
      <c r="K41" s="16">
        <f t="shared" si="3"/>
        <v>2.98</v>
      </c>
      <c r="L41" s="33">
        <v>24.160983670068699</v>
      </c>
      <c r="M41" s="34">
        <f t="shared" si="4"/>
        <v>27.140983670068699</v>
      </c>
      <c r="N41" s="35">
        <f t="shared" si="7"/>
        <v>0</v>
      </c>
      <c r="O41" s="36">
        <f t="shared" si="6"/>
        <v>27.140983670068699</v>
      </c>
      <c r="P41" s="18">
        <v>230218</v>
      </c>
      <c r="Q41" s="18">
        <v>1092</v>
      </c>
      <c r="R41" s="18"/>
      <c r="S41" s="18"/>
      <c r="T41" s="47"/>
    </row>
    <row r="42" spans="1:25" s="1" customFormat="1" ht="18.75">
      <c r="A42" s="14">
        <v>1</v>
      </c>
      <c r="B42" s="13">
        <v>1782151946</v>
      </c>
      <c r="C42" s="13" t="s">
        <v>26</v>
      </c>
      <c r="D42" s="24"/>
      <c r="E42" s="16">
        <v>4</v>
      </c>
      <c r="F42" s="16">
        <v>60</v>
      </c>
      <c r="G42" s="57" t="s">
        <v>187</v>
      </c>
      <c r="H42" s="18">
        <f t="shared" si="1"/>
        <v>4</v>
      </c>
      <c r="I42" s="16">
        <f t="shared" si="2"/>
        <v>1.2</v>
      </c>
      <c r="J42" s="16">
        <v>0</v>
      </c>
      <c r="K42" s="16">
        <f t="shared" si="3"/>
        <v>5.2</v>
      </c>
      <c r="L42" s="33">
        <v>21.9378368246146</v>
      </c>
      <c r="M42" s="34">
        <f t="shared" si="4"/>
        <v>27.137836824614599</v>
      </c>
      <c r="N42" s="35">
        <f t="shared" si="7"/>
        <v>0</v>
      </c>
      <c r="O42" s="36">
        <f t="shared" si="6"/>
        <v>27.137836824614599</v>
      </c>
      <c r="P42" s="18">
        <v>343640</v>
      </c>
      <c r="Q42" s="18">
        <v>2056</v>
      </c>
      <c r="R42" s="18"/>
      <c r="S42" s="18"/>
      <c r="T42" s="18"/>
    </row>
    <row r="43" spans="1:25" s="1" customFormat="1" ht="18.75">
      <c r="A43" s="14">
        <v>120</v>
      </c>
      <c r="B43" s="13">
        <v>171422146</v>
      </c>
      <c r="C43" s="13" t="s">
        <v>246</v>
      </c>
      <c r="D43" s="13" t="s">
        <v>226</v>
      </c>
      <c r="E43" s="16">
        <v>4</v>
      </c>
      <c r="F43" s="16">
        <v>60</v>
      </c>
      <c r="G43" s="57" t="s">
        <v>187</v>
      </c>
      <c r="H43" s="18">
        <f t="shared" si="1"/>
        <v>4</v>
      </c>
      <c r="I43" s="16">
        <f t="shared" si="2"/>
        <v>1.2</v>
      </c>
      <c r="J43" s="16">
        <v>0</v>
      </c>
      <c r="K43" s="16">
        <f t="shared" si="3"/>
        <v>5.2</v>
      </c>
      <c r="L43" s="33">
        <v>21.823619197086099</v>
      </c>
      <c r="M43" s="34">
        <f t="shared" si="4"/>
        <v>27.023619197086099</v>
      </c>
      <c r="N43" s="35">
        <f t="shared" si="7"/>
        <v>0</v>
      </c>
      <c r="O43" s="36">
        <f t="shared" si="6"/>
        <v>27.023619197086099</v>
      </c>
      <c r="P43" s="18">
        <v>316380</v>
      </c>
      <c r="Q43" s="18">
        <v>2037</v>
      </c>
      <c r="R43" s="18"/>
      <c r="S43" s="18"/>
      <c r="T43" s="47"/>
    </row>
    <row r="44" spans="1:25" s="1" customFormat="1" ht="18.75">
      <c r="A44" s="13">
        <v>133</v>
      </c>
      <c r="B44" s="13">
        <v>650420877</v>
      </c>
      <c r="C44" s="14" t="s">
        <v>244</v>
      </c>
      <c r="D44" s="68"/>
      <c r="E44" s="16">
        <v>4</v>
      </c>
      <c r="F44" s="16">
        <v>60</v>
      </c>
      <c r="G44" s="57" t="s">
        <v>187</v>
      </c>
      <c r="H44" s="18">
        <f t="shared" si="1"/>
        <v>4</v>
      </c>
      <c r="I44" s="16">
        <f t="shared" si="2"/>
        <v>1.2</v>
      </c>
      <c r="J44" s="16">
        <v>0</v>
      </c>
      <c r="K44" s="16">
        <f t="shared" si="3"/>
        <v>5.2</v>
      </c>
      <c r="L44" s="33">
        <v>21.786578882804999</v>
      </c>
      <c r="M44" s="34">
        <f t="shared" si="4"/>
        <v>26.986578882804999</v>
      </c>
      <c r="N44" s="35">
        <f t="shared" si="7"/>
        <v>0</v>
      </c>
      <c r="O44" s="36">
        <f t="shared" si="6"/>
        <v>26.986578882804999</v>
      </c>
      <c r="P44" s="18">
        <v>273314</v>
      </c>
      <c r="Q44" s="18">
        <v>1542</v>
      </c>
      <c r="R44" s="18"/>
      <c r="S44" s="18"/>
      <c r="T44" s="47"/>
    </row>
    <row r="45" spans="1:25" s="1" customFormat="1" ht="18.75">
      <c r="A45" s="13">
        <v>138</v>
      </c>
      <c r="B45" s="13">
        <v>1440730282</v>
      </c>
      <c r="C45" s="14" t="s">
        <v>258</v>
      </c>
      <c r="D45" s="68"/>
      <c r="E45" s="16">
        <v>0</v>
      </c>
      <c r="F45" s="16">
        <v>32</v>
      </c>
      <c r="G45" s="57" t="s">
        <v>187</v>
      </c>
      <c r="H45" s="18">
        <f t="shared" si="1"/>
        <v>0</v>
      </c>
      <c r="I45" s="16">
        <f t="shared" si="2"/>
        <v>0.64</v>
      </c>
      <c r="J45" s="16">
        <v>0</v>
      </c>
      <c r="K45" s="16">
        <f t="shared" si="3"/>
        <v>0.64</v>
      </c>
      <c r="L45" s="33">
        <v>26.249027924995101</v>
      </c>
      <c r="M45" s="34">
        <f t="shared" si="4"/>
        <v>26.889027924995101</v>
      </c>
      <c r="N45" s="35">
        <f t="shared" si="7"/>
        <v>0</v>
      </c>
      <c r="O45" s="36">
        <f t="shared" si="6"/>
        <v>26.889027924995101</v>
      </c>
      <c r="P45" s="18">
        <v>232599</v>
      </c>
      <c r="Q45" s="18">
        <v>1162</v>
      </c>
      <c r="R45" s="18"/>
      <c r="S45" s="18"/>
      <c r="T45" s="47"/>
    </row>
    <row r="46" spans="1:25" s="3" customFormat="1" ht="18.75">
      <c r="A46" s="14">
        <v>5</v>
      </c>
      <c r="B46" s="13">
        <v>1044399218</v>
      </c>
      <c r="C46" s="13" t="s">
        <v>39</v>
      </c>
      <c r="D46" s="24"/>
      <c r="E46" s="16">
        <v>2</v>
      </c>
      <c r="F46" s="16">
        <v>60</v>
      </c>
      <c r="G46" s="57" t="s">
        <v>187</v>
      </c>
      <c r="H46" s="18">
        <f t="shared" si="1"/>
        <v>2</v>
      </c>
      <c r="I46" s="16">
        <f t="shared" si="2"/>
        <v>1.2</v>
      </c>
      <c r="J46" s="16">
        <v>0</v>
      </c>
      <c r="K46" s="16">
        <f t="shared" si="3"/>
        <v>3.2</v>
      </c>
      <c r="L46" s="33">
        <v>23.295082521677699</v>
      </c>
      <c r="M46" s="34">
        <f t="shared" si="4"/>
        <v>26.495082521677698</v>
      </c>
      <c r="N46" s="35">
        <f t="shared" si="7"/>
        <v>0</v>
      </c>
      <c r="O46" s="36">
        <f t="shared" si="6"/>
        <v>26.495082521677698</v>
      </c>
      <c r="P46" s="18">
        <v>277871</v>
      </c>
      <c r="Q46" s="18">
        <v>1734</v>
      </c>
      <c r="R46" s="18"/>
      <c r="S46" s="18"/>
      <c r="T46" s="18"/>
    </row>
    <row r="47" spans="1:25" s="3" customFormat="1" ht="18.75">
      <c r="A47" s="14">
        <v>94</v>
      </c>
      <c r="B47" s="13">
        <v>1885772704</v>
      </c>
      <c r="C47" s="13" t="s">
        <v>180</v>
      </c>
      <c r="D47" s="24"/>
      <c r="E47" s="16">
        <v>2</v>
      </c>
      <c r="F47" s="16">
        <v>60</v>
      </c>
      <c r="G47" s="57" t="s">
        <v>187</v>
      </c>
      <c r="H47" s="18">
        <f t="shared" si="1"/>
        <v>2</v>
      </c>
      <c r="I47" s="16">
        <f t="shared" si="2"/>
        <v>1.2</v>
      </c>
      <c r="J47" s="16">
        <v>0</v>
      </c>
      <c r="K47" s="16">
        <f t="shared" si="3"/>
        <v>3.2</v>
      </c>
      <c r="L47" s="33">
        <v>23.203106055752901</v>
      </c>
      <c r="M47" s="34">
        <f t="shared" si="4"/>
        <v>26.4031060557529</v>
      </c>
      <c r="N47" s="35">
        <f t="shared" si="7"/>
        <v>0</v>
      </c>
      <c r="O47" s="36">
        <f t="shared" si="6"/>
        <v>26.4031060557529</v>
      </c>
      <c r="P47" s="18">
        <v>232851</v>
      </c>
      <c r="Q47" s="18">
        <v>1258</v>
      </c>
      <c r="R47" s="18"/>
      <c r="S47" s="18"/>
      <c r="T47" s="47"/>
    </row>
    <row r="48" spans="1:25" s="3" customFormat="1" ht="18.75">
      <c r="A48" s="14">
        <v>92</v>
      </c>
      <c r="B48" s="13">
        <v>1367873925</v>
      </c>
      <c r="C48" s="13" t="s">
        <v>191</v>
      </c>
      <c r="D48" s="24" t="s">
        <v>159</v>
      </c>
      <c r="E48" s="16">
        <v>2</v>
      </c>
      <c r="F48" s="16">
        <v>60</v>
      </c>
      <c r="G48" s="57" t="s">
        <v>187</v>
      </c>
      <c r="H48" s="18">
        <f t="shared" si="1"/>
        <v>2</v>
      </c>
      <c r="I48" s="16">
        <f t="shared" si="2"/>
        <v>1.2</v>
      </c>
      <c r="J48" s="16">
        <v>0</v>
      </c>
      <c r="K48" s="16">
        <f t="shared" si="3"/>
        <v>3.2</v>
      </c>
      <c r="L48" s="33">
        <v>23.094622861229599</v>
      </c>
      <c r="M48" s="34">
        <f t="shared" si="4"/>
        <v>26.294622861229598</v>
      </c>
      <c r="N48" s="35">
        <f t="shared" si="7"/>
        <v>0</v>
      </c>
      <c r="O48" s="36">
        <f t="shared" si="6"/>
        <v>26.294622861229598</v>
      </c>
      <c r="P48" s="18">
        <v>252810</v>
      </c>
      <c r="Q48" s="18">
        <v>1623</v>
      </c>
      <c r="R48" s="18"/>
      <c r="S48" s="18"/>
      <c r="T48" s="47"/>
    </row>
    <row r="49" spans="1:115" s="3" customFormat="1" ht="18.75">
      <c r="A49" s="14">
        <v>77</v>
      </c>
      <c r="B49" s="13">
        <v>904395212</v>
      </c>
      <c r="C49" s="13" t="s">
        <v>157</v>
      </c>
      <c r="D49" s="14" t="s">
        <v>140</v>
      </c>
      <c r="E49" s="16">
        <v>0</v>
      </c>
      <c r="F49" s="16">
        <v>0</v>
      </c>
      <c r="G49" s="57" t="s">
        <v>187</v>
      </c>
      <c r="H49" s="18">
        <f t="shared" si="1"/>
        <v>0</v>
      </c>
      <c r="I49" s="16">
        <f t="shared" si="2"/>
        <v>0</v>
      </c>
      <c r="J49" s="16">
        <v>0</v>
      </c>
      <c r="K49" s="16">
        <f t="shared" si="3"/>
        <v>0</v>
      </c>
      <c r="L49" s="33">
        <v>26.139022376998099</v>
      </c>
      <c r="M49" s="34">
        <f t="shared" si="4"/>
        <v>26.139022376998099</v>
      </c>
      <c r="N49" s="35">
        <f t="shared" si="7"/>
        <v>0</v>
      </c>
      <c r="O49" s="36">
        <f t="shared" si="6"/>
        <v>26.139022376998099</v>
      </c>
      <c r="P49" s="18"/>
      <c r="Q49" s="18"/>
      <c r="R49" s="18"/>
      <c r="S49" s="18"/>
      <c r="T49" s="18"/>
    </row>
    <row r="50" spans="1:115" s="3" customFormat="1" ht="18.75">
      <c r="A50" s="14">
        <v>43</v>
      </c>
      <c r="B50" s="13">
        <v>1853818182</v>
      </c>
      <c r="C50" s="13" t="s">
        <v>89</v>
      </c>
      <c r="D50" s="24"/>
      <c r="E50" s="16">
        <v>0</v>
      </c>
      <c r="F50" s="16">
        <v>50</v>
      </c>
      <c r="G50" s="57" t="s">
        <v>187</v>
      </c>
      <c r="H50" s="18">
        <f t="shared" si="1"/>
        <v>0</v>
      </c>
      <c r="I50" s="16">
        <f t="shared" si="2"/>
        <v>1</v>
      </c>
      <c r="J50" s="16">
        <v>0</v>
      </c>
      <c r="K50" s="16">
        <f t="shared" si="3"/>
        <v>1</v>
      </c>
      <c r="L50" s="33">
        <v>25.0576701372309</v>
      </c>
      <c r="M50" s="34">
        <f t="shared" si="4"/>
        <v>26.0576701372309</v>
      </c>
      <c r="N50" s="35">
        <f t="shared" si="7"/>
        <v>0</v>
      </c>
      <c r="O50" s="36">
        <f t="shared" si="6"/>
        <v>26.0576701372309</v>
      </c>
      <c r="P50" s="18">
        <v>412874</v>
      </c>
      <c r="Q50" s="18">
        <v>2190</v>
      </c>
      <c r="R50" s="18"/>
      <c r="S50" s="18"/>
      <c r="T50" s="18"/>
    </row>
    <row r="51" spans="1:115" s="69" customFormat="1" ht="18.75">
      <c r="A51" s="13">
        <v>131</v>
      </c>
      <c r="B51" s="13">
        <v>1697244668</v>
      </c>
      <c r="C51" s="14" t="s">
        <v>242</v>
      </c>
      <c r="D51" s="68"/>
      <c r="E51" s="16">
        <v>0</v>
      </c>
      <c r="F51" s="16">
        <v>0</v>
      </c>
      <c r="G51" s="57" t="s">
        <v>187</v>
      </c>
      <c r="H51" s="18">
        <f t="shared" si="1"/>
        <v>0</v>
      </c>
      <c r="I51" s="16">
        <f t="shared" si="2"/>
        <v>0</v>
      </c>
      <c r="J51" s="16">
        <v>0</v>
      </c>
      <c r="K51" s="16">
        <f t="shared" si="3"/>
        <v>0</v>
      </c>
      <c r="L51" s="33">
        <v>25.753615599427899</v>
      </c>
      <c r="M51" s="34">
        <f t="shared" si="4"/>
        <v>25.753615599427899</v>
      </c>
      <c r="N51" s="35">
        <f t="shared" si="7"/>
        <v>0</v>
      </c>
      <c r="O51" s="36">
        <f t="shared" si="6"/>
        <v>25.753615599427899</v>
      </c>
      <c r="P51" s="18">
        <v>251279</v>
      </c>
      <c r="Q51" s="18">
        <v>1535</v>
      </c>
      <c r="R51" s="18"/>
      <c r="S51" s="18"/>
      <c r="T51" s="4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3">
        <v>111</v>
      </c>
      <c r="B52" s="13">
        <v>821132395</v>
      </c>
      <c r="C52" s="13" t="s">
        <v>216</v>
      </c>
      <c r="D52" s="68"/>
      <c r="E52" s="16">
        <v>0</v>
      </c>
      <c r="F52" s="16">
        <v>0</v>
      </c>
      <c r="G52" s="57" t="s">
        <v>187</v>
      </c>
      <c r="H52" s="18">
        <f t="shared" si="1"/>
        <v>0</v>
      </c>
      <c r="I52" s="16">
        <f t="shared" si="2"/>
        <v>0</v>
      </c>
      <c r="J52" s="16">
        <v>0</v>
      </c>
      <c r="K52" s="16">
        <f t="shared" si="3"/>
        <v>0</v>
      </c>
      <c r="L52" s="33">
        <v>25.274380306432999</v>
      </c>
      <c r="M52" s="34">
        <f t="shared" si="4"/>
        <v>25.274380306432999</v>
      </c>
      <c r="N52" s="35">
        <f t="shared" si="7"/>
        <v>0</v>
      </c>
      <c r="O52" s="36">
        <f t="shared" si="6"/>
        <v>25.274380306432999</v>
      </c>
      <c r="P52" s="18">
        <v>210801</v>
      </c>
      <c r="Q52" s="18">
        <v>1237</v>
      </c>
      <c r="R52" s="18"/>
      <c r="S52" s="18"/>
      <c r="T52" s="4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3">
        <v>118</v>
      </c>
      <c r="B53" s="13">
        <v>15662671026</v>
      </c>
      <c r="C53" s="13" t="s">
        <v>225</v>
      </c>
      <c r="D53" s="68"/>
      <c r="E53" s="16">
        <v>0</v>
      </c>
      <c r="F53" s="16">
        <v>18</v>
      </c>
      <c r="G53" s="57" t="s">
        <v>187</v>
      </c>
      <c r="H53" s="18">
        <f t="shared" si="1"/>
        <v>0</v>
      </c>
      <c r="I53" s="16">
        <f t="shared" si="2"/>
        <v>0.36</v>
      </c>
      <c r="J53" s="16">
        <v>0</v>
      </c>
      <c r="K53" s="16">
        <f t="shared" si="3"/>
        <v>0.36</v>
      </c>
      <c r="L53" s="33">
        <v>24.839566066700101</v>
      </c>
      <c r="M53" s="34">
        <f t="shared" si="4"/>
        <v>25.1995660667001</v>
      </c>
      <c r="N53" s="35">
        <f t="shared" si="7"/>
        <v>0</v>
      </c>
      <c r="O53" s="36">
        <f t="shared" si="6"/>
        <v>25.1995660667001</v>
      </c>
      <c r="P53" s="18">
        <v>208394</v>
      </c>
      <c r="Q53" s="18">
        <v>1293</v>
      </c>
      <c r="R53" s="18"/>
      <c r="S53" s="18"/>
      <c r="T53" s="48"/>
    </row>
    <row r="54" spans="1:115" s="3" customFormat="1" ht="18.75">
      <c r="A54" s="14">
        <v>2</v>
      </c>
      <c r="B54" s="13">
        <v>13685366739</v>
      </c>
      <c r="C54" s="13" t="s">
        <v>30</v>
      </c>
      <c r="D54" s="24"/>
      <c r="E54" s="16">
        <v>0</v>
      </c>
      <c r="F54" s="16">
        <v>0</v>
      </c>
      <c r="G54" s="57" t="s">
        <v>187</v>
      </c>
      <c r="H54" s="18">
        <f t="shared" si="1"/>
        <v>0</v>
      </c>
      <c r="I54" s="16">
        <f t="shared" si="2"/>
        <v>0</v>
      </c>
      <c r="J54" s="16">
        <v>0</v>
      </c>
      <c r="K54" s="16">
        <f t="shared" si="3"/>
        <v>0</v>
      </c>
      <c r="L54" s="33">
        <v>24.916306105356</v>
      </c>
      <c r="M54" s="34">
        <f t="shared" si="4"/>
        <v>24.916306105356</v>
      </c>
      <c r="N54" s="35">
        <f t="shared" si="7"/>
        <v>0</v>
      </c>
      <c r="O54" s="36">
        <f t="shared" si="6"/>
        <v>24.916306105356</v>
      </c>
      <c r="P54" s="18">
        <v>225386</v>
      </c>
      <c r="Q54" s="18">
        <v>1393</v>
      </c>
      <c r="R54" s="18"/>
      <c r="S54" s="18"/>
      <c r="T54" s="18"/>
    </row>
    <row r="55" spans="1:115" s="3" customFormat="1" ht="18.75">
      <c r="A55" s="14">
        <v>105</v>
      </c>
      <c r="B55" s="13">
        <v>1172805144</v>
      </c>
      <c r="C55" s="14" t="s">
        <v>267</v>
      </c>
      <c r="D55" s="24" t="s">
        <v>188</v>
      </c>
      <c r="E55" s="16">
        <v>0</v>
      </c>
      <c r="F55" s="16">
        <v>0</v>
      </c>
      <c r="G55" s="57" t="s">
        <v>187</v>
      </c>
      <c r="H55" s="18">
        <v>0</v>
      </c>
      <c r="I55" s="16">
        <f t="shared" si="2"/>
        <v>0</v>
      </c>
      <c r="J55" s="16">
        <v>0</v>
      </c>
      <c r="K55" s="16">
        <f t="shared" si="3"/>
        <v>0</v>
      </c>
      <c r="L55" s="33">
        <v>24.58</v>
      </c>
      <c r="M55" s="34">
        <f t="shared" si="4"/>
        <v>24.58</v>
      </c>
      <c r="N55" s="35">
        <f t="shared" si="7"/>
        <v>0</v>
      </c>
      <c r="O55" s="36">
        <f t="shared" si="6"/>
        <v>24.58</v>
      </c>
      <c r="P55" s="18">
        <v>208857</v>
      </c>
      <c r="Q55" s="18">
        <v>1195</v>
      </c>
      <c r="R55" s="18"/>
      <c r="S55" s="18"/>
      <c r="T55" s="33"/>
    </row>
    <row r="56" spans="1:115" s="3" customFormat="1" ht="18.75">
      <c r="A56" s="13">
        <v>142</v>
      </c>
      <c r="B56" s="13">
        <v>465762786</v>
      </c>
      <c r="C56" s="14" t="s">
        <v>262</v>
      </c>
      <c r="D56" s="68"/>
      <c r="E56" s="16">
        <v>0</v>
      </c>
      <c r="F56" s="16">
        <v>0</v>
      </c>
      <c r="G56" s="57" t="s">
        <v>187</v>
      </c>
      <c r="H56" s="18">
        <f t="shared" ref="H56:H77" si="8">E56</f>
        <v>0</v>
      </c>
      <c r="I56" s="16">
        <f t="shared" si="2"/>
        <v>0</v>
      </c>
      <c r="J56" s="16">
        <v>0</v>
      </c>
      <c r="K56" s="16">
        <f t="shared" si="3"/>
        <v>0</v>
      </c>
      <c r="L56" s="33">
        <v>24.103167869200401</v>
      </c>
      <c r="M56" s="34">
        <f t="shared" si="4"/>
        <v>24.103167869200401</v>
      </c>
      <c r="N56" s="35">
        <f t="shared" si="7"/>
        <v>0</v>
      </c>
      <c r="O56" s="36">
        <f t="shared" si="6"/>
        <v>24.103167869200401</v>
      </c>
      <c r="P56" s="18">
        <v>135502</v>
      </c>
      <c r="Q56" s="18">
        <v>822</v>
      </c>
      <c r="R56" s="18"/>
      <c r="S56" s="18"/>
      <c r="T56" s="47"/>
    </row>
    <row r="57" spans="1:115" s="3" customFormat="1" ht="18.75">
      <c r="A57" s="13">
        <v>125</v>
      </c>
      <c r="B57" s="13">
        <v>2122462759</v>
      </c>
      <c r="C57" s="14" t="s">
        <v>236</v>
      </c>
      <c r="D57" s="68"/>
      <c r="E57" s="16">
        <v>0</v>
      </c>
      <c r="F57" s="16">
        <v>0</v>
      </c>
      <c r="G57" s="57" t="s">
        <v>187</v>
      </c>
      <c r="H57" s="18">
        <f t="shared" si="8"/>
        <v>0</v>
      </c>
      <c r="I57" s="16">
        <f t="shared" si="2"/>
        <v>0</v>
      </c>
      <c r="J57" s="16">
        <v>0</v>
      </c>
      <c r="K57" s="16">
        <f t="shared" si="3"/>
        <v>0</v>
      </c>
      <c r="L57" s="33">
        <v>23.802246632256299</v>
      </c>
      <c r="M57" s="34">
        <f t="shared" si="4"/>
        <v>23.802246632256299</v>
      </c>
      <c r="N57" s="35">
        <f t="shared" si="7"/>
        <v>0</v>
      </c>
      <c r="O57" s="36">
        <f t="shared" si="6"/>
        <v>23.802246632256299</v>
      </c>
      <c r="P57" s="18">
        <v>305335</v>
      </c>
      <c r="Q57" s="18">
        <v>1883</v>
      </c>
      <c r="R57" s="18"/>
      <c r="S57" s="18"/>
      <c r="T57" s="47"/>
    </row>
    <row r="58" spans="1:115" s="3" customFormat="1" ht="18.75">
      <c r="A58" s="14">
        <v>16</v>
      </c>
      <c r="B58" s="13">
        <v>438498603</v>
      </c>
      <c r="C58" s="13" t="s">
        <v>61</v>
      </c>
      <c r="D58" s="24"/>
      <c r="E58" s="16">
        <v>0</v>
      </c>
      <c r="F58" s="16">
        <v>0</v>
      </c>
      <c r="G58" s="57" t="s">
        <v>187</v>
      </c>
      <c r="H58" s="18">
        <f t="shared" si="8"/>
        <v>0</v>
      </c>
      <c r="I58" s="16">
        <f t="shared" si="2"/>
        <v>0</v>
      </c>
      <c r="J58" s="16">
        <v>0</v>
      </c>
      <c r="K58" s="16">
        <f t="shared" si="3"/>
        <v>0</v>
      </c>
      <c r="L58" s="33">
        <v>23.6451669072631</v>
      </c>
      <c r="M58" s="34">
        <f t="shared" si="4"/>
        <v>23.6451669072631</v>
      </c>
      <c r="N58" s="35">
        <f t="shared" si="7"/>
        <v>0</v>
      </c>
      <c r="O58" s="36">
        <f t="shared" si="6"/>
        <v>23.6451669072631</v>
      </c>
      <c r="P58" s="18">
        <v>262374</v>
      </c>
      <c r="Q58" s="18">
        <v>1515</v>
      </c>
      <c r="R58" s="18"/>
      <c r="S58" s="18"/>
      <c r="T58" s="4"/>
    </row>
    <row r="59" spans="1:115" s="3" customFormat="1" ht="18.75">
      <c r="A59" s="14">
        <v>119</v>
      </c>
      <c r="B59" s="13">
        <v>733336415</v>
      </c>
      <c r="C59" s="13" t="s">
        <v>237</v>
      </c>
      <c r="D59" s="24" t="s">
        <v>227</v>
      </c>
      <c r="E59" s="16">
        <v>0</v>
      </c>
      <c r="F59" s="16">
        <v>0</v>
      </c>
      <c r="G59" s="57" t="s">
        <v>187</v>
      </c>
      <c r="H59" s="18">
        <f t="shared" si="8"/>
        <v>0</v>
      </c>
      <c r="I59" s="16">
        <f t="shared" si="2"/>
        <v>0</v>
      </c>
      <c r="J59" s="16">
        <v>0</v>
      </c>
      <c r="K59" s="16">
        <f t="shared" si="3"/>
        <v>0</v>
      </c>
      <c r="L59" s="33">
        <v>23.334371311325</v>
      </c>
      <c r="M59" s="34">
        <f t="shared" si="4"/>
        <v>23.334371311325</v>
      </c>
      <c r="N59" s="35">
        <f t="shared" si="7"/>
        <v>0</v>
      </c>
      <c r="O59" s="36">
        <f t="shared" si="6"/>
        <v>23.334371311325</v>
      </c>
      <c r="P59" s="18"/>
      <c r="Q59" s="18"/>
      <c r="R59" s="18"/>
      <c r="S59" s="18"/>
      <c r="T59" s="47"/>
    </row>
    <row r="60" spans="1:115" s="3" customFormat="1" ht="18.75">
      <c r="A60" s="13">
        <v>114</v>
      </c>
      <c r="B60" s="13">
        <v>1332846724</v>
      </c>
      <c r="C60" s="13" t="s">
        <v>224</v>
      </c>
      <c r="D60" s="68"/>
      <c r="E60" s="16">
        <v>0</v>
      </c>
      <c r="F60" s="16">
        <v>0</v>
      </c>
      <c r="G60" s="57" t="s">
        <v>187</v>
      </c>
      <c r="H60" s="18">
        <f t="shared" si="8"/>
        <v>0</v>
      </c>
      <c r="I60" s="16">
        <f t="shared" si="2"/>
        <v>0</v>
      </c>
      <c r="J60" s="16">
        <v>0</v>
      </c>
      <c r="K60" s="16">
        <f t="shared" si="3"/>
        <v>0</v>
      </c>
      <c r="L60" s="33">
        <v>22.5177508358727</v>
      </c>
      <c r="M60" s="34">
        <f t="shared" si="4"/>
        <v>22.5177508358727</v>
      </c>
      <c r="N60" s="35">
        <f t="shared" si="7"/>
        <v>0</v>
      </c>
      <c r="O60" s="36">
        <f t="shared" si="6"/>
        <v>22.5177508358727</v>
      </c>
      <c r="P60" s="18">
        <v>208572</v>
      </c>
      <c r="Q60" s="18">
        <v>1207</v>
      </c>
      <c r="R60" s="18"/>
      <c r="S60" s="18"/>
      <c r="T60" s="48"/>
    </row>
    <row r="61" spans="1:115" s="3" customFormat="1" ht="18.75">
      <c r="A61" s="14">
        <v>124</v>
      </c>
      <c r="B61" s="13">
        <v>2140716167</v>
      </c>
      <c r="C61" s="13" t="s">
        <v>231</v>
      </c>
      <c r="D61" s="24"/>
      <c r="E61" s="16">
        <v>0</v>
      </c>
      <c r="F61" s="16">
        <v>0</v>
      </c>
      <c r="G61" s="57" t="s">
        <v>187</v>
      </c>
      <c r="H61" s="18">
        <f t="shared" si="8"/>
        <v>0</v>
      </c>
      <c r="I61" s="16">
        <f t="shared" si="2"/>
        <v>0</v>
      </c>
      <c r="J61" s="16">
        <v>0</v>
      </c>
      <c r="K61" s="16">
        <f t="shared" si="3"/>
        <v>0</v>
      </c>
      <c r="L61" s="33">
        <v>21.729087291630901</v>
      </c>
      <c r="M61" s="34">
        <f t="shared" si="4"/>
        <v>21.729087291630901</v>
      </c>
      <c r="N61" s="35">
        <f t="shared" si="7"/>
        <v>0</v>
      </c>
      <c r="O61" s="36">
        <f t="shared" si="6"/>
        <v>21.729087291630901</v>
      </c>
      <c r="P61" s="18">
        <v>213720</v>
      </c>
      <c r="Q61" s="18">
        <v>1284</v>
      </c>
      <c r="R61" s="18"/>
      <c r="S61" s="18"/>
      <c r="T61" s="47"/>
    </row>
    <row r="62" spans="1:115" s="3" customFormat="1" ht="18.75">
      <c r="A62" s="13">
        <v>145</v>
      </c>
      <c r="B62" s="13">
        <v>1879552695</v>
      </c>
      <c r="C62" s="14" t="s">
        <v>271</v>
      </c>
      <c r="D62" s="68"/>
      <c r="E62" s="16">
        <v>0</v>
      </c>
      <c r="F62" s="16">
        <v>0</v>
      </c>
      <c r="G62" s="57" t="s">
        <v>187</v>
      </c>
      <c r="H62" s="18">
        <f t="shared" si="8"/>
        <v>0</v>
      </c>
      <c r="I62" s="16">
        <f t="shared" si="2"/>
        <v>0</v>
      </c>
      <c r="J62" s="16">
        <v>0</v>
      </c>
      <c r="K62" s="16">
        <f t="shared" si="3"/>
        <v>0</v>
      </c>
      <c r="L62" s="33">
        <v>21.341780084712902</v>
      </c>
      <c r="M62" s="34">
        <f t="shared" si="4"/>
        <v>21.341780084712902</v>
      </c>
      <c r="N62" s="35">
        <f t="shared" si="7"/>
        <v>0</v>
      </c>
      <c r="O62" s="36">
        <f t="shared" si="6"/>
        <v>21.341780084712902</v>
      </c>
      <c r="P62" s="18">
        <v>0</v>
      </c>
      <c r="Q62" s="18">
        <v>0</v>
      </c>
      <c r="R62" s="4"/>
      <c r="S62" s="4"/>
      <c r="T62" s="4"/>
    </row>
    <row r="63" spans="1:115" s="3" customFormat="1" ht="18.75">
      <c r="A63" s="13">
        <v>132</v>
      </c>
      <c r="B63" s="13">
        <v>620404528</v>
      </c>
      <c r="C63" s="14" t="s">
        <v>243</v>
      </c>
      <c r="D63" s="68"/>
      <c r="E63" s="16">
        <v>0</v>
      </c>
      <c r="F63" s="16">
        <v>0</v>
      </c>
      <c r="G63" s="57" t="s">
        <v>187</v>
      </c>
      <c r="H63" s="18">
        <f t="shared" si="8"/>
        <v>0</v>
      </c>
      <c r="I63" s="16">
        <f t="shared" si="2"/>
        <v>0</v>
      </c>
      <c r="J63" s="16">
        <v>0</v>
      </c>
      <c r="K63" s="16">
        <f t="shared" si="3"/>
        <v>0</v>
      </c>
      <c r="L63" s="33">
        <v>21.303019900157</v>
      </c>
      <c r="M63" s="34">
        <f t="shared" si="4"/>
        <v>21.303019900157</v>
      </c>
      <c r="N63" s="35">
        <f t="shared" si="7"/>
        <v>0</v>
      </c>
      <c r="O63" s="36">
        <f t="shared" si="6"/>
        <v>21.303019900157</v>
      </c>
      <c r="P63" s="18">
        <v>217655</v>
      </c>
      <c r="Q63" s="18">
        <v>1302</v>
      </c>
      <c r="R63" s="18"/>
      <c r="S63" s="18"/>
      <c r="T63" s="47"/>
    </row>
    <row r="64" spans="1:115" s="3" customFormat="1" ht="18.75">
      <c r="A64" s="13">
        <v>154</v>
      </c>
      <c r="B64" s="13">
        <v>279112514</v>
      </c>
      <c r="C64" s="14" t="s">
        <v>279</v>
      </c>
      <c r="D64" s="68"/>
      <c r="E64" s="16">
        <v>0</v>
      </c>
      <c r="F64" s="16">
        <v>0</v>
      </c>
      <c r="G64" s="57" t="s">
        <v>187</v>
      </c>
      <c r="H64" s="18">
        <f t="shared" si="8"/>
        <v>0</v>
      </c>
      <c r="I64" s="16">
        <f t="shared" si="2"/>
        <v>0</v>
      </c>
      <c r="J64" s="16">
        <v>0</v>
      </c>
      <c r="K64" s="16">
        <f t="shared" si="3"/>
        <v>0</v>
      </c>
      <c r="L64" s="33">
        <v>21.302348778189501</v>
      </c>
      <c r="M64" s="34">
        <f t="shared" si="4"/>
        <v>21.302348778189501</v>
      </c>
      <c r="N64" s="35">
        <f t="shared" si="7"/>
        <v>0</v>
      </c>
      <c r="O64" s="36">
        <f t="shared" si="6"/>
        <v>21.302348778189501</v>
      </c>
      <c r="P64" s="18">
        <v>188027</v>
      </c>
      <c r="Q64" s="18">
        <v>1150</v>
      </c>
      <c r="R64" s="4"/>
      <c r="S64" s="4"/>
      <c r="T64" s="4"/>
    </row>
    <row r="65" spans="1:20" ht="18.75">
      <c r="A65" s="14">
        <v>27</v>
      </c>
      <c r="B65" s="13">
        <v>2114875544</v>
      </c>
      <c r="C65" s="13" t="s">
        <v>73</v>
      </c>
      <c r="D65" s="24"/>
      <c r="E65" s="16">
        <v>0</v>
      </c>
      <c r="F65" s="16">
        <v>0</v>
      </c>
      <c r="G65" s="57" t="s">
        <v>187</v>
      </c>
      <c r="H65" s="18">
        <f t="shared" si="8"/>
        <v>0</v>
      </c>
      <c r="I65" s="16">
        <f t="shared" si="2"/>
        <v>0</v>
      </c>
      <c r="J65" s="16">
        <v>0</v>
      </c>
      <c r="K65" s="16">
        <f t="shared" si="3"/>
        <v>0</v>
      </c>
      <c r="L65" s="33">
        <v>21.299999851303401</v>
      </c>
      <c r="M65" s="34">
        <f t="shared" si="4"/>
        <v>21.299999851303401</v>
      </c>
      <c r="N65" s="35">
        <f t="shared" si="7"/>
        <v>0</v>
      </c>
      <c r="O65" s="36">
        <f t="shared" si="6"/>
        <v>21.299999851303401</v>
      </c>
      <c r="P65" s="18"/>
      <c r="Q65" s="18"/>
      <c r="R65" s="64"/>
      <c r="S65" s="64"/>
      <c r="T65" s="4"/>
    </row>
    <row r="66" spans="1:20" ht="18.75">
      <c r="A66" s="13">
        <v>108</v>
      </c>
      <c r="B66" s="13">
        <v>914057984</v>
      </c>
      <c r="C66" s="13" t="s">
        <v>196</v>
      </c>
      <c r="D66" s="24"/>
      <c r="E66" s="16">
        <v>0</v>
      </c>
      <c r="F66" s="16">
        <v>0</v>
      </c>
      <c r="G66" s="57" t="s">
        <v>187</v>
      </c>
      <c r="H66" s="18">
        <f t="shared" si="8"/>
        <v>0</v>
      </c>
      <c r="I66" s="16">
        <f t="shared" si="2"/>
        <v>0</v>
      </c>
      <c r="J66" s="16">
        <v>0</v>
      </c>
      <c r="K66" s="16">
        <f t="shared" si="3"/>
        <v>0</v>
      </c>
      <c r="L66" s="33">
        <v>20.3510959276622</v>
      </c>
      <c r="M66" s="34">
        <f t="shared" si="4"/>
        <v>20.3510959276622</v>
      </c>
      <c r="N66" s="35">
        <f t="shared" si="7"/>
        <v>0</v>
      </c>
      <c r="O66" s="36">
        <f t="shared" si="6"/>
        <v>20.3510959276622</v>
      </c>
      <c r="P66" s="18"/>
      <c r="Q66" s="18"/>
      <c r="R66" s="18"/>
      <c r="S66" s="18"/>
      <c r="T66" s="47"/>
    </row>
    <row r="67" spans="1:20" ht="18.75">
      <c r="A67" s="13">
        <v>149</v>
      </c>
      <c r="B67" s="13">
        <v>1326195449</v>
      </c>
      <c r="C67" s="14" t="s">
        <v>134</v>
      </c>
      <c r="D67" s="68"/>
      <c r="E67" s="16">
        <v>0</v>
      </c>
      <c r="F67" s="16">
        <v>0</v>
      </c>
      <c r="G67" s="57" t="s">
        <v>187</v>
      </c>
      <c r="H67" s="18">
        <f t="shared" si="8"/>
        <v>0</v>
      </c>
      <c r="I67" s="16">
        <f t="shared" si="2"/>
        <v>0</v>
      </c>
      <c r="J67" s="16">
        <v>0</v>
      </c>
      <c r="K67" s="16">
        <f t="shared" si="3"/>
        <v>0</v>
      </c>
      <c r="L67" s="33">
        <v>20.054690037972101</v>
      </c>
      <c r="M67" s="34">
        <f t="shared" si="4"/>
        <v>20.054690037972101</v>
      </c>
      <c r="N67" s="35">
        <f t="shared" si="7"/>
        <v>0</v>
      </c>
      <c r="O67" s="36">
        <f t="shared" si="6"/>
        <v>20.054690037972101</v>
      </c>
      <c r="P67" s="18">
        <v>182053</v>
      </c>
      <c r="Q67" s="18">
        <v>1066</v>
      </c>
      <c r="R67" s="4"/>
      <c r="S67" s="4"/>
      <c r="T67" s="4"/>
    </row>
    <row r="68" spans="1:20" ht="18.75">
      <c r="A68" s="13">
        <v>152</v>
      </c>
      <c r="B68" s="13">
        <v>808637979</v>
      </c>
      <c r="C68" s="14" t="s">
        <v>277</v>
      </c>
      <c r="D68" s="68"/>
      <c r="E68" s="16">
        <v>0</v>
      </c>
      <c r="F68" s="16">
        <v>7</v>
      </c>
      <c r="G68" s="57" t="s">
        <v>187</v>
      </c>
      <c r="H68" s="18">
        <f t="shared" si="8"/>
        <v>0</v>
      </c>
      <c r="I68" s="16">
        <f t="shared" si="2"/>
        <v>0.14000000000000001</v>
      </c>
      <c r="J68" s="16">
        <v>0</v>
      </c>
      <c r="K68" s="16">
        <f t="shared" si="3"/>
        <v>0.14000000000000001</v>
      </c>
      <c r="L68" s="33">
        <v>19.455154772436</v>
      </c>
      <c r="M68" s="34">
        <f t="shared" si="4"/>
        <v>19.595154772436</v>
      </c>
      <c r="N68" s="35">
        <f t="shared" si="7"/>
        <v>0</v>
      </c>
      <c r="O68" s="36">
        <f t="shared" si="6"/>
        <v>19.595154772436</v>
      </c>
      <c r="P68" s="18">
        <v>152704</v>
      </c>
      <c r="Q68" s="18">
        <v>923</v>
      </c>
      <c r="R68" s="4"/>
      <c r="S68" s="4"/>
      <c r="T68" s="4"/>
    </row>
    <row r="69" spans="1:20" ht="18.75">
      <c r="A69" s="13">
        <v>135</v>
      </c>
      <c r="B69" s="13">
        <v>228737868</v>
      </c>
      <c r="C69" s="14" t="s">
        <v>248</v>
      </c>
      <c r="D69" s="68"/>
      <c r="E69" s="16">
        <v>0</v>
      </c>
      <c r="F69" s="16">
        <v>0</v>
      </c>
      <c r="G69" s="57" t="s">
        <v>187</v>
      </c>
      <c r="H69" s="18">
        <f t="shared" si="8"/>
        <v>0</v>
      </c>
      <c r="I69" s="16">
        <f t="shared" ref="I69:I77" si="9">F69/$V$13</f>
        <v>0</v>
      </c>
      <c r="J69" s="16">
        <v>0</v>
      </c>
      <c r="K69" s="16">
        <f t="shared" ref="K69:K77" si="10">SUM(I69+H69+J69)</f>
        <v>0</v>
      </c>
      <c r="L69" s="33">
        <v>18.5389460247339</v>
      </c>
      <c r="M69" s="34">
        <f t="shared" ref="M69:M77" si="11">K69+L69</f>
        <v>18.5389460247339</v>
      </c>
      <c r="N69" s="35">
        <f t="shared" ref="N69:N77" si="12">VLOOKUP(G69,$U$3:$V$9,2,FALSE)</f>
        <v>0</v>
      </c>
      <c r="O69" s="36">
        <f t="shared" ref="O69:O77" si="13">M69-N69</f>
        <v>18.5389460247339</v>
      </c>
      <c r="P69" s="18"/>
      <c r="Q69" s="18"/>
      <c r="R69" s="18"/>
      <c r="S69" s="18"/>
      <c r="T69" s="47"/>
    </row>
    <row r="70" spans="1:20" ht="18.75">
      <c r="A70" s="13">
        <v>146</v>
      </c>
      <c r="B70" s="13">
        <v>1422435637</v>
      </c>
      <c r="C70" s="14" t="s">
        <v>272</v>
      </c>
      <c r="D70" s="68"/>
      <c r="E70" s="16">
        <v>0</v>
      </c>
      <c r="F70" s="16">
        <v>0</v>
      </c>
      <c r="G70" s="57" t="s">
        <v>187</v>
      </c>
      <c r="H70" s="18">
        <f t="shared" si="8"/>
        <v>0</v>
      </c>
      <c r="I70" s="16">
        <f t="shared" si="9"/>
        <v>0</v>
      </c>
      <c r="J70" s="16">
        <v>0</v>
      </c>
      <c r="K70" s="16">
        <f t="shared" si="10"/>
        <v>0</v>
      </c>
      <c r="L70" s="33">
        <v>18.386264465579799</v>
      </c>
      <c r="M70" s="34">
        <f t="shared" si="11"/>
        <v>18.386264465579799</v>
      </c>
      <c r="N70" s="35">
        <f t="shared" si="12"/>
        <v>0</v>
      </c>
      <c r="O70" s="36">
        <f t="shared" si="13"/>
        <v>18.386264465579799</v>
      </c>
      <c r="P70" s="18">
        <v>0</v>
      </c>
      <c r="Q70" s="18">
        <v>0</v>
      </c>
      <c r="R70" s="4"/>
      <c r="S70" s="4"/>
      <c r="T70" s="4"/>
    </row>
    <row r="71" spans="1:20" ht="18.75">
      <c r="A71" s="13">
        <v>112</v>
      </c>
      <c r="B71" s="13">
        <v>1820590372</v>
      </c>
      <c r="C71" s="13" t="s">
        <v>219</v>
      </c>
      <c r="D71" s="68"/>
      <c r="E71" s="16">
        <v>0</v>
      </c>
      <c r="F71" s="16">
        <v>0</v>
      </c>
      <c r="G71" s="57" t="s">
        <v>187</v>
      </c>
      <c r="H71" s="18">
        <f t="shared" si="8"/>
        <v>0</v>
      </c>
      <c r="I71" s="16">
        <f t="shared" si="9"/>
        <v>0</v>
      </c>
      <c r="J71" s="16">
        <v>0</v>
      </c>
      <c r="K71" s="16">
        <f t="shared" si="10"/>
        <v>0</v>
      </c>
      <c r="L71" s="33">
        <v>18.32</v>
      </c>
      <c r="M71" s="34">
        <f t="shared" si="11"/>
        <v>18.32</v>
      </c>
      <c r="N71" s="35">
        <f t="shared" si="12"/>
        <v>0</v>
      </c>
      <c r="O71" s="36">
        <f t="shared" si="13"/>
        <v>18.32</v>
      </c>
      <c r="P71" s="18">
        <v>0</v>
      </c>
      <c r="Q71" s="18">
        <v>0</v>
      </c>
      <c r="R71" s="4"/>
      <c r="S71" s="4"/>
      <c r="T71" s="4"/>
    </row>
    <row r="72" spans="1:20" ht="18.75">
      <c r="A72" s="13">
        <v>151</v>
      </c>
      <c r="B72" s="13">
        <v>229196773</v>
      </c>
      <c r="C72" s="14" t="s">
        <v>275</v>
      </c>
      <c r="D72" s="68"/>
      <c r="E72" s="16">
        <v>0</v>
      </c>
      <c r="F72" s="16">
        <v>0</v>
      </c>
      <c r="G72" s="57" t="s">
        <v>187</v>
      </c>
      <c r="H72" s="18">
        <f t="shared" si="8"/>
        <v>0</v>
      </c>
      <c r="I72" s="16">
        <f t="shared" si="9"/>
        <v>0</v>
      </c>
      <c r="J72" s="16">
        <v>0</v>
      </c>
      <c r="K72" s="16">
        <f t="shared" si="10"/>
        <v>0</v>
      </c>
      <c r="L72" s="33">
        <v>18.305464317308001</v>
      </c>
      <c r="M72" s="34">
        <f t="shared" si="11"/>
        <v>18.305464317308001</v>
      </c>
      <c r="N72" s="35">
        <f t="shared" si="12"/>
        <v>0</v>
      </c>
      <c r="O72" s="36">
        <f t="shared" si="13"/>
        <v>18.305464317308001</v>
      </c>
      <c r="P72" s="18">
        <v>128342</v>
      </c>
      <c r="Q72" s="18">
        <v>871</v>
      </c>
      <c r="R72" s="4"/>
      <c r="S72" s="4"/>
      <c r="T72" s="4"/>
    </row>
    <row r="73" spans="1:20" ht="18.75">
      <c r="A73" s="14">
        <v>100</v>
      </c>
      <c r="B73" s="13">
        <v>1516934519</v>
      </c>
      <c r="C73" s="14" t="s">
        <v>185</v>
      </c>
      <c r="D73" s="24"/>
      <c r="E73" s="16">
        <v>0</v>
      </c>
      <c r="F73" s="16">
        <v>0</v>
      </c>
      <c r="G73" s="57" t="s">
        <v>187</v>
      </c>
      <c r="H73" s="18">
        <f t="shared" si="8"/>
        <v>0</v>
      </c>
      <c r="I73" s="16">
        <f t="shared" si="9"/>
        <v>0</v>
      </c>
      <c r="J73" s="16">
        <v>0</v>
      </c>
      <c r="K73" s="16">
        <f t="shared" si="10"/>
        <v>0</v>
      </c>
      <c r="L73" s="33">
        <v>18.261857269231999</v>
      </c>
      <c r="M73" s="34">
        <f t="shared" si="11"/>
        <v>18.261857269231999</v>
      </c>
      <c r="N73" s="35">
        <f t="shared" si="12"/>
        <v>0</v>
      </c>
      <c r="O73" s="36">
        <f t="shared" si="13"/>
        <v>18.261857269231999</v>
      </c>
      <c r="P73" s="18"/>
      <c r="Q73" s="18"/>
      <c r="R73" s="18"/>
      <c r="S73" s="18"/>
      <c r="T73" s="47"/>
    </row>
    <row r="74" spans="1:20" ht="18.75">
      <c r="A74" s="13">
        <v>150</v>
      </c>
      <c r="B74" s="13">
        <v>1505521928</v>
      </c>
      <c r="C74" s="14" t="s">
        <v>276</v>
      </c>
      <c r="D74" s="68"/>
      <c r="E74" s="16">
        <v>0</v>
      </c>
      <c r="F74" s="16">
        <v>0</v>
      </c>
      <c r="G74" s="57" t="s">
        <v>187</v>
      </c>
      <c r="H74" s="18">
        <f t="shared" si="8"/>
        <v>0</v>
      </c>
      <c r="I74" s="16">
        <f t="shared" si="9"/>
        <v>0</v>
      </c>
      <c r="J74" s="16">
        <v>0</v>
      </c>
      <c r="K74" s="16">
        <f t="shared" si="10"/>
        <v>0</v>
      </c>
      <c r="L74" s="33">
        <v>18.138294570322</v>
      </c>
      <c r="M74" s="34">
        <f t="shared" si="11"/>
        <v>18.138294570322</v>
      </c>
      <c r="N74" s="35">
        <f t="shared" si="12"/>
        <v>0</v>
      </c>
      <c r="O74" s="36">
        <f t="shared" si="13"/>
        <v>18.138294570322</v>
      </c>
      <c r="P74" s="18">
        <v>86068</v>
      </c>
      <c r="Q74" s="18">
        <v>516</v>
      </c>
      <c r="R74" s="4"/>
      <c r="S74" s="4"/>
      <c r="T74" s="4"/>
    </row>
    <row r="75" spans="1:20" ht="18.75">
      <c r="A75" s="13">
        <v>147</v>
      </c>
      <c r="B75" s="13">
        <v>555504374</v>
      </c>
      <c r="C75" s="14" t="s">
        <v>273</v>
      </c>
      <c r="D75" s="68"/>
      <c r="E75" s="16">
        <v>0</v>
      </c>
      <c r="F75" s="16">
        <v>0</v>
      </c>
      <c r="G75" s="57" t="s">
        <v>187</v>
      </c>
      <c r="H75" s="18">
        <f t="shared" si="8"/>
        <v>0</v>
      </c>
      <c r="I75" s="16">
        <f t="shared" si="9"/>
        <v>0</v>
      </c>
      <c r="J75" s="16">
        <v>0</v>
      </c>
      <c r="K75" s="16">
        <f t="shared" si="10"/>
        <v>0</v>
      </c>
      <c r="L75" s="33">
        <v>18.014731871412</v>
      </c>
      <c r="M75" s="34">
        <f t="shared" si="11"/>
        <v>18.014731871412</v>
      </c>
      <c r="N75" s="35">
        <f t="shared" si="12"/>
        <v>0</v>
      </c>
      <c r="O75" s="36">
        <f t="shared" si="13"/>
        <v>18.014731871412</v>
      </c>
      <c r="P75" s="18">
        <v>0</v>
      </c>
      <c r="Q75" s="18">
        <v>0</v>
      </c>
      <c r="R75" s="4"/>
      <c r="S75" s="4"/>
      <c r="T75" s="4"/>
    </row>
    <row r="76" spans="1:20" ht="18.75">
      <c r="A76" s="13">
        <v>139</v>
      </c>
      <c r="B76" s="13">
        <v>733371013</v>
      </c>
      <c r="C76" s="14" t="s">
        <v>260</v>
      </c>
      <c r="D76" s="68"/>
      <c r="E76" s="16">
        <v>0</v>
      </c>
      <c r="F76" s="16">
        <v>0</v>
      </c>
      <c r="G76" s="57" t="s">
        <v>187</v>
      </c>
      <c r="H76" s="18">
        <f t="shared" si="8"/>
        <v>0</v>
      </c>
      <c r="I76" s="16">
        <f t="shared" si="9"/>
        <v>0</v>
      </c>
      <c r="J76" s="16">
        <v>0</v>
      </c>
      <c r="K76" s="16">
        <f t="shared" si="10"/>
        <v>0</v>
      </c>
      <c r="L76" s="33">
        <v>17.943195572043098</v>
      </c>
      <c r="M76" s="34">
        <f t="shared" si="11"/>
        <v>17.943195572043098</v>
      </c>
      <c r="N76" s="35">
        <f t="shared" si="12"/>
        <v>0</v>
      </c>
      <c r="O76" s="36">
        <f t="shared" si="13"/>
        <v>17.943195572043098</v>
      </c>
      <c r="P76" s="18"/>
      <c r="Q76" s="18"/>
      <c r="R76" s="18"/>
      <c r="S76" s="18"/>
      <c r="T76" s="47"/>
    </row>
    <row r="77" spans="1:20" ht="18.75">
      <c r="A77" s="13">
        <v>137</v>
      </c>
      <c r="B77" s="13">
        <v>1604916542</v>
      </c>
      <c r="C77" s="14" t="s">
        <v>250</v>
      </c>
      <c r="D77" s="68"/>
      <c r="E77" s="16">
        <v>0</v>
      </c>
      <c r="F77" s="16">
        <v>0</v>
      </c>
      <c r="G77" s="57" t="s">
        <v>187</v>
      </c>
      <c r="H77" s="18">
        <f t="shared" si="8"/>
        <v>0</v>
      </c>
      <c r="I77" s="16">
        <f t="shared" si="9"/>
        <v>0</v>
      </c>
      <c r="J77" s="16">
        <v>0</v>
      </c>
      <c r="K77" s="16">
        <f t="shared" si="10"/>
        <v>0</v>
      </c>
      <c r="L77" s="33">
        <v>17.881251416689398</v>
      </c>
      <c r="M77" s="34">
        <f t="shared" si="11"/>
        <v>17.881251416689398</v>
      </c>
      <c r="N77" s="35">
        <f t="shared" si="12"/>
        <v>0</v>
      </c>
      <c r="O77" s="36">
        <f t="shared" si="13"/>
        <v>17.881251416689398</v>
      </c>
      <c r="P77" s="18"/>
      <c r="Q77" s="18"/>
      <c r="R77" s="18"/>
      <c r="S77" s="18"/>
      <c r="T77" s="47"/>
    </row>
    <row r="78" spans="1:20" ht="18.75">
      <c r="B78" s="13">
        <v>1532576874</v>
      </c>
      <c r="C78" s="14" t="s">
        <v>283</v>
      </c>
      <c r="D78" s="68"/>
      <c r="E78" s="16">
        <v>0</v>
      </c>
      <c r="F78" s="16">
        <v>0</v>
      </c>
      <c r="G78" s="57" t="s">
        <v>187</v>
      </c>
      <c r="H78" s="18">
        <f t="shared" ref="H78" si="14">E78</f>
        <v>0</v>
      </c>
      <c r="I78" s="16">
        <f t="shared" ref="I78" si="15">F78/$V$13</f>
        <v>0</v>
      </c>
      <c r="J78" s="16">
        <v>0</v>
      </c>
      <c r="K78" s="16">
        <f t="shared" ref="K78" si="16">SUM(I78+H78+J78)</f>
        <v>0</v>
      </c>
      <c r="L78" s="33">
        <v>28.915832906567399</v>
      </c>
      <c r="M78" s="34">
        <f t="shared" ref="M78" si="17">K78+L78</f>
        <v>28.915832906567399</v>
      </c>
      <c r="N78" s="35">
        <f t="shared" ref="N78" si="18">VLOOKUP(G78,$U$3:$V$9,2,FALSE)</f>
        <v>0</v>
      </c>
      <c r="O78" s="36">
        <f t="shared" ref="O78" si="19">M78-N78</f>
        <v>28.915832906567399</v>
      </c>
      <c r="P78" s="18"/>
      <c r="Q78" s="18"/>
      <c r="R78" s="6">
        <v>7</v>
      </c>
      <c r="S78" s="6">
        <f>_xlfn.AGGREGATE(16,6,$O$5:$O$77,1-(R78-1)/$V$1)</f>
        <v>28.915832906567356</v>
      </c>
    </row>
  </sheetData>
  <autoFilter ref="A4:T78" xr:uid="{00000000-0009-0000-0000-000018000000}">
    <sortState xmlns:xlrd2="http://schemas.microsoft.com/office/spreadsheetml/2017/richdata2" ref="A4:T78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E5:E78">
    <cfRule type="cellIs" dxfId="285" priority="3" operator="lessThan">
      <formula>1</formula>
    </cfRule>
  </conditionalFormatting>
  <conditionalFormatting sqref="F5:F78">
    <cfRule type="cellIs" dxfId="284" priority="2" operator="lessThan">
      <formula>1</formula>
    </cfRule>
  </conditionalFormatting>
  <conditionalFormatting sqref="J5:J78">
    <cfRule type="cellIs" dxfId="283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DK79"/>
  <sheetViews>
    <sheetView topLeftCell="A66" zoomScale="80" zoomScaleNormal="80" workbookViewId="0">
      <selection activeCell="S79" sqref="S79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活动中心2020年3月28日分包贡献明细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57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95</v>
      </c>
      <c r="D5" s="24"/>
      <c r="E5" s="16">
        <v>0</v>
      </c>
      <c r="F5" s="16">
        <v>0</v>
      </c>
      <c r="G5" s="57" t="s">
        <v>187</v>
      </c>
      <c r="H5" s="18">
        <f t="shared" ref="H5:H36" si="1">E5</f>
        <v>0</v>
      </c>
      <c r="I5" s="16">
        <f t="shared" ref="I5:I36" si="2">F5/$V$13</f>
        <v>0</v>
      </c>
      <c r="J5" s="16">
        <v>0</v>
      </c>
      <c r="K5" s="16">
        <f t="shared" ref="K5:K36" si="3">SUM(I5+H5+J5)</f>
        <v>0</v>
      </c>
      <c r="L5" s="33">
        <v>40.344999999999999</v>
      </c>
      <c r="M5" s="34">
        <f t="shared" ref="M5:M36" si="4">K5+L5</f>
        <v>40.344999999999999</v>
      </c>
      <c r="N5" s="35">
        <f t="shared" ref="N5:N36" si="5">VLOOKUP(G5,$U$3:$V$9,2,FALSE)</f>
        <v>0</v>
      </c>
      <c r="O5" s="36">
        <f t="shared" ref="O5:O36" si="6">M5-N5</f>
        <v>40.344999999999999</v>
      </c>
      <c r="P5" s="18">
        <v>441386</v>
      </c>
      <c r="Q5" s="18">
        <v>2521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3">
        <v>155</v>
      </c>
      <c r="B6" s="13">
        <v>1532576874</v>
      </c>
      <c r="C6" s="14" t="s">
        <v>283</v>
      </c>
      <c r="D6" s="68"/>
      <c r="E6" s="16">
        <v>4</v>
      </c>
      <c r="F6" s="16">
        <v>60</v>
      </c>
      <c r="G6" s="23" t="s">
        <v>120</v>
      </c>
      <c r="H6" s="18">
        <f t="shared" si="1"/>
        <v>4</v>
      </c>
      <c r="I6" s="16">
        <f t="shared" si="2"/>
        <v>1.2</v>
      </c>
      <c r="J6" s="16">
        <v>0</v>
      </c>
      <c r="K6" s="16">
        <f t="shared" si="3"/>
        <v>5.2</v>
      </c>
      <c r="L6" s="33">
        <v>28.915832906567399</v>
      </c>
      <c r="M6" s="34">
        <f t="shared" si="4"/>
        <v>34.115832906567398</v>
      </c>
      <c r="N6" s="35">
        <f t="shared" si="5"/>
        <v>6.875</v>
      </c>
      <c r="O6" s="36">
        <f t="shared" si="6"/>
        <v>27.240832906567398</v>
      </c>
      <c r="P6" s="18"/>
      <c r="Q6" s="18"/>
      <c r="R6" s="4"/>
      <c r="S6" s="4"/>
      <c r="T6" s="4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3">
        <v>118</v>
      </c>
      <c r="B7" s="13">
        <v>2018112397</v>
      </c>
      <c r="C7" s="13" t="s">
        <v>221</v>
      </c>
      <c r="D7" s="68"/>
      <c r="E7" s="16">
        <v>4</v>
      </c>
      <c r="F7" s="16">
        <v>60</v>
      </c>
      <c r="G7" s="43" t="s">
        <v>113</v>
      </c>
      <c r="H7" s="18">
        <f t="shared" si="1"/>
        <v>4</v>
      </c>
      <c r="I7" s="16">
        <f t="shared" si="2"/>
        <v>1.2</v>
      </c>
      <c r="J7" s="16">
        <v>0</v>
      </c>
      <c r="K7" s="16">
        <f t="shared" si="3"/>
        <v>5.2</v>
      </c>
      <c r="L7" s="33">
        <v>28.914126646349001</v>
      </c>
      <c r="M7" s="34">
        <f t="shared" si="4"/>
        <v>34.114126646349</v>
      </c>
      <c r="N7" s="35">
        <f t="shared" si="5"/>
        <v>10.625</v>
      </c>
      <c r="O7" s="36">
        <f t="shared" si="6"/>
        <v>23.489126646349</v>
      </c>
      <c r="P7" s="18">
        <v>241266</v>
      </c>
      <c r="Q7" s="18">
        <v>1124</v>
      </c>
      <c r="R7" s="18"/>
      <c r="S7" s="18"/>
      <c r="T7" s="4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82</v>
      </c>
      <c r="B8" s="13">
        <v>982362214</v>
      </c>
      <c r="C8" s="13" t="s">
        <v>144</v>
      </c>
      <c r="D8" s="24"/>
      <c r="E8" s="16">
        <v>4</v>
      </c>
      <c r="F8" s="16">
        <v>60</v>
      </c>
      <c r="G8" s="43" t="s">
        <v>113</v>
      </c>
      <c r="H8" s="18">
        <f t="shared" si="1"/>
        <v>4</v>
      </c>
      <c r="I8" s="16">
        <f t="shared" si="2"/>
        <v>1.2</v>
      </c>
      <c r="J8" s="16">
        <v>0</v>
      </c>
      <c r="K8" s="16">
        <f t="shared" si="3"/>
        <v>5.2</v>
      </c>
      <c r="L8" s="33">
        <v>28.744684477995602</v>
      </c>
      <c r="M8" s="34">
        <f t="shared" si="4"/>
        <v>33.944684477995601</v>
      </c>
      <c r="N8" s="35">
        <f t="shared" si="5"/>
        <v>10.625</v>
      </c>
      <c r="O8" s="36">
        <f t="shared" si="6"/>
        <v>23.319684477995601</v>
      </c>
      <c r="P8" s="18">
        <v>276778</v>
      </c>
      <c r="Q8" s="18">
        <v>1695</v>
      </c>
      <c r="R8" s="18"/>
      <c r="S8" s="18"/>
      <c r="T8" s="18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3">
        <v>143</v>
      </c>
      <c r="B9" s="13">
        <v>1963007427</v>
      </c>
      <c r="C9" s="14" t="s">
        <v>270</v>
      </c>
      <c r="D9" s="68"/>
      <c r="E9" s="16">
        <v>4</v>
      </c>
      <c r="F9" s="16">
        <v>60</v>
      </c>
      <c r="G9" s="43" t="s">
        <v>113</v>
      </c>
      <c r="H9" s="18">
        <f t="shared" si="1"/>
        <v>4</v>
      </c>
      <c r="I9" s="16">
        <f t="shared" si="2"/>
        <v>1.2</v>
      </c>
      <c r="J9" s="16">
        <v>0</v>
      </c>
      <c r="K9" s="16">
        <f t="shared" si="3"/>
        <v>5.2</v>
      </c>
      <c r="L9" s="33">
        <v>28.663355679351</v>
      </c>
      <c r="M9" s="34">
        <f t="shared" si="4"/>
        <v>33.863355679351002</v>
      </c>
      <c r="N9" s="35">
        <f t="shared" si="5"/>
        <v>10.625</v>
      </c>
      <c r="O9" s="36">
        <f t="shared" si="6"/>
        <v>23.238355679351002</v>
      </c>
      <c r="P9" s="18">
        <v>231600</v>
      </c>
      <c r="Q9" s="18">
        <v>1518</v>
      </c>
      <c r="R9" s="4"/>
      <c r="S9" s="4"/>
      <c r="T9" s="4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57</v>
      </c>
      <c r="B10" s="13">
        <v>446583427</v>
      </c>
      <c r="C10" s="13" t="s">
        <v>118</v>
      </c>
      <c r="D10" s="14" t="s">
        <v>119</v>
      </c>
      <c r="E10" s="16">
        <v>4</v>
      </c>
      <c r="F10" s="16">
        <v>60</v>
      </c>
      <c r="G10" s="43" t="s">
        <v>113</v>
      </c>
      <c r="H10" s="18">
        <f t="shared" si="1"/>
        <v>4</v>
      </c>
      <c r="I10" s="16">
        <f t="shared" si="2"/>
        <v>1.2</v>
      </c>
      <c r="J10" s="16">
        <v>0</v>
      </c>
      <c r="K10" s="16">
        <f t="shared" si="3"/>
        <v>5.2</v>
      </c>
      <c r="L10" s="33">
        <v>28.602621773858701</v>
      </c>
      <c r="M10" s="34">
        <f t="shared" si="4"/>
        <v>33.802621773858704</v>
      </c>
      <c r="N10" s="35">
        <f t="shared" si="5"/>
        <v>10.625</v>
      </c>
      <c r="O10" s="36">
        <f t="shared" si="6"/>
        <v>23.177621773858704</v>
      </c>
      <c r="P10" s="18">
        <v>281283</v>
      </c>
      <c r="Q10" s="18">
        <v>1625</v>
      </c>
      <c r="R10" s="18"/>
      <c r="S10" s="18"/>
      <c r="T10" s="18"/>
      <c r="U10" s="50"/>
    </row>
    <row r="11" spans="1:25" s="1" customFormat="1" ht="18.75">
      <c r="A11" s="14">
        <v>23</v>
      </c>
      <c r="B11" s="13">
        <v>340156892</v>
      </c>
      <c r="C11" s="13" t="s">
        <v>70</v>
      </c>
      <c r="D11" s="24"/>
      <c r="E11" s="16">
        <v>4</v>
      </c>
      <c r="F11" s="16">
        <v>60</v>
      </c>
      <c r="G11" s="43" t="s">
        <v>113</v>
      </c>
      <c r="H11" s="18">
        <f t="shared" si="1"/>
        <v>4</v>
      </c>
      <c r="I11" s="16">
        <f t="shared" si="2"/>
        <v>1.2</v>
      </c>
      <c r="J11" s="16">
        <v>0</v>
      </c>
      <c r="K11" s="16">
        <f t="shared" si="3"/>
        <v>5.2</v>
      </c>
      <c r="L11" s="33">
        <v>28.5986284631385</v>
      </c>
      <c r="M11" s="34">
        <f t="shared" si="4"/>
        <v>33.798628463138499</v>
      </c>
      <c r="N11" s="35">
        <f t="shared" si="5"/>
        <v>10.625</v>
      </c>
      <c r="O11" s="36">
        <f t="shared" si="6"/>
        <v>23.173628463138499</v>
      </c>
      <c r="P11" s="18">
        <v>282621</v>
      </c>
      <c r="Q11" s="18">
        <v>1643</v>
      </c>
      <c r="R11" s="18"/>
      <c r="S11" s="18"/>
      <c r="T11" s="18"/>
      <c r="U11" s="51" t="s">
        <v>209</v>
      </c>
      <c r="V11" s="1">
        <v>15000</v>
      </c>
    </row>
    <row r="12" spans="1:25" s="2" customFormat="1" ht="18.75">
      <c r="A12" s="14">
        <v>58</v>
      </c>
      <c r="B12" s="13">
        <v>1875367946</v>
      </c>
      <c r="C12" s="13" t="s">
        <v>121</v>
      </c>
      <c r="D12" s="14"/>
      <c r="E12" s="16">
        <v>4</v>
      </c>
      <c r="F12" s="16">
        <v>40</v>
      </c>
      <c r="G12" s="43" t="s">
        <v>113</v>
      </c>
      <c r="H12" s="18">
        <f t="shared" si="1"/>
        <v>4</v>
      </c>
      <c r="I12" s="16">
        <f t="shared" si="2"/>
        <v>0.8</v>
      </c>
      <c r="J12" s="16">
        <v>0</v>
      </c>
      <c r="K12" s="16">
        <f t="shared" si="3"/>
        <v>4.8</v>
      </c>
      <c r="L12" s="33">
        <v>28.9695614073635</v>
      </c>
      <c r="M12" s="34">
        <f t="shared" si="4"/>
        <v>33.769561407363497</v>
      </c>
      <c r="N12" s="35">
        <f t="shared" si="5"/>
        <v>10.625</v>
      </c>
      <c r="O12" s="36">
        <f t="shared" si="6"/>
        <v>23.144561407363497</v>
      </c>
      <c r="P12" s="18">
        <v>261483</v>
      </c>
      <c r="Q12" s="18">
        <v>1481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3">
        <v>127</v>
      </c>
      <c r="B13" s="13">
        <v>615908706</v>
      </c>
      <c r="C13" s="14" t="s">
        <v>240</v>
      </c>
      <c r="D13" s="68" t="s">
        <v>232</v>
      </c>
      <c r="E13" s="16">
        <v>4</v>
      </c>
      <c r="F13" s="16">
        <v>60</v>
      </c>
      <c r="G13" s="43" t="s">
        <v>113</v>
      </c>
      <c r="H13" s="18">
        <f t="shared" si="1"/>
        <v>4</v>
      </c>
      <c r="I13" s="16">
        <f t="shared" si="2"/>
        <v>1.2</v>
      </c>
      <c r="J13" s="16">
        <v>0</v>
      </c>
      <c r="K13" s="16">
        <f t="shared" si="3"/>
        <v>5.2</v>
      </c>
      <c r="L13" s="33">
        <v>28.458087704154298</v>
      </c>
      <c r="M13" s="34">
        <f t="shared" si="4"/>
        <v>33.658087704154298</v>
      </c>
      <c r="N13" s="35">
        <f t="shared" si="5"/>
        <v>10.625</v>
      </c>
      <c r="O13" s="36">
        <f t="shared" si="6"/>
        <v>23.033087704154298</v>
      </c>
      <c r="P13" s="18">
        <v>344478</v>
      </c>
      <c r="Q13" s="18">
        <v>2174</v>
      </c>
      <c r="R13" s="18"/>
      <c r="S13" s="18"/>
      <c r="T13" s="47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46</v>
      </c>
      <c r="B14" s="13">
        <v>2109182835</v>
      </c>
      <c r="C14" s="13" t="s">
        <v>92</v>
      </c>
      <c r="D14" s="24"/>
      <c r="E14" s="16">
        <v>3</v>
      </c>
      <c r="F14" s="16">
        <v>40</v>
      </c>
      <c r="G14" s="45" t="s">
        <v>117</v>
      </c>
      <c r="H14" s="18">
        <f t="shared" si="1"/>
        <v>3</v>
      </c>
      <c r="I14" s="16">
        <f t="shared" si="2"/>
        <v>0.8</v>
      </c>
      <c r="J14" s="16">
        <v>0</v>
      </c>
      <c r="K14" s="16">
        <f t="shared" si="3"/>
        <v>3.8</v>
      </c>
      <c r="L14" s="33">
        <v>29.056364829194699</v>
      </c>
      <c r="M14" s="34">
        <f t="shared" si="4"/>
        <v>32.856364829194696</v>
      </c>
      <c r="N14" s="35">
        <f t="shared" si="5"/>
        <v>8.75</v>
      </c>
      <c r="O14" s="36">
        <f t="shared" si="6"/>
        <v>24.106364829194696</v>
      </c>
      <c r="P14" s="18">
        <v>283399</v>
      </c>
      <c r="Q14" s="18">
        <v>1660</v>
      </c>
      <c r="R14" s="18"/>
      <c r="S14" s="18"/>
      <c r="T14" s="18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51</v>
      </c>
      <c r="B15" s="13">
        <v>224931272</v>
      </c>
      <c r="C15" s="13" t="s">
        <v>97</v>
      </c>
      <c r="D15" s="24"/>
      <c r="E15" s="16">
        <v>4</v>
      </c>
      <c r="F15" s="16">
        <v>16</v>
      </c>
      <c r="G15" s="45" t="s">
        <v>117</v>
      </c>
      <c r="H15" s="18">
        <f t="shared" si="1"/>
        <v>4</v>
      </c>
      <c r="I15" s="16">
        <f t="shared" si="2"/>
        <v>0.32</v>
      </c>
      <c r="J15" s="16">
        <v>0</v>
      </c>
      <c r="K15" s="16">
        <f t="shared" si="3"/>
        <v>4.32</v>
      </c>
      <c r="L15" s="33">
        <v>28.489059644471201</v>
      </c>
      <c r="M15" s="34">
        <f t="shared" si="4"/>
        <v>32.809059644471205</v>
      </c>
      <c r="N15" s="35">
        <f t="shared" si="5"/>
        <v>8.75</v>
      </c>
      <c r="O15" s="36">
        <f t="shared" si="6"/>
        <v>24.059059644471205</v>
      </c>
      <c r="P15" s="18">
        <v>213936</v>
      </c>
      <c r="Q15" s="18">
        <v>1292</v>
      </c>
      <c r="R15" s="18"/>
      <c r="S15" s="18"/>
      <c r="T15" s="18"/>
      <c r="U15" s="1" t="s">
        <v>213</v>
      </c>
      <c r="V15" s="53">
        <v>3</v>
      </c>
      <c r="W15" s="1"/>
      <c r="X15" s="1"/>
      <c r="Y15" s="1"/>
    </row>
    <row r="16" spans="1:25" s="2" customFormat="1" ht="18.75">
      <c r="A16" s="14">
        <v>99</v>
      </c>
      <c r="B16" s="13">
        <v>1797454822</v>
      </c>
      <c r="C16" s="13" t="s">
        <v>181</v>
      </c>
      <c r="D16" s="24"/>
      <c r="E16" s="16">
        <v>0</v>
      </c>
      <c r="F16" s="16">
        <v>0</v>
      </c>
      <c r="G16" s="57" t="s">
        <v>187</v>
      </c>
      <c r="H16" s="18">
        <f t="shared" si="1"/>
        <v>0</v>
      </c>
      <c r="I16" s="16">
        <f t="shared" si="2"/>
        <v>0</v>
      </c>
      <c r="J16" s="16">
        <v>0</v>
      </c>
      <c r="K16" s="16">
        <f t="shared" si="3"/>
        <v>0</v>
      </c>
      <c r="L16" s="33">
        <v>32.458269379497203</v>
      </c>
      <c r="M16" s="34">
        <f t="shared" si="4"/>
        <v>32.458269379497203</v>
      </c>
      <c r="N16" s="35">
        <f t="shared" si="5"/>
        <v>0</v>
      </c>
      <c r="O16" s="36">
        <f t="shared" si="6"/>
        <v>32.458269379497203</v>
      </c>
      <c r="P16" s="18">
        <v>245729</v>
      </c>
      <c r="Q16" s="18">
        <v>1174</v>
      </c>
      <c r="R16" s="18"/>
      <c r="S16" s="18"/>
      <c r="T16" s="47"/>
      <c r="U16" s="1" t="s">
        <v>214</v>
      </c>
      <c r="V16" s="53">
        <v>28</v>
      </c>
      <c r="W16" s="1"/>
      <c r="X16" s="1"/>
      <c r="Y16" s="1"/>
    </row>
    <row r="17" spans="1:25" s="2" customFormat="1" ht="18.75">
      <c r="A17" s="13">
        <v>153</v>
      </c>
      <c r="B17" s="13">
        <v>666586355</v>
      </c>
      <c r="C17" s="14" t="s">
        <v>282</v>
      </c>
      <c r="D17" s="68"/>
      <c r="E17" s="16">
        <v>4</v>
      </c>
      <c r="F17" s="16">
        <v>56</v>
      </c>
      <c r="G17" s="45" t="s">
        <v>117</v>
      </c>
      <c r="H17" s="18">
        <f t="shared" si="1"/>
        <v>4</v>
      </c>
      <c r="I17" s="16">
        <f t="shared" si="2"/>
        <v>1.1200000000000001</v>
      </c>
      <c r="J17" s="16">
        <v>0</v>
      </c>
      <c r="K17" s="16">
        <f t="shared" si="3"/>
        <v>5.12</v>
      </c>
      <c r="L17" s="33">
        <v>27.222900737664101</v>
      </c>
      <c r="M17" s="34">
        <f t="shared" si="4"/>
        <v>32.342900737664102</v>
      </c>
      <c r="N17" s="35">
        <f t="shared" si="5"/>
        <v>8.75</v>
      </c>
      <c r="O17" s="36">
        <f t="shared" si="6"/>
        <v>23.592900737664102</v>
      </c>
      <c r="P17" s="18">
        <v>227803</v>
      </c>
      <c r="Q17" s="18">
        <v>1328</v>
      </c>
      <c r="R17" s="4"/>
      <c r="S17" s="4"/>
      <c r="T17" s="4"/>
      <c r="U17" s="1"/>
      <c r="V17" s="1"/>
      <c r="W17" s="1"/>
      <c r="X17" s="1"/>
      <c r="Y17" s="1"/>
    </row>
    <row r="18" spans="1:25" s="2" customFormat="1" ht="18.75">
      <c r="A18" s="13">
        <v>130</v>
      </c>
      <c r="B18" s="13">
        <v>1957463045</v>
      </c>
      <c r="C18" s="14" t="s">
        <v>238</v>
      </c>
      <c r="D18" s="68"/>
      <c r="E18" s="16">
        <v>4</v>
      </c>
      <c r="F18" s="16">
        <v>45</v>
      </c>
      <c r="G18" s="45" t="s">
        <v>117</v>
      </c>
      <c r="H18" s="18">
        <f t="shared" si="1"/>
        <v>4</v>
      </c>
      <c r="I18" s="16">
        <f t="shared" si="2"/>
        <v>0.9</v>
      </c>
      <c r="J18" s="16">
        <v>0</v>
      </c>
      <c r="K18" s="16">
        <f t="shared" si="3"/>
        <v>4.9000000000000004</v>
      </c>
      <c r="L18" s="33">
        <v>27.435097228403901</v>
      </c>
      <c r="M18" s="34">
        <f t="shared" si="4"/>
        <v>32.335097228403903</v>
      </c>
      <c r="N18" s="35">
        <f t="shared" si="5"/>
        <v>8.75</v>
      </c>
      <c r="O18" s="36">
        <f t="shared" si="6"/>
        <v>23.585097228403903</v>
      </c>
      <c r="P18" s="18">
        <v>278811</v>
      </c>
      <c r="Q18" s="18">
        <v>1689</v>
      </c>
      <c r="R18" s="18"/>
      <c r="S18" s="18"/>
      <c r="T18" s="47"/>
      <c r="U18" s="1"/>
      <c r="V18" s="1"/>
      <c r="W18" s="1"/>
      <c r="X18" s="1"/>
      <c r="Y18" s="1"/>
    </row>
    <row r="19" spans="1:25" s="2" customFormat="1" ht="18.75">
      <c r="A19" s="14">
        <v>120</v>
      </c>
      <c r="B19" s="13">
        <v>171422146</v>
      </c>
      <c r="C19" s="13" t="s">
        <v>246</v>
      </c>
      <c r="D19" s="13" t="s">
        <v>226</v>
      </c>
      <c r="E19" s="16">
        <v>4</v>
      </c>
      <c r="F19" s="16">
        <v>60</v>
      </c>
      <c r="G19" s="45" t="s">
        <v>117</v>
      </c>
      <c r="H19" s="18">
        <f t="shared" si="1"/>
        <v>4</v>
      </c>
      <c r="I19" s="16">
        <f t="shared" si="2"/>
        <v>1.2</v>
      </c>
      <c r="J19" s="16">
        <v>0</v>
      </c>
      <c r="K19" s="16">
        <f t="shared" si="3"/>
        <v>5.2</v>
      </c>
      <c r="L19" s="33">
        <v>27.023619197086099</v>
      </c>
      <c r="M19" s="34">
        <f t="shared" si="4"/>
        <v>32.223619197086101</v>
      </c>
      <c r="N19" s="35">
        <f t="shared" si="5"/>
        <v>8.75</v>
      </c>
      <c r="O19" s="36">
        <f t="shared" si="6"/>
        <v>23.473619197086101</v>
      </c>
      <c r="P19" s="18">
        <v>316380</v>
      </c>
      <c r="Q19" s="18">
        <v>2037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3">
        <v>126</v>
      </c>
      <c r="B20" s="13">
        <v>2052156392</v>
      </c>
      <c r="C20" s="14" t="s">
        <v>234</v>
      </c>
      <c r="D20" s="68"/>
      <c r="E20" s="16">
        <v>3</v>
      </c>
      <c r="F20" s="16">
        <v>60</v>
      </c>
      <c r="G20" s="45" t="s">
        <v>117</v>
      </c>
      <c r="H20" s="18">
        <f t="shared" si="1"/>
        <v>3</v>
      </c>
      <c r="I20" s="16">
        <f t="shared" si="2"/>
        <v>1.2</v>
      </c>
      <c r="J20" s="16">
        <v>0</v>
      </c>
      <c r="K20" s="16">
        <f t="shared" si="3"/>
        <v>4.2</v>
      </c>
      <c r="L20" s="33">
        <v>28.012854270305901</v>
      </c>
      <c r="M20" s="34">
        <f t="shared" si="4"/>
        <v>32.212854270305904</v>
      </c>
      <c r="N20" s="35">
        <f t="shared" si="5"/>
        <v>8.75</v>
      </c>
      <c r="O20" s="36">
        <f t="shared" si="6"/>
        <v>23.462854270305904</v>
      </c>
      <c r="P20" s="18">
        <v>310960</v>
      </c>
      <c r="Q20" s="18">
        <v>1837</v>
      </c>
      <c r="R20" s="18"/>
      <c r="S20" s="18"/>
      <c r="T20" s="47"/>
      <c r="U20" s="1"/>
      <c r="V20" s="1"/>
      <c r="W20" s="1"/>
      <c r="X20" s="1"/>
      <c r="Y20" s="1"/>
    </row>
    <row r="21" spans="1:25" s="2" customFormat="1" ht="18.75">
      <c r="A21" s="13">
        <v>133</v>
      </c>
      <c r="B21" s="13">
        <v>650420877</v>
      </c>
      <c r="C21" s="14" t="s">
        <v>244</v>
      </c>
      <c r="D21" s="68"/>
      <c r="E21" s="16">
        <v>4</v>
      </c>
      <c r="F21" s="16">
        <v>60</v>
      </c>
      <c r="G21" s="45" t="s">
        <v>117</v>
      </c>
      <c r="H21" s="18">
        <f t="shared" si="1"/>
        <v>4</v>
      </c>
      <c r="I21" s="16">
        <f t="shared" si="2"/>
        <v>1.2</v>
      </c>
      <c r="J21" s="16">
        <v>0</v>
      </c>
      <c r="K21" s="16">
        <f t="shared" si="3"/>
        <v>5.2</v>
      </c>
      <c r="L21" s="33">
        <v>26.986578882804999</v>
      </c>
      <c r="M21" s="34">
        <f t="shared" si="4"/>
        <v>32.186578882805001</v>
      </c>
      <c r="N21" s="35">
        <f t="shared" si="5"/>
        <v>8.75</v>
      </c>
      <c r="O21" s="36">
        <f t="shared" si="6"/>
        <v>23.436578882805001</v>
      </c>
      <c r="P21" s="18">
        <v>273314</v>
      </c>
      <c r="Q21" s="18">
        <v>1542</v>
      </c>
      <c r="R21" s="18"/>
      <c r="S21" s="18"/>
      <c r="T21" s="47"/>
      <c r="U21" s="1"/>
      <c r="V21" s="1"/>
      <c r="W21" s="1"/>
      <c r="X21" s="1"/>
      <c r="Y21" s="1"/>
    </row>
    <row r="22" spans="1:25" s="1" customFormat="1" ht="18.75">
      <c r="A22" s="13">
        <v>116</v>
      </c>
      <c r="B22" s="13">
        <v>2122596917</v>
      </c>
      <c r="C22" s="13" t="s">
        <v>217</v>
      </c>
      <c r="D22" s="68"/>
      <c r="E22" s="16">
        <v>4</v>
      </c>
      <c r="F22" s="16">
        <v>55</v>
      </c>
      <c r="G22" s="45" t="s">
        <v>117</v>
      </c>
      <c r="H22" s="18">
        <f t="shared" si="1"/>
        <v>4</v>
      </c>
      <c r="I22" s="16">
        <f t="shared" si="2"/>
        <v>1.1000000000000001</v>
      </c>
      <c r="J22" s="16">
        <v>0</v>
      </c>
      <c r="K22" s="16">
        <f t="shared" si="3"/>
        <v>5.0999999999999996</v>
      </c>
      <c r="L22" s="33">
        <v>26.968985069144001</v>
      </c>
      <c r="M22" s="34">
        <f t="shared" si="4"/>
        <v>32.068985069143999</v>
      </c>
      <c r="N22" s="35">
        <f t="shared" si="5"/>
        <v>8.75</v>
      </c>
      <c r="O22" s="36">
        <f t="shared" si="6"/>
        <v>23.318985069143999</v>
      </c>
      <c r="P22" s="18">
        <v>237198</v>
      </c>
      <c r="Q22" s="18">
        <v>1309</v>
      </c>
      <c r="R22" s="18"/>
      <c r="S22" s="18"/>
      <c r="T22" s="48"/>
    </row>
    <row r="23" spans="1:25" s="1" customFormat="1" ht="18.75">
      <c r="A23" s="14">
        <v>107</v>
      </c>
      <c r="B23" s="13">
        <v>662528105</v>
      </c>
      <c r="C23" s="13" t="s">
        <v>195</v>
      </c>
      <c r="D23" s="24"/>
      <c r="E23" s="16">
        <v>4</v>
      </c>
      <c r="F23" s="16">
        <v>50</v>
      </c>
      <c r="G23" s="23" t="s">
        <v>120</v>
      </c>
      <c r="H23" s="18">
        <f t="shared" si="1"/>
        <v>4</v>
      </c>
      <c r="I23" s="16">
        <f t="shared" si="2"/>
        <v>1</v>
      </c>
      <c r="J23" s="16">
        <v>0</v>
      </c>
      <c r="K23" s="16">
        <f t="shared" si="3"/>
        <v>5</v>
      </c>
      <c r="L23" s="33">
        <v>26.953268565663901</v>
      </c>
      <c r="M23" s="34">
        <f t="shared" si="4"/>
        <v>31.953268565663901</v>
      </c>
      <c r="N23" s="35">
        <f t="shared" si="5"/>
        <v>6.875</v>
      </c>
      <c r="O23" s="36">
        <f t="shared" si="6"/>
        <v>25.078268565663901</v>
      </c>
      <c r="P23" s="18">
        <v>236625</v>
      </c>
      <c r="Q23" s="18">
        <v>1475</v>
      </c>
      <c r="R23" s="18"/>
      <c r="S23" s="18"/>
      <c r="T23" s="47"/>
    </row>
    <row r="24" spans="1:25" s="1" customFormat="1" ht="18.75">
      <c r="A24" s="13">
        <v>128</v>
      </c>
      <c r="B24" s="13">
        <v>1214614935</v>
      </c>
      <c r="C24" s="14" t="s">
        <v>257</v>
      </c>
      <c r="D24" s="14" t="s">
        <v>235</v>
      </c>
      <c r="E24" s="16">
        <v>0</v>
      </c>
      <c r="F24" s="16">
        <v>0</v>
      </c>
      <c r="G24" s="57" t="s">
        <v>187</v>
      </c>
      <c r="H24" s="18">
        <f t="shared" si="1"/>
        <v>0</v>
      </c>
      <c r="I24" s="16">
        <f t="shared" si="2"/>
        <v>0</v>
      </c>
      <c r="J24" s="16">
        <v>0</v>
      </c>
      <c r="K24" s="16">
        <f t="shared" si="3"/>
        <v>0</v>
      </c>
      <c r="L24" s="33">
        <v>31.9417282234736</v>
      </c>
      <c r="M24" s="34">
        <f t="shared" si="4"/>
        <v>31.9417282234736</v>
      </c>
      <c r="N24" s="35">
        <f t="shared" si="5"/>
        <v>0</v>
      </c>
      <c r="O24" s="36">
        <f t="shared" si="6"/>
        <v>31.9417282234736</v>
      </c>
      <c r="P24" s="18">
        <v>320907</v>
      </c>
      <c r="Q24" s="18">
        <v>2055</v>
      </c>
      <c r="R24" s="18"/>
      <c r="S24" s="18"/>
      <c r="T24" s="47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60</v>
      </c>
      <c r="G25" s="57" t="s">
        <v>187</v>
      </c>
      <c r="H25" s="18">
        <f t="shared" si="1"/>
        <v>0</v>
      </c>
      <c r="I25" s="16">
        <f t="shared" si="2"/>
        <v>1.2</v>
      </c>
      <c r="J25" s="16">
        <v>0</v>
      </c>
      <c r="K25" s="16">
        <f t="shared" si="3"/>
        <v>1.2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3">
        <v>148</v>
      </c>
      <c r="B26" s="13">
        <v>1579518877</v>
      </c>
      <c r="C26" s="14" t="s">
        <v>274</v>
      </c>
      <c r="D26" s="68"/>
      <c r="E26" s="16">
        <v>3</v>
      </c>
      <c r="F26" s="16">
        <v>40</v>
      </c>
      <c r="G26" s="23" t="s">
        <v>120</v>
      </c>
      <c r="H26" s="18">
        <f t="shared" si="1"/>
        <v>3</v>
      </c>
      <c r="I26" s="16">
        <f t="shared" si="2"/>
        <v>0.8</v>
      </c>
      <c r="J26" s="16">
        <v>0</v>
      </c>
      <c r="K26" s="16">
        <f t="shared" si="3"/>
        <v>3.8</v>
      </c>
      <c r="L26" s="33">
        <v>28.0270230819415</v>
      </c>
      <c r="M26" s="34">
        <f t="shared" si="4"/>
        <v>31.827023081941501</v>
      </c>
      <c r="N26" s="35">
        <f t="shared" si="5"/>
        <v>6.875</v>
      </c>
      <c r="O26" s="36">
        <f t="shared" si="6"/>
        <v>24.952023081941501</v>
      </c>
      <c r="P26" s="18">
        <v>224078</v>
      </c>
      <c r="Q26" s="18">
        <v>1164</v>
      </c>
      <c r="R26" s="4"/>
      <c r="S26" s="4"/>
      <c r="T26" s="4"/>
    </row>
    <row r="27" spans="1:25" s="1" customFormat="1" ht="18.75">
      <c r="A27" s="14">
        <v>10</v>
      </c>
      <c r="B27" s="13">
        <v>2108977014</v>
      </c>
      <c r="C27" s="13" t="s">
        <v>49</v>
      </c>
      <c r="D27" s="24"/>
      <c r="E27" s="16">
        <v>4</v>
      </c>
      <c r="F27" s="16">
        <v>60</v>
      </c>
      <c r="G27" s="23" t="s">
        <v>120</v>
      </c>
      <c r="H27" s="18">
        <f t="shared" si="1"/>
        <v>4</v>
      </c>
      <c r="I27" s="16">
        <f t="shared" si="2"/>
        <v>1.2</v>
      </c>
      <c r="J27" s="16">
        <v>0</v>
      </c>
      <c r="K27" s="16">
        <f t="shared" si="3"/>
        <v>5.2</v>
      </c>
      <c r="L27" s="33">
        <v>26.484729379918502</v>
      </c>
      <c r="M27" s="34">
        <f t="shared" si="4"/>
        <v>31.684729379918501</v>
      </c>
      <c r="N27" s="35">
        <f t="shared" si="5"/>
        <v>6.875</v>
      </c>
      <c r="O27" s="36">
        <f t="shared" si="6"/>
        <v>24.809729379918501</v>
      </c>
      <c r="P27" s="18">
        <v>311888</v>
      </c>
      <c r="Q27" s="18">
        <v>1763</v>
      </c>
      <c r="R27" s="18"/>
      <c r="S27" s="18"/>
      <c r="T27" s="18"/>
    </row>
    <row r="28" spans="1:25" s="2" customFormat="1" ht="18.75">
      <c r="A28" s="14">
        <v>92</v>
      </c>
      <c r="B28" s="13">
        <v>1367873925</v>
      </c>
      <c r="C28" s="13" t="s">
        <v>191</v>
      </c>
      <c r="D28" s="24" t="s">
        <v>159</v>
      </c>
      <c r="E28" s="16">
        <v>4</v>
      </c>
      <c r="F28" s="16">
        <v>60</v>
      </c>
      <c r="G28" s="23" t="s">
        <v>120</v>
      </c>
      <c r="H28" s="18">
        <f t="shared" si="1"/>
        <v>4</v>
      </c>
      <c r="I28" s="16">
        <f t="shared" si="2"/>
        <v>1.2</v>
      </c>
      <c r="J28" s="16">
        <v>0</v>
      </c>
      <c r="K28" s="16">
        <f t="shared" si="3"/>
        <v>5.2</v>
      </c>
      <c r="L28" s="33">
        <v>26.294622861229598</v>
      </c>
      <c r="M28" s="34">
        <f t="shared" si="4"/>
        <v>31.494622861229598</v>
      </c>
      <c r="N28" s="35">
        <f t="shared" si="5"/>
        <v>6.875</v>
      </c>
      <c r="O28" s="36">
        <f t="shared" si="6"/>
        <v>24.619622861229598</v>
      </c>
      <c r="P28" s="18">
        <v>252810</v>
      </c>
      <c r="Q28" s="18">
        <v>1623</v>
      </c>
      <c r="R28" s="18"/>
      <c r="S28" s="18"/>
      <c r="T28" s="47"/>
      <c r="U28" s="1"/>
      <c r="V28" s="1"/>
      <c r="W28" s="1"/>
      <c r="X28" s="1"/>
      <c r="Y28" s="1"/>
    </row>
    <row r="29" spans="1:25" s="2" customFormat="1" ht="18.75">
      <c r="A29" s="14">
        <v>122</v>
      </c>
      <c r="B29" s="13">
        <v>1940099728</v>
      </c>
      <c r="C29" s="13" t="s">
        <v>228</v>
      </c>
      <c r="D29" s="24"/>
      <c r="E29" s="16">
        <v>4</v>
      </c>
      <c r="F29" s="16">
        <v>50</v>
      </c>
      <c r="G29" s="23" t="s">
        <v>120</v>
      </c>
      <c r="H29" s="18">
        <f t="shared" si="1"/>
        <v>4</v>
      </c>
      <c r="I29" s="16">
        <f t="shared" si="2"/>
        <v>1</v>
      </c>
      <c r="J29" s="16">
        <v>0</v>
      </c>
      <c r="K29" s="16">
        <f t="shared" si="3"/>
        <v>5</v>
      </c>
      <c r="L29" s="33">
        <v>26.273816823243799</v>
      </c>
      <c r="M29" s="34">
        <f t="shared" si="4"/>
        <v>31.273816823243799</v>
      </c>
      <c r="N29" s="35">
        <f t="shared" si="5"/>
        <v>6.875</v>
      </c>
      <c r="O29" s="36">
        <f t="shared" si="6"/>
        <v>24.398816823243799</v>
      </c>
      <c r="P29" s="18">
        <v>286516</v>
      </c>
      <c r="Q29" s="18">
        <v>1750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3">
        <v>129</v>
      </c>
      <c r="B30" s="13">
        <v>1191774496</v>
      </c>
      <c r="C30" s="14" t="s">
        <v>233</v>
      </c>
      <c r="D30" s="68"/>
      <c r="E30" s="16">
        <v>4</v>
      </c>
      <c r="F30" s="16">
        <v>60</v>
      </c>
      <c r="G30" s="23" t="s">
        <v>120</v>
      </c>
      <c r="H30" s="18">
        <f t="shared" si="1"/>
        <v>4</v>
      </c>
      <c r="I30" s="16">
        <f t="shared" si="2"/>
        <v>1.2</v>
      </c>
      <c r="J30" s="16">
        <v>0</v>
      </c>
      <c r="K30" s="16">
        <f t="shared" si="3"/>
        <v>5.2</v>
      </c>
      <c r="L30" s="33">
        <v>25.9300806595888</v>
      </c>
      <c r="M30" s="34">
        <f t="shared" si="4"/>
        <v>31.130080659588799</v>
      </c>
      <c r="N30" s="35">
        <f t="shared" si="5"/>
        <v>6.875</v>
      </c>
      <c r="O30" s="36">
        <f t="shared" si="6"/>
        <v>24.255080659588799</v>
      </c>
      <c r="P30" s="18">
        <v>318134</v>
      </c>
      <c r="Q30" s="18">
        <v>1932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3">
        <v>110</v>
      </c>
      <c r="B31" s="13">
        <v>1968703358</v>
      </c>
      <c r="C31" s="13" t="s">
        <v>239</v>
      </c>
      <c r="D31" s="68"/>
      <c r="E31" s="16">
        <v>4</v>
      </c>
      <c r="F31" s="16">
        <v>60</v>
      </c>
      <c r="G31" s="43" t="s">
        <v>113</v>
      </c>
      <c r="H31" s="18">
        <f t="shared" si="1"/>
        <v>4</v>
      </c>
      <c r="I31" s="16">
        <f t="shared" si="2"/>
        <v>1.2</v>
      </c>
      <c r="J31" s="16">
        <v>0</v>
      </c>
      <c r="K31" s="16">
        <f t="shared" si="3"/>
        <v>5.2</v>
      </c>
      <c r="L31" s="33">
        <v>25.63</v>
      </c>
      <c r="M31" s="34">
        <f t="shared" si="4"/>
        <v>30.83</v>
      </c>
      <c r="N31" s="35">
        <f t="shared" si="5"/>
        <v>10.625</v>
      </c>
      <c r="O31" s="36">
        <f t="shared" si="6"/>
        <v>20.204999999999998</v>
      </c>
      <c r="P31" s="18">
        <v>319754</v>
      </c>
      <c r="Q31" s="18">
        <v>1994</v>
      </c>
      <c r="R31" s="18"/>
      <c r="S31" s="18"/>
      <c r="T31" s="48"/>
      <c r="U31" s="1"/>
      <c r="V31" s="1"/>
      <c r="W31" s="1"/>
      <c r="X31" s="1"/>
      <c r="Y31" s="1"/>
    </row>
    <row r="32" spans="1:25" s="2" customFormat="1" ht="18.75">
      <c r="A32" s="14">
        <v>5</v>
      </c>
      <c r="B32" s="13">
        <v>1044399218</v>
      </c>
      <c r="C32" s="13" t="s">
        <v>39</v>
      </c>
      <c r="D32" s="24"/>
      <c r="E32" s="16">
        <v>3</v>
      </c>
      <c r="F32" s="16">
        <v>60</v>
      </c>
      <c r="G32" s="23" t="s">
        <v>120</v>
      </c>
      <c r="H32" s="18">
        <f t="shared" si="1"/>
        <v>3</v>
      </c>
      <c r="I32" s="16">
        <f t="shared" si="2"/>
        <v>1.2</v>
      </c>
      <c r="J32" s="16">
        <v>0</v>
      </c>
      <c r="K32" s="16">
        <f t="shared" si="3"/>
        <v>4.2</v>
      </c>
      <c r="L32" s="33">
        <v>26.495082521677698</v>
      </c>
      <c r="M32" s="34">
        <f t="shared" si="4"/>
        <v>30.695082521677698</v>
      </c>
      <c r="N32" s="35">
        <f t="shared" si="5"/>
        <v>6.875</v>
      </c>
      <c r="O32" s="36">
        <f t="shared" si="6"/>
        <v>23.820082521677698</v>
      </c>
      <c r="P32" s="18">
        <v>277871</v>
      </c>
      <c r="Q32" s="18">
        <v>1734</v>
      </c>
      <c r="R32" s="18"/>
      <c r="S32" s="18"/>
      <c r="T32" s="18"/>
      <c r="U32" s="1"/>
      <c r="V32" s="1"/>
      <c r="W32" s="1"/>
      <c r="X32" s="1"/>
      <c r="Y32" s="1"/>
    </row>
    <row r="33" spans="1:25" s="2" customFormat="1" ht="18.75">
      <c r="A33" s="13">
        <v>140</v>
      </c>
      <c r="B33" s="13">
        <v>1065672847</v>
      </c>
      <c r="C33" s="14" t="s">
        <v>259</v>
      </c>
      <c r="D33" s="68"/>
      <c r="E33" s="16">
        <v>4</v>
      </c>
      <c r="F33" s="16">
        <v>60</v>
      </c>
      <c r="G33" s="23" t="s">
        <v>120</v>
      </c>
      <c r="H33" s="18">
        <f t="shared" si="1"/>
        <v>4</v>
      </c>
      <c r="I33" s="16">
        <f t="shared" si="2"/>
        <v>1.2</v>
      </c>
      <c r="J33" s="16">
        <v>0</v>
      </c>
      <c r="K33" s="16">
        <f t="shared" si="3"/>
        <v>5.2</v>
      </c>
      <c r="L33" s="33">
        <v>25.357848165689798</v>
      </c>
      <c r="M33" s="34">
        <f t="shared" si="4"/>
        <v>30.557848165689798</v>
      </c>
      <c r="N33" s="35">
        <f t="shared" si="5"/>
        <v>6.875</v>
      </c>
      <c r="O33" s="36">
        <f t="shared" si="6"/>
        <v>23.682848165689798</v>
      </c>
      <c r="P33" s="18">
        <v>198248</v>
      </c>
      <c r="Q33" s="18">
        <v>968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4">
        <v>1</v>
      </c>
      <c r="B34" s="13">
        <v>1782151946</v>
      </c>
      <c r="C34" s="13" t="s">
        <v>26</v>
      </c>
      <c r="D34" s="24"/>
      <c r="E34" s="16">
        <v>2</v>
      </c>
      <c r="F34" s="16">
        <v>60</v>
      </c>
      <c r="G34" s="23" t="s">
        <v>120</v>
      </c>
      <c r="H34" s="18">
        <f t="shared" si="1"/>
        <v>2</v>
      </c>
      <c r="I34" s="16">
        <f t="shared" si="2"/>
        <v>1.2</v>
      </c>
      <c r="J34" s="16">
        <v>0</v>
      </c>
      <c r="K34" s="16">
        <f t="shared" si="3"/>
        <v>3.2</v>
      </c>
      <c r="L34" s="33">
        <v>27.137836824614599</v>
      </c>
      <c r="M34" s="34">
        <f t="shared" si="4"/>
        <v>30.337836824614598</v>
      </c>
      <c r="N34" s="35">
        <f t="shared" si="5"/>
        <v>6.875</v>
      </c>
      <c r="O34" s="36">
        <f t="shared" si="6"/>
        <v>23.462836824614598</v>
      </c>
      <c r="P34" s="18">
        <v>343640</v>
      </c>
      <c r="Q34" s="18">
        <v>2056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4">
        <v>34</v>
      </c>
      <c r="B35" s="13">
        <v>2021794494</v>
      </c>
      <c r="C35" s="13" t="s">
        <v>80</v>
      </c>
      <c r="D35" s="24"/>
      <c r="E35" s="16">
        <v>4</v>
      </c>
      <c r="F35" s="16">
        <v>60</v>
      </c>
      <c r="G35" s="23" t="s">
        <v>120</v>
      </c>
      <c r="H35" s="18">
        <f t="shared" si="1"/>
        <v>4</v>
      </c>
      <c r="I35" s="16">
        <f t="shared" si="2"/>
        <v>1.2</v>
      </c>
      <c r="J35" s="16">
        <v>0</v>
      </c>
      <c r="K35" s="16">
        <f t="shared" si="3"/>
        <v>5.2</v>
      </c>
      <c r="L35" s="33">
        <v>25.1217749470242</v>
      </c>
      <c r="M35" s="34">
        <f t="shared" si="4"/>
        <v>30.321774947024199</v>
      </c>
      <c r="N35" s="35">
        <f t="shared" si="5"/>
        <v>6.875</v>
      </c>
      <c r="O35" s="36">
        <f t="shared" si="6"/>
        <v>23.446774947024199</v>
      </c>
      <c r="P35" s="18">
        <v>304370</v>
      </c>
      <c r="Q35" s="18">
        <v>1862</v>
      </c>
      <c r="R35" s="18"/>
      <c r="S35" s="18"/>
      <c r="T35" s="18"/>
      <c r="U35" s="1"/>
      <c r="V35" s="1"/>
      <c r="W35" s="1"/>
      <c r="X35" s="1"/>
      <c r="Y35" s="1"/>
    </row>
    <row r="36" spans="1:25" s="1" customFormat="1" ht="18.75">
      <c r="A36" s="14">
        <v>43</v>
      </c>
      <c r="B36" s="13">
        <v>1853818182</v>
      </c>
      <c r="C36" s="13" t="s">
        <v>89</v>
      </c>
      <c r="D36" s="24"/>
      <c r="E36" s="16">
        <v>3</v>
      </c>
      <c r="F36" s="16">
        <v>60</v>
      </c>
      <c r="G36" s="23" t="s">
        <v>120</v>
      </c>
      <c r="H36" s="18">
        <f t="shared" si="1"/>
        <v>3</v>
      </c>
      <c r="I36" s="16">
        <f t="shared" si="2"/>
        <v>1.2</v>
      </c>
      <c r="J36" s="16">
        <v>0</v>
      </c>
      <c r="K36" s="16">
        <f t="shared" si="3"/>
        <v>4.2</v>
      </c>
      <c r="L36" s="33">
        <v>26.0576701372309</v>
      </c>
      <c r="M36" s="34">
        <f t="shared" si="4"/>
        <v>30.2576701372309</v>
      </c>
      <c r="N36" s="35">
        <f t="shared" si="5"/>
        <v>6.875</v>
      </c>
      <c r="O36" s="36">
        <f t="shared" si="6"/>
        <v>23.3826701372309</v>
      </c>
      <c r="P36" s="18">
        <v>412874</v>
      </c>
      <c r="Q36" s="18">
        <v>2190</v>
      </c>
      <c r="R36" s="18"/>
      <c r="S36" s="18"/>
      <c r="T36" s="18"/>
    </row>
    <row r="37" spans="1:25" s="2" customFormat="1" ht="18.75">
      <c r="A37" s="14">
        <v>15</v>
      </c>
      <c r="B37" s="13">
        <v>388960345</v>
      </c>
      <c r="C37" s="13" t="s">
        <v>59</v>
      </c>
      <c r="D37" s="24"/>
      <c r="E37" s="16">
        <v>2</v>
      </c>
      <c r="F37" s="16">
        <v>60</v>
      </c>
      <c r="G37" s="57" t="s">
        <v>187</v>
      </c>
      <c r="H37" s="18">
        <f t="shared" ref="H37:H55" si="7">E37</f>
        <v>2</v>
      </c>
      <c r="I37" s="16">
        <f t="shared" ref="I37:I68" si="8">F37/$V$13</f>
        <v>1.2</v>
      </c>
      <c r="J37" s="16">
        <v>0</v>
      </c>
      <c r="K37" s="16">
        <f t="shared" ref="K37:K68" si="9">SUM(I37+H37+J37)</f>
        <v>3.2</v>
      </c>
      <c r="L37" s="33">
        <v>26.891986980895101</v>
      </c>
      <c r="M37" s="34">
        <f t="shared" ref="M37:M68" si="10">K37+L37</f>
        <v>30.091986980895101</v>
      </c>
      <c r="N37" s="35">
        <f t="shared" ref="N37:N68" si="11">VLOOKUP(G37,$U$3:$V$9,2,FALSE)</f>
        <v>0</v>
      </c>
      <c r="O37" s="36">
        <f t="shared" ref="O37:O68" si="12">M37-N37</f>
        <v>30.091986980895101</v>
      </c>
      <c r="P37" s="18">
        <v>289028</v>
      </c>
      <c r="Q37" s="18">
        <v>1685</v>
      </c>
      <c r="R37" s="18"/>
      <c r="S37" s="18"/>
      <c r="T37" s="18"/>
      <c r="U37" s="1"/>
      <c r="V37" s="1"/>
      <c r="W37" s="1"/>
      <c r="X37" s="1"/>
      <c r="Y37" s="1"/>
    </row>
    <row r="38" spans="1:25" s="2" customFormat="1" ht="18.75">
      <c r="A38" s="14">
        <v>33</v>
      </c>
      <c r="B38" s="13">
        <v>1006436515</v>
      </c>
      <c r="C38" s="13" t="s">
        <v>79</v>
      </c>
      <c r="D38" s="24"/>
      <c r="E38" s="16">
        <v>0</v>
      </c>
      <c r="F38" s="16">
        <v>0</v>
      </c>
      <c r="G38" s="57" t="s">
        <v>187</v>
      </c>
      <c r="H38" s="18">
        <f t="shared" si="7"/>
        <v>0</v>
      </c>
      <c r="I38" s="16">
        <f t="shared" si="8"/>
        <v>0</v>
      </c>
      <c r="J38" s="16">
        <v>0</v>
      </c>
      <c r="K38" s="16">
        <f t="shared" si="9"/>
        <v>0</v>
      </c>
      <c r="L38" s="33">
        <v>30.0875505030493</v>
      </c>
      <c r="M38" s="34">
        <f t="shared" si="10"/>
        <v>30.0875505030493</v>
      </c>
      <c r="N38" s="35">
        <f t="shared" si="11"/>
        <v>0</v>
      </c>
      <c r="O38" s="36">
        <f t="shared" si="12"/>
        <v>30.0875505030493</v>
      </c>
      <c r="P38" s="18">
        <v>261512</v>
      </c>
      <c r="Q38" s="18">
        <v>1608</v>
      </c>
      <c r="R38" s="18"/>
      <c r="S38" s="18"/>
      <c r="T38" s="4"/>
      <c r="U38" s="1"/>
      <c r="V38" s="1"/>
      <c r="W38" s="1"/>
      <c r="X38" s="1"/>
      <c r="Y38" s="1"/>
    </row>
    <row r="39" spans="1:25" s="2" customFormat="1" ht="18.75">
      <c r="A39" s="14">
        <v>53</v>
      </c>
      <c r="B39" s="13">
        <v>500959924</v>
      </c>
      <c r="C39" s="13" t="s">
        <v>268</v>
      </c>
      <c r="D39" s="24" t="s">
        <v>99</v>
      </c>
      <c r="E39" s="16">
        <v>0</v>
      </c>
      <c r="F39" s="16">
        <v>30</v>
      </c>
      <c r="G39" s="57" t="s">
        <v>187</v>
      </c>
      <c r="H39" s="18">
        <f t="shared" si="7"/>
        <v>0</v>
      </c>
      <c r="I39" s="16">
        <f t="shared" si="8"/>
        <v>0.6</v>
      </c>
      <c r="J39" s="16">
        <v>0</v>
      </c>
      <c r="K39" s="16">
        <f t="shared" si="9"/>
        <v>0.6</v>
      </c>
      <c r="L39" s="33">
        <v>29.166302664048199</v>
      </c>
      <c r="M39" s="34">
        <f t="shared" si="10"/>
        <v>29.766302664048201</v>
      </c>
      <c r="N39" s="35">
        <f t="shared" si="11"/>
        <v>0</v>
      </c>
      <c r="O39" s="36">
        <f t="shared" si="12"/>
        <v>29.766302664048201</v>
      </c>
      <c r="P39" s="18">
        <v>282174</v>
      </c>
      <c r="Q39" s="18">
        <v>1764</v>
      </c>
      <c r="R39" s="18"/>
      <c r="S39" s="18"/>
      <c r="T39" s="18"/>
      <c r="U39" s="1"/>
      <c r="V39" s="1"/>
      <c r="W39" s="1"/>
      <c r="X39" s="1"/>
      <c r="Y39" s="1"/>
    </row>
    <row r="40" spans="1:25" s="2" customFormat="1" ht="18.75">
      <c r="A40" s="14">
        <v>103</v>
      </c>
      <c r="B40" s="13">
        <v>1540443440</v>
      </c>
      <c r="C40" s="13" t="s">
        <v>193</v>
      </c>
      <c r="D40" s="24" t="s">
        <v>189</v>
      </c>
      <c r="E40" s="16">
        <v>4</v>
      </c>
      <c r="F40" s="16">
        <v>50</v>
      </c>
      <c r="G40" s="57" t="s">
        <v>187</v>
      </c>
      <c r="H40" s="18">
        <f t="shared" si="7"/>
        <v>4</v>
      </c>
      <c r="I40" s="16">
        <f t="shared" si="8"/>
        <v>1</v>
      </c>
      <c r="J40" s="16">
        <v>0</v>
      </c>
      <c r="K40" s="16">
        <f t="shared" si="9"/>
        <v>5</v>
      </c>
      <c r="L40" s="33">
        <v>24.6937459871667</v>
      </c>
      <c r="M40" s="34">
        <f t="shared" si="10"/>
        <v>29.6937459871667</v>
      </c>
      <c r="N40" s="35">
        <f t="shared" si="11"/>
        <v>0</v>
      </c>
      <c r="O40" s="36">
        <f t="shared" si="12"/>
        <v>29.6937459871667</v>
      </c>
      <c r="P40" s="18">
        <v>224007</v>
      </c>
      <c r="Q40" s="18">
        <v>1301</v>
      </c>
      <c r="R40" s="18"/>
      <c r="S40" s="18"/>
      <c r="T40" s="33"/>
      <c r="U40" s="1"/>
      <c r="V40" s="1"/>
      <c r="W40" s="1"/>
      <c r="X40" s="1"/>
      <c r="Y40" s="1"/>
    </row>
    <row r="41" spans="1:25" s="1" customFormat="1" ht="18.75">
      <c r="A41" s="14">
        <v>94</v>
      </c>
      <c r="B41" s="13">
        <v>1885772704</v>
      </c>
      <c r="C41" s="13" t="s">
        <v>180</v>
      </c>
      <c r="D41" s="24"/>
      <c r="E41" s="16">
        <v>2</v>
      </c>
      <c r="F41" s="16">
        <v>60</v>
      </c>
      <c r="G41" s="57" t="s">
        <v>187</v>
      </c>
      <c r="H41" s="18">
        <f t="shared" si="7"/>
        <v>2</v>
      </c>
      <c r="I41" s="16">
        <f t="shared" si="8"/>
        <v>1.2</v>
      </c>
      <c r="J41" s="16">
        <v>0</v>
      </c>
      <c r="K41" s="16">
        <f t="shared" si="9"/>
        <v>3.2</v>
      </c>
      <c r="L41" s="33">
        <v>26.4031060557529</v>
      </c>
      <c r="M41" s="34">
        <f t="shared" si="10"/>
        <v>29.6031060557529</v>
      </c>
      <c r="N41" s="35">
        <f t="shared" si="11"/>
        <v>0</v>
      </c>
      <c r="O41" s="36">
        <f t="shared" si="12"/>
        <v>29.6031060557529</v>
      </c>
      <c r="P41" s="18">
        <v>232851</v>
      </c>
      <c r="Q41" s="18">
        <v>1258</v>
      </c>
      <c r="R41" s="18"/>
      <c r="S41" s="18"/>
      <c r="T41" s="47"/>
    </row>
    <row r="42" spans="1:25" s="1" customFormat="1" ht="18.75">
      <c r="A42" s="14">
        <v>62</v>
      </c>
      <c r="B42" s="13">
        <v>643913124</v>
      </c>
      <c r="C42" s="13" t="s">
        <v>125</v>
      </c>
      <c r="D42" s="24"/>
      <c r="E42" s="16">
        <v>3</v>
      </c>
      <c r="F42" s="16">
        <v>50</v>
      </c>
      <c r="G42" s="57" t="s">
        <v>187</v>
      </c>
      <c r="H42" s="18">
        <f t="shared" si="7"/>
        <v>3</v>
      </c>
      <c r="I42" s="16">
        <f t="shared" si="8"/>
        <v>1</v>
      </c>
      <c r="J42" s="16">
        <v>0</v>
      </c>
      <c r="K42" s="16">
        <f t="shared" si="9"/>
        <v>4</v>
      </c>
      <c r="L42" s="33">
        <v>25.304814009244101</v>
      </c>
      <c r="M42" s="34">
        <f t="shared" si="10"/>
        <v>29.304814009244101</v>
      </c>
      <c r="N42" s="35">
        <f t="shared" si="11"/>
        <v>0</v>
      </c>
      <c r="O42" s="36">
        <f t="shared" si="12"/>
        <v>29.304814009244101</v>
      </c>
      <c r="P42" s="18">
        <v>346315</v>
      </c>
      <c r="Q42" s="18">
        <v>2089</v>
      </c>
      <c r="R42" s="18"/>
      <c r="S42" s="18"/>
      <c r="T42" s="18"/>
    </row>
    <row r="43" spans="1:25" s="1" customFormat="1" ht="18.75">
      <c r="A43" s="14">
        <v>26</v>
      </c>
      <c r="B43" s="13">
        <v>1754932067</v>
      </c>
      <c r="C43" s="13" t="s">
        <v>72</v>
      </c>
      <c r="D43" s="24"/>
      <c r="E43" s="16">
        <v>2</v>
      </c>
      <c r="F43" s="16">
        <v>60</v>
      </c>
      <c r="G43" s="57" t="s">
        <v>187</v>
      </c>
      <c r="H43" s="18">
        <f t="shared" si="7"/>
        <v>2</v>
      </c>
      <c r="I43" s="16">
        <f t="shared" si="8"/>
        <v>1.2</v>
      </c>
      <c r="J43" s="16">
        <v>0</v>
      </c>
      <c r="K43" s="16">
        <f t="shared" si="9"/>
        <v>3.2</v>
      </c>
      <c r="L43" s="33">
        <v>26.015023516993899</v>
      </c>
      <c r="M43" s="34">
        <f t="shared" si="10"/>
        <v>29.215023516993899</v>
      </c>
      <c r="N43" s="35">
        <f t="shared" si="11"/>
        <v>0</v>
      </c>
      <c r="O43" s="36">
        <f t="shared" si="12"/>
        <v>29.215023516993899</v>
      </c>
      <c r="P43" s="18">
        <v>256264</v>
      </c>
      <c r="Q43" s="18">
        <v>1588</v>
      </c>
      <c r="R43" s="18"/>
      <c r="S43" s="18"/>
      <c r="T43" s="4"/>
    </row>
    <row r="44" spans="1:25" s="1" customFormat="1" ht="18.75">
      <c r="A44" s="13">
        <v>141</v>
      </c>
      <c r="B44" s="13">
        <v>1190305158</v>
      </c>
      <c r="C44" s="14" t="s">
        <v>261</v>
      </c>
      <c r="D44" s="68"/>
      <c r="E44" s="16">
        <v>1</v>
      </c>
      <c r="F44" s="16">
        <v>40</v>
      </c>
      <c r="G44" s="57" t="s">
        <v>187</v>
      </c>
      <c r="H44" s="18">
        <f t="shared" si="7"/>
        <v>1</v>
      </c>
      <c r="I44" s="16">
        <f t="shared" si="8"/>
        <v>0.8</v>
      </c>
      <c r="J44" s="16">
        <v>0</v>
      </c>
      <c r="K44" s="16">
        <f t="shared" si="9"/>
        <v>1.8</v>
      </c>
      <c r="L44" s="33">
        <v>27.140983670068699</v>
      </c>
      <c r="M44" s="34">
        <f t="shared" si="10"/>
        <v>28.9409836700687</v>
      </c>
      <c r="N44" s="35">
        <f t="shared" si="11"/>
        <v>0</v>
      </c>
      <c r="O44" s="36">
        <f t="shared" si="12"/>
        <v>28.9409836700687</v>
      </c>
      <c r="P44" s="18">
        <v>230218</v>
      </c>
      <c r="Q44" s="18">
        <v>1092</v>
      </c>
      <c r="R44" s="18"/>
      <c r="S44" s="18"/>
      <c r="T44" s="47"/>
    </row>
    <row r="45" spans="1:25" s="1" customFormat="1" ht="18.75">
      <c r="A45" s="14">
        <v>12</v>
      </c>
      <c r="B45" s="13">
        <v>1137897317</v>
      </c>
      <c r="C45" s="13" t="s">
        <v>53</v>
      </c>
      <c r="D45" s="24"/>
      <c r="E45" s="16">
        <v>0</v>
      </c>
      <c r="F45" s="16">
        <v>0</v>
      </c>
      <c r="G45" s="57" t="s">
        <v>187</v>
      </c>
      <c r="H45" s="18">
        <f t="shared" si="7"/>
        <v>0</v>
      </c>
      <c r="I45" s="16">
        <f t="shared" si="8"/>
        <v>0</v>
      </c>
      <c r="J45" s="16">
        <v>0</v>
      </c>
      <c r="K45" s="16">
        <f t="shared" si="9"/>
        <v>0</v>
      </c>
      <c r="L45" s="33">
        <v>28.929482988314199</v>
      </c>
      <c r="M45" s="34">
        <f t="shared" si="10"/>
        <v>28.929482988314199</v>
      </c>
      <c r="N45" s="35">
        <f t="shared" si="11"/>
        <v>0</v>
      </c>
      <c r="O45" s="36">
        <f t="shared" si="12"/>
        <v>28.929482988314199</v>
      </c>
      <c r="P45" s="18">
        <v>299991</v>
      </c>
      <c r="Q45" s="18">
        <v>1858</v>
      </c>
      <c r="R45" s="18"/>
      <c r="S45" s="18"/>
      <c r="T45" s="18"/>
    </row>
    <row r="46" spans="1:25" s="3" customFormat="1" ht="18.75">
      <c r="A46" s="14">
        <v>93</v>
      </c>
      <c r="B46" s="13">
        <v>1458346420</v>
      </c>
      <c r="C46" s="13" t="s">
        <v>178</v>
      </c>
      <c r="D46" s="24"/>
      <c r="E46" s="16">
        <v>3</v>
      </c>
      <c r="F46" s="16">
        <v>60</v>
      </c>
      <c r="G46" s="57" t="s">
        <v>187</v>
      </c>
      <c r="H46" s="18">
        <f t="shared" si="7"/>
        <v>3</v>
      </c>
      <c r="I46" s="16">
        <f t="shared" si="8"/>
        <v>1.2</v>
      </c>
      <c r="J46" s="16">
        <v>0</v>
      </c>
      <c r="K46" s="16">
        <f t="shared" si="9"/>
        <v>4.2</v>
      </c>
      <c r="L46" s="33">
        <v>24.717069417210801</v>
      </c>
      <c r="M46" s="34">
        <f t="shared" si="10"/>
        <v>28.917069417210801</v>
      </c>
      <c r="N46" s="35">
        <f t="shared" si="11"/>
        <v>0</v>
      </c>
      <c r="O46" s="36">
        <f t="shared" si="12"/>
        <v>28.917069417210801</v>
      </c>
      <c r="P46" s="18">
        <v>271537</v>
      </c>
      <c r="Q46" s="18">
        <v>1671</v>
      </c>
      <c r="R46" s="18"/>
      <c r="S46" s="18"/>
      <c r="T46" s="47"/>
    </row>
    <row r="47" spans="1:25" s="3" customFormat="1" ht="18.75">
      <c r="A47" s="14">
        <v>87</v>
      </c>
      <c r="B47" s="13">
        <v>1126397085</v>
      </c>
      <c r="C47" s="13" t="s">
        <v>153</v>
      </c>
      <c r="D47" s="24"/>
      <c r="E47" s="16">
        <v>4</v>
      </c>
      <c r="F47" s="16">
        <v>50</v>
      </c>
      <c r="G47" s="57" t="s">
        <v>187</v>
      </c>
      <c r="H47" s="18">
        <f t="shared" si="7"/>
        <v>4</v>
      </c>
      <c r="I47" s="16">
        <f t="shared" si="8"/>
        <v>1</v>
      </c>
      <c r="J47" s="16">
        <v>0</v>
      </c>
      <c r="K47" s="16">
        <f t="shared" si="9"/>
        <v>5</v>
      </c>
      <c r="L47" s="33">
        <v>23.806284792038099</v>
      </c>
      <c r="M47" s="34">
        <f t="shared" si="10"/>
        <v>28.806284792038099</v>
      </c>
      <c r="N47" s="35">
        <f t="shared" si="11"/>
        <v>0</v>
      </c>
      <c r="O47" s="36">
        <f t="shared" si="12"/>
        <v>28.806284792038099</v>
      </c>
      <c r="P47" s="18">
        <v>262010</v>
      </c>
      <c r="Q47" s="18">
        <v>1628</v>
      </c>
      <c r="R47" s="18"/>
      <c r="S47" s="18"/>
      <c r="T47" s="47"/>
    </row>
    <row r="48" spans="1:25" s="3" customFormat="1" ht="18.75">
      <c r="A48" s="13">
        <v>144</v>
      </c>
      <c r="B48" s="13">
        <v>1763923855</v>
      </c>
      <c r="C48" s="14" t="s">
        <v>269</v>
      </c>
      <c r="D48" s="68"/>
      <c r="E48" s="16">
        <v>0</v>
      </c>
      <c r="F48" s="16">
        <v>16</v>
      </c>
      <c r="G48" s="57" t="s">
        <v>187</v>
      </c>
      <c r="H48" s="18">
        <f t="shared" si="7"/>
        <v>0</v>
      </c>
      <c r="I48" s="16">
        <f t="shared" si="8"/>
        <v>0.32</v>
      </c>
      <c r="J48" s="16">
        <v>0</v>
      </c>
      <c r="K48" s="16">
        <f t="shared" si="9"/>
        <v>0.32</v>
      </c>
      <c r="L48" s="33">
        <v>27.934396407505201</v>
      </c>
      <c r="M48" s="34">
        <f t="shared" si="10"/>
        <v>28.254396407505201</v>
      </c>
      <c r="N48" s="35">
        <f t="shared" si="11"/>
        <v>0</v>
      </c>
      <c r="O48" s="36">
        <f t="shared" si="12"/>
        <v>28.254396407505201</v>
      </c>
      <c r="P48" s="18">
        <v>210258</v>
      </c>
      <c r="Q48" s="18">
        <v>1210</v>
      </c>
      <c r="R48" s="4"/>
      <c r="S48" s="4"/>
      <c r="T48" s="4"/>
    </row>
    <row r="49" spans="1:115" s="3" customFormat="1" ht="18.75">
      <c r="A49" s="13">
        <v>138</v>
      </c>
      <c r="B49" s="13">
        <v>1440730282</v>
      </c>
      <c r="C49" s="14" t="s">
        <v>258</v>
      </c>
      <c r="D49" s="68"/>
      <c r="E49" s="16">
        <v>0</v>
      </c>
      <c r="F49" s="16">
        <v>48</v>
      </c>
      <c r="G49" s="57" t="s">
        <v>187</v>
      </c>
      <c r="H49" s="18">
        <f t="shared" si="7"/>
        <v>0</v>
      </c>
      <c r="I49" s="16">
        <f t="shared" si="8"/>
        <v>0.96</v>
      </c>
      <c r="J49" s="16">
        <v>0</v>
      </c>
      <c r="K49" s="16">
        <f t="shared" si="9"/>
        <v>0.96</v>
      </c>
      <c r="L49" s="33">
        <v>26.889027924995101</v>
      </c>
      <c r="M49" s="34">
        <f t="shared" si="10"/>
        <v>27.849027924995102</v>
      </c>
      <c r="N49" s="35">
        <f t="shared" si="11"/>
        <v>0</v>
      </c>
      <c r="O49" s="36">
        <f t="shared" si="12"/>
        <v>27.849027924995102</v>
      </c>
      <c r="P49" s="18">
        <v>232599</v>
      </c>
      <c r="Q49" s="18">
        <v>1162</v>
      </c>
      <c r="R49" s="18"/>
      <c r="S49" s="18"/>
      <c r="T49" s="47"/>
    </row>
    <row r="50" spans="1:115" s="3" customFormat="1" ht="18.75">
      <c r="A50" s="14">
        <v>78</v>
      </c>
      <c r="B50" s="13">
        <v>783202763</v>
      </c>
      <c r="C50" s="13" t="s">
        <v>148</v>
      </c>
      <c r="D50" s="24"/>
      <c r="E50" s="16">
        <v>1</v>
      </c>
      <c r="F50" s="16">
        <v>48</v>
      </c>
      <c r="G50" s="57" t="s">
        <v>187</v>
      </c>
      <c r="H50" s="18">
        <f t="shared" si="7"/>
        <v>1</v>
      </c>
      <c r="I50" s="16">
        <f t="shared" si="8"/>
        <v>0.96</v>
      </c>
      <c r="J50" s="16">
        <v>0</v>
      </c>
      <c r="K50" s="16">
        <f t="shared" si="9"/>
        <v>1.96</v>
      </c>
      <c r="L50" s="33">
        <v>24.946848680342299</v>
      </c>
      <c r="M50" s="34">
        <f t="shared" si="10"/>
        <v>26.9068486803423</v>
      </c>
      <c r="N50" s="35">
        <f t="shared" si="11"/>
        <v>0</v>
      </c>
      <c r="O50" s="36">
        <f t="shared" si="12"/>
        <v>26.9068486803423</v>
      </c>
      <c r="P50" s="18">
        <v>229380</v>
      </c>
      <c r="Q50" s="18">
        <v>1249</v>
      </c>
      <c r="R50" s="18"/>
      <c r="S50" s="18"/>
      <c r="T50" s="18"/>
    </row>
    <row r="51" spans="1:115" s="69" customFormat="1" ht="18.75">
      <c r="A51" s="14">
        <v>77</v>
      </c>
      <c r="B51" s="13">
        <v>904395212</v>
      </c>
      <c r="C51" s="13" t="s">
        <v>157</v>
      </c>
      <c r="D51" s="14" t="s">
        <v>140</v>
      </c>
      <c r="E51" s="16">
        <v>0</v>
      </c>
      <c r="F51" s="16">
        <v>0</v>
      </c>
      <c r="G51" s="57" t="s">
        <v>187</v>
      </c>
      <c r="H51" s="18">
        <f t="shared" si="7"/>
        <v>0</v>
      </c>
      <c r="I51" s="16">
        <f t="shared" si="8"/>
        <v>0</v>
      </c>
      <c r="J51" s="16">
        <v>0</v>
      </c>
      <c r="K51" s="16">
        <f t="shared" si="9"/>
        <v>0</v>
      </c>
      <c r="L51" s="33">
        <v>26.139022376998099</v>
      </c>
      <c r="M51" s="34">
        <f t="shared" si="10"/>
        <v>26.139022376998099</v>
      </c>
      <c r="N51" s="35">
        <f t="shared" si="11"/>
        <v>0</v>
      </c>
      <c r="O51" s="36">
        <f t="shared" si="12"/>
        <v>26.139022376998099</v>
      </c>
      <c r="P51" s="18"/>
      <c r="Q51" s="18"/>
      <c r="R51" s="18"/>
      <c r="S51" s="18"/>
      <c r="T51" s="1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3">
        <v>131</v>
      </c>
      <c r="B52" s="13">
        <v>1697244668</v>
      </c>
      <c r="C52" s="14" t="s">
        <v>242</v>
      </c>
      <c r="D52" s="68"/>
      <c r="E52" s="16">
        <v>0</v>
      </c>
      <c r="F52" s="16">
        <v>0</v>
      </c>
      <c r="G52" s="57" t="s">
        <v>187</v>
      </c>
      <c r="H52" s="18">
        <f t="shared" si="7"/>
        <v>0</v>
      </c>
      <c r="I52" s="16">
        <f t="shared" si="8"/>
        <v>0</v>
      </c>
      <c r="J52" s="16">
        <v>0</v>
      </c>
      <c r="K52" s="16">
        <f t="shared" si="9"/>
        <v>0</v>
      </c>
      <c r="L52" s="33">
        <v>25.753615599427899</v>
      </c>
      <c r="M52" s="34">
        <f t="shared" si="10"/>
        <v>25.753615599427899</v>
      </c>
      <c r="N52" s="35">
        <f t="shared" si="11"/>
        <v>0</v>
      </c>
      <c r="O52" s="36">
        <f t="shared" si="12"/>
        <v>25.753615599427899</v>
      </c>
      <c r="P52" s="18">
        <v>251279</v>
      </c>
      <c r="Q52" s="18">
        <v>1535</v>
      </c>
      <c r="R52" s="18"/>
      <c r="S52" s="18"/>
      <c r="T52" s="4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3">
        <v>111</v>
      </c>
      <c r="B53" s="13">
        <v>821132395</v>
      </c>
      <c r="C53" s="13" t="s">
        <v>216</v>
      </c>
      <c r="D53" s="68"/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8"/>
        <v>0</v>
      </c>
      <c r="J53" s="16">
        <v>0</v>
      </c>
      <c r="K53" s="16">
        <f t="shared" si="9"/>
        <v>0</v>
      </c>
      <c r="L53" s="33">
        <v>25.274380306432999</v>
      </c>
      <c r="M53" s="34">
        <f t="shared" si="10"/>
        <v>25.274380306432999</v>
      </c>
      <c r="N53" s="35">
        <f t="shared" si="11"/>
        <v>0</v>
      </c>
      <c r="O53" s="36">
        <f t="shared" si="12"/>
        <v>25.274380306432999</v>
      </c>
      <c r="P53" s="18">
        <v>210801</v>
      </c>
      <c r="Q53" s="18">
        <v>1237</v>
      </c>
      <c r="R53" s="18"/>
      <c r="S53" s="18"/>
      <c r="T53" s="48"/>
    </row>
    <row r="54" spans="1:115" s="3" customFormat="1" ht="18.75">
      <c r="A54" s="13">
        <v>118</v>
      </c>
      <c r="B54" s="13">
        <v>15662671026</v>
      </c>
      <c r="C54" s="13" t="s">
        <v>225</v>
      </c>
      <c r="D54" s="68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8"/>
        <v>0</v>
      </c>
      <c r="J54" s="16">
        <v>0</v>
      </c>
      <c r="K54" s="16">
        <f t="shared" si="9"/>
        <v>0</v>
      </c>
      <c r="L54" s="33">
        <v>25.1995660667001</v>
      </c>
      <c r="M54" s="34">
        <f t="shared" si="10"/>
        <v>25.1995660667001</v>
      </c>
      <c r="N54" s="35">
        <f t="shared" si="11"/>
        <v>0</v>
      </c>
      <c r="O54" s="36">
        <f t="shared" si="12"/>
        <v>25.1995660667001</v>
      </c>
      <c r="P54" s="18">
        <v>208394</v>
      </c>
      <c r="Q54" s="18">
        <v>1293</v>
      </c>
      <c r="R54" s="18"/>
      <c r="S54" s="18"/>
      <c r="T54" s="48"/>
    </row>
    <row r="55" spans="1:115" s="3" customFormat="1" ht="18.75">
      <c r="A55" s="14">
        <v>2</v>
      </c>
      <c r="B55" s="13">
        <v>13685366739</v>
      </c>
      <c r="C55" s="13" t="s">
        <v>30</v>
      </c>
      <c r="D55" s="24"/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8"/>
        <v>0</v>
      </c>
      <c r="J55" s="16">
        <v>0</v>
      </c>
      <c r="K55" s="16">
        <f t="shared" si="9"/>
        <v>0</v>
      </c>
      <c r="L55" s="33">
        <v>24.916306105356</v>
      </c>
      <c r="M55" s="34">
        <f t="shared" si="10"/>
        <v>24.916306105356</v>
      </c>
      <c r="N55" s="35">
        <f t="shared" si="11"/>
        <v>0</v>
      </c>
      <c r="O55" s="36">
        <f t="shared" si="12"/>
        <v>24.916306105356</v>
      </c>
      <c r="P55" s="18">
        <v>225386</v>
      </c>
      <c r="Q55" s="18">
        <v>1393</v>
      </c>
      <c r="R55" s="18"/>
      <c r="S55" s="18"/>
      <c r="T55" s="18"/>
    </row>
    <row r="56" spans="1:115" s="3" customFormat="1" ht="18.75">
      <c r="A56" s="14">
        <v>105</v>
      </c>
      <c r="B56" s="13">
        <v>1172805144</v>
      </c>
      <c r="C56" s="14" t="s">
        <v>267</v>
      </c>
      <c r="D56" s="24" t="s">
        <v>188</v>
      </c>
      <c r="E56" s="16">
        <v>0</v>
      </c>
      <c r="F56" s="16">
        <v>0</v>
      </c>
      <c r="G56" s="57" t="s">
        <v>187</v>
      </c>
      <c r="H56" s="18">
        <v>0</v>
      </c>
      <c r="I56" s="16">
        <f t="shared" si="8"/>
        <v>0</v>
      </c>
      <c r="J56" s="16">
        <v>0</v>
      </c>
      <c r="K56" s="16">
        <f t="shared" si="9"/>
        <v>0</v>
      </c>
      <c r="L56" s="33">
        <v>24.58</v>
      </c>
      <c r="M56" s="34">
        <f t="shared" si="10"/>
        <v>24.58</v>
      </c>
      <c r="N56" s="35">
        <f t="shared" si="11"/>
        <v>0</v>
      </c>
      <c r="O56" s="36">
        <f t="shared" si="12"/>
        <v>24.58</v>
      </c>
      <c r="P56" s="18">
        <v>208857</v>
      </c>
      <c r="Q56" s="18">
        <v>1195</v>
      </c>
      <c r="R56" s="18"/>
      <c r="S56" s="18"/>
      <c r="T56" s="33"/>
    </row>
    <row r="57" spans="1:115" s="3" customFormat="1" ht="18.75">
      <c r="A57" s="13">
        <v>142</v>
      </c>
      <c r="B57" s="13">
        <v>465762786</v>
      </c>
      <c r="C57" s="14" t="s">
        <v>262</v>
      </c>
      <c r="D57" s="68"/>
      <c r="E57" s="16">
        <v>0</v>
      </c>
      <c r="F57" s="16">
        <v>0</v>
      </c>
      <c r="G57" s="57" t="s">
        <v>187</v>
      </c>
      <c r="H57" s="18">
        <f t="shared" ref="H57:H79" si="13">E57</f>
        <v>0</v>
      </c>
      <c r="I57" s="16">
        <f t="shared" si="8"/>
        <v>0</v>
      </c>
      <c r="J57" s="16">
        <v>0</v>
      </c>
      <c r="K57" s="16">
        <f t="shared" si="9"/>
        <v>0</v>
      </c>
      <c r="L57" s="33">
        <v>24.103167869200401</v>
      </c>
      <c r="M57" s="34">
        <f t="shared" si="10"/>
        <v>24.103167869200401</v>
      </c>
      <c r="N57" s="35">
        <f t="shared" si="11"/>
        <v>0</v>
      </c>
      <c r="O57" s="36">
        <f t="shared" si="12"/>
        <v>24.103167869200401</v>
      </c>
      <c r="P57" s="18">
        <v>135502</v>
      </c>
      <c r="Q57" s="18">
        <v>822</v>
      </c>
      <c r="R57" s="18"/>
      <c r="S57" s="18"/>
      <c r="T57" s="47"/>
    </row>
    <row r="58" spans="1:115" s="3" customFormat="1" ht="18.75">
      <c r="A58" s="13">
        <v>125</v>
      </c>
      <c r="B58" s="13">
        <v>2122462759</v>
      </c>
      <c r="C58" s="14" t="s">
        <v>236</v>
      </c>
      <c r="D58" s="68"/>
      <c r="E58" s="16">
        <v>0</v>
      </c>
      <c r="F58" s="16">
        <v>0</v>
      </c>
      <c r="G58" s="57" t="s">
        <v>187</v>
      </c>
      <c r="H58" s="18">
        <f t="shared" si="13"/>
        <v>0</v>
      </c>
      <c r="I58" s="16">
        <f t="shared" si="8"/>
        <v>0</v>
      </c>
      <c r="J58" s="16">
        <v>0</v>
      </c>
      <c r="K58" s="16">
        <f t="shared" si="9"/>
        <v>0</v>
      </c>
      <c r="L58" s="33">
        <v>23.802246632256299</v>
      </c>
      <c r="M58" s="34">
        <f t="shared" si="10"/>
        <v>23.802246632256299</v>
      </c>
      <c r="N58" s="35">
        <f t="shared" si="11"/>
        <v>0</v>
      </c>
      <c r="O58" s="36">
        <f t="shared" si="12"/>
        <v>23.802246632256299</v>
      </c>
      <c r="P58" s="18">
        <v>305335</v>
      </c>
      <c r="Q58" s="18">
        <v>1883</v>
      </c>
      <c r="R58" s="18"/>
      <c r="S58" s="18"/>
      <c r="T58" s="47"/>
    </row>
    <row r="59" spans="1:115" s="3" customFormat="1" ht="18.75">
      <c r="A59" s="14">
        <v>16</v>
      </c>
      <c r="B59" s="13">
        <v>438498603</v>
      </c>
      <c r="C59" s="13" t="s">
        <v>61</v>
      </c>
      <c r="D59" s="24"/>
      <c r="E59" s="16">
        <v>0</v>
      </c>
      <c r="F59" s="16">
        <v>0</v>
      </c>
      <c r="G59" s="57" t="s">
        <v>187</v>
      </c>
      <c r="H59" s="18">
        <f t="shared" si="13"/>
        <v>0</v>
      </c>
      <c r="I59" s="16">
        <f t="shared" si="8"/>
        <v>0</v>
      </c>
      <c r="J59" s="16">
        <v>0</v>
      </c>
      <c r="K59" s="16">
        <f t="shared" si="9"/>
        <v>0</v>
      </c>
      <c r="L59" s="33">
        <v>23.6451669072631</v>
      </c>
      <c r="M59" s="34">
        <f t="shared" si="10"/>
        <v>23.6451669072631</v>
      </c>
      <c r="N59" s="35">
        <f t="shared" si="11"/>
        <v>0</v>
      </c>
      <c r="O59" s="36">
        <f t="shared" si="12"/>
        <v>23.6451669072631</v>
      </c>
      <c r="P59" s="18">
        <v>262374</v>
      </c>
      <c r="Q59" s="18">
        <v>1515</v>
      </c>
      <c r="R59" s="18"/>
      <c r="S59" s="18"/>
      <c r="T59" s="4"/>
    </row>
    <row r="60" spans="1:115" s="3" customFormat="1" ht="18.75">
      <c r="A60" s="14">
        <v>119</v>
      </c>
      <c r="B60" s="13">
        <v>733336415</v>
      </c>
      <c r="C60" s="13" t="s">
        <v>237</v>
      </c>
      <c r="D60" s="24" t="s">
        <v>227</v>
      </c>
      <c r="E60" s="16">
        <v>0</v>
      </c>
      <c r="F60" s="16">
        <v>0</v>
      </c>
      <c r="G60" s="57" t="s">
        <v>187</v>
      </c>
      <c r="H60" s="18">
        <f t="shared" si="13"/>
        <v>0</v>
      </c>
      <c r="I60" s="16">
        <f t="shared" si="8"/>
        <v>0</v>
      </c>
      <c r="J60" s="16">
        <v>0</v>
      </c>
      <c r="K60" s="16">
        <f t="shared" si="9"/>
        <v>0</v>
      </c>
      <c r="L60" s="33">
        <v>23.334371311325</v>
      </c>
      <c r="M60" s="34">
        <f t="shared" si="10"/>
        <v>23.334371311325</v>
      </c>
      <c r="N60" s="35">
        <f t="shared" si="11"/>
        <v>0</v>
      </c>
      <c r="O60" s="36">
        <f t="shared" si="12"/>
        <v>23.334371311325</v>
      </c>
      <c r="P60" s="18"/>
      <c r="Q60" s="18"/>
      <c r="R60" s="18"/>
      <c r="S60" s="18"/>
      <c r="T60" s="47"/>
    </row>
    <row r="61" spans="1:115" s="3" customFormat="1" ht="18.75">
      <c r="A61" s="13">
        <v>114</v>
      </c>
      <c r="B61" s="13">
        <v>1332846724</v>
      </c>
      <c r="C61" s="13" t="s">
        <v>224</v>
      </c>
      <c r="D61" s="68"/>
      <c r="E61" s="16">
        <v>0</v>
      </c>
      <c r="F61" s="16">
        <v>0</v>
      </c>
      <c r="G61" s="57" t="s">
        <v>187</v>
      </c>
      <c r="H61" s="18">
        <f t="shared" si="13"/>
        <v>0</v>
      </c>
      <c r="I61" s="16">
        <f t="shared" si="8"/>
        <v>0</v>
      </c>
      <c r="J61" s="16">
        <v>0</v>
      </c>
      <c r="K61" s="16">
        <f t="shared" si="9"/>
        <v>0</v>
      </c>
      <c r="L61" s="33">
        <v>22.5177508358727</v>
      </c>
      <c r="M61" s="34">
        <f t="shared" si="10"/>
        <v>22.5177508358727</v>
      </c>
      <c r="N61" s="35">
        <f t="shared" si="11"/>
        <v>0</v>
      </c>
      <c r="O61" s="36">
        <f t="shared" si="12"/>
        <v>22.5177508358727</v>
      </c>
      <c r="P61" s="18">
        <v>208572</v>
      </c>
      <c r="Q61" s="18">
        <v>1207</v>
      </c>
      <c r="R61" s="18"/>
      <c r="S61" s="18"/>
      <c r="T61" s="48"/>
    </row>
    <row r="62" spans="1:115" s="3" customFormat="1" ht="18.75">
      <c r="A62" s="14">
        <v>124</v>
      </c>
      <c r="B62" s="13">
        <v>2140716167</v>
      </c>
      <c r="C62" s="13" t="s">
        <v>231</v>
      </c>
      <c r="D62" s="24"/>
      <c r="E62" s="16">
        <v>0</v>
      </c>
      <c r="F62" s="16">
        <v>0</v>
      </c>
      <c r="G62" s="57" t="s">
        <v>187</v>
      </c>
      <c r="H62" s="18">
        <f t="shared" si="13"/>
        <v>0</v>
      </c>
      <c r="I62" s="16">
        <f t="shared" si="8"/>
        <v>0</v>
      </c>
      <c r="J62" s="16">
        <v>0</v>
      </c>
      <c r="K62" s="16">
        <f t="shared" si="9"/>
        <v>0</v>
      </c>
      <c r="L62" s="33">
        <v>21.729087291630901</v>
      </c>
      <c r="M62" s="34">
        <f t="shared" si="10"/>
        <v>21.729087291630901</v>
      </c>
      <c r="N62" s="35">
        <f t="shared" si="11"/>
        <v>0</v>
      </c>
      <c r="O62" s="36">
        <f t="shared" si="12"/>
        <v>21.729087291630901</v>
      </c>
      <c r="P62" s="18">
        <v>213720</v>
      </c>
      <c r="Q62" s="18">
        <v>1284</v>
      </c>
      <c r="R62" s="18"/>
      <c r="S62" s="18"/>
      <c r="T62" s="47"/>
    </row>
    <row r="63" spans="1:115" s="3" customFormat="1" ht="18.75">
      <c r="A63" s="13">
        <v>145</v>
      </c>
      <c r="B63" s="13">
        <v>1879552695</v>
      </c>
      <c r="C63" s="14" t="s">
        <v>271</v>
      </c>
      <c r="D63" s="68"/>
      <c r="E63" s="16">
        <v>0</v>
      </c>
      <c r="F63" s="16">
        <v>0</v>
      </c>
      <c r="G63" s="57" t="s">
        <v>187</v>
      </c>
      <c r="H63" s="18">
        <f t="shared" si="13"/>
        <v>0</v>
      </c>
      <c r="I63" s="16">
        <f t="shared" si="8"/>
        <v>0</v>
      </c>
      <c r="J63" s="16">
        <v>0</v>
      </c>
      <c r="K63" s="16">
        <f t="shared" si="9"/>
        <v>0</v>
      </c>
      <c r="L63" s="33">
        <v>21.341780084712902</v>
      </c>
      <c r="M63" s="34">
        <f t="shared" si="10"/>
        <v>21.341780084712902</v>
      </c>
      <c r="N63" s="35">
        <f t="shared" si="11"/>
        <v>0</v>
      </c>
      <c r="O63" s="36">
        <f t="shared" si="12"/>
        <v>21.341780084712902</v>
      </c>
      <c r="P63" s="18">
        <v>0</v>
      </c>
      <c r="Q63" s="18">
        <v>0</v>
      </c>
      <c r="R63" s="4"/>
      <c r="S63" s="4"/>
      <c r="T63" s="4"/>
    </row>
    <row r="64" spans="1:115" s="3" customFormat="1" ht="18.75">
      <c r="A64" s="13">
        <v>132</v>
      </c>
      <c r="B64" s="13">
        <v>620404528</v>
      </c>
      <c r="C64" s="14" t="s">
        <v>243</v>
      </c>
      <c r="D64" s="68"/>
      <c r="E64" s="16">
        <v>0</v>
      </c>
      <c r="F64" s="16">
        <v>0</v>
      </c>
      <c r="G64" s="57" t="s">
        <v>187</v>
      </c>
      <c r="H64" s="18">
        <f t="shared" si="13"/>
        <v>0</v>
      </c>
      <c r="I64" s="16">
        <f t="shared" si="8"/>
        <v>0</v>
      </c>
      <c r="J64" s="16">
        <v>0</v>
      </c>
      <c r="K64" s="16">
        <f t="shared" si="9"/>
        <v>0</v>
      </c>
      <c r="L64" s="33">
        <v>21.303019900157</v>
      </c>
      <c r="M64" s="34">
        <f t="shared" si="10"/>
        <v>21.303019900157</v>
      </c>
      <c r="N64" s="35">
        <f t="shared" si="11"/>
        <v>0</v>
      </c>
      <c r="O64" s="36">
        <f t="shared" si="12"/>
        <v>21.303019900157</v>
      </c>
      <c r="P64" s="18">
        <v>217655</v>
      </c>
      <c r="Q64" s="18">
        <v>1302</v>
      </c>
      <c r="R64" s="18"/>
      <c r="S64" s="18"/>
      <c r="T64" s="47"/>
    </row>
    <row r="65" spans="1:20" ht="18.75">
      <c r="A65" s="13">
        <v>154</v>
      </c>
      <c r="B65" s="13">
        <v>279112514</v>
      </c>
      <c r="C65" s="14" t="s">
        <v>279</v>
      </c>
      <c r="D65" s="68"/>
      <c r="E65" s="16">
        <v>0</v>
      </c>
      <c r="F65" s="16">
        <v>0</v>
      </c>
      <c r="G65" s="57" t="s">
        <v>187</v>
      </c>
      <c r="H65" s="18">
        <f t="shared" si="13"/>
        <v>0</v>
      </c>
      <c r="I65" s="16">
        <f t="shared" si="8"/>
        <v>0</v>
      </c>
      <c r="J65" s="16">
        <v>0</v>
      </c>
      <c r="K65" s="16">
        <f t="shared" si="9"/>
        <v>0</v>
      </c>
      <c r="L65" s="33">
        <v>21.302348778189501</v>
      </c>
      <c r="M65" s="34">
        <f t="shared" si="10"/>
        <v>21.302348778189501</v>
      </c>
      <c r="N65" s="35">
        <f t="shared" si="11"/>
        <v>0</v>
      </c>
      <c r="O65" s="36">
        <f t="shared" si="12"/>
        <v>21.302348778189501</v>
      </c>
      <c r="P65" s="18">
        <v>188027</v>
      </c>
      <c r="Q65" s="18">
        <v>1150</v>
      </c>
      <c r="T65" s="4"/>
    </row>
    <row r="66" spans="1:20" ht="18.75">
      <c r="A66" s="14">
        <v>27</v>
      </c>
      <c r="B66" s="13">
        <v>2114875544</v>
      </c>
      <c r="C66" s="13" t="s">
        <v>73</v>
      </c>
      <c r="D66" s="24"/>
      <c r="E66" s="16">
        <v>0</v>
      </c>
      <c r="F66" s="16">
        <v>0</v>
      </c>
      <c r="G66" s="57" t="s">
        <v>187</v>
      </c>
      <c r="H66" s="18">
        <f t="shared" si="13"/>
        <v>0</v>
      </c>
      <c r="I66" s="16">
        <f t="shared" si="8"/>
        <v>0</v>
      </c>
      <c r="J66" s="16">
        <v>0</v>
      </c>
      <c r="K66" s="16">
        <f t="shared" si="9"/>
        <v>0</v>
      </c>
      <c r="L66" s="33">
        <v>21.299999851303401</v>
      </c>
      <c r="M66" s="34">
        <f t="shared" si="10"/>
        <v>21.299999851303401</v>
      </c>
      <c r="N66" s="35">
        <f t="shared" si="11"/>
        <v>0</v>
      </c>
      <c r="O66" s="36">
        <f t="shared" si="12"/>
        <v>21.299999851303401</v>
      </c>
      <c r="P66" s="18"/>
      <c r="Q66" s="18"/>
      <c r="R66" s="18"/>
      <c r="S66" s="18"/>
      <c r="T66" s="4"/>
    </row>
    <row r="67" spans="1:20" ht="18.75">
      <c r="A67" s="13">
        <v>108</v>
      </c>
      <c r="B67" s="13">
        <v>914057984</v>
      </c>
      <c r="C67" s="13" t="s">
        <v>196</v>
      </c>
      <c r="D67" s="24"/>
      <c r="E67" s="16">
        <v>0</v>
      </c>
      <c r="F67" s="16">
        <v>0</v>
      </c>
      <c r="G67" s="57" t="s">
        <v>187</v>
      </c>
      <c r="H67" s="18">
        <f t="shared" si="13"/>
        <v>0</v>
      </c>
      <c r="I67" s="16">
        <f t="shared" si="8"/>
        <v>0</v>
      </c>
      <c r="J67" s="16">
        <v>0</v>
      </c>
      <c r="K67" s="16">
        <f t="shared" si="9"/>
        <v>0</v>
      </c>
      <c r="L67" s="33">
        <v>20.3510959276622</v>
      </c>
      <c r="M67" s="34">
        <f t="shared" si="10"/>
        <v>20.3510959276622</v>
      </c>
      <c r="N67" s="35">
        <f t="shared" si="11"/>
        <v>0</v>
      </c>
      <c r="O67" s="36">
        <f t="shared" si="12"/>
        <v>20.3510959276622</v>
      </c>
      <c r="P67" s="18"/>
      <c r="Q67" s="18"/>
      <c r="R67" s="18"/>
      <c r="S67" s="18"/>
      <c r="T67" s="47"/>
    </row>
    <row r="68" spans="1:20" ht="18.75">
      <c r="A68" s="13">
        <v>149</v>
      </c>
      <c r="B68" s="13">
        <v>1326195449</v>
      </c>
      <c r="C68" s="14" t="s">
        <v>134</v>
      </c>
      <c r="D68" s="68"/>
      <c r="E68" s="16">
        <v>0</v>
      </c>
      <c r="F68" s="16">
        <v>0</v>
      </c>
      <c r="G68" s="57" t="s">
        <v>187</v>
      </c>
      <c r="H68" s="18">
        <f t="shared" si="13"/>
        <v>0</v>
      </c>
      <c r="I68" s="16">
        <f t="shared" si="8"/>
        <v>0</v>
      </c>
      <c r="J68" s="16">
        <v>0</v>
      </c>
      <c r="K68" s="16">
        <f t="shared" si="9"/>
        <v>0</v>
      </c>
      <c r="L68" s="33">
        <v>20.054690037972101</v>
      </c>
      <c r="M68" s="34">
        <f t="shared" si="10"/>
        <v>20.054690037972101</v>
      </c>
      <c r="N68" s="35">
        <f t="shared" si="11"/>
        <v>0</v>
      </c>
      <c r="O68" s="36">
        <f t="shared" si="12"/>
        <v>20.054690037972101</v>
      </c>
      <c r="P68" s="18">
        <v>182053</v>
      </c>
      <c r="Q68" s="18">
        <v>1066</v>
      </c>
      <c r="R68" s="4"/>
      <c r="S68" s="4"/>
      <c r="T68" s="4"/>
    </row>
    <row r="69" spans="1:20" ht="18.75">
      <c r="A69" s="13">
        <v>152</v>
      </c>
      <c r="B69" s="13">
        <v>808637979</v>
      </c>
      <c r="C69" s="14" t="s">
        <v>277</v>
      </c>
      <c r="D69" s="68"/>
      <c r="E69" s="16">
        <v>0</v>
      </c>
      <c r="F69" s="16">
        <v>0</v>
      </c>
      <c r="G69" s="57" t="s">
        <v>187</v>
      </c>
      <c r="H69" s="18">
        <f t="shared" si="13"/>
        <v>0</v>
      </c>
      <c r="I69" s="16">
        <f t="shared" ref="I69:I79" si="14">F69/$V$13</f>
        <v>0</v>
      </c>
      <c r="J69" s="16">
        <v>0</v>
      </c>
      <c r="K69" s="16">
        <f t="shared" ref="K69:K79" si="15">SUM(I69+H69+J69)</f>
        <v>0</v>
      </c>
      <c r="L69" s="33">
        <v>19.595154772436</v>
      </c>
      <c r="M69" s="34">
        <f t="shared" ref="M69:M79" si="16">K69+L69</f>
        <v>19.595154772436</v>
      </c>
      <c r="N69" s="35">
        <f t="shared" ref="N69:N79" si="17">VLOOKUP(G69,$U$3:$V$9,2,FALSE)</f>
        <v>0</v>
      </c>
      <c r="O69" s="36">
        <f t="shared" ref="O69:O79" si="18">M69-N69</f>
        <v>19.595154772436</v>
      </c>
      <c r="P69" s="18">
        <v>152704</v>
      </c>
      <c r="Q69" s="18">
        <v>923</v>
      </c>
      <c r="R69" s="4"/>
      <c r="S69" s="4"/>
      <c r="T69" s="4"/>
    </row>
    <row r="70" spans="1:20" ht="18.75">
      <c r="A70" s="13">
        <v>135</v>
      </c>
      <c r="B70" s="13">
        <v>228737868</v>
      </c>
      <c r="C70" s="14" t="s">
        <v>248</v>
      </c>
      <c r="D70" s="68"/>
      <c r="E70" s="16">
        <v>0</v>
      </c>
      <c r="F70" s="16">
        <v>0</v>
      </c>
      <c r="G70" s="57" t="s">
        <v>187</v>
      </c>
      <c r="H70" s="18">
        <f t="shared" si="13"/>
        <v>0</v>
      </c>
      <c r="I70" s="16">
        <f t="shared" si="14"/>
        <v>0</v>
      </c>
      <c r="J70" s="16">
        <v>0</v>
      </c>
      <c r="K70" s="16">
        <f t="shared" si="15"/>
        <v>0</v>
      </c>
      <c r="L70" s="33">
        <v>18.5389460247339</v>
      </c>
      <c r="M70" s="34">
        <f t="shared" si="16"/>
        <v>18.5389460247339</v>
      </c>
      <c r="N70" s="35">
        <f t="shared" si="17"/>
        <v>0</v>
      </c>
      <c r="O70" s="36">
        <f t="shared" si="18"/>
        <v>18.5389460247339</v>
      </c>
      <c r="P70" s="18"/>
      <c r="Q70" s="18"/>
      <c r="R70" s="18"/>
      <c r="S70" s="18"/>
      <c r="T70" s="47"/>
    </row>
    <row r="71" spans="1:20" ht="18.75">
      <c r="A71" s="13">
        <v>146</v>
      </c>
      <c r="B71" s="13">
        <v>1422435637</v>
      </c>
      <c r="C71" s="14" t="s">
        <v>272</v>
      </c>
      <c r="D71" s="68"/>
      <c r="E71" s="16">
        <v>0</v>
      </c>
      <c r="F71" s="16">
        <v>0</v>
      </c>
      <c r="G71" s="57" t="s">
        <v>187</v>
      </c>
      <c r="H71" s="18">
        <f t="shared" si="13"/>
        <v>0</v>
      </c>
      <c r="I71" s="16">
        <f t="shared" si="14"/>
        <v>0</v>
      </c>
      <c r="J71" s="16">
        <v>0</v>
      </c>
      <c r="K71" s="16">
        <f t="shared" si="15"/>
        <v>0</v>
      </c>
      <c r="L71" s="33">
        <v>18.386264465579799</v>
      </c>
      <c r="M71" s="34">
        <f t="shared" si="16"/>
        <v>18.386264465579799</v>
      </c>
      <c r="N71" s="35">
        <f t="shared" si="17"/>
        <v>0</v>
      </c>
      <c r="O71" s="36">
        <f t="shared" si="18"/>
        <v>18.386264465579799</v>
      </c>
      <c r="P71" s="18">
        <v>0</v>
      </c>
      <c r="Q71" s="18">
        <v>0</v>
      </c>
      <c r="R71" s="4"/>
      <c r="S71" s="4"/>
      <c r="T71" s="4"/>
    </row>
    <row r="72" spans="1:20" ht="18.75">
      <c r="A72" s="13">
        <v>112</v>
      </c>
      <c r="B72" s="13">
        <v>1820590372</v>
      </c>
      <c r="C72" s="13" t="s">
        <v>219</v>
      </c>
      <c r="D72" s="68"/>
      <c r="E72" s="16">
        <v>0</v>
      </c>
      <c r="F72" s="16">
        <v>0</v>
      </c>
      <c r="G72" s="57" t="s">
        <v>187</v>
      </c>
      <c r="H72" s="18">
        <f t="shared" si="13"/>
        <v>0</v>
      </c>
      <c r="I72" s="16">
        <f t="shared" si="14"/>
        <v>0</v>
      </c>
      <c r="J72" s="16">
        <v>0</v>
      </c>
      <c r="K72" s="16">
        <f t="shared" si="15"/>
        <v>0</v>
      </c>
      <c r="L72" s="33">
        <v>18.32</v>
      </c>
      <c r="M72" s="34">
        <f t="shared" si="16"/>
        <v>18.32</v>
      </c>
      <c r="N72" s="35">
        <f t="shared" si="17"/>
        <v>0</v>
      </c>
      <c r="O72" s="36">
        <f t="shared" si="18"/>
        <v>18.32</v>
      </c>
      <c r="P72" s="18">
        <v>0</v>
      </c>
      <c r="Q72" s="18">
        <v>0</v>
      </c>
      <c r="R72" s="4"/>
      <c r="S72" s="4"/>
      <c r="T72" s="4"/>
    </row>
    <row r="73" spans="1:20" ht="18.75">
      <c r="A73" s="13">
        <v>151</v>
      </c>
      <c r="B73" s="13">
        <v>229196773</v>
      </c>
      <c r="C73" s="14" t="s">
        <v>275</v>
      </c>
      <c r="D73" s="68"/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4"/>
        <v>0</v>
      </c>
      <c r="J73" s="16">
        <v>0</v>
      </c>
      <c r="K73" s="16">
        <f t="shared" si="15"/>
        <v>0</v>
      </c>
      <c r="L73" s="33">
        <v>18.305464317308001</v>
      </c>
      <c r="M73" s="34">
        <f t="shared" si="16"/>
        <v>18.305464317308001</v>
      </c>
      <c r="N73" s="35">
        <f t="shared" si="17"/>
        <v>0</v>
      </c>
      <c r="O73" s="36">
        <f t="shared" si="18"/>
        <v>18.305464317308001</v>
      </c>
      <c r="P73" s="18">
        <v>128342</v>
      </c>
      <c r="Q73" s="18">
        <v>871</v>
      </c>
      <c r="R73" s="4"/>
      <c r="S73" s="4"/>
      <c r="T73" s="4"/>
    </row>
    <row r="74" spans="1:20" ht="18.75">
      <c r="A74" s="14">
        <v>100</v>
      </c>
      <c r="B74" s="13">
        <v>1516934519</v>
      </c>
      <c r="C74" s="14" t="s">
        <v>185</v>
      </c>
      <c r="D74" s="24"/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4"/>
        <v>0</v>
      </c>
      <c r="J74" s="16">
        <v>0</v>
      </c>
      <c r="K74" s="16">
        <f t="shared" si="15"/>
        <v>0</v>
      </c>
      <c r="L74" s="33">
        <v>18.261857269231999</v>
      </c>
      <c r="M74" s="34">
        <f t="shared" si="16"/>
        <v>18.261857269231999</v>
      </c>
      <c r="N74" s="35">
        <f t="shared" si="17"/>
        <v>0</v>
      </c>
      <c r="O74" s="36">
        <f t="shared" si="18"/>
        <v>18.261857269231999</v>
      </c>
      <c r="P74" s="18"/>
      <c r="Q74" s="18"/>
      <c r="R74" s="18"/>
      <c r="S74" s="18"/>
      <c r="T74" s="47"/>
    </row>
    <row r="75" spans="1:20" ht="18.75">
      <c r="A75" s="13">
        <v>150</v>
      </c>
      <c r="B75" s="13">
        <v>1505521928</v>
      </c>
      <c r="C75" s="14" t="s">
        <v>276</v>
      </c>
      <c r="D75" s="68"/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4"/>
        <v>0</v>
      </c>
      <c r="J75" s="16">
        <v>0</v>
      </c>
      <c r="K75" s="16">
        <f t="shared" si="15"/>
        <v>0</v>
      </c>
      <c r="L75" s="33">
        <v>18.138294570322</v>
      </c>
      <c r="M75" s="34">
        <f t="shared" si="16"/>
        <v>18.138294570322</v>
      </c>
      <c r="N75" s="35">
        <f t="shared" si="17"/>
        <v>0</v>
      </c>
      <c r="O75" s="36">
        <f t="shared" si="18"/>
        <v>18.138294570322</v>
      </c>
      <c r="P75" s="18">
        <v>86068</v>
      </c>
      <c r="Q75" s="18">
        <v>516</v>
      </c>
      <c r="R75" s="4"/>
      <c r="S75" s="4"/>
      <c r="T75" s="4"/>
    </row>
    <row r="76" spans="1:20" ht="18.75">
      <c r="A76" s="13">
        <v>147</v>
      </c>
      <c r="B76" s="13">
        <v>555504374</v>
      </c>
      <c r="C76" s="14" t="s">
        <v>273</v>
      </c>
      <c r="D76" s="68"/>
      <c r="E76" s="16">
        <v>0</v>
      </c>
      <c r="F76" s="16">
        <v>0</v>
      </c>
      <c r="G76" s="57" t="s">
        <v>187</v>
      </c>
      <c r="H76" s="18">
        <f t="shared" si="13"/>
        <v>0</v>
      </c>
      <c r="I76" s="16">
        <f t="shared" si="14"/>
        <v>0</v>
      </c>
      <c r="J76" s="16">
        <v>0</v>
      </c>
      <c r="K76" s="16">
        <f t="shared" si="15"/>
        <v>0</v>
      </c>
      <c r="L76" s="33">
        <v>18.014731871412</v>
      </c>
      <c r="M76" s="34">
        <f t="shared" si="16"/>
        <v>18.014731871412</v>
      </c>
      <c r="N76" s="35">
        <f t="shared" si="17"/>
        <v>0</v>
      </c>
      <c r="O76" s="36">
        <f t="shared" si="18"/>
        <v>18.014731871412</v>
      </c>
      <c r="P76" s="18">
        <v>0</v>
      </c>
      <c r="Q76" s="18">
        <v>0</v>
      </c>
      <c r="R76" s="4"/>
      <c r="S76" s="4"/>
      <c r="T76" s="4"/>
    </row>
    <row r="77" spans="1:20" ht="18.75">
      <c r="A77" s="13">
        <v>139</v>
      </c>
      <c r="B77" s="13">
        <v>733371013</v>
      </c>
      <c r="C77" s="14" t="s">
        <v>260</v>
      </c>
      <c r="D77" s="68"/>
      <c r="E77" s="16">
        <v>0</v>
      </c>
      <c r="F77" s="16">
        <v>0</v>
      </c>
      <c r="G77" s="57" t="s">
        <v>187</v>
      </c>
      <c r="H77" s="18">
        <f t="shared" si="13"/>
        <v>0</v>
      </c>
      <c r="I77" s="16">
        <f t="shared" si="14"/>
        <v>0</v>
      </c>
      <c r="J77" s="16">
        <v>0</v>
      </c>
      <c r="K77" s="16">
        <f t="shared" si="15"/>
        <v>0</v>
      </c>
      <c r="L77" s="33">
        <v>17.943195572043098</v>
      </c>
      <c r="M77" s="34">
        <f t="shared" si="16"/>
        <v>17.943195572043098</v>
      </c>
      <c r="N77" s="35">
        <f t="shared" si="17"/>
        <v>0</v>
      </c>
      <c r="O77" s="36">
        <f t="shared" si="18"/>
        <v>17.943195572043098</v>
      </c>
      <c r="P77" s="18"/>
      <c r="Q77" s="18"/>
      <c r="R77" s="18"/>
      <c r="S77" s="18"/>
      <c r="T77" s="47"/>
    </row>
    <row r="78" spans="1:20" ht="18.75">
      <c r="A78" s="13">
        <v>137</v>
      </c>
      <c r="B78" s="13">
        <v>1604916542</v>
      </c>
      <c r="C78" s="14" t="s">
        <v>250</v>
      </c>
      <c r="D78" s="68"/>
      <c r="E78" s="16">
        <v>0</v>
      </c>
      <c r="F78" s="16">
        <v>0</v>
      </c>
      <c r="G78" s="57" t="s">
        <v>187</v>
      </c>
      <c r="H78" s="18">
        <f t="shared" si="13"/>
        <v>0</v>
      </c>
      <c r="I78" s="16">
        <f t="shared" si="14"/>
        <v>0</v>
      </c>
      <c r="J78" s="16">
        <v>0</v>
      </c>
      <c r="K78" s="16">
        <f t="shared" si="15"/>
        <v>0</v>
      </c>
      <c r="L78" s="33">
        <v>17.881251416689398</v>
      </c>
      <c r="M78" s="34">
        <f t="shared" si="16"/>
        <v>17.881251416689398</v>
      </c>
      <c r="N78" s="35">
        <f t="shared" si="17"/>
        <v>0</v>
      </c>
      <c r="O78" s="36">
        <f t="shared" si="18"/>
        <v>17.881251416689398</v>
      </c>
      <c r="P78" s="18"/>
      <c r="Q78" s="18"/>
      <c r="R78" s="64"/>
      <c r="S78" s="64"/>
      <c r="T78" s="67"/>
    </row>
    <row r="79" spans="1:20" ht="18.75">
      <c r="A79" s="13">
        <v>156</v>
      </c>
      <c r="B79" s="13">
        <v>1754610165</v>
      </c>
      <c r="C79" s="13" t="b">
        <v>1</v>
      </c>
      <c r="E79" s="16">
        <v>1</v>
      </c>
      <c r="F79" s="16">
        <v>0</v>
      </c>
      <c r="G79" s="57" t="s">
        <v>187</v>
      </c>
      <c r="H79" s="18">
        <f t="shared" si="13"/>
        <v>1</v>
      </c>
      <c r="I79" s="16">
        <f t="shared" si="14"/>
        <v>0</v>
      </c>
      <c r="J79" s="16">
        <v>0</v>
      </c>
      <c r="K79" s="16">
        <f t="shared" si="15"/>
        <v>1</v>
      </c>
      <c r="L79" s="33">
        <v>17.9620209139823</v>
      </c>
      <c r="M79" s="34">
        <f t="shared" si="16"/>
        <v>18.9620209139823</v>
      </c>
      <c r="N79" s="35">
        <f t="shared" si="17"/>
        <v>0</v>
      </c>
      <c r="O79" s="36">
        <f t="shared" si="18"/>
        <v>18.9620209139823</v>
      </c>
      <c r="P79" s="18"/>
      <c r="Q79" s="18"/>
      <c r="R79" s="6">
        <v>57</v>
      </c>
      <c r="S79" s="6">
        <f>_xlfn.AGGREGATE(16,6,$O$5:$O$78,1-(R79-1)/$V$1)</f>
        <v>17.962020913982283</v>
      </c>
    </row>
  </sheetData>
  <autoFilter ref="A4:T79" xr:uid="{00000000-0009-0000-0000-000019000000}">
    <sortState xmlns:xlrd2="http://schemas.microsoft.com/office/spreadsheetml/2017/richdata2" ref="A4:T79">
      <sortCondition descending="1" ref="M4:M77"/>
    </sortState>
  </autoFilter>
  <mergeCells count="4">
    <mergeCell ref="A1:Q1"/>
    <mergeCell ref="A2:Q2"/>
    <mergeCell ref="A3:D3"/>
    <mergeCell ref="G3:O3"/>
  </mergeCells>
  <phoneticPr fontId="22" type="noConversion"/>
  <conditionalFormatting sqref="E5:E77">
    <cfRule type="cellIs" dxfId="282" priority="6" operator="lessThan">
      <formula>1</formula>
    </cfRule>
  </conditionalFormatting>
  <conditionalFormatting sqref="E78:E79">
    <cfRule type="cellIs" dxfId="281" priority="3" operator="lessThan">
      <formula>1</formula>
    </cfRule>
  </conditionalFormatting>
  <conditionalFormatting sqref="F5:F77">
    <cfRule type="cellIs" dxfId="280" priority="5" operator="lessThan">
      <formula>1</formula>
    </cfRule>
  </conditionalFormatting>
  <conditionalFormatting sqref="F78:F79">
    <cfRule type="cellIs" dxfId="279" priority="2" operator="lessThan">
      <formula>1</formula>
    </cfRule>
  </conditionalFormatting>
  <conditionalFormatting sqref="J5:J77">
    <cfRule type="cellIs" dxfId="278" priority="4" operator="lessThan">
      <formula>1</formula>
    </cfRule>
  </conditionalFormatting>
  <conditionalFormatting sqref="J78:J79">
    <cfRule type="cellIs" dxfId="277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DK84"/>
  <sheetViews>
    <sheetView topLeftCell="A49" zoomScale="80" zoomScaleNormal="80" workbookViewId="0">
      <selection activeCell="S80" sqref="S80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活动中心2020年4月5日分包贡献明细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56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95</v>
      </c>
      <c r="D5" s="24"/>
      <c r="E5" s="16">
        <v>4</v>
      </c>
      <c r="F5" s="16">
        <v>50</v>
      </c>
      <c r="G5" s="19" t="s">
        <v>122</v>
      </c>
      <c r="H5" s="18">
        <f t="shared" ref="H5:H36" si="1">E5</f>
        <v>4</v>
      </c>
      <c r="I5" s="16">
        <f t="shared" ref="I5:I36" si="2">F5/$V$13</f>
        <v>1</v>
      </c>
      <c r="J5" s="16">
        <v>0</v>
      </c>
      <c r="K5" s="16">
        <f t="shared" ref="K5:K36" si="3">SUM(I5+H5+J5)</f>
        <v>5</v>
      </c>
      <c r="L5" s="33">
        <v>40.344999999999999</v>
      </c>
      <c r="M5" s="34">
        <f t="shared" ref="M5:M36" si="4">K5+L5</f>
        <v>45.344999999999999</v>
      </c>
      <c r="N5" s="35">
        <f t="shared" ref="N5:N36" si="5">VLOOKUP(G5,$U$3:$V$9,2,FALSE)</f>
        <v>8.125</v>
      </c>
      <c r="O5" s="36">
        <f t="shared" ref="O5:O36" si="6">M5-N5</f>
        <v>37.22</v>
      </c>
      <c r="P5" s="18">
        <v>441386</v>
      </c>
      <c r="Q5" s="18">
        <v>2521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87</v>
      </c>
      <c r="B6" s="13">
        <v>1126397085</v>
      </c>
      <c r="C6" s="74" t="s">
        <v>153</v>
      </c>
      <c r="D6" s="24"/>
      <c r="E6" s="16">
        <v>4</v>
      </c>
      <c r="F6" s="16">
        <v>70</v>
      </c>
      <c r="G6" s="22" t="s">
        <v>123</v>
      </c>
      <c r="H6" s="18">
        <f t="shared" si="1"/>
        <v>4</v>
      </c>
      <c r="I6" s="16">
        <f t="shared" si="2"/>
        <v>1.4</v>
      </c>
      <c r="J6" s="16">
        <v>5</v>
      </c>
      <c r="K6" s="16">
        <f t="shared" si="3"/>
        <v>10.4</v>
      </c>
      <c r="L6" s="33">
        <v>28.806284792038099</v>
      </c>
      <c r="M6" s="34">
        <f t="shared" si="4"/>
        <v>39.206284792038097</v>
      </c>
      <c r="N6" s="35">
        <f t="shared" si="5"/>
        <v>6.25</v>
      </c>
      <c r="O6" s="36">
        <f t="shared" si="6"/>
        <v>32.956284792038097</v>
      </c>
      <c r="P6" s="18">
        <v>262010</v>
      </c>
      <c r="Q6" s="18">
        <v>1628</v>
      </c>
      <c r="R6" s="18"/>
      <c r="S6" s="18"/>
      <c r="T6" s="47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82</v>
      </c>
      <c r="B7" s="13">
        <v>982362214</v>
      </c>
      <c r="C7" s="74" t="s">
        <v>144</v>
      </c>
      <c r="D7" s="24"/>
      <c r="E7" s="16">
        <v>3</v>
      </c>
      <c r="F7" s="16">
        <v>70</v>
      </c>
      <c r="G7" s="57" t="s">
        <v>187</v>
      </c>
      <c r="H7" s="18">
        <f t="shared" si="1"/>
        <v>3</v>
      </c>
      <c r="I7" s="16">
        <f t="shared" si="2"/>
        <v>1.4</v>
      </c>
      <c r="J7" s="16">
        <v>5</v>
      </c>
      <c r="K7" s="16">
        <f t="shared" si="3"/>
        <v>9.4</v>
      </c>
      <c r="L7" s="33">
        <v>23.319684477995601</v>
      </c>
      <c r="M7" s="34">
        <f t="shared" si="4"/>
        <v>32.7196844779956</v>
      </c>
      <c r="N7" s="35">
        <f t="shared" si="5"/>
        <v>0</v>
      </c>
      <c r="O7" s="36">
        <f t="shared" si="6"/>
        <v>32.7196844779956</v>
      </c>
      <c r="P7" s="18">
        <v>276778</v>
      </c>
      <c r="Q7" s="18">
        <v>1695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99</v>
      </c>
      <c r="B8" s="13">
        <v>1797454822</v>
      </c>
      <c r="C8" s="13" t="s">
        <v>181</v>
      </c>
      <c r="D8" s="24"/>
      <c r="E8" s="16">
        <v>0</v>
      </c>
      <c r="F8" s="16">
        <v>0</v>
      </c>
      <c r="G8" s="57" t="s">
        <v>187</v>
      </c>
      <c r="H8" s="18">
        <f t="shared" si="1"/>
        <v>0</v>
      </c>
      <c r="I8" s="16">
        <f t="shared" si="2"/>
        <v>0</v>
      </c>
      <c r="J8" s="16">
        <v>0</v>
      </c>
      <c r="K8" s="16">
        <f t="shared" si="3"/>
        <v>0</v>
      </c>
      <c r="L8" s="33">
        <v>32.458269379497203</v>
      </c>
      <c r="M8" s="34">
        <f t="shared" si="4"/>
        <v>32.458269379497203</v>
      </c>
      <c r="N8" s="35">
        <f t="shared" si="5"/>
        <v>0</v>
      </c>
      <c r="O8" s="36">
        <f t="shared" si="6"/>
        <v>32.458269379497203</v>
      </c>
      <c r="P8" s="18">
        <v>245729</v>
      </c>
      <c r="Q8" s="18">
        <v>1174</v>
      </c>
      <c r="R8" s="18"/>
      <c r="S8" s="18"/>
      <c r="T8" s="47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3">
        <v>128</v>
      </c>
      <c r="B9" s="13">
        <v>1214614935</v>
      </c>
      <c r="C9" s="14" t="s">
        <v>257</v>
      </c>
      <c r="D9" s="14" t="s">
        <v>235</v>
      </c>
      <c r="E9" s="16">
        <v>0</v>
      </c>
      <c r="F9" s="16">
        <v>0</v>
      </c>
      <c r="G9" s="57" t="s">
        <v>187</v>
      </c>
      <c r="H9" s="18">
        <f t="shared" si="1"/>
        <v>0</v>
      </c>
      <c r="I9" s="16">
        <f t="shared" si="2"/>
        <v>0</v>
      </c>
      <c r="J9" s="16">
        <v>0</v>
      </c>
      <c r="K9" s="16">
        <f t="shared" si="3"/>
        <v>0</v>
      </c>
      <c r="L9" s="33">
        <v>31.9417282234736</v>
      </c>
      <c r="M9" s="34">
        <f t="shared" si="4"/>
        <v>31.9417282234736</v>
      </c>
      <c r="N9" s="35">
        <f t="shared" si="5"/>
        <v>0</v>
      </c>
      <c r="O9" s="36">
        <f t="shared" si="6"/>
        <v>31.9417282234736</v>
      </c>
      <c r="P9" s="18">
        <v>320907</v>
      </c>
      <c r="Q9" s="18">
        <v>2055</v>
      </c>
      <c r="R9" s="18"/>
      <c r="S9" s="18"/>
      <c r="T9" s="47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94</v>
      </c>
      <c r="B10" s="13">
        <v>1885772704</v>
      </c>
      <c r="C10" s="13" t="s">
        <v>180</v>
      </c>
      <c r="D10" s="24"/>
      <c r="E10" s="16">
        <v>0</v>
      </c>
      <c r="F10" s="16">
        <v>60</v>
      </c>
      <c r="G10" s="57" t="s">
        <v>187</v>
      </c>
      <c r="H10" s="18">
        <f t="shared" si="1"/>
        <v>0</v>
      </c>
      <c r="I10" s="16">
        <f t="shared" si="2"/>
        <v>1.2</v>
      </c>
      <c r="J10" s="16">
        <v>0</v>
      </c>
      <c r="K10" s="16">
        <f t="shared" si="3"/>
        <v>1.2</v>
      </c>
      <c r="L10" s="33">
        <v>29.6031060557529</v>
      </c>
      <c r="M10" s="34">
        <f t="shared" si="4"/>
        <v>30.803106055752899</v>
      </c>
      <c r="N10" s="35">
        <f t="shared" si="5"/>
        <v>0</v>
      </c>
      <c r="O10" s="36">
        <f t="shared" si="6"/>
        <v>30.803106055752899</v>
      </c>
      <c r="P10" s="18">
        <v>232851</v>
      </c>
      <c r="Q10" s="18">
        <v>1258</v>
      </c>
      <c r="R10" s="18"/>
      <c r="S10" s="18"/>
      <c r="T10" s="47"/>
      <c r="U10" s="50"/>
    </row>
    <row r="11" spans="1:25" s="1" customFormat="1" ht="18.75">
      <c r="A11" s="14">
        <v>62</v>
      </c>
      <c r="B11" s="13">
        <v>643913124</v>
      </c>
      <c r="C11" s="13" t="s">
        <v>125</v>
      </c>
      <c r="D11" s="24"/>
      <c r="E11" s="16">
        <v>0</v>
      </c>
      <c r="F11" s="16">
        <v>70</v>
      </c>
      <c r="G11" s="57" t="s">
        <v>187</v>
      </c>
      <c r="H11" s="18">
        <f t="shared" si="1"/>
        <v>0</v>
      </c>
      <c r="I11" s="16">
        <f t="shared" si="2"/>
        <v>1.4</v>
      </c>
      <c r="J11" s="16">
        <v>0</v>
      </c>
      <c r="K11" s="16">
        <f t="shared" si="3"/>
        <v>1.4</v>
      </c>
      <c r="L11" s="33">
        <v>29.304814009244101</v>
      </c>
      <c r="M11" s="34">
        <f t="shared" si="4"/>
        <v>30.7048140092441</v>
      </c>
      <c r="N11" s="35">
        <f t="shared" si="5"/>
        <v>0</v>
      </c>
      <c r="O11" s="36">
        <f t="shared" si="6"/>
        <v>30.7048140092441</v>
      </c>
      <c r="P11" s="18">
        <v>346315</v>
      </c>
      <c r="Q11" s="18">
        <v>2089</v>
      </c>
      <c r="R11" s="18"/>
      <c r="S11" s="18"/>
      <c r="T11" s="18"/>
      <c r="U11" s="51" t="s">
        <v>209</v>
      </c>
      <c r="V11" s="1">
        <v>15000</v>
      </c>
    </row>
    <row r="12" spans="1:25" s="2" customFormat="1" ht="18.75">
      <c r="A12" s="14">
        <v>78</v>
      </c>
      <c r="B12" s="13">
        <v>783202763</v>
      </c>
      <c r="C12" s="13" t="s">
        <v>148</v>
      </c>
      <c r="D12" s="24"/>
      <c r="E12" s="16">
        <v>1</v>
      </c>
      <c r="F12" s="16">
        <v>63</v>
      </c>
      <c r="G12" s="57" t="s">
        <v>187</v>
      </c>
      <c r="H12" s="18">
        <f t="shared" si="1"/>
        <v>1</v>
      </c>
      <c r="I12" s="16">
        <f t="shared" si="2"/>
        <v>1.26</v>
      </c>
      <c r="J12" s="16">
        <v>0</v>
      </c>
      <c r="K12" s="16">
        <f t="shared" si="3"/>
        <v>2.2599999999999998</v>
      </c>
      <c r="L12" s="33">
        <v>26.9068486803423</v>
      </c>
      <c r="M12" s="34">
        <f t="shared" si="4"/>
        <v>29.166848680342298</v>
      </c>
      <c r="N12" s="35">
        <f t="shared" si="5"/>
        <v>0</v>
      </c>
      <c r="O12" s="36">
        <f t="shared" si="6"/>
        <v>29.166848680342298</v>
      </c>
      <c r="P12" s="18">
        <v>229380</v>
      </c>
      <c r="Q12" s="18">
        <v>1249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3">
        <v>140</v>
      </c>
      <c r="B13" s="13">
        <v>1065672847</v>
      </c>
      <c r="C13" s="14" t="s">
        <v>259</v>
      </c>
      <c r="D13" s="68"/>
      <c r="E13" s="16">
        <v>4</v>
      </c>
      <c r="F13" s="16">
        <v>70</v>
      </c>
      <c r="G13" s="57" t="s">
        <v>187</v>
      </c>
      <c r="H13" s="18">
        <f t="shared" si="1"/>
        <v>4</v>
      </c>
      <c r="I13" s="16">
        <f t="shared" si="2"/>
        <v>1.4</v>
      </c>
      <c r="J13" s="16">
        <v>0</v>
      </c>
      <c r="K13" s="16">
        <f t="shared" si="3"/>
        <v>5.4</v>
      </c>
      <c r="L13" s="33">
        <v>23.682848165689801</v>
      </c>
      <c r="M13" s="34">
        <f t="shared" si="4"/>
        <v>29.082848165689803</v>
      </c>
      <c r="N13" s="35">
        <f t="shared" si="5"/>
        <v>0</v>
      </c>
      <c r="O13" s="36">
        <f t="shared" si="6"/>
        <v>29.082848165689803</v>
      </c>
      <c r="P13" s="18">
        <v>198248</v>
      </c>
      <c r="Q13" s="18">
        <v>968</v>
      </c>
      <c r="R13" s="18"/>
      <c r="S13" s="18"/>
      <c r="T13" s="47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5</v>
      </c>
      <c r="B14" s="13">
        <v>1044399218</v>
      </c>
      <c r="C14" s="13" t="s">
        <v>39</v>
      </c>
      <c r="D14" s="24"/>
      <c r="E14" s="16">
        <v>4</v>
      </c>
      <c r="F14" s="16">
        <v>60</v>
      </c>
      <c r="G14" s="57" t="s">
        <v>187</v>
      </c>
      <c r="H14" s="18">
        <f t="shared" si="1"/>
        <v>4</v>
      </c>
      <c r="I14" s="16">
        <f t="shared" si="2"/>
        <v>1.2</v>
      </c>
      <c r="J14" s="16">
        <v>0</v>
      </c>
      <c r="K14" s="16">
        <f t="shared" si="3"/>
        <v>5.2</v>
      </c>
      <c r="L14" s="33">
        <v>23.820082521677701</v>
      </c>
      <c r="M14" s="34">
        <f t="shared" si="4"/>
        <v>29.020082521677701</v>
      </c>
      <c r="N14" s="35">
        <f t="shared" si="5"/>
        <v>0</v>
      </c>
      <c r="O14" s="36">
        <f t="shared" si="6"/>
        <v>29.020082521677701</v>
      </c>
      <c r="P14" s="18">
        <v>277871</v>
      </c>
      <c r="Q14" s="18">
        <v>1734</v>
      </c>
      <c r="R14" s="18"/>
      <c r="S14" s="18"/>
      <c r="T14" s="18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12</v>
      </c>
      <c r="B15" s="13">
        <v>1137897317</v>
      </c>
      <c r="C15" s="13" t="s">
        <v>53</v>
      </c>
      <c r="D15" s="24"/>
      <c r="E15" s="16">
        <v>0</v>
      </c>
      <c r="F15" s="16">
        <v>0</v>
      </c>
      <c r="G15" s="57" t="s">
        <v>187</v>
      </c>
      <c r="H15" s="18">
        <f t="shared" si="1"/>
        <v>0</v>
      </c>
      <c r="I15" s="16">
        <f t="shared" si="2"/>
        <v>0</v>
      </c>
      <c r="J15" s="16">
        <v>0</v>
      </c>
      <c r="K15" s="16">
        <f t="shared" si="3"/>
        <v>0</v>
      </c>
      <c r="L15" s="33">
        <v>28.929482988314199</v>
      </c>
      <c r="M15" s="34">
        <f t="shared" si="4"/>
        <v>28.929482988314199</v>
      </c>
      <c r="N15" s="35">
        <f t="shared" si="5"/>
        <v>0</v>
      </c>
      <c r="O15" s="36">
        <f t="shared" si="6"/>
        <v>28.929482988314199</v>
      </c>
      <c r="P15" s="18">
        <v>299991</v>
      </c>
      <c r="Q15" s="18">
        <v>1858</v>
      </c>
      <c r="R15" s="18"/>
      <c r="S15" s="18"/>
      <c r="T15" s="18"/>
      <c r="U15" s="1" t="s">
        <v>213</v>
      </c>
      <c r="V15" s="53">
        <v>4</v>
      </c>
      <c r="W15" s="1"/>
      <c r="X15" s="1"/>
      <c r="Y15" s="1"/>
    </row>
    <row r="16" spans="1:25" s="2" customFormat="1" ht="18.75">
      <c r="A16" s="14">
        <v>93</v>
      </c>
      <c r="B16" s="13">
        <v>1458346420</v>
      </c>
      <c r="C16" s="13" t="s">
        <v>178</v>
      </c>
      <c r="D16" s="24"/>
      <c r="E16" s="16">
        <v>0</v>
      </c>
      <c r="F16" s="16">
        <v>0</v>
      </c>
      <c r="G16" s="57" t="s">
        <v>187</v>
      </c>
      <c r="H16" s="18">
        <f t="shared" si="1"/>
        <v>0</v>
      </c>
      <c r="I16" s="16">
        <f t="shared" si="2"/>
        <v>0</v>
      </c>
      <c r="J16" s="16">
        <v>0</v>
      </c>
      <c r="K16" s="16">
        <f t="shared" si="3"/>
        <v>0</v>
      </c>
      <c r="L16" s="33">
        <v>28.917069417210801</v>
      </c>
      <c r="M16" s="34">
        <f t="shared" si="4"/>
        <v>28.917069417210801</v>
      </c>
      <c r="N16" s="35">
        <f t="shared" si="5"/>
        <v>0</v>
      </c>
      <c r="O16" s="36">
        <f t="shared" si="6"/>
        <v>28.917069417210801</v>
      </c>
      <c r="P16" s="18">
        <v>271537</v>
      </c>
      <c r="Q16" s="18">
        <v>1671</v>
      </c>
      <c r="R16" s="18"/>
      <c r="S16" s="18"/>
      <c r="T16" s="47"/>
      <c r="U16" s="1" t="s">
        <v>214</v>
      </c>
      <c r="V16" s="53">
        <v>5</v>
      </c>
      <c r="W16" s="1"/>
      <c r="X16" s="1"/>
      <c r="Y16" s="1"/>
    </row>
    <row r="17" spans="1:25" s="2" customFormat="1" ht="18.75">
      <c r="A17" s="14">
        <v>1</v>
      </c>
      <c r="B17" s="13">
        <v>1782151946</v>
      </c>
      <c r="C17" s="13" t="s">
        <v>26</v>
      </c>
      <c r="D17" s="24"/>
      <c r="E17" s="16">
        <v>4</v>
      </c>
      <c r="F17" s="16">
        <v>70</v>
      </c>
      <c r="G17" s="57" t="s">
        <v>187</v>
      </c>
      <c r="H17" s="18">
        <f t="shared" si="1"/>
        <v>4</v>
      </c>
      <c r="I17" s="16">
        <f t="shared" si="2"/>
        <v>1.4</v>
      </c>
      <c r="J17" s="16">
        <v>0</v>
      </c>
      <c r="K17" s="16">
        <f t="shared" si="3"/>
        <v>5.4</v>
      </c>
      <c r="L17" s="33">
        <v>23.462836824614602</v>
      </c>
      <c r="M17" s="34">
        <f t="shared" si="4"/>
        <v>28.862836824614604</v>
      </c>
      <c r="N17" s="35">
        <f t="shared" si="5"/>
        <v>0</v>
      </c>
      <c r="O17" s="36">
        <f t="shared" si="6"/>
        <v>28.862836824614604</v>
      </c>
      <c r="P17" s="18">
        <v>343640</v>
      </c>
      <c r="Q17" s="18">
        <v>2056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3">
        <v>133</v>
      </c>
      <c r="B18" s="13">
        <v>650420877</v>
      </c>
      <c r="C18" s="14" t="s">
        <v>244</v>
      </c>
      <c r="D18" s="68"/>
      <c r="E18" s="16">
        <v>4</v>
      </c>
      <c r="F18" s="16">
        <v>70</v>
      </c>
      <c r="G18" s="57" t="s">
        <v>187</v>
      </c>
      <c r="H18" s="18">
        <f t="shared" si="1"/>
        <v>4</v>
      </c>
      <c r="I18" s="16">
        <f t="shared" si="2"/>
        <v>1.4</v>
      </c>
      <c r="J18" s="16">
        <v>0</v>
      </c>
      <c r="K18" s="16">
        <f t="shared" si="3"/>
        <v>5.4</v>
      </c>
      <c r="L18" s="33">
        <v>23.436578882805001</v>
      </c>
      <c r="M18" s="34">
        <f t="shared" si="4"/>
        <v>28.836578882805</v>
      </c>
      <c r="N18" s="35">
        <f t="shared" si="5"/>
        <v>0</v>
      </c>
      <c r="O18" s="36">
        <f t="shared" si="6"/>
        <v>28.836578882805</v>
      </c>
      <c r="P18" s="18">
        <v>273314</v>
      </c>
      <c r="Q18" s="18">
        <v>1542</v>
      </c>
      <c r="R18" s="18"/>
      <c r="S18" s="18"/>
      <c r="T18" s="47"/>
      <c r="U18" s="1"/>
      <c r="V18" s="1"/>
      <c r="W18" s="1"/>
      <c r="X18" s="1"/>
      <c r="Y18" s="1"/>
    </row>
    <row r="19" spans="1:25" s="2" customFormat="1" ht="18.75">
      <c r="A19" s="13">
        <v>130</v>
      </c>
      <c r="B19" s="13">
        <v>1957463045</v>
      </c>
      <c r="C19" s="14" t="s">
        <v>238</v>
      </c>
      <c r="D19" s="68"/>
      <c r="E19" s="16">
        <v>4</v>
      </c>
      <c r="F19" s="16">
        <v>60</v>
      </c>
      <c r="G19" s="57" t="s">
        <v>187</v>
      </c>
      <c r="H19" s="18">
        <f t="shared" si="1"/>
        <v>4</v>
      </c>
      <c r="I19" s="16">
        <f t="shared" si="2"/>
        <v>1.2</v>
      </c>
      <c r="J19" s="16">
        <v>0</v>
      </c>
      <c r="K19" s="16">
        <f t="shared" si="3"/>
        <v>5.2</v>
      </c>
      <c r="L19" s="33">
        <v>23.5850972284039</v>
      </c>
      <c r="M19" s="34">
        <f t="shared" si="4"/>
        <v>28.785097228403899</v>
      </c>
      <c r="N19" s="35">
        <f t="shared" si="5"/>
        <v>0</v>
      </c>
      <c r="O19" s="36">
        <f t="shared" si="6"/>
        <v>28.785097228403899</v>
      </c>
      <c r="P19" s="18">
        <v>278811</v>
      </c>
      <c r="Q19" s="18">
        <v>1689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3">
        <v>118</v>
      </c>
      <c r="B20" s="13">
        <v>2018112397</v>
      </c>
      <c r="C20" s="13" t="s">
        <v>221</v>
      </c>
      <c r="D20" s="68"/>
      <c r="E20" s="16">
        <v>4</v>
      </c>
      <c r="F20" s="16">
        <v>60</v>
      </c>
      <c r="G20" s="57" t="s">
        <v>187</v>
      </c>
      <c r="H20" s="18">
        <f t="shared" si="1"/>
        <v>4</v>
      </c>
      <c r="I20" s="16">
        <f t="shared" si="2"/>
        <v>1.2</v>
      </c>
      <c r="J20" s="16">
        <v>0</v>
      </c>
      <c r="K20" s="16">
        <f t="shared" si="3"/>
        <v>5.2</v>
      </c>
      <c r="L20" s="33">
        <v>23.489126646349</v>
      </c>
      <c r="M20" s="34">
        <f t="shared" si="4"/>
        <v>28.689126646348999</v>
      </c>
      <c r="N20" s="35">
        <f t="shared" si="5"/>
        <v>0</v>
      </c>
      <c r="O20" s="36">
        <f t="shared" si="6"/>
        <v>28.689126646348999</v>
      </c>
      <c r="P20" s="18">
        <v>241266</v>
      </c>
      <c r="Q20" s="18">
        <v>1124</v>
      </c>
      <c r="R20" s="18"/>
      <c r="S20" s="18"/>
      <c r="T20" s="48"/>
      <c r="U20" s="1"/>
      <c r="V20" s="1"/>
      <c r="W20" s="1"/>
      <c r="X20" s="1"/>
      <c r="Y20" s="1"/>
    </row>
    <row r="21" spans="1:25" s="2" customFormat="1" ht="18.75">
      <c r="A21" s="13">
        <v>116</v>
      </c>
      <c r="B21" s="13">
        <v>2122596917</v>
      </c>
      <c r="C21" s="13" t="s">
        <v>217</v>
      </c>
      <c r="D21" s="68"/>
      <c r="E21" s="16">
        <v>4</v>
      </c>
      <c r="F21" s="16">
        <v>67</v>
      </c>
      <c r="G21" s="57" t="s">
        <v>187</v>
      </c>
      <c r="H21" s="18">
        <f t="shared" si="1"/>
        <v>4</v>
      </c>
      <c r="I21" s="16">
        <f t="shared" si="2"/>
        <v>1.34</v>
      </c>
      <c r="J21" s="16">
        <v>0</v>
      </c>
      <c r="K21" s="16">
        <f t="shared" si="3"/>
        <v>5.34</v>
      </c>
      <c r="L21" s="33">
        <v>23.318985069143999</v>
      </c>
      <c r="M21" s="34">
        <f t="shared" si="4"/>
        <v>28.658985069143998</v>
      </c>
      <c r="N21" s="35">
        <f t="shared" si="5"/>
        <v>0</v>
      </c>
      <c r="O21" s="36">
        <f t="shared" si="6"/>
        <v>28.658985069143998</v>
      </c>
      <c r="P21" s="18">
        <v>237198</v>
      </c>
      <c r="Q21" s="18">
        <v>1309</v>
      </c>
      <c r="R21" s="18"/>
      <c r="S21" s="18"/>
      <c r="T21" s="48"/>
      <c r="U21" s="1"/>
      <c r="V21" s="1"/>
      <c r="W21" s="1"/>
      <c r="X21" s="1"/>
      <c r="Y21" s="1"/>
    </row>
    <row r="22" spans="1:25" s="1" customFormat="1" ht="18.75">
      <c r="A22" s="13">
        <v>153</v>
      </c>
      <c r="B22" s="13">
        <v>666586355</v>
      </c>
      <c r="C22" s="14" t="s">
        <v>282</v>
      </c>
      <c r="D22" s="68"/>
      <c r="E22" s="16">
        <v>4</v>
      </c>
      <c r="F22" s="16">
        <v>51</v>
      </c>
      <c r="G22" s="57" t="s">
        <v>187</v>
      </c>
      <c r="H22" s="18">
        <f t="shared" si="1"/>
        <v>4</v>
      </c>
      <c r="I22" s="16">
        <f t="shared" si="2"/>
        <v>1.02</v>
      </c>
      <c r="J22" s="16">
        <v>0</v>
      </c>
      <c r="K22" s="16">
        <f t="shared" si="3"/>
        <v>5.0199999999999996</v>
      </c>
      <c r="L22" s="33">
        <v>23.592900737664099</v>
      </c>
      <c r="M22" s="34">
        <f t="shared" si="4"/>
        <v>28.612900737664098</v>
      </c>
      <c r="N22" s="35">
        <f t="shared" si="5"/>
        <v>0</v>
      </c>
      <c r="O22" s="36">
        <f t="shared" si="6"/>
        <v>28.612900737664098</v>
      </c>
      <c r="P22" s="18">
        <v>227803</v>
      </c>
      <c r="Q22" s="18">
        <v>1328</v>
      </c>
      <c r="R22" s="4"/>
      <c r="S22" s="4"/>
      <c r="T22" s="4"/>
    </row>
    <row r="23" spans="1:25" s="1" customFormat="1" ht="18.75">
      <c r="A23" s="14">
        <v>57</v>
      </c>
      <c r="B23" s="13">
        <v>446583427</v>
      </c>
      <c r="C23" s="13" t="s">
        <v>118</v>
      </c>
      <c r="D23" s="14" t="s">
        <v>119</v>
      </c>
      <c r="E23" s="16">
        <v>4</v>
      </c>
      <c r="F23" s="16">
        <v>70</v>
      </c>
      <c r="G23" s="57" t="s">
        <v>187</v>
      </c>
      <c r="H23" s="18">
        <f t="shared" si="1"/>
        <v>4</v>
      </c>
      <c r="I23" s="16">
        <f t="shared" si="2"/>
        <v>1.4</v>
      </c>
      <c r="J23" s="16">
        <v>0</v>
      </c>
      <c r="K23" s="16">
        <f t="shared" si="3"/>
        <v>5.4</v>
      </c>
      <c r="L23" s="33">
        <v>23.1776217738587</v>
      </c>
      <c r="M23" s="34">
        <f t="shared" si="4"/>
        <v>28.577621773858702</v>
      </c>
      <c r="N23" s="35">
        <f t="shared" si="5"/>
        <v>0</v>
      </c>
      <c r="O23" s="36">
        <f t="shared" si="6"/>
        <v>28.577621773858702</v>
      </c>
      <c r="P23" s="18">
        <v>281283</v>
      </c>
      <c r="Q23" s="18">
        <v>1625</v>
      </c>
      <c r="R23" s="18"/>
      <c r="S23" s="18"/>
      <c r="T23" s="18"/>
    </row>
    <row r="24" spans="1:25" s="1" customFormat="1" ht="18.75">
      <c r="A24" s="14">
        <v>23</v>
      </c>
      <c r="B24" s="13">
        <v>340156892</v>
      </c>
      <c r="C24" s="13" t="s">
        <v>70</v>
      </c>
      <c r="D24" s="24"/>
      <c r="E24" s="16">
        <v>4</v>
      </c>
      <c r="F24" s="16">
        <v>70</v>
      </c>
      <c r="G24" s="57" t="s">
        <v>187</v>
      </c>
      <c r="H24" s="18">
        <f t="shared" si="1"/>
        <v>4</v>
      </c>
      <c r="I24" s="16">
        <f t="shared" si="2"/>
        <v>1.4</v>
      </c>
      <c r="J24" s="16">
        <v>0</v>
      </c>
      <c r="K24" s="16">
        <f t="shared" si="3"/>
        <v>5.4</v>
      </c>
      <c r="L24" s="33">
        <v>23.173628463138499</v>
      </c>
      <c r="M24" s="34">
        <f t="shared" si="4"/>
        <v>28.573628463138498</v>
      </c>
      <c r="N24" s="35">
        <f t="shared" si="5"/>
        <v>0</v>
      </c>
      <c r="O24" s="36">
        <f t="shared" si="6"/>
        <v>28.573628463138498</v>
      </c>
      <c r="P24" s="18">
        <v>282621</v>
      </c>
      <c r="Q24" s="18">
        <v>1643</v>
      </c>
      <c r="R24" s="18"/>
      <c r="S24" s="18"/>
      <c r="T24" s="18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3">
        <v>138</v>
      </c>
      <c r="B26" s="13">
        <v>1440730282</v>
      </c>
      <c r="C26" s="14" t="s">
        <v>258</v>
      </c>
      <c r="D26" s="68"/>
      <c r="E26" s="16">
        <v>0</v>
      </c>
      <c r="F26" s="16">
        <v>33</v>
      </c>
      <c r="G26" s="57" t="s">
        <v>187</v>
      </c>
      <c r="H26" s="18">
        <f t="shared" si="1"/>
        <v>0</v>
      </c>
      <c r="I26" s="16">
        <f t="shared" si="2"/>
        <v>0.66</v>
      </c>
      <c r="J26" s="16">
        <v>0</v>
      </c>
      <c r="K26" s="16">
        <f t="shared" si="3"/>
        <v>0.66</v>
      </c>
      <c r="L26" s="33">
        <v>27.849027924995099</v>
      </c>
      <c r="M26" s="34">
        <f t="shared" si="4"/>
        <v>28.509027924995099</v>
      </c>
      <c r="N26" s="35">
        <f t="shared" si="5"/>
        <v>0</v>
      </c>
      <c r="O26" s="36">
        <f t="shared" si="6"/>
        <v>28.509027924995099</v>
      </c>
      <c r="P26" s="18">
        <v>232599</v>
      </c>
      <c r="Q26" s="18">
        <v>1162</v>
      </c>
      <c r="R26" s="18"/>
      <c r="S26" s="18"/>
      <c r="T26" s="47"/>
    </row>
    <row r="27" spans="1:25" s="1" customFormat="1" ht="18.75">
      <c r="A27" s="13">
        <v>127</v>
      </c>
      <c r="B27" s="13">
        <v>615908706</v>
      </c>
      <c r="C27" s="14" t="s">
        <v>240</v>
      </c>
      <c r="D27" s="68" t="s">
        <v>232</v>
      </c>
      <c r="E27" s="16">
        <v>4</v>
      </c>
      <c r="F27" s="16">
        <v>70</v>
      </c>
      <c r="G27" s="57" t="s">
        <v>187</v>
      </c>
      <c r="H27" s="18">
        <f t="shared" si="1"/>
        <v>4</v>
      </c>
      <c r="I27" s="16">
        <f t="shared" si="2"/>
        <v>1.4</v>
      </c>
      <c r="J27" s="16">
        <v>0</v>
      </c>
      <c r="K27" s="16">
        <f t="shared" si="3"/>
        <v>5.4</v>
      </c>
      <c r="L27" s="33">
        <v>23.033087704154301</v>
      </c>
      <c r="M27" s="34">
        <f t="shared" si="4"/>
        <v>28.433087704154303</v>
      </c>
      <c r="N27" s="35">
        <f t="shared" si="5"/>
        <v>0</v>
      </c>
      <c r="O27" s="36">
        <f t="shared" si="6"/>
        <v>28.433087704154303</v>
      </c>
      <c r="P27" s="18">
        <v>344478</v>
      </c>
      <c r="Q27" s="18">
        <v>2174</v>
      </c>
      <c r="R27" s="18"/>
      <c r="S27" s="18"/>
      <c r="T27" s="47"/>
    </row>
    <row r="28" spans="1:25" s="2" customFormat="1" ht="18.75">
      <c r="A28" s="14">
        <v>120</v>
      </c>
      <c r="B28" s="13">
        <v>171422146</v>
      </c>
      <c r="C28" s="13" t="s">
        <v>246</v>
      </c>
      <c r="D28" s="13" t="s">
        <v>226</v>
      </c>
      <c r="E28" s="16">
        <v>4</v>
      </c>
      <c r="F28" s="16">
        <v>40</v>
      </c>
      <c r="G28" s="57" t="s">
        <v>187</v>
      </c>
      <c r="H28" s="18">
        <f t="shared" si="1"/>
        <v>4</v>
      </c>
      <c r="I28" s="16">
        <f t="shared" si="2"/>
        <v>0.8</v>
      </c>
      <c r="J28" s="16">
        <v>0</v>
      </c>
      <c r="K28" s="16">
        <f t="shared" si="3"/>
        <v>4.8</v>
      </c>
      <c r="L28" s="33">
        <v>23.473619197086101</v>
      </c>
      <c r="M28" s="34">
        <f t="shared" si="4"/>
        <v>28.273619197086102</v>
      </c>
      <c r="N28" s="35">
        <f t="shared" si="5"/>
        <v>0</v>
      </c>
      <c r="O28" s="36">
        <f t="shared" si="6"/>
        <v>28.273619197086102</v>
      </c>
      <c r="P28" s="18">
        <v>316380</v>
      </c>
      <c r="Q28" s="18">
        <v>2037</v>
      </c>
      <c r="R28" s="18"/>
      <c r="S28" s="18"/>
      <c r="T28" s="47"/>
      <c r="U28" s="1"/>
      <c r="V28" s="1"/>
      <c r="W28" s="1"/>
      <c r="X28" s="1"/>
      <c r="Y28" s="1"/>
    </row>
    <row r="29" spans="1:25" s="2" customFormat="1" ht="18.75">
      <c r="A29" s="14">
        <v>15</v>
      </c>
      <c r="B29" s="13">
        <v>388960345</v>
      </c>
      <c r="C29" s="13" t="s">
        <v>59</v>
      </c>
      <c r="D29" s="24"/>
      <c r="E29" s="16">
        <v>3</v>
      </c>
      <c r="F29" s="16">
        <v>70</v>
      </c>
      <c r="G29" s="22" t="s">
        <v>123</v>
      </c>
      <c r="H29" s="18">
        <f t="shared" si="1"/>
        <v>3</v>
      </c>
      <c r="I29" s="16">
        <f t="shared" si="2"/>
        <v>1.4</v>
      </c>
      <c r="J29" s="16">
        <v>0</v>
      </c>
      <c r="K29" s="16">
        <f t="shared" si="3"/>
        <v>4.4000000000000004</v>
      </c>
      <c r="L29" s="33">
        <v>30.091986980895101</v>
      </c>
      <c r="M29" s="34">
        <f t="shared" si="4"/>
        <v>34.491986980895099</v>
      </c>
      <c r="N29" s="35">
        <f t="shared" si="5"/>
        <v>6.25</v>
      </c>
      <c r="O29" s="36">
        <f t="shared" si="6"/>
        <v>28.241986980895099</v>
      </c>
      <c r="P29" s="18">
        <v>289028</v>
      </c>
      <c r="Q29" s="18">
        <v>1685</v>
      </c>
      <c r="R29" s="18"/>
      <c r="S29" s="18"/>
      <c r="T29" s="18"/>
      <c r="U29" s="1"/>
      <c r="V29" s="1"/>
      <c r="W29" s="1"/>
      <c r="X29" s="1"/>
      <c r="Y29" s="1"/>
    </row>
    <row r="30" spans="1:25" s="2" customFormat="1" ht="18.75">
      <c r="A30" s="14">
        <v>92</v>
      </c>
      <c r="B30" s="13">
        <v>1367873925</v>
      </c>
      <c r="C30" s="13" t="s">
        <v>191</v>
      </c>
      <c r="D30" s="24" t="s">
        <v>159</v>
      </c>
      <c r="E30" s="16">
        <v>2</v>
      </c>
      <c r="F30" s="16">
        <v>70</v>
      </c>
      <c r="G30" s="57" t="s">
        <v>187</v>
      </c>
      <c r="H30" s="18">
        <f t="shared" si="1"/>
        <v>2</v>
      </c>
      <c r="I30" s="16">
        <f t="shared" si="2"/>
        <v>1.4</v>
      </c>
      <c r="J30" s="16">
        <v>0</v>
      </c>
      <c r="K30" s="16">
        <f t="shared" si="3"/>
        <v>3.4</v>
      </c>
      <c r="L30" s="33">
        <v>24.619622861229601</v>
      </c>
      <c r="M30" s="34">
        <f t="shared" si="4"/>
        <v>28.0196228612296</v>
      </c>
      <c r="N30" s="35">
        <f t="shared" si="5"/>
        <v>0</v>
      </c>
      <c r="O30" s="36">
        <f t="shared" si="6"/>
        <v>28.0196228612296</v>
      </c>
      <c r="P30" s="18">
        <v>252810</v>
      </c>
      <c r="Q30" s="18">
        <v>1623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4">
        <v>34</v>
      </c>
      <c r="B31" s="13">
        <v>2021794494</v>
      </c>
      <c r="C31" s="13" t="s">
        <v>80</v>
      </c>
      <c r="D31" s="24"/>
      <c r="E31" s="16">
        <v>3</v>
      </c>
      <c r="F31" s="16">
        <v>70</v>
      </c>
      <c r="G31" s="57" t="s">
        <v>187</v>
      </c>
      <c r="H31" s="18">
        <f t="shared" si="1"/>
        <v>3</v>
      </c>
      <c r="I31" s="16">
        <f t="shared" si="2"/>
        <v>1.4</v>
      </c>
      <c r="J31" s="16">
        <v>0</v>
      </c>
      <c r="K31" s="16">
        <f t="shared" si="3"/>
        <v>4.4000000000000004</v>
      </c>
      <c r="L31" s="33">
        <v>23.446774947024199</v>
      </c>
      <c r="M31" s="34">
        <f t="shared" si="4"/>
        <v>27.846774947024201</v>
      </c>
      <c r="N31" s="35">
        <f t="shared" si="5"/>
        <v>0</v>
      </c>
      <c r="O31" s="36">
        <f t="shared" si="6"/>
        <v>27.846774947024201</v>
      </c>
      <c r="P31" s="18">
        <v>304370</v>
      </c>
      <c r="Q31" s="18">
        <v>1862</v>
      </c>
      <c r="R31" s="18"/>
      <c r="S31" s="18"/>
      <c r="T31" s="18"/>
      <c r="U31" s="1"/>
      <c r="V31" s="1"/>
      <c r="W31" s="1"/>
      <c r="X31" s="1"/>
      <c r="Y31" s="1"/>
    </row>
    <row r="32" spans="1:25" s="2" customFormat="1" ht="18.75">
      <c r="A32" s="13">
        <v>143</v>
      </c>
      <c r="B32" s="13">
        <v>1963007427</v>
      </c>
      <c r="C32" s="14" t="s">
        <v>270</v>
      </c>
      <c r="D32" s="68"/>
      <c r="E32" s="16">
        <v>3</v>
      </c>
      <c r="F32" s="16">
        <v>70</v>
      </c>
      <c r="G32" s="57" t="s">
        <v>187</v>
      </c>
      <c r="H32" s="18">
        <f t="shared" si="1"/>
        <v>3</v>
      </c>
      <c r="I32" s="16">
        <f t="shared" si="2"/>
        <v>1.4</v>
      </c>
      <c r="J32" s="16">
        <v>0</v>
      </c>
      <c r="K32" s="16">
        <f t="shared" si="3"/>
        <v>4.4000000000000004</v>
      </c>
      <c r="L32" s="33">
        <v>23.238355679350999</v>
      </c>
      <c r="M32" s="34">
        <f t="shared" si="4"/>
        <v>27.638355679351001</v>
      </c>
      <c r="N32" s="35">
        <f t="shared" si="5"/>
        <v>0</v>
      </c>
      <c r="O32" s="36">
        <f t="shared" si="6"/>
        <v>27.638355679351001</v>
      </c>
      <c r="P32" s="18">
        <v>231600</v>
      </c>
      <c r="Q32" s="18">
        <v>1518</v>
      </c>
      <c r="R32" s="4"/>
      <c r="S32" s="4"/>
      <c r="T32" s="4"/>
      <c r="U32" s="1"/>
      <c r="V32" s="1"/>
      <c r="W32" s="1"/>
      <c r="X32" s="1"/>
      <c r="Y32" s="1"/>
    </row>
    <row r="33" spans="1:25" s="2" customFormat="1" ht="18.75">
      <c r="A33" s="14">
        <v>58</v>
      </c>
      <c r="B33" s="13">
        <v>1875367946</v>
      </c>
      <c r="C33" s="13" t="s">
        <v>121</v>
      </c>
      <c r="D33" s="14"/>
      <c r="E33" s="16">
        <v>3</v>
      </c>
      <c r="F33" s="16">
        <v>60</v>
      </c>
      <c r="G33" s="57" t="s">
        <v>187</v>
      </c>
      <c r="H33" s="18">
        <f t="shared" si="1"/>
        <v>3</v>
      </c>
      <c r="I33" s="16">
        <f t="shared" si="2"/>
        <v>1.2</v>
      </c>
      <c r="J33" s="16">
        <v>0</v>
      </c>
      <c r="K33" s="16">
        <f t="shared" si="3"/>
        <v>4.2</v>
      </c>
      <c r="L33" s="33">
        <v>23.144561407363501</v>
      </c>
      <c r="M33" s="34">
        <f t="shared" si="4"/>
        <v>27.3445614073635</v>
      </c>
      <c r="N33" s="35">
        <f t="shared" si="5"/>
        <v>0</v>
      </c>
      <c r="O33" s="36">
        <f t="shared" si="6"/>
        <v>27.3445614073635</v>
      </c>
      <c r="P33" s="18">
        <v>261483</v>
      </c>
      <c r="Q33" s="18">
        <v>1481</v>
      </c>
      <c r="R33" s="18"/>
      <c r="S33" s="18"/>
      <c r="T33" s="18"/>
      <c r="U33" s="1"/>
      <c r="V33" s="1"/>
      <c r="W33" s="1"/>
      <c r="X33" s="1"/>
      <c r="Y33" s="1"/>
    </row>
    <row r="34" spans="1:25" s="2" customFormat="1" ht="18.75">
      <c r="A34" s="14">
        <v>53</v>
      </c>
      <c r="B34" s="13">
        <v>500959924</v>
      </c>
      <c r="C34" s="13" t="s">
        <v>268</v>
      </c>
      <c r="D34" s="24" t="s">
        <v>99</v>
      </c>
      <c r="E34" s="16">
        <v>3</v>
      </c>
      <c r="F34" s="16">
        <v>70</v>
      </c>
      <c r="G34" s="19" t="s">
        <v>122</v>
      </c>
      <c r="H34" s="18">
        <f t="shared" si="1"/>
        <v>3</v>
      </c>
      <c r="I34" s="16">
        <f t="shared" si="2"/>
        <v>1.4</v>
      </c>
      <c r="J34" s="16">
        <v>1</v>
      </c>
      <c r="K34" s="16">
        <f t="shared" si="3"/>
        <v>5.4</v>
      </c>
      <c r="L34" s="33">
        <v>29.766302664048201</v>
      </c>
      <c r="M34" s="34">
        <f t="shared" si="4"/>
        <v>35.166302664048203</v>
      </c>
      <c r="N34" s="35">
        <f t="shared" si="5"/>
        <v>8.125</v>
      </c>
      <c r="O34" s="36">
        <f t="shared" si="6"/>
        <v>27.041302664048203</v>
      </c>
      <c r="P34" s="18">
        <v>282174</v>
      </c>
      <c r="Q34" s="18">
        <v>1764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4">
        <v>103</v>
      </c>
      <c r="B35" s="13">
        <v>1540443440</v>
      </c>
      <c r="C35" s="13" t="s">
        <v>193</v>
      </c>
      <c r="D35" s="24" t="s">
        <v>189</v>
      </c>
      <c r="E35" s="16">
        <v>4</v>
      </c>
      <c r="F35" s="16">
        <v>70</v>
      </c>
      <c r="G35" s="19" t="s">
        <v>122</v>
      </c>
      <c r="H35" s="18">
        <f t="shared" si="1"/>
        <v>4</v>
      </c>
      <c r="I35" s="16">
        <f t="shared" si="2"/>
        <v>1.4</v>
      </c>
      <c r="J35" s="16">
        <v>0</v>
      </c>
      <c r="K35" s="16">
        <f t="shared" si="3"/>
        <v>5.4</v>
      </c>
      <c r="L35" s="33">
        <v>29.6937459871667</v>
      </c>
      <c r="M35" s="34">
        <f t="shared" si="4"/>
        <v>35.093745987166699</v>
      </c>
      <c r="N35" s="35">
        <f t="shared" si="5"/>
        <v>8.125</v>
      </c>
      <c r="O35" s="36">
        <f t="shared" si="6"/>
        <v>26.968745987166699</v>
      </c>
      <c r="P35" s="18">
        <v>224007</v>
      </c>
      <c r="Q35" s="18">
        <v>1301</v>
      </c>
      <c r="R35" s="18"/>
      <c r="S35" s="18"/>
      <c r="T35" s="33"/>
      <c r="U35" s="1"/>
      <c r="V35" s="1"/>
      <c r="W35" s="1"/>
      <c r="X35" s="1"/>
      <c r="Y35" s="1"/>
    </row>
    <row r="36" spans="1:25" s="1" customFormat="1" ht="18.75">
      <c r="A36" s="14">
        <v>33</v>
      </c>
      <c r="B36" s="13">
        <v>1006436515</v>
      </c>
      <c r="C36" s="13" t="s">
        <v>79</v>
      </c>
      <c r="D36" s="24"/>
      <c r="E36" s="16">
        <v>4</v>
      </c>
      <c r="F36" s="16">
        <v>50</v>
      </c>
      <c r="G36" s="19" t="s">
        <v>122</v>
      </c>
      <c r="H36" s="18">
        <f t="shared" si="1"/>
        <v>4</v>
      </c>
      <c r="I36" s="16">
        <f t="shared" si="2"/>
        <v>1</v>
      </c>
      <c r="J36" s="16">
        <v>0</v>
      </c>
      <c r="K36" s="16">
        <f t="shared" si="3"/>
        <v>5</v>
      </c>
      <c r="L36" s="33">
        <v>30.0875505030493</v>
      </c>
      <c r="M36" s="34">
        <f t="shared" si="4"/>
        <v>35.0875505030493</v>
      </c>
      <c r="N36" s="35">
        <f t="shared" si="5"/>
        <v>8.125</v>
      </c>
      <c r="O36" s="36">
        <f t="shared" si="6"/>
        <v>26.9625505030493</v>
      </c>
      <c r="P36" s="18">
        <v>261512</v>
      </c>
      <c r="Q36" s="18">
        <v>1608</v>
      </c>
      <c r="R36" s="18"/>
      <c r="S36" s="18"/>
      <c r="T36" s="4"/>
    </row>
    <row r="37" spans="1:25" s="2" customFormat="1" ht="18.75">
      <c r="A37" s="13">
        <v>141</v>
      </c>
      <c r="B37" s="13">
        <v>1190305158</v>
      </c>
      <c r="C37" s="14" t="s">
        <v>261</v>
      </c>
      <c r="D37" s="68"/>
      <c r="E37" s="16">
        <v>3</v>
      </c>
      <c r="F37" s="16">
        <v>60</v>
      </c>
      <c r="G37" s="22" t="s">
        <v>123</v>
      </c>
      <c r="H37" s="18">
        <f t="shared" ref="H37:H55" si="7">E37</f>
        <v>3</v>
      </c>
      <c r="I37" s="16">
        <f t="shared" ref="I37:I70" si="8">F37/$V$13</f>
        <v>1.2</v>
      </c>
      <c r="J37" s="16">
        <v>0</v>
      </c>
      <c r="K37" s="16">
        <f t="shared" ref="K37:K68" si="9">SUM(I37+H37+J37)</f>
        <v>4.2</v>
      </c>
      <c r="L37" s="33">
        <v>28.9409836700687</v>
      </c>
      <c r="M37" s="34">
        <f t="shared" ref="M37:M68" si="10">K37+L37</f>
        <v>33.140983670068699</v>
      </c>
      <c r="N37" s="35">
        <f t="shared" ref="N37:N68" si="11">VLOOKUP(G37,$U$3:$V$9,2,FALSE)</f>
        <v>6.25</v>
      </c>
      <c r="O37" s="36">
        <f t="shared" ref="O37:O68" si="12">M37-N37</f>
        <v>26.890983670068699</v>
      </c>
      <c r="P37" s="18">
        <v>230218</v>
      </c>
      <c r="Q37" s="18">
        <v>1092</v>
      </c>
      <c r="R37" s="18"/>
      <c r="S37" s="18"/>
      <c r="T37" s="47"/>
      <c r="U37" s="1"/>
      <c r="V37" s="1"/>
      <c r="W37" s="1"/>
      <c r="X37" s="1"/>
      <c r="Y37" s="1"/>
    </row>
    <row r="38" spans="1:25" s="2" customFormat="1" ht="18.75">
      <c r="A38" s="14">
        <v>26</v>
      </c>
      <c r="B38" s="13">
        <v>1754932067</v>
      </c>
      <c r="C38" s="13" t="s">
        <v>72</v>
      </c>
      <c r="D38" s="24"/>
      <c r="E38" s="16">
        <v>4</v>
      </c>
      <c r="F38" s="16">
        <v>70</v>
      </c>
      <c r="G38" s="19" t="s">
        <v>122</v>
      </c>
      <c r="H38" s="18">
        <f t="shared" si="7"/>
        <v>4</v>
      </c>
      <c r="I38" s="16">
        <f t="shared" si="8"/>
        <v>1.4</v>
      </c>
      <c r="J38" s="16">
        <v>0</v>
      </c>
      <c r="K38" s="16">
        <f t="shared" si="9"/>
        <v>5.4</v>
      </c>
      <c r="L38" s="33">
        <v>29.215023516993899</v>
      </c>
      <c r="M38" s="34">
        <f t="shared" si="10"/>
        <v>34.615023516993901</v>
      </c>
      <c r="N38" s="35">
        <f t="shared" si="11"/>
        <v>8.125</v>
      </c>
      <c r="O38" s="36">
        <f t="shared" si="12"/>
        <v>26.490023516993901</v>
      </c>
      <c r="P38" s="18">
        <v>256264</v>
      </c>
      <c r="Q38" s="18">
        <v>1588</v>
      </c>
      <c r="R38" s="18"/>
      <c r="S38" s="18"/>
      <c r="T38" s="4"/>
      <c r="U38" s="1"/>
      <c r="V38" s="1"/>
      <c r="W38" s="1"/>
      <c r="X38" s="1"/>
      <c r="Y38" s="1"/>
    </row>
    <row r="39" spans="1:25" s="2" customFormat="1" ht="18.75">
      <c r="A39" s="13">
        <v>155</v>
      </c>
      <c r="B39" s="13">
        <v>1532576874</v>
      </c>
      <c r="C39" s="14" t="s">
        <v>283</v>
      </c>
      <c r="D39" s="68"/>
      <c r="E39" s="16">
        <v>4</v>
      </c>
      <c r="F39" s="16">
        <v>70</v>
      </c>
      <c r="G39" s="22" t="s">
        <v>123</v>
      </c>
      <c r="H39" s="18">
        <f t="shared" si="7"/>
        <v>4</v>
      </c>
      <c r="I39" s="16">
        <f t="shared" si="8"/>
        <v>1.4</v>
      </c>
      <c r="J39" s="16">
        <v>0</v>
      </c>
      <c r="K39" s="16">
        <f t="shared" si="9"/>
        <v>5.4</v>
      </c>
      <c r="L39" s="33">
        <v>27.240832906567402</v>
      </c>
      <c r="M39" s="34">
        <f t="shared" si="10"/>
        <v>32.640832906567404</v>
      </c>
      <c r="N39" s="35">
        <f t="shared" si="11"/>
        <v>6.25</v>
      </c>
      <c r="O39" s="36">
        <f t="shared" si="12"/>
        <v>26.390832906567404</v>
      </c>
      <c r="P39" s="18"/>
      <c r="Q39" s="18"/>
      <c r="R39" s="4"/>
      <c r="S39" s="4"/>
      <c r="T39" s="4"/>
      <c r="U39" s="1"/>
      <c r="V39" s="1"/>
      <c r="W39" s="1"/>
      <c r="X39" s="1"/>
      <c r="Y39" s="1"/>
    </row>
    <row r="40" spans="1:25" s="2" customFormat="1" ht="18.75">
      <c r="A40" s="13">
        <v>126</v>
      </c>
      <c r="B40" s="13">
        <v>2052156392</v>
      </c>
      <c r="C40" s="14" t="s">
        <v>234</v>
      </c>
      <c r="D40" s="68"/>
      <c r="E40" s="16">
        <v>2</v>
      </c>
      <c r="F40" s="16">
        <v>40</v>
      </c>
      <c r="G40" s="57" t="s">
        <v>187</v>
      </c>
      <c r="H40" s="18">
        <f t="shared" si="7"/>
        <v>2</v>
      </c>
      <c r="I40" s="16">
        <f t="shared" si="8"/>
        <v>0.8</v>
      </c>
      <c r="J40" s="16">
        <v>0</v>
      </c>
      <c r="K40" s="16">
        <f t="shared" si="9"/>
        <v>2.8</v>
      </c>
      <c r="L40" s="33">
        <v>23.4628542703059</v>
      </c>
      <c r="M40" s="34">
        <f t="shared" si="10"/>
        <v>26.262854270305901</v>
      </c>
      <c r="N40" s="35">
        <f t="shared" si="11"/>
        <v>0</v>
      </c>
      <c r="O40" s="36">
        <f t="shared" si="12"/>
        <v>26.262854270305901</v>
      </c>
      <c r="P40" s="18">
        <v>310960</v>
      </c>
      <c r="Q40" s="18">
        <v>1837</v>
      </c>
      <c r="R40" s="18"/>
      <c r="S40" s="18"/>
      <c r="T40" s="47"/>
      <c r="U40" s="1"/>
      <c r="V40" s="1"/>
      <c r="W40" s="1"/>
      <c r="X40" s="1"/>
      <c r="Y40" s="1"/>
    </row>
    <row r="41" spans="1:25" s="1" customFormat="1" ht="18.75">
      <c r="A41" s="14">
        <v>77</v>
      </c>
      <c r="B41" s="13">
        <v>904395212</v>
      </c>
      <c r="C41" s="13" t="s">
        <v>157</v>
      </c>
      <c r="D41" s="14" t="s">
        <v>140</v>
      </c>
      <c r="E41" s="16">
        <v>0</v>
      </c>
      <c r="F41" s="16">
        <v>0</v>
      </c>
      <c r="G41" s="57" t="s">
        <v>187</v>
      </c>
      <c r="H41" s="18">
        <f t="shared" si="7"/>
        <v>0</v>
      </c>
      <c r="I41" s="16">
        <f t="shared" si="8"/>
        <v>0</v>
      </c>
      <c r="J41" s="16">
        <v>0</v>
      </c>
      <c r="K41" s="16">
        <f t="shared" si="9"/>
        <v>0</v>
      </c>
      <c r="L41" s="33">
        <v>26.139022376998099</v>
      </c>
      <c r="M41" s="34">
        <f t="shared" si="10"/>
        <v>26.139022376998099</v>
      </c>
      <c r="N41" s="35">
        <f t="shared" si="11"/>
        <v>0</v>
      </c>
      <c r="O41" s="36">
        <f t="shared" si="12"/>
        <v>26.139022376998099</v>
      </c>
      <c r="P41" s="18"/>
      <c r="Q41" s="18"/>
      <c r="R41" s="18"/>
      <c r="S41" s="18"/>
      <c r="T41" s="18"/>
    </row>
    <row r="42" spans="1:25" s="1" customFormat="1" ht="18.75">
      <c r="A42" s="14">
        <v>10</v>
      </c>
      <c r="B42" s="13">
        <v>2108977014</v>
      </c>
      <c r="C42" s="13" t="s">
        <v>49</v>
      </c>
      <c r="D42" s="24"/>
      <c r="E42" s="16">
        <v>4</v>
      </c>
      <c r="F42" s="16">
        <v>70</v>
      </c>
      <c r="G42" s="23" t="s">
        <v>124</v>
      </c>
      <c r="H42" s="18">
        <f t="shared" si="7"/>
        <v>4</v>
      </c>
      <c r="I42" s="16">
        <f t="shared" si="8"/>
        <v>1.4</v>
      </c>
      <c r="J42" s="16">
        <v>0</v>
      </c>
      <c r="K42" s="16">
        <f t="shared" si="9"/>
        <v>5.4</v>
      </c>
      <c r="L42" s="33">
        <v>24.809729379918501</v>
      </c>
      <c r="M42" s="34">
        <f t="shared" si="10"/>
        <v>30.2097293799185</v>
      </c>
      <c r="N42" s="35">
        <f t="shared" si="11"/>
        <v>4.375</v>
      </c>
      <c r="O42" s="36">
        <f t="shared" si="12"/>
        <v>25.8347293799185</v>
      </c>
      <c r="P42" s="18">
        <v>311888</v>
      </c>
      <c r="Q42" s="18">
        <v>1763</v>
      </c>
      <c r="R42" s="18"/>
      <c r="S42" s="18"/>
      <c r="T42" s="18"/>
    </row>
    <row r="43" spans="1:25" s="1" customFormat="1" ht="18.75">
      <c r="A43" s="14">
        <v>43</v>
      </c>
      <c r="B43" s="13">
        <v>1853818182</v>
      </c>
      <c r="C43" s="13" t="s">
        <v>89</v>
      </c>
      <c r="D43" s="24"/>
      <c r="E43" s="16">
        <v>1</v>
      </c>
      <c r="F43" s="16">
        <v>70</v>
      </c>
      <c r="G43" s="57" t="s">
        <v>187</v>
      </c>
      <c r="H43" s="18">
        <f t="shared" si="7"/>
        <v>1</v>
      </c>
      <c r="I43" s="16">
        <f t="shared" si="8"/>
        <v>1.4</v>
      </c>
      <c r="J43" s="16">
        <v>0</v>
      </c>
      <c r="K43" s="16">
        <f t="shared" si="9"/>
        <v>2.4</v>
      </c>
      <c r="L43" s="33">
        <v>23.3826701372309</v>
      </c>
      <c r="M43" s="34">
        <f t="shared" si="10"/>
        <v>25.782670137230898</v>
      </c>
      <c r="N43" s="35">
        <f t="shared" si="11"/>
        <v>0</v>
      </c>
      <c r="O43" s="36">
        <f t="shared" si="12"/>
        <v>25.782670137230898</v>
      </c>
      <c r="P43" s="18">
        <v>412874</v>
      </c>
      <c r="Q43" s="18">
        <v>2190</v>
      </c>
      <c r="R43" s="18"/>
      <c r="S43" s="18"/>
      <c r="T43" s="18"/>
    </row>
    <row r="44" spans="1:25" s="1" customFormat="1" ht="18.75">
      <c r="A44" s="13">
        <v>131</v>
      </c>
      <c r="B44" s="13">
        <v>1697244668</v>
      </c>
      <c r="C44" s="14" t="s">
        <v>242</v>
      </c>
      <c r="D44" s="68"/>
      <c r="E44" s="16">
        <v>0</v>
      </c>
      <c r="F44" s="16">
        <v>0</v>
      </c>
      <c r="G44" s="57" t="s">
        <v>187</v>
      </c>
      <c r="H44" s="18">
        <f t="shared" si="7"/>
        <v>0</v>
      </c>
      <c r="I44" s="16">
        <f t="shared" si="8"/>
        <v>0</v>
      </c>
      <c r="J44" s="16">
        <v>0</v>
      </c>
      <c r="K44" s="16">
        <f t="shared" si="9"/>
        <v>0</v>
      </c>
      <c r="L44" s="33">
        <v>25.753615599427899</v>
      </c>
      <c r="M44" s="34">
        <f t="shared" si="10"/>
        <v>25.753615599427899</v>
      </c>
      <c r="N44" s="35">
        <f t="shared" si="11"/>
        <v>0</v>
      </c>
      <c r="O44" s="36">
        <f t="shared" si="12"/>
        <v>25.753615599427899</v>
      </c>
      <c r="P44" s="18">
        <v>251279</v>
      </c>
      <c r="Q44" s="18">
        <v>1535</v>
      </c>
      <c r="R44" s="18"/>
      <c r="S44" s="18"/>
      <c r="T44" s="47"/>
    </row>
    <row r="45" spans="1:25" s="1" customFormat="1" ht="18.75">
      <c r="A45" s="13">
        <v>148</v>
      </c>
      <c r="B45" s="13">
        <v>1579518877</v>
      </c>
      <c r="C45" s="14" t="s">
        <v>274</v>
      </c>
      <c r="D45" s="68"/>
      <c r="E45" s="16">
        <v>4</v>
      </c>
      <c r="F45" s="16">
        <v>48</v>
      </c>
      <c r="G45" s="23" t="s">
        <v>124</v>
      </c>
      <c r="H45" s="18">
        <f t="shared" si="7"/>
        <v>4</v>
      </c>
      <c r="I45" s="16">
        <f t="shared" si="8"/>
        <v>0.96</v>
      </c>
      <c r="J45" s="16">
        <v>0</v>
      </c>
      <c r="K45" s="16">
        <f t="shared" si="9"/>
        <v>4.96</v>
      </c>
      <c r="L45" s="33">
        <v>24.952023081941501</v>
      </c>
      <c r="M45" s="34">
        <f t="shared" si="10"/>
        <v>29.912023081941502</v>
      </c>
      <c r="N45" s="35">
        <f t="shared" si="11"/>
        <v>4.375</v>
      </c>
      <c r="O45" s="36">
        <f t="shared" si="12"/>
        <v>25.537023081941502</v>
      </c>
      <c r="P45" s="18">
        <v>224078</v>
      </c>
      <c r="Q45" s="18">
        <v>1164</v>
      </c>
      <c r="R45" s="4"/>
      <c r="S45" s="4"/>
      <c r="T45" s="4"/>
    </row>
    <row r="46" spans="1:25" s="3" customFormat="1" ht="18.75">
      <c r="A46" s="13">
        <v>129</v>
      </c>
      <c r="B46" s="13">
        <v>1191774496</v>
      </c>
      <c r="C46" s="14" t="s">
        <v>233</v>
      </c>
      <c r="D46" s="68"/>
      <c r="E46" s="16">
        <v>0</v>
      </c>
      <c r="F46" s="16">
        <v>60</v>
      </c>
      <c r="G46" s="57" t="s">
        <v>187</v>
      </c>
      <c r="H46" s="18">
        <f t="shared" si="7"/>
        <v>0</v>
      </c>
      <c r="I46" s="16">
        <f t="shared" si="8"/>
        <v>1.2</v>
      </c>
      <c r="J46" s="16">
        <v>0</v>
      </c>
      <c r="K46" s="16">
        <f t="shared" si="9"/>
        <v>1.2</v>
      </c>
      <c r="L46" s="33">
        <v>24.255080659588799</v>
      </c>
      <c r="M46" s="34">
        <f t="shared" si="10"/>
        <v>25.455080659588798</v>
      </c>
      <c r="N46" s="35">
        <f t="shared" si="11"/>
        <v>0</v>
      </c>
      <c r="O46" s="36">
        <f t="shared" si="12"/>
        <v>25.455080659588798</v>
      </c>
      <c r="P46" s="18">
        <v>318134</v>
      </c>
      <c r="Q46" s="18">
        <v>1932</v>
      </c>
      <c r="R46" s="18"/>
      <c r="S46" s="18"/>
      <c r="T46" s="47"/>
    </row>
    <row r="47" spans="1:25" s="3" customFormat="1" ht="18.75">
      <c r="A47" s="14">
        <v>122</v>
      </c>
      <c r="B47" s="13">
        <v>1940099728</v>
      </c>
      <c r="C47" s="13" t="s">
        <v>228</v>
      </c>
      <c r="D47" s="24"/>
      <c r="E47" s="16">
        <v>4</v>
      </c>
      <c r="F47" s="16">
        <v>70</v>
      </c>
      <c r="G47" s="23" t="s">
        <v>124</v>
      </c>
      <c r="H47" s="18">
        <f t="shared" si="7"/>
        <v>4</v>
      </c>
      <c r="I47" s="16">
        <f t="shared" si="8"/>
        <v>1.4</v>
      </c>
      <c r="J47" s="16">
        <v>0</v>
      </c>
      <c r="K47" s="16">
        <f t="shared" si="9"/>
        <v>5.4</v>
      </c>
      <c r="L47" s="33">
        <v>24.398816823243799</v>
      </c>
      <c r="M47" s="34">
        <f t="shared" si="10"/>
        <v>29.798816823243797</v>
      </c>
      <c r="N47" s="35">
        <f t="shared" si="11"/>
        <v>4.375</v>
      </c>
      <c r="O47" s="36">
        <f t="shared" si="12"/>
        <v>25.423816823243797</v>
      </c>
      <c r="P47" s="18">
        <v>286516</v>
      </c>
      <c r="Q47" s="18">
        <v>1750</v>
      </c>
      <c r="R47" s="18"/>
      <c r="S47" s="18"/>
      <c r="T47" s="47"/>
    </row>
    <row r="48" spans="1:25" s="3" customFormat="1" ht="18.75">
      <c r="A48" s="13">
        <v>111</v>
      </c>
      <c r="B48" s="13">
        <v>821132395</v>
      </c>
      <c r="C48" s="13" t="s">
        <v>216</v>
      </c>
      <c r="D48" s="68"/>
      <c r="E48" s="16">
        <v>0</v>
      </c>
      <c r="F48" s="16">
        <v>0</v>
      </c>
      <c r="G48" s="57" t="s">
        <v>187</v>
      </c>
      <c r="H48" s="18">
        <f t="shared" si="7"/>
        <v>0</v>
      </c>
      <c r="I48" s="16">
        <f t="shared" si="8"/>
        <v>0</v>
      </c>
      <c r="J48" s="16">
        <v>0</v>
      </c>
      <c r="K48" s="16">
        <f t="shared" si="9"/>
        <v>0</v>
      </c>
      <c r="L48" s="33">
        <v>25.274380306432999</v>
      </c>
      <c r="M48" s="34">
        <f t="shared" si="10"/>
        <v>25.274380306432999</v>
      </c>
      <c r="N48" s="35">
        <f t="shared" si="11"/>
        <v>0</v>
      </c>
      <c r="O48" s="36">
        <f t="shared" si="12"/>
        <v>25.274380306432999</v>
      </c>
      <c r="P48" s="18">
        <v>210801</v>
      </c>
      <c r="Q48" s="18">
        <v>1237</v>
      </c>
      <c r="R48" s="18"/>
      <c r="S48" s="18"/>
      <c r="T48" s="48"/>
    </row>
    <row r="49" spans="1:115" s="3" customFormat="1" ht="18.75">
      <c r="A49" s="13">
        <v>118</v>
      </c>
      <c r="B49" s="13">
        <v>15662671026</v>
      </c>
      <c r="C49" s="13" t="s">
        <v>225</v>
      </c>
      <c r="D49" s="68"/>
      <c r="E49" s="16">
        <v>0</v>
      </c>
      <c r="F49" s="16">
        <v>0</v>
      </c>
      <c r="G49" s="57" t="s">
        <v>187</v>
      </c>
      <c r="H49" s="18">
        <f t="shared" si="7"/>
        <v>0</v>
      </c>
      <c r="I49" s="16">
        <f t="shared" si="8"/>
        <v>0</v>
      </c>
      <c r="J49" s="16">
        <v>0</v>
      </c>
      <c r="K49" s="16">
        <f t="shared" si="9"/>
        <v>0</v>
      </c>
      <c r="L49" s="33">
        <v>25.1995660667001</v>
      </c>
      <c r="M49" s="34">
        <f t="shared" si="10"/>
        <v>25.1995660667001</v>
      </c>
      <c r="N49" s="35">
        <f t="shared" si="11"/>
        <v>0</v>
      </c>
      <c r="O49" s="36">
        <f t="shared" si="12"/>
        <v>25.1995660667001</v>
      </c>
      <c r="P49" s="18">
        <v>208394</v>
      </c>
      <c r="Q49" s="18">
        <v>1293</v>
      </c>
      <c r="R49" s="18"/>
      <c r="S49" s="18"/>
      <c r="T49" s="48"/>
    </row>
    <row r="50" spans="1:115" s="3" customFormat="1" ht="18.75">
      <c r="A50" s="14">
        <v>46</v>
      </c>
      <c r="B50" s="13">
        <v>2109182835</v>
      </c>
      <c r="C50" s="13" t="s">
        <v>92</v>
      </c>
      <c r="D50" s="24"/>
      <c r="E50" s="16">
        <v>4</v>
      </c>
      <c r="F50" s="16">
        <v>70</v>
      </c>
      <c r="G50" s="23" t="s">
        <v>124</v>
      </c>
      <c r="H50" s="18">
        <f t="shared" si="7"/>
        <v>4</v>
      </c>
      <c r="I50" s="16">
        <f t="shared" si="8"/>
        <v>1.4</v>
      </c>
      <c r="J50" s="16">
        <v>0</v>
      </c>
      <c r="K50" s="16">
        <f t="shared" si="9"/>
        <v>5.4</v>
      </c>
      <c r="L50" s="33">
        <v>24.1063648291947</v>
      </c>
      <c r="M50" s="34">
        <f t="shared" si="10"/>
        <v>29.506364829194702</v>
      </c>
      <c r="N50" s="35">
        <f t="shared" si="11"/>
        <v>4.375</v>
      </c>
      <c r="O50" s="36">
        <f t="shared" si="12"/>
        <v>25.131364829194702</v>
      </c>
      <c r="P50" s="18">
        <v>283399</v>
      </c>
      <c r="Q50" s="18">
        <v>1660</v>
      </c>
      <c r="R50" s="18"/>
      <c r="S50" s="18"/>
      <c r="T50" s="18"/>
    </row>
    <row r="51" spans="1:115" s="69" customFormat="1" ht="18.75">
      <c r="A51" s="14">
        <v>107</v>
      </c>
      <c r="B51" s="13">
        <v>662528105</v>
      </c>
      <c r="C51" s="13" t="s">
        <v>195</v>
      </c>
      <c r="D51" s="24"/>
      <c r="E51" s="16">
        <v>3</v>
      </c>
      <c r="F51" s="16">
        <v>70</v>
      </c>
      <c r="G51" s="23" t="s">
        <v>124</v>
      </c>
      <c r="H51" s="18">
        <f t="shared" si="7"/>
        <v>3</v>
      </c>
      <c r="I51" s="16">
        <f t="shared" si="8"/>
        <v>1.4</v>
      </c>
      <c r="J51" s="16">
        <v>0</v>
      </c>
      <c r="K51" s="16">
        <f t="shared" si="9"/>
        <v>4.4000000000000004</v>
      </c>
      <c r="L51" s="33">
        <v>25.078268565663901</v>
      </c>
      <c r="M51" s="34">
        <f t="shared" si="10"/>
        <v>29.478268565663903</v>
      </c>
      <c r="N51" s="35">
        <f t="shared" si="11"/>
        <v>4.375</v>
      </c>
      <c r="O51" s="36">
        <f t="shared" si="12"/>
        <v>25.103268565663903</v>
      </c>
      <c r="P51" s="18">
        <v>236625</v>
      </c>
      <c r="Q51" s="18">
        <v>1475</v>
      </c>
      <c r="R51" s="18"/>
      <c r="S51" s="18"/>
      <c r="T51" s="4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4">
        <v>51</v>
      </c>
      <c r="B52" s="13">
        <v>224931272</v>
      </c>
      <c r="C52" s="13" t="s">
        <v>97</v>
      </c>
      <c r="D52" s="24"/>
      <c r="E52" s="16">
        <v>1</v>
      </c>
      <c r="F52" s="16">
        <v>0</v>
      </c>
      <c r="G52" s="57" t="s">
        <v>187</v>
      </c>
      <c r="H52" s="18">
        <f t="shared" si="7"/>
        <v>1</v>
      </c>
      <c r="I52" s="16">
        <f t="shared" si="8"/>
        <v>0</v>
      </c>
      <c r="J52" s="16">
        <v>0</v>
      </c>
      <c r="K52" s="16">
        <f t="shared" si="9"/>
        <v>1</v>
      </c>
      <c r="L52" s="33">
        <v>24.059059644471201</v>
      </c>
      <c r="M52" s="34">
        <f t="shared" si="10"/>
        <v>25.059059644471201</v>
      </c>
      <c r="N52" s="35">
        <f t="shared" si="11"/>
        <v>0</v>
      </c>
      <c r="O52" s="36">
        <f t="shared" si="12"/>
        <v>25.059059644471201</v>
      </c>
      <c r="P52" s="18">
        <v>213936</v>
      </c>
      <c r="Q52" s="18">
        <v>1292</v>
      </c>
      <c r="R52" s="18"/>
      <c r="S52" s="18"/>
      <c r="T52" s="1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3">
        <v>110</v>
      </c>
      <c r="B53" s="13">
        <v>1968703358</v>
      </c>
      <c r="C53" s="13" t="s">
        <v>239</v>
      </c>
      <c r="D53" s="68"/>
      <c r="E53" s="16">
        <v>4</v>
      </c>
      <c r="F53" s="16">
        <v>40</v>
      </c>
      <c r="G53" s="57" t="s">
        <v>187</v>
      </c>
      <c r="H53" s="18">
        <f t="shared" si="7"/>
        <v>4</v>
      </c>
      <c r="I53" s="16">
        <f t="shared" si="8"/>
        <v>0.8</v>
      </c>
      <c r="J53" s="16">
        <v>0</v>
      </c>
      <c r="K53" s="16">
        <f t="shared" si="9"/>
        <v>4.8</v>
      </c>
      <c r="L53" s="33">
        <v>20.204999999999998</v>
      </c>
      <c r="M53" s="34">
        <f t="shared" si="10"/>
        <v>25.004999999999999</v>
      </c>
      <c r="N53" s="35">
        <f t="shared" si="11"/>
        <v>0</v>
      </c>
      <c r="O53" s="36">
        <f t="shared" si="12"/>
        <v>25.004999999999999</v>
      </c>
      <c r="P53" s="18">
        <v>319754</v>
      </c>
      <c r="Q53" s="18">
        <v>1994</v>
      </c>
      <c r="R53" s="18"/>
      <c r="S53" s="18"/>
      <c r="T53" s="48"/>
    </row>
    <row r="54" spans="1:115" s="3" customFormat="1" ht="18.75">
      <c r="A54" s="13">
        <v>144</v>
      </c>
      <c r="B54" s="13">
        <v>1763923855</v>
      </c>
      <c r="C54" s="14" t="s">
        <v>269</v>
      </c>
      <c r="D54" s="68"/>
      <c r="E54" s="16">
        <v>3</v>
      </c>
      <c r="F54" s="16">
        <v>0</v>
      </c>
      <c r="G54" s="22" t="s">
        <v>123</v>
      </c>
      <c r="H54" s="18">
        <f t="shared" si="7"/>
        <v>3</v>
      </c>
      <c r="I54" s="16">
        <f t="shared" si="8"/>
        <v>0</v>
      </c>
      <c r="J54" s="16">
        <v>0</v>
      </c>
      <c r="K54" s="16">
        <f t="shared" si="9"/>
        <v>3</v>
      </c>
      <c r="L54" s="33">
        <v>28.254396407505201</v>
      </c>
      <c r="M54" s="34">
        <f t="shared" si="10"/>
        <v>31.254396407505201</v>
      </c>
      <c r="N54" s="35">
        <f t="shared" si="11"/>
        <v>6.25</v>
      </c>
      <c r="O54" s="36">
        <f t="shared" si="12"/>
        <v>25.004396407505201</v>
      </c>
      <c r="P54" s="18">
        <v>210258</v>
      </c>
      <c r="Q54" s="18">
        <v>1210</v>
      </c>
      <c r="R54" s="4"/>
      <c r="S54" s="4"/>
      <c r="T54" s="4"/>
    </row>
    <row r="55" spans="1:115" s="3" customFormat="1" ht="18.75">
      <c r="A55" s="14">
        <v>2</v>
      </c>
      <c r="B55" s="13">
        <v>13685366739</v>
      </c>
      <c r="C55" s="13" t="s">
        <v>30</v>
      </c>
      <c r="D55" s="24"/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8"/>
        <v>0</v>
      </c>
      <c r="J55" s="16">
        <v>0</v>
      </c>
      <c r="K55" s="16">
        <f t="shared" si="9"/>
        <v>0</v>
      </c>
      <c r="L55" s="33">
        <v>24.916306105356</v>
      </c>
      <c r="M55" s="34">
        <f t="shared" si="10"/>
        <v>24.916306105356</v>
      </c>
      <c r="N55" s="35">
        <f t="shared" si="11"/>
        <v>0</v>
      </c>
      <c r="O55" s="36">
        <f t="shared" si="12"/>
        <v>24.916306105356</v>
      </c>
      <c r="P55" s="18">
        <v>225386</v>
      </c>
      <c r="Q55" s="18">
        <v>1393</v>
      </c>
      <c r="R55" s="18"/>
      <c r="S55" s="18"/>
      <c r="T55" s="18"/>
    </row>
    <row r="56" spans="1:115" s="3" customFormat="1" ht="18.75">
      <c r="A56" s="14">
        <v>105</v>
      </c>
      <c r="B56" s="13">
        <v>1172805144</v>
      </c>
      <c r="C56" s="14" t="s">
        <v>267</v>
      </c>
      <c r="D56" s="24" t="s">
        <v>188</v>
      </c>
      <c r="E56" s="16">
        <v>0</v>
      </c>
      <c r="F56" s="16">
        <v>0</v>
      </c>
      <c r="G56" s="57" t="s">
        <v>187</v>
      </c>
      <c r="H56" s="18">
        <v>0</v>
      </c>
      <c r="I56" s="16">
        <f t="shared" si="8"/>
        <v>0</v>
      </c>
      <c r="J56" s="16">
        <v>0</v>
      </c>
      <c r="K56" s="16">
        <f t="shared" si="9"/>
        <v>0</v>
      </c>
      <c r="L56" s="33">
        <v>24.58</v>
      </c>
      <c r="M56" s="34">
        <f t="shared" si="10"/>
        <v>24.58</v>
      </c>
      <c r="N56" s="35">
        <f t="shared" si="11"/>
        <v>0</v>
      </c>
      <c r="O56" s="36">
        <f t="shared" si="12"/>
        <v>24.58</v>
      </c>
      <c r="P56" s="18">
        <v>208857</v>
      </c>
      <c r="Q56" s="18">
        <v>1195</v>
      </c>
      <c r="R56" s="18"/>
      <c r="S56" s="18"/>
      <c r="T56" s="33"/>
    </row>
    <row r="57" spans="1:115" s="3" customFormat="1" ht="18.75">
      <c r="A57" s="13">
        <v>142</v>
      </c>
      <c r="B57" s="13">
        <v>465762786</v>
      </c>
      <c r="C57" s="14" t="s">
        <v>262</v>
      </c>
      <c r="D57" s="68"/>
      <c r="E57" s="16">
        <v>0</v>
      </c>
      <c r="F57" s="16">
        <v>0</v>
      </c>
      <c r="G57" s="57" t="s">
        <v>187</v>
      </c>
      <c r="H57" s="18">
        <f t="shared" ref="H57:H67" si="13">E57</f>
        <v>0</v>
      </c>
      <c r="I57" s="16">
        <f t="shared" si="8"/>
        <v>0</v>
      </c>
      <c r="J57" s="16">
        <v>0</v>
      </c>
      <c r="K57" s="16">
        <f t="shared" si="9"/>
        <v>0</v>
      </c>
      <c r="L57" s="33">
        <v>24.103167869200401</v>
      </c>
      <c r="M57" s="34">
        <f t="shared" si="10"/>
        <v>24.103167869200401</v>
      </c>
      <c r="N57" s="35">
        <f t="shared" si="11"/>
        <v>0</v>
      </c>
      <c r="O57" s="36">
        <f t="shared" si="12"/>
        <v>24.103167869200401</v>
      </c>
      <c r="P57" s="18">
        <v>135502</v>
      </c>
      <c r="Q57" s="18">
        <v>822</v>
      </c>
      <c r="R57" s="18"/>
      <c r="S57" s="18"/>
      <c r="T57" s="47"/>
    </row>
    <row r="58" spans="1:115" s="3" customFormat="1" ht="18.75">
      <c r="A58" s="13">
        <v>125</v>
      </c>
      <c r="B58" s="13">
        <v>2122462759</v>
      </c>
      <c r="C58" s="14" t="s">
        <v>236</v>
      </c>
      <c r="D58" s="68"/>
      <c r="E58" s="16">
        <v>0</v>
      </c>
      <c r="F58" s="16">
        <v>0</v>
      </c>
      <c r="G58" s="57" t="s">
        <v>187</v>
      </c>
      <c r="H58" s="18">
        <f t="shared" si="13"/>
        <v>0</v>
      </c>
      <c r="I58" s="16">
        <f t="shared" si="8"/>
        <v>0</v>
      </c>
      <c r="J58" s="16">
        <v>0</v>
      </c>
      <c r="K58" s="16">
        <f t="shared" si="9"/>
        <v>0</v>
      </c>
      <c r="L58" s="33">
        <v>23.802246632256299</v>
      </c>
      <c r="M58" s="34">
        <f t="shared" si="10"/>
        <v>23.802246632256299</v>
      </c>
      <c r="N58" s="35">
        <f t="shared" si="11"/>
        <v>0</v>
      </c>
      <c r="O58" s="36">
        <f t="shared" si="12"/>
        <v>23.802246632256299</v>
      </c>
      <c r="P58" s="18">
        <v>305335</v>
      </c>
      <c r="Q58" s="18">
        <v>1883</v>
      </c>
      <c r="R58" s="18"/>
      <c r="S58" s="18"/>
      <c r="T58" s="47"/>
    </row>
    <row r="59" spans="1:115" s="3" customFormat="1" ht="18.75">
      <c r="A59" s="14">
        <v>16</v>
      </c>
      <c r="B59" s="13">
        <v>438498603</v>
      </c>
      <c r="C59" s="13" t="s">
        <v>61</v>
      </c>
      <c r="D59" s="24"/>
      <c r="E59" s="16">
        <v>0</v>
      </c>
      <c r="F59" s="16">
        <v>0</v>
      </c>
      <c r="G59" s="57" t="s">
        <v>187</v>
      </c>
      <c r="H59" s="18">
        <f t="shared" si="13"/>
        <v>0</v>
      </c>
      <c r="I59" s="16">
        <f t="shared" si="8"/>
        <v>0</v>
      </c>
      <c r="J59" s="16">
        <v>0</v>
      </c>
      <c r="K59" s="16">
        <f t="shared" si="9"/>
        <v>0</v>
      </c>
      <c r="L59" s="33">
        <v>23.6451669072631</v>
      </c>
      <c r="M59" s="34">
        <f t="shared" si="10"/>
        <v>23.6451669072631</v>
      </c>
      <c r="N59" s="35">
        <f t="shared" si="11"/>
        <v>0</v>
      </c>
      <c r="O59" s="36">
        <f t="shared" si="12"/>
        <v>23.6451669072631</v>
      </c>
      <c r="P59" s="18">
        <v>262374</v>
      </c>
      <c r="Q59" s="18">
        <v>1515</v>
      </c>
      <c r="R59" s="18"/>
      <c r="S59" s="18"/>
      <c r="T59" s="4"/>
    </row>
    <row r="60" spans="1:115" s="3" customFormat="1" ht="18.75">
      <c r="A60" s="14">
        <v>119</v>
      </c>
      <c r="B60" s="13">
        <v>733336415</v>
      </c>
      <c r="C60" s="13" t="s">
        <v>237</v>
      </c>
      <c r="D60" s="24" t="s">
        <v>227</v>
      </c>
      <c r="E60" s="16">
        <v>0</v>
      </c>
      <c r="F60" s="16">
        <v>0</v>
      </c>
      <c r="G60" s="57" t="s">
        <v>187</v>
      </c>
      <c r="H60" s="18">
        <f t="shared" si="13"/>
        <v>0</v>
      </c>
      <c r="I60" s="16">
        <f t="shared" si="8"/>
        <v>0</v>
      </c>
      <c r="J60" s="16">
        <v>0</v>
      </c>
      <c r="K60" s="16">
        <f t="shared" si="9"/>
        <v>0</v>
      </c>
      <c r="L60" s="33">
        <v>23.334371311325</v>
      </c>
      <c r="M60" s="34">
        <f t="shared" si="10"/>
        <v>23.334371311325</v>
      </c>
      <c r="N60" s="35">
        <f t="shared" si="11"/>
        <v>0</v>
      </c>
      <c r="O60" s="36">
        <f t="shared" si="12"/>
        <v>23.334371311325</v>
      </c>
      <c r="P60" s="18"/>
      <c r="Q60" s="18"/>
      <c r="R60" s="18"/>
      <c r="S60" s="18"/>
      <c r="T60" s="47"/>
    </row>
    <row r="61" spans="1:115" s="3" customFormat="1" ht="18.75">
      <c r="A61" s="13">
        <v>114</v>
      </c>
      <c r="B61" s="13">
        <v>1332846724</v>
      </c>
      <c r="C61" s="13" t="s">
        <v>224</v>
      </c>
      <c r="D61" s="68"/>
      <c r="E61" s="16">
        <v>0</v>
      </c>
      <c r="F61" s="16">
        <v>0</v>
      </c>
      <c r="G61" s="57" t="s">
        <v>187</v>
      </c>
      <c r="H61" s="18">
        <f t="shared" si="13"/>
        <v>0</v>
      </c>
      <c r="I61" s="16">
        <f t="shared" si="8"/>
        <v>0</v>
      </c>
      <c r="J61" s="16">
        <v>0</v>
      </c>
      <c r="K61" s="16">
        <f t="shared" si="9"/>
        <v>0</v>
      </c>
      <c r="L61" s="33">
        <v>22.5177508358727</v>
      </c>
      <c r="M61" s="34">
        <f t="shared" si="10"/>
        <v>22.5177508358727</v>
      </c>
      <c r="N61" s="35">
        <f t="shared" si="11"/>
        <v>0</v>
      </c>
      <c r="O61" s="36">
        <f t="shared" si="12"/>
        <v>22.5177508358727</v>
      </c>
      <c r="P61" s="18">
        <v>208572</v>
      </c>
      <c r="Q61" s="18">
        <v>1207</v>
      </c>
      <c r="R61" s="18"/>
      <c r="S61" s="18"/>
      <c r="T61" s="48"/>
    </row>
    <row r="62" spans="1:115" s="3" customFormat="1" ht="18.75">
      <c r="A62" s="14">
        <v>124</v>
      </c>
      <c r="B62" s="13">
        <v>2140716167</v>
      </c>
      <c r="C62" s="13" t="s">
        <v>231</v>
      </c>
      <c r="D62" s="24"/>
      <c r="E62" s="16">
        <v>0</v>
      </c>
      <c r="F62" s="16">
        <v>0</v>
      </c>
      <c r="G62" s="57" t="s">
        <v>187</v>
      </c>
      <c r="H62" s="18">
        <f t="shared" si="13"/>
        <v>0</v>
      </c>
      <c r="I62" s="16">
        <f t="shared" si="8"/>
        <v>0</v>
      </c>
      <c r="J62" s="16">
        <v>0</v>
      </c>
      <c r="K62" s="16">
        <f t="shared" si="9"/>
        <v>0</v>
      </c>
      <c r="L62" s="33">
        <v>21.729087291630901</v>
      </c>
      <c r="M62" s="34">
        <f t="shared" si="10"/>
        <v>21.729087291630901</v>
      </c>
      <c r="N62" s="35">
        <f t="shared" si="11"/>
        <v>0</v>
      </c>
      <c r="O62" s="36">
        <f t="shared" si="12"/>
        <v>21.729087291630901</v>
      </c>
      <c r="P62" s="18">
        <v>213720</v>
      </c>
      <c r="Q62" s="18">
        <v>1284</v>
      </c>
      <c r="R62" s="18"/>
      <c r="S62" s="18"/>
      <c r="T62" s="47"/>
    </row>
    <row r="63" spans="1:115" s="3" customFormat="1" ht="18.75">
      <c r="A63" s="13">
        <v>145</v>
      </c>
      <c r="B63" s="13">
        <v>1879552695</v>
      </c>
      <c r="C63" s="14" t="s">
        <v>271</v>
      </c>
      <c r="D63" s="68"/>
      <c r="E63" s="16">
        <v>0</v>
      </c>
      <c r="F63" s="16">
        <v>0</v>
      </c>
      <c r="G63" s="57" t="s">
        <v>187</v>
      </c>
      <c r="H63" s="18">
        <f t="shared" si="13"/>
        <v>0</v>
      </c>
      <c r="I63" s="16">
        <f t="shared" si="8"/>
        <v>0</v>
      </c>
      <c r="J63" s="16">
        <v>0</v>
      </c>
      <c r="K63" s="16">
        <f t="shared" si="9"/>
        <v>0</v>
      </c>
      <c r="L63" s="33">
        <v>21.341780084712902</v>
      </c>
      <c r="M63" s="34">
        <f t="shared" si="10"/>
        <v>21.341780084712902</v>
      </c>
      <c r="N63" s="35">
        <f t="shared" si="11"/>
        <v>0</v>
      </c>
      <c r="O63" s="36">
        <f t="shared" si="12"/>
        <v>21.341780084712902</v>
      </c>
      <c r="P63" s="18">
        <v>0</v>
      </c>
      <c r="Q63" s="18">
        <v>0</v>
      </c>
      <c r="R63" s="4"/>
      <c r="S63" s="4"/>
      <c r="T63" s="4"/>
    </row>
    <row r="64" spans="1:115" s="3" customFormat="1" ht="18.75">
      <c r="A64" s="13">
        <v>132</v>
      </c>
      <c r="B64" s="13">
        <v>620404528</v>
      </c>
      <c r="C64" s="14" t="s">
        <v>243</v>
      </c>
      <c r="D64" s="68"/>
      <c r="E64" s="16">
        <v>0</v>
      </c>
      <c r="F64" s="16">
        <v>0</v>
      </c>
      <c r="G64" s="57" t="s">
        <v>187</v>
      </c>
      <c r="H64" s="18">
        <f t="shared" si="13"/>
        <v>0</v>
      </c>
      <c r="I64" s="16">
        <f t="shared" si="8"/>
        <v>0</v>
      </c>
      <c r="J64" s="16">
        <v>0</v>
      </c>
      <c r="K64" s="16">
        <f t="shared" si="9"/>
        <v>0</v>
      </c>
      <c r="L64" s="33">
        <v>21.303019900157</v>
      </c>
      <c r="M64" s="34">
        <f t="shared" si="10"/>
        <v>21.303019900157</v>
      </c>
      <c r="N64" s="35">
        <f t="shared" si="11"/>
        <v>0</v>
      </c>
      <c r="O64" s="36">
        <f t="shared" si="12"/>
        <v>21.303019900157</v>
      </c>
      <c r="P64" s="18">
        <v>217655</v>
      </c>
      <c r="Q64" s="18">
        <v>1302</v>
      </c>
      <c r="R64" s="18"/>
      <c r="S64" s="18"/>
      <c r="T64" s="47"/>
    </row>
    <row r="65" spans="1:20" ht="18.75">
      <c r="A65" s="13">
        <v>154</v>
      </c>
      <c r="B65" s="13">
        <v>279112514</v>
      </c>
      <c r="C65" s="14" t="s">
        <v>279</v>
      </c>
      <c r="D65" s="68"/>
      <c r="E65" s="16">
        <v>0</v>
      </c>
      <c r="F65" s="16">
        <v>0</v>
      </c>
      <c r="G65" s="57" t="s">
        <v>187</v>
      </c>
      <c r="H65" s="18">
        <f t="shared" si="13"/>
        <v>0</v>
      </c>
      <c r="I65" s="16">
        <f t="shared" si="8"/>
        <v>0</v>
      </c>
      <c r="J65" s="16">
        <v>0</v>
      </c>
      <c r="K65" s="16">
        <f t="shared" si="9"/>
        <v>0</v>
      </c>
      <c r="L65" s="33">
        <v>21.302348778189501</v>
      </c>
      <c r="M65" s="34">
        <f t="shared" si="10"/>
        <v>21.302348778189501</v>
      </c>
      <c r="N65" s="35">
        <f t="shared" si="11"/>
        <v>0</v>
      </c>
      <c r="O65" s="36">
        <f t="shared" si="12"/>
        <v>21.302348778189501</v>
      </c>
      <c r="P65" s="18">
        <v>188027</v>
      </c>
      <c r="Q65" s="18">
        <v>1150</v>
      </c>
      <c r="R65" s="4"/>
      <c r="S65" s="4"/>
      <c r="T65" s="4"/>
    </row>
    <row r="66" spans="1:20" ht="18.75">
      <c r="A66" s="14">
        <v>27</v>
      </c>
      <c r="B66" s="13">
        <v>2114875544</v>
      </c>
      <c r="C66" s="13" t="s">
        <v>73</v>
      </c>
      <c r="D66" s="24"/>
      <c r="E66" s="16">
        <v>0</v>
      </c>
      <c r="F66" s="16">
        <v>0</v>
      </c>
      <c r="G66" s="57" t="s">
        <v>187</v>
      </c>
      <c r="H66" s="18">
        <f t="shared" si="13"/>
        <v>0</v>
      </c>
      <c r="I66" s="16">
        <f t="shared" si="8"/>
        <v>0</v>
      </c>
      <c r="J66" s="16">
        <v>0</v>
      </c>
      <c r="K66" s="16">
        <f t="shared" si="9"/>
        <v>0</v>
      </c>
      <c r="L66" s="33">
        <v>21.299999851303401</v>
      </c>
      <c r="M66" s="34">
        <f t="shared" si="10"/>
        <v>21.299999851303401</v>
      </c>
      <c r="N66" s="35">
        <f t="shared" si="11"/>
        <v>0</v>
      </c>
      <c r="O66" s="36">
        <f t="shared" si="12"/>
        <v>21.299999851303401</v>
      </c>
      <c r="P66" s="18"/>
      <c r="Q66" s="18"/>
      <c r="R66" s="18"/>
      <c r="S66" s="18"/>
      <c r="T66" s="4"/>
    </row>
    <row r="67" spans="1:20" ht="18.75">
      <c r="A67" s="13">
        <v>108</v>
      </c>
      <c r="B67" s="13">
        <v>914057984</v>
      </c>
      <c r="C67" s="13" t="s">
        <v>196</v>
      </c>
      <c r="D67" s="24"/>
      <c r="E67" s="16">
        <v>0</v>
      </c>
      <c r="F67" s="16">
        <v>0</v>
      </c>
      <c r="G67" s="57" t="s">
        <v>187</v>
      </c>
      <c r="H67" s="18">
        <f t="shared" si="13"/>
        <v>0</v>
      </c>
      <c r="I67" s="16">
        <f t="shared" si="8"/>
        <v>0</v>
      </c>
      <c r="J67" s="16">
        <v>0</v>
      </c>
      <c r="K67" s="16">
        <f t="shared" si="9"/>
        <v>0</v>
      </c>
      <c r="L67" s="33">
        <v>20.3510959276622</v>
      </c>
      <c r="M67" s="34">
        <f t="shared" si="10"/>
        <v>20.3510959276622</v>
      </c>
      <c r="N67" s="35">
        <f t="shared" si="11"/>
        <v>0</v>
      </c>
      <c r="O67" s="36">
        <f t="shared" si="12"/>
        <v>20.3510959276622</v>
      </c>
      <c r="P67" s="18"/>
      <c r="Q67" s="18"/>
      <c r="R67" s="18"/>
      <c r="S67" s="18"/>
      <c r="T67" s="47"/>
    </row>
    <row r="68" spans="1:20" ht="18.75">
      <c r="A68" s="13">
        <v>149</v>
      </c>
      <c r="B68" s="13">
        <v>1326195449</v>
      </c>
      <c r="C68" s="14" t="s">
        <v>134</v>
      </c>
      <c r="D68" s="68"/>
      <c r="E68" s="16">
        <v>0</v>
      </c>
      <c r="F68" s="16">
        <v>0</v>
      </c>
      <c r="G68" s="57" t="s">
        <v>187</v>
      </c>
      <c r="H68" s="18">
        <f t="shared" ref="H68:H84" si="14">E68</f>
        <v>0</v>
      </c>
      <c r="I68" s="16">
        <f t="shared" si="8"/>
        <v>0</v>
      </c>
      <c r="J68" s="16">
        <v>0</v>
      </c>
      <c r="K68" s="16">
        <f t="shared" si="9"/>
        <v>0</v>
      </c>
      <c r="L68" s="33">
        <v>20.054690037972101</v>
      </c>
      <c r="M68" s="34">
        <f t="shared" si="10"/>
        <v>20.054690037972101</v>
      </c>
      <c r="N68" s="35">
        <f t="shared" si="11"/>
        <v>0</v>
      </c>
      <c r="O68" s="36">
        <f t="shared" si="12"/>
        <v>20.054690037972101</v>
      </c>
      <c r="P68" s="18">
        <v>182053</v>
      </c>
      <c r="Q68" s="18">
        <v>1066</v>
      </c>
      <c r="R68" s="4"/>
      <c r="S68" s="4"/>
      <c r="T68" s="4"/>
    </row>
    <row r="69" spans="1:20" ht="18.75">
      <c r="A69" s="13">
        <v>156</v>
      </c>
      <c r="B69" s="13">
        <v>1754610165</v>
      </c>
      <c r="C69" s="13" t="b">
        <v>1</v>
      </c>
      <c r="D69" s="6"/>
      <c r="E69" s="16">
        <v>1</v>
      </c>
      <c r="F69" s="16">
        <v>0</v>
      </c>
      <c r="G69" s="57" t="s">
        <v>187</v>
      </c>
      <c r="H69" s="18">
        <f t="shared" si="14"/>
        <v>1</v>
      </c>
      <c r="I69" s="16">
        <f t="shared" si="8"/>
        <v>0</v>
      </c>
      <c r="J69" s="16">
        <v>0</v>
      </c>
      <c r="K69" s="16">
        <f t="shared" ref="K69:K70" si="15">SUM(I69+H69+J69)</f>
        <v>1</v>
      </c>
      <c r="L69" s="33">
        <v>18.9620209139823</v>
      </c>
      <c r="M69" s="34">
        <f t="shared" ref="M69:M70" si="16">K69+L69</f>
        <v>19.9620209139823</v>
      </c>
      <c r="N69" s="35">
        <f t="shared" ref="N69:N84" si="17">VLOOKUP(G69,$U$3:$V$9,2,FALSE)</f>
        <v>0</v>
      </c>
      <c r="O69" s="36">
        <f t="shared" ref="O69:O70" si="18">M69-N69</f>
        <v>19.9620209139823</v>
      </c>
      <c r="P69" s="18"/>
      <c r="Q69" s="18"/>
      <c r="R69" s="4"/>
      <c r="S69" s="4"/>
      <c r="T69" s="4"/>
    </row>
    <row r="70" spans="1:20" ht="18.75">
      <c r="A70" s="13">
        <v>152</v>
      </c>
      <c r="B70" s="13">
        <v>808637979</v>
      </c>
      <c r="C70" s="14" t="s">
        <v>277</v>
      </c>
      <c r="D70" s="68"/>
      <c r="E70" s="16">
        <v>0</v>
      </c>
      <c r="F70" s="16">
        <v>0</v>
      </c>
      <c r="G70" s="57" t="s">
        <v>187</v>
      </c>
      <c r="H70" s="18">
        <f t="shared" si="14"/>
        <v>0</v>
      </c>
      <c r="I70" s="16">
        <f t="shared" si="8"/>
        <v>0</v>
      </c>
      <c r="J70" s="16">
        <v>0</v>
      </c>
      <c r="K70" s="16">
        <f t="shared" si="15"/>
        <v>0</v>
      </c>
      <c r="L70" s="33">
        <v>19.595154772436</v>
      </c>
      <c r="M70" s="34">
        <f t="shared" si="16"/>
        <v>19.595154772436</v>
      </c>
      <c r="N70" s="35">
        <f t="shared" si="17"/>
        <v>0</v>
      </c>
      <c r="O70" s="36">
        <f t="shared" si="18"/>
        <v>19.595154772436</v>
      </c>
      <c r="P70" s="18">
        <v>152704</v>
      </c>
      <c r="Q70" s="18">
        <v>923</v>
      </c>
      <c r="R70" s="4"/>
      <c r="S70" s="4"/>
      <c r="T70" s="4"/>
    </row>
    <row r="71" spans="1:20" ht="18.75">
      <c r="A71" s="13">
        <v>135</v>
      </c>
      <c r="B71" s="13">
        <v>228737868</v>
      </c>
      <c r="C71" s="14" t="s">
        <v>248</v>
      </c>
      <c r="D71" s="68"/>
      <c r="E71" s="16">
        <v>0</v>
      </c>
      <c r="F71" s="16">
        <v>0</v>
      </c>
      <c r="G71" s="57" t="s">
        <v>187</v>
      </c>
      <c r="H71" s="18">
        <f t="shared" si="14"/>
        <v>0</v>
      </c>
      <c r="I71" s="16">
        <f t="shared" ref="I71:I84" si="19">F71/$V$13</f>
        <v>0</v>
      </c>
      <c r="J71" s="16">
        <v>0</v>
      </c>
      <c r="K71" s="16">
        <f t="shared" ref="K71:K84" si="20">SUM(I71+H71+J71)</f>
        <v>0</v>
      </c>
      <c r="L71" s="33">
        <v>18.5389460247339</v>
      </c>
      <c r="M71" s="34">
        <f t="shared" ref="M71:M84" si="21">K71+L71</f>
        <v>18.5389460247339</v>
      </c>
      <c r="N71" s="35">
        <f t="shared" si="17"/>
        <v>0</v>
      </c>
      <c r="O71" s="36">
        <f t="shared" ref="O71:O84" si="22">M71-N71</f>
        <v>18.5389460247339</v>
      </c>
      <c r="P71" s="18"/>
      <c r="Q71" s="18"/>
      <c r="R71" s="18"/>
      <c r="S71" s="18"/>
      <c r="T71" s="47"/>
    </row>
    <row r="72" spans="1:20" ht="18.75">
      <c r="A72" s="13">
        <v>146</v>
      </c>
      <c r="B72" s="13">
        <v>1422435637</v>
      </c>
      <c r="C72" s="14" t="s">
        <v>272</v>
      </c>
      <c r="D72" s="68"/>
      <c r="E72" s="16">
        <v>0</v>
      </c>
      <c r="F72" s="16">
        <v>0</v>
      </c>
      <c r="G72" s="57" t="s">
        <v>187</v>
      </c>
      <c r="H72" s="18">
        <f t="shared" si="14"/>
        <v>0</v>
      </c>
      <c r="I72" s="16">
        <f t="shared" si="19"/>
        <v>0</v>
      </c>
      <c r="J72" s="16">
        <v>0</v>
      </c>
      <c r="K72" s="16">
        <f t="shared" si="20"/>
        <v>0</v>
      </c>
      <c r="L72" s="33">
        <v>18.386264465579799</v>
      </c>
      <c r="M72" s="34">
        <f t="shared" si="21"/>
        <v>18.386264465579799</v>
      </c>
      <c r="N72" s="35">
        <f t="shared" si="17"/>
        <v>0</v>
      </c>
      <c r="O72" s="36">
        <f t="shared" si="22"/>
        <v>18.386264465579799</v>
      </c>
      <c r="P72" s="18">
        <v>0</v>
      </c>
      <c r="Q72" s="18">
        <v>0</v>
      </c>
      <c r="R72" s="4"/>
      <c r="S72" s="4"/>
      <c r="T72" s="4"/>
    </row>
    <row r="73" spans="1:20" ht="18.75">
      <c r="A73" s="13">
        <v>112</v>
      </c>
      <c r="B73" s="13">
        <v>1820590372</v>
      </c>
      <c r="C73" s="13" t="s">
        <v>219</v>
      </c>
      <c r="D73" s="68"/>
      <c r="E73" s="16">
        <v>0</v>
      </c>
      <c r="F73" s="16">
        <v>0</v>
      </c>
      <c r="G73" s="57" t="s">
        <v>187</v>
      </c>
      <c r="H73" s="18">
        <f t="shared" si="14"/>
        <v>0</v>
      </c>
      <c r="I73" s="16">
        <f t="shared" si="19"/>
        <v>0</v>
      </c>
      <c r="J73" s="16">
        <v>0</v>
      </c>
      <c r="K73" s="16">
        <f t="shared" si="20"/>
        <v>0</v>
      </c>
      <c r="L73" s="33">
        <v>18.32</v>
      </c>
      <c r="M73" s="34">
        <f t="shared" si="21"/>
        <v>18.32</v>
      </c>
      <c r="N73" s="35">
        <f t="shared" si="17"/>
        <v>0</v>
      </c>
      <c r="O73" s="36">
        <f t="shared" si="22"/>
        <v>18.32</v>
      </c>
      <c r="P73" s="18">
        <v>0</v>
      </c>
      <c r="Q73" s="18">
        <v>0</v>
      </c>
      <c r="R73" s="4"/>
      <c r="S73" s="4"/>
      <c r="T73" s="4"/>
    </row>
    <row r="74" spans="1:20" ht="18.75">
      <c r="A74" s="13">
        <v>151</v>
      </c>
      <c r="B74" s="13">
        <v>229196773</v>
      </c>
      <c r="C74" s="14" t="s">
        <v>275</v>
      </c>
      <c r="D74" s="68"/>
      <c r="E74" s="16">
        <v>0</v>
      </c>
      <c r="F74" s="16">
        <v>0</v>
      </c>
      <c r="G74" s="57" t="s">
        <v>187</v>
      </c>
      <c r="H74" s="18">
        <f t="shared" si="14"/>
        <v>0</v>
      </c>
      <c r="I74" s="16">
        <f t="shared" si="19"/>
        <v>0</v>
      </c>
      <c r="J74" s="16">
        <v>0</v>
      </c>
      <c r="K74" s="16">
        <f t="shared" si="20"/>
        <v>0</v>
      </c>
      <c r="L74" s="33">
        <v>18.305464317308001</v>
      </c>
      <c r="M74" s="34">
        <f t="shared" si="21"/>
        <v>18.305464317308001</v>
      </c>
      <c r="N74" s="35">
        <f t="shared" si="17"/>
        <v>0</v>
      </c>
      <c r="O74" s="36">
        <f t="shared" si="22"/>
        <v>18.305464317308001</v>
      </c>
      <c r="P74" s="18">
        <v>128342</v>
      </c>
      <c r="Q74" s="18">
        <v>871</v>
      </c>
      <c r="R74" s="4"/>
      <c r="S74" s="4"/>
      <c r="T74" s="4"/>
    </row>
    <row r="75" spans="1:20" ht="18.75">
      <c r="A75" s="14">
        <v>100</v>
      </c>
      <c r="B75" s="13">
        <v>1516934519</v>
      </c>
      <c r="C75" s="14" t="s">
        <v>185</v>
      </c>
      <c r="D75" s="24"/>
      <c r="E75" s="16">
        <v>0</v>
      </c>
      <c r="F75" s="16">
        <v>0</v>
      </c>
      <c r="G75" s="57" t="s">
        <v>187</v>
      </c>
      <c r="H75" s="18">
        <f t="shared" si="14"/>
        <v>0</v>
      </c>
      <c r="I75" s="16">
        <f t="shared" si="19"/>
        <v>0</v>
      </c>
      <c r="J75" s="16">
        <v>0</v>
      </c>
      <c r="K75" s="16">
        <f t="shared" si="20"/>
        <v>0</v>
      </c>
      <c r="L75" s="33">
        <v>18.261857269231999</v>
      </c>
      <c r="M75" s="34">
        <f t="shared" si="21"/>
        <v>18.261857269231999</v>
      </c>
      <c r="N75" s="35">
        <f t="shared" si="17"/>
        <v>0</v>
      </c>
      <c r="O75" s="36">
        <f t="shared" si="22"/>
        <v>18.261857269231999</v>
      </c>
      <c r="P75" s="18"/>
      <c r="Q75" s="18"/>
      <c r="R75" s="18"/>
      <c r="S75" s="18"/>
      <c r="T75" s="47"/>
    </row>
    <row r="76" spans="1:20" ht="18.75">
      <c r="A76" s="13">
        <v>150</v>
      </c>
      <c r="B76" s="13">
        <v>1505521928</v>
      </c>
      <c r="C76" s="14" t="s">
        <v>276</v>
      </c>
      <c r="D76" s="68"/>
      <c r="E76" s="16">
        <v>0</v>
      </c>
      <c r="F76" s="16">
        <v>0</v>
      </c>
      <c r="G76" s="57" t="s">
        <v>187</v>
      </c>
      <c r="H76" s="18">
        <f t="shared" si="14"/>
        <v>0</v>
      </c>
      <c r="I76" s="16">
        <f t="shared" si="19"/>
        <v>0</v>
      </c>
      <c r="J76" s="16">
        <v>0</v>
      </c>
      <c r="K76" s="16">
        <f t="shared" si="20"/>
        <v>0</v>
      </c>
      <c r="L76" s="33">
        <v>18.138294570322</v>
      </c>
      <c r="M76" s="34">
        <f t="shared" si="21"/>
        <v>18.138294570322</v>
      </c>
      <c r="N76" s="35">
        <f t="shared" si="17"/>
        <v>0</v>
      </c>
      <c r="O76" s="36">
        <f t="shared" si="22"/>
        <v>18.138294570322</v>
      </c>
      <c r="P76" s="18">
        <v>86068</v>
      </c>
      <c r="Q76" s="18">
        <v>516</v>
      </c>
      <c r="R76" s="4"/>
      <c r="S76" s="4"/>
      <c r="T76" s="4"/>
    </row>
    <row r="77" spans="1:20" ht="18.75">
      <c r="A77" s="13">
        <v>147</v>
      </c>
      <c r="B77" s="13">
        <v>555504374</v>
      </c>
      <c r="C77" s="14" t="s">
        <v>273</v>
      </c>
      <c r="D77" s="68"/>
      <c r="E77" s="16">
        <v>0</v>
      </c>
      <c r="F77" s="16">
        <v>0</v>
      </c>
      <c r="G77" s="57" t="s">
        <v>187</v>
      </c>
      <c r="H77" s="18">
        <f t="shared" si="14"/>
        <v>0</v>
      </c>
      <c r="I77" s="16">
        <f t="shared" si="19"/>
        <v>0</v>
      </c>
      <c r="J77" s="16">
        <v>0</v>
      </c>
      <c r="K77" s="16">
        <f t="shared" si="20"/>
        <v>0</v>
      </c>
      <c r="L77" s="33">
        <v>18.014731871412</v>
      </c>
      <c r="M77" s="34">
        <f t="shared" si="21"/>
        <v>18.014731871412</v>
      </c>
      <c r="N77" s="35">
        <f t="shared" si="17"/>
        <v>0</v>
      </c>
      <c r="O77" s="36">
        <f t="shared" si="22"/>
        <v>18.014731871412</v>
      </c>
      <c r="P77" s="18">
        <v>0</v>
      </c>
      <c r="Q77" s="18">
        <v>0</v>
      </c>
      <c r="R77" s="4"/>
      <c r="S77" s="4"/>
      <c r="T77" s="4"/>
    </row>
    <row r="78" spans="1:20" ht="18.75">
      <c r="A78" s="13">
        <v>139</v>
      </c>
      <c r="B78" s="13">
        <v>733371013</v>
      </c>
      <c r="C78" s="14" t="s">
        <v>260</v>
      </c>
      <c r="D78" s="68"/>
      <c r="E78" s="16">
        <v>0</v>
      </c>
      <c r="F78" s="16">
        <v>0</v>
      </c>
      <c r="G78" s="57" t="s">
        <v>187</v>
      </c>
      <c r="H78" s="18">
        <f t="shared" si="14"/>
        <v>0</v>
      </c>
      <c r="I78" s="16">
        <f t="shared" si="19"/>
        <v>0</v>
      </c>
      <c r="J78" s="16">
        <v>0</v>
      </c>
      <c r="K78" s="16">
        <f t="shared" si="20"/>
        <v>0</v>
      </c>
      <c r="L78" s="33">
        <v>17.943195572043098</v>
      </c>
      <c r="M78" s="34">
        <f t="shared" si="21"/>
        <v>17.943195572043098</v>
      </c>
      <c r="N78" s="35">
        <f t="shared" si="17"/>
        <v>0</v>
      </c>
      <c r="O78" s="36">
        <f t="shared" si="22"/>
        <v>17.943195572043098</v>
      </c>
      <c r="P78" s="18"/>
      <c r="Q78" s="18"/>
      <c r="R78" s="64"/>
      <c r="S78" s="64"/>
      <c r="T78" s="67"/>
    </row>
    <row r="79" spans="1:20" ht="18.75">
      <c r="A79" s="13">
        <v>137</v>
      </c>
      <c r="B79" s="13">
        <v>1604916542</v>
      </c>
      <c r="C79" s="14" t="s">
        <v>250</v>
      </c>
      <c r="D79" s="68"/>
      <c r="E79" s="16">
        <v>0</v>
      </c>
      <c r="F79" s="16">
        <v>0</v>
      </c>
      <c r="G79" s="57" t="s">
        <v>187</v>
      </c>
      <c r="H79" s="18">
        <f t="shared" si="14"/>
        <v>0</v>
      </c>
      <c r="I79" s="16">
        <f t="shared" si="19"/>
        <v>0</v>
      </c>
      <c r="J79" s="16">
        <v>0</v>
      </c>
      <c r="K79" s="16">
        <f t="shared" si="20"/>
        <v>0</v>
      </c>
      <c r="L79" s="33">
        <v>17.881251416689398</v>
      </c>
      <c r="M79" s="34">
        <f t="shared" si="21"/>
        <v>17.881251416689398</v>
      </c>
      <c r="N79" s="35">
        <f t="shared" si="17"/>
        <v>0</v>
      </c>
      <c r="O79" s="36">
        <f t="shared" si="22"/>
        <v>17.881251416689398</v>
      </c>
      <c r="P79" s="18"/>
      <c r="Q79" s="18"/>
      <c r="R79" s="64"/>
      <c r="S79" s="64"/>
      <c r="T79" s="67"/>
    </row>
    <row r="80" spans="1:20" ht="18.75">
      <c r="A80" s="13">
        <v>157</v>
      </c>
      <c r="B80" s="13">
        <v>738646680</v>
      </c>
      <c r="C80" s="66" t="s">
        <v>284</v>
      </c>
      <c r="E80" s="16">
        <v>3</v>
      </c>
      <c r="F80" s="16">
        <v>36</v>
      </c>
      <c r="G80" s="57" t="s">
        <v>187</v>
      </c>
      <c r="H80" s="18">
        <f t="shared" si="14"/>
        <v>3</v>
      </c>
      <c r="I80" s="16">
        <f t="shared" si="19"/>
        <v>0.72</v>
      </c>
      <c r="J80" s="16">
        <v>0</v>
      </c>
      <c r="K80" s="16">
        <f t="shared" si="20"/>
        <v>3.7199999999999998</v>
      </c>
      <c r="L80" s="33">
        <v>17.964911948637202</v>
      </c>
      <c r="M80" s="34">
        <f t="shared" si="21"/>
        <v>21.6849119486372</v>
      </c>
      <c r="N80" s="35">
        <f t="shared" si="17"/>
        <v>0</v>
      </c>
      <c r="O80" s="36">
        <f t="shared" si="22"/>
        <v>21.6849119486372</v>
      </c>
      <c r="Q80" s="18"/>
      <c r="R80" s="18">
        <v>56</v>
      </c>
      <c r="S80" s="6">
        <f>_xlfn.AGGREGATE(16,6,$O$5:$O$79,1-(R80-1)/$V$1)</f>
        <v>17.96491194863723</v>
      </c>
    </row>
    <row r="81" spans="1:19" ht="18.75">
      <c r="A81" s="13">
        <v>158</v>
      </c>
      <c r="B81" s="13">
        <v>1818235660</v>
      </c>
      <c r="C81" s="66" t="s">
        <v>285</v>
      </c>
      <c r="E81" s="16">
        <v>0</v>
      </c>
      <c r="F81" s="16">
        <v>0</v>
      </c>
      <c r="G81" s="57" t="s">
        <v>187</v>
      </c>
      <c r="H81" s="18">
        <f t="shared" si="14"/>
        <v>0</v>
      </c>
      <c r="I81" s="16">
        <f t="shared" si="19"/>
        <v>0</v>
      </c>
      <c r="J81" s="16">
        <v>0</v>
      </c>
      <c r="K81" s="16">
        <f t="shared" si="20"/>
        <v>0</v>
      </c>
      <c r="L81" s="33">
        <v>18.0897520814645</v>
      </c>
      <c r="M81" s="34">
        <f t="shared" si="21"/>
        <v>18.0897520814645</v>
      </c>
      <c r="N81" s="35">
        <f t="shared" si="17"/>
        <v>0</v>
      </c>
      <c r="O81" s="36">
        <f t="shared" si="22"/>
        <v>18.0897520814645</v>
      </c>
      <c r="Q81" s="18"/>
      <c r="R81" s="18">
        <v>55</v>
      </c>
      <c r="S81" s="6">
        <f>_xlfn.AGGREGATE(16,6,$O$5:$O$79,1-(R81-1)/$V$1)</f>
        <v>18.0897520814645</v>
      </c>
    </row>
    <row r="82" spans="1:19" ht="18.75">
      <c r="A82" s="13">
        <v>159</v>
      </c>
      <c r="B82" s="13">
        <v>353493830</v>
      </c>
      <c r="C82" s="66" t="s">
        <v>281</v>
      </c>
      <c r="E82" s="16">
        <v>0</v>
      </c>
      <c r="F82" s="16">
        <v>0</v>
      </c>
      <c r="G82" s="57" t="s">
        <v>187</v>
      </c>
      <c r="H82" s="18">
        <f t="shared" si="14"/>
        <v>0</v>
      </c>
      <c r="I82" s="16">
        <f t="shared" si="19"/>
        <v>0</v>
      </c>
      <c r="J82" s="16">
        <v>0</v>
      </c>
      <c r="K82" s="16">
        <f t="shared" si="20"/>
        <v>0</v>
      </c>
      <c r="L82" s="33">
        <v>18.3085791064563</v>
      </c>
      <c r="M82" s="34">
        <f t="shared" si="21"/>
        <v>18.3085791064563</v>
      </c>
      <c r="N82" s="35">
        <f t="shared" si="17"/>
        <v>0</v>
      </c>
      <c r="O82" s="36">
        <f t="shared" si="22"/>
        <v>18.3085791064563</v>
      </c>
      <c r="Q82" s="18"/>
      <c r="R82" s="18">
        <v>53</v>
      </c>
      <c r="S82" s="6">
        <f>_xlfn.AGGREGATE(16,6,$O$5:$O$79,1-(R82-1)/$V$1)</f>
        <v>18.308579106456286</v>
      </c>
    </row>
    <row r="83" spans="1:19" ht="18.75">
      <c r="A83" s="13">
        <v>160</v>
      </c>
      <c r="B83" s="13">
        <v>1984562076</v>
      </c>
      <c r="C83" s="66" t="s">
        <v>286</v>
      </c>
      <c r="E83" s="16">
        <v>0</v>
      </c>
      <c r="F83" s="16">
        <v>0</v>
      </c>
      <c r="G83" s="57" t="s">
        <v>187</v>
      </c>
      <c r="H83" s="18">
        <f t="shared" si="14"/>
        <v>0</v>
      </c>
      <c r="I83" s="16">
        <f t="shared" si="19"/>
        <v>0</v>
      </c>
      <c r="J83" s="16">
        <v>0</v>
      </c>
      <c r="K83" s="16">
        <f t="shared" si="20"/>
        <v>0</v>
      </c>
      <c r="L83" s="33">
        <v>21.300083741549301</v>
      </c>
      <c r="M83" s="34">
        <f t="shared" si="21"/>
        <v>21.300083741549301</v>
      </c>
      <c r="N83" s="35">
        <f t="shared" si="17"/>
        <v>0</v>
      </c>
      <c r="O83" s="36">
        <f t="shared" si="22"/>
        <v>21.300083741549301</v>
      </c>
      <c r="Q83" s="18"/>
      <c r="R83" s="18">
        <v>47</v>
      </c>
      <c r="S83" s="6">
        <f>_xlfn.AGGREGATE(16,6,$O$5:$O$79,1-(R83-1)/$V$1)</f>
        <v>21.300083741549333</v>
      </c>
    </row>
    <row r="84" spans="1:19" ht="18.75">
      <c r="A84" s="13">
        <v>161</v>
      </c>
      <c r="B84" s="13">
        <v>0</v>
      </c>
      <c r="C84" s="13"/>
      <c r="E84" s="16">
        <v>0</v>
      </c>
      <c r="F84" s="16">
        <v>0</v>
      </c>
      <c r="G84" s="57" t="s">
        <v>187</v>
      </c>
      <c r="H84" s="18">
        <f t="shared" si="14"/>
        <v>0</v>
      </c>
      <c r="I84" s="16">
        <f t="shared" si="19"/>
        <v>0</v>
      </c>
      <c r="J84" s="16">
        <v>0</v>
      </c>
      <c r="K84" s="16">
        <f t="shared" si="20"/>
        <v>0</v>
      </c>
      <c r="L84" s="33">
        <v>0</v>
      </c>
      <c r="M84" s="34">
        <f t="shared" si="21"/>
        <v>0</v>
      </c>
      <c r="N84" s="35">
        <f t="shared" si="17"/>
        <v>0</v>
      </c>
      <c r="O84" s="36">
        <f t="shared" si="22"/>
        <v>0</v>
      </c>
      <c r="P84" s="18"/>
      <c r="Q84" s="18"/>
    </row>
  </sheetData>
  <autoFilter ref="A4:T84" xr:uid="{00000000-0009-0000-0000-00001A000000}">
    <sortState xmlns:xlrd2="http://schemas.microsoft.com/office/spreadsheetml/2017/richdata2" ref="A4:T84">
      <sortCondition descending="1" ref="O4"/>
    </sortState>
  </autoFilter>
  <mergeCells count="4">
    <mergeCell ref="A1:Q1"/>
    <mergeCell ref="A2:Q2"/>
    <mergeCell ref="A3:D3"/>
    <mergeCell ref="G3:O3"/>
  </mergeCells>
  <phoneticPr fontId="22" type="noConversion"/>
  <conditionalFormatting sqref="E80">
    <cfRule type="cellIs" dxfId="276" priority="15" operator="lessThan">
      <formula>1</formula>
    </cfRule>
  </conditionalFormatting>
  <conditionalFormatting sqref="F80">
    <cfRule type="cellIs" dxfId="275" priority="14" operator="lessThan">
      <formula>1</formula>
    </cfRule>
  </conditionalFormatting>
  <conditionalFormatting sqref="J80">
    <cfRule type="cellIs" dxfId="274" priority="13" operator="lessThan">
      <formula>1</formula>
    </cfRule>
  </conditionalFormatting>
  <conditionalFormatting sqref="E81">
    <cfRule type="cellIs" dxfId="273" priority="12" operator="lessThan">
      <formula>1</formula>
    </cfRule>
  </conditionalFormatting>
  <conditionalFormatting sqref="F81">
    <cfRule type="cellIs" dxfId="272" priority="8" operator="lessThan">
      <formula>1</formula>
    </cfRule>
  </conditionalFormatting>
  <conditionalFormatting sqref="J81">
    <cfRule type="cellIs" dxfId="271" priority="4" operator="lessThan">
      <formula>1</formula>
    </cfRule>
  </conditionalFormatting>
  <conditionalFormatting sqref="E82">
    <cfRule type="cellIs" dxfId="270" priority="11" operator="lessThan">
      <formula>1</formula>
    </cfRule>
  </conditionalFormatting>
  <conditionalFormatting sqref="F82">
    <cfRule type="cellIs" dxfId="269" priority="7" operator="lessThan">
      <formula>1</formula>
    </cfRule>
  </conditionalFormatting>
  <conditionalFormatting sqref="J82">
    <cfRule type="cellIs" dxfId="268" priority="3" operator="lessThan">
      <formula>1</formula>
    </cfRule>
  </conditionalFormatting>
  <conditionalFormatting sqref="E83">
    <cfRule type="cellIs" dxfId="267" priority="10" operator="lessThan">
      <formula>1</formula>
    </cfRule>
  </conditionalFormatting>
  <conditionalFormatting sqref="F83">
    <cfRule type="cellIs" dxfId="266" priority="6" operator="lessThan">
      <formula>1</formula>
    </cfRule>
  </conditionalFormatting>
  <conditionalFormatting sqref="J83">
    <cfRule type="cellIs" dxfId="265" priority="2" operator="lessThan">
      <formula>1</formula>
    </cfRule>
  </conditionalFormatting>
  <conditionalFormatting sqref="E84">
    <cfRule type="cellIs" dxfId="264" priority="9" operator="lessThan">
      <formula>1</formula>
    </cfRule>
  </conditionalFormatting>
  <conditionalFormatting sqref="F84">
    <cfRule type="cellIs" dxfId="263" priority="5" operator="lessThan">
      <formula>1</formula>
    </cfRule>
  </conditionalFormatting>
  <conditionalFormatting sqref="J84">
    <cfRule type="cellIs" dxfId="262" priority="1" operator="lessThan">
      <formula>1</formula>
    </cfRule>
  </conditionalFormatting>
  <conditionalFormatting sqref="E5:E79">
    <cfRule type="cellIs" dxfId="261" priority="21" operator="lessThan">
      <formula>1</formula>
    </cfRule>
  </conditionalFormatting>
  <conditionalFormatting sqref="F5:F79">
    <cfRule type="cellIs" dxfId="260" priority="20" operator="lessThan">
      <formula>1</formula>
    </cfRule>
  </conditionalFormatting>
  <conditionalFormatting sqref="J5:J77">
    <cfRule type="cellIs" dxfId="259" priority="19" operator="lessThan">
      <formula>1</formula>
    </cfRule>
  </conditionalFormatting>
  <conditionalFormatting sqref="J78:J79">
    <cfRule type="cellIs" dxfId="258" priority="16" operator="lessThan">
      <formula>1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DK84"/>
  <sheetViews>
    <sheetView topLeftCell="A32" zoomScale="80" zoomScaleNormal="80" workbookViewId="0">
      <selection activeCell="O62" sqref="O62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活动中心2020年4月12日分包贡献明细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50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95</v>
      </c>
      <c r="D5" s="24"/>
      <c r="E5" s="16">
        <v>0</v>
      </c>
      <c r="F5" s="16">
        <v>0</v>
      </c>
      <c r="G5" s="57" t="s">
        <v>187</v>
      </c>
      <c r="H5" s="18">
        <f t="shared" ref="H5:H36" si="1">E5</f>
        <v>0</v>
      </c>
      <c r="I5" s="16">
        <f t="shared" ref="I5:I36" si="2">F5/$V$13</f>
        <v>0</v>
      </c>
      <c r="J5" s="16">
        <v>5</v>
      </c>
      <c r="K5" s="16">
        <f t="shared" ref="K5:K36" si="3">SUM(I5+H5+J5)</f>
        <v>5</v>
      </c>
      <c r="L5" s="33">
        <v>37.22</v>
      </c>
      <c r="M5" s="34">
        <f t="shared" ref="M5:M36" si="4">K5+L5</f>
        <v>42.22</v>
      </c>
      <c r="N5" s="35">
        <f t="shared" ref="N5:N36" si="5">VLOOKUP(G5,$U$3:$V$9,2,FALSE)</f>
        <v>0</v>
      </c>
      <c r="O5" s="36">
        <f t="shared" ref="O5:O36" si="6">M5-N5</f>
        <v>42.22</v>
      </c>
      <c r="P5" s="18">
        <v>441386</v>
      </c>
      <c r="Q5" s="18">
        <v>2521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94</v>
      </c>
      <c r="B6" s="13">
        <v>1885772704</v>
      </c>
      <c r="C6" s="13" t="s">
        <v>180</v>
      </c>
      <c r="D6" s="24"/>
      <c r="E6" s="16">
        <v>2</v>
      </c>
      <c r="F6" s="16">
        <v>60</v>
      </c>
      <c r="G6" s="43" t="s">
        <v>113</v>
      </c>
      <c r="H6" s="18">
        <f t="shared" si="1"/>
        <v>2</v>
      </c>
      <c r="I6" s="16">
        <f t="shared" si="2"/>
        <v>1.2</v>
      </c>
      <c r="J6" s="16">
        <v>0</v>
      </c>
      <c r="K6" s="16">
        <f t="shared" si="3"/>
        <v>3.2</v>
      </c>
      <c r="L6" s="33">
        <v>30.803106055752899</v>
      </c>
      <c r="M6" s="34">
        <f t="shared" si="4"/>
        <v>34.003106055752902</v>
      </c>
      <c r="N6" s="35">
        <f t="shared" si="5"/>
        <v>10.625</v>
      </c>
      <c r="O6" s="36">
        <f t="shared" si="6"/>
        <v>23.378106055752902</v>
      </c>
      <c r="P6" s="18">
        <v>232851</v>
      </c>
      <c r="Q6" s="18">
        <v>1258</v>
      </c>
      <c r="R6" s="18"/>
      <c r="S6" s="18"/>
      <c r="T6" s="47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62</v>
      </c>
      <c r="B7" s="13">
        <v>643913124</v>
      </c>
      <c r="C7" s="13" t="s">
        <v>125</v>
      </c>
      <c r="D7" s="24"/>
      <c r="E7" s="16">
        <v>2</v>
      </c>
      <c r="F7" s="16">
        <v>60</v>
      </c>
      <c r="G7" s="43" t="s">
        <v>113</v>
      </c>
      <c r="H7" s="18">
        <f t="shared" si="1"/>
        <v>2</v>
      </c>
      <c r="I7" s="16">
        <f t="shared" si="2"/>
        <v>1.2</v>
      </c>
      <c r="J7" s="16">
        <v>0</v>
      </c>
      <c r="K7" s="16">
        <f t="shared" si="3"/>
        <v>3.2</v>
      </c>
      <c r="L7" s="33">
        <v>30.7048140092441</v>
      </c>
      <c r="M7" s="34">
        <f t="shared" si="4"/>
        <v>33.904814009244099</v>
      </c>
      <c r="N7" s="35">
        <f t="shared" si="5"/>
        <v>10.625</v>
      </c>
      <c r="O7" s="36">
        <f t="shared" si="6"/>
        <v>23.279814009244099</v>
      </c>
      <c r="P7" s="18">
        <v>346315</v>
      </c>
      <c r="Q7" s="18">
        <v>2089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23</v>
      </c>
      <c r="B8" s="13">
        <v>340156892</v>
      </c>
      <c r="C8" s="13" t="s">
        <v>70</v>
      </c>
      <c r="D8" s="24"/>
      <c r="E8" s="16">
        <v>3</v>
      </c>
      <c r="F8" s="16">
        <v>60</v>
      </c>
      <c r="G8" s="43" t="s">
        <v>113</v>
      </c>
      <c r="H8" s="18">
        <f t="shared" si="1"/>
        <v>3</v>
      </c>
      <c r="I8" s="16">
        <f t="shared" si="2"/>
        <v>1.2</v>
      </c>
      <c r="J8" s="16">
        <v>1</v>
      </c>
      <c r="K8" s="16">
        <f t="shared" si="3"/>
        <v>5.2</v>
      </c>
      <c r="L8" s="33">
        <v>28.573628463138501</v>
      </c>
      <c r="M8" s="34">
        <f t="shared" si="4"/>
        <v>33.7736284631385</v>
      </c>
      <c r="N8" s="35">
        <f t="shared" si="5"/>
        <v>10.625</v>
      </c>
      <c r="O8" s="36">
        <f t="shared" si="6"/>
        <v>23.1486284631385</v>
      </c>
      <c r="P8" s="18">
        <v>282621</v>
      </c>
      <c r="Q8" s="18">
        <v>1643</v>
      </c>
      <c r="R8" s="18"/>
      <c r="S8" s="18"/>
      <c r="T8" s="18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1</v>
      </c>
      <c r="B9" s="13">
        <v>1782151946</v>
      </c>
      <c r="C9" s="13" t="s">
        <v>26</v>
      </c>
      <c r="D9" s="24"/>
      <c r="E9" s="16">
        <v>3</v>
      </c>
      <c r="F9" s="16">
        <v>60</v>
      </c>
      <c r="G9" s="43" t="s">
        <v>113</v>
      </c>
      <c r="H9" s="18">
        <f t="shared" si="1"/>
        <v>3</v>
      </c>
      <c r="I9" s="16">
        <f t="shared" si="2"/>
        <v>1.2</v>
      </c>
      <c r="J9" s="16">
        <v>0</v>
      </c>
      <c r="K9" s="16">
        <f t="shared" si="3"/>
        <v>4.2</v>
      </c>
      <c r="L9" s="33">
        <v>28.8628368246146</v>
      </c>
      <c r="M9" s="34">
        <f t="shared" si="4"/>
        <v>33.0628368246146</v>
      </c>
      <c r="N9" s="35">
        <f t="shared" si="5"/>
        <v>10.625</v>
      </c>
      <c r="O9" s="36">
        <f t="shared" si="6"/>
        <v>22.4378368246146</v>
      </c>
      <c r="P9" s="18">
        <v>343640</v>
      </c>
      <c r="Q9" s="18">
        <v>2056</v>
      </c>
      <c r="R9" s="18"/>
      <c r="S9" s="18"/>
      <c r="T9" s="1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3">
        <v>130</v>
      </c>
      <c r="B10" s="13">
        <v>1957463045</v>
      </c>
      <c r="C10" s="14" t="s">
        <v>238</v>
      </c>
      <c r="D10" s="68"/>
      <c r="E10" s="16">
        <v>3</v>
      </c>
      <c r="F10" s="16">
        <v>60</v>
      </c>
      <c r="G10" s="43" t="s">
        <v>113</v>
      </c>
      <c r="H10" s="18">
        <f t="shared" si="1"/>
        <v>3</v>
      </c>
      <c r="I10" s="16">
        <f t="shared" si="2"/>
        <v>1.2</v>
      </c>
      <c r="J10" s="16">
        <v>0</v>
      </c>
      <c r="K10" s="16">
        <f t="shared" si="3"/>
        <v>4.2</v>
      </c>
      <c r="L10" s="33">
        <v>28.785097228403899</v>
      </c>
      <c r="M10" s="34">
        <f t="shared" si="4"/>
        <v>32.985097228403902</v>
      </c>
      <c r="N10" s="35">
        <f t="shared" si="5"/>
        <v>10.625</v>
      </c>
      <c r="O10" s="36">
        <f t="shared" si="6"/>
        <v>22.360097228403902</v>
      </c>
      <c r="P10" s="18">
        <v>278811</v>
      </c>
      <c r="Q10" s="18">
        <v>1689</v>
      </c>
      <c r="R10" s="18"/>
      <c r="S10" s="18"/>
      <c r="T10" s="47"/>
      <c r="U10" s="50"/>
    </row>
    <row r="11" spans="1:25" s="1" customFormat="1" ht="18.75">
      <c r="A11" s="14">
        <v>87</v>
      </c>
      <c r="B11" s="13">
        <v>1126397085</v>
      </c>
      <c r="C11" s="74" t="s">
        <v>153</v>
      </c>
      <c r="D11" s="24"/>
      <c r="E11" s="16">
        <v>0</v>
      </c>
      <c r="F11" s="16">
        <v>0</v>
      </c>
      <c r="G11" s="57" t="s">
        <v>187</v>
      </c>
      <c r="H11" s="18">
        <f t="shared" si="1"/>
        <v>0</v>
      </c>
      <c r="I11" s="16">
        <f t="shared" si="2"/>
        <v>0</v>
      </c>
      <c r="J11" s="16">
        <v>0</v>
      </c>
      <c r="K11" s="16">
        <f t="shared" si="3"/>
        <v>0</v>
      </c>
      <c r="L11" s="33">
        <v>32.956284792038097</v>
      </c>
      <c r="M11" s="34">
        <f t="shared" si="4"/>
        <v>32.956284792038097</v>
      </c>
      <c r="N11" s="35">
        <f t="shared" si="5"/>
        <v>0</v>
      </c>
      <c r="O11" s="36">
        <f t="shared" si="6"/>
        <v>32.956284792038097</v>
      </c>
      <c r="P11" s="18">
        <v>262010</v>
      </c>
      <c r="Q11" s="18">
        <v>1628</v>
      </c>
      <c r="R11" s="18"/>
      <c r="S11" s="18"/>
      <c r="T11" s="47"/>
      <c r="U11" s="51" t="s">
        <v>209</v>
      </c>
      <c r="V11" s="1">
        <v>15000</v>
      </c>
    </row>
    <row r="12" spans="1:25" s="2" customFormat="1" ht="18.75">
      <c r="A12" s="13">
        <v>118</v>
      </c>
      <c r="B12" s="13">
        <v>2018112397</v>
      </c>
      <c r="C12" s="13" t="s">
        <v>221</v>
      </c>
      <c r="D12" s="68"/>
      <c r="E12" s="16">
        <v>3</v>
      </c>
      <c r="F12" s="16">
        <v>60</v>
      </c>
      <c r="G12" s="45" t="s">
        <v>117</v>
      </c>
      <c r="H12" s="18">
        <f t="shared" si="1"/>
        <v>3</v>
      </c>
      <c r="I12" s="16">
        <f t="shared" si="2"/>
        <v>1.2</v>
      </c>
      <c r="J12" s="16">
        <v>0</v>
      </c>
      <c r="K12" s="16">
        <f t="shared" si="3"/>
        <v>4.2</v>
      </c>
      <c r="L12" s="33">
        <v>28.689126646348999</v>
      </c>
      <c r="M12" s="34">
        <f t="shared" si="4"/>
        <v>32.889126646348998</v>
      </c>
      <c r="N12" s="35">
        <f t="shared" si="5"/>
        <v>8.75</v>
      </c>
      <c r="O12" s="36">
        <f t="shared" si="6"/>
        <v>24.139126646348998</v>
      </c>
      <c r="P12" s="18">
        <v>241266</v>
      </c>
      <c r="Q12" s="18">
        <v>1124</v>
      </c>
      <c r="R12" s="18"/>
      <c r="S12" s="18"/>
      <c r="T12" s="4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57</v>
      </c>
      <c r="B13" s="13">
        <v>446583427</v>
      </c>
      <c r="C13" s="13" t="s">
        <v>118</v>
      </c>
      <c r="D13" s="14" t="s">
        <v>119</v>
      </c>
      <c r="E13" s="16">
        <v>3</v>
      </c>
      <c r="F13" s="16">
        <v>60</v>
      </c>
      <c r="G13" s="45" t="s">
        <v>117</v>
      </c>
      <c r="H13" s="18">
        <f t="shared" si="1"/>
        <v>3</v>
      </c>
      <c r="I13" s="16">
        <f t="shared" si="2"/>
        <v>1.2</v>
      </c>
      <c r="J13" s="16">
        <v>0</v>
      </c>
      <c r="K13" s="16">
        <f t="shared" si="3"/>
        <v>4.2</v>
      </c>
      <c r="L13" s="33">
        <v>28.577621773858699</v>
      </c>
      <c r="M13" s="34">
        <f t="shared" si="4"/>
        <v>32.777621773858698</v>
      </c>
      <c r="N13" s="35">
        <f t="shared" si="5"/>
        <v>8.75</v>
      </c>
      <c r="O13" s="36">
        <f t="shared" si="6"/>
        <v>24.027621773858698</v>
      </c>
      <c r="P13" s="18">
        <v>281283</v>
      </c>
      <c r="Q13" s="18">
        <v>1625</v>
      </c>
      <c r="R13" s="18"/>
      <c r="S13" s="18"/>
      <c r="T13" s="18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82</v>
      </c>
      <c r="B14" s="13">
        <v>982362214</v>
      </c>
      <c r="C14" s="74" t="s">
        <v>144</v>
      </c>
      <c r="D14" s="24"/>
      <c r="E14" s="16">
        <v>0</v>
      </c>
      <c r="F14" s="16">
        <v>0</v>
      </c>
      <c r="G14" s="57" t="s">
        <v>187</v>
      </c>
      <c r="H14" s="18">
        <f t="shared" si="1"/>
        <v>0</v>
      </c>
      <c r="I14" s="16">
        <f t="shared" si="2"/>
        <v>0</v>
      </c>
      <c r="J14" s="16">
        <v>0</v>
      </c>
      <c r="K14" s="16">
        <f t="shared" si="3"/>
        <v>0</v>
      </c>
      <c r="L14" s="33">
        <v>32.7196844779956</v>
      </c>
      <c r="M14" s="34">
        <f t="shared" si="4"/>
        <v>32.7196844779956</v>
      </c>
      <c r="N14" s="35">
        <f t="shared" si="5"/>
        <v>0</v>
      </c>
      <c r="O14" s="36">
        <f t="shared" si="6"/>
        <v>32.7196844779956</v>
      </c>
      <c r="P14" s="18">
        <v>276778</v>
      </c>
      <c r="Q14" s="18">
        <v>1695</v>
      </c>
      <c r="R14" s="18"/>
      <c r="S14" s="18"/>
      <c r="T14" s="18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3">
        <v>153</v>
      </c>
      <c r="B15" s="13">
        <v>666586355</v>
      </c>
      <c r="C15" s="14" t="s">
        <v>282</v>
      </c>
      <c r="D15" s="68"/>
      <c r="E15" s="16">
        <v>3</v>
      </c>
      <c r="F15" s="16">
        <v>52</v>
      </c>
      <c r="G15" s="45" t="s">
        <v>117</v>
      </c>
      <c r="H15" s="18">
        <f t="shared" si="1"/>
        <v>3</v>
      </c>
      <c r="I15" s="16">
        <f t="shared" si="2"/>
        <v>1.04</v>
      </c>
      <c r="J15" s="16">
        <v>0</v>
      </c>
      <c r="K15" s="16">
        <f t="shared" si="3"/>
        <v>4.04</v>
      </c>
      <c r="L15" s="33">
        <v>28.612900737664098</v>
      </c>
      <c r="M15" s="34">
        <f t="shared" si="4"/>
        <v>32.652900737664098</v>
      </c>
      <c r="N15" s="35">
        <f t="shared" si="5"/>
        <v>8.75</v>
      </c>
      <c r="O15" s="36">
        <f t="shared" si="6"/>
        <v>23.902900737664098</v>
      </c>
      <c r="P15" s="18">
        <v>227803</v>
      </c>
      <c r="Q15" s="18">
        <v>1328</v>
      </c>
      <c r="R15" s="4"/>
      <c r="S15" s="4"/>
      <c r="T15" s="4"/>
      <c r="U15" s="1" t="s">
        <v>213</v>
      </c>
      <c r="V15" s="53">
        <v>4</v>
      </c>
      <c r="W15" s="1"/>
      <c r="X15" s="1"/>
      <c r="Y15" s="1"/>
    </row>
    <row r="16" spans="1:25" s="2" customFormat="1" ht="18.75">
      <c r="A16" s="13">
        <v>127</v>
      </c>
      <c r="B16" s="13">
        <v>615908706</v>
      </c>
      <c r="C16" s="14" t="s">
        <v>240</v>
      </c>
      <c r="D16" s="68" t="s">
        <v>232</v>
      </c>
      <c r="E16" s="16">
        <v>3</v>
      </c>
      <c r="F16" s="16">
        <v>60</v>
      </c>
      <c r="G16" s="45" t="s">
        <v>117</v>
      </c>
      <c r="H16" s="18">
        <f t="shared" si="1"/>
        <v>3</v>
      </c>
      <c r="I16" s="16">
        <f t="shared" si="2"/>
        <v>1.2</v>
      </c>
      <c r="J16" s="16">
        <v>0</v>
      </c>
      <c r="K16" s="16">
        <f t="shared" si="3"/>
        <v>4.2</v>
      </c>
      <c r="L16" s="33">
        <v>28.4330877041543</v>
      </c>
      <c r="M16" s="34">
        <f t="shared" si="4"/>
        <v>32.633087704154299</v>
      </c>
      <c r="N16" s="35">
        <f t="shared" si="5"/>
        <v>8.75</v>
      </c>
      <c r="O16" s="36">
        <f t="shared" si="6"/>
        <v>23.883087704154299</v>
      </c>
      <c r="P16" s="18">
        <v>344478</v>
      </c>
      <c r="Q16" s="18">
        <v>2174</v>
      </c>
      <c r="R16" s="18"/>
      <c r="S16" s="18"/>
      <c r="T16" s="47"/>
      <c r="U16" s="1" t="s">
        <v>214</v>
      </c>
      <c r="V16" s="53">
        <v>12</v>
      </c>
      <c r="W16" s="1"/>
      <c r="X16" s="1"/>
      <c r="Y16" s="1"/>
    </row>
    <row r="17" spans="1:25" s="2" customFormat="1" ht="18.75">
      <c r="A17" s="14">
        <v>120</v>
      </c>
      <c r="B17" s="13">
        <v>171422146</v>
      </c>
      <c r="C17" s="13" t="s">
        <v>246</v>
      </c>
      <c r="D17" s="13" t="s">
        <v>226</v>
      </c>
      <c r="E17" s="16">
        <v>3</v>
      </c>
      <c r="F17" s="16">
        <v>60</v>
      </c>
      <c r="G17" s="45" t="s">
        <v>117</v>
      </c>
      <c r="H17" s="18">
        <f t="shared" si="1"/>
        <v>3</v>
      </c>
      <c r="I17" s="16">
        <f t="shared" si="2"/>
        <v>1.2</v>
      </c>
      <c r="J17" s="16">
        <v>0</v>
      </c>
      <c r="K17" s="16">
        <f t="shared" si="3"/>
        <v>4.2</v>
      </c>
      <c r="L17" s="33">
        <v>28.273619197086099</v>
      </c>
      <c r="M17" s="34">
        <f t="shared" si="4"/>
        <v>32.473619197086101</v>
      </c>
      <c r="N17" s="35">
        <f t="shared" si="5"/>
        <v>8.75</v>
      </c>
      <c r="O17" s="36">
        <f t="shared" si="6"/>
        <v>23.723619197086101</v>
      </c>
      <c r="P17" s="18">
        <v>316380</v>
      </c>
      <c r="Q17" s="18">
        <v>2037</v>
      </c>
      <c r="R17" s="18"/>
      <c r="S17" s="18"/>
      <c r="T17" s="47"/>
      <c r="U17" s="1"/>
      <c r="V17" s="1"/>
      <c r="W17" s="1"/>
      <c r="X17" s="1"/>
      <c r="Y17" s="1"/>
    </row>
    <row r="18" spans="1:25" s="2" customFormat="1" ht="18.75">
      <c r="A18" s="14">
        <v>99</v>
      </c>
      <c r="B18" s="13">
        <v>1797454822</v>
      </c>
      <c r="C18" s="13" t="s">
        <v>181</v>
      </c>
      <c r="D18" s="24"/>
      <c r="E18" s="16">
        <v>0</v>
      </c>
      <c r="F18" s="16">
        <v>0</v>
      </c>
      <c r="G18" s="57" t="s">
        <v>187</v>
      </c>
      <c r="H18" s="18">
        <f t="shared" si="1"/>
        <v>0</v>
      </c>
      <c r="I18" s="16">
        <f t="shared" si="2"/>
        <v>0</v>
      </c>
      <c r="J18" s="16">
        <v>0</v>
      </c>
      <c r="K18" s="16">
        <f t="shared" si="3"/>
        <v>0</v>
      </c>
      <c r="L18" s="33">
        <v>32.458269379497203</v>
      </c>
      <c r="M18" s="34">
        <f t="shared" si="4"/>
        <v>32.458269379497203</v>
      </c>
      <c r="N18" s="35">
        <f t="shared" si="5"/>
        <v>0</v>
      </c>
      <c r="O18" s="36">
        <f t="shared" si="6"/>
        <v>32.458269379497203</v>
      </c>
      <c r="P18" s="18">
        <v>245729</v>
      </c>
      <c r="Q18" s="18">
        <v>1174</v>
      </c>
      <c r="R18" s="18"/>
      <c r="S18" s="18"/>
      <c r="T18" s="47"/>
      <c r="U18" s="1"/>
      <c r="V18" s="1"/>
      <c r="W18" s="1"/>
      <c r="X18" s="1"/>
      <c r="Y18" s="1"/>
    </row>
    <row r="19" spans="1:25" s="2" customFormat="1" ht="18.75">
      <c r="A19" s="14">
        <v>15</v>
      </c>
      <c r="B19" s="13">
        <v>388960345</v>
      </c>
      <c r="C19" s="13" t="s">
        <v>59</v>
      </c>
      <c r="D19" s="24"/>
      <c r="E19" s="16">
        <v>3</v>
      </c>
      <c r="F19" s="16">
        <v>60</v>
      </c>
      <c r="G19" s="23" t="s">
        <v>120</v>
      </c>
      <c r="H19" s="18">
        <f t="shared" si="1"/>
        <v>3</v>
      </c>
      <c r="I19" s="16">
        <f t="shared" si="2"/>
        <v>1.2</v>
      </c>
      <c r="J19" s="16">
        <v>0</v>
      </c>
      <c r="K19" s="16">
        <f t="shared" si="3"/>
        <v>4.2</v>
      </c>
      <c r="L19" s="33">
        <v>28.241986980895099</v>
      </c>
      <c r="M19" s="34">
        <f t="shared" si="4"/>
        <v>32.441986980895102</v>
      </c>
      <c r="N19" s="35">
        <f t="shared" si="5"/>
        <v>6.875</v>
      </c>
      <c r="O19" s="36">
        <f t="shared" si="6"/>
        <v>25.566986980895102</v>
      </c>
      <c r="P19" s="18">
        <v>289028</v>
      </c>
      <c r="Q19" s="18">
        <v>1685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4">
        <v>5</v>
      </c>
      <c r="B20" s="13">
        <v>1044399218</v>
      </c>
      <c r="C20" s="13" t="s">
        <v>39</v>
      </c>
      <c r="D20" s="24"/>
      <c r="E20" s="16">
        <v>2</v>
      </c>
      <c r="F20" s="16">
        <v>60</v>
      </c>
      <c r="G20" s="23" t="s">
        <v>120</v>
      </c>
      <c r="H20" s="18">
        <f t="shared" si="1"/>
        <v>2</v>
      </c>
      <c r="I20" s="16">
        <f t="shared" si="2"/>
        <v>1.2</v>
      </c>
      <c r="J20" s="16">
        <v>0</v>
      </c>
      <c r="K20" s="16">
        <f t="shared" si="3"/>
        <v>3.2</v>
      </c>
      <c r="L20" s="33">
        <v>29.020082521677701</v>
      </c>
      <c r="M20" s="34">
        <f t="shared" si="4"/>
        <v>32.220082521677703</v>
      </c>
      <c r="N20" s="35">
        <f t="shared" si="5"/>
        <v>6.875</v>
      </c>
      <c r="O20" s="36">
        <f t="shared" si="6"/>
        <v>25.345082521677703</v>
      </c>
      <c r="P20" s="18">
        <v>277871</v>
      </c>
      <c r="Q20" s="18">
        <v>1734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92</v>
      </c>
      <c r="B21" s="13">
        <v>1367873925</v>
      </c>
      <c r="C21" s="13" t="s">
        <v>191</v>
      </c>
      <c r="D21" s="24" t="s">
        <v>159</v>
      </c>
      <c r="E21" s="16">
        <v>3</v>
      </c>
      <c r="F21" s="16">
        <v>60</v>
      </c>
      <c r="G21" s="23" t="s">
        <v>120</v>
      </c>
      <c r="H21" s="18">
        <f t="shared" si="1"/>
        <v>3</v>
      </c>
      <c r="I21" s="16">
        <f t="shared" si="2"/>
        <v>1.2</v>
      </c>
      <c r="J21" s="16">
        <v>0</v>
      </c>
      <c r="K21" s="16">
        <f t="shared" si="3"/>
        <v>4.2</v>
      </c>
      <c r="L21" s="33">
        <v>28.0196228612296</v>
      </c>
      <c r="M21" s="34">
        <f t="shared" si="4"/>
        <v>32.219622861229603</v>
      </c>
      <c r="N21" s="35">
        <f t="shared" si="5"/>
        <v>6.875</v>
      </c>
      <c r="O21" s="36">
        <f t="shared" si="6"/>
        <v>25.344622861229603</v>
      </c>
      <c r="P21" s="18">
        <v>252810</v>
      </c>
      <c r="Q21" s="18">
        <v>1623</v>
      </c>
      <c r="R21" s="18"/>
      <c r="S21" s="18"/>
      <c r="T21" s="47"/>
      <c r="U21" s="1"/>
      <c r="V21" s="1"/>
      <c r="W21" s="1"/>
      <c r="X21" s="1"/>
      <c r="Y21" s="1"/>
    </row>
    <row r="22" spans="1:25" s="1" customFormat="1" ht="18.75">
      <c r="A22" s="13">
        <v>133</v>
      </c>
      <c r="B22" s="13">
        <v>650420877</v>
      </c>
      <c r="C22" s="14" t="s">
        <v>244</v>
      </c>
      <c r="D22" s="68"/>
      <c r="E22" s="16">
        <v>2</v>
      </c>
      <c r="F22" s="16">
        <v>60</v>
      </c>
      <c r="G22" s="23" t="s">
        <v>120</v>
      </c>
      <c r="H22" s="18">
        <f t="shared" si="1"/>
        <v>2</v>
      </c>
      <c r="I22" s="16">
        <f t="shared" si="2"/>
        <v>1.2</v>
      </c>
      <c r="J22" s="16">
        <v>0</v>
      </c>
      <c r="K22" s="16">
        <f t="shared" si="3"/>
        <v>3.2</v>
      </c>
      <c r="L22" s="33">
        <v>28.836578882805</v>
      </c>
      <c r="M22" s="34">
        <f t="shared" si="4"/>
        <v>32.036578882805003</v>
      </c>
      <c r="N22" s="35">
        <f t="shared" si="5"/>
        <v>6.875</v>
      </c>
      <c r="O22" s="36">
        <f t="shared" si="6"/>
        <v>25.161578882805003</v>
      </c>
      <c r="P22" s="18">
        <v>273314</v>
      </c>
      <c r="Q22" s="18">
        <v>1542</v>
      </c>
      <c r="R22" s="18"/>
      <c r="S22" s="18"/>
      <c r="T22" s="47"/>
    </row>
    <row r="23" spans="1:25" s="1" customFormat="1" ht="18.75">
      <c r="A23" s="13">
        <v>128</v>
      </c>
      <c r="B23" s="13">
        <v>1214614935</v>
      </c>
      <c r="C23" s="14" t="s">
        <v>257</v>
      </c>
      <c r="D23" s="14" t="s">
        <v>235</v>
      </c>
      <c r="E23" s="16">
        <v>0</v>
      </c>
      <c r="F23" s="16">
        <v>0</v>
      </c>
      <c r="G23" s="57" t="s">
        <v>187</v>
      </c>
      <c r="H23" s="18">
        <f t="shared" si="1"/>
        <v>0</v>
      </c>
      <c r="I23" s="16">
        <f t="shared" si="2"/>
        <v>0</v>
      </c>
      <c r="J23" s="16">
        <v>0</v>
      </c>
      <c r="K23" s="16">
        <f t="shared" si="3"/>
        <v>0</v>
      </c>
      <c r="L23" s="33">
        <v>31.9417282234736</v>
      </c>
      <c r="M23" s="34">
        <f t="shared" si="4"/>
        <v>31.9417282234736</v>
      </c>
      <c r="N23" s="35">
        <f t="shared" si="5"/>
        <v>0</v>
      </c>
      <c r="O23" s="36">
        <f t="shared" si="6"/>
        <v>31.9417282234736</v>
      </c>
      <c r="P23" s="18">
        <v>320907</v>
      </c>
      <c r="Q23" s="18">
        <v>2055</v>
      </c>
      <c r="R23" s="18"/>
      <c r="S23" s="18"/>
      <c r="T23" s="47"/>
    </row>
    <row r="24" spans="1:25" s="1" customFormat="1" ht="18.75">
      <c r="A24" s="14">
        <v>34</v>
      </c>
      <c r="B24" s="13">
        <v>2021794494</v>
      </c>
      <c r="C24" s="13" t="s">
        <v>80</v>
      </c>
      <c r="D24" s="24"/>
      <c r="E24" s="16">
        <v>3</v>
      </c>
      <c r="F24" s="16">
        <v>50</v>
      </c>
      <c r="G24" s="23" t="s">
        <v>120</v>
      </c>
      <c r="H24" s="18">
        <f t="shared" si="1"/>
        <v>3</v>
      </c>
      <c r="I24" s="16">
        <f t="shared" si="2"/>
        <v>1</v>
      </c>
      <c r="J24" s="16">
        <v>0</v>
      </c>
      <c r="K24" s="16">
        <f t="shared" si="3"/>
        <v>4</v>
      </c>
      <c r="L24" s="33">
        <v>27.846774947024201</v>
      </c>
      <c r="M24" s="34">
        <f t="shared" si="4"/>
        <v>31.846774947024201</v>
      </c>
      <c r="N24" s="35">
        <f t="shared" si="5"/>
        <v>6.875</v>
      </c>
      <c r="O24" s="36">
        <f t="shared" si="6"/>
        <v>24.971774947024201</v>
      </c>
      <c r="P24" s="18">
        <v>304370</v>
      </c>
      <c r="Q24" s="18">
        <v>1862</v>
      </c>
      <c r="R24" s="18"/>
      <c r="S24" s="18"/>
      <c r="T24" s="18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3">
        <v>143</v>
      </c>
      <c r="B26" s="13">
        <v>1963007427</v>
      </c>
      <c r="C26" s="14" t="s">
        <v>270</v>
      </c>
      <c r="D26" s="68"/>
      <c r="E26" s="16">
        <v>3</v>
      </c>
      <c r="F26" s="16">
        <v>60</v>
      </c>
      <c r="G26" s="23" t="s">
        <v>120</v>
      </c>
      <c r="H26" s="18">
        <f t="shared" si="1"/>
        <v>3</v>
      </c>
      <c r="I26" s="16">
        <f t="shared" si="2"/>
        <v>1.2</v>
      </c>
      <c r="J26" s="16">
        <v>0</v>
      </c>
      <c r="K26" s="16">
        <f t="shared" si="3"/>
        <v>4.2</v>
      </c>
      <c r="L26" s="33">
        <v>27.638355679351001</v>
      </c>
      <c r="M26" s="34">
        <f t="shared" si="4"/>
        <v>31.838355679351</v>
      </c>
      <c r="N26" s="35">
        <f t="shared" si="5"/>
        <v>6.875</v>
      </c>
      <c r="O26" s="36">
        <f t="shared" si="6"/>
        <v>24.963355679351</v>
      </c>
      <c r="P26" s="18">
        <v>231600</v>
      </c>
      <c r="Q26" s="18">
        <v>1518</v>
      </c>
      <c r="R26" s="4"/>
      <c r="S26" s="4"/>
      <c r="T26" s="4"/>
    </row>
    <row r="27" spans="1:25" s="1" customFormat="1" ht="18.75">
      <c r="A27" s="14">
        <v>78</v>
      </c>
      <c r="B27" s="13">
        <v>783202763</v>
      </c>
      <c r="C27" s="13" t="s">
        <v>148</v>
      </c>
      <c r="D27" s="24"/>
      <c r="E27" s="16">
        <v>1</v>
      </c>
      <c r="F27" s="16">
        <v>58</v>
      </c>
      <c r="G27" s="23" t="s">
        <v>120</v>
      </c>
      <c r="H27" s="18">
        <f t="shared" si="1"/>
        <v>1</v>
      </c>
      <c r="I27" s="16">
        <f t="shared" si="2"/>
        <v>1.1599999999999999</v>
      </c>
      <c r="J27" s="16">
        <v>0</v>
      </c>
      <c r="K27" s="16">
        <f t="shared" si="3"/>
        <v>2.16</v>
      </c>
      <c r="L27" s="33">
        <v>29.166848680342301</v>
      </c>
      <c r="M27" s="34">
        <f t="shared" si="4"/>
        <v>31.326848680342302</v>
      </c>
      <c r="N27" s="35">
        <f t="shared" si="5"/>
        <v>6.875</v>
      </c>
      <c r="O27" s="36">
        <f t="shared" si="6"/>
        <v>24.451848680342302</v>
      </c>
      <c r="P27" s="18">
        <v>229380</v>
      </c>
      <c r="Q27" s="18">
        <v>1249</v>
      </c>
      <c r="R27" s="18"/>
      <c r="S27" s="18"/>
      <c r="T27" s="18"/>
    </row>
    <row r="28" spans="1:25" s="2" customFormat="1" ht="18.75">
      <c r="A28" s="14">
        <v>103</v>
      </c>
      <c r="B28" s="13">
        <v>1540443440</v>
      </c>
      <c r="C28" s="13" t="s">
        <v>193</v>
      </c>
      <c r="D28" s="24" t="s">
        <v>189</v>
      </c>
      <c r="E28" s="16">
        <v>3</v>
      </c>
      <c r="F28" s="16">
        <v>60</v>
      </c>
      <c r="G28" s="23" t="s">
        <v>120</v>
      </c>
      <c r="H28" s="18">
        <f t="shared" si="1"/>
        <v>3</v>
      </c>
      <c r="I28" s="16">
        <f t="shared" si="2"/>
        <v>1.2</v>
      </c>
      <c r="J28" s="16">
        <v>0</v>
      </c>
      <c r="K28" s="16">
        <f t="shared" si="3"/>
        <v>4.2</v>
      </c>
      <c r="L28" s="33">
        <v>26.968745987166699</v>
      </c>
      <c r="M28" s="34">
        <f t="shared" si="4"/>
        <v>31.168745987166698</v>
      </c>
      <c r="N28" s="35">
        <f t="shared" si="5"/>
        <v>6.875</v>
      </c>
      <c r="O28" s="36">
        <f t="shared" si="6"/>
        <v>24.293745987166698</v>
      </c>
      <c r="P28" s="18">
        <v>224007</v>
      </c>
      <c r="Q28" s="18">
        <v>1301</v>
      </c>
      <c r="R28" s="18"/>
      <c r="S28" s="18"/>
      <c r="T28" s="33"/>
      <c r="U28" s="1"/>
      <c r="V28" s="1"/>
      <c r="W28" s="1"/>
      <c r="X28" s="1"/>
      <c r="Y28" s="1"/>
    </row>
    <row r="29" spans="1:25" s="2" customFormat="1" ht="18.75">
      <c r="A29" s="14">
        <v>33</v>
      </c>
      <c r="B29" s="13">
        <v>1006436515</v>
      </c>
      <c r="C29" s="13" t="s">
        <v>79</v>
      </c>
      <c r="D29" s="24"/>
      <c r="E29" s="16">
        <v>3</v>
      </c>
      <c r="F29" s="16">
        <v>60</v>
      </c>
      <c r="G29" s="23" t="s">
        <v>120</v>
      </c>
      <c r="H29" s="18">
        <f t="shared" si="1"/>
        <v>3</v>
      </c>
      <c r="I29" s="16">
        <f t="shared" si="2"/>
        <v>1.2</v>
      </c>
      <c r="J29" s="16">
        <v>0</v>
      </c>
      <c r="K29" s="16">
        <f t="shared" si="3"/>
        <v>4.2</v>
      </c>
      <c r="L29" s="33">
        <v>26.9625505030493</v>
      </c>
      <c r="M29" s="34">
        <f t="shared" si="4"/>
        <v>31.1625505030493</v>
      </c>
      <c r="N29" s="35">
        <f t="shared" si="5"/>
        <v>6.875</v>
      </c>
      <c r="O29" s="36">
        <f t="shared" si="6"/>
        <v>24.2875505030493</v>
      </c>
      <c r="P29" s="18">
        <v>261512</v>
      </c>
      <c r="Q29" s="18">
        <v>1608</v>
      </c>
      <c r="R29" s="18"/>
      <c r="S29" s="18"/>
      <c r="T29" s="4"/>
      <c r="U29" s="1"/>
      <c r="V29" s="1"/>
      <c r="W29" s="1"/>
      <c r="X29" s="1"/>
      <c r="Y29" s="1"/>
    </row>
    <row r="30" spans="1:25" s="2" customFormat="1" ht="18.75">
      <c r="A30" s="13">
        <v>155</v>
      </c>
      <c r="B30" s="13">
        <v>1532576874</v>
      </c>
      <c r="C30" s="14" t="s">
        <v>283</v>
      </c>
      <c r="D30" s="68"/>
      <c r="E30" s="16">
        <v>3</v>
      </c>
      <c r="F30" s="16">
        <v>60</v>
      </c>
      <c r="G30" s="23" t="s">
        <v>120</v>
      </c>
      <c r="H30" s="18">
        <f t="shared" si="1"/>
        <v>3</v>
      </c>
      <c r="I30" s="16">
        <f t="shared" si="2"/>
        <v>1.2</v>
      </c>
      <c r="J30" s="16">
        <v>0</v>
      </c>
      <c r="K30" s="16">
        <f t="shared" si="3"/>
        <v>4.2</v>
      </c>
      <c r="L30" s="33">
        <v>26.3908329065674</v>
      </c>
      <c r="M30" s="34">
        <f t="shared" si="4"/>
        <v>30.5908329065674</v>
      </c>
      <c r="N30" s="35">
        <f t="shared" si="5"/>
        <v>6.875</v>
      </c>
      <c r="O30" s="36">
        <f t="shared" si="6"/>
        <v>23.7158329065674</v>
      </c>
      <c r="P30" s="18"/>
      <c r="Q30" s="18"/>
      <c r="R30" s="4"/>
      <c r="S30" s="4"/>
      <c r="T30" s="4"/>
      <c r="U30" s="1"/>
      <c r="V30" s="1"/>
      <c r="W30" s="1"/>
      <c r="X30" s="1"/>
      <c r="Y30" s="1"/>
    </row>
    <row r="31" spans="1:25" s="2" customFormat="1" ht="18.75">
      <c r="A31" s="14">
        <v>53</v>
      </c>
      <c r="B31" s="13">
        <v>500959924</v>
      </c>
      <c r="C31" s="13" t="s">
        <v>268</v>
      </c>
      <c r="D31" s="24" t="s">
        <v>99</v>
      </c>
      <c r="E31" s="16">
        <v>2</v>
      </c>
      <c r="F31" s="16">
        <v>60</v>
      </c>
      <c r="G31" s="23" t="s">
        <v>120</v>
      </c>
      <c r="H31" s="18">
        <f t="shared" si="1"/>
        <v>2</v>
      </c>
      <c r="I31" s="16">
        <f t="shared" si="2"/>
        <v>1.2</v>
      </c>
      <c r="J31" s="16">
        <v>0</v>
      </c>
      <c r="K31" s="16">
        <f t="shared" si="3"/>
        <v>3.2</v>
      </c>
      <c r="L31" s="33">
        <v>27.041302664048199</v>
      </c>
      <c r="M31" s="34">
        <f t="shared" si="4"/>
        <v>30.241302664048199</v>
      </c>
      <c r="N31" s="35">
        <f t="shared" si="5"/>
        <v>6.875</v>
      </c>
      <c r="O31" s="36">
        <f t="shared" si="6"/>
        <v>23.366302664048199</v>
      </c>
      <c r="P31" s="18">
        <v>282174</v>
      </c>
      <c r="Q31" s="18">
        <v>1764</v>
      </c>
      <c r="R31" s="18"/>
      <c r="S31" s="18"/>
      <c r="T31" s="18"/>
      <c r="U31" s="1"/>
      <c r="V31" s="1"/>
      <c r="W31" s="1"/>
      <c r="X31" s="1"/>
      <c r="Y31" s="1"/>
    </row>
    <row r="32" spans="1:25" s="2" customFormat="1" ht="18.75">
      <c r="A32" s="13">
        <v>141</v>
      </c>
      <c r="B32" s="13">
        <v>1190305158</v>
      </c>
      <c r="C32" s="14" t="s">
        <v>261</v>
      </c>
      <c r="D32" s="68"/>
      <c r="E32" s="16">
        <v>2</v>
      </c>
      <c r="F32" s="16">
        <v>60</v>
      </c>
      <c r="G32" s="23" t="s">
        <v>120</v>
      </c>
      <c r="H32" s="18">
        <f t="shared" si="1"/>
        <v>2</v>
      </c>
      <c r="I32" s="16">
        <f t="shared" si="2"/>
        <v>1.2</v>
      </c>
      <c r="J32" s="16">
        <v>0</v>
      </c>
      <c r="K32" s="16">
        <f t="shared" si="3"/>
        <v>3.2</v>
      </c>
      <c r="L32" s="33">
        <v>26.890983670068699</v>
      </c>
      <c r="M32" s="34">
        <f t="shared" si="4"/>
        <v>30.090983670068699</v>
      </c>
      <c r="N32" s="35">
        <f t="shared" si="5"/>
        <v>6.875</v>
      </c>
      <c r="O32" s="36">
        <f t="shared" si="6"/>
        <v>23.215983670068699</v>
      </c>
      <c r="P32" s="18">
        <v>230218</v>
      </c>
      <c r="Q32" s="18">
        <v>1092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3">
        <v>140</v>
      </c>
      <c r="B33" s="13">
        <v>1065672847</v>
      </c>
      <c r="C33" s="14" t="s">
        <v>259</v>
      </c>
      <c r="D33" s="68"/>
      <c r="E33" s="16">
        <v>0</v>
      </c>
      <c r="F33" s="16">
        <v>50</v>
      </c>
      <c r="G33" s="57" t="s">
        <v>187</v>
      </c>
      <c r="H33" s="18">
        <f t="shared" si="1"/>
        <v>0</v>
      </c>
      <c r="I33" s="16">
        <f t="shared" si="2"/>
        <v>1</v>
      </c>
      <c r="J33" s="16">
        <v>0</v>
      </c>
      <c r="K33" s="16">
        <f t="shared" si="3"/>
        <v>1</v>
      </c>
      <c r="L33" s="33">
        <v>29.0828481656898</v>
      </c>
      <c r="M33" s="34">
        <f t="shared" si="4"/>
        <v>30.0828481656898</v>
      </c>
      <c r="N33" s="35">
        <f t="shared" si="5"/>
        <v>0</v>
      </c>
      <c r="O33" s="36">
        <f t="shared" si="6"/>
        <v>30.0828481656898</v>
      </c>
      <c r="P33" s="18">
        <v>198248</v>
      </c>
      <c r="Q33" s="18">
        <v>968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4">
        <v>10</v>
      </c>
      <c r="B34" s="13">
        <v>2108977014</v>
      </c>
      <c r="C34" s="13" t="s">
        <v>49</v>
      </c>
      <c r="D34" s="24"/>
      <c r="E34" s="16">
        <v>3</v>
      </c>
      <c r="F34" s="16">
        <v>60</v>
      </c>
      <c r="G34" s="23" t="s">
        <v>120</v>
      </c>
      <c r="H34" s="18">
        <f t="shared" si="1"/>
        <v>3</v>
      </c>
      <c r="I34" s="16">
        <f t="shared" si="2"/>
        <v>1.2</v>
      </c>
      <c r="J34" s="16">
        <v>0</v>
      </c>
      <c r="K34" s="16">
        <f t="shared" si="3"/>
        <v>4.2</v>
      </c>
      <c r="L34" s="33">
        <v>25.8347293799185</v>
      </c>
      <c r="M34" s="34">
        <f t="shared" si="4"/>
        <v>30.034729379918499</v>
      </c>
      <c r="N34" s="35">
        <f t="shared" si="5"/>
        <v>6.875</v>
      </c>
      <c r="O34" s="36">
        <f t="shared" si="6"/>
        <v>23.159729379918499</v>
      </c>
      <c r="P34" s="18">
        <v>311888</v>
      </c>
      <c r="Q34" s="18">
        <v>1763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3">
        <v>116</v>
      </c>
      <c r="B35" s="13">
        <v>2122596917</v>
      </c>
      <c r="C35" s="13" t="s">
        <v>217</v>
      </c>
      <c r="D35" s="68"/>
      <c r="E35" s="16">
        <v>0</v>
      </c>
      <c r="F35" s="16">
        <v>59</v>
      </c>
      <c r="G35" s="57" t="s">
        <v>187</v>
      </c>
      <c r="H35" s="18">
        <f t="shared" si="1"/>
        <v>0</v>
      </c>
      <c r="I35" s="16">
        <f t="shared" si="2"/>
        <v>1.18</v>
      </c>
      <c r="J35" s="16">
        <v>0</v>
      </c>
      <c r="K35" s="16">
        <f t="shared" si="3"/>
        <v>1.18</v>
      </c>
      <c r="L35" s="33">
        <v>28.658985069143998</v>
      </c>
      <c r="M35" s="34">
        <f t="shared" si="4"/>
        <v>29.838985069143998</v>
      </c>
      <c r="N35" s="35">
        <f t="shared" si="5"/>
        <v>0</v>
      </c>
      <c r="O35" s="36">
        <f t="shared" si="6"/>
        <v>29.838985069143998</v>
      </c>
      <c r="P35" s="18">
        <v>237198</v>
      </c>
      <c r="Q35" s="18">
        <v>1309</v>
      </c>
      <c r="R35" s="18"/>
      <c r="S35" s="18"/>
      <c r="T35" s="48"/>
      <c r="U35" s="1"/>
      <c r="V35" s="1"/>
      <c r="W35" s="1"/>
      <c r="X35" s="1"/>
      <c r="Y35" s="1"/>
    </row>
    <row r="36" spans="1:25" s="1" customFormat="1" ht="18.75">
      <c r="A36" s="14">
        <v>122</v>
      </c>
      <c r="B36" s="13">
        <v>1940099728</v>
      </c>
      <c r="C36" s="13" t="s">
        <v>228</v>
      </c>
      <c r="D36" s="24"/>
      <c r="E36" s="16">
        <v>3</v>
      </c>
      <c r="F36" s="16">
        <v>60</v>
      </c>
      <c r="G36" s="23" t="s">
        <v>120</v>
      </c>
      <c r="H36" s="18">
        <f t="shared" si="1"/>
        <v>3</v>
      </c>
      <c r="I36" s="16">
        <f t="shared" si="2"/>
        <v>1.2</v>
      </c>
      <c r="J36" s="16">
        <v>0</v>
      </c>
      <c r="K36" s="16">
        <f t="shared" si="3"/>
        <v>4.2</v>
      </c>
      <c r="L36" s="33">
        <v>25.423816823243801</v>
      </c>
      <c r="M36" s="34">
        <f t="shared" si="4"/>
        <v>29.6238168232438</v>
      </c>
      <c r="N36" s="35">
        <f t="shared" si="5"/>
        <v>6.875</v>
      </c>
      <c r="O36" s="36">
        <f t="shared" si="6"/>
        <v>22.7488168232438</v>
      </c>
      <c r="P36" s="18">
        <v>286516</v>
      </c>
      <c r="Q36" s="18">
        <v>1750</v>
      </c>
      <c r="R36" s="18"/>
      <c r="S36" s="18"/>
      <c r="T36" s="47"/>
    </row>
    <row r="37" spans="1:25" s="2" customFormat="1" ht="18.75">
      <c r="A37" s="13">
        <v>138</v>
      </c>
      <c r="B37" s="13">
        <v>1440730282</v>
      </c>
      <c r="C37" s="14" t="s">
        <v>258</v>
      </c>
      <c r="D37" s="68"/>
      <c r="E37" s="16">
        <v>0</v>
      </c>
      <c r="F37" s="16">
        <v>52</v>
      </c>
      <c r="G37" s="57" t="s">
        <v>187</v>
      </c>
      <c r="H37" s="18">
        <f t="shared" ref="H37:H55" si="7">E37</f>
        <v>0</v>
      </c>
      <c r="I37" s="16">
        <f t="shared" ref="I37:I68" si="8">F37/$V$13</f>
        <v>1.04</v>
      </c>
      <c r="J37" s="16">
        <v>0</v>
      </c>
      <c r="K37" s="16">
        <f t="shared" ref="K37:K68" si="9">SUM(I37+H37+J37)</f>
        <v>1.04</v>
      </c>
      <c r="L37" s="33">
        <v>28.509027924995099</v>
      </c>
      <c r="M37" s="34">
        <f t="shared" ref="M37:M68" si="10">K37+L37</f>
        <v>29.549027924995098</v>
      </c>
      <c r="N37" s="35">
        <f t="shared" ref="N37:N68" si="11">VLOOKUP(G37,$U$3:$V$9,2,FALSE)</f>
        <v>0</v>
      </c>
      <c r="O37" s="36">
        <f t="shared" ref="O37:O68" si="12">M37-N37</f>
        <v>29.549027924995098</v>
      </c>
      <c r="P37" s="18">
        <v>232599</v>
      </c>
      <c r="Q37" s="18">
        <v>1162</v>
      </c>
      <c r="R37" s="18"/>
      <c r="S37" s="18"/>
      <c r="T37" s="47"/>
      <c r="U37" s="1"/>
      <c r="V37" s="1"/>
      <c r="W37" s="1"/>
      <c r="X37" s="1"/>
      <c r="Y37" s="1"/>
    </row>
    <row r="38" spans="1:25" s="2" customFormat="1" ht="18.75">
      <c r="A38" s="13">
        <v>148</v>
      </c>
      <c r="B38" s="13">
        <v>1579518877</v>
      </c>
      <c r="C38" s="14" t="s">
        <v>274</v>
      </c>
      <c r="D38" s="68"/>
      <c r="E38" s="16">
        <v>3</v>
      </c>
      <c r="F38" s="16">
        <v>50</v>
      </c>
      <c r="G38" s="23" t="s">
        <v>120</v>
      </c>
      <c r="H38" s="18">
        <f t="shared" si="7"/>
        <v>3</v>
      </c>
      <c r="I38" s="16">
        <f t="shared" si="8"/>
        <v>1</v>
      </c>
      <c r="J38" s="16">
        <v>0</v>
      </c>
      <c r="K38" s="16">
        <f t="shared" si="9"/>
        <v>4</v>
      </c>
      <c r="L38" s="33">
        <v>25.537023081941499</v>
      </c>
      <c r="M38" s="34">
        <f t="shared" si="10"/>
        <v>29.537023081941499</v>
      </c>
      <c r="N38" s="35">
        <f t="shared" si="11"/>
        <v>6.875</v>
      </c>
      <c r="O38" s="36">
        <f t="shared" si="12"/>
        <v>22.662023081941499</v>
      </c>
      <c r="P38" s="18">
        <v>224078</v>
      </c>
      <c r="Q38" s="18">
        <v>1164</v>
      </c>
      <c r="R38" s="4"/>
      <c r="S38" s="4"/>
      <c r="T38" s="4"/>
      <c r="U38" s="1"/>
      <c r="V38" s="1"/>
      <c r="W38" s="1"/>
      <c r="X38" s="1"/>
      <c r="Y38" s="1"/>
    </row>
    <row r="39" spans="1:25" s="2" customFormat="1" ht="18.75">
      <c r="A39" s="14">
        <v>58</v>
      </c>
      <c r="B39" s="13">
        <v>1875367946</v>
      </c>
      <c r="C39" s="13" t="s">
        <v>121</v>
      </c>
      <c r="D39" s="14"/>
      <c r="E39" s="16">
        <v>1</v>
      </c>
      <c r="F39" s="16">
        <v>50</v>
      </c>
      <c r="G39" s="23" t="s">
        <v>120</v>
      </c>
      <c r="H39" s="18">
        <f t="shared" si="7"/>
        <v>1</v>
      </c>
      <c r="I39" s="16">
        <f t="shared" si="8"/>
        <v>1</v>
      </c>
      <c r="J39" s="16">
        <v>0</v>
      </c>
      <c r="K39" s="16">
        <f t="shared" si="9"/>
        <v>2</v>
      </c>
      <c r="L39" s="33">
        <v>27.3445614073635</v>
      </c>
      <c r="M39" s="34">
        <f t="shared" si="10"/>
        <v>29.3445614073635</v>
      </c>
      <c r="N39" s="35">
        <f t="shared" si="11"/>
        <v>6.875</v>
      </c>
      <c r="O39" s="36">
        <f t="shared" si="12"/>
        <v>22.4695614073635</v>
      </c>
      <c r="P39" s="18">
        <v>261483</v>
      </c>
      <c r="Q39" s="18">
        <v>1481</v>
      </c>
      <c r="R39" s="18"/>
      <c r="S39" s="18"/>
      <c r="T39" s="18"/>
      <c r="U39" s="1"/>
      <c r="V39" s="1"/>
      <c r="W39" s="1"/>
      <c r="X39" s="1"/>
      <c r="Y39" s="1"/>
    </row>
    <row r="40" spans="1:25" s="2" customFormat="1" ht="18.75">
      <c r="A40" s="14">
        <v>46</v>
      </c>
      <c r="B40" s="13">
        <v>2109182835</v>
      </c>
      <c r="C40" s="13" t="s">
        <v>92</v>
      </c>
      <c r="D40" s="24"/>
      <c r="E40" s="16">
        <v>3</v>
      </c>
      <c r="F40" s="16">
        <v>60</v>
      </c>
      <c r="G40" s="57" t="s">
        <v>187</v>
      </c>
      <c r="H40" s="18">
        <f t="shared" si="7"/>
        <v>3</v>
      </c>
      <c r="I40" s="16">
        <f t="shared" si="8"/>
        <v>1.2</v>
      </c>
      <c r="J40" s="16">
        <v>0</v>
      </c>
      <c r="K40" s="16">
        <f t="shared" si="9"/>
        <v>4.2</v>
      </c>
      <c r="L40" s="33">
        <v>25.131364829194698</v>
      </c>
      <c r="M40" s="34">
        <f t="shared" si="10"/>
        <v>29.331364829194698</v>
      </c>
      <c r="N40" s="35">
        <f t="shared" si="11"/>
        <v>0</v>
      </c>
      <c r="O40" s="36">
        <f t="shared" si="12"/>
        <v>29.331364829194698</v>
      </c>
      <c r="P40" s="18">
        <v>283399</v>
      </c>
      <c r="Q40" s="18">
        <v>1660</v>
      </c>
      <c r="R40" s="18"/>
      <c r="S40" s="18"/>
      <c r="T40" s="18"/>
      <c r="U40" s="1"/>
      <c r="V40" s="1"/>
      <c r="W40" s="1"/>
      <c r="X40" s="1"/>
      <c r="Y40" s="1"/>
    </row>
    <row r="41" spans="1:25" s="1" customFormat="1" ht="18.75">
      <c r="A41" s="14">
        <v>107</v>
      </c>
      <c r="B41" s="13">
        <v>662528105</v>
      </c>
      <c r="C41" s="13" t="s">
        <v>195</v>
      </c>
      <c r="D41" s="24"/>
      <c r="E41" s="16">
        <v>3</v>
      </c>
      <c r="F41" s="16">
        <v>60</v>
      </c>
      <c r="G41" s="57" t="s">
        <v>187</v>
      </c>
      <c r="H41" s="18">
        <f t="shared" si="7"/>
        <v>3</v>
      </c>
      <c r="I41" s="16">
        <f t="shared" si="8"/>
        <v>1.2</v>
      </c>
      <c r="J41" s="16">
        <v>0</v>
      </c>
      <c r="K41" s="16">
        <f t="shared" si="9"/>
        <v>4.2</v>
      </c>
      <c r="L41" s="33">
        <v>25.1032685656639</v>
      </c>
      <c r="M41" s="34">
        <f t="shared" si="10"/>
        <v>29.303268565663899</v>
      </c>
      <c r="N41" s="35">
        <f t="shared" si="11"/>
        <v>0</v>
      </c>
      <c r="O41" s="36">
        <f t="shared" si="12"/>
        <v>29.303268565663899</v>
      </c>
      <c r="P41" s="18">
        <v>236625</v>
      </c>
      <c r="Q41" s="18">
        <v>1475</v>
      </c>
      <c r="R41" s="18"/>
      <c r="S41" s="18"/>
      <c r="T41" s="47"/>
    </row>
    <row r="42" spans="1:25" s="1" customFormat="1" ht="18.75">
      <c r="A42" s="14">
        <v>12</v>
      </c>
      <c r="B42" s="13">
        <v>1137897317</v>
      </c>
      <c r="C42" s="13" t="s">
        <v>53</v>
      </c>
      <c r="D42" s="24"/>
      <c r="E42" s="16">
        <v>0</v>
      </c>
      <c r="F42" s="16">
        <v>0</v>
      </c>
      <c r="G42" s="57" t="s">
        <v>187</v>
      </c>
      <c r="H42" s="18">
        <f t="shared" si="7"/>
        <v>0</v>
      </c>
      <c r="I42" s="16">
        <f t="shared" si="8"/>
        <v>0</v>
      </c>
      <c r="J42" s="16">
        <v>0</v>
      </c>
      <c r="K42" s="16">
        <f t="shared" si="9"/>
        <v>0</v>
      </c>
      <c r="L42" s="33">
        <v>28.929482988314199</v>
      </c>
      <c r="M42" s="34">
        <f t="shared" si="10"/>
        <v>28.929482988314199</v>
      </c>
      <c r="N42" s="35">
        <f t="shared" si="11"/>
        <v>0</v>
      </c>
      <c r="O42" s="36">
        <f t="shared" si="12"/>
        <v>28.929482988314199</v>
      </c>
      <c r="P42" s="18">
        <v>299991</v>
      </c>
      <c r="Q42" s="18">
        <v>1858</v>
      </c>
      <c r="R42" s="18"/>
      <c r="S42" s="18"/>
      <c r="T42" s="18"/>
    </row>
    <row r="43" spans="1:25" s="1" customFormat="1" ht="18.75">
      <c r="A43" s="14">
        <v>93</v>
      </c>
      <c r="B43" s="13">
        <v>1458346420</v>
      </c>
      <c r="C43" s="13" t="s">
        <v>178</v>
      </c>
      <c r="D43" s="24"/>
      <c r="E43" s="16">
        <v>0</v>
      </c>
      <c r="F43" s="16">
        <v>0</v>
      </c>
      <c r="G43" s="57" t="s">
        <v>187</v>
      </c>
      <c r="H43" s="18">
        <f t="shared" si="7"/>
        <v>0</v>
      </c>
      <c r="I43" s="16">
        <f t="shared" si="8"/>
        <v>0</v>
      </c>
      <c r="J43" s="16">
        <v>0</v>
      </c>
      <c r="K43" s="16">
        <f t="shared" si="9"/>
        <v>0</v>
      </c>
      <c r="L43" s="33">
        <v>28.917069417210801</v>
      </c>
      <c r="M43" s="34">
        <f t="shared" si="10"/>
        <v>28.917069417210801</v>
      </c>
      <c r="N43" s="35">
        <f t="shared" si="11"/>
        <v>0</v>
      </c>
      <c r="O43" s="36">
        <f t="shared" si="12"/>
        <v>28.917069417210801</v>
      </c>
      <c r="P43" s="18">
        <v>271537</v>
      </c>
      <c r="Q43" s="18">
        <v>1671</v>
      </c>
      <c r="R43" s="18"/>
      <c r="S43" s="18"/>
      <c r="T43" s="47"/>
    </row>
    <row r="44" spans="1:25" s="1" customFormat="1" ht="18.75">
      <c r="A44" s="14">
        <v>26</v>
      </c>
      <c r="B44" s="13">
        <v>1754932067</v>
      </c>
      <c r="C44" s="13" t="s">
        <v>72</v>
      </c>
      <c r="D44" s="24"/>
      <c r="E44" s="16">
        <v>1</v>
      </c>
      <c r="F44" s="16">
        <v>60</v>
      </c>
      <c r="G44" s="57" t="s">
        <v>187</v>
      </c>
      <c r="H44" s="18">
        <f t="shared" si="7"/>
        <v>1</v>
      </c>
      <c r="I44" s="16">
        <f t="shared" si="8"/>
        <v>1.2</v>
      </c>
      <c r="J44" s="16">
        <v>0</v>
      </c>
      <c r="K44" s="16">
        <f t="shared" si="9"/>
        <v>2.2000000000000002</v>
      </c>
      <c r="L44" s="33">
        <v>26.490023516993901</v>
      </c>
      <c r="M44" s="34">
        <f t="shared" si="10"/>
        <v>28.6900235169939</v>
      </c>
      <c r="N44" s="35">
        <f t="shared" si="11"/>
        <v>0</v>
      </c>
      <c r="O44" s="36">
        <f t="shared" si="12"/>
        <v>28.6900235169939</v>
      </c>
      <c r="P44" s="18">
        <v>256264</v>
      </c>
      <c r="Q44" s="18">
        <v>1588</v>
      </c>
      <c r="R44" s="18"/>
      <c r="S44" s="18"/>
      <c r="T44" s="4"/>
    </row>
    <row r="45" spans="1:25" s="1" customFormat="1" ht="18.75">
      <c r="A45" s="13">
        <v>110</v>
      </c>
      <c r="B45" s="13">
        <v>1968703358</v>
      </c>
      <c r="C45" s="13" t="s">
        <v>239</v>
      </c>
      <c r="D45" s="68"/>
      <c r="E45" s="16">
        <v>2</v>
      </c>
      <c r="F45" s="16">
        <v>60</v>
      </c>
      <c r="G45" s="57" t="s">
        <v>187</v>
      </c>
      <c r="H45" s="18">
        <f t="shared" si="7"/>
        <v>2</v>
      </c>
      <c r="I45" s="16">
        <f t="shared" si="8"/>
        <v>1.2</v>
      </c>
      <c r="J45" s="16">
        <v>0</v>
      </c>
      <c r="K45" s="16">
        <f t="shared" si="9"/>
        <v>3.2</v>
      </c>
      <c r="L45" s="33">
        <v>25.004999999999999</v>
      </c>
      <c r="M45" s="34">
        <f t="shared" si="10"/>
        <v>28.204999999999998</v>
      </c>
      <c r="N45" s="35">
        <f t="shared" si="11"/>
        <v>0</v>
      </c>
      <c r="O45" s="36">
        <f t="shared" si="12"/>
        <v>28.204999999999998</v>
      </c>
      <c r="P45" s="18">
        <v>319754</v>
      </c>
      <c r="Q45" s="18">
        <v>1994</v>
      </c>
      <c r="R45" s="18"/>
      <c r="S45" s="18"/>
      <c r="T45" s="48"/>
    </row>
    <row r="46" spans="1:25" s="3" customFormat="1" ht="18.75">
      <c r="A46" s="14">
        <v>43</v>
      </c>
      <c r="B46" s="13">
        <v>1853818182</v>
      </c>
      <c r="C46" s="13" t="s">
        <v>89</v>
      </c>
      <c r="D46" s="24"/>
      <c r="E46" s="16">
        <v>1</v>
      </c>
      <c r="F46" s="16">
        <v>50</v>
      </c>
      <c r="G46" s="57" t="s">
        <v>187</v>
      </c>
      <c r="H46" s="18">
        <f t="shared" si="7"/>
        <v>1</v>
      </c>
      <c r="I46" s="16">
        <f t="shared" si="8"/>
        <v>1</v>
      </c>
      <c r="J46" s="16">
        <v>0</v>
      </c>
      <c r="K46" s="16">
        <f t="shared" si="9"/>
        <v>2</v>
      </c>
      <c r="L46" s="33">
        <v>25.782670137230902</v>
      </c>
      <c r="M46" s="34">
        <f t="shared" si="10"/>
        <v>27.782670137230902</v>
      </c>
      <c r="N46" s="35">
        <f t="shared" si="11"/>
        <v>0</v>
      </c>
      <c r="O46" s="36">
        <f t="shared" si="12"/>
        <v>27.782670137230902</v>
      </c>
      <c r="P46" s="18">
        <v>412874</v>
      </c>
      <c r="Q46" s="18">
        <v>2190</v>
      </c>
      <c r="R46" s="18"/>
      <c r="S46" s="18"/>
      <c r="T46" s="18"/>
    </row>
    <row r="47" spans="1:25" s="3" customFormat="1" ht="18.75">
      <c r="A47" s="13">
        <v>126</v>
      </c>
      <c r="B47" s="13">
        <v>2052156392</v>
      </c>
      <c r="C47" s="14" t="s">
        <v>234</v>
      </c>
      <c r="D47" s="68"/>
      <c r="E47" s="16">
        <v>0</v>
      </c>
      <c r="F47" s="16">
        <v>60</v>
      </c>
      <c r="G47" s="57" t="s">
        <v>187</v>
      </c>
      <c r="H47" s="18">
        <f t="shared" si="7"/>
        <v>0</v>
      </c>
      <c r="I47" s="16">
        <f t="shared" si="8"/>
        <v>1.2</v>
      </c>
      <c r="J47" s="16">
        <v>0</v>
      </c>
      <c r="K47" s="16">
        <f t="shared" si="9"/>
        <v>1.2</v>
      </c>
      <c r="L47" s="33">
        <v>26.262854270305901</v>
      </c>
      <c r="M47" s="34">
        <f t="shared" si="10"/>
        <v>27.4628542703059</v>
      </c>
      <c r="N47" s="35">
        <f t="shared" si="11"/>
        <v>0</v>
      </c>
      <c r="O47" s="36">
        <f t="shared" si="12"/>
        <v>27.4628542703059</v>
      </c>
      <c r="P47" s="18">
        <v>310960</v>
      </c>
      <c r="Q47" s="18">
        <v>1837</v>
      </c>
      <c r="R47" s="18"/>
      <c r="S47" s="18"/>
      <c r="T47" s="47"/>
    </row>
    <row r="48" spans="1:25" s="3" customFormat="1" ht="18.75">
      <c r="A48" s="14">
        <v>77</v>
      </c>
      <c r="B48" s="13">
        <v>904395212</v>
      </c>
      <c r="C48" s="13" t="s">
        <v>157</v>
      </c>
      <c r="D48" s="14" t="s">
        <v>140</v>
      </c>
      <c r="E48" s="16">
        <v>0</v>
      </c>
      <c r="F48" s="16">
        <v>0</v>
      </c>
      <c r="G48" s="57" t="s">
        <v>187</v>
      </c>
      <c r="H48" s="18">
        <f t="shared" si="7"/>
        <v>0</v>
      </c>
      <c r="I48" s="16">
        <f t="shared" si="8"/>
        <v>0</v>
      </c>
      <c r="J48" s="16">
        <v>0</v>
      </c>
      <c r="K48" s="16">
        <f t="shared" si="9"/>
        <v>0</v>
      </c>
      <c r="L48" s="33">
        <v>26.139022376998099</v>
      </c>
      <c r="M48" s="34">
        <f t="shared" si="10"/>
        <v>26.139022376998099</v>
      </c>
      <c r="N48" s="35">
        <f t="shared" si="11"/>
        <v>0</v>
      </c>
      <c r="O48" s="36">
        <f t="shared" si="12"/>
        <v>26.139022376998099</v>
      </c>
      <c r="P48" s="18"/>
      <c r="Q48" s="18"/>
      <c r="R48" s="18"/>
      <c r="S48" s="18"/>
      <c r="T48" s="18"/>
    </row>
    <row r="49" spans="1:115" s="3" customFormat="1" ht="18.75">
      <c r="A49" s="13">
        <v>129</v>
      </c>
      <c r="B49" s="13">
        <v>1191774496</v>
      </c>
      <c r="C49" s="14" t="s">
        <v>233</v>
      </c>
      <c r="D49" s="68"/>
      <c r="E49" s="16">
        <v>0</v>
      </c>
      <c r="F49" s="16">
        <v>20</v>
      </c>
      <c r="G49" s="57" t="s">
        <v>187</v>
      </c>
      <c r="H49" s="18">
        <f t="shared" si="7"/>
        <v>0</v>
      </c>
      <c r="I49" s="16">
        <f t="shared" si="8"/>
        <v>0.4</v>
      </c>
      <c r="J49" s="16">
        <v>0</v>
      </c>
      <c r="K49" s="16">
        <f t="shared" si="9"/>
        <v>0.4</v>
      </c>
      <c r="L49" s="33">
        <v>25.455080659588798</v>
      </c>
      <c r="M49" s="34">
        <f t="shared" si="10"/>
        <v>25.855080659588797</v>
      </c>
      <c r="N49" s="35">
        <f t="shared" si="11"/>
        <v>0</v>
      </c>
      <c r="O49" s="36">
        <f t="shared" si="12"/>
        <v>25.855080659588797</v>
      </c>
      <c r="P49" s="18">
        <v>318134</v>
      </c>
      <c r="Q49" s="18">
        <v>1932</v>
      </c>
      <c r="R49" s="18"/>
      <c r="S49" s="18"/>
      <c r="T49" s="47"/>
    </row>
    <row r="50" spans="1:115" s="3" customFormat="1" ht="18.75">
      <c r="A50" s="13">
        <v>131</v>
      </c>
      <c r="B50" s="13">
        <v>1697244668</v>
      </c>
      <c r="C50" s="14" t="s">
        <v>242</v>
      </c>
      <c r="D50" s="68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8"/>
        <v>0</v>
      </c>
      <c r="J50" s="16">
        <v>0</v>
      </c>
      <c r="K50" s="16">
        <f t="shared" si="9"/>
        <v>0</v>
      </c>
      <c r="L50" s="33">
        <v>25.753615599427899</v>
      </c>
      <c r="M50" s="34">
        <f t="shared" si="10"/>
        <v>25.753615599427899</v>
      </c>
      <c r="N50" s="35">
        <f t="shared" si="11"/>
        <v>0</v>
      </c>
      <c r="O50" s="36">
        <f t="shared" si="12"/>
        <v>25.753615599427899</v>
      </c>
      <c r="P50" s="18">
        <v>251279</v>
      </c>
      <c r="Q50" s="18">
        <v>1535</v>
      </c>
      <c r="R50" s="18"/>
      <c r="S50" s="18"/>
      <c r="T50" s="47"/>
    </row>
    <row r="51" spans="1:115" s="69" customFormat="1" ht="18.75">
      <c r="A51" s="13">
        <v>144</v>
      </c>
      <c r="B51" s="13">
        <v>1763923855</v>
      </c>
      <c r="C51" s="14" t="s">
        <v>269</v>
      </c>
      <c r="D51" s="68"/>
      <c r="E51" s="16">
        <v>0</v>
      </c>
      <c r="F51" s="16">
        <v>28</v>
      </c>
      <c r="G51" s="57" t="s">
        <v>187</v>
      </c>
      <c r="H51" s="18">
        <f t="shared" si="7"/>
        <v>0</v>
      </c>
      <c r="I51" s="16">
        <f t="shared" si="8"/>
        <v>0.56000000000000005</v>
      </c>
      <c r="J51" s="16">
        <v>0</v>
      </c>
      <c r="K51" s="16">
        <f t="shared" si="9"/>
        <v>0.56000000000000005</v>
      </c>
      <c r="L51" s="33">
        <v>25.004396407505201</v>
      </c>
      <c r="M51" s="34">
        <f t="shared" si="10"/>
        <v>25.5643964075052</v>
      </c>
      <c r="N51" s="35">
        <f t="shared" si="11"/>
        <v>0</v>
      </c>
      <c r="O51" s="36">
        <f t="shared" si="12"/>
        <v>25.5643964075052</v>
      </c>
      <c r="P51" s="18">
        <v>210258</v>
      </c>
      <c r="Q51" s="18">
        <v>1210</v>
      </c>
      <c r="R51" s="4"/>
      <c r="S51" s="4"/>
      <c r="T51" s="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3">
        <v>111</v>
      </c>
      <c r="B52" s="13">
        <v>821132395</v>
      </c>
      <c r="C52" s="13" t="s">
        <v>216</v>
      </c>
      <c r="D52" s="68"/>
      <c r="E52" s="16">
        <v>0</v>
      </c>
      <c r="F52" s="16">
        <v>0</v>
      </c>
      <c r="G52" s="57" t="s">
        <v>187</v>
      </c>
      <c r="H52" s="18">
        <f t="shared" si="7"/>
        <v>0</v>
      </c>
      <c r="I52" s="16">
        <f t="shared" si="8"/>
        <v>0</v>
      </c>
      <c r="J52" s="16">
        <v>0</v>
      </c>
      <c r="K52" s="16">
        <f t="shared" si="9"/>
        <v>0</v>
      </c>
      <c r="L52" s="33">
        <v>25.274380306432999</v>
      </c>
      <c r="M52" s="34">
        <f t="shared" si="10"/>
        <v>25.274380306432999</v>
      </c>
      <c r="N52" s="35">
        <f t="shared" si="11"/>
        <v>0</v>
      </c>
      <c r="O52" s="36">
        <f t="shared" si="12"/>
        <v>25.274380306432999</v>
      </c>
      <c r="P52" s="18">
        <v>210801</v>
      </c>
      <c r="Q52" s="18">
        <v>1237</v>
      </c>
      <c r="R52" s="18"/>
      <c r="S52" s="18"/>
      <c r="T52" s="4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4">
        <v>51</v>
      </c>
      <c r="B53" s="13">
        <v>224931272</v>
      </c>
      <c r="C53" s="13" t="s">
        <v>97</v>
      </c>
      <c r="D53" s="24"/>
      <c r="E53" s="16">
        <v>0</v>
      </c>
      <c r="F53" s="16">
        <v>8</v>
      </c>
      <c r="G53" s="57" t="s">
        <v>187</v>
      </c>
      <c r="H53" s="18">
        <f t="shared" si="7"/>
        <v>0</v>
      </c>
      <c r="I53" s="16">
        <f t="shared" si="8"/>
        <v>0.16</v>
      </c>
      <c r="J53" s="16">
        <v>0</v>
      </c>
      <c r="K53" s="16">
        <f t="shared" si="9"/>
        <v>0.16</v>
      </c>
      <c r="L53" s="33">
        <v>25.059059644471201</v>
      </c>
      <c r="M53" s="34">
        <f t="shared" si="10"/>
        <v>25.219059644471201</v>
      </c>
      <c r="N53" s="35">
        <f t="shared" si="11"/>
        <v>0</v>
      </c>
      <c r="O53" s="36">
        <f t="shared" si="12"/>
        <v>25.219059644471201</v>
      </c>
      <c r="P53" s="18">
        <v>213936</v>
      </c>
      <c r="Q53" s="18">
        <v>1292</v>
      </c>
      <c r="R53" s="18"/>
      <c r="S53" s="18"/>
      <c r="T53" s="18"/>
    </row>
    <row r="54" spans="1:115" s="3" customFormat="1" ht="18.75">
      <c r="A54" s="13">
        <v>118</v>
      </c>
      <c r="B54" s="13">
        <v>15662671026</v>
      </c>
      <c r="C54" s="13" t="s">
        <v>225</v>
      </c>
      <c r="D54" s="68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8"/>
        <v>0</v>
      </c>
      <c r="J54" s="16">
        <v>0</v>
      </c>
      <c r="K54" s="16">
        <f t="shared" si="9"/>
        <v>0</v>
      </c>
      <c r="L54" s="33">
        <v>25.1995660667001</v>
      </c>
      <c r="M54" s="34">
        <f t="shared" si="10"/>
        <v>25.1995660667001</v>
      </c>
      <c r="N54" s="35">
        <f t="shared" si="11"/>
        <v>0</v>
      </c>
      <c r="O54" s="36">
        <f t="shared" si="12"/>
        <v>25.1995660667001</v>
      </c>
      <c r="P54" s="18">
        <v>208394</v>
      </c>
      <c r="Q54" s="18">
        <v>1293</v>
      </c>
      <c r="R54" s="18"/>
      <c r="S54" s="18"/>
      <c r="T54" s="48"/>
    </row>
    <row r="55" spans="1:115" s="3" customFormat="1" ht="18.75">
      <c r="A55" s="14">
        <v>2</v>
      </c>
      <c r="B55" s="13">
        <v>13685366739</v>
      </c>
      <c r="C55" s="13" t="s">
        <v>30</v>
      </c>
      <c r="D55" s="24"/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8"/>
        <v>0</v>
      </c>
      <c r="J55" s="16">
        <v>0</v>
      </c>
      <c r="K55" s="16">
        <f t="shared" si="9"/>
        <v>0</v>
      </c>
      <c r="L55" s="33">
        <v>24.916306105356</v>
      </c>
      <c r="M55" s="34">
        <f t="shared" si="10"/>
        <v>24.916306105356</v>
      </c>
      <c r="N55" s="35">
        <f t="shared" si="11"/>
        <v>0</v>
      </c>
      <c r="O55" s="36">
        <f t="shared" si="12"/>
        <v>24.916306105356</v>
      </c>
      <c r="P55" s="18">
        <v>225386</v>
      </c>
      <c r="Q55" s="18">
        <v>1393</v>
      </c>
      <c r="R55" s="18"/>
      <c r="S55" s="18"/>
      <c r="T55" s="18"/>
    </row>
    <row r="56" spans="1:115" s="3" customFormat="1" ht="18.75">
      <c r="A56" s="14">
        <v>105</v>
      </c>
      <c r="B56" s="13">
        <v>1172805144</v>
      </c>
      <c r="C56" s="14" t="s">
        <v>267</v>
      </c>
      <c r="D56" s="24" t="s">
        <v>188</v>
      </c>
      <c r="E56" s="16">
        <v>0</v>
      </c>
      <c r="F56" s="16">
        <v>0</v>
      </c>
      <c r="G56" s="57" t="s">
        <v>187</v>
      </c>
      <c r="H56" s="18">
        <v>0</v>
      </c>
      <c r="I56" s="16">
        <f t="shared" si="8"/>
        <v>0</v>
      </c>
      <c r="J56" s="16">
        <v>0</v>
      </c>
      <c r="K56" s="16">
        <f t="shared" si="9"/>
        <v>0</v>
      </c>
      <c r="L56" s="33">
        <v>24.58</v>
      </c>
      <c r="M56" s="34">
        <f t="shared" si="10"/>
        <v>24.58</v>
      </c>
      <c r="N56" s="35">
        <f t="shared" si="11"/>
        <v>0</v>
      </c>
      <c r="O56" s="36">
        <f t="shared" si="12"/>
        <v>24.58</v>
      </c>
      <c r="P56" s="18">
        <v>208857</v>
      </c>
      <c r="Q56" s="18">
        <v>1195</v>
      </c>
      <c r="R56" s="18"/>
      <c r="S56" s="18"/>
      <c r="T56" s="33"/>
    </row>
    <row r="57" spans="1:115" s="3" customFormat="1" ht="18.75">
      <c r="A57" s="13">
        <v>142</v>
      </c>
      <c r="B57" s="13">
        <v>465762786</v>
      </c>
      <c r="C57" s="14" t="s">
        <v>262</v>
      </c>
      <c r="D57" s="68"/>
      <c r="E57" s="16">
        <v>0</v>
      </c>
      <c r="F57" s="16">
        <v>0</v>
      </c>
      <c r="G57" s="57" t="s">
        <v>187</v>
      </c>
      <c r="H57" s="18">
        <f t="shared" ref="H57:H84" si="13">E57</f>
        <v>0</v>
      </c>
      <c r="I57" s="16">
        <f t="shared" si="8"/>
        <v>0</v>
      </c>
      <c r="J57" s="16">
        <v>0</v>
      </c>
      <c r="K57" s="16">
        <f t="shared" si="9"/>
        <v>0</v>
      </c>
      <c r="L57" s="33">
        <v>24.103167869200401</v>
      </c>
      <c r="M57" s="34">
        <f t="shared" si="10"/>
        <v>24.103167869200401</v>
      </c>
      <c r="N57" s="35">
        <f t="shared" si="11"/>
        <v>0</v>
      </c>
      <c r="O57" s="36">
        <f t="shared" si="12"/>
        <v>24.103167869200401</v>
      </c>
      <c r="P57" s="18">
        <v>135502</v>
      </c>
      <c r="Q57" s="18">
        <v>822</v>
      </c>
      <c r="R57" s="18"/>
      <c r="S57" s="18"/>
      <c r="T57" s="47"/>
    </row>
    <row r="58" spans="1:115" s="3" customFormat="1" ht="18.75">
      <c r="A58" s="13">
        <v>125</v>
      </c>
      <c r="B58" s="13">
        <v>2122462759</v>
      </c>
      <c r="C58" s="14" t="s">
        <v>236</v>
      </c>
      <c r="D58" s="68"/>
      <c r="E58" s="16">
        <v>0</v>
      </c>
      <c r="F58" s="16">
        <v>0</v>
      </c>
      <c r="G58" s="57" t="s">
        <v>187</v>
      </c>
      <c r="H58" s="18">
        <f t="shared" si="13"/>
        <v>0</v>
      </c>
      <c r="I58" s="16">
        <f t="shared" si="8"/>
        <v>0</v>
      </c>
      <c r="J58" s="16">
        <v>0</v>
      </c>
      <c r="K58" s="16">
        <f t="shared" si="9"/>
        <v>0</v>
      </c>
      <c r="L58" s="33">
        <v>23.802246632256299</v>
      </c>
      <c r="M58" s="34">
        <f t="shared" si="10"/>
        <v>23.802246632256299</v>
      </c>
      <c r="N58" s="35">
        <f t="shared" si="11"/>
        <v>0</v>
      </c>
      <c r="O58" s="36">
        <f t="shared" si="12"/>
        <v>23.802246632256299</v>
      </c>
      <c r="P58" s="18">
        <v>305335</v>
      </c>
      <c r="Q58" s="18">
        <v>1883</v>
      </c>
      <c r="R58" s="18"/>
      <c r="S58" s="18"/>
      <c r="T58" s="47"/>
    </row>
    <row r="59" spans="1:115" s="3" customFormat="1" ht="18.75">
      <c r="A59" s="14">
        <v>16</v>
      </c>
      <c r="B59" s="13">
        <v>438498603</v>
      </c>
      <c r="C59" s="13" t="s">
        <v>61</v>
      </c>
      <c r="D59" s="24"/>
      <c r="E59" s="16">
        <v>0</v>
      </c>
      <c r="F59" s="16">
        <v>0</v>
      </c>
      <c r="G59" s="57" t="s">
        <v>187</v>
      </c>
      <c r="H59" s="18">
        <f t="shared" si="13"/>
        <v>0</v>
      </c>
      <c r="I59" s="16">
        <f t="shared" si="8"/>
        <v>0</v>
      </c>
      <c r="J59" s="16">
        <v>0</v>
      </c>
      <c r="K59" s="16">
        <f t="shared" si="9"/>
        <v>0</v>
      </c>
      <c r="L59" s="33">
        <v>23.6451669072631</v>
      </c>
      <c r="M59" s="34">
        <f t="shared" si="10"/>
        <v>23.6451669072631</v>
      </c>
      <c r="N59" s="35">
        <f t="shared" si="11"/>
        <v>0</v>
      </c>
      <c r="O59" s="36">
        <f t="shared" si="12"/>
        <v>23.6451669072631</v>
      </c>
      <c r="P59" s="18">
        <v>262374</v>
      </c>
      <c r="Q59" s="18">
        <v>1515</v>
      </c>
      <c r="R59" s="18"/>
      <c r="S59" s="18"/>
      <c r="T59" s="4"/>
    </row>
    <row r="60" spans="1:115" s="3" customFormat="1" ht="18.75">
      <c r="A60" s="14">
        <v>119</v>
      </c>
      <c r="B60" s="13">
        <v>733336415</v>
      </c>
      <c r="C60" s="13" t="s">
        <v>237</v>
      </c>
      <c r="D60" s="24" t="s">
        <v>227</v>
      </c>
      <c r="E60" s="16">
        <v>0</v>
      </c>
      <c r="F60" s="16">
        <v>0</v>
      </c>
      <c r="G60" s="57" t="s">
        <v>187</v>
      </c>
      <c r="H60" s="18">
        <f t="shared" si="13"/>
        <v>0</v>
      </c>
      <c r="I60" s="16">
        <f t="shared" si="8"/>
        <v>0</v>
      </c>
      <c r="J60" s="16">
        <v>0</v>
      </c>
      <c r="K60" s="16">
        <f t="shared" si="9"/>
        <v>0</v>
      </c>
      <c r="L60" s="33">
        <v>23.334371311325</v>
      </c>
      <c r="M60" s="34">
        <f t="shared" si="10"/>
        <v>23.334371311325</v>
      </c>
      <c r="N60" s="35">
        <f t="shared" si="11"/>
        <v>0</v>
      </c>
      <c r="O60" s="36">
        <f t="shared" si="12"/>
        <v>23.334371311325</v>
      </c>
      <c r="P60" s="18"/>
      <c r="Q60" s="18"/>
      <c r="R60" s="18"/>
      <c r="S60" s="18"/>
      <c r="T60" s="47"/>
    </row>
    <row r="61" spans="1:115" s="3" customFormat="1" ht="18.75">
      <c r="A61" s="13">
        <v>156</v>
      </c>
      <c r="B61" s="13">
        <v>1754610165</v>
      </c>
      <c r="C61" s="13" t="b">
        <v>1</v>
      </c>
      <c r="D61" s="4"/>
      <c r="E61" s="16">
        <v>3</v>
      </c>
      <c r="F61" s="16">
        <v>16</v>
      </c>
      <c r="G61" s="57" t="s">
        <v>187</v>
      </c>
      <c r="H61" s="18">
        <f t="shared" si="13"/>
        <v>3</v>
      </c>
      <c r="I61" s="16">
        <f t="shared" si="8"/>
        <v>0.32</v>
      </c>
      <c r="J61" s="16">
        <v>0</v>
      </c>
      <c r="K61" s="16">
        <f t="shared" si="9"/>
        <v>3.32</v>
      </c>
      <c r="L61" s="33">
        <v>19.9620209139823</v>
      </c>
      <c r="M61" s="34">
        <f t="shared" si="10"/>
        <v>23.282020913982301</v>
      </c>
      <c r="N61" s="35">
        <f t="shared" si="11"/>
        <v>0</v>
      </c>
      <c r="O61" s="36">
        <f t="shared" si="12"/>
        <v>23.282020913982301</v>
      </c>
      <c r="P61" s="18"/>
      <c r="Q61" s="18"/>
      <c r="R61" s="4"/>
      <c r="S61" s="4"/>
      <c r="T61" s="4"/>
    </row>
    <row r="62" spans="1:115" s="3" customFormat="1" ht="18.75">
      <c r="A62" s="13">
        <v>114</v>
      </c>
      <c r="B62" s="13">
        <v>1332846724</v>
      </c>
      <c r="C62" s="13" t="s">
        <v>224</v>
      </c>
      <c r="D62" s="68"/>
      <c r="E62" s="16">
        <v>0</v>
      </c>
      <c r="F62" s="16">
        <v>0</v>
      </c>
      <c r="G62" s="57" t="s">
        <v>187</v>
      </c>
      <c r="H62" s="18">
        <f t="shared" si="13"/>
        <v>0</v>
      </c>
      <c r="I62" s="16">
        <f t="shared" si="8"/>
        <v>0</v>
      </c>
      <c r="J62" s="16">
        <v>0</v>
      </c>
      <c r="K62" s="16">
        <f t="shared" si="9"/>
        <v>0</v>
      </c>
      <c r="L62" s="33">
        <v>22.5177508358727</v>
      </c>
      <c r="M62" s="34">
        <f t="shared" si="10"/>
        <v>22.5177508358727</v>
      </c>
      <c r="N62" s="35">
        <f t="shared" si="11"/>
        <v>0</v>
      </c>
      <c r="O62" s="36">
        <f t="shared" si="12"/>
        <v>22.5177508358727</v>
      </c>
      <c r="P62" s="18">
        <v>208572</v>
      </c>
      <c r="Q62" s="18">
        <v>1207</v>
      </c>
      <c r="R62" s="18"/>
      <c r="S62" s="18"/>
      <c r="T62" s="48"/>
    </row>
    <row r="63" spans="1:115" s="3" customFormat="1" ht="18.75">
      <c r="A63" s="13">
        <v>157</v>
      </c>
      <c r="B63" s="13">
        <v>738646680</v>
      </c>
      <c r="C63" s="14" t="s">
        <v>284</v>
      </c>
      <c r="D63" s="4"/>
      <c r="E63" s="16">
        <v>0</v>
      </c>
      <c r="F63" s="16">
        <v>10</v>
      </c>
      <c r="G63" s="57" t="s">
        <v>187</v>
      </c>
      <c r="H63" s="18">
        <f t="shared" si="13"/>
        <v>0</v>
      </c>
      <c r="I63" s="16">
        <f t="shared" si="8"/>
        <v>0.2</v>
      </c>
      <c r="J63" s="16">
        <v>0</v>
      </c>
      <c r="K63" s="16">
        <f t="shared" si="9"/>
        <v>0.2</v>
      </c>
      <c r="L63" s="33">
        <v>21.6849119486372</v>
      </c>
      <c r="M63" s="34">
        <f t="shared" si="10"/>
        <v>21.8849119486372</v>
      </c>
      <c r="N63" s="35">
        <f t="shared" si="11"/>
        <v>0</v>
      </c>
      <c r="O63" s="36">
        <f t="shared" si="12"/>
        <v>21.8849119486372</v>
      </c>
      <c r="P63" s="4"/>
      <c r="Q63" s="18"/>
      <c r="R63" s="18"/>
      <c r="S63" s="4"/>
      <c r="T63" s="4"/>
    </row>
    <row r="64" spans="1:115" s="3" customFormat="1" ht="18.75">
      <c r="A64" s="14">
        <v>124</v>
      </c>
      <c r="B64" s="13">
        <v>2140716167</v>
      </c>
      <c r="C64" s="13" t="s">
        <v>231</v>
      </c>
      <c r="D64" s="24"/>
      <c r="E64" s="16">
        <v>0</v>
      </c>
      <c r="F64" s="16">
        <v>0</v>
      </c>
      <c r="G64" s="57" t="s">
        <v>187</v>
      </c>
      <c r="H64" s="18">
        <f t="shared" si="13"/>
        <v>0</v>
      </c>
      <c r="I64" s="16">
        <f t="shared" si="8"/>
        <v>0</v>
      </c>
      <c r="J64" s="16">
        <v>0</v>
      </c>
      <c r="K64" s="16">
        <f t="shared" si="9"/>
        <v>0</v>
      </c>
      <c r="L64" s="33">
        <v>21.729087291630901</v>
      </c>
      <c r="M64" s="34">
        <f t="shared" si="10"/>
        <v>21.729087291630901</v>
      </c>
      <c r="N64" s="35">
        <f t="shared" si="11"/>
        <v>0</v>
      </c>
      <c r="O64" s="36">
        <f t="shared" si="12"/>
        <v>21.729087291630901</v>
      </c>
      <c r="P64" s="18">
        <v>213720</v>
      </c>
      <c r="Q64" s="18">
        <v>1284</v>
      </c>
      <c r="R64" s="18"/>
      <c r="S64" s="18"/>
      <c r="T64" s="47"/>
    </row>
    <row r="65" spans="1:20" ht="18.75">
      <c r="A65" s="13">
        <v>145</v>
      </c>
      <c r="B65" s="13">
        <v>1879552695</v>
      </c>
      <c r="C65" s="14" t="s">
        <v>271</v>
      </c>
      <c r="D65" s="68"/>
      <c r="E65" s="16">
        <v>0</v>
      </c>
      <c r="F65" s="16">
        <v>0</v>
      </c>
      <c r="G65" s="57" t="s">
        <v>187</v>
      </c>
      <c r="H65" s="18">
        <f t="shared" si="13"/>
        <v>0</v>
      </c>
      <c r="I65" s="16">
        <f t="shared" si="8"/>
        <v>0</v>
      </c>
      <c r="J65" s="16">
        <v>0</v>
      </c>
      <c r="K65" s="16">
        <f t="shared" si="9"/>
        <v>0</v>
      </c>
      <c r="L65" s="33">
        <v>21.341780084712902</v>
      </c>
      <c r="M65" s="34">
        <f t="shared" si="10"/>
        <v>21.341780084712902</v>
      </c>
      <c r="N65" s="35">
        <f t="shared" si="11"/>
        <v>0</v>
      </c>
      <c r="O65" s="36">
        <f t="shared" si="12"/>
        <v>21.341780084712902</v>
      </c>
      <c r="P65" s="18">
        <v>0</v>
      </c>
      <c r="Q65" s="18">
        <v>0</v>
      </c>
      <c r="R65" s="4"/>
      <c r="S65" s="4"/>
      <c r="T65" s="4"/>
    </row>
    <row r="66" spans="1:20" ht="18.75">
      <c r="A66" s="13">
        <v>132</v>
      </c>
      <c r="B66" s="13">
        <v>620404528</v>
      </c>
      <c r="C66" s="14" t="s">
        <v>243</v>
      </c>
      <c r="D66" s="68"/>
      <c r="E66" s="16">
        <v>0</v>
      </c>
      <c r="F66" s="16">
        <v>0</v>
      </c>
      <c r="G66" s="57" t="s">
        <v>187</v>
      </c>
      <c r="H66" s="18">
        <f t="shared" si="13"/>
        <v>0</v>
      </c>
      <c r="I66" s="16">
        <f t="shared" si="8"/>
        <v>0</v>
      </c>
      <c r="J66" s="16">
        <v>0</v>
      </c>
      <c r="K66" s="16">
        <f t="shared" si="9"/>
        <v>0</v>
      </c>
      <c r="L66" s="33">
        <v>21.303019900157</v>
      </c>
      <c r="M66" s="34">
        <f t="shared" si="10"/>
        <v>21.303019900157</v>
      </c>
      <c r="N66" s="35">
        <f t="shared" si="11"/>
        <v>0</v>
      </c>
      <c r="O66" s="36">
        <f t="shared" si="12"/>
        <v>21.303019900157</v>
      </c>
      <c r="P66" s="18">
        <v>217655</v>
      </c>
      <c r="Q66" s="18">
        <v>1302</v>
      </c>
      <c r="R66" s="18"/>
      <c r="S66" s="18"/>
      <c r="T66" s="47"/>
    </row>
    <row r="67" spans="1:20" ht="18.75">
      <c r="A67" s="13">
        <v>154</v>
      </c>
      <c r="B67" s="13">
        <v>279112514</v>
      </c>
      <c r="C67" s="14" t="s">
        <v>279</v>
      </c>
      <c r="D67" s="72"/>
      <c r="E67" s="16">
        <v>0</v>
      </c>
      <c r="F67" s="16">
        <v>0</v>
      </c>
      <c r="G67" s="57" t="s">
        <v>187</v>
      </c>
      <c r="H67" s="18">
        <f t="shared" si="13"/>
        <v>0</v>
      </c>
      <c r="I67" s="16">
        <f t="shared" si="8"/>
        <v>0</v>
      </c>
      <c r="J67" s="16">
        <v>0</v>
      </c>
      <c r="K67" s="16">
        <f t="shared" si="9"/>
        <v>0</v>
      </c>
      <c r="L67" s="33">
        <v>21.302348778189501</v>
      </c>
      <c r="M67" s="34">
        <f t="shared" si="10"/>
        <v>21.302348778189501</v>
      </c>
      <c r="N67" s="35">
        <f t="shared" si="11"/>
        <v>0</v>
      </c>
      <c r="O67" s="36">
        <f t="shared" si="12"/>
        <v>21.302348778189501</v>
      </c>
      <c r="P67" s="64">
        <v>188027</v>
      </c>
      <c r="Q67" s="18">
        <v>1150</v>
      </c>
      <c r="R67" s="4"/>
      <c r="S67" s="4"/>
      <c r="T67" s="4"/>
    </row>
    <row r="68" spans="1:20" ht="18.75">
      <c r="A68" s="13">
        <v>160</v>
      </c>
      <c r="B68" s="13">
        <v>1984562076</v>
      </c>
      <c r="C68" s="14" t="s">
        <v>286</v>
      </c>
      <c r="E68" s="16">
        <v>0</v>
      </c>
      <c r="F68" s="16">
        <v>0</v>
      </c>
      <c r="G68" s="57" t="s">
        <v>187</v>
      </c>
      <c r="H68" s="18">
        <f t="shared" si="13"/>
        <v>0</v>
      </c>
      <c r="I68" s="16">
        <f t="shared" si="8"/>
        <v>0</v>
      </c>
      <c r="J68" s="16">
        <v>0</v>
      </c>
      <c r="K68" s="16">
        <f t="shared" si="9"/>
        <v>0</v>
      </c>
      <c r="L68" s="33">
        <v>21.300083741549301</v>
      </c>
      <c r="M68" s="34">
        <f t="shared" si="10"/>
        <v>21.300083741549301</v>
      </c>
      <c r="N68" s="35">
        <f t="shared" si="11"/>
        <v>0</v>
      </c>
      <c r="O68" s="36">
        <f t="shared" si="12"/>
        <v>21.300083741549301</v>
      </c>
      <c r="Q68" s="18"/>
      <c r="R68" s="18"/>
      <c r="S68" s="4"/>
      <c r="T68" s="4"/>
    </row>
    <row r="69" spans="1:20" ht="18.75">
      <c r="A69" s="14">
        <v>27</v>
      </c>
      <c r="B69" s="13">
        <v>2114875544</v>
      </c>
      <c r="C69" s="13" t="s">
        <v>73</v>
      </c>
      <c r="D69" s="73"/>
      <c r="E69" s="16">
        <v>0</v>
      </c>
      <c r="F69" s="16">
        <v>0</v>
      </c>
      <c r="G69" s="57" t="s">
        <v>187</v>
      </c>
      <c r="H69" s="18">
        <f t="shared" si="13"/>
        <v>0</v>
      </c>
      <c r="I69" s="16">
        <f t="shared" ref="I69:I84" si="14">F69/$V$13</f>
        <v>0</v>
      </c>
      <c r="J69" s="16">
        <v>0</v>
      </c>
      <c r="K69" s="16">
        <f t="shared" ref="K69:K84" si="15">SUM(I69+H69+J69)</f>
        <v>0</v>
      </c>
      <c r="L69" s="33">
        <v>21.299999851303401</v>
      </c>
      <c r="M69" s="34">
        <f t="shared" ref="M69:M84" si="16">K69+L69</f>
        <v>21.299999851303401</v>
      </c>
      <c r="N69" s="35">
        <f t="shared" ref="N69:N84" si="17">VLOOKUP(G69,$U$3:$V$9,2,FALSE)</f>
        <v>0</v>
      </c>
      <c r="O69" s="36">
        <f t="shared" ref="O69:O84" si="18">M69-N69</f>
        <v>21.299999851303401</v>
      </c>
      <c r="P69" s="18"/>
      <c r="Q69" s="18"/>
      <c r="R69" s="18"/>
      <c r="S69" s="18"/>
      <c r="T69" s="4"/>
    </row>
    <row r="70" spans="1:20" ht="18.75">
      <c r="A70" s="13">
        <v>158</v>
      </c>
      <c r="B70" s="13">
        <v>1818235660</v>
      </c>
      <c r="C70" s="14" t="s">
        <v>287</v>
      </c>
      <c r="D70" s="6"/>
      <c r="E70" s="16">
        <v>2</v>
      </c>
      <c r="F70" s="16">
        <v>18</v>
      </c>
      <c r="G70" s="57" t="s">
        <v>187</v>
      </c>
      <c r="H70" s="18">
        <f t="shared" si="13"/>
        <v>2</v>
      </c>
      <c r="I70" s="16">
        <f t="shared" si="14"/>
        <v>0.36</v>
      </c>
      <c r="J70" s="16">
        <v>0</v>
      </c>
      <c r="K70" s="16">
        <f t="shared" si="15"/>
        <v>2.36</v>
      </c>
      <c r="L70" s="33">
        <v>18.0897520814645</v>
      </c>
      <c r="M70" s="34">
        <f t="shared" si="16"/>
        <v>20.449752081464499</v>
      </c>
      <c r="N70" s="35">
        <f t="shared" si="17"/>
        <v>0</v>
      </c>
      <c r="O70" s="36">
        <f t="shared" si="18"/>
        <v>20.449752081464499</v>
      </c>
      <c r="Q70" s="18"/>
      <c r="R70" s="18"/>
      <c r="S70" s="4"/>
      <c r="T70" s="4"/>
    </row>
    <row r="71" spans="1:20" ht="18.75">
      <c r="A71" s="13">
        <v>108</v>
      </c>
      <c r="B71" s="13">
        <v>914057984</v>
      </c>
      <c r="C71" s="13" t="s">
        <v>196</v>
      </c>
      <c r="D71" s="24"/>
      <c r="E71" s="16">
        <v>0</v>
      </c>
      <c r="F71" s="16">
        <v>0</v>
      </c>
      <c r="G71" s="57" t="s">
        <v>187</v>
      </c>
      <c r="H71" s="18">
        <f t="shared" si="13"/>
        <v>0</v>
      </c>
      <c r="I71" s="16">
        <f t="shared" si="14"/>
        <v>0</v>
      </c>
      <c r="J71" s="16">
        <v>0</v>
      </c>
      <c r="K71" s="16">
        <f t="shared" si="15"/>
        <v>0</v>
      </c>
      <c r="L71" s="33">
        <v>20.3510959276622</v>
      </c>
      <c r="M71" s="34">
        <f t="shared" si="16"/>
        <v>20.3510959276622</v>
      </c>
      <c r="N71" s="35">
        <f t="shared" si="17"/>
        <v>0</v>
      </c>
      <c r="O71" s="36">
        <f t="shared" si="18"/>
        <v>20.3510959276622</v>
      </c>
      <c r="P71" s="18"/>
      <c r="Q71" s="18"/>
      <c r="R71" s="18"/>
      <c r="S71" s="18"/>
      <c r="T71" s="47"/>
    </row>
    <row r="72" spans="1:20" ht="18.75">
      <c r="A72" s="13">
        <v>152</v>
      </c>
      <c r="B72" s="13">
        <v>808637979</v>
      </c>
      <c r="C72" s="14" t="s">
        <v>288</v>
      </c>
      <c r="D72" s="14" t="s">
        <v>277</v>
      </c>
      <c r="E72" s="16">
        <v>0</v>
      </c>
      <c r="F72" s="16">
        <v>28</v>
      </c>
      <c r="G72" s="57" t="s">
        <v>187</v>
      </c>
      <c r="H72" s="18">
        <f t="shared" si="13"/>
        <v>0</v>
      </c>
      <c r="I72" s="16">
        <f t="shared" si="14"/>
        <v>0.56000000000000005</v>
      </c>
      <c r="J72" s="16">
        <v>0</v>
      </c>
      <c r="K72" s="16">
        <f t="shared" si="15"/>
        <v>0.56000000000000005</v>
      </c>
      <c r="L72" s="33">
        <v>19.595154772436</v>
      </c>
      <c r="M72" s="34">
        <f t="shared" si="16"/>
        <v>20.155154772435999</v>
      </c>
      <c r="N72" s="35">
        <f t="shared" si="17"/>
        <v>0</v>
      </c>
      <c r="O72" s="36">
        <f t="shared" si="18"/>
        <v>20.155154772435999</v>
      </c>
      <c r="P72" s="18">
        <v>152704</v>
      </c>
      <c r="Q72" s="18">
        <v>923</v>
      </c>
      <c r="R72" s="4"/>
      <c r="S72" s="4"/>
      <c r="T72" s="4"/>
    </row>
    <row r="73" spans="1:20" ht="18.75">
      <c r="A73" s="13">
        <v>149</v>
      </c>
      <c r="B73" s="13">
        <v>1326195449</v>
      </c>
      <c r="C73" s="14" t="s">
        <v>134</v>
      </c>
      <c r="D73" s="68"/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4"/>
        <v>0</v>
      </c>
      <c r="J73" s="16">
        <v>0</v>
      </c>
      <c r="K73" s="16">
        <f t="shared" si="15"/>
        <v>0</v>
      </c>
      <c r="L73" s="33">
        <v>20.054690037972101</v>
      </c>
      <c r="M73" s="34">
        <f t="shared" si="16"/>
        <v>20.054690037972101</v>
      </c>
      <c r="N73" s="35">
        <f t="shared" si="17"/>
        <v>0</v>
      </c>
      <c r="O73" s="36">
        <f t="shared" si="18"/>
        <v>20.054690037972101</v>
      </c>
      <c r="P73" s="18">
        <v>182053</v>
      </c>
      <c r="Q73" s="18">
        <v>1066</v>
      </c>
      <c r="R73" s="4"/>
      <c r="S73" s="4"/>
      <c r="T73" s="4"/>
    </row>
    <row r="74" spans="1:20" ht="18.75">
      <c r="A74" s="13">
        <v>135</v>
      </c>
      <c r="B74" s="13">
        <v>228737868</v>
      </c>
      <c r="C74" s="14" t="s">
        <v>248</v>
      </c>
      <c r="D74" s="72"/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4"/>
        <v>0</v>
      </c>
      <c r="J74" s="16">
        <v>0</v>
      </c>
      <c r="K74" s="16">
        <f t="shared" si="15"/>
        <v>0</v>
      </c>
      <c r="L74" s="33">
        <v>18.5389460247339</v>
      </c>
      <c r="M74" s="34">
        <f t="shared" si="16"/>
        <v>18.5389460247339</v>
      </c>
      <c r="N74" s="35">
        <f t="shared" si="17"/>
        <v>0</v>
      </c>
      <c r="O74" s="36">
        <f t="shared" si="18"/>
        <v>18.5389460247339</v>
      </c>
      <c r="P74" s="64"/>
      <c r="Q74" s="18"/>
      <c r="R74" s="18"/>
      <c r="S74" s="18"/>
      <c r="T74" s="47"/>
    </row>
    <row r="75" spans="1:20" ht="18.75">
      <c r="A75" s="13">
        <v>146</v>
      </c>
      <c r="B75" s="13">
        <v>1422435637</v>
      </c>
      <c r="C75" s="14" t="s">
        <v>272</v>
      </c>
      <c r="D75" s="68"/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4"/>
        <v>0</v>
      </c>
      <c r="J75" s="16">
        <v>0</v>
      </c>
      <c r="K75" s="16">
        <f t="shared" si="15"/>
        <v>0</v>
      </c>
      <c r="L75" s="33">
        <v>18.386264465579799</v>
      </c>
      <c r="M75" s="34">
        <f t="shared" si="16"/>
        <v>18.386264465579799</v>
      </c>
      <c r="N75" s="35">
        <f t="shared" si="17"/>
        <v>0</v>
      </c>
      <c r="O75" s="36">
        <f t="shared" si="18"/>
        <v>18.386264465579799</v>
      </c>
      <c r="P75" s="18">
        <v>0</v>
      </c>
      <c r="Q75" s="18">
        <v>0</v>
      </c>
      <c r="R75" s="4"/>
      <c r="S75" s="4"/>
      <c r="T75" s="4"/>
    </row>
    <row r="76" spans="1:20" ht="18.75">
      <c r="A76" s="13">
        <v>112</v>
      </c>
      <c r="B76" s="13">
        <v>1820590372</v>
      </c>
      <c r="C76" s="13" t="s">
        <v>219</v>
      </c>
      <c r="D76" s="68"/>
      <c r="E76" s="16">
        <v>0</v>
      </c>
      <c r="F76" s="16">
        <v>0</v>
      </c>
      <c r="G76" s="57" t="s">
        <v>187</v>
      </c>
      <c r="H76" s="18">
        <f t="shared" si="13"/>
        <v>0</v>
      </c>
      <c r="I76" s="16">
        <f t="shared" si="14"/>
        <v>0</v>
      </c>
      <c r="J76" s="16">
        <v>0</v>
      </c>
      <c r="K76" s="16">
        <f t="shared" si="15"/>
        <v>0</v>
      </c>
      <c r="L76" s="33">
        <v>18.32</v>
      </c>
      <c r="M76" s="34">
        <f t="shared" si="16"/>
        <v>18.32</v>
      </c>
      <c r="N76" s="35">
        <f t="shared" si="17"/>
        <v>0</v>
      </c>
      <c r="O76" s="36">
        <f t="shared" si="18"/>
        <v>18.32</v>
      </c>
      <c r="P76" s="18">
        <v>0</v>
      </c>
      <c r="Q76" s="18">
        <v>0</v>
      </c>
      <c r="R76" s="4"/>
      <c r="S76" s="4"/>
      <c r="T76" s="4"/>
    </row>
    <row r="77" spans="1:20" ht="18.75">
      <c r="A77" s="13">
        <v>159</v>
      </c>
      <c r="B77" s="13">
        <v>353493830</v>
      </c>
      <c r="C77" s="14" t="s">
        <v>281</v>
      </c>
      <c r="D77" s="6"/>
      <c r="E77" s="16">
        <v>0</v>
      </c>
      <c r="F77" s="16">
        <v>0</v>
      </c>
      <c r="G77" s="57" t="s">
        <v>187</v>
      </c>
      <c r="H77" s="18">
        <f t="shared" si="13"/>
        <v>0</v>
      </c>
      <c r="I77" s="16">
        <f t="shared" si="14"/>
        <v>0</v>
      </c>
      <c r="J77" s="16">
        <v>0</v>
      </c>
      <c r="K77" s="16">
        <f t="shared" si="15"/>
        <v>0</v>
      </c>
      <c r="L77" s="33">
        <v>18.3085791064563</v>
      </c>
      <c r="M77" s="34">
        <f t="shared" si="16"/>
        <v>18.3085791064563</v>
      </c>
      <c r="N77" s="35">
        <f t="shared" si="17"/>
        <v>0</v>
      </c>
      <c r="O77" s="36">
        <f t="shared" si="18"/>
        <v>18.3085791064563</v>
      </c>
      <c r="P77" s="6"/>
      <c r="Q77" s="18"/>
      <c r="R77" s="18"/>
      <c r="S77" s="4"/>
      <c r="T77" s="4"/>
    </row>
    <row r="78" spans="1:20" ht="18.75">
      <c r="A78" s="13">
        <v>151</v>
      </c>
      <c r="B78" s="13">
        <v>229196773</v>
      </c>
      <c r="C78" s="14" t="s">
        <v>275</v>
      </c>
      <c r="D78" s="68"/>
      <c r="E78" s="16">
        <v>0</v>
      </c>
      <c r="F78" s="16">
        <v>0</v>
      </c>
      <c r="G78" s="57" t="s">
        <v>187</v>
      </c>
      <c r="H78" s="18">
        <f t="shared" si="13"/>
        <v>0</v>
      </c>
      <c r="I78" s="16">
        <f t="shared" si="14"/>
        <v>0</v>
      </c>
      <c r="J78" s="16">
        <v>0</v>
      </c>
      <c r="K78" s="16">
        <f t="shared" si="15"/>
        <v>0</v>
      </c>
      <c r="L78" s="33">
        <v>18.305464317308001</v>
      </c>
      <c r="M78" s="34">
        <f t="shared" si="16"/>
        <v>18.305464317308001</v>
      </c>
      <c r="N78" s="35">
        <f t="shared" si="17"/>
        <v>0</v>
      </c>
      <c r="O78" s="36">
        <f t="shared" si="18"/>
        <v>18.305464317308001</v>
      </c>
      <c r="P78" s="18">
        <v>128342</v>
      </c>
      <c r="Q78" s="18">
        <v>871</v>
      </c>
    </row>
    <row r="79" spans="1:20" ht="18.75">
      <c r="A79" s="14">
        <v>100</v>
      </c>
      <c r="B79" s="13">
        <v>1516934519</v>
      </c>
      <c r="C79" s="14" t="s">
        <v>185</v>
      </c>
      <c r="D79" s="24"/>
      <c r="E79" s="16">
        <v>0</v>
      </c>
      <c r="F79" s="16">
        <v>0</v>
      </c>
      <c r="G79" s="57" t="s">
        <v>187</v>
      </c>
      <c r="H79" s="18">
        <f t="shared" si="13"/>
        <v>0</v>
      </c>
      <c r="I79" s="16">
        <f t="shared" si="14"/>
        <v>0</v>
      </c>
      <c r="J79" s="16">
        <v>0</v>
      </c>
      <c r="K79" s="16">
        <f t="shared" si="15"/>
        <v>0</v>
      </c>
      <c r="L79" s="33">
        <v>18.261857269231999</v>
      </c>
      <c r="M79" s="34">
        <f t="shared" si="16"/>
        <v>18.261857269231999</v>
      </c>
      <c r="N79" s="35">
        <f t="shared" si="17"/>
        <v>0</v>
      </c>
      <c r="O79" s="36">
        <f t="shared" si="18"/>
        <v>18.261857269231999</v>
      </c>
      <c r="P79" s="18"/>
      <c r="Q79" s="18"/>
      <c r="R79" s="64"/>
      <c r="S79" s="64"/>
      <c r="T79" s="67"/>
    </row>
    <row r="80" spans="1:20" ht="18.75">
      <c r="A80" s="13">
        <v>150</v>
      </c>
      <c r="B80" s="13">
        <v>1505521928</v>
      </c>
      <c r="C80" s="14" t="s">
        <v>276</v>
      </c>
      <c r="D80" s="68"/>
      <c r="E80" s="16">
        <v>0</v>
      </c>
      <c r="F80" s="16">
        <v>0</v>
      </c>
      <c r="G80" s="57" t="s">
        <v>187</v>
      </c>
      <c r="H80" s="18">
        <f t="shared" si="13"/>
        <v>0</v>
      </c>
      <c r="I80" s="16">
        <f t="shared" si="14"/>
        <v>0</v>
      </c>
      <c r="J80" s="16">
        <v>0</v>
      </c>
      <c r="K80" s="16">
        <f t="shared" si="15"/>
        <v>0</v>
      </c>
      <c r="L80" s="33">
        <v>18.138294570322</v>
      </c>
      <c r="M80" s="34">
        <f t="shared" si="16"/>
        <v>18.138294570322</v>
      </c>
      <c r="N80" s="35">
        <f t="shared" si="17"/>
        <v>0</v>
      </c>
      <c r="O80" s="36">
        <f t="shared" si="18"/>
        <v>18.138294570322</v>
      </c>
      <c r="P80" s="18">
        <v>86068</v>
      </c>
      <c r="Q80" s="18">
        <v>516</v>
      </c>
      <c r="R80" s="4"/>
      <c r="S80" s="4"/>
      <c r="T80" s="4"/>
    </row>
    <row r="81" spans="1:20" ht="18.75">
      <c r="A81" s="13">
        <v>147</v>
      </c>
      <c r="B81" s="13">
        <v>555504374</v>
      </c>
      <c r="C81" s="14" t="s">
        <v>273</v>
      </c>
      <c r="D81" s="68"/>
      <c r="E81" s="16">
        <v>0</v>
      </c>
      <c r="F81" s="16">
        <v>0</v>
      </c>
      <c r="G81" s="57" t="s">
        <v>187</v>
      </c>
      <c r="H81" s="18">
        <f t="shared" si="13"/>
        <v>0</v>
      </c>
      <c r="I81" s="16">
        <f t="shared" si="14"/>
        <v>0</v>
      </c>
      <c r="J81" s="16">
        <v>0</v>
      </c>
      <c r="K81" s="16">
        <f t="shared" si="15"/>
        <v>0</v>
      </c>
      <c r="L81" s="33">
        <v>18.014731871412</v>
      </c>
      <c r="M81" s="34">
        <f t="shared" si="16"/>
        <v>18.014731871412</v>
      </c>
      <c r="N81" s="35">
        <f t="shared" si="17"/>
        <v>0</v>
      </c>
      <c r="O81" s="36">
        <f t="shared" si="18"/>
        <v>18.014731871412</v>
      </c>
      <c r="P81" s="18">
        <v>0</v>
      </c>
      <c r="Q81" s="18">
        <v>0</v>
      </c>
      <c r="R81" s="4"/>
      <c r="S81" s="4"/>
      <c r="T81" s="4"/>
    </row>
    <row r="82" spans="1:20" ht="18.75">
      <c r="A82" s="13">
        <v>139</v>
      </c>
      <c r="B82" s="13">
        <v>733371013</v>
      </c>
      <c r="C82" s="14" t="s">
        <v>260</v>
      </c>
      <c r="D82" s="68"/>
      <c r="E82" s="16">
        <v>0</v>
      </c>
      <c r="F82" s="16">
        <v>0</v>
      </c>
      <c r="G82" s="57" t="s">
        <v>187</v>
      </c>
      <c r="H82" s="18">
        <f t="shared" si="13"/>
        <v>0</v>
      </c>
      <c r="I82" s="16">
        <f t="shared" si="14"/>
        <v>0</v>
      </c>
      <c r="J82" s="16">
        <v>0</v>
      </c>
      <c r="K82" s="16">
        <f t="shared" si="15"/>
        <v>0</v>
      </c>
      <c r="L82" s="33">
        <v>17.943195572043098</v>
      </c>
      <c r="M82" s="34">
        <f t="shared" si="16"/>
        <v>17.943195572043098</v>
      </c>
      <c r="N82" s="35">
        <f t="shared" si="17"/>
        <v>0</v>
      </c>
      <c r="O82" s="36">
        <f t="shared" si="18"/>
        <v>17.943195572043098</v>
      </c>
      <c r="P82" s="18"/>
      <c r="Q82" s="18"/>
      <c r="R82" s="18"/>
      <c r="S82" s="18"/>
      <c r="T82" s="47"/>
    </row>
    <row r="83" spans="1:20" ht="18.75">
      <c r="A83" s="13">
        <v>137</v>
      </c>
      <c r="B83" s="13">
        <v>1604916542</v>
      </c>
      <c r="C83" s="14" t="s">
        <v>250</v>
      </c>
      <c r="D83" s="68"/>
      <c r="E83" s="16">
        <v>0</v>
      </c>
      <c r="F83" s="16">
        <v>0</v>
      </c>
      <c r="G83" s="57" t="s">
        <v>187</v>
      </c>
      <c r="H83" s="18">
        <f t="shared" si="13"/>
        <v>0</v>
      </c>
      <c r="I83" s="16">
        <f t="shared" si="14"/>
        <v>0</v>
      </c>
      <c r="J83" s="16">
        <v>0</v>
      </c>
      <c r="K83" s="16">
        <f t="shared" si="15"/>
        <v>0</v>
      </c>
      <c r="L83" s="33">
        <v>17.881251416689398</v>
      </c>
      <c r="M83" s="34">
        <f t="shared" si="16"/>
        <v>17.881251416689398</v>
      </c>
      <c r="N83" s="35">
        <f t="shared" si="17"/>
        <v>0</v>
      </c>
      <c r="O83" s="36">
        <f t="shared" si="18"/>
        <v>17.881251416689398</v>
      </c>
      <c r="P83" s="18"/>
      <c r="Q83" s="18"/>
      <c r="R83" s="18"/>
      <c r="S83" s="18"/>
      <c r="T83" s="47"/>
    </row>
    <row r="84" spans="1:20" ht="18.75">
      <c r="A84" s="13">
        <v>161</v>
      </c>
      <c r="B84" s="13">
        <v>73971185</v>
      </c>
      <c r="C84" s="66" t="s">
        <v>289</v>
      </c>
      <c r="E84" s="16">
        <v>0</v>
      </c>
      <c r="F84" s="16">
        <v>33</v>
      </c>
      <c r="G84" s="57" t="s">
        <v>187</v>
      </c>
      <c r="H84" s="18">
        <f t="shared" si="13"/>
        <v>0</v>
      </c>
      <c r="I84" s="16">
        <f t="shared" si="14"/>
        <v>0.66</v>
      </c>
      <c r="J84" s="16">
        <v>0</v>
      </c>
      <c r="K84" s="16">
        <f t="shared" si="15"/>
        <v>0.66</v>
      </c>
      <c r="L84" s="33">
        <v>18.288893639039099</v>
      </c>
      <c r="M84" s="34">
        <f t="shared" si="16"/>
        <v>18.948893639039099</v>
      </c>
      <c r="N84" s="35">
        <f t="shared" si="17"/>
        <v>0</v>
      </c>
      <c r="O84" s="36">
        <f t="shared" si="18"/>
        <v>18.948893639039099</v>
      </c>
      <c r="P84" s="18"/>
      <c r="Q84" s="18"/>
      <c r="R84" s="4">
        <v>48</v>
      </c>
      <c r="S84" s="4">
        <f>_xlfn.AGGREGATE(16,6,$O$5:$O$83,1-(R84-1)/$V$1)</f>
        <v>18.28889363903912</v>
      </c>
      <c r="T84" s="4"/>
    </row>
  </sheetData>
  <autoFilter ref="A4:T84" xr:uid="{00000000-0009-0000-0000-00001B000000}">
    <sortState xmlns:xlrd2="http://schemas.microsoft.com/office/spreadsheetml/2017/richdata2" ref="A4:T84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J80">
    <cfRule type="cellIs" dxfId="257" priority="13" operator="lessThan">
      <formula>1</formula>
    </cfRule>
  </conditionalFormatting>
  <conditionalFormatting sqref="J81">
    <cfRule type="cellIs" dxfId="256" priority="4" operator="lessThan">
      <formula>1</formula>
    </cfRule>
  </conditionalFormatting>
  <conditionalFormatting sqref="J82">
    <cfRule type="cellIs" dxfId="255" priority="3" operator="lessThan">
      <formula>1</formula>
    </cfRule>
  </conditionalFormatting>
  <conditionalFormatting sqref="J83">
    <cfRule type="cellIs" dxfId="254" priority="2" operator="lessThan">
      <formula>1</formula>
    </cfRule>
  </conditionalFormatting>
  <conditionalFormatting sqref="J84">
    <cfRule type="cellIs" dxfId="253" priority="1" operator="lessThan">
      <formula>1</formula>
    </cfRule>
  </conditionalFormatting>
  <conditionalFormatting sqref="E5:E84">
    <cfRule type="cellIs" dxfId="252" priority="19" operator="lessThan">
      <formula>1</formula>
    </cfRule>
  </conditionalFormatting>
  <conditionalFormatting sqref="F5:F84">
    <cfRule type="cellIs" dxfId="251" priority="18" operator="lessThan">
      <formula>1</formula>
    </cfRule>
  </conditionalFormatting>
  <conditionalFormatting sqref="J5:J77">
    <cfRule type="cellIs" dxfId="250" priority="17" operator="lessThan">
      <formula>1</formula>
    </cfRule>
  </conditionalFormatting>
  <conditionalFormatting sqref="J78:J79">
    <cfRule type="cellIs" dxfId="249" priority="16" operator="lessThan">
      <formula>1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DK84"/>
  <sheetViews>
    <sheetView topLeftCell="A46" zoomScale="80" zoomScaleNormal="80" workbookViewId="0">
      <selection activeCell="A55" sqref="A55:Q55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活动中心2020年4月19日分包贡献明细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50</v>
      </c>
      <c r="W1" s="3"/>
      <c r="X1" s="3"/>
      <c r="Y1" s="3"/>
    </row>
    <row r="2" spans="1:25" ht="135" customHeight="1">
      <c r="A2" s="590" t="s">
        <v>263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95</v>
      </c>
      <c r="D5" s="24"/>
      <c r="E5" s="16">
        <v>0</v>
      </c>
      <c r="F5" s="16">
        <v>0</v>
      </c>
      <c r="G5" s="57" t="s">
        <v>187</v>
      </c>
      <c r="H5" s="18">
        <f t="shared" ref="H5:H55" si="1">E5</f>
        <v>0</v>
      </c>
      <c r="I5" s="16">
        <f t="shared" ref="I5:I68" si="2">F5/$V$13</f>
        <v>0</v>
      </c>
      <c r="J5" s="16">
        <v>0</v>
      </c>
      <c r="K5" s="16">
        <f t="shared" ref="K5:K68" si="3">SUM(I5+H5+J5)</f>
        <v>0</v>
      </c>
      <c r="L5" s="33">
        <v>42.22</v>
      </c>
      <c r="M5" s="34">
        <f t="shared" ref="M5:M68" si="4">K5+L5</f>
        <v>42.22</v>
      </c>
      <c r="N5" s="35">
        <f t="shared" ref="N5:N36" si="5">VLOOKUP(G5,$U$3:$V$9,2,FALSE)</f>
        <v>0</v>
      </c>
      <c r="O5" s="36">
        <f t="shared" ref="O5:O68" si="6">M5-N5</f>
        <v>42.22</v>
      </c>
      <c r="P5" s="18">
        <v>441386</v>
      </c>
      <c r="Q5" s="18">
        <v>2521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107</v>
      </c>
      <c r="B6" s="13">
        <v>662528105</v>
      </c>
      <c r="C6" s="13" t="s">
        <v>195</v>
      </c>
      <c r="D6" s="24"/>
      <c r="E6" s="16">
        <v>4</v>
      </c>
      <c r="F6" s="16">
        <v>50</v>
      </c>
      <c r="G6" s="19" t="s">
        <v>122</v>
      </c>
      <c r="H6" s="18">
        <f t="shared" si="1"/>
        <v>4</v>
      </c>
      <c r="I6" s="16">
        <f t="shared" si="2"/>
        <v>1</v>
      </c>
      <c r="J6" s="16">
        <v>0</v>
      </c>
      <c r="K6" s="16">
        <f t="shared" si="3"/>
        <v>5</v>
      </c>
      <c r="L6" s="33">
        <v>29.303268565663899</v>
      </c>
      <c r="M6" s="34">
        <f t="shared" si="4"/>
        <v>34.303268565663899</v>
      </c>
      <c r="N6" s="35">
        <f t="shared" si="5"/>
        <v>8.125</v>
      </c>
      <c r="O6" s="36">
        <f t="shared" si="6"/>
        <v>26.178268565663899</v>
      </c>
      <c r="P6" s="18">
        <v>236625</v>
      </c>
      <c r="Q6" s="18">
        <v>1475</v>
      </c>
      <c r="R6" s="18"/>
      <c r="S6" s="18"/>
      <c r="T6" s="47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46</v>
      </c>
      <c r="B7" s="13">
        <v>2109182835</v>
      </c>
      <c r="C7" s="13" t="s">
        <v>92</v>
      </c>
      <c r="D7" s="24"/>
      <c r="E7" s="16">
        <v>3</v>
      </c>
      <c r="F7" s="16">
        <v>50</v>
      </c>
      <c r="G7" s="19" t="s">
        <v>122</v>
      </c>
      <c r="H7" s="18">
        <f t="shared" si="1"/>
        <v>3</v>
      </c>
      <c r="I7" s="16">
        <f t="shared" si="2"/>
        <v>1</v>
      </c>
      <c r="J7" s="16">
        <v>0</v>
      </c>
      <c r="K7" s="16">
        <f t="shared" si="3"/>
        <v>4</v>
      </c>
      <c r="L7" s="33">
        <v>29.331364829194701</v>
      </c>
      <c r="M7" s="34">
        <f t="shared" si="4"/>
        <v>33.331364829194698</v>
      </c>
      <c r="N7" s="35">
        <f t="shared" si="5"/>
        <v>8.125</v>
      </c>
      <c r="O7" s="36">
        <f t="shared" si="6"/>
        <v>25.206364829194698</v>
      </c>
      <c r="P7" s="18">
        <v>283399</v>
      </c>
      <c r="Q7" s="18">
        <v>1660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3">
        <v>140</v>
      </c>
      <c r="B8" s="13">
        <v>1065672847</v>
      </c>
      <c r="C8" s="14" t="s">
        <v>259</v>
      </c>
      <c r="D8" s="68"/>
      <c r="E8" s="16">
        <v>2</v>
      </c>
      <c r="F8" s="16">
        <v>60</v>
      </c>
      <c r="G8" s="19" t="s">
        <v>122</v>
      </c>
      <c r="H8" s="18">
        <f t="shared" si="1"/>
        <v>2</v>
      </c>
      <c r="I8" s="16">
        <f t="shared" si="2"/>
        <v>1.2</v>
      </c>
      <c r="J8" s="16">
        <v>0</v>
      </c>
      <c r="K8" s="16">
        <f t="shared" si="3"/>
        <v>3.2</v>
      </c>
      <c r="L8" s="33">
        <v>30.0828481656898</v>
      </c>
      <c r="M8" s="34">
        <f t="shared" si="4"/>
        <v>33.282848165689799</v>
      </c>
      <c r="N8" s="35">
        <f t="shared" si="5"/>
        <v>8.125</v>
      </c>
      <c r="O8" s="36">
        <f t="shared" si="6"/>
        <v>25.157848165689799</v>
      </c>
      <c r="P8" s="18">
        <v>198248</v>
      </c>
      <c r="Q8" s="18">
        <v>968</v>
      </c>
      <c r="R8" s="18"/>
      <c r="S8" s="18"/>
      <c r="T8" s="47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3">
        <v>116</v>
      </c>
      <c r="B9" s="13">
        <v>2122596917</v>
      </c>
      <c r="C9" s="13" t="s">
        <v>217</v>
      </c>
      <c r="D9" s="68"/>
      <c r="E9" s="16">
        <v>2</v>
      </c>
      <c r="F9" s="16">
        <v>59</v>
      </c>
      <c r="G9" s="19" t="s">
        <v>122</v>
      </c>
      <c r="H9" s="18">
        <f t="shared" si="1"/>
        <v>2</v>
      </c>
      <c r="I9" s="16">
        <f t="shared" si="2"/>
        <v>1.18</v>
      </c>
      <c r="J9" s="16">
        <v>0</v>
      </c>
      <c r="K9" s="16">
        <f t="shared" si="3"/>
        <v>3.1799999999999997</v>
      </c>
      <c r="L9" s="33">
        <v>29.838985069144002</v>
      </c>
      <c r="M9" s="34">
        <f t="shared" si="4"/>
        <v>33.018985069144001</v>
      </c>
      <c r="N9" s="35">
        <f t="shared" si="5"/>
        <v>8.125</v>
      </c>
      <c r="O9" s="36">
        <f t="shared" si="6"/>
        <v>24.893985069144001</v>
      </c>
      <c r="P9" s="18">
        <v>237198</v>
      </c>
      <c r="Q9" s="18">
        <v>1309</v>
      </c>
      <c r="R9" s="18"/>
      <c r="S9" s="18"/>
      <c r="T9" s="4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87</v>
      </c>
      <c r="B10" s="13">
        <v>1126397085</v>
      </c>
      <c r="C10" s="13" t="s">
        <v>153</v>
      </c>
      <c r="D10" s="24"/>
      <c r="E10" s="16">
        <v>0</v>
      </c>
      <c r="F10" s="16">
        <v>0</v>
      </c>
      <c r="G10" s="57" t="s">
        <v>187</v>
      </c>
      <c r="H10" s="18">
        <f t="shared" si="1"/>
        <v>0</v>
      </c>
      <c r="I10" s="16">
        <f t="shared" si="2"/>
        <v>0</v>
      </c>
      <c r="J10" s="16">
        <v>0</v>
      </c>
      <c r="K10" s="16">
        <f t="shared" si="3"/>
        <v>0</v>
      </c>
      <c r="L10" s="33">
        <v>32.956284792038097</v>
      </c>
      <c r="M10" s="34">
        <f t="shared" si="4"/>
        <v>32.956284792038097</v>
      </c>
      <c r="N10" s="35">
        <f t="shared" si="5"/>
        <v>0</v>
      </c>
      <c r="O10" s="36">
        <f t="shared" si="6"/>
        <v>32.956284792038097</v>
      </c>
      <c r="P10" s="18">
        <v>262010</v>
      </c>
      <c r="Q10" s="18">
        <v>1628</v>
      </c>
      <c r="R10" s="18"/>
      <c r="S10" s="18"/>
      <c r="T10" s="47"/>
      <c r="U10" s="50"/>
    </row>
    <row r="11" spans="1:25" s="1" customFormat="1" ht="18.75">
      <c r="A11" s="14">
        <v>26</v>
      </c>
      <c r="B11" s="13">
        <v>1754932067</v>
      </c>
      <c r="C11" s="13" t="s">
        <v>72</v>
      </c>
      <c r="D11" s="24"/>
      <c r="E11" s="16">
        <v>2</v>
      </c>
      <c r="F11" s="16">
        <v>60</v>
      </c>
      <c r="G11" s="19" t="s">
        <v>122</v>
      </c>
      <c r="H11" s="18">
        <f t="shared" si="1"/>
        <v>2</v>
      </c>
      <c r="I11" s="16">
        <f t="shared" si="2"/>
        <v>1.2</v>
      </c>
      <c r="J11" s="16">
        <v>1</v>
      </c>
      <c r="K11" s="16">
        <f t="shared" si="3"/>
        <v>4.2</v>
      </c>
      <c r="L11" s="33">
        <v>28.6900235169939</v>
      </c>
      <c r="M11" s="34">
        <f t="shared" si="4"/>
        <v>32.890023516993899</v>
      </c>
      <c r="N11" s="35">
        <f t="shared" si="5"/>
        <v>8.125</v>
      </c>
      <c r="O11" s="36">
        <f t="shared" si="6"/>
        <v>24.765023516993899</v>
      </c>
      <c r="P11" s="18">
        <v>256264</v>
      </c>
      <c r="Q11" s="18">
        <v>1588</v>
      </c>
      <c r="R11" s="18"/>
      <c r="S11" s="18"/>
      <c r="T11" s="4"/>
      <c r="U11" s="51" t="s">
        <v>209</v>
      </c>
      <c r="V11" s="1">
        <v>15000</v>
      </c>
    </row>
    <row r="12" spans="1:25" s="2" customFormat="1" ht="18.75">
      <c r="A12" s="14">
        <v>82</v>
      </c>
      <c r="B12" s="13">
        <v>982362214</v>
      </c>
      <c r="C12" s="13" t="s">
        <v>144</v>
      </c>
      <c r="D12" s="24"/>
      <c r="E12" s="16">
        <v>0</v>
      </c>
      <c r="F12" s="16">
        <v>0</v>
      </c>
      <c r="G12" s="57" t="s">
        <v>187</v>
      </c>
      <c r="H12" s="18">
        <f t="shared" si="1"/>
        <v>0</v>
      </c>
      <c r="I12" s="16">
        <f t="shared" si="2"/>
        <v>0</v>
      </c>
      <c r="J12" s="16">
        <v>0</v>
      </c>
      <c r="K12" s="16">
        <f t="shared" si="3"/>
        <v>0</v>
      </c>
      <c r="L12" s="33">
        <v>32.7196844779956</v>
      </c>
      <c r="M12" s="34">
        <f t="shared" si="4"/>
        <v>32.7196844779956</v>
      </c>
      <c r="N12" s="35">
        <f t="shared" si="5"/>
        <v>0</v>
      </c>
      <c r="O12" s="36">
        <f t="shared" si="6"/>
        <v>32.7196844779956</v>
      </c>
      <c r="P12" s="18">
        <v>276778</v>
      </c>
      <c r="Q12" s="18">
        <v>1695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99</v>
      </c>
      <c r="B13" s="13">
        <v>1797454822</v>
      </c>
      <c r="C13" s="13" t="s">
        <v>181</v>
      </c>
      <c r="D13" s="24"/>
      <c r="E13" s="16">
        <v>0</v>
      </c>
      <c r="F13" s="16">
        <v>0</v>
      </c>
      <c r="G13" s="57" t="s">
        <v>187</v>
      </c>
      <c r="H13" s="18">
        <f t="shared" si="1"/>
        <v>0</v>
      </c>
      <c r="I13" s="16">
        <f t="shared" si="2"/>
        <v>0</v>
      </c>
      <c r="J13" s="16">
        <v>0</v>
      </c>
      <c r="K13" s="16">
        <f t="shared" si="3"/>
        <v>0</v>
      </c>
      <c r="L13" s="33">
        <v>32.458269379497203</v>
      </c>
      <c r="M13" s="34">
        <f t="shared" si="4"/>
        <v>32.458269379497203</v>
      </c>
      <c r="N13" s="35">
        <f t="shared" si="5"/>
        <v>0</v>
      </c>
      <c r="O13" s="36">
        <f t="shared" si="6"/>
        <v>32.458269379497203</v>
      </c>
      <c r="P13" s="18">
        <v>245729</v>
      </c>
      <c r="Q13" s="18">
        <v>1174</v>
      </c>
      <c r="R13" s="18"/>
      <c r="S13" s="18"/>
      <c r="T13" s="47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3">
        <v>128</v>
      </c>
      <c r="B14" s="13">
        <v>1214614935</v>
      </c>
      <c r="C14" s="14" t="s">
        <v>257</v>
      </c>
      <c r="D14" s="14" t="s">
        <v>235</v>
      </c>
      <c r="E14" s="16">
        <v>0</v>
      </c>
      <c r="F14" s="16">
        <v>0</v>
      </c>
      <c r="G14" s="57" t="s">
        <v>187</v>
      </c>
      <c r="H14" s="18">
        <f t="shared" si="1"/>
        <v>0</v>
      </c>
      <c r="I14" s="16">
        <f t="shared" si="2"/>
        <v>0</v>
      </c>
      <c r="J14" s="16">
        <v>0</v>
      </c>
      <c r="K14" s="16">
        <f t="shared" si="3"/>
        <v>0</v>
      </c>
      <c r="L14" s="33">
        <v>31.9417282234736</v>
      </c>
      <c r="M14" s="34">
        <f t="shared" si="4"/>
        <v>31.9417282234736</v>
      </c>
      <c r="N14" s="35">
        <f t="shared" si="5"/>
        <v>0</v>
      </c>
      <c r="O14" s="36">
        <f t="shared" si="6"/>
        <v>31.9417282234736</v>
      </c>
      <c r="P14" s="18">
        <v>320907</v>
      </c>
      <c r="Q14" s="18">
        <v>2055</v>
      </c>
      <c r="R14" s="18"/>
      <c r="S14" s="18"/>
      <c r="T14" s="47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3">
        <v>126</v>
      </c>
      <c r="B15" s="13">
        <v>2052156392</v>
      </c>
      <c r="C15" s="14" t="s">
        <v>234</v>
      </c>
      <c r="D15" s="68"/>
      <c r="E15" s="16">
        <v>3</v>
      </c>
      <c r="F15" s="16">
        <v>60</v>
      </c>
      <c r="G15" s="22" t="s">
        <v>123</v>
      </c>
      <c r="H15" s="18">
        <f t="shared" si="1"/>
        <v>3</v>
      </c>
      <c r="I15" s="16">
        <f t="shared" si="2"/>
        <v>1.2</v>
      </c>
      <c r="J15" s="16">
        <v>0</v>
      </c>
      <c r="K15" s="16">
        <f t="shared" si="3"/>
        <v>4.2</v>
      </c>
      <c r="L15" s="33">
        <v>27.4628542703059</v>
      </c>
      <c r="M15" s="34">
        <f t="shared" si="4"/>
        <v>31.6628542703059</v>
      </c>
      <c r="N15" s="35">
        <f t="shared" si="5"/>
        <v>6.25</v>
      </c>
      <c r="O15" s="36">
        <f t="shared" si="6"/>
        <v>25.4128542703059</v>
      </c>
      <c r="P15" s="18">
        <v>310960</v>
      </c>
      <c r="Q15" s="18">
        <v>1837</v>
      </c>
      <c r="R15" s="18"/>
      <c r="S15" s="18"/>
      <c r="T15" s="47"/>
      <c r="U15" s="1" t="s">
        <v>213</v>
      </c>
      <c r="V15" s="53">
        <v>4</v>
      </c>
      <c r="W15" s="1"/>
      <c r="X15" s="1"/>
      <c r="Y15" s="1"/>
    </row>
    <row r="16" spans="1:25" s="2" customFormat="1" ht="18.75">
      <c r="A16" s="13">
        <v>110</v>
      </c>
      <c r="B16" s="13">
        <v>1968703358</v>
      </c>
      <c r="C16" s="13" t="s">
        <v>239</v>
      </c>
      <c r="D16" s="68"/>
      <c r="E16" s="16">
        <v>2</v>
      </c>
      <c r="F16" s="16">
        <v>60</v>
      </c>
      <c r="G16" s="22" t="s">
        <v>123</v>
      </c>
      <c r="H16" s="18">
        <f t="shared" si="1"/>
        <v>2</v>
      </c>
      <c r="I16" s="16">
        <f t="shared" si="2"/>
        <v>1.2</v>
      </c>
      <c r="J16" s="16">
        <v>0</v>
      </c>
      <c r="K16" s="16">
        <f t="shared" si="3"/>
        <v>3.2</v>
      </c>
      <c r="L16" s="33">
        <v>28.204999999999998</v>
      </c>
      <c r="M16" s="34">
        <f t="shared" si="4"/>
        <v>31.404999999999998</v>
      </c>
      <c r="N16" s="35">
        <f t="shared" si="5"/>
        <v>6.25</v>
      </c>
      <c r="O16" s="36">
        <f t="shared" si="6"/>
        <v>25.154999999999998</v>
      </c>
      <c r="P16" s="18">
        <v>319754</v>
      </c>
      <c r="Q16" s="18">
        <v>1994</v>
      </c>
      <c r="R16" s="18"/>
      <c r="S16" s="18"/>
      <c r="T16" s="48"/>
      <c r="U16" s="1" t="s">
        <v>214</v>
      </c>
      <c r="V16" s="53">
        <v>19</v>
      </c>
      <c r="W16" s="1"/>
      <c r="X16" s="1"/>
      <c r="Y16" s="1"/>
    </row>
    <row r="17" spans="1:25" s="2" customFormat="1" ht="18.75">
      <c r="A17" s="13">
        <v>138</v>
      </c>
      <c r="B17" s="13">
        <v>1440730282</v>
      </c>
      <c r="C17" s="14" t="s">
        <v>258</v>
      </c>
      <c r="D17" s="68"/>
      <c r="E17" s="16">
        <v>0</v>
      </c>
      <c r="F17" s="16">
        <v>52</v>
      </c>
      <c r="G17" s="57" t="s">
        <v>187</v>
      </c>
      <c r="H17" s="18">
        <f t="shared" si="1"/>
        <v>0</v>
      </c>
      <c r="I17" s="16">
        <f t="shared" si="2"/>
        <v>1.04</v>
      </c>
      <c r="J17" s="16">
        <v>0</v>
      </c>
      <c r="K17" s="16">
        <f t="shared" si="3"/>
        <v>1.04</v>
      </c>
      <c r="L17" s="33">
        <v>29.549027924995102</v>
      </c>
      <c r="M17" s="34">
        <f t="shared" si="4"/>
        <v>30.589027924995101</v>
      </c>
      <c r="N17" s="35">
        <f t="shared" si="5"/>
        <v>0</v>
      </c>
      <c r="O17" s="36">
        <f t="shared" si="6"/>
        <v>30.589027924995101</v>
      </c>
      <c r="P17" s="18">
        <v>232599</v>
      </c>
      <c r="Q17" s="18">
        <v>1162</v>
      </c>
      <c r="R17" s="18"/>
      <c r="S17" s="18"/>
      <c r="T17" s="47"/>
      <c r="U17" s="1"/>
      <c r="V17" s="1"/>
      <c r="W17" s="1"/>
      <c r="X17" s="1"/>
      <c r="Y17" s="1"/>
    </row>
    <row r="18" spans="1:25" s="2" customFormat="1" ht="18.75">
      <c r="A18" s="14">
        <v>5</v>
      </c>
      <c r="B18" s="13">
        <v>1044399218</v>
      </c>
      <c r="C18" s="13" t="s">
        <v>39</v>
      </c>
      <c r="D18" s="24"/>
      <c r="E18" s="16">
        <v>4</v>
      </c>
      <c r="F18" s="16">
        <v>50</v>
      </c>
      <c r="G18" s="22" t="s">
        <v>123</v>
      </c>
      <c r="H18" s="18">
        <f t="shared" si="1"/>
        <v>4</v>
      </c>
      <c r="I18" s="16">
        <f t="shared" si="2"/>
        <v>1</v>
      </c>
      <c r="J18" s="16">
        <v>0</v>
      </c>
      <c r="K18" s="16">
        <f t="shared" si="3"/>
        <v>5</v>
      </c>
      <c r="L18" s="33">
        <v>25.3450825216777</v>
      </c>
      <c r="M18" s="34">
        <f t="shared" si="4"/>
        <v>30.3450825216777</v>
      </c>
      <c r="N18" s="35">
        <f t="shared" si="5"/>
        <v>6.25</v>
      </c>
      <c r="O18" s="36">
        <f t="shared" si="6"/>
        <v>24.0950825216777</v>
      </c>
      <c r="P18" s="18">
        <v>277871</v>
      </c>
      <c r="Q18" s="18">
        <v>1734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34</v>
      </c>
      <c r="B19" s="13">
        <v>2021794494</v>
      </c>
      <c r="C19" s="13" t="s">
        <v>80</v>
      </c>
      <c r="D19" s="24"/>
      <c r="E19" s="16">
        <v>4</v>
      </c>
      <c r="F19" s="16">
        <v>60</v>
      </c>
      <c r="G19" s="23" t="s">
        <v>124</v>
      </c>
      <c r="H19" s="18">
        <f t="shared" si="1"/>
        <v>4</v>
      </c>
      <c r="I19" s="16">
        <f t="shared" si="2"/>
        <v>1.2</v>
      </c>
      <c r="J19" s="16">
        <v>0</v>
      </c>
      <c r="K19" s="16">
        <f t="shared" si="3"/>
        <v>5.2</v>
      </c>
      <c r="L19" s="33">
        <v>24.971774947024201</v>
      </c>
      <c r="M19" s="34">
        <f t="shared" si="4"/>
        <v>30.1717749470242</v>
      </c>
      <c r="N19" s="35">
        <f t="shared" si="5"/>
        <v>4.375</v>
      </c>
      <c r="O19" s="36">
        <f t="shared" si="6"/>
        <v>25.7967749470242</v>
      </c>
      <c r="P19" s="18">
        <v>304370</v>
      </c>
      <c r="Q19" s="18">
        <v>1862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3">
        <v>143</v>
      </c>
      <c r="B20" s="13">
        <v>1963007427</v>
      </c>
      <c r="C20" s="14" t="s">
        <v>270</v>
      </c>
      <c r="D20" s="68"/>
      <c r="E20" s="16">
        <v>4</v>
      </c>
      <c r="F20" s="16">
        <v>60</v>
      </c>
      <c r="G20" s="23" t="s">
        <v>124</v>
      </c>
      <c r="H20" s="18">
        <f t="shared" si="1"/>
        <v>4</v>
      </c>
      <c r="I20" s="16">
        <f t="shared" si="2"/>
        <v>1.2</v>
      </c>
      <c r="J20" s="16">
        <v>0</v>
      </c>
      <c r="K20" s="16">
        <f t="shared" si="3"/>
        <v>5.2</v>
      </c>
      <c r="L20" s="33">
        <v>24.963355679351</v>
      </c>
      <c r="M20" s="34">
        <f t="shared" si="4"/>
        <v>30.163355679351</v>
      </c>
      <c r="N20" s="35">
        <f t="shared" si="5"/>
        <v>4.375</v>
      </c>
      <c r="O20" s="36">
        <f t="shared" si="6"/>
        <v>25.788355679351</v>
      </c>
      <c r="P20" s="18">
        <v>231600</v>
      </c>
      <c r="Q20" s="18">
        <v>1518</v>
      </c>
      <c r="R20" s="4"/>
      <c r="S20" s="4"/>
      <c r="T20" s="4"/>
      <c r="U20" s="1"/>
      <c r="V20" s="1"/>
      <c r="W20" s="1"/>
      <c r="X20" s="1"/>
      <c r="Y20" s="1"/>
    </row>
    <row r="21" spans="1:25" s="2" customFormat="1" ht="18.75">
      <c r="A21" s="14">
        <v>15</v>
      </c>
      <c r="B21" s="13">
        <v>388960345</v>
      </c>
      <c r="C21" s="13" t="s">
        <v>59</v>
      </c>
      <c r="D21" s="24"/>
      <c r="E21" s="16">
        <v>3</v>
      </c>
      <c r="F21" s="16">
        <v>60</v>
      </c>
      <c r="G21" s="23" t="s">
        <v>124</v>
      </c>
      <c r="H21" s="18">
        <f t="shared" si="1"/>
        <v>3</v>
      </c>
      <c r="I21" s="16">
        <f t="shared" si="2"/>
        <v>1.2</v>
      </c>
      <c r="J21" s="16">
        <v>0</v>
      </c>
      <c r="K21" s="16">
        <f t="shared" si="3"/>
        <v>4.2</v>
      </c>
      <c r="L21" s="33">
        <v>25.566986980895098</v>
      </c>
      <c r="M21" s="34">
        <f t="shared" si="4"/>
        <v>29.766986980895098</v>
      </c>
      <c r="N21" s="35">
        <f t="shared" si="5"/>
        <v>4.375</v>
      </c>
      <c r="O21" s="36">
        <f t="shared" si="6"/>
        <v>25.391986980895098</v>
      </c>
      <c r="P21" s="18">
        <v>289028</v>
      </c>
      <c r="Q21" s="18">
        <v>1685</v>
      </c>
      <c r="R21" s="18"/>
      <c r="S21" s="18"/>
      <c r="T21" s="18"/>
      <c r="U21" s="1"/>
      <c r="V21" s="1"/>
      <c r="W21" s="1"/>
      <c r="X21" s="1"/>
      <c r="Y21" s="1"/>
    </row>
    <row r="22" spans="1:25" s="1" customFormat="1" ht="18.75">
      <c r="A22" s="14">
        <v>92</v>
      </c>
      <c r="B22" s="13">
        <v>1367873925</v>
      </c>
      <c r="C22" s="13" t="s">
        <v>191</v>
      </c>
      <c r="D22" s="24" t="s">
        <v>159</v>
      </c>
      <c r="E22" s="16">
        <v>3</v>
      </c>
      <c r="F22" s="16">
        <v>60</v>
      </c>
      <c r="G22" s="23" t="s">
        <v>124</v>
      </c>
      <c r="H22" s="18">
        <f t="shared" si="1"/>
        <v>3</v>
      </c>
      <c r="I22" s="16">
        <f t="shared" si="2"/>
        <v>1.2</v>
      </c>
      <c r="J22" s="16">
        <v>0</v>
      </c>
      <c r="K22" s="16">
        <f t="shared" si="3"/>
        <v>4.2</v>
      </c>
      <c r="L22" s="33">
        <v>25.344622861229599</v>
      </c>
      <c r="M22" s="34">
        <f t="shared" si="4"/>
        <v>29.544622861229598</v>
      </c>
      <c r="N22" s="35">
        <f t="shared" si="5"/>
        <v>4.375</v>
      </c>
      <c r="O22" s="36">
        <f t="shared" si="6"/>
        <v>25.169622861229598</v>
      </c>
      <c r="P22" s="18">
        <v>252810</v>
      </c>
      <c r="Q22" s="18">
        <v>1623</v>
      </c>
      <c r="R22" s="18"/>
      <c r="S22" s="18"/>
      <c r="T22" s="47"/>
    </row>
    <row r="23" spans="1:25" s="1" customFormat="1" ht="18.75">
      <c r="A23" s="14">
        <v>33</v>
      </c>
      <c r="B23" s="13">
        <v>1006436515</v>
      </c>
      <c r="C23" s="13" t="s">
        <v>79</v>
      </c>
      <c r="D23" s="24"/>
      <c r="E23" s="16">
        <v>4</v>
      </c>
      <c r="F23" s="16">
        <v>60</v>
      </c>
      <c r="G23" s="22" t="s">
        <v>123</v>
      </c>
      <c r="H23" s="18">
        <f t="shared" si="1"/>
        <v>4</v>
      </c>
      <c r="I23" s="16">
        <f t="shared" si="2"/>
        <v>1.2</v>
      </c>
      <c r="J23" s="16">
        <v>0</v>
      </c>
      <c r="K23" s="16">
        <f t="shared" si="3"/>
        <v>5.2</v>
      </c>
      <c r="L23" s="33">
        <v>24.2875505030493</v>
      </c>
      <c r="M23" s="34">
        <f t="shared" si="4"/>
        <v>29.487550503049299</v>
      </c>
      <c r="N23" s="35">
        <f t="shared" si="5"/>
        <v>6.25</v>
      </c>
      <c r="O23" s="36">
        <f t="shared" si="6"/>
        <v>23.237550503049299</v>
      </c>
      <c r="P23" s="18">
        <v>261512</v>
      </c>
      <c r="Q23" s="18">
        <v>1608</v>
      </c>
      <c r="R23" s="18"/>
      <c r="S23" s="18"/>
      <c r="T23" s="4"/>
    </row>
    <row r="24" spans="1:25" s="1" customFormat="1" ht="18.75">
      <c r="A24" s="13">
        <v>133</v>
      </c>
      <c r="B24" s="13">
        <v>650420877</v>
      </c>
      <c r="C24" s="14" t="s">
        <v>244</v>
      </c>
      <c r="D24" s="68"/>
      <c r="E24" s="16">
        <v>3</v>
      </c>
      <c r="F24" s="16">
        <v>60</v>
      </c>
      <c r="G24" s="22" t="s">
        <v>123</v>
      </c>
      <c r="H24" s="18">
        <f t="shared" si="1"/>
        <v>3</v>
      </c>
      <c r="I24" s="16">
        <f t="shared" si="2"/>
        <v>1.2</v>
      </c>
      <c r="J24" s="16">
        <v>0</v>
      </c>
      <c r="K24" s="16">
        <f t="shared" si="3"/>
        <v>4.2</v>
      </c>
      <c r="L24" s="33">
        <v>25.161578882804999</v>
      </c>
      <c r="M24" s="34">
        <f t="shared" si="4"/>
        <v>29.361578882804999</v>
      </c>
      <c r="N24" s="35">
        <f t="shared" si="5"/>
        <v>6.25</v>
      </c>
      <c r="O24" s="36">
        <f t="shared" si="6"/>
        <v>23.111578882804999</v>
      </c>
      <c r="P24" s="18">
        <v>273314</v>
      </c>
      <c r="Q24" s="18">
        <v>1542</v>
      </c>
      <c r="R24" s="18"/>
      <c r="S24" s="18"/>
      <c r="T24" s="47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3">
        <v>118</v>
      </c>
      <c r="B26" s="13">
        <v>2018112397</v>
      </c>
      <c r="C26" s="13" t="s">
        <v>290</v>
      </c>
      <c r="D26" s="68" t="s">
        <v>221</v>
      </c>
      <c r="E26" s="16">
        <v>4</v>
      </c>
      <c r="F26" s="16">
        <v>60</v>
      </c>
      <c r="G26" s="23" t="s">
        <v>124</v>
      </c>
      <c r="H26" s="18">
        <f t="shared" si="1"/>
        <v>4</v>
      </c>
      <c r="I26" s="16">
        <f t="shared" si="2"/>
        <v>1.2</v>
      </c>
      <c r="J26" s="16">
        <v>0</v>
      </c>
      <c r="K26" s="16">
        <f t="shared" si="3"/>
        <v>5.2</v>
      </c>
      <c r="L26" s="33">
        <v>24.139126646348998</v>
      </c>
      <c r="M26" s="34">
        <f t="shared" si="4"/>
        <v>29.339126646348998</v>
      </c>
      <c r="N26" s="35">
        <f t="shared" si="5"/>
        <v>4.375</v>
      </c>
      <c r="O26" s="36">
        <f t="shared" si="6"/>
        <v>24.964126646348998</v>
      </c>
      <c r="P26" s="18">
        <v>241266</v>
      </c>
      <c r="Q26" s="18">
        <v>1124</v>
      </c>
      <c r="R26" s="18"/>
      <c r="S26" s="18"/>
      <c r="T26" s="48"/>
    </row>
    <row r="27" spans="1:25" s="1" customFormat="1" ht="18.75">
      <c r="A27" s="14">
        <v>103</v>
      </c>
      <c r="B27" s="13">
        <v>1540443440</v>
      </c>
      <c r="C27" s="13" t="s">
        <v>193</v>
      </c>
      <c r="D27" s="24" t="s">
        <v>189</v>
      </c>
      <c r="E27" s="16">
        <v>4</v>
      </c>
      <c r="F27" s="16">
        <v>50</v>
      </c>
      <c r="G27" s="57" t="s">
        <v>187</v>
      </c>
      <c r="H27" s="18">
        <f t="shared" si="1"/>
        <v>4</v>
      </c>
      <c r="I27" s="16">
        <f t="shared" si="2"/>
        <v>1</v>
      </c>
      <c r="J27" s="16">
        <v>0</v>
      </c>
      <c r="K27" s="16">
        <f t="shared" si="3"/>
        <v>5</v>
      </c>
      <c r="L27" s="33">
        <v>24.293745987166702</v>
      </c>
      <c r="M27" s="34">
        <f t="shared" si="4"/>
        <v>29.293745987166702</v>
      </c>
      <c r="N27" s="35">
        <f t="shared" si="5"/>
        <v>0</v>
      </c>
      <c r="O27" s="36">
        <f t="shared" si="6"/>
        <v>29.293745987166702</v>
      </c>
      <c r="P27" s="18">
        <v>224007</v>
      </c>
      <c r="Q27" s="18">
        <v>1301</v>
      </c>
      <c r="R27" s="18"/>
      <c r="S27" s="18"/>
      <c r="T27" s="33"/>
    </row>
    <row r="28" spans="1:25" s="2" customFormat="1" ht="18.75">
      <c r="A28" s="13">
        <v>127</v>
      </c>
      <c r="B28" s="13">
        <v>615908706</v>
      </c>
      <c r="C28" s="14" t="s">
        <v>240</v>
      </c>
      <c r="D28" s="68" t="s">
        <v>232</v>
      </c>
      <c r="E28" s="16">
        <v>4</v>
      </c>
      <c r="F28" s="16">
        <v>60</v>
      </c>
      <c r="G28" s="57" t="s">
        <v>187</v>
      </c>
      <c r="H28" s="18">
        <f t="shared" si="1"/>
        <v>4</v>
      </c>
      <c r="I28" s="16">
        <f t="shared" si="2"/>
        <v>1.2</v>
      </c>
      <c r="J28" s="16">
        <v>0</v>
      </c>
      <c r="K28" s="16">
        <f t="shared" si="3"/>
        <v>5.2</v>
      </c>
      <c r="L28" s="33">
        <v>23.883087704154299</v>
      </c>
      <c r="M28" s="34">
        <f t="shared" si="4"/>
        <v>29.083087704154298</v>
      </c>
      <c r="N28" s="35">
        <f t="shared" si="5"/>
        <v>0</v>
      </c>
      <c r="O28" s="36">
        <f t="shared" si="6"/>
        <v>29.083087704154298</v>
      </c>
      <c r="P28" s="18">
        <v>344478</v>
      </c>
      <c r="Q28" s="18">
        <v>2174</v>
      </c>
      <c r="R28" s="18"/>
      <c r="S28" s="18"/>
      <c r="T28" s="47"/>
      <c r="U28" s="1"/>
      <c r="V28" s="1"/>
      <c r="W28" s="1"/>
      <c r="X28" s="1"/>
      <c r="Y28" s="1"/>
    </row>
    <row r="29" spans="1:25" s="2" customFormat="1" ht="18.75">
      <c r="A29" s="13">
        <v>153</v>
      </c>
      <c r="B29" s="13">
        <v>666586355</v>
      </c>
      <c r="C29" s="14" t="s">
        <v>282</v>
      </c>
      <c r="D29" s="68"/>
      <c r="E29" s="16">
        <v>4</v>
      </c>
      <c r="F29" s="16">
        <v>56</v>
      </c>
      <c r="G29" s="57" t="s">
        <v>187</v>
      </c>
      <c r="H29" s="18">
        <f t="shared" si="1"/>
        <v>4</v>
      </c>
      <c r="I29" s="16">
        <f t="shared" si="2"/>
        <v>1.1200000000000001</v>
      </c>
      <c r="J29" s="16">
        <v>0</v>
      </c>
      <c r="K29" s="16">
        <f t="shared" si="3"/>
        <v>5.12</v>
      </c>
      <c r="L29" s="33">
        <v>23.902900737664101</v>
      </c>
      <c r="M29" s="34">
        <f t="shared" si="4"/>
        <v>29.022900737664102</v>
      </c>
      <c r="N29" s="35">
        <f t="shared" si="5"/>
        <v>0</v>
      </c>
      <c r="O29" s="36">
        <f t="shared" si="6"/>
        <v>29.022900737664102</v>
      </c>
      <c r="P29" s="18">
        <v>227803</v>
      </c>
      <c r="Q29" s="18">
        <v>1328</v>
      </c>
      <c r="R29" s="4"/>
      <c r="S29" s="4"/>
      <c r="T29" s="4"/>
      <c r="U29" s="1"/>
      <c r="V29" s="1"/>
      <c r="W29" s="1"/>
      <c r="X29" s="1"/>
      <c r="Y29" s="1"/>
    </row>
    <row r="30" spans="1:25" s="2" customFormat="1" ht="18.75">
      <c r="A30" s="14">
        <v>12</v>
      </c>
      <c r="B30" s="13">
        <v>1137897317</v>
      </c>
      <c r="C30" s="13" t="s">
        <v>53</v>
      </c>
      <c r="D30" s="24"/>
      <c r="E30" s="16">
        <v>0</v>
      </c>
      <c r="F30" s="16">
        <v>0</v>
      </c>
      <c r="G30" s="57" t="s">
        <v>187</v>
      </c>
      <c r="H30" s="18">
        <f t="shared" si="1"/>
        <v>0</v>
      </c>
      <c r="I30" s="16">
        <f t="shared" si="2"/>
        <v>0</v>
      </c>
      <c r="J30" s="16">
        <v>0</v>
      </c>
      <c r="K30" s="16">
        <f t="shared" si="3"/>
        <v>0</v>
      </c>
      <c r="L30" s="33">
        <v>28.929482988314199</v>
      </c>
      <c r="M30" s="34">
        <f t="shared" si="4"/>
        <v>28.929482988314199</v>
      </c>
      <c r="N30" s="35">
        <f t="shared" si="5"/>
        <v>0</v>
      </c>
      <c r="O30" s="36">
        <f t="shared" si="6"/>
        <v>28.929482988314199</v>
      </c>
      <c r="P30" s="18">
        <v>299991</v>
      </c>
      <c r="Q30" s="18">
        <v>1858</v>
      </c>
      <c r="R30" s="18"/>
      <c r="S30" s="18"/>
      <c r="T30" s="18"/>
      <c r="U30" s="1"/>
      <c r="V30" s="1"/>
      <c r="W30" s="1"/>
      <c r="X30" s="1"/>
      <c r="Y30" s="1"/>
    </row>
    <row r="31" spans="1:25" s="2" customFormat="1" ht="18.75">
      <c r="A31" s="14">
        <v>120</v>
      </c>
      <c r="B31" s="13">
        <v>171422146</v>
      </c>
      <c r="C31" s="13" t="s">
        <v>246</v>
      </c>
      <c r="D31" s="13" t="s">
        <v>226</v>
      </c>
      <c r="E31" s="16">
        <v>4</v>
      </c>
      <c r="F31" s="16">
        <v>60</v>
      </c>
      <c r="G31" s="57" t="s">
        <v>187</v>
      </c>
      <c r="H31" s="18">
        <f t="shared" si="1"/>
        <v>4</v>
      </c>
      <c r="I31" s="16">
        <f t="shared" si="2"/>
        <v>1.2</v>
      </c>
      <c r="J31" s="16">
        <v>0</v>
      </c>
      <c r="K31" s="16">
        <f t="shared" si="3"/>
        <v>5.2</v>
      </c>
      <c r="L31" s="33">
        <v>23.723619197086101</v>
      </c>
      <c r="M31" s="34">
        <f t="shared" si="4"/>
        <v>28.923619197086101</v>
      </c>
      <c r="N31" s="35">
        <f t="shared" si="5"/>
        <v>0</v>
      </c>
      <c r="O31" s="36">
        <f t="shared" si="6"/>
        <v>28.923619197086101</v>
      </c>
      <c r="P31" s="18">
        <v>316380</v>
      </c>
      <c r="Q31" s="18">
        <v>2037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93</v>
      </c>
      <c r="B32" s="13">
        <v>1458346420</v>
      </c>
      <c r="C32" s="13" t="s">
        <v>178</v>
      </c>
      <c r="D32" s="24"/>
      <c r="E32" s="16">
        <v>0</v>
      </c>
      <c r="F32" s="16">
        <v>0</v>
      </c>
      <c r="G32" s="57" t="s">
        <v>187</v>
      </c>
      <c r="H32" s="18">
        <f t="shared" si="1"/>
        <v>0</v>
      </c>
      <c r="I32" s="16">
        <f t="shared" si="2"/>
        <v>0</v>
      </c>
      <c r="J32" s="16">
        <v>0</v>
      </c>
      <c r="K32" s="16">
        <f t="shared" si="3"/>
        <v>0</v>
      </c>
      <c r="L32" s="33">
        <v>28.917069417210801</v>
      </c>
      <c r="M32" s="34">
        <f t="shared" si="4"/>
        <v>28.917069417210801</v>
      </c>
      <c r="N32" s="35">
        <f t="shared" si="5"/>
        <v>0</v>
      </c>
      <c r="O32" s="36">
        <f t="shared" si="6"/>
        <v>28.917069417210801</v>
      </c>
      <c r="P32" s="18">
        <v>271537</v>
      </c>
      <c r="Q32" s="18">
        <v>1671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3">
        <v>155</v>
      </c>
      <c r="B33" s="13">
        <v>1532576874</v>
      </c>
      <c r="C33" s="14" t="s">
        <v>283</v>
      </c>
      <c r="D33" s="68"/>
      <c r="E33" s="16">
        <v>4</v>
      </c>
      <c r="F33" s="16">
        <v>60</v>
      </c>
      <c r="G33" s="57" t="s">
        <v>187</v>
      </c>
      <c r="H33" s="18">
        <f t="shared" si="1"/>
        <v>4</v>
      </c>
      <c r="I33" s="16">
        <f t="shared" si="2"/>
        <v>1.2</v>
      </c>
      <c r="J33" s="16">
        <v>0</v>
      </c>
      <c r="K33" s="16">
        <f t="shared" si="3"/>
        <v>5.2</v>
      </c>
      <c r="L33" s="33">
        <v>23.7158329065674</v>
      </c>
      <c r="M33" s="34">
        <f t="shared" si="4"/>
        <v>28.915832906567399</v>
      </c>
      <c r="N33" s="35">
        <f t="shared" si="5"/>
        <v>0</v>
      </c>
      <c r="O33" s="36">
        <f t="shared" si="6"/>
        <v>28.915832906567399</v>
      </c>
      <c r="P33" s="18"/>
      <c r="Q33" s="18"/>
      <c r="R33" s="4"/>
      <c r="S33" s="4"/>
      <c r="T33" s="4"/>
      <c r="U33" s="1"/>
      <c r="V33" s="1"/>
      <c r="W33" s="1"/>
      <c r="X33" s="1"/>
      <c r="Y33" s="1"/>
    </row>
    <row r="34" spans="1:25" s="2" customFormat="1" ht="18.75">
      <c r="A34" s="14">
        <v>62</v>
      </c>
      <c r="B34" s="13">
        <v>643913124</v>
      </c>
      <c r="C34" s="13" t="s">
        <v>125</v>
      </c>
      <c r="D34" s="24"/>
      <c r="E34" s="16">
        <v>4</v>
      </c>
      <c r="F34" s="16">
        <v>60</v>
      </c>
      <c r="G34" s="57" t="s">
        <v>187</v>
      </c>
      <c r="H34" s="18">
        <f t="shared" si="1"/>
        <v>4</v>
      </c>
      <c r="I34" s="16">
        <f t="shared" si="2"/>
        <v>1.2</v>
      </c>
      <c r="J34" s="16">
        <v>0</v>
      </c>
      <c r="K34" s="16">
        <f t="shared" si="3"/>
        <v>5.2</v>
      </c>
      <c r="L34" s="33">
        <v>23.279814009244099</v>
      </c>
      <c r="M34" s="34">
        <f t="shared" si="4"/>
        <v>28.479814009244098</v>
      </c>
      <c r="N34" s="35">
        <f t="shared" si="5"/>
        <v>0</v>
      </c>
      <c r="O34" s="36">
        <f t="shared" si="6"/>
        <v>28.479814009244098</v>
      </c>
      <c r="P34" s="18">
        <v>346315</v>
      </c>
      <c r="Q34" s="18">
        <v>2089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4">
        <v>43</v>
      </c>
      <c r="B35" s="13">
        <v>1853818182</v>
      </c>
      <c r="C35" s="13" t="s">
        <v>89</v>
      </c>
      <c r="D35" s="24"/>
      <c r="E35" s="16">
        <v>0</v>
      </c>
      <c r="F35" s="16">
        <v>30</v>
      </c>
      <c r="G35" s="57" t="s">
        <v>187</v>
      </c>
      <c r="H35" s="18">
        <f t="shared" si="1"/>
        <v>0</v>
      </c>
      <c r="I35" s="16">
        <f t="shared" si="2"/>
        <v>0.6</v>
      </c>
      <c r="J35" s="16">
        <v>0</v>
      </c>
      <c r="K35" s="16">
        <f t="shared" si="3"/>
        <v>0.6</v>
      </c>
      <c r="L35" s="33">
        <v>27.782670137230902</v>
      </c>
      <c r="M35" s="34">
        <f t="shared" si="4"/>
        <v>28.382670137230903</v>
      </c>
      <c r="N35" s="35">
        <f t="shared" si="5"/>
        <v>0</v>
      </c>
      <c r="O35" s="36">
        <f t="shared" si="6"/>
        <v>28.382670137230903</v>
      </c>
      <c r="P35" s="18">
        <v>412874</v>
      </c>
      <c r="Q35" s="18">
        <v>2190</v>
      </c>
      <c r="R35" s="18"/>
      <c r="S35" s="18"/>
      <c r="T35" s="18"/>
      <c r="U35" s="1"/>
      <c r="V35" s="1"/>
      <c r="W35" s="1"/>
      <c r="X35" s="1"/>
      <c r="Y35" s="1"/>
    </row>
    <row r="36" spans="1:25" s="1" customFormat="1" ht="18.75">
      <c r="A36" s="14">
        <v>94</v>
      </c>
      <c r="B36" s="13">
        <v>1885772704</v>
      </c>
      <c r="C36" s="13" t="s">
        <v>180</v>
      </c>
      <c r="D36" s="24"/>
      <c r="E36" s="16">
        <v>4</v>
      </c>
      <c r="F36" s="16">
        <v>50</v>
      </c>
      <c r="G36" s="57" t="s">
        <v>187</v>
      </c>
      <c r="H36" s="18">
        <f t="shared" si="1"/>
        <v>4</v>
      </c>
      <c r="I36" s="16">
        <f t="shared" si="2"/>
        <v>1</v>
      </c>
      <c r="J36" s="16">
        <v>0</v>
      </c>
      <c r="K36" s="16">
        <f t="shared" si="3"/>
        <v>5</v>
      </c>
      <c r="L36" s="33">
        <v>23.378106055752902</v>
      </c>
      <c r="M36" s="34">
        <f t="shared" si="4"/>
        <v>28.378106055752902</v>
      </c>
      <c r="N36" s="35">
        <f t="shared" si="5"/>
        <v>0</v>
      </c>
      <c r="O36" s="36">
        <f t="shared" si="6"/>
        <v>28.378106055752902</v>
      </c>
      <c r="P36" s="18">
        <v>232851</v>
      </c>
      <c r="Q36" s="18">
        <v>1258</v>
      </c>
      <c r="R36" s="18"/>
      <c r="S36" s="18"/>
      <c r="T36" s="47"/>
    </row>
    <row r="37" spans="1:25" s="2" customFormat="1" ht="18.75">
      <c r="A37" s="14">
        <v>10</v>
      </c>
      <c r="B37" s="13">
        <v>2108977014</v>
      </c>
      <c r="C37" s="13" t="s">
        <v>49</v>
      </c>
      <c r="D37" s="24"/>
      <c r="E37" s="16">
        <v>4</v>
      </c>
      <c r="F37" s="16">
        <v>60</v>
      </c>
      <c r="G37" s="57" t="s">
        <v>187</v>
      </c>
      <c r="H37" s="18">
        <f t="shared" si="1"/>
        <v>4</v>
      </c>
      <c r="I37" s="16">
        <f t="shared" si="2"/>
        <v>1.2</v>
      </c>
      <c r="J37" s="16">
        <v>0</v>
      </c>
      <c r="K37" s="16">
        <f t="shared" si="3"/>
        <v>5.2</v>
      </c>
      <c r="L37" s="33">
        <v>23.159729379918499</v>
      </c>
      <c r="M37" s="34">
        <f t="shared" si="4"/>
        <v>28.359729379918498</v>
      </c>
      <c r="N37" s="35">
        <f t="shared" ref="N37:N68" si="7">VLOOKUP(G37,$U$3:$V$9,2,FALSE)</f>
        <v>0</v>
      </c>
      <c r="O37" s="36">
        <f t="shared" si="6"/>
        <v>28.359729379918498</v>
      </c>
      <c r="P37" s="18">
        <v>311888</v>
      </c>
      <c r="Q37" s="18">
        <v>1763</v>
      </c>
      <c r="R37" s="18"/>
      <c r="S37" s="18"/>
      <c r="T37" s="18"/>
      <c r="U37" s="1"/>
      <c r="V37" s="1"/>
      <c r="W37" s="1"/>
      <c r="X37" s="1"/>
      <c r="Y37" s="1"/>
    </row>
    <row r="38" spans="1:25" s="2" customFormat="1" ht="18.75">
      <c r="A38" s="13">
        <v>144</v>
      </c>
      <c r="B38" s="13">
        <v>1763923855</v>
      </c>
      <c r="C38" s="14" t="s">
        <v>269</v>
      </c>
      <c r="D38" s="68"/>
      <c r="E38" s="16">
        <v>2</v>
      </c>
      <c r="F38" s="16">
        <v>35</v>
      </c>
      <c r="G38" s="57" t="s">
        <v>187</v>
      </c>
      <c r="H38" s="18">
        <f t="shared" si="1"/>
        <v>2</v>
      </c>
      <c r="I38" s="16">
        <f t="shared" si="2"/>
        <v>0.7</v>
      </c>
      <c r="J38" s="16">
        <v>0</v>
      </c>
      <c r="K38" s="16">
        <f t="shared" si="3"/>
        <v>2.7</v>
      </c>
      <c r="L38" s="33">
        <v>25.5643964075052</v>
      </c>
      <c r="M38" s="34">
        <f t="shared" si="4"/>
        <v>28.264396407505199</v>
      </c>
      <c r="N38" s="35">
        <f t="shared" si="7"/>
        <v>0</v>
      </c>
      <c r="O38" s="36">
        <f t="shared" si="6"/>
        <v>28.264396407505199</v>
      </c>
      <c r="P38" s="18">
        <v>210258</v>
      </c>
      <c r="Q38" s="18">
        <v>1210</v>
      </c>
      <c r="R38" s="4"/>
      <c r="S38" s="4"/>
      <c r="T38" s="4"/>
      <c r="U38" s="1"/>
      <c r="V38" s="1"/>
      <c r="W38" s="1"/>
      <c r="X38" s="1"/>
      <c r="Y38" s="1"/>
    </row>
    <row r="39" spans="1:25" s="2" customFormat="1" ht="18.75">
      <c r="A39" s="14">
        <v>57</v>
      </c>
      <c r="B39" s="13">
        <v>446583427</v>
      </c>
      <c r="C39" s="13" t="s">
        <v>118</v>
      </c>
      <c r="D39" s="14" t="s">
        <v>119</v>
      </c>
      <c r="E39" s="16">
        <v>3</v>
      </c>
      <c r="F39" s="16">
        <v>60</v>
      </c>
      <c r="G39" s="57" t="s">
        <v>187</v>
      </c>
      <c r="H39" s="18">
        <f t="shared" si="1"/>
        <v>3</v>
      </c>
      <c r="I39" s="16">
        <f t="shared" si="2"/>
        <v>1.2</v>
      </c>
      <c r="J39" s="16">
        <v>0</v>
      </c>
      <c r="K39" s="16">
        <f t="shared" si="3"/>
        <v>4.2</v>
      </c>
      <c r="L39" s="33">
        <v>24.027621773858701</v>
      </c>
      <c r="M39" s="34">
        <f t="shared" si="4"/>
        <v>28.227621773858701</v>
      </c>
      <c r="N39" s="35">
        <f t="shared" si="7"/>
        <v>0</v>
      </c>
      <c r="O39" s="36">
        <f t="shared" si="6"/>
        <v>28.227621773858701</v>
      </c>
      <c r="P39" s="18">
        <v>281283</v>
      </c>
      <c r="Q39" s="18">
        <v>1625</v>
      </c>
      <c r="R39" s="18"/>
      <c r="S39" s="18"/>
      <c r="T39" s="18"/>
      <c r="U39" s="1"/>
      <c r="V39" s="1"/>
      <c r="W39" s="1"/>
      <c r="X39" s="1"/>
      <c r="Y39" s="1"/>
    </row>
    <row r="40" spans="1:25" s="2" customFormat="1" ht="18.75">
      <c r="A40" s="14">
        <v>23</v>
      </c>
      <c r="B40" s="13">
        <v>340156892</v>
      </c>
      <c r="C40" s="13" t="s">
        <v>70</v>
      </c>
      <c r="D40" s="24"/>
      <c r="E40" s="16">
        <v>4</v>
      </c>
      <c r="F40" s="16">
        <v>50</v>
      </c>
      <c r="G40" s="57" t="s">
        <v>187</v>
      </c>
      <c r="H40" s="18">
        <f t="shared" si="1"/>
        <v>4</v>
      </c>
      <c r="I40" s="16">
        <f t="shared" si="2"/>
        <v>1</v>
      </c>
      <c r="J40" s="16">
        <v>0</v>
      </c>
      <c r="K40" s="16">
        <f t="shared" si="3"/>
        <v>5</v>
      </c>
      <c r="L40" s="33">
        <v>23.1486284631385</v>
      </c>
      <c r="M40" s="34">
        <f t="shared" si="4"/>
        <v>28.1486284631385</v>
      </c>
      <c r="N40" s="35">
        <f t="shared" si="7"/>
        <v>0</v>
      </c>
      <c r="O40" s="36">
        <f t="shared" si="6"/>
        <v>28.1486284631385</v>
      </c>
      <c r="P40" s="18">
        <v>282621</v>
      </c>
      <c r="Q40" s="18">
        <v>1643</v>
      </c>
      <c r="R40" s="18"/>
      <c r="S40" s="18"/>
      <c r="T40" s="18"/>
      <c r="U40" s="1"/>
      <c r="V40" s="1"/>
      <c r="W40" s="1"/>
      <c r="X40" s="1"/>
      <c r="Y40" s="1"/>
    </row>
    <row r="41" spans="1:25" s="1" customFormat="1" ht="18.75">
      <c r="A41" s="14">
        <v>53</v>
      </c>
      <c r="B41" s="13">
        <v>500959924</v>
      </c>
      <c r="C41" s="13" t="s">
        <v>268</v>
      </c>
      <c r="D41" s="24" t="s">
        <v>99</v>
      </c>
      <c r="E41" s="16">
        <v>3</v>
      </c>
      <c r="F41" s="16">
        <v>60</v>
      </c>
      <c r="G41" s="57" t="s">
        <v>187</v>
      </c>
      <c r="H41" s="18">
        <f t="shared" si="1"/>
        <v>3</v>
      </c>
      <c r="I41" s="16">
        <f t="shared" si="2"/>
        <v>1.2</v>
      </c>
      <c r="J41" s="16">
        <v>0</v>
      </c>
      <c r="K41" s="16">
        <f t="shared" si="3"/>
        <v>4.2</v>
      </c>
      <c r="L41" s="33">
        <v>23.366302664048199</v>
      </c>
      <c r="M41" s="34">
        <f t="shared" si="4"/>
        <v>27.566302664048198</v>
      </c>
      <c r="N41" s="35">
        <f t="shared" si="7"/>
        <v>0</v>
      </c>
      <c r="O41" s="36">
        <f t="shared" si="6"/>
        <v>27.566302664048198</v>
      </c>
      <c r="P41" s="18">
        <v>282174</v>
      </c>
      <c r="Q41" s="18">
        <v>1764</v>
      </c>
      <c r="R41" s="18"/>
      <c r="S41" s="18"/>
      <c r="T41" s="18"/>
    </row>
    <row r="42" spans="1:25" s="1" customFormat="1" ht="18.75">
      <c r="A42" s="14">
        <v>58</v>
      </c>
      <c r="B42" s="13">
        <v>1875367946</v>
      </c>
      <c r="C42" s="13" t="s">
        <v>121</v>
      </c>
      <c r="D42" s="14"/>
      <c r="E42" s="16">
        <v>4</v>
      </c>
      <c r="F42" s="16">
        <v>50</v>
      </c>
      <c r="G42" s="57" t="s">
        <v>187</v>
      </c>
      <c r="H42" s="18">
        <f t="shared" si="1"/>
        <v>4</v>
      </c>
      <c r="I42" s="16">
        <f t="shared" si="2"/>
        <v>1</v>
      </c>
      <c r="J42" s="16">
        <v>0</v>
      </c>
      <c r="K42" s="16">
        <f t="shared" si="3"/>
        <v>5</v>
      </c>
      <c r="L42" s="33">
        <v>22.4695614073635</v>
      </c>
      <c r="M42" s="34">
        <f t="shared" si="4"/>
        <v>27.4695614073635</v>
      </c>
      <c r="N42" s="35">
        <f t="shared" si="7"/>
        <v>0</v>
      </c>
      <c r="O42" s="36">
        <f t="shared" si="6"/>
        <v>27.4695614073635</v>
      </c>
      <c r="P42" s="18">
        <v>261483</v>
      </c>
      <c r="Q42" s="18">
        <v>1481</v>
      </c>
      <c r="R42" s="18"/>
      <c r="S42" s="18"/>
      <c r="T42" s="18"/>
    </row>
    <row r="43" spans="1:25" s="1" customFormat="1" ht="18.75">
      <c r="A43" s="14">
        <v>1</v>
      </c>
      <c r="B43" s="13">
        <v>1782151946</v>
      </c>
      <c r="C43" s="13" t="s">
        <v>26</v>
      </c>
      <c r="D43" s="24"/>
      <c r="E43" s="16">
        <v>4</v>
      </c>
      <c r="F43" s="16">
        <v>50</v>
      </c>
      <c r="G43" s="57" t="s">
        <v>187</v>
      </c>
      <c r="H43" s="18">
        <f t="shared" si="1"/>
        <v>4</v>
      </c>
      <c r="I43" s="16">
        <f t="shared" si="2"/>
        <v>1</v>
      </c>
      <c r="J43" s="16">
        <v>0</v>
      </c>
      <c r="K43" s="16">
        <f t="shared" si="3"/>
        <v>5</v>
      </c>
      <c r="L43" s="33">
        <v>22.4378368246146</v>
      </c>
      <c r="M43" s="34">
        <f t="shared" si="4"/>
        <v>27.4378368246146</v>
      </c>
      <c r="N43" s="35">
        <f t="shared" si="7"/>
        <v>0</v>
      </c>
      <c r="O43" s="36">
        <f t="shared" si="6"/>
        <v>27.4378368246146</v>
      </c>
      <c r="P43" s="18">
        <v>343640</v>
      </c>
      <c r="Q43" s="18">
        <v>2056</v>
      </c>
      <c r="R43" s="18"/>
      <c r="S43" s="18"/>
      <c r="T43" s="18"/>
    </row>
    <row r="44" spans="1:25" s="1" customFormat="1" ht="18.75">
      <c r="A44" s="13">
        <v>130</v>
      </c>
      <c r="B44" s="13">
        <v>1957463045</v>
      </c>
      <c r="C44" s="14" t="s">
        <v>238</v>
      </c>
      <c r="D44" s="68"/>
      <c r="E44" s="16">
        <v>3</v>
      </c>
      <c r="F44" s="16">
        <v>50</v>
      </c>
      <c r="G44" s="57" t="s">
        <v>187</v>
      </c>
      <c r="H44" s="18">
        <f t="shared" si="1"/>
        <v>3</v>
      </c>
      <c r="I44" s="16">
        <f t="shared" si="2"/>
        <v>1</v>
      </c>
      <c r="J44" s="16">
        <v>0</v>
      </c>
      <c r="K44" s="16">
        <f t="shared" si="3"/>
        <v>4</v>
      </c>
      <c r="L44" s="33">
        <v>22.360097228403902</v>
      </c>
      <c r="M44" s="34">
        <f t="shared" si="4"/>
        <v>26.360097228403902</v>
      </c>
      <c r="N44" s="35">
        <f t="shared" si="7"/>
        <v>0</v>
      </c>
      <c r="O44" s="36">
        <f t="shared" si="6"/>
        <v>26.360097228403902</v>
      </c>
      <c r="P44" s="18">
        <v>278811</v>
      </c>
      <c r="Q44" s="18">
        <v>1689</v>
      </c>
      <c r="R44" s="18"/>
      <c r="S44" s="18"/>
      <c r="T44" s="47"/>
    </row>
    <row r="45" spans="1:25" s="1" customFormat="1" ht="18.75">
      <c r="A45" s="13">
        <v>141</v>
      </c>
      <c r="B45" s="13">
        <v>1190305158</v>
      </c>
      <c r="C45" s="14" t="s">
        <v>261</v>
      </c>
      <c r="D45" s="68"/>
      <c r="E45" s="16">
        <v>2</v>
      </c>
      <c r="F45" s="16">
        <v>50</v>
      </c>
      <c r="G45" s="57" t="s">
        <v>187</v>
      </c>
      <c r="H45" s="18">
        <f t="shared" si="1"/>
        <v>2</v>
      </c>
      <c r="I45" s="16">
        <f t="shared" si="2"/>
        <v>1</v>
      </c>
      <c r="J45" s="16">
        <v>0</v>
      </c>
      <c r="K45" s="16">
        <f t="shared" si="3"/>
        <v>3</v>
      </c>
      <c r="L45" s="33">
        <v>23.215983670068699</v>
      </c>
      <c r="M45" s="34">
        <f t="shared" si="4"/>
        <v>26.215983670068699</v>
      </c>
      <c r="N45" s="35">
        <f t="shared" si="7"/>
        <v>0</v>
      </c>
      <c r="O45" s="36">
        <f t="shared" si="6"/>
        <v>26.215983670068699</v>
      </c>
      <c r="P45" s="18">
        <v>230218</v>
      </c>
      <c r="Q45" s="18">
        <v>1092</v>
      </c>
      <c r="R45" s="18"/>
      <c r="S45" s="18"/>
      <c r="T45" s="47"/>
    </row>
    <row r="46" spans="1:25" s="3" customFormat="1" ht="18.75">
      <c r="A46" s="14">
        <v>77</v>
      </c>
      <c r="B46" s="13">
        <v>904395212</v>
      </c>
      <c r="C46" s="13" t="s">
        <v>157</v>
      </c>
      <c r="D46" s="14" t="s">
        <v>140</v>
      </c>
      <c r="E46" s="16">
        <v>0</v>
      </c>
      <c r="F46" s="16">
        <v>0</v>
      </c>
      <c r="G46" s="57" t="s">
        <v>187</v>
      </c>
      <c r="H46" s="18">
        <f t="shared" si="1"/>
        <v>0</v>
      </c>
      <c r="I46" s="16">
        <f t="shared" si="2"/>
        <v>0</v>
      </c>
      <c r="J46" s="16">
        <v>0</v>
      </c>
      <c r="K46" s="16">
        <f t="shared" si="3"/>
        <v>0</v>
      </c>
      <c r="L46" s="33">
        <v>26.139022376998099</v>
      </c>
      <c r="M46" s="34">
        <f t="shared" si="4"/>
        <v>26.139022376998099</v>
      </c>
      <c r="N46" s="35">
        <f t="shared" si="7"/>
        <v>0</v>
      </c>
      <c r="O46" s="36">
        <f t="shared" si="6"/>
        <v>26.139022376998099</v>
      </c>
      <c r="P46" s="18"/>
      <c r="Q46" s="18"/>
      <c r="R46" s="18"/>
      <c r="S46" s="18"/>
      <c r="T46" s="18"/>
    </row>
    <row r="47" spans="1:25" s="3" customFormat="1" ht="18.75">
      <c r="A47" s="14">
        <v>122</v>
      </c>
      <c r="B47" s="13">
        <v>1940099728</v>
      </c>
      <c r="C47" s="13" t="s">
        <v>228</v>
      </c>
      <c r="D47" s="24"/>
      <c r="E47" s="16">
        <v>2</v>
      </c>
      <c r="F47" s="16">
        <v>60</v>
      </c>
      <c r="G47" s="57" t="s">
        <v>187</v>
      </c>
      <c r="H47" s="18">
        <f t="shared" si="1"/>
        <v>2</v>
      </c>
      <c r="I47" s="16">
        <f t="shared" si="2"/>
        <v>1.2</v>
      </c>
      <c r="J47" s="16">
        <v>0</v>
      </c>
      <c r="K47" s="16">
        <f t="shared" si="3"/>
        <v>3.2</v>
      </c>
      <c r="L47" s="33">
        <v>22.7488168232438</v>
      </c>
      <c r="M47" s="34">
        <f t="shared" si="4"/>
        <v>25.948816823243799</v>
      </c>
      <c r="N47" s="35">
        <f t="shared" si="7"/>
        <v>0</v>
      </c>
      <c r="O47" s="36">
        <f t="shared" si="6"/>
        <v>25.948816823243799</v>
      </c>
      <c r="P47" s="18">
        <v>286516</v>
      </c>
      <c r="Q47" s="18">
        <v>1750</v>
      </c>
      <c r="R47" s="18"/>
      <c r="S47" s="18"/>
      <c r="T47" s="47"/>
    </row>
    <row r="48" spans="1:25" s="3" customFormat="1" ht="18.75">
      <c r="A48" s="13">
        <v>129</v>
      </c>
      <c r="B48" s="13">
        <v>1191774496</v>
      </c>
      <c r="C48" s="14" t="s">
        <v>233</v>
      </c>
      <c r="D48" s="68"/>
      <c r="E48" s="16">
        <v>0</v>
      </c>
      <c r="F48" s="16">
        <v>0</v>
      </c>
      <c r="G48" s="57" t="s">
        <v>187</v>
      </c>
      <c r="H48" s="18">
        <f t="shared" si="1"/>
        <v>0</v>
      </c>
      <c r="I48" s="16">
        <f t="shared" si="2"/>
        <v>0</v>
      </c>
      <c r="J48" s="16">
        <v>0</v>
      </c>
      <c r="K48" s="16">
        <f t="shared" si="3"/>
        <v>0</v>
      </c>
      <c r="L48" s="33">
        <v>25.855080659588801</v>
      </c>
      <c r="M48" s="34">
        <f t="shared" si="4"/>
        <v>25.855080659588801</v>
      </c>
      <c r="N48" s="35">
        <f t="shared" si="7"/>
        <v>0</v>
      </c>
      <c r="O48" s="36">
        <f t="shared" si="6"/>
        <v>25.855080659588801</v>
      </c>
      <c r="P48" s="18">
        <v>318134</v>
      </c>
      <c r="Q48" s="18">
        <v>1932</v>
      </c>
      <c r="R48" s="18"/>
      <c r="S48" s="18"/>
      <c r="T48" s="47"/>
    </row>
    <row r="49" spans="1:115" s="3" customFormat="1" ht="18.75">
      <c r="A49" s="13">
        <v>131</v>
      </c>
      <c r="B49" s="13">
        <v>1697244668</v>
      </c>
      <c r="C49" s="14" t="s">
        <v>242</v>
      </c>
      <c r="D49" s="68"/>
      <c r="E49" s="16">
        <v>0</v>
      </c>
      <c r="F49" s="16">
        <v>0</v>
      </c>
      <c r="G49" s="57" t="s">
        <v>187</v>
      </c>
      <c r="H49" s="18">
        <f t="shared" si="1"/>
        <v>0</v>
      </c>
      <c r="I49" s="16">
        <f t="shared" si="2"/>
        <v>0</v>
      </c>
      <c r="J49" s="16">
        <v>0</v>
      </c>
      <c r="K49" s="16">
        <f t="shared" si="3"/>
        <v>0</v>
      </c>
      <c r="L49" s="33">
        <v>25.753615599427899</v>
      </c>
      <c r="M49" s="34">
        <f t="shared" si="4"/>
        <v>25.753615599427899</v>
      </c>
      <c r="N49" s="35">
        <f t="shared" si="7"/>
        <v>0</v>
      </c>
      <c r="O49" s="36">
        <f t="shared" si="6"/>
        <v>25.753615599427899</v>
      </c>
      <c r="P49" s="18">
        <v>251279</v>
      </c>
      <c r="Q49" s="18">
        <v>1535</v>
      </c>
      <c r="R49" s="18"/>
      <c r="S49" s="18"/>
      <c r="T49" s="47"/>
    </row>
    <row r="50" spans="1:115" s="3" customFormat="1" ht="18.75">
      <c r="A50" s="13">
        <v>156</v>
      </c>
      <c r="B50" s="13">
        <v>1754610165</v>
      </c>
      <c r="C50" s="13" t="b">
        <v>1</v>
      </c>
      <c r="D50" s="4"/>
      <c r="E50" s="16">
        <v>2</v>
      </c>
      <c r="F50" s="16">
        <v>20</v>
      </c>
      <c r="G50" s="57" t="s">
        <v>187</v>
      </c>
      <c r="H50" s="18">
        <f t="shared" si="1"/>
        <v>2</v>
      </c>
      <c r="I50" s="16">
        <f t="shared" si="2"/>
        <v>0.4</v>
      </c>
      <c r="J50" s="16">
        <v>0</v>
      </c>
      <c r="K50" s="16">
        <f t="shared" si="3"/>
        <v>2.4</v>
      </c>
      <c r="L50" s="33">
        <v>23.282020913982301</v>
      </c>
      <c r="M50" s="34">
        <f t="shared" si="4"/>
        <v>25.682020913982299</v>
      </c>
      <c r="N50" s="35">
        <f t="shared" si="7"/>
        <v>0</v>
      </c>
      <c r="O50" s="36">
        <f t="shared" si="6"/>
        <v>25.682020913982299</v>
      </c>
      <c r="P50" s="18"/>
      <c r="Q50" s="18"/>
      <c r="R50" s="4"/>
      <c r="S50" s="4"/>
      <c r="T50" s="4"/>
    </row>
    <row r="51" spans="1:115" s="69" customFormat="1" ht="18.75">
      <c r="A51" s="14">
        <v>78</v>
      </c>
      <c r="B51" s="13">
        <v>783202763</v>
      </c>
      <c r="C51" s="13" t="s">
        <v>148</v>
      </c>
      <c r="D51" s="24"/>
      <c r="E51" s="16">
        <v>0</v>
      </c>
      <c r="F51" s="16">
        <v>50</v>
      </c>
      <c r="G51" s="57" t="s">
        <v>187</v>
      </c>
      <c r="H51" s="18">
        <f t="shared" si="1"/>
        <v>0</v>
      </c>
      <c r="I51" s="16">
        <f t="shared" si="2"/>
        <v>1</v>
      </c>
      <c r="J51" s="16">
        <v>0</v>
      </c>
      <c r="K51" s="16">
        <f t="shared" si="3"/>
        <v>1</v>
      </c>
      <c r="L51" s="33">
        <v>24.451848680342302</v>
      </c>
      <c r="M51" s="34">
        <f t="shared" si="4"/>
        <v>25.451848680342302</v>
      </c>
      <c r="N51" s="35">
        <f t="shared" si="7"/>
        <v>0</v>
      </c>
      <c r="O51" s="36">
        <f t="shared" si="6"/>
        <v>25.451848680342302</v>
      </c>
      <c r="P51" s="18">
        <v>229380</v>
      </c>
      <c r="Q51" s="18">
        <v>1249</v>
      </c>
      <c r="R51" s="18"/>
      <c r="S51" s="18"/>
      <c r="T51" s="1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3">
        <v>111</v>
      </c>
      <c r="B52" s="13">
        <v>821132395</v>
      </c>
      <c r="C52" s="13" t="s">
        <v>216</v>
      </c>
      <c r="D52" s="68"/>
      <c r="E52" s="16">
        <v>0</v>
      </c>
      <c r="F52" s="16">
        <v>0</v>
      </c>
      <c r="G52" s="57" t="s">
        <v>187</v>
      </c>
      <c r="H52" s="18">
        <f t="shared" si="1"/>
        <v>0</v>
      </c>
      <c r="I52" s="16">
        <f t="shared" si="2"/>
        <v>0</v>
      </c>
      <c r="J52" s="16">
        <v>0</v>
      </c>
      <c r="K52" s="16">
        <f t="shared" si="3"/>
        <v>0</v>
      </c>
      <c r="L52" s="33">
        <v>25.274380306432999</v>
      </c>
      <c r="M52" s="34">
        <f t="shared" si="4"/>
        <v>25.274380306432999</v>
      </c>
      <c r="N52" s="35">
        <f t="shared" si="7"/>
        <v>0</v>
      </c>
      <c r="O52" s="36">
        <f t="shared" si="6"/>
        <v>25.274380306432999</v>
      </c>
      <c r="P52" s="18">
        <v>210801</v>
      </c>
      <c r="Q52" s="18">
        <v>1237</v>
      </c>
      <c r="R52" s="18"/>
      <c r="S52" s="18"/>
      <c r="T52" s="4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4">
        <v>51</v>
      </c>
      <c r="B53" s="13">
        <v>224931272</v>
      </c>
      <c r="C53" s="13" t="s">
        <v>97</v>
      </c>
      <c r="D53" s="24"/>
      <c r="E53" s="16">
        <v>0</v>
      </c>
      <c r="F53" s="16">
        <v>0</v>
      </c>
      <c r="G53" s="57" t="s">
        <v>187</v>
      </c>
      <c r="H53" s="18">
        <f t="shared" si="1"/>
        <v>0</v>
      </c>
      <c r="I53" s="16">
        <f t="shared" si="2"/>
        <v>0</v>
      </c>
      <c r="J53" s="16">
        <v>0</v>
      </c>
      <c r="K53" s="16">
        <f t="shared" si="3"/>
        <v>0</v>
      </c>
      <c r="L53" s="33">
        <v>25.219059644471201</v>
      </c>
      <c r="M53" s="34">
        <f t="shared" si="4"/>
        <v>25.219059644471201</v>
      </c>
      <c r="N53" s="35">
        <f t="shared" si="7"/>
        <v>0</v>
      </c>
      <c r="O53" s="36">
        <f t="shared" si="6"/>
        <v>25.219059644471201</v>
      </c>
      <c r="P53" s="18">
        <v>213936</v>
      </c>
      <c r="Q53" s="18">
        <v>1292</v>
      </c>
      <c r="R53" s="18"/>
      <c r="S53" s="18"/>
      <c r="T53" s="18"/>
    </row>
    <row r="54" spans="1:115" s="3" customFormat="1" ht="18.75">
      <c r="A54" s="13">
        <v>118</v>
      </c>
      <c r="B54" s="13">
        <v>15662671026</v>
      </c>
      <c r="C54" s="13" t="s">
        <v>225</v>
      </c>
      <c r="D54" s="68"/>
      <c r="E54" s="16">
        <v>0</v>
      </c>
      <c r="F54" s="16">
        <v>0</v>
      </c>
      <c r="G54" s="57" t="s">
        <v>187</v>
      </c>
      <c r="H54" s="18">
        <f t="shared" si="1"/>
        <v>0</v>
      </c>
      <c r="I54" s="16">
        <f t="shared" si="2"/>
        <v>0</v>
      </c>
      <c r="J54" s="16">
        <v>0</v>
      </c>
      <c r="K54" s="16">
        <f t="shared" si="3"/>
        <v>0</v>
      </c>
      <c r="L54" s="33">
        <v>25.1995660667001</v>
      </c>
      <c r="M54" s="34">
        <f t="shared" si="4"/>
        <v>25.1995660667001</v>
      </c>
      <c r="N54" s="35">
        <f t="shared" si="7"/>
        <v>0</v>
      </c>
      <c r="O54" s="36">
        <f t="shared" si="6"/>
        <v>25.1995660667001</v>
      </c>
      <c r="P54" s="18">
        <v>208394</v>
      </c>
      <c r="Q54" s="18">
        <v>1293</v>
      </c>
      <c r="R54" s="18"/>
      <c r="S54" s="18"/>
      <c r="T54" s="48"/>
    </row>
    <row r="55" spans="1:115" s="3" customFormat="1" ht="18.75">
      <c r="A55" s="14">
        <v>2</v>
      </c>
      <c r="B55" s="13">
        <v>13685366739</v>
      </c>
      <c r="C55" s="13" t="s">
        <v>30</v>
      </c>
      <c r="D55" s="24"/>
      <c r="E55" s="16">
        <v>0</v>
      </c>
      <c r="F55" s="16">
        <v>0</v>
      </c>
      <c r="G55" s="57" t="s">
        <v>187</v>
      </c>
      <c r="H55" s="18">
        <f t="shared" si="1"/>
        <v>0</v>
      </c>
      <c r="I55" s="16">
        <f t="shared" si="2"/>
        <v>0</v>
      </c>
      <c r="J55" s="16">
        <v>0</v>
      </c>
      <c r="K55" s="16">
        <f t="shared" si="3"/>
        <v>0</v>
      </c>
      <c r="L55" s="33">
        <v>24.916306105356</v>
      </c>
      <c r="M55" s="34">
        <f t="shared" si="4"/>
        <v>24.916306105356</v>
      </c>
      <c r="N55" s="35">
        <f t="shared" si="7"/>
        <v>0</v>
      </c>
      <c r="O55" s="36">
        <f t="shared" si="6"/>
        <v>24.916306105356</v>
      </c>
      <c r="P55" s="18">
        <v>225386</v>
      </c>
      <c r="Q55" s="18">
        <v>1393</v>
      </c>
      <c r="R55" s="18"/>
      <c r="S55" s="18"/>
      <c r="T55" s="18"/>
    </row>
    <row r="56" spans="1:115" s="3" customFormat="1" ht="18.75">
      <c r="A56" s="14">
        <v>105</v>
      </c>
      <c r="B56" s="13">
        <v>1172805144</v>
      </c>
      <c r="C56" s="14" t="s">
        <v>267</v>
      </c>
      <c r="D56" s="24" t="s">
        <v>188</v>
      </c>
      <c r="E56" s="16">
        <v>0</v>
      </c>
      <c r="F56" s="16">
        <v>0</v>
      </c>
      <c r="G56" s="57" t="s">
        <v>187</v>
      </c>
      <c r="H56" s="18">
        <v>0</v>
      </c>
      <c r="I56" s="16">
        <f t="shared" si="2"/>
        <v>0</v>
      </c>
      <c r="J56" s="16">
        <v>0</v>
      </c>
      <c r="K56" s="16">
        <f t="shared" si="3"/>
        <v>0</v>
      </c>
      <c r="L56" s="33">
        <v>24.58</v>
      </c>
      <c r="M56" s="34">
        <f t="shared" si="4"/>
        <v>24.58</v>
      </c>
      <c r="N56" s="35">
        <f t="shared" si="7"/>
        <v>0</v>
      </c>
      <c r="O56" s="36">
        <f t="shared" si="6"/>
        <v>24.58</v>
      </c>
      <c r="P56" s="18">
        <v>208857</v>
      </c>
      <c r="Q56" s="18">
        <v>1195</v>
      </c>
      <c r="R56" s="18"/>
      <c r="S56" s="18"/>
      <c r="T56" s="33"/>
    </row>
    <row r="57" spans="1:115" s="3" customFormat="1" ht="18.75">
      <c r="A57" s="13">
        <v>148</v>
      </c>
      <c r="B57" s="13">
        <v>1579518877</v>
      </c>
      <c r="C57" s="14" t="s">
        <v>274</v>
      </c>
      <c r="D57" s="68"/>
      <c r="E57" s="16">
        <v>1</v>
      </c>
      <c r="F57" s="16">
        <v>24</v>
      </c>
      <c r="G57" s="57" t="s">
        <v>187</v>
      </c>
      <c r="H57" s="18">
        <f t="shared" ref="H57:H84" si="8">E57</f>
        <v>1</v>
      </c>
      <c r="I57" s="16">
        <f t="shared" si="2"/>
        <v>0.48</v>
      </c>
      <c r="J57" s="16">
        <v>0</v>
      </c>
      <c r="K57" s="16">
        <f t="shared" si="3"/>
        <v>1.48</v>
      </c>
      <c r="L57" s="33">
        <v>22.662023081941499</v>
      </c>
      <c r="M57" s="34">
        <f t="shared" si="4"/>
        <v>24.142023081941499</v>
      </c>
      <c r="N57" s="35">
        <f t="shared" si="7"/>
        <v>0</v>
      </c>
      <c r="O57" s="36">
        <f t="shared" si="6"/>
        <v>24.142023081941499</v>
      </c>
      <c r="P57" s="18">
        <v>224078</v>
      </c>
      <c r="Q57" s="18">
        <v>1164</v>
      </c>
      <c r="R57" s="4"/>
      <c r="S57" s="4"/>
      <c r="T57" s="4"/>
    </row>
    <row r="58" spans="1:115" s="3" customFormat="1" ht="18.75">
      <c r="A58" s="13">
        <v>142</v>
      </c>
      <c r="B58" s="13">
        <v>465762786</v>
      </c>
      <c r="C58" s="14" t="s">
        <v>262</v>
      </c>
      <c r="D58" s="68"/>
      <c r="E58" s="16">
        <v>0</v>
      </c>
      <c r="F58" s="16">
        <v>0</v>
      </c>
      <c r="G58" s="57" t="s">
        <v>187</v>
      </c>
      <c r="H58" s="18">
        <f t="shared" si="8"/>
        <v>0</v>
      </c>
      <c r="I58" s="16">
        <f t="shared" si="2"/>
        <v>0</v>
      </c>
      <c r="J58" s="16">
        <v>0</v>
      </c>
      <c r="K58" s="16">
        <f t="shared" si="3"/>
        <v>0</v>
      </c>
      <c r="L58" s="33">
        <v>24.103167869200401</v>
      </c>
      <c r="M58" s="34">
        <f t="shared" si="4"/>
        <v>24.103167869200401</v>
      </c>
      <c r="N58" s="35">
        <f t="shared" si="7"/>
        <v>0</v>
      </c>
      <c r="O58" s="36">
        <f t="shared" si="6"/>
        <v>24.103167869200401</v>
      </c>
      <c r="P58" s="18">
        <v>135502</v>
      </c>
      <c r="Q58" s="18">
        <v>822</v>
      </c>
      <c r="R58" s="18"/>
      <c r="S58" s="18"/>
      <c r="T58" s="47"/>
    </row>
    <row r="59" spans="1:115" s="3" customFormat="1" ht="18.75">
      <c r="A59" s="13">
        <v>157</v>
      </c>
      <c r="B59" s="13">
        <v>738646680</v>
      </c>
      <c r="C59" s="14" t="s">
        <v>284</v>
      </c>
      <c r="D59" s="4"/>
      <c r="E59" s="16">
        <v>1</v>
      </c>
      <c r="F59" s="16">
        <v>46</v>
      </c>
      <c r="G59" s="57" t="s">
        <v>187</v>
      </c>
      <c r="H59" s="18">
        <f t="shared" si="8"/>
        <v>1</v>
      </c>
      <c r="I59" s="16">
        <f t="shared" si="2"/>
        <v>0.92</v>
      </c>
      <c r="J59" s="16">
        <v>0</v>
      </c>
      <c r="K59" s="16">
        <f t="shared" si="3"/>
        <v>1.92</v>
      </c>
      <c r="L59" s="33">
        <v>21.8849119486372</v>
      </c>
      <c r="M59" s="34">
        <f t="shared" si="4"/>
        <v>23.804911948637198</v>
      </c>
      <c r="N59" s="35">
        <f t="shared" si="7"/>
        <v>0</v>
      </c>
      <c r="O59" s="36">
        <f t="shared" si="6"/>
        <v>23.804911948637198</v>
      </c>
      <c r="P59" s="4"/>
      <c r="Q59" s="18"/>
      <c r="R59" s="18"/>
      <c r="S59" s="4"/>
      <c r="T59" s="4"/>
    </row>
    <row r="60" spans="1:115" s="3" customFormat="1" ht="18.75">
      <c r="A60" s="13">
        <v>125</v>
      </c>
      <c r="B60" s="13">
        <v>2122462759</v>
      </c>
      <c r="C60" s="14" t="s">
        <v>236</v>
      </c>
      <c r="D60" s="68"/>
      <c r="E60" s="16">
        <v>0</v>
      </c>
      <c r="F60" s="16">
        <v>0</v>
      </c>
      <c r="G60" s="57" t="s">
        <v>187</v>
      </c>
      <c r="H60" s="18">
        <f t="shared" si="8"/>
        <v>0</v>
      </c>
      <c r="I60" s="16">
        <f t="shared" si="2"/>
        <v>0</v>
      </c>
      <c r="J60" s="16">
        <v>0</v>
      </c>
      <c r="K60" s="16">
        <f t="shared" si="3"/>
        <v>0</v>
      </c>
      <c r="L60" s="33">
        <v>23.802246632256299</v>
      </c>
      <c r="M60" s="34">
        <f t="shared" si="4"/>
        <v>23.802246632256299</v>
      </c>
      <c r="N60" s="35">
        <f t="shared" si="7"/>
        <v>0</v>
      </c>
      <c r="O60" s="36">
        <f t="shared" si="6"/>
        <v>23.802246632256299</v>
      </c>
      <c r="P60" s="18">
        <v>305335</v>
      </c>
      <c r="Q60" s="18">
        <v>1883</v>
      </c>
      <c r="R60" s="18"/>
      <c r="S60" s="18"/>
      <c r="T60" s="47"/>
    </row>
    <row r="61" spans="1:115" s="3" customFormat="1" ht="18.75">
      <c r="A61" s="14">
        <v>16</v>
      </c>
      <c r="B61" s="13">
        <v>438498603</v>
      </c>
      <c r="C61" s="13" t="s">
        <v>61</v>
      </c>
      <c r="D61" s="24"/>
      <c r="E61" s="16">
        <v>0</v>
      </c>
      <c r="F61" s="16">
        <v>0</v>
      </c>
      <c r="G61" s="57" t="s">
        <v>187</v>
      </c>
      <c r="H61" s="18">
        <f t="shared" si="8"/>
        <v>0</v>
      </c>
      <c r="I61" s="16">
        <f t="shared" si="2"/>
        <v>0</v>
      </c>
      <c r="J61" s="16">
        <v>0</v>
      </c>
      <c r="K61" s="16">
        <f t="shared" si="3"/>
        <v>0</v>
      </c>
      <c r="L61" s="33">
        <v>23.6451669072631</v>
      </c>
      <c r="M61" s="34">
        <f t="shared" si="4"/>
        <v>23.6451669072631</v>
      </c>
      <c r="N61" s="35">
        <f t="shared" si="7"/>
        <v>0</v>
      </c>
      <c r="O61" s="36">
        <f t="shared" si="6"/>
        <v>23.6451669072631</v>
      </c>
      <c r="P61" s="18">
        <v>262374</v>
      </c>
      <c r="Q61" s="18">
        <v>1515</v>
      </c>
      <c r="R61" s="18"/>
      <c r="S61" s="18"/>
      <c r="T61" s="4"/>
    </row>
    <row r="62" spans="1:115" s="3" customFormat="1" ht="18.75">
      <c r="A62" s="14">
        <v>119</v>
      </c>
      <c r="B62" s="13">
        <v>733336415</v>
      </c>
      <c r="C62" s="13" t="s">
        <v>237</v>
      </c>
      <c r="D62" s="24" t="s">
        <v>227</v>
      </c>
      <c r="E62" s="16">
        <v>0</v>
      </c>
      <c r="F62" s="16">
        <v>0</v>
      </c>
      <c r="G62" s="57" t="s">
        <v>187</v>
      </c>
      <c r="H62" s="18">
        <f t="shared" si="8"/>
        <v>0</v>
      </c>
      <c r="I62" s="16">
        <f t="shared" si="2"/>
        <v>0</v>
      </c>
      <c r="J62" s="16">
        <v>0</v>
      </c>
      <c r="K62" s="16">
        <f t="shared" si="3"/>
        <v>0</v>
      </c>
      <c r="L62" s="33">
        <v>23.334371311325</v>
      </c>
      <c r="M62" s="34">
        <f t="shared" si="4"/>
        <v>23.334371311325</v>
      </c>
      <c r="N62" s="35">
        <f t="shared" si="7"/>
        <v>0</v>
      </c>
      <c r="O62" s="36">
        <f t="shared" si="6"/>
        <v>23.334371311325</v>
      </c>
      <c r="P62" s="18"/>
      <c r="Q62" s="18"/>
      <c r="R62" s="18"/>
      <c r="S62" s="18"/>
      <c r="T62" s="47"/>
    </row>
    <row r="63" spans="1:115" s="3" customFormat="1" ht="18.75">
      <c r="A63" s="13">
        <v>114</v>
      </c>
      <c r="B63" s="13">
        <v>1332846724</v>
      </c>
      <c r="C63" s="13" t="s">
        <v>224</v>
      </c>
      <c r="D63" s="68"/>
      <c r="E63" s="16">
        <v>0</v>
      </c>
      <c r="F63" s="16">
        <v>0</v>
      </c>
      <c r="G63" s="57" t="s">
        <v>187</v>
      </c>
      <c r="H63" s="18">
        <f t="shared" si="8"/>
        <v>0</v>
      </c>
      <c r="I63" s="16">
        <f t="shared" si="2"/>
        <v>0</v>
      </c>
      <c r="J63" s="16">
        <v>0</v>
      </c>
      <c r="K63" s="16">
        <f t="shared" si="3"/>
        <v>0</v>
      </c>
      <c r="L63" s="33">
        <v>22.5177508358727</v>
      </c>
      <c r="M63" s="34">
        <f t="shared" si="4"/>
        <v>22.5177508358727</v>
      </c>
      <c r="N63" s="35">
        <f t="shared" si="7"/>
        <v>0</v>
      </c>
      <c r="O63" s="36">
        <f t="shared" si="6"/>
        <v>22.5177508358727</v>
      </c>
      <c r="P63" s="18">
        <v>208572</v>
      </c>
      <c r="Q63" s="18">
        <v>1207</v>
      </c>
      <c r="R63" s="18"/>
      <c r="S63" s="18"/>
      <c r="T63" s="48"/>
    </row>
    <row r="64" spans="1:115" s="3" customFormat="1" ht="18.75">
      <c r="A64" s="14">
        <v>124</v>
      </c>
      <c r="B64" s="13">
        <v>2140716167</v>
      </c>
      <c r="C64" s="13" t="s">
        <v>231</v>
      </c>
      <c r="D64" s="24"/>
      <c r="E64" s="16">
        <v>0</v>
      </c>
      <c r="F64" s="16">
        <v>0</v>
      </c>
      <c r="G64" s="57" t="s">
        <v>187</v>
      </c>
      <c r="H64" s="18">
        <f t="shared" si="8"/>
        <v>0</v>
      </c>
      <c r="I64" s="16">
        <f t="shared" si="2"/>
        <v>0</v>
      </c>
      <c r="J64" s="16">
        <v>0</v>
      </c>
      <c r="K64" s="16">
        <f t="shared" si="3"/>
        <v>0</v>
      </c>
      <c r="L64" s="33">
        <v>21.729087291630901</v>
      </c>
      <c r="M64" s="34">
        <f t="shared" si="4"/>
        <v>21.729087291630901</v>
      </c>
      <c r="N64" s="35">
        <f t="shared" si="7"/>
        <v>0</v>
      </c>
      <c r="O64" s="36">
        <f t="shared" si="6"/>
        <v>21.729087291630901</v>
      </c>
      <c r="P64" s="18">
        <v>213720</v>
      </c>
      <c r="Q64" s="18">
        <v>1284</v>
      </c>
      <c r="R64" s="18"/>
      <c r="S64" s="18"/>
      <c r="T64" s="47"/>
    </row>
    <row r="65" spans="1:20" ht="18.75">
      <c r="A65" s="13">
        <v>145</v>
      </c>
      <c r="B65" s="13">
        <v>1879552695</v>
      </c>
      <c r="C65" s="14" t="s">
        <v>271</v>
      </c>
      <c r="D65" s="68"/>
      <c r="E65" s="16">
        <v>0</v>
      </c>
      <c r="F65" s="16">
        <v>0</v>
      </c>
      <c r="G65" s="57" t="s">
        <v>187</v>
      </c>
      <c r="H65" s="18">
        <f t="shared" si="8"/>
        <v>0</v>
      </c>
      <c r="I65" s="16">
        <f t="shared" si="2"/>
        <v>0</v>
      </c>
      <c r="J65" s="16">
        <v>0</v>
      </c>
      <c r="K65" s="16">
        <f t="shared" si="3"/>
        <v>0</v>
      </c>
      <c r="L65" s="33">
        <v>21.341780084712902</v>
      </c>
      <c r="M65" s="34">
        <f t="shared" si="4"/>
        <v>21.341780084712902</v>
      </c>
      <c r="N65" s="35">
        <f t="shared" si="7"/>
        <v>0</v>
      </c>
      <c r="O65" s="36">
        <f t="shared" si="6"/>
        <v>21.341780084712902</v>
      </c>
      <c r="P65" s="18">
        <v>0</v>
      </c>
      <c r="Q65" s="18">
        <v>0</v>
      </c>
      <c r="R65" s="4"/>
      <c r="S65" s="4"/>
      <c r="T65" s="4"/>
    </row>
    <row r="66" spans="1:20" ht="18.75">
      <c r="A66" s="13">
        <v>132</v>
      </c>
      <c r="B66" s="13">
        <v>620404528</v>
      </c>
      <c r="C66" s="14" t="s">
        <v>243</v>
      </c>
      <c r="D66" s="68"/>
      <c r="E66" s="16">
        <v>0</v>
      </c>
      <c r="F66" s="16">
        <v>0</v>
      </c>
      <c r="G66" s="57" t="s">
        <v>187</v>
      </c>
      <c r="H66" s="18">
        <f t="shared" si="8"/>
        <v>0</v>
      </c>
      <c r="I66" s="16">
        <f t="shared" si="2"/>
        <v>0</v>
      </c>
      <c r="J66" s="16">
        <v>0</v>
      </c>
      <c r="K66" s="16">
        <f t="shared" si="3"/>
        <v>0</v>
      </c>
      <c r="L66" s="33">
        <v>21.303019900157</v>
      </c>
      <c r="M66" s="34">
        <f t="shared" si="4"/>
        <v>21.303019900157</v>
      </c>
      <c r="N66" s="35">
        <f t="shared" si="7"/>
        <v>0</v>
      </c>
      <c r="O66" s="36">
        <f t="shared" si="6"/>
        <v>21.303019900157</v>
      </c>
      <c r="P66" s="18">
        <v>217655</v>
      </c>
      <c r="Q66" s="18">
        <v>1302</v>
      </c>
      <c r="R66" s="18"/>
      <c r="S66" s="18"/>
      <c r="T66" s="47"/>
    </row>
    <row r="67" spans="1:20" ht="18.75">
      <c r="A67" s="13">
        <v>154</v>
      </c>
      <c r="B67" s="13">
        <v>279112514</v>
      </c>
      <c r="C67" s="14" t="s">
        <v>279</v>
      </c>
      <c r="D67" s="72"/>
      <c r="E67" s="16">
        <v>0</v>
      </c>
      <c r="F67" s="16">
        <v>0</v>
      </c>
      <c r="G67" s="57" t="s">
        <v>187</v>
      </c>
      <c r="H67" s="18">
        <f t="shared" si="8"/>
        <v>0</v>
      </c>
      <c r="I67" s="16">
        <f t="shared" si="2"/>
        <v>0</v>
      </c>
      <c r="J67" s="16">
        <v>0</v>
      </c>
      <c r="K67" s="16">
        <f t="shared" si="3"/>
        <v>0</v>
      </c>
      <c r="L67" s="33">
        <v>21.302348778189501</v>
      </c>
      <c r="M67" s="34">
        <f t="shared" si="4"/>
        <v>21.302348778189501</v>
      </c>
      <c r="N67" s="35">
        <f t="shared" si="7"/>
        <v>0</v>
      </c>
      <c r="O67" s="36">
        <f t="shared" si="6"/>
        <v>21.302348778189501</v>
      </c>
      <c r="P67" s="64">
        <v>188027</v>
      </c>
      <c r="Q67" s="18">
        <v>1150</v>
      </c>
      <c r="R67" s="4"/>
      <c r="S67" s="4"/>
      <c r="T67" s="4"/>
    </row>
    <row r="68" spans="1:20" ht="18.75">
      <c r="A68" s="13">
        <v>160</v>
      </c>
      <c r="B68" s="13">
        <v>1984562076</v>
      </c>
      <c r="C68" s="14" t="s">
        <v>286</v>
      </c>
      <c r="E68" s="16">
        <v>0</v>
      </c>
      <c r="F68" s="16">
        <v>0</v>
      </c>
      <c r="G68" s="57" t="s">
        <v>187</v>
      </c>
      <c r="H68" s="18">
        <f t="shared" si="8"/>
        <v>0</v>
      </c>
      <c r="I68" s="16">
        <f t="shared" si="2"/>
        <v>0</v>
      </c>
      <c r="J68" s="16">
        <v>0</v>
      </c>
      <c r="K68" s="16">
        <f t="shared" si="3"/>
        <v>0</v>
      </c>
      <c r="L68" s="33">
        <v>21.300083741549301</v>
      </c>
      <c r="M68" s="34">
        <f t="shared" si="4"/>
        <v>21.300083741549301</v>
      </c>
      <c r="N68" s="35">
        <f t="shared" si="7"/>
        <v>0</v>
      </c>
      <c r="O68" s="36">
        <f t="shared" si="6"/>
        <v>21.300083741549301</v>
      </c>
      <c r="Q68" s="18"/>
      <c r="R68" s="18"/>
      <c r="S68" s="4"/>
      <c r="T68" s="4"/>
    </row>
    <row r="69" spans="1:20" ht="18.75">
      <c r="A69" s="14">
        <v>27</v>
      </c>
      <c r="B69" s="13">
        <v>2114875544</v>
      </c>
      <c r="C69" s="13" t="s">
        <v>73</v>
      </c>
      <c r="D69" s="73"/>
      <c r="E69" s="16">
        <v>0</v>
      </c>
      <c r="F69" s="16">
        <v>0</v>
      </c>
      <c r="G69" s="57" t="s">
        <v>187</v>
      </c>
      <c r="H69" s="18">
        <f t="shared" si="8"/>
        <v>0</v>
      </c>
      <c r="I69" s="16">
        <f t="shared" ref="I69:I84" si="9">F69/$V$13</f>
        <v>0</v>
      </c>
      <c r="J69" s="16">
        <v>0</v>
      </c>
      <c r="K69" s="16">
        <f t="shared" ref="K69:K84" si="10">SUM(I69+H69+J69)</f>
        <v>0</v>
      </c>
      <c r="L69" s="33">
        <v>21.299999851303401</v>
      </c>
      <c r="M69" s="34">
        <f t="shared" ref="M69:M84" si="11">K69+L69</f>
        <v>21.299999851303401</v>
      </c>
      <c r="N69" s="35">
        <f t="shared" ref="N69:N84" si="12">VLOOKUP(G69,$U$3:$V$9,2,FALSE)</f>
        <v>0</v>
      </c>
      <c r="O69" s="36">
        <f t="shared" ref="O69:O84" si="13">M69-N69</f>
        <v>21.299999851303401</v>
      </c>
      <c r="P69" s="18"/>
      <c r="Q69" s="18"/>
      <c r="R69" s="18"/>
      <c r="S69" s="18"/>
      <c r="T69" s="4"/>
    </row>
    <row r="70" spans="1:20" ht="18.75">
      <c r="A70" s="13">
        <v>158</v>
      </c>
      <c r="B70" s="13">
        <v>1818235660</v>
      </c>
      <c r="C70" s="14" t="s">
        <v>287</v>
      </c>
      <c r="D70" s="6"/>
      <c r="E70" s="16">
        <v>0</v>
      </c>
      <c r="F70" s="16">
        <v>0</v>
      </c>
      <c r="G70" s="57" t="s">
        <v>187</v>
      </c>
      <c r="H70" s="18">
        <f t="shared" si="8"/>
        <v>0</v>
      </c>
      <c r="I70" s="16">
        <f t="shared" si="9"/>
        <v>0</v>
      </c>
      <c r="J70" s="16">
        <v>0</v>
      </c>
      <c r="K70" s="16">
        <f t="shared" si="10"/>
        <v>0</v>
      </c>
      <c r="L70" s="33">
        <v>20.449752081464499</v>
      </c>
      <c r="M70" s="34">
        <f t="shared" si="11"/>
        <v>20.449752081464499</v>
      </c>
      <c r="N70" s="35">
        <f t="shared" si="12"/>
        <v>0</v>
      </c>
      <c r="O70" s="36">
        <f t="shared" si="13"/>
        <v>20.449752081464499</v>
      </c>
      <c r="Q70" s="18"/>
      <c r="R70" s="18"/>
      <c r="S70" s="4"/>
      <c r="T70" s="4"/>
    </row>
    <row r="71" spans="1:20" ht="18.75">
      <c r="A71" s="13">
        <v>108</v>
      </c>
      <c r="B71" s="13">
        <v>914057984</v>
      </c>
      <c r="C71" s="13" t="s">
        <v>196</v>
      </c>
      <c r="D71" s="24"/>
      <c r="E71" s="16">
        <v>0</v>
      </c>
      <c r="F71" s="16">
        <v>0</v>
      </c>
      <c r="G71" s="57" t="s">
        <v>187</v>
      </c>
      <c r="H71" s="18">
        <f t="shared" si="8"/>
        <v>0</v>
      </c>
      <c r="I71" s="16">
        <f t="shared" si="9"/>
        <v>0</v>
      </c>
      <c r="J71" s="16">
        <v>0</v>
      </c>
      <c r="K71" s="16">
        <f t="shared" si="10"/>
        <v>0</v>
      </c>
      <c r="L71" s="33">
        <v>20.3510959276622</v>
      </c>
      <c r="M71" s="34">
        <f t="shared" si="11"/>
        <v>20.3510959276622</v>
      </c>
      <c r="N71" s="35">
        <f t="shared" si="12"/>
        <v>0</v>
      </c>
      <c r="O71" s="36">
        <f t="shared" si="13"/>
        <v>20.3510959276622</v>
      </c>
      <c r="P71" s="18"/>
      <c r="Q71" s="18"/>
      <c r="R71" s="18"/>
      <c r="S71" s="18"/>
      <c r="T71" s="47"/>
    </row>
    <row r="72" spans="1:20" ht="18.75">
      <c r="A72" s="13">
        <v>152</v>
      </c>
      <c r="B72" s="13">
        <v>808637979</v>
      </c>
      <c r="C72" s="14" t="s">
        <v>288</v>
      </c>
      <c r="D72" s="14" t="s">
        <v>277</v>
      </c>
      <c r="E72" s="16">
        <v>0</v>
      </c>
      <c r="F72" s="16">
        <v>0</v>
      </c>
      <c r="G72" s="57" t="s">
        <v>187</v>
      </c>
      <c r="H72" s="18">
        <f t="shared" si="8"/>
        <v>0</v>
      </c>
      <c r="I72" s="16">
        <f t="shared" si="9"/>
        <v>0</v>
      </c>
      <c r="J72" s="16">
        <v>0</v>
      </c>
      <c r="K72" s="16">
        <f t="shared" si="10"/>
        <v>0</v>
      </c>
      <c r="L72" s="33">
        <v>20.155154772435999</v>
      </c>
      <c r="M72" s="34">
        <f t="shared" si="11"/>
        <v>20.155154772435999</v>
      </c>
      <c r="N72" s="35">
        <f t="shared" si="12"/>
        <v>0</v>
      </c>
      <c r="O72" s="36">
        <f t="shared" si="13"/>
        <v>20.155154772435999</v>
      </c>
      <c r="P72" s="18">
        <v>152704</v>
      </c>
      <c r="Q72" s="18">
        <v>923</v>
      </c>
      <c r="R72" s="4"/>
      <c r="S72" s="4"/>
      <c r="T72" s="4"/>
    </row>
    <row r="73" spans="1:20" ht="18.75">
      <c r="A73" s="13">
        <v>149</v>
      </c>
      <c r="B73" s="13">
        <v>1326195449</v>
      </c>
      <c r="C73" s="14" t="s">
        <v>134</v>
      </c>
      <c r="D73" s="68"/>
      <c r="E73" s="16">
        <v>0</v>
      </c>
      <c r="F73" s="16">
        <v>0</v>
      </c>
      <c r="G73" s="57" t="s">
        <v>187</v>
      </c>
      <c r="H73" s="18">
        <f t="shared" si="8"/>
        <v>0</v>
      </c>
      <c r="I73" s="16">
        <f t="shared" si="9"/>
        <v>0</v>
      </c>
      <c r="J73" s="16">
        <v>0</v>
      </c>
      <c r="K73" s="16">
        <f t="shared" si="10"/>
        <v>0</v>
      </c>
      <c r="L73" s="33">
        <v>20.054690037972101</v>
      </c>
      <c r="M73" s="34">
        <f t="shared" si="11"/>
        <v>20.054690037972101</v>
      </c>
      <c r="N73" s="35">
        <f t="shared" si="12"/>
        <v>0</v>
      </c>
      <c r="O73" s="36">
        <f t="shared" si="13"/>
        <v>20.054690037972101</v>
      </c>
      <c r="P73" s="18">
        <v>182053</v>
      </c>
      <c r="Q73" s="18">
        <v>1066</v>
      </c>
      <c r="R73" s="4"/>
      <c r="S73" s="4"/>
      <c r="T73" s="4"/>
    </row>
    <row r="74" spans="1:20" ht="18.75">
      <c r="A74" s="13">
        <v>161</v>
      </c>
      <c r="B74" s="13">
        <v>73971185</v>
      </c>
      <c r="C74" s="14" t="s">
        <v>289</v>
      </c>
      <c r="D74" s="6"/>
      <c r="E74" s="16">
        <v>0</v>
      </c>
      <c r="F74" s="16">
        <v>48</v>
      </c>
      <c r="G74" s="57" t="s">
        <v>187</v>
      </c>
      <c r="H74" s="18">
        <f t="shared" si="8"/>
        <v>0</v>
      </c>
      <c r="I74" s="16">
        <f t="shared" si="9"/>
        <v>0.96</v>
      </c>
      <c r="J74" s="16">
        <v>0</v>
      </c>
      <c r="K74" s="16">
        <f t="shared" si="10"/>
        <v>0.96</v>
      </c>
      <c r="L74" s="33">
        <v>18.948893639039099</v>
      </c>
      <c r="M74" s="34">
        <f t="shared" si="11"/>
        <v>19.9088936390391</v>
      </c>
      <c r="N74" s="35">
        <f t="shared" si="12"/>
        <v>0</v>
      </c>
      <c r="O74" s="36">
        <f t="shared" si="13"/>
        <v>19.9088936390391</v>
      </c>
      <c r="P74" s="64"/>
      <c r="Q74" s="18"/>
      <c r="R74" s="4"/>
      <c r="S74" s="4"/>
      <c r="T74" s="4"/>
    </row>
    <row r="75" spans="1:20" ht="18.75">
      <c r="A75" s="13">
        <v>135</v>
      </c>
      <c r="B75" s="13">
        <v>228737868</v>
      </c>
      <c r="C75" s="14" t="s">
        <v>248</v>
      </c>
      <c r="D75" s="68"/>
      <c r="E75" s="16">
        <v>0</v>
      </c>
      <c r="F75" s="16">
        <v>0</v>
      </c>
      <c r="G75" s="57" t="s">
        <v>187</v>
      </c>
      <c r="H75" s="18">
        <f t="shared" si="8"/>
        <v>0</v>
      </c>
      <c r="I75" s="16">
        <f t="shared" si="9"/>
        <v>0</v>
      </c>
      <c r="J75" s="16">
        <v>0</v>
      </c>
      <c r="K75" s="16">
        <f t="shared" si="10"/>
        <v>0</v>
      </c>
      <c r="L75" s="33">
        <v>18.5389460247339</v>
      </c>
      <c r="M75" s="34">
        <f t="shared" si="11"/>
        <v>18.5389460247339</v>
      </c>
      <c r="N75" s="35">
        <f t="shared" si="12"/>
        <v>0</v>
      </c>
      <c r="O75" s="36">
        <f t="shared" si="13"/>
        <v>18.5389460247339</v>
      </c>
      <c r="P75" s="18"/>
      <c r="Q75" s="18"/>
      <c r="R75" s="18"/>
      <c r="S75" s="18"/>
      <c r="T75" s="47"/>
    </row>
    <row r="76" spans="1:20" ht="18.75">
      <c r="A76" s="13">
        <v>146</v>
      </c>
      <c r="B76" s="13">
        <v>1422435637</v>
      </c>
      <c r="C76" s="14" t="s">
        <v>272</v>
      </c>
      <c r="D76" s="68"/>
      <c r="E76" s="16">
        <v>0</v>
      </c>
      <c r="F76" s="16">
        <v>0</v>
      </c>
      <c r="G76" s="57" t="s">
        <v>187</v>
      </c>
      <c r="H76" s="18">
        <f t="shared" si="8"/>
        <v>0</v>
      </c>
      <c r="I76" s="16">
        <f t="shared" si="9"/>
        <v>0</v>
      </c>
      <c r="J76" s="16">
        <v>0</v>
      </c>
      <c r="K76" s="16">
        <f t="shared" si="10"/>
        <v>0</v>
      </c>
      <c r="L76" s="33">
        <v>18.386264465579799</v>
      </c>
      <c r="M76" s="34">
        <f t="shared" si="11"/>
        <v>18.386264465579799</v>
      </c>
      <c r="N76" s="35">
        <f t="shared" si="12"/>
        <v>0</v>
      </c>
      <c r="O76" s="36">
        <f t="shared" si="13"/>
        <v>18.386264465579799</v>
      </c>
      <c r="P76" s="18">
        <v>0</v>
      </c>
      <c r="Q76" s="18">
        <v>0</v>
      </c>
      <c r="R76" s="4"/>
      <c r="S76" s="4"/>
      <c r="T76" s="4"/>
    </row>
    <row r="77" spans="1:20" ht="18.75">
      <c r="A77" s="13">
        <v>112</v>
      </c>
      <c r="B77" s="13">
        <v>1820590372</v>
      </c>
      <c r="C77" s="13" t="s">
        <v>219</v>
      </c>
      <c r="D77" s="72"/>
      <c r="E77" s="16">
        <v>0</v>
      </c>
      <c r="F77" s="16">
        <v>0</v>
      </c>
      <c r="G77" s="57" t="s">
        <v>187</v>
      </c>
      <c r="H77" s="18">
        <f t="shared" si="8"/>
        <v>0</v>
      </c>
      <c r="I77" s="16">
        <f t="shared" si="9"/>
        <v>0</v>
      </c>
      <c r="J77" s="16">
        <v>0</v>
      </c>
      <c r="K77" s="16">
        <f t="shared" si="10"/>
        <v>0</v>
      </c>
      <c r="L77" s="33">
        <v>18.32</v>
      </c>
      <c r="M77" s="34">
        <f t="shared" si="11"/>
        <v>18.32</v>
      </c>
      <c r="N77" s="35">
        <f t="shared" si="12"/>
        <v>0</v>
      </c>
      <c r="O77" s="36">
        <f t="shared" si="13"/>
        <v>18.32</v>
      </c>
      <c r="P77" s="64">
        <v>0</v>
      </c>
      <c r="Q77" s="18">
        <v>0</v>
      </c>
      <c r="R77" s="4"/>
      <c r="S77" s="4"/>
      <c r="T77" s="4"/>
    </row>
    <row r="78" spans="1:20" ht="18.75">
      <c r="A78" s="13">
        <v>159</v>
      </c>
      <c r="B78" s="13">
        <v>353493830</v>
      </c>
      <c r="C78" s="14" t="s">
        <v>281</v>
      </c>
      <c r="E78" s="16">
        <v>0</v>
      </c>
      <c r="F78" s="16">
        <v>0</v>
      </c>
      <c r="G78" s="57" t="s">
        <v>187</v>
      </c>
      <c r="H78" s="18">
        <f t="shared" si="8"/>
        <v>0</v>
      </c>
      <c r="I78" s="16">
        <f t="shared" si="9"/>
        <v>0</v>
      </c>
      <c r="J78" s="16">
        <v>0</v>
      </c>
      <c r="K78" s="16">
        <f t="shared" si="10"/>
        <v>0</v>
      </c>
      <c r="L78" s="33">
        <v>18.3085791064563</v>
      </c>
      <c r="M78" s="34">
        <f t="shared" si="11"/>
        <v>18.3085791064563</v>
      </c>
      <c r="N78" s="35">
        <f t="shared" si="12"/>
        <v>0</v>
      </c>
      <c r="O78" s="36">
        <f t="shared" si="13"/>
        <v>18.3085791064563</v>
      </c>
      <c r="Q78" s="18"/>
      <c r="R78" s="18"/>
      <c r="S78" s="4"/>
      <c r="T78" s="4"/>
    </row>
    <row r="79" spans="1:20" ht="18.75">
      <c r="A79" s="13">
        <v>151</v>
      </c>
      <c r="B79" s="13">
        <v>229196773</v>
      </c>
      <c r="C79" s="14" t="s">
        <v>275</v>
      </c>
      <c r="D79" s="68"/>
      <c r="E79" s="16">
        <v>0</v>
      </c>
      <c r="F79" s="16">
        <v>0</v>
      </c>
      <c r="G79" s="57" t="s">
        <v>187</v>
      </c>
      <c r="H79" s="18">
        <f t="shared" si="8"/>
        <v>0</v>
      </c>
      <c r="I79" s="16">
        <f t="shared" si="9"/>
        <v>0</v>
      </c>
      <c r="J79" s="16">
        <v>0</v>
      </c>
      <c r="K79" s="16">
        <f t="shared" si="10"/>
        <v>0</v>
      </c>
      <c r="L79" s="33">
        <v>18.305464317308001</v>
      </c>
      <c r="M79" s="34">
        <f t="shared" si="11"/>
        <v>18.305464317308001</v>
      </c>
      <c r="N79" s="35">
        <f t="shared" si="12"/>
        <v>0</v>
      </c>
      <c r="O79" s="36">
        <f t="shared" si="13"/>
        <v>18.305464317308001</v>
      </c>
      <c r="P79" s="18">
        <v>128342</v>
      </c>
      <c r="Q79" s="18">
        <v>871</v>
      </c>
      <c r="R79" s="4"/>
      <c r="S79" s="4"/>
      <c r="T79" s="4"/>
    </row>
    <row r="80" spans="1:20" ht="18.75">
      <c r="A80" s="14">
        <v>100</v>
      </c>
      <c r="B80" s="13">
        <v>1516934519</v>
      </c>
      <c r="C80" s="14" t="s">
        <v>185</v>
      </c>
      <c r="D80" s="24"/>
      <c r="E80" s="16">
        <v>0</v>
      </c>
      <c r="F80" s="16">
        <v>0</v>
      </c>
      <c r="G80" s="57" t="s">
        <v>187</v>
      </c>
      <c r="H80" s="18">
        <f t="shared" si="8"/>
        <v>0</v>
      </c>
      <c r="I80" s="16">
        <f t="shared" si="9"/>
        <v>0</v>
      </c>
      <c r="J80" s="16">
        <v>0</v>
      </c>
      <c r="K80" s="16">
        <f t="shared" si="10"/>
        <v>0</v>
      </c>
      <c r="L80" s="33">
        <v>18.261857269231999</v>
      </c>
      <c r="M80" s="34">
        <f t="shared" si="11"/>
        <v>18.261857269231999</v>
      </c>
      <c r="N80" s="35">
        <f t="shared" si="12"/>
        <v>0</v>
      </c>
      <c r="O80" s="36">
        <f t="shared" si="13"/>
        <v>18.261857269231999</v>
      </c>
      <c r="P80" s="18"/>
      <c r="Q80" s="18"/>
      <c r="R80" s="18"/>
      <c r="S80" s="18"/>
      <c r="T80" s="47"/>
    </row>
    <row r="81" spans="1:20" ht="18.75">
      <c r="A81" s="13">
        <v>150</v>
      </c>
      <c r="B81" s="13">
        <v>1505521928</v>
      </c>
      <c r="C81" s="14" t="s">
        <v>276</v>
      </c>
      <c r="D81" s="70"/>
      <c r="E81" s="16">
        <v>0</v>
      </c>
      <c r="F81" s="16">
        <v>0</v>
      </c>
      <c r="G81" s="57" t="s">
        <v>187</v>
      </c>
      <c r="H81" s="18">
        <f t="shared" si="8"/>
        <v>0</v>
      </c>
      <c r="I81" s="16">
        <f t="shared" si="9"/>
        <v>0</v>
      </c>
      <c r="J81" s="16">
        <v>0</v>
      </c>
      <c r="K81" s="16">
        <f t="shared" si="10"/>
        <v>0</v>
      </c>
      <c r="L81" s="33">
        <v>18.138294570322</v>
      </c>
      <c r="M81" s="34">
        <f t="shared" si="11"/>
        <v>18.138294570322</v>
      </c>
      <c r="N81" s="35">
        <f t="shared" si="12"/>
        <v>0</v>
      </c>
      <c r="O81" s="36">
        <f t="shared" si="13"/>
        <v>18.138294570322</v>
      </c>
      <c r="P81" s="71">
        <v>86068</v>
      </c>
      <c r="Q81" s="18">
        <v>516</v>
      </c>
      <c r="R81" s="4"/>
      <c r="S81" s="4"/>
      <c r="T81" s="4"/>
    </row>
    <row r="82" spans="1:20" ht="18.75">
      <c r="A82" s="13">
        <v>147</v>
      </c>
      <c r="B82" s="13">
        <v>555504374</v>
      </c>
      <c r="C82" s="14" t="s">
        <v>273</v>
      </c>
      <c r="D82" s="70"/>
      <c r="E82" s="16">
        <v>0</v>
      </c>
      <c r="F82" s="16">
        <v>0</v>
      </c>
      <c r="G82" s="57" t="s">
        <v>187</v>
      </c>
      <c r="H82" s="18">
        <f t="shared" si="8"/>
        <v>0</v>
      </c>
      <c r="I82" s="16">
        <f t="shared" si="9"/>
        <v>0</v>
      </c>
      <c r="J82" s="16">
        <v>0</v>
      </c>
      <c r="K82" s="16">
        <f t="shared" si="10"/>
        <v>0</v>
      </c>
      <c r="L82" s="33">
        <v>18.014731871412</v>
      </c>
      <c r="M82" s="34">
        <f t="shared" si="11"/>
        <v>18.014731871412</v>
      </c>
      <c r="N82" s="35">
        <f t="shared" si="12"/>
        <v>0</v>
      </c>
      <c r="O82" s="36">
        <f t="shared" si="13"/>
        <v>18.014731871412</v>
      </c>
      <c r="P82" s="71">
        <v>0</v>
      </c>
      <c r="Q82" s="18">
        <v>0</v>
      </c>
      <c r="R82" s="4"/>
      <c r="S82" s="4"/>
      <c r="T82" s="4"/>
    </row>
    <row r="83" spans="1:20" ht="18.75">
      <c r="A83" s="13">
        <v>139</v>
      </c>
      <c r="B83" s="13">
        <v>733371013</v>
      </c>
      <c r="C83" s="14" t="s">
        <v>260</v>
      </c>
      <c r="D83" s="70"/>
      <c r="E83" s="16">
        <v>0</v>
      </c>
      <c r="F83" s="16">
        <v>0</v>
      </c>
      <c r="G83" s="57" t="s">
        <v>187</v>
      </c>
      <c r="H83" s="18">
        <f t="shared" si="8"/>
        <v>0</v>
      </c>
      <c r="I83" s="16">
        <f t="shared" si="9"/>
        <v>0</v>
      </c>
      <c r="J83" s="16">
        <v>0</v>
      </c>
      <c r="K83" s="16">
        <f t="shared" si="10"/>
        <v>0</v>
      </c>
      <c r="L83" s="33">
        <v>17.943195572043098</v>
      </c>
      <c r="M83" s="34">
        <f t="shared" si="11"/>
        <v>17.943195572043098</v>
      </c>
      <c r="N83" s="35">
        <f t="shared" si="12"/>
        <v>0</v>
      </c>
      <c r="O83" s="36">
        <f t="shared" si="13"/>
        <v>17.943195572043098</v>
      </c>
      <c r="P83" s="71"/>
      <c r="Q83" s="18"/>
      <c r="R83" s="18"/>
      <c r="S83" s="18"/>
      <c r="T83" s="47"/>
    </row>
    <row r="84" spans="1:20" ht="18.75">
      <c r="A84" s="13">
        <v>137</v>
      </c>
      <c r="B84" s="13">
        <v>1604916542</v>
      </c>
      <c r="C84" s="14" t="s">
        <v>250</v>
      </c>
      <c r="D84" s="70"/>
      <c r="E84" s="16">
        <v>0</v>
      </c>
      <c r="F84" s="16">
        <v>0</v>
      </c>
      <c r="G84" s="57" t="s">
        <v>187</v>
      </c>
      <c r="H84" s="18">
        <f t="shared" si="8"/>
        <v>0</v>
      </c>
      <c r="I84" s="16">
        <f t="shared" si="9"/>
        <v>0</v>
      </c>
      <c r="J84" s="16">
        <v>0</v>
      </c>
      <c r="K84" s="16">
        <f t="shared" si="10"/>
        <v>0</v>
      </c>
      <c r="L84" s="33">
        <v>17.881251416689398</v>
      </c>
      <c r="M84" s="34">
        <f t="shared" si="11"/>
        <v>17.881251416689398</v>
      </c>
      <c r="N84" s="35">
        <f t="shared" si="12"/>
        <v>0</v>
      </c>
      <c r="O84" s="36">
        <f t="shared" si="13"/>
        <v>17.881251416689398</v>
      </c>
      <c r="P84" s="18"/>
      <c r="Q84" s="18"/>
      <c r="R84" s="18"/>
      <c r="S84" s="18"/>
      <c r="T84" s="47"/>
    </row>
  </sheetData>
  <autoFilter ref="A4:T84" xr:uid="{00000000-0009-0000-0000-00001C000000}">
    <sortState xmlns:xlrd2="http://schemas.microsoft.com/office/spreadsheetml/2017/richdata2" ref="A4:T84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J80">
    <cfRule type="cellIs" dxfId="248" priority="5" operator="lessThan">
      <formula>1</formula>
    </cfRule>
  </conditionalFormatting>
  <conditionalFormatting sqref="J81">
    <cfRule type="cellIs" dxfId="247" priority="4" operator="lessThan">
      <formula>1</formula>
    </cfRule>
  </conditionalFormatting>
  <conditionalFormatting sqref="J82">
    <cfRule type="cellIs" dxfId="246" priority="3" operator="lessThan">
      <formula>1</formula>
    </cfRule>
  </conditionalFormatting>
  <conditionalFormatting sqref="J83">
    <cfRule type="cellIs" dxfId="245" priority="2" operator="lessThan">
      <formula>1</formula>
    </cfRule>
  </conditionalFormatting>
  <conditionalFormatting sqref="J84">
    <cfRule type="cellIs" dxfId="244" priority="1" operator="lessThan">
      <formula>1</formula>
    </cfRule>
  </conditionalFormatting>
  <conditionalFormatting sqref="E5:E84">
    <cfRule type="cellIs" dxfId="243" priority="9" operator="lessThan">
      <formula>1</formula>
    </cfRule>
  </conditionalFormatting>
  <conditionalFormatting sqref="F5:F84">
    <cfRule type="cellIs" dxfId="242" priority="8" operator="lessThan">
      <formula>1</formula>
    </cfRule>
  </conditionalFormatting>
  <conditionalFormatting sqref="J5:J77">
    <cfRule type="cellIs" dxfId="241" priority="7" operator="lessThan">
      <formula>1</formula>
    </cfRule>
  </conditionalFormatting>
  <conditionalFormatting sqref="J78:J79">
    <cfRule type="cellIs" dxfId="240" priority="6" operator="lessThan">
      <formula>1</formula>
    </cfRule>
  </conditionalFormatting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DK87"/>
  <sheetViews>
    <sheetView topLeftCell="A56" zoomScale="70" zoomScaleNormal="70" workbookViewId="0">
      <selection activeCell="A86" sqref="A86:XFD8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活动中心2020年4月25日分包贡献明细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58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1</v>
      </c>
      <c r="B5" s="13">
        <v>1782151946</v>
      </c>
      <c r="C5" s="13" t="s">
        <v>26</v>
      </c>
      <c r="D5" s="24"/>
      <c r="E5" s="16">
        <v>3</v>
      </c>
      <c r="F5" s="16">
        <v>60</v>
      </c>
      <c r="G5" s="45" t="s">
        <v>117</v>
      </c>
      <c r="H5" s="18">
        <f t="shared" ref="H5:H36" si="1">E5+IF(E5&gt;2,(E5-2)*0.5,0)</f>
        <v>3.5</v>
      </c>
      <c r="I5" s="16">
        <f t="shared" ref="I5:I36" si="2">F5/$V$13</f>
        <v>1.2</v>
      </c>
      <c r="J5" s="16">
        <v>0</v>
      </c>
      <c r="K5" s="16">
        <f t="shared" ref="K5:K36" si="3">SUM(I5+H5+J5)</f>
        <v>4.7</v>
      </c>
      <c r="L5" s="33">
        <v>27.4378368246146</v>
      </c>
      <c r="M5" s="34">
        <f t="shared" ref="M5:M36" si="4">K5+L5</f>
        <v>32.137836824614602</v>
      </c>
      <c r="N5" s="35">
        <f t="shared" ref="N5:N36" si="5">VLOOKUP(G5,$U$3:$V$9,2,FALSE)</f>
        <v>8.75</v>
      </c>
      <c r="O5" s="36">
        <f t="shared" ref="O5:O36" si="6">M5-N5</f>
        <v>23.387836824614602</v>
      </c>
      <c r="P5" s="18">
        <v>343640</v>
      </c>
      <c r="Q5" s="18">
        <v>2056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2</v>
      </c>
      <c r="B6" s="13">
        <v>13685366739</v>
      </c>
      <c r="C6" s="13" t="s">
        <v>30</v>
      </c>
      <c r="D6" s="24"/>
      <c r="E6" s="16">
        <v>0</v>
      </c>
      <c r="F6" s="16">
        <v>0</v>
      </c>
      <c r="G6" s="57" t="s">
        <v>187</v>
      </c>
      <c r="H6" s="18">
        <f t="shared" si="1"/>
        <v>0</v>
      </c>
      <c r="I6" s="16">
        <f t="shared" si="2"/>
        <v>0</v>
      </c>
      <c r="J6" s="16">
        <v>0</v>
      </c>
      <c r="K6" s="16">
        <f t="shared" si="3"/>
        <v>0</v>
      </c>
      <c r="L6" s="33">
        <v>24.916306105356</v>
      </c>
      <c r="M6" s="34">
        <f t="shared" si="4"/>
        <v>24.916306105356</v>
      </c>
      <c r="N6" s="35">
        <f t="shared" si="5"/>
        <v>0</v>
      </c>
      <c r="O6" s="36">
        <f t="shared" si="6"/>
        <v>24.916306105356</v>
      </c>
      <c r="P6" s="18">
        <v>225386</v>
      </c>
      <c r="Q6" s="18">
        <v>1393</v>
      </c>
      <c r="R6" s="18"/>
      <c r="S6" s="18"/>
      <c r="T6" s="18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5</v>
      </c>
      <c r="B7" s="13">
        <v>1044399218</v>
      </c>
      <c r="C7" s="13" t="s">
        <v>39</v>
      </c>
      <c r="D7" s="24"/>
      <c r="E7" s="16">
        <v>4</v>
      </c>
      <c r="F7" s="16">
        <v>50</v>
      </c>
      <c r="G7" s="57" t="s">
        <v>187</v>
      </c>
      <c r="H7" s="18">
        <f t="shared" si="1"/>
        <v>5</v>
      </c>
      <c r="I7" s="16">
        <f t="shared" si="2"/>
        <v>1</v>
      </c>
      <c r="J7" s="16">
        <v>0</v>
      </c>
      <c r="K7" s="16">
        <f t="shared" si="3"/>
        <v>6</v>
      </c>
      <c r="L7" s="33">
        <v>24.0950825216777</v>
      </c>
      <c r="M7" s="34">
        <f t="shared" si="4"/>
        <v>30.0950825216777</v>
      </c>
      <c r="N7" s="35">
        <f t="shared" si="5"/>
        <v>0</v>
      </c>
      <c r="O7" s="36">
        <f t="shared" si="6"/>
        <v>30.0950825216777</v>
      </c>
      <c r="P7" s="18">
        <v>277871</v>
      </c>
      <c r="Q7" s="18">
        <v>1734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10</v>
      </c>
      <c r="B8" s="13">
        <v>2108977014</v>
      </c>
      <c r="C8" s="13" t="s">
        <v>49</v>
      </c>
      <c r="D8" s="24"/>
      <c r="E8" s="16">
        <v>3</v>
      </c>
      <c r="F8" s="16">
        <v>60</v>
      </c>
      <c r="G8" s="45" t="s">
        <v>117</v>
      </c>
      <c r="H8" s="18">
        <f t="shared" si="1"/>
        <v>3.5</v>
      </c>
      <c r="I8" s="16">
        <f t="shared" si="2"/>
        <v>1.2</v>
      </c>
      <c r="J8" s="16">
        <v>0</v>
      </c>
      <c r="K8" s="16">
        <f t="shared" si="3"/>
        <v>4.7</v>
      </c>
      <c r="L8" s="33">
        <v>28.359729379918502</v>
      </c>
      <c r="M8" s="34">
        <f t="shared" si="4"/>
        <v>33.059729379918501</v>
      </c>
      <c r="N8" s="35">
        <f t="shared" si="5"/>
        <v>8.75</v>
      </c>
      <c r="O8" s="36">
        <f t="shared" si="6"/>
        <v>24.309729379918501</v>
      </c>
      <c r="P8" s="18">
        <v>311888</v>
      </c>
      <c r="Q8" s="18">
        <v>1763</v>
      </c>
      <c r="R8" s="18"/>
      <c r="S8" s="18"/>
      <c r="T8" s="18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12</v>
      </c>
      <c r="B9" s="13">
        <v>1137897317</v>
      </c>
      <c r="C9" s="13" t="s">
        <v>53</v>
      </c>
      <c r="D9" s="24"/>
      <c r="E9" s="16">
        <v>0</v>
      </c>
      <c r="F9" s="16">
        <v>0</v>
      </c>
      <c r="G9" s="57" t="s">
        <v>187</v>
      </c>
      <c r="H9" s="18">
        <f t="shared" si="1"/>
        <v>0</v>
      </c>
      <c r="I9" s="16">
        <f t="shared" si="2"/>
        <v>0</v>
      </c>
      <c r="J9" s="16">
        <v>0</v>
      </c>
      <c r="K9" s="16">
        <f t="shared" si="3"/>
        <v>0</v>
      </c>
      <c r="L9" s="33">
        <v>28.929482988314199</v>
      </c>
      <c r="M9" s="34">
        <f t="shared" si="4"/>
        <v>28.929482988314199</v>
      </c>
      <c r="N9" s="35">
        <f t="shared" si="5"/>
        <v>0</v>
      </c>
      <c r="O9" s="36">
        <f t="shared" si="6"/>
        <v>28.929482988314199</v>
      </c>
      <c r="P9" s="18">
        <v>299991</v>
      </c>
      <c r="Q9" s="18">
        <v>1858</v>
      </c>
      <c r="R9" s="18"/>
      <c r="S9" s="18"/>
      <c r="T9" s="1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15</v>
      </c>
      <c r="B10" s="13">
        <v>388960345</v>
      </c>
      <c r="C10" s="13" t="s">
        <v>59</v>
      </c>
      <c r="D10" s="24"/>
      <c r="E10" s="16">
        <v>4</v>
      </c>
      <c r="F10" s="16">
        <v>60</v>
      </c>
      <c r="G10" s="23" t="s">
        <v>120</v>
      </c>
      <c r="H10" s="18">
        <f t="shared" si="1"/>
        <v>5</v>
      </c>
      <c r="I10" s="16">
        <f t="shared" si="2"/>
        <v>1.2</v>
      </c>
      <c r="J10" s="16">
        <v>0</v>
      </c>
      <c r="K10" s="16">
        <f t="shared" si="3"/>
        <v>6.2</v>
      </c>
      <c r="L10" s="33">
        <v>25.391986980895101</v>
      </c>
      <c r="M10" s="34">
        <f t="shared" si="4"/>
        <v>31.591986980895101</v>
      </c>
      <c r="N10" s="35">
        <f t="shared" si="5"/>
        <v>6.875</v>
      </c>
      <c r="O10" s="36">
        <f t="shared" si="6"/>
        <v>24.716986980895101</v>
      </c>
      <c r="P10" s="18">
        <v>289028</v>
      </c>
      <c r="Q10" s="18">
        <v>1685</v>
      </c>
      <c r="R10" s="18"/>
      <c r="S10" s="18"/>
      <c r="T10" s="18"/>
      <c r="U10" s="50"/>
    </row>
    <row r="11" spans="1:25" s="1" customFormat="1" ht="18.75">
      <c r="A11" s="14">
        <v>16</v>
      </c>
      <c r="B11" s="13">
        <v>438498603</v>
      </c>
      <c r="C11" s="13" t="s">
        <v>61</v>
      </c>
      <c r="D11" s="24"/>
      <c r="E11" s="16">
        <v>0</v>
      </c>
      <c r="F11" s="16">
        <v>0</v>
      </c>
      <c r="G11" s="57" t="s">
        <v>187</v>
      </c>
      <c r="H11" s="18">
        <f t="shared" si="1"/>
        <v>0</v>
      </c>
      <c r="I11" s="16">
        <f t="shared" si="2"/>
        <v>0</v>
      </c>
      <c r="J11" s="16">
        <v>0</v>
      </c>
      <c r="K11" s="16">
        <f t="shared" si="3"/>
        <v>0</v>
      </c>
      <c r="L11" s="33">
        <v>23.6451669072631</v>
      </c>
      <c r="M11" s="34">
        <f t="shared" si="4"/>
        <v>23.6451669072631</v>
      </c>
      <c r="N11" s="35">
        <f t="shared" si="5"/>
        <v>0</v>
      </c>
      <c r="O11" s="36">
        <f t="shared" si="6"/>
        <v>23.6451669072631</v>
      </c>
      <c r="P11" s="18">
        <v>262374</v>
      </c>
      <c r="Q11" s="18">
        <v>1515</v>
      </c>
      <c r="R11" s="18"/>
      <c r="S11" s="18"/>
      <c r="T11" s="4"/>
      <c r="U11" s="51" t="s">
        <v>209</v>
      </c>
      <c r="V11" s="1">
        <v>15000</v>
      </c>
    </row>
    <row r="12" spans="1:25" s="2" customFormat="1" ht="18.75">
      <c r="A12" s="14">
        <v>23</v>
      </c>
      <c r="B12" s="13">
        <v>340156892</v>
      </c>
      <c r="C12" s="13" t="s">
        <v>70</v>
      </c>
      <c r="D12" s="24"/>
      <c r="E12" s="16">
        <v>2</v>
      </c>
      <c r="F12" s="16">
        <v>30</v>
      </c>
      <c r="G12" s="57" t="s">
        <v>187</v>
      </c>
      <c r="H12" s="18">
        <f t="shared" si="1"/>
        <v>2</v>
      </c>
      <c r="I12" s="16">
        <f t="shared" si="2"/>
        <v>0.6</v>
      </c>
      <c r="J12" s="16">
        <v>0</v>
      </c>
      <c r="K12" s="16">
        <f t="shared" si="3"/>
        <v>2.6</v>
      </c>
      <c r="L12" s="33">
        <v>28.1486284631385</v>
      </c>
      <c r="M12" s="34">
        <f t="shared" si="4"/>
        <v>30.748628463138502</v>
      </c>
      <c r="N12" s="35">
        <f t="shared" si="5"/>
        <v>0</v>
      </c>
      <c r="O12" s="36">
        <f t="shared" si="6"/>
        <v>30.748628463138502</v>
      </c>
      <c r="P12" s="18">
        <v>282621</v>
      </c>
      <c r="Q12" s="18">
        <v>1643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26</v>
      </c>
      <c r="B13" s="13">
        <v>1754932067</v>
      </c>
      <c r="C13" s="13" t="s">
        <v>72</v>
      </c>
      <c r="D13" s="24"/>
      <c r="E13" s="16">
        <v>2</v>
      </c>
      <c r="F13" s="16">
        <v>60</v>
      </c>
      <c r="G13" s="57" t="s">
        <v>187</v>
      </c>
      <c r="H13" s="18">
        <f t="shared" si="1"/>
        <v>2</v>
      </c>
      <c r="I13" s="16">
        <f t="shared" si="2"/>
        <v>1.2</v>
      </c>
      <c r="J13" s="16">
        <v>0</v>
      </c>
      <c r="K13" s="16">
        <f t="shared" si="3"/>
        <v>3.2</v>
      </c>
      <c r="L13" s="33">
        <v>24.765023516993899</v>
      </c>
      <c r="M13" s="34">
        <f t="shared" si="4"/>
        <v>27.965023516993899</v>
      </c>
      <c r="N13" s="35">
        <f t="shared" si="5"/>
        <v>0</v>
      </c>
      <c r="O13" s="36">
        <f t="shared" si="6"/>
        <v>27.965023516993899</v>
      </c>
      <c r="P13" s="18">
        <v>256264</v>
      </c>
      <c r="Q13" s="18">
        <v>1588</v>
      </c>
      <c r="R13" s="18"/>
      <c r="S13" s="18"/>
      <c r="T13" s="4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27</v>
      </c>
      <c r="B14" s="13">
        <v>2114875544</v>
      </c>
      <c r="C14" s="13" t="s">
        <v>73</v>
      </c>
      <c r="D14" s="24"/>
      <c r="E14" s="16">
        <v>0</v>
      </c>
      <c r="F14" s="16">
        <v>0</v>
      </c>
      <c r="G14" s="57" t="s">
        <v>187</v>
      </c>
      <c r="H14" s="18">
        <f t="shared" si="1"/>
        <v>0</v>
      </c>
      <c r="I14" s="16">
        <f t="shared" si="2"/>
        <v>0</v>
      </c>
      <c r="J14" s="16">
        <v>0</v>
      </c>
      <c r="K14" s="16">
        <f t="shared" si="3"/>
        <v>0</v>
      </c>
      <c r="L14" s="33">
        <v>21.299999851303401</v>
      </c>
      <c r="M14" s="34">
        <f t="shared" si="4"/>
        <v>21.299999851303401</v>
      </c>
      <c r="N14" s="35">
        <f t="shared" si="5"/>
        <v>0</v>
      </c>
      <c r="O14" s="36">
        <f t="shared" si="6"/>
        <v>21.299999851303401</v>
      </c>
      <c r="P14" s="18"/>
      <c r="Q14" s="18"/>
      <c r="R14" s="18"/>
      <c r="S14" s="18"/>
      <c r="T14" s="4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33</v>
      </c>
      <c r="B15" s="13">
        <v>1006436515</v>
      </c>
      <c r="C15" s="13" t="s">
        <v>79</v>
      </c>
      <c r="D15" s="24"/>
      <c r="E15" s="16">
        <v>4</v>
      </c>
      <c r="F15" s="16">
        <v>60</v>
      </c>
      <c r="G15" s="57" t="s">
        <v>187</v>
      </c>
      <c r="H15" s="18">
        <f t="shared" si="1"/>
        <v>5</v>
      </c>
      <c r="I15" s="16">
        <f t="shared" si="2"/>
        <v>1.2</v>
      </c>
      <c r="J15" s="16">
        <v>0</v>
      </c>
      <c r="K15" s="16">
        <f t="shared" si="3"/>
        <v>6.2</v>
      </c>
      <c r="L15" s="33">
        <v>23.237550503049299</v>
      </c>
      <c r="M15" s="34">
        <f t="shared" si="4"/>
        <v>29.437550503049298</v>
      </c>
      <c r="N15" s="35">
        <f t="shared" si="5"/>
        <v>0</v>
      </c>
      <c r="O15" s="36">
        <f t="shared" si="6"/>
        <v>29.437550503049298</v>
      </c>
      <c r="P15" s="18">
        <v>261512</v>
      </c>
      <c r="Q15" s="18">
        <v>1608</v>
      </c>
      <c r="R15" s="18"/>
      <c r="S15" s="18"/>
      <c r="T15" s="4"/>
      <c r="U15" s="1" t="s">
        <v>213</v>
      </c>
      <c r="V15" s="53">
        <v>4</v>
      </c>
      <c r="W15" s="1"/>
      <c r="X15" s="1"/>
      <c r="Y15" s="1"/>
    </row>
    <row r="16" spans="1:25" s="2" customFormat="1" ht="18.75">
      <c r="A16" s="14">
        <v>34</v>
      </c>
      <c r="B16" s="13">
        <v>2021794494</v>
      </c>
      <c r="C16" s="13" t="s">
        <v>80</v>
      </c>
      <c r="D16" s="24"/>
      <c r="E16" s="16">
        <v>4</v>
      </c>
      <c r="F16" s="16">
        <v>60</v>
      </c>
      <c r="G16" s="45" t="s">
        <v>117</v>
      </c>
      <c r="H16" s="18">
        <f t="shared" si="1"/>
        <v>5</v>
      </c>
      <c r="I16" s="16">
        <f t="shared" si="2"/>
        <v>1.2</v>
      </c>
      <c r="J16" s="16">
        <v>0</v>
      </c>
      <c r="K16" s="16">
        <f t="shared" si="3"/>
        <v>6.2</v>
      </c>
      <c r="L16" s="33">
        <v>25.7967749470242</v>
      </c>
      <c r="M16" s="34">
        <f t="shared" si="4"/>
        <v>31.9967749470242</v>
      </c>
      <c r="N16" s="35">
        <f t="shared" si="5"/>
        <v>8.75</v>
      </c>
      <c r="O16" s="36">
        <f t="shared" si="6"/>
        <v>23.2467749470242</v>
      </c>
      <c r="P16" s="18">
        <v>304370</v>
      </c>
      <c r="Q16" s="18">
        <v>1862</v>
      </c>
      <c r="R16" s="18"/>
      <c r="S16" s="18"/>
      <c r="T16" s="18"/>
      <c r="U16" s="1" t="s">
        <v>214</v>
      </c>
      <c r="V16" s="53">
        <v>25</v>
      </c>
      <c r="W16" s="1"/>
      <c r="X16" s="1"/>
      <c r="Y16" s="1"/>
    </row>
    <row r="17" spans="1:25" s="2" customFormat="1" ht="18.75">
      <c r="A17" s="14">
        <v>43</v>
      </c>
      <c r="B17" s="13">
        <v>1853818182</v>
      </c>
      <c r="C17" s="13" t="s">
        <v>89</v>
      </c>
      <c r="D17" s="24"/>
      <c r="E17" s="16">
        <v>2</v>
      </c>
      <c r="F17" s="16">
        <v>60</v>
      </c>
      <c r="G17" s="23" t="s">
        <v>120</v>
      </c>
      <c r="H17" s="18">
        <f t="shared" si="1"/>
        <v>2</v>
      </c>
      <c r="I17" s="16">
        <f t="shared" si="2"/>
        <v>1.2</v>
      </c>
      <c r="J17" s="16">
        <v>0</v>
      </c>
      <c r="K17" s="16">
        <f t="shared" si="3"/>
        <v>3.2</v>
      </c>
      <c r="L17" s="33">
        <v>28.3826701372309</v>
      </c>
      <c r="M17" s="34">
        <f t="shared" si="4"/>
        <v>31.582670137230899</v>
      </c>
      <c r="N17" s="35">
        <f t="shared" si="5"/>
        <v>6.875</v>
      </c>
      <c r="O17" s="36">
        <f t="shared" si="6"/>
        <v>24.707670137230899</v>
      </c>
      <c r="P17" s="18">
        <v>412874</v>
      </c>
      <c r="Q17" s="18">
        <v>2190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46</v>
      </c>
      <c r="B18" s="13">
        <v>2109182835</v>
      </c>
      <c r="C18" s="13" t="s">
        <v>92</v>
      </c>
      <c r="D18" s="24"/>
      <c r="E18" s="16">
        <v>4</v>
      </c>
      <c r="F18" s="16">
        <v>60</v>
      </c>
      <c r="G18" s="23" t="s">
        <v>120</v>
      </c>
      <c r="H18" s="18">
        <f t="shared" si="1"/>
        <v>5</v>
      </c>
      <c r="I18" s="16">
        <f t="shared" si="2"/>
        <v>1.2</v>
      </c>
      <c r="J18" s="16">
        <v>0</v>
      </c>
      <c r="K18" s="16">
        <f t="shared" si="3"/>
        <v>6.2</v>
      </c>
      <c r="L18" s="33">
        <v>25.206364829194701</v>
      </c>
      <c r="M18" s="34">
        <f t="shared" si="4"/>
        <v>31.4063648291947</v>
      </c>
      <c r="N18" s="35">
        <f t="shared" si="5"/>
        <v>6.875</v>
      </c>
      <c r="O18" s="36">
        <f t="shared" si="6"/>
        <v>24.5313648291947</v>
      </c>
      <c r="P18" s="18">
        <v>283399</v>
      </c>
      <c r="Q18" s="18">
        <v>1660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49</v>
      </c>
      <c r="B19" s="13">
        <v>311361673</v>
      </c>
      <c r="C19" s="13" t="s">
        <v>95</v>
      </c>
      <c r="D19" s="24"/>
      <c r="E19" s="16">
        <v>4</v>
      </c>
      <c r="F19" s="16">
        <v>30</v>
      </c>
      <c r="G19" s="45" t="s">
        <v>117</v>
      </c>
      <c r="H19" s="18">
        <f t="shared" si="1"/>
        <v>5</v>
      </c>
      <c r="I19" s="16">
        <f t="shared" si="2"/>
        <v>0.6</v>
      </c>
      <c r="J19" s="16">
        <v>0</v>
      </c>
      <c r="K19" s="16">
        <f t="shared" si="3"/>
        <v>5.6</v>
      </c>
      <c r="L19" s="33">
        <v>42.22</v>
      </c>
      <c r="M19" s="34">
        <f t="shared" si="4"/>
        <v>47.82</v>
      </c>
      <c r="N19" s="35">
        <f t="shared" si="5"/>
        <v>8.75</v>
      </c>
      <c r="O19" s="36">
        <f t="shared" si="6"/>
        <v>39.07</v>
      </c>
      <c r="P19" s="18">
        <v>441386</v>
      </c>
      <c r="Q19" s="18">
        <v>2521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4">
        <v>51</v>
      </c>
      <c r="B20" s="13">
        <v>224931272</v>
      </c>
      <c r="C20" s="13" t="s">
        <v>97</v>
      </c>
      <c r="D20" s="24"/>
      <c r="E20" s="16">
        <v>2</v>
      </c>
      <c r="F20" s="16">
        <v>0</v>
      </c>
      <c r="G20" s="57" t="s">
        <v>187</v>
      </c>
      <c r="H20" s="18">
        <f t="shared" si="1"/>
        <v>2</v>
      </c>
      <c r="I20" s="16">
        <f t="shared" si="2"/>
        <v>0</v>
      </c>
      <c r="J20" s="16">
        <v>0</v>
      </c>
      <c r="K20" s="16">
        <f t="shared" si="3"/>
        <v>2</v>
      </c>
      <c r="L20" s="33">
        <v>25.219059644471201</v>
      </c>
      <c r="M20" s="34">
        <f t="shared" si="4"/>
        <v>27.219059644471201</v>
      </c>
      <c r="N20" s="35">
        <f t="shared" si="5"/>
        <v>0</v>
      </c>
      <c r="O20" s="36">
        <f t="shared" si="6"/>
        <v>27.219059644471201</v>
      </c>
      <c r="P20" s="18">
        <v>213936</v>
      </c>
      <c r="Q20" s="18">
        <v>1292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53</v>
      </c>
      <c r="B21" s="13">
        <v>500959924</v>
      </c>
      <c r="C21" s="13" t="s">
        <v>268</v>
      </c>
      <c r="D21" s="24" t="s">
        <v>99</v>
      </c>
      <c r="E21" s="16">
        <v>2</v>
      </c>
      <c r="F21" s="16">
        <v>60</v>
      </c>
      <c r="G21" s="23" t="s">
        <v>120</v>
      </c>
      <c r="H21" s="18">
        <f t="shared" si="1"/>
        <v>2</v>
      </c>
      <c r="I21" s="16">
        <f t="shared" si="2"/>
        <v>1.2</v>
      </c>
      <c r="J21" s="16">
        <v>0</v>
      </c>
      <c r="K21" s="16">
        <f t="shared" si="3"/>
        <v>3.2</v>
      </c>
      <c r="L21" s="33">
        <v>27.566302664048202</v>
      </c>
      <c r="M21" s="34">
        <f t="shared" si="4"/>
        <v>30.766302664048201</v>
      </c>
      <c r="N21" s="35">
        <f t="shared" si="5"/>
        <v>6.875</v>
      </c>
      <c r="O21" s="36">
        <f t="shared" si="6"/>
        <v>23.891302664048201</v>
      </c>
      <c r="P21" s="18">
        <v>282174</v>
      </c>
      <c r="Q21" s="18">
        <v>1764</v>
      </c>
      <c r="R21" s="18"/>
      <c r="S21" s="18"/>
      <c r="T21" s="18"/>
      <c r="U21" s="1"/>
      <c r="V21" s="1"/>
      <c r="W21" s="1"/>
      <c r="X21" s="1"/>
      <c r="Y21" s="1"/>
    </row>
    <row r="22" spans="1:25" s="1" customFormat="1" ht="18.75">
      <c r="A22" s="14">
        <v>57</v>
      </c>
      <c r="B22" s="13">
        <v>446583427</v>
      </c>
      <c r="C22" s="13" t="s">
        <v>118</v>
      </c>
      <c r="D22" s="14" t="s">
        <v>119</v>
      </c>
      <c r="E22" s="16">
        <v>0</v>
      </c>
      <c r="F22" s="16">
        <v>0</v>
      </c>
      <c r="G22" s="57" t="s">
        <v>187</v>
      </c>
      <c r="H22" s="18">
        <f t="shared" si="1"/>
        <v>0</v>
      </c>
      <c r="I22" s="16">
        <f t="shared" si="2"/>
        <v>0</v>
      </c>
      <c r="J22" s="16">
        <v>0</v>
      </c>
      <c r="K22" s="16">
        <f t="shared" si="3"/>
        <v>0</v>
      </c>
      <c r="L22" s="33">
        <v>28.227621773858701</v>
      </c>
      <c r="M22" s="34">
        <f t="shared" si="4"/>
        <v>28.227621773858701</v>
      </c>
      <c r="N22" s="35">
        <f t="shared" si="5"/>
        <v>0</v>
      </c>
      <c r="O22" s="36">
        <f t="shared" si="6"/>
        <v>28.227621773858701</v>
      </c>
      <c r="P22" s="18">
        <v>281283</v>
      </c>
      <c r="Q22" s="18">
        <v>1625</v>
      </c>
      <c r="R22" s="18"/>
      <c r="S22" s="18"/>
      <c r="T22" s="18"/>
    </row>
    <row r="23" spans="1:25" s="1" customFormat="1" ht="18.75">
      <c r="A23" s="14">
        <v>58</v>
      </c>
      <c r="B23" s="13">
        <v>1875367946</v>
      </c>
      <c r="C23" s="13" t="s">
        <v>121</v>
      </c>
      <c r="D23" s="14"/>
      <c r="E23" s="16">
        <v>4</v>
      </c>
      <c r="F23" s="16">
        <v>60</v>
      </c>
      <c r="G23" s="45" t="s">
        <v>117</v>
      </c>
      <c r="H23" s="18">
        <f t="shared" si="1"/>
        <v>5</v>
      </c>
      <c r="I23" s="16">
        <f t="shared" si="2"/>
        <v>1.2</v>
      </c>
      <c r="J23" s="16">
        <v>0</v>
      </c>
      <c r="K23" s="16">
        <f t="shared" si="3"/>
        <v>6.2</v>
      </c>
      <c r="L23" s="33">
        <v>27.4695614073635</v>
      </c>
      <c r="M23" s="34">
        <f t="shared" si="4"/>
        <v>33.669561407363503</v>
      </c>
      <c r="N23" s="35">
        <f t="shared" si="5"/>
        <v>8.75</v>
      </c>
      <c r="O23" s="36">
        <f t="shared" si="6"/>
        <v>24.919561407363503</v>
      </c>
      <c r="P23" s="18">
        <v>261483</v>
      </c>
      <c r="Q23" s="18">
        <v>1481</v>
      </c>
      <c r="R23" s="18"/>
      <c r="S23" s="18"/>
      <c r="T23" s="18"/>
    </row>
    <row r="24" spans="1:25" s="1" customFormat="1" ht="18.75">
      <c r="A24" s="14">
        <v>62</v>
      </c>
      <c r="B24" s="13">
        <v>643913124</v>
      </c>
      <c r="C24" s="13" t="s">
        <v>125</v>
      </c>
      <c r="D24" s="24"/>
      <c r="E24" s="16">
        <v>2</v>
      </c>
      <c r="F24" s="16">
        <v>60</v>
      </c>
      <c r="G24" s="23" t="s">
        <v>120</v>
      </c>
      <c r="H24" s="18">
        <f t="shared" si="1"/>
        <v>2</v>
      </c>
      <c r="I24" s="16">
        <f t="shared" si="2"/>
        <v>1.2</v>
      </c>
      <c r="J24" s="16">
        <v>0</v>
      </c>
      <c r="K24" s="16">
        <f t="shared" si="3"/>
        <v>3.2</v>
      </c>
      <c r="L24" s="33">
        <v>28.479814009244102</v>
      </c>
      <c r="M24" s="34">
        <f t="shared" si="4"/>
        <v>31.679814009244101</v>
      </c>
      <c r="N24" s="35">
        <f t="shared" si="5"/>
        <v>6.875</v>
      </c>
      <c r="O24" s="36">
        <f t="shared" si="6"/>
        <v>24.804814009244101</v>
      </c>
      <c r="P24" s="18">
        <v>346315</v>
      </c>
      <c r="Q24" s="18">
        <v>2089</v>
      </c>
      <c r="R24" s="18"/>
      <c r="S24" s="18"/>
      <c r="T24" s="18"/>
    </row>
    <row r="25" spans="1:25" s="1" customFormat="1" ht="18.75" hidden="1" customHeight="1">
      <c r="A25" s="14">
        <v>35</v>
      </c>
      <c r="B25" s="13"/>
      <c r="C25" s="13" t="s">
        <v>81</v>
      </c>
      <c r="D25" s="24"/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4">
        <v>77</v>
      </c>
      <c r="B26" s="13">
        <v>904395212</v>
      </c>
      <c r="C26" s="13" t="s">
        <v>157</v>
      </c>
      <c r="D26" s="14" t="s">
        <v>140</v>
      </c>
      <c r="E26" s="16">
        <v>0</v>
      </c>
      <c r="F26" s="16">
        <v>0</v>
      </c>
      <c r="G26" s="57" t="s">
        <v>187</v>
      </c>
      <c r="H26" s="18">
        <f t="shared" si="1"/>
        <v>0</v>
      </c>
      <c r="I26" s="16">
        <f t="shared" si="2"/>
        <v>0</v>
      </c>
      <c r="J26" s="16">
        <v>0</v>
      </c>
      <c r="K26" s="16">
        <f t="shared" si="3"/>
        <v>0</v>
      </c>
      <c r="L26" s="33">
        <v>26.139022376998099</v>
      </c>
      <c r="M26" s="34">
        <f t="shared" si="4"/>
        <v>26.139022376998099</v>
      </c>
      <c r="N26" s="35">
        <f t="shared" si="5"/>
        <v>0</v>
      </c>
      <c r="O26" s="36">
        <f t="shared" si="6"/>
        <v>26.139022376998099</v>
      </c>
      <c r="P26" s="18"/>
      <c r="Q26" s="18"/>
      <c r="R26" s="18"/>
      <c r="S26" s="18"/>
      <c r="T26" s="18"/>
    </row>
    <row r="27" spans="1:25" s="1" customFormat="1" ht="18.75">
      <c r="A27" s="14">
        <v>78</v>
      </c>
      <c r="B27" s="13">
        <v>783202763</v>
      </c>
      <c r="C27" s="13" t="s">
        <v>148</v>
      </c>
      <c r="D27" s="24"/>
      <c r="E27" s="16">
        <v>0</v>
      </c>
      <c r="F27" s="16">
        <v>47</v>
      </c>
      <c r="G27" s="57" t="s">
        <v>187</v>
      </c>
      <c r="H27" s="18">
        <f t="shared" si="1"/>
        <v>0</v>
      </c>
      <c r="I27" s="16">
        <f t="shared" si="2"/>
        <v>0.94</v>
      </c>
      <c r="J27" s="16">
        <v>0</v>
      </c>
      <c r="K27" s="16">
        <f t="shared" si="3"/>
        <v>0.94</v>
      </c>
      <c r="L27" s="33">
        <v>25.451848680342302</v>
      </c>
      <c r="M27" s="34">
        <f t="shared" si="4"/>
        <v>26.391848680342303</v>
      </c>
      <c r="N27" s="35">
        <f t="shared" si="5"/>
        <v>0</v>
      </c>
      <c r="O27" s="36">
        <f t="shared" si="6"/>
        <v>26.391848680342303</v>
      </c>
      <c r="P27" s="18">
        <v>229380</v>
      </c>
      <c r="Q27" s="18">
        <v>1249</v>
      </c>
      <c r="R27" s="18"/>
      <c r="S27" s="18"/>
      <c r="T27" s="18"/>
    </row>
    <row r="28" spans="1:25" s="2" customFormat="1" ht="18.75">
      <c r="A28" s="14">
        <v>82</v>
      </c>
      <c r="B28" s="13">
        <v>982362214</v>
      </c>
      <c r="C28" s="13" t="s">
        <v>144</v>
      </c>
      <c r="D28" s="24"/>
      <c r="E28" s="16">
        <v>4</v>
      </c>
      <c r="F28" s="16">
        <v>40</v>
      </c>
      <c r="G28" s="43" t="s">
        <v>113</v>
      </c>
      <c r="H28" s="18">
        <f t="shared" si="1"/>
        <v>5</v>
      </c>
      <c r="I28" s="16">
        <f t="shared" si="2"/>
        <v>0.8</v>
      </c>
      <c r="J28" s="16">
        <v>0</v>
      </c>
      <c r="K28" s="16">
        <f t="shared" si="3"/>
        <v>5.8</v>
      </c>
      <c r="L28" s="33">
        <v>32.7196844779956</v>
      </c>
      <c r="M28" s="34">
        <f t="shared" si="4"/>
        <v>38.519684477995597</v>
      </c>
      <c r="N28" s="35">
        <f t="shared" si="5"/>
        <v>10.625</v>
      </c>
      <c r="O28" s="36">
        <f t="shared" si="6"/>
        <v>27.894684477995597</v>
      </c>
      <c r="P28" s="18">
        <v>276778</v>
      </c>
      <c r="Q28" s="18">
        <v>1695</v>
      </c>
      <c r="R28" s="18"/>
      <c r="S28" s="18"/>
      <c r="T28" s="18"/>
      <c r="U28" s="1"/>
      <c r="V28" s="1"/>
      <c r="W28" s="1"/>
      <c r="X28" s="1"/>
      <c r="Y28" s="1"/>
    </row>
    <row r="29" spans="1:25" s="2" customFormat="1" ht="18.75">
      <c r="A29" s="14">
        <v>87</v>
      </c>
      <c r="B29" s="13">
        <v>1126397085</v>
      </c>
      <c r="C29" s="13" t="s">
        <v>153</v>
      </c>
      <c r="D29" s="24"/>
      <c r="E29" s="16">
        <v>4</v>
      </c>
      <c r="F29" s="16">
        <v>40</v>
      </c>
      <c r="G29" s="43" t="s">
        <v>113</v>
      </c>
      <c r="H29" s="18">
        <f t="shared" si="1"/>
        <v>5</v>
      </c>
      <c r="I29" s="16">
        <f t="shared" si="2"/>
        <v>0.8</v>
      </c>
      <c r="J29" s="16">
        <v>0</v>
      </c>
      <c r="K29" s="16">
        <f t="shared" si="3"/>
        <v>5.8</v>
      </c>
      <c r="L29" s="33">
        <v>32.956284792038097</v>
      </c>
      <c r="M29" s="34">
        <f t="shared" si="4"/>
        <v>38.756284792038095</v>
      </c>
      <c r="N29" s="35">
        <f t="shared" si="5"/>
        <v>10.625</v>
      </c>
      <c r="O29" s="36">
        <f t="shared" si="6"/>
        <v>28.131284792038095</v>
      </c>
      <c r="P29" s="18">
        <v>262010</v>
      </c>
      <c r="Q29" s="18">
        <v>1628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4">
        <v>92</v>
      </c>
      <c r="B30" s="13">
        <v>1367873925</v>
      </c>
      <c r="C30" s="13" t="s">
        <v>191</v>
      </c>
      <c r="D30" s="24" t="s">
        <v>159</v>
      </c>
      <c r="E30" s="16">
        <v>4</v>
      </c>
      <c r="F30" s="16">
        <v>60</v>
      </c>
      <c r="G30" s="23" t="s">
        <v>120</v>
      </c>
      <c r="H30" s="18">
        <f t="shared" si="1"/>
        <v>5</v>
      </c>
      <c r="I30" s="16">
        <f t="shared" si="2"/>
        <v>1.2</v>
      </c>
      <c r="J30" s="16">
        <v>0</v>
      </c>
      <c r="K30" s="16">
        <f t="shared" si="3"/>
        <v>6.2</v>
      </c>
      <c r="L30" s="33">
        <v>25.169622861229598</v>
      </c>
      <c r="M30" s="34">
        <f t="shared" si="4"/>
        <v>31.369622861229598</v>
      </c>
      <c r="N30" s="35">
        <f t="shared" si="5"/>
        <v>6.875</v>
      </c>
      <c r="O30" s="36">
        <f t="shared" si="6"/>
        <v>24.494622861229598</v>
      </c>
      <c r="P30" s="18">
        <v>252810</v>
      </c>
      <c r="Q30" s="18">
        <v>1623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4">
        <v>93</v>
      </c>
      <c r="B31" s="13">
        <v>1458346420</v>
      </c>
      <c r="C31" s="13" t="s">
        <v>178</v>
      </c>
      <c r="D31" s="24"/>
      <c r="E31" s="16">
        <v>0</v>
      </c>
      <c r="F31" s="16">
        <v>0</v>
      </c>
      <c r="G31" s="57" t="s">
        <v>187</v>
      </c>
      <c r="H31" s="18">
        <f t="shared" si="1"/>
        <v>0</v>
      </c>
      <c r="I31" s="16">
        <f t="shared" si="2"/>
        <v>0</v>
      </c>
      <c r="J31" s="16">
        <v>0</v>
      </c>
      <c r="K31" s="16">
        <f t="shared" si="3"/>
        <v>0</v>
      </c>
      <c r="L31" s="33">
        <v>28.917069417210801</v>
      </c>
      <c r="M31" s="34">
        <f t="shared" si="4"/>
        <v>28.917069417210801</v>
      </c>
      <c r="N31" s="35">
        <f t="shared" si="5"/>
        <v>0</v>
      </c>
      <c r="O31" s="36">
        <f t="shared" si="6"/>
        <v>28.917069417210801</v>
      </c>
      <c r="P31" s="18">
        <v>271537</v>
      </c>
      <c r="Q31" s="18">
        <v>1671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94</v>
      </c>
      <c r="B32" s="13">
        <v>1885772704</v>
      </c>
      <c r="C32" s="13" t="s">
        <v>180</v>
      </c>
      <c r="D32" s="24"/>
      <c r="E32" s="16">
        <v>3</v>
      </c>
      <c r="F32" s="16">
        <v>60</v>
      </c>
      <c r="G32" s="45" t="s">
        <v>117</v>
      </c>
      <c r="H32" s="18">
        <f t="shared" si="1"/>
        <v>3.5</v>
      </c>
      <c r="I32" s="16">
        <f t="shared" si="2"/>
        <v>1.2</v>
      </c>
      <c r="J32" s="16">
        <v>0</v>
      </c>
      <c r="K32" s="16">
        <f t="shared" si="3"/>
        <v>4.7</v>
      </c>
      <c r="L32" s="33">
        <v>28.378106055752902</v>
      </c>
      <c r="M32" s="34">
        <f t="shared" si="4"/>
        <v>33.078106055752905</v>
      </c>
      <c r="N32" s="35">
        <f t="shared" si="5"/>
        <v>8.75</v>
      </c>
      <c r="O32" s="36">
        <f t="shared" si="6"/>
        <v>24.328106055752905</v>
      </c>
      <c r="P32" s="18">
        <v>232851</v>
      </c>
      <c r="Q32" s="18">
        <v>1258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4">
        <v>99</v>
      </c>
      <c r="B33" s="13">
        <v>1797454822</v>
      </c>
      <c r="C33" s="13" t="s">
        <v>181</v>
      </c>
      <c r="D33" s="24"/>
      <c r="E33" s="16">
        <v>0</v>
      </c>
      <c r="F33" s="16">
        <v>0</v>
      </c>
      <c r="G33" s="57" t="s">
        <v>187</v>
      </c>
      <c r="H33" s="18">
        <f t="shared" si="1"/>
        <v>0</v>
      </c>
      <c r="I33" s="16">
        <f t="shared" si="2"/>
        <v>0</v>
      </c>
      <c r="J33" s="16">
        <v>0</v>
      </c>
      <c r="K33" s="16">
        <f t="shared" si="3"/>
        <v>0</v>
      </c>
      <c r="L33" s="33">
        <v>32.458269379497203</v>
      </c>
      <c r="M33" s="34">
        <f t="shared" si="4"/>
        <v>32.458269379497203</v>
      </c>
      <c r="N33" s="35">
        <f t="shared" si="5"/>
        <v>0</v>
      </c>
      <c r="O33" s="36">
        <f t="shared" si="6"/>
        <v>32.458269379497203</v>
      </c>
      <c r="P33" s="18">
        <v>245729</v>
      </c>
      <c r="Q33" s="18">
        <v>1174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4">
        <v>100</v>
      </c>
      <c r="B34" s="13">
        <v>1516934519</v>
      </c>
      <c r="C34" s="14" t="s">
        <v>185</v>
      </c>
      <c r="D34" s="24"/>
      <c r="E34" s="16">
        <v>0</v>
      </c>
      <c r="F34" s="16">
        <v>0</v>
      </c>
      <c r="G34" s="57" t="s">
        <v>187</v>
      </c>
      <c r="H34" s="18">
        <f t="shared" si="1"/>
        <v>0</v>
      </c>
      <c r="I34" s="16">
        <f t="shared" si="2"/>
        <v>0</v>
      </c>
      <c r="J34" s="16">
        <v>0</v>
      </c>
      <c r="K34" s="16">
        <f t="shared" si="3"/>
        <v>0</v>
      </c>
      <c r="L34" s="33">
        <v>18.261857269231999</v>
      </c>
      <c r="M34" s="34">
        <f t="shared" si="4"/>
        <v>18.261857269231999</v>
      </c>
      <c r="N34" s="35">
        <f t="shared" si="5"/>
        <v>0</v>
      </c>
      <c r="O34" s="36">
        <f t="shared" si="6"/>
        <v>18.261857269231999</v>
      </c>
      <c r="P34" s="18"/>
      <c r="Q34" s="18"/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4">
        <v>103</v>
      </c>
      <c r="B35" s="13">
        <v>1540443440</v>
      </c>
      <c r="C35" s="13" t="s">
        <v>193</v>
      </c>
      <c r="D35" s="24" t="s">
        <v>189</v>
      </c>
      <c r="E35" s="16">
        <v>4</v>
      </c>
      <c r="F35" s="16">
        <v>60</v>
      </c>
      <c r="G35" s="43" t="s">
        <v>113</v>
      </c>
      <c r="H35" s="18">
        <f t="shared" si="1"/>
        <v>5</v>
      </c>
      <c r="I35" s="16">
        <f t="shared" si="2"/>
        <v>1.2</v>
      </c>
      <c r="J35" s="16">
        <v>0</v>
      </c>
      <c r="K35" s="16">
        <f t="shared" si="3"/>
        <v>6.2</v>
      </c>
      <c r="L35" s="33">
        <v>29.293745987166702</v>
      </c>
      <c r="M35" s="34">
        <f t="shared" si="4"/>
        <v>35.493745987166704</v>
      </c>
      <c r="N35" s="35">
        <f t="shared" si="5"/>
        <v>10.625</v>
      </c>
      <c r="O35" s="36">
        <f t="shared" si="6"/>
        <v>24.868745987166704</v>
      </c>
      <c r="P35" s="18">
        <v>224007</v>
      </c>
      <c r="Q35" s="18">
        <v>1301</v>
      </c>
      <c r="R35" s="18"/>
      <c r="S35" s="18"/>
      <c r="T35" s="33"/>
      <c r="U35" s="1"/>
      <c r="V35" s="1"/>
      <c r="W35" s="1"/>
      <c r="X35" s="1"/>
      <c r="Y35" s="1"/>
    </row>
    <row r="36" spans="1:25" s="1" customFormat="1" ht="18.75">
      <c r="A36" s="14">
        <v>105</v>
      </c>
      <c r="B36" s="13">
        <v>1172805144</v>
      </c>
      <c r="C36" s="14" t="s">
        <v>267</v>
      </c>
      <c r="D36" s="24" t="s">
        <v>188</v>
      </c>
      <c r="E36" s="16">
        <v>0</v>
      </c>
      <c r="F36" s="16">
        <v>0</v>
      </c>
      <c r="G36" s="57" t="s">
        <v>187</v>
      </c>
      <c r="H36" s="18">
        <f t="shared" si="1"/>
        <v>0</v>
      </c>
      <c r="I36" s="16">
        <f t="shared" si="2"/>
        <v>0</v>
      </c>
      <c r="J36" s="16">
        <v>0</v>
      </c>
      <c r="K36" s="16">
        <f t="shared" si="3"/>
        <v>0</v>
      </c>
      <c r="L36" s="33">
        <v>24.58</v>
      </c>
      <c r="M36" s="34">
        <f t="shared" si="4"/>
        <v>24.58</v>
      </c>
      <c r="N36" s="35">
        <f t="shared" si="5"/>
        <v>0</v>
      </c>
      <c r="O36" s="36">
        <f t="shared" si="6"/>
        <v>24.58</v>
      </c>
      <c r="P36" s="18">
        <v>208857</v>
      </c>
      <c r="Q36" s="18">
        <v>1195</v>
      </c>
      <c r="R36" s="18"/>
      <c r="S36" s="18"/>
      <c r="T36" s="33"/>
    </row>
    <row r="37" spans="1:25" s="2" customFormat="1" ht="18.75">
      <c r="A37" s="14">
        <v>107</v>
      </c>
      <c r="B37" s="13">
        <v>662528105</v>
      </c>
      <c r="C37" s="13" t="s">
        <v>195</v>
      </c>
      <c r="D37" s="24"/>
      <c r="E37" s="16">
        <v>4</v>
      </c>
      <c r="F37" s="16">
        <v>60</v>
      </c>
      <c r="G37" s="45" t="s">
        <v>117</v>
      </c>
      <c r="H37" s="18">
        <f t="shared" ref="H37:H68" si="7">E37+IF(E37&gt;2,(E37-2)*0.5,0)</f>
        <v>5</v>
      </c>
      <c r="I37" s="16">
        <f t="shared" ref="I37:I68" si="8">F37/$V$13</f>
        <v>1.2</v>
      </c>
      <c r="J37" s="16">
        <v>0</v>
      </c>
      <c r="K37" s="16">
        <f t="shared" ref="K37:K68" si="9">SUM(I37+H37+J37)</f>
        <v>6.2</v>
      </c>
      <c r="L37" s="33">
        <v>26.178268565663899</v>
      </c>
      <c r="M37" s="34">
        <f t="shared" ref="M37:M68" si="10">K37+L37</f>
        <v>32.378268565663902</v>
      </c>
      <c r="N37" s="35">
        <f t="shared" ref="N37:N68" si="11">VLOOKUP(G37,$U$3:$V$9,2,FALSE)</f>
        <v>8.75</v>
      </c>
      <c r="O37" s="36">
        <f t="shared" ref="O37:O68" si="12">M37-N37</f>
        <v>23.628268565663902</v>
      </c>
      <c r="P37" s="18">
        <v>236625</v>
      </c>
      <c r="Q37" s="18">
        <v>1475</v>
      </c>
      <c r="R37" s="18"/>
      <c r="S37" s="18"/>
      <c r="T37" s="47"/>
      <c r="U37" s="1"/>
      <c r="V37" s="1"/>
      <c r="W37" s="1"/>
      <c r="X37" s="1"/>
      <c r="Y37" s="1"/>
    </row>
    <row r="38" spans="1:25" s="2" customFormat="1" ht="18.75">
      <c r="A38" s="13">
        <v>108</v>
      </c>
      <c r="B38" s="13">
        <v>914057984</v>
      </c>
      <c r="C38" s="13" t="s">
        <v>196</v>
      </c>
      <c r="D38" s="24"/>
      <c r="E38" s="16">
        <v>0</v>
      </c>
      <c r="F38" s="16">
        <v>0</v>
      </c>
      <c r="G38" s="57" t="s">
        <v>187</v>
      </c>
      <c r="H38" s="18">
        <f t="shared" si="7"/>
        <v>0</v>
      </c>
      <c r="I38" s="16">
        <f t="shared" si="8"/>
        <v>0</v>
      </c>
      <c r="J38" s="16">
        <v>0</v>
      </c>
      <c r="K38" s="16">
        <f t="shared" si="9"/>
        <v>0</v>
      </c>
      <c r="L38" s="33">
        <v>20.3510959276622</v>
      </c>
      <c r="M38" s="34">
        <f t="shared" si="10"/>
        <v>20.3510959276622</v>
      </c>
      <c r="N38" s="35">
        <f t="shared" si="11"/>
        <v>0</v>
      </c>
      <c r="O38" s="36">
        <f t="shared" si="12"/>
        <v>20.3510959276622</v>
      </c>
      <c r="P38" s="18"/>
      <c r="Q38" s="18"/>
      <c r="R38" s="18"/>
      <c r="S38" s="18"/>
      <c r="T38" s="47"/>
      <c r="U38" s="1"/>
      <c r="V38" s="1"/>
      <c r="W38" s="1"/>
      <c r="X38" s="1"/>
      <c r="Y38" s="1"/>
    </row>
    <row r="39" spans="1:25" s="2" customFormat="1" ht="18.75">
      <c r="A39" s="13">
        <v>110</v>
      </c>
      <c r="B39" s="13">
        <v>1968703358</v>
      </c>
      <c r="C39" s="13" t="s">
        <v>239</v>
      </c>
      <c r="D39" s="68"/>
      <c r="E39" s="16">
        <v>4</v>
      </c>
      <c r="F39" s="16">
        <v>60</v>
      </c>
      <c r="G39" s="23" t="s">
        <v>120</v>
      </c>
      <c r="H39" s="18">
        <f t="shared" si="7"/>
        <v>5</v>
      </c>
      <c r="I39" s="16">
        <f t="shared" si="8"/>
        <v>1.2</v>
      </c>
      <c r="J39" s="16">
        <v>0</v>
      </c>
      <c r="K39" s="16">
        <f t="shared" si="9"/>
        <v>6.2</v>
      </c>
      <c r="L39" s="33">
        <v>25.155000000000001</v>
      </c>
      <c r="M39" s="34">
        <f t="shared" si="10"/>
        <v>31.355</v>
      </c>
      <c r="N39" s="35">
        <f t="shared" si="11"/>
        <v>6.875</v>
      </c>
      <c r="O39" s="36">
        <f t="shared" si="12"/>
        <v>24.48</v>
      </c>
      <c r="P39" s="18">
        <v>319754</v>
      </c>
      <c r="Q39" s="18">
        <v>1994</v>
      </c>
      <c r="R39" s="18"/>
      <c r="S39" s="18"/>
      <c r="T39" s="48"/>
      <c r="U39" s="1"/>
      <c r="V39" s="1"/>
      <c r="W39" s="1"/>
      <c r="X39" s="1"/>
      <c r="Y39" s="1"/>
    </row>
    <row r="40" spans="1:25" s="2" customFormat="1" ht="18.75">
      <c r="A40" s="13">
        <v>111</v>
      </c>
      <c r="B40" s="13">
        <v>821132395</v>
      </c>
      <c r="C40" s="13" t="s">
        <v>216</v>
      </c>
      <c r="D40" s="68"/>
      <c r="E40" s="16">
        <v>0</v>
      </c>
      <c r="F40" s="16">
        <v>0</v>
      </c>
      <c r="G40" s="57" t="s">
        <v>187</v>
      </c>
      <c r="H40" s="18">
        <f t="shared" si="7"/>
        <v>0</v>
      </c>
      <c r="I40" s="16">
        <f t="shared" si="8"/>
        <v>0</v>
      </c>
      <c r="J40" s="16">
        <v>0</v>
      </c>
      <c r="K40" s="16">
        <f t="shared" si="9"/>
        <v>0</v>
      </c>
      <c r="L40" s="33">
        <v>25.274380306432999</v>
      </c>
      <c r="M40" s="34">
        <f t="shared" si="10"/>
        <v>25.274380306432999</v>
      </c>
      <c r="N40" s="35">
        <f t="shared" si="11"/>
        <v>0</v>
      </c>
      <c r="O40" s="36">
        <f t="shared" si="12"/>
        <v>25.274380306432999</v>
      </c>
      <c r="P40" s="18">
        <v>210801</v>
      </c>
      <c r="Q40" s="18">
        <v>1237</v>
      </c>
      <c r="R40" s="18"/>
      <c r="S40" s="18"/>
      <c r="T40" s="48"/>
      <c r="U40" s="1"/>
      <c r="V40" s="1"/>
      <c r="W40" s="1"/>
      <c r="X40" s="1"/>
      <c r="Y40" s="1"/>
    </row>
    <row r="41" spans="1:25" s="1" customFormat="1" ht="18.75">
      <c r="A41" s="13">
        <v>112</v>
      </c>
      <c r="B41" s="13">
        <v>1820590372</v>
      </c>
      <c r="C41" s="13" t="s">
        <v>219</v>
      </c>
      <c r="D41" s="68"/>
      <c r="E41" s="16">
        <v>0</v>
      </c>
      <c r="F41" s="16">
        <v>0</v>
      </c>
      <c r="G41" s="57" t="s">
        <v>187</v>
      </c>
      <c r="H41" s="18">
        <f t="shared" si="7"/>
        <v>0</v>
      </c>
      <c r="I41" s="16">
        <f t="shared" si="8"/>
        <v>0</v>
      </c>
      <c r="J41" s="16">
        <v>0</v>
      </c>
      <c r="K41" s="16">
        <f t="shared" si="9"/>
        <v>0</v>
      </c>
      <c r="L41" s="33">
        <v>18.32</v>
      </c>
      <c r="M41" s="34">
        <f t="shared" si="10"/>
        <v>18.32</v>
      </c>
      <c r="N41" s="35">
        <f t="shared" si="11"/>
        <v>0</v>
      </c>
      <c r="O41" s="36">
        <f t="shared" si="12"/>
        <v>18.32</v>
      </c>
      <c r="P41" s="18">
        <v>0</v>
      </c>
      <c r="Q41" s="18">
        <v>0</v>
      </c>
      <c r="R41" s="4"/>
      <c r="S41" s="4"/>
      <c r="T41" s="4"/>
    </row>
    <row r="42" spans="1:25" s="1" customFormat="1" ht="18.75">
      <c r="A42" s="13">
        <v>114</v>
      </c>
      <c r="B42" s="13">
        <v>1332846724</v>
      </c>
      <c r="C42" s="13" t="s">
        <v>224</v>
      </c>
      <c r="D42" s="68"/>
      <c r="E42" s="16">
        <v>0</v>
      </c>
      <c r="F42" s="16">
        <v>0</v>
      </c>
      <c r="G42" s="57" t="s">
        <v>187</v>
      </c>
      <c r="H42" s="18">
        <f t="shared" si="7"/>
        <v>0</v>
      </c>
      <c r="I42" s="16">
        <f t="shared" si="8"/>
        <v>0</v>
      </c>
      <c r="J42" s="16">
        <v>0</v>
      </c>
      <c r="K42" s="16">
        <f t="shared" si="9"/>
        <v>0</v>
      </c>
      <c r="L42" s="33">
        <v>22.5177508358727</v>
      </c>
      <c r="M42" s="34">
        <f t="shared" si="10"/>
        <v>22.5177508358727</v>
      </c>
      <c r="N42" s="35">
        <f t="shared" si="11"/>
        <v>0</v>
      </c>
      <c r="O42" s="36">
        <f t="shared" si="12"/>
        <v>22.5177508358727</v>
      </c>
      <c r="P42" s="18">
        <v>208572</v>
      </c>
      <c r="Q42" s="18">
        <v>1207</v>
      </c>
      <c r="R42" s="18"/>
      <c r="S42" s="18"/>
      <c r="T42" s="48"/>
    </row>
    <row r="43" spans="1:25" s="1" customFormat="1" ht="18.75">
      <c r="A43" s="13">
        <v>116</v>
      </c>
      <c r="B43" s="13">
        <v>2122596917</v>
      </c>
      <c r="C43" s="13" t="s">
        <v>217</v>
      </c>
      <c r="D43" s="68"/>
      <c r="E43" s="16">
        <v>4</v>
      </c>
      <c r="F43" s="16">
        <v>60</v>
      </c>
      <c r="G43" s="23" t="s">
        <v>120</v>
      </c>
      <c r="H43" s="18">
        <f t="shared" si="7"/>
        <v>5</v>
      </c>
      <c r="I43" s="16">
        <f t="shared" si="8"/>
        <v>1.2</v>
      </c>
      <c r="J43" s="16">
        <v>0</v>
      </c>
      <c r="K43" s="16">
        <f t="shared" si="9"/>
        <v>6.2</v>
      </c>
      <c r="L43" s="33">
        <v>24.893985069144001</v>
      </c>
      <c r="M43" s="34">
        <f t="shared" si="10"/>
        <v>31.093985069144001</v>
      </c>
      <c r="N43" s="35">
        <f t="shared" si="11"/>
        <v>6.875</v>
      </c>
      <c r="O43" s="36">
        <f t="shared" si="12"/>
        <v>24.218985069144001</v>
      </c>
      <c r="P43" s="18">
        <v>237198</v>
      </c>
      <c r="Q43" s="18">
        <v>1309</v>
      </c>
      <c r="R43" s="18"/>
      <c r="S43" s="18"/>
      <c r="T43" s="48"/>
    </row>
    <row r="44" spans="1:25" s="1" customFormat="1" ht="18.75">
      <c r="A44" s="13">
        <v>118</v>
      </c>
      <c r="B44" s="13">
        <v>2018112397</v>
      </c>
      <c r="C44" s="13" t="s">
        <v>290</v>
      </c>
      <c r="D44" s="68" t="s">
        <v>221</v>
      </c>
      <c r="E44" s="16">
        <v>4</v>
      </c>
      <c r="F44" s="16">
        <v>60</v>
      </c>
      <c r="G44" s="23" t="s">
        <v>120</v>
      </c>
      <c r="H44" s="18">
        <f t="shared" si="7"/>
        <v>5</v>
      </c>
      <c r="I44" s="16">
        <f t="shared" si="8"/>
        <v>1.2</v>
      </c>
      <c r="J44" s="16">
        <v>0</v>
      </c>
      <c r="K44" s="16">
        <f t="shared" si="9"/>
        <v>6.2</v>
      </c>
      <c r="L44" s="33">
        <v>24.964126646349001</v>
      </c>
      <c r="M44" s="34">
        <f t="shared" si="10"/>
        <v>31.164126646349001</v>
      </c>
      <c r="N44" s="35">
        <f t="shared" si="11"/>
        <v>6.875</v>
      </c>
      <c r="O44" s="36">
        <f t="shared" si="12"/>
        <v>24.289126646349001</v>
      </c>
      <c r="P44" s="18">
        <v>241266</v>
      </c>
      <c r="Q44" s="18">
        <v>1124</v>
      </c>
      <c r="R44" s="18"/>
      <c r="S44" s="18"/>
      <c r="T44" s="48"/>
    </row>
    <row r="45" spans="1:25" s="1" customFormat="1" ht="18.75">
      <c r="A45" s="13">
        <v>118</v>
      </c>
      <c r="B45" s="13">
        <v>15662671026</v>
      </c>
      <c r="C45" s="13" t="s">
        <v>225</v>
      </c>
      <c r="D45" s="68"/>
      <c r="E45" s="16">
        <v>0</v>
      </c>
      <c r="F45" s="16">
        <v>0</v>
      </c>
      <c r="G45" s="57" t="s">
        <v>187</v>
      </c>
      <c r="H45" s="18">
        <f t="shared" si="7"/>
        <v>0</v>
      </c>
      <c r="I45" s="16">
        <f t="shared" si="8"/>
        <v>0</v>
      </c>
      <c r="J45" s="16">
        <v>0</v>
      </c>
      <c r="K45" s="16">
        <f t="shared" si="9"/>
        <v>0</v>
      </c>
      <c r="L45" s="33">
        <v>25.1995660667001</v>
      </c>
      <c r="M45" s="34">
        <f t="shared" si="10"/>
        <v>25.1995660667001</v>
      </c>
      <c r="N45" s="35">
        <f t="shared" si="11"/>
        <v>0</v>
      </c>
      <c r="O45" s="36">
        <f t="shared" si="12"/>
        <v>25.1995660667001</v>
      </c>
      <c r="P45" s="18">
        <v>208394</v>
      </c>
      <c r="Q45" s="18">
        <v>1293</v>
      </c>
      <c r="R45" s="18"/>
      <c r="S45" s="18"/>
      <c r="T45" s="48"/>
    </row>
    <row r="46" spans="1:25" s="3" customFormat="1" ht="18.75">
      <c r="A46" s="14">
        <v>119</v>
      </c>
      <c r="B46" s="13">
        <v>733336415</v>
      </c>
      <c r="C46" s="13" t="s">
        <v>237</v>
      </c>
      <c r="D46" s="24" t="s">
        <v>227</v>
      </c>
      <c r="E46" s="16">
        <v>0</v>
      </c>
      <c r="F46" s="16">
        <v>0</v>
      </c>
      <c r="G46" s="57" t="s">
        <v>187</v>
      </c>
      <c r="H46" s="18">
        <f t="shared" si="7"/>
        <v>0</v>
      </c>
      <c r="I46" s="16">
        <f t="shared" si="8"/>
        <v>0</v>
      </c>
      <c r="J46" s="16">
        <v>0</v>
      </c>
      <c r="K46" s="16">
        <f t="shared" si="9"/>
        <v>0</v>
      </c>
      <c r="L46" s="33">
        <v>23.334371311325</v>
      </c>
      <c r="M46" s="34">
        <f t="shared" si="10"/>
        <v>23.334371311325</v>
      </c>
      <c r="N46" s="35">
        <f t="shared" si="11"/>
        <v>0</v>
      </c>
      <c r="O46" s="36">
        <f t="shared" si="12"/>
        <v>23.334371311325</v>
      </c>
      <c r="P46" s="18"/>
      <c r="Q46" s="18"/>
      <c r="R46" s="18"/>
      <c r="S46" s="18"/>
      <c r="T46" s="47"/>
    </row>
    <row r="47" spans="1:25" s="3" customFormat="1" ht="18.75">
      <c r="A47" s="14">
        <v>120</v>
      </c>
      <c r="B47" s="13">
        <v>171422146</v>
      </c>
      <c r="C47" s="13" t="s">
        <v>246</v>
      </c>
      <c r="D47" s="13" t="s">
        <v>226</v>
      </c>
      <c r="E47" s="16">
        <v>4</v>
      </c>
      <c r="F47" s="16">
        <v>60</v>
      </c>
      <c r="G47" s="43" t="s">
        <v>113</v>
      </c>
      <c r="H47" s="18">
        <f t="shared" si="7"/>
        <v>5</v>
      </c>
      <c r="I47" s="16">
        <f t="shared" si="8"/>
        <v>1.2</v>
      </c>
      <c r="J47" s="16">
        <v>0</v>
      </c>
      <c r="K47" s="16">
        <f t="shared" si="9"/>
        <v>6.2</v>
      </c>
      <c r="L47" s="33">
        <v>28.923619197086101</v>
      </c>
      <c r="M47" s="34">
        <f t="shared" si="10"/>
        <v>35.1236191970861</v>
      </c>
      <c r="N47" s="35">
        <f t="shared" si="11"/>
        <v>10.625</v>
      </c>
      <c r="O47" s="36">
        <f t="shared" si="12"/>
        <v>24.4986191970861</v>
      </c>
      <c r="P47" s="18">
        <v>316380</v>
      </c>
      <c r="Q47" s="18">
        <v>2037</v>
      </c>
      <c r="R47" s="18"/>
      <c r="S47" s="18"/>
      <c r="T47" s="47"/>
    </row>
    <row r="48" spans="1:25" s="3" customFormat="1" ht="18.75">
      <c r="A48" s="14">
        <v>122</v>
      </c>
      <c r="B48" s="13">
        <v>1940099728</v>
      </c>
      <c r="C48" s="13" t="s">
        <v>228</v>
      </c>
      <c r="D48" s="24"/>
      <c r="E48" s="16">
        <v>3</v>
      </c>
      <c r="F48" s="16">
        <v>50</v>
      </c>
      <c r="G48" s="57" t="s">
        <v>187</v>
      </c>
      <c r="H48" s="18">
        <f t="shared" si="7"/>
        <v>3.5</v>
      </c>
      <c r="I48" s="16">
        <f t="shared" si="8"/>
        <v>1</v>
      </c>
      <c r="J48" s="16">
        <v>0</v>
      </c>
      <c r="K48" s="16">
        <f t="shared" si="9"/>
        <v>4.5</v>
      </c>
      <c r="L48" s="33">
        <v>25.948816823243799</v>
      </c>
      <c r="M48" s="34">
        <f t="shared" si="10"/>
        <v>30.448816823243799</v>
      </c>
      <c r="N48" s="35">
        <f t="shared" si="11"/>
        <v>0</v>
      </c>
      <c r="O48" s="36">
        <f t="shared" si="12"/>
        <v>30.448816823243799</v>
      </c>
      <c r="P48" s="18">
        <v>286516</v>
      </c>
      <c r="Q48" s="18">
        <v>1750</v>
      </c>
      <c r="R48" s="18"/>
      <c r="S48" s="18"/>
      <c r="T48" s="47"/>
    </row>
    <row r="49" spans="1:115" s="3" customFormat="1" ht="18.75">
      <c r="A49" s="14">
        <v>124</v>
      </c>
      <c r="B49" s="13">
        <v>2140716167</v>
      </c>
      <c r="C49" s="13" t="s">
        <v>231</v>
      </c>
      <c r="D49" s="24"/>
      <c r="E49" s="16">
        <v>0</v>
      </c>
      <c r="F49" s="16">
        <v>0</v>
      </c>
      <c r="G49" s="57" t="s">
        <v>187</v>
      </c>
      <c r="H49" s="18">
        <f t="shared" si="7"/>
        <v>0</v>
      </c>
      <c r="I49" s="16">
        <f t="shared" si="8"/>
        <v>0</v>
      </c>
      <c r="J49" s="16">
        <v>0</v>
      </c>
      <c r="K49" s="16">
        <f t="shared" si="9"/>
        <v>0</v>
      </c>
      <c r="L49" s="33">
        <v>21.729087291630901</v>
      </c>
      <c r="M49" s="34">
        <f t="shared" si="10"/>
        <v>21.729087291630901</v>
      </c>
      <c r="N49" s="35">
        <f t="shared" si="11"/>
        <v>0</v>
      </c>
      <c r="O49" s="36">
        <f t="shared" si="12"/>
        <v>21.729087291630901</v>
      </c>
      <c r="P49" s="18">
        <v>213720</v>
      </c>
      <c r="Q49" s="18">
        <v>1284</v>
      </c>
      <c r="R49" s="18"/>
      <c r="S49" s="18"/>
      <c r="T49" s="47"/>
    </row>
    <row r="50" spans="1:115" s="3" customFormat="1" ht="18.75">
      <c r="A50" s="13">
        <v>125</v>
      </c>
      <c r="B50" s="13">
        <v>2122462759</v>
      </c>
      <c r="C50" s="14" t="s">
        <v>236</v>
      </c>
      <c r="D50" s="68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8"/>
        <v>0</v>
      </c>
      <c r="J50" s="16">
        <v>0</v>
      </c>
      <c r="K50" s="16">
        <f t="shared" si="9"/>
        <v>0</v>
      </c>
      <c r="L50" s="33">
        <v>23.802246632256299</v>
      </c>
      <c r="M50" s="34">
        <f t="shared" si="10"/>
        <v>23.802246632256299</v>
      </c>
      <c r="N50" s="35">
        <f t="shared" si="11"/>
        <v>0</v>
      </c>
      <c r="O50" s="36">
        <f t="shared" si="12"/>
        <v>23.802246632256299</v>
      </c>
      <c r="P50" s="18">
        <v>305335</v>
      </c>
      <c r="Q50" s="18">
        <v>1883</v>
      </c>
      <c r="R50" s="18"/>
      <c r="S50" s="18"/>
      <c r="T50" s="47"/>
    </row>
    <row r="51" spans="1:115" s="69" customFormat="1" ht="18.75">
      <c r="A51" s="13">
        <v>126</v>
      </c>
      <c r="B51" s="13">
        <v>2052156392</v>
      </c>
      <c r="C51" s="14" t="s">
        <v>234</v>
      </c>
      <c r="D51" s="68"/>
      <c r="E51" s="16">
        <v>3</v>
      </c>
      <c r="F51" s="16">
        <v>60</v>
      </c>
      <c r="G51" s="57" t="s">
        <v>187</v>
      </c>
      <c r="H51" s="18">
        <f t="shared" si="7"/>
        <v>3.5</v>
      </c>
      <c r="I51" s="16">
        <f t="shared" si="8"/>
        <v>1.2</v>
      </c>
      <c r="J51" s="16">
        <v>0</v>
      </c>
      <c r="K51" s="16">
        <f t="shared" si="9"/>
        <v>4.7</v>
      </c>
      <c r="L51" s="33">
        <v>25.4128542703059</v>
      </c>
      <c r="M51" s="34">
        <f t="shared" si="10"/>
        <v>30.112854270305899</v>
      </c>
      <c r="N51" s="35">
        <f t="shared" si="11"/>
        <v>0</v>
      </c>
      <c r="O51" s="36">
        <f t="shared" si="12"/>
        <v>30.112854270305899</v>
      </c>
      <c r="P51" s="18">
        <v>310960</v>
      </c>
      <c r="Q51" s="18">
        <v>1837</v>
      </c>
      <c r="R51" s="18"/>
      <c r="S51" s="18"/>
      <c r="T51" s="4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</row>
    <row r="52" spans="1:115" s="69" customFormat="1" ht="18.75">
      <c r="A52" s="13">
        <v>127</v>
      </c>
      <c r="B52" s="13">
        <v>615908706</v>
      </c>
      <c r="C52" s="14" t="s">
        <v>240</v>
      </c>
      <c r="D52" s="68" t="s">
        <v>232</v>
      </c>
      <c r="E52" s="16">
        <v>4</v>
      </c>
      <c r="F52" s="16">
        <v>60</v>
      </c>
      <c r="G52" s="43" t="s">
        <v>113</v>
      </c>
      <c r="H52" s="18">
        <f t="shared" si="7"/>
        <v>5</v>
      </c>
      <c r="I52" s="16">
        <f t="shared" si="8"/>
        <v>1.2</v>
      </c>
      <c r="J52" s="16">
        <v>0</v>
      </c>
      <c r="K52" s="16">
        <f t="shared" si="9"/>
        <v>6.2</v>
      </c>
      <c r="L52" s="33">
        <v>29.083087704154298</v>
      </c>
      <c r="M52" s="34">
        <f t="shared" si="10"/>
        <v>35.283087704154298</v>
      </c>
      <c r="N52" s="35">
        <f t="shared" si="11"/>
        <v>10.625</v>
      </c>
      <c r="O52" s="36">
        <f t="shared" si="12"/>
        <v>24.658087704154298</v>
      </c>
      <c r="P52" s="18">
        <v>344478</v>
      </c>
      <c r="Q52" s="18">
        <v>2174</v>
      </c>
      <c r="R52" s="18"/>
      <c r="S52" s="18"/>
      <c r="T52" s="4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</row>
    <row r="53" spans="1:115" s="3" customFormat="1" ht="18.75">
      <c r="A53" s="13">
        <v>128</v>
      </c>
      <c r="B53" s="13">
        <v>1214614935</v>
      </c>
      <c r="C53" s="14" t="s">
        <v>257</v>
      </c>
      <c r="D53" s="14" t="s">
        <v>235</v>
      </c>
      <c r="E53" s="16">
        <v>4</v>
      </c>
      <c r="F53" s="16">
        <v>50</v>
      </c>
      <c r="G53" s="43" t="s">
        <v>113</v>
      </c>
      <c r="H53" s="18">
        <f t="shared" si="7"/>
        <v>5</v>
      </c>
      <c r="I53" s="16">
        <f t="shared" si="8"/>
        <v>1</v>
      </c>
      <c r="J53" s="16">
        <v>0</v>
      </c>
      <c r="K53" s="16">
        <f t="shared" si="9"/>
        <v>6</v>
      </c>
      <c r="L53" s="33">
        <v>31.9417282234736</v>
      </c>
      <c r="M53" s="34">
        <f t="shared" si="10"/>
        <v>37.941728223473604</v>
      </c>
      <c r="N53" s="35">
        <f t="shared" si="11"/>
        <v>10.625</v>
      </c>
      <c r="O53" s="36">
        <f t="shared" si="12"/>
        <v>27.316728223473604</v>
      </c>
      <c r="P53" s="18">
        <v>320907</v>
      </c>
      <c r="Q53" s="18">
        <v>2055</v>
      </c>
      <c r="R53" s="18"/>
      <c r="S53" s="18"/>
      <c r="T53" s="47"/>
    </row>
    <row r="54" spans="1:115" s="3" customFormat="1" ht="18.75">
      <c r="A54" s="13">
        <v>129</v>
      </c>
      <c r="B54" s="13">
        <v>1191774496</v>
      </c>
      <c r="C54" s="14" t="s">
        <v>233</v>
      </c>
      <c r="D54" s="68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8"/>
        <v>0</v>
      </c>
      <c r="J54" s="16">
        <v>0</v>
      </c>
      <c r="K54" s="16">
        <f t="shared" si="9"/>
        <v>0</v>
      </c>
      <c r="L54" s="33">
        <v>25.855080659588801</v>
      </c>
      <c r="M54" s="34">
        <f t="shared" si="10"/>
        <v>25.855080659588801</v>
      </c>
      <c r="N54" s="35">
        <f t="shared" si="11"/>
        <v>0</v>
      </c>
      <c r="O54" s="36">
        <f t="shared" si="12"/>
        <v>25.855080659588801</v>
      </c>
      <c r="P54" s="18">
        <v>318134</v>
      </c>
      <c r="Q54" s="18">
        <v>1932</v>
      </c>
      <c r="R54" s="18"/>
      <c r="S54" s="18"/>
      <c r="T54" s="47"/>
    </row>
    <row r="55" spans="1:115" s="3" customFormat="1" ht="18.75">
      <c r="A55" s="13">
        <v>130</v>
      </c>
      <c r="B55" s="13">
        <v>1957463045</v>
      </c>
      <c r="C55" s="14" t="s">
        <v>238</v>
      </c>
      <c r="D55" s="68"/>
      <c r="E55" s="16">
        <v>3</v>
      </c>
      <c r="F55" s="16">
        <v>60</v>
      </c>
      <c r="G55" s="23" t="s">
        <v>120</v>
      </c>
      <c r="H55" s="18">
        <f t="shared" si="7"/>
        <v>3.5</v>
      </c>
      <c r="I55" s="16">
        <f t="shared" si="8"/>
        <v>1.2</v>
      </c>
      <c r="J55" s="16">
        <v>0</v>
      </c>
      <c r="K55" s="16">
        <f t="shared" si="9"/>
        <v>4.7</v>
      </c>
      <c r="L55" s="33">
        <v>26.360097228403902</v>
      </c>
      <c r="M55" s="34">
        <f t="shared" si="10"/>
        <v>31.060097228403901</v>
      </c>
      <c r="N55" s="35">
        <f t="shared" si="11"/>
        <v>6.875</v>
      </c>
      <c r="O55" s="36">
        <f t="shared" si="12"/>
        <v>24.185097228403901</v>
      </c>
      <c r="P55" s="18">
        <v>278811</v>
      </c>
      <c r="Q55" s="18">
        <v>1689</v>
      </c>
      <c r="R55" s="18"/>
      <c r="S55" s="18"/>
      <c r="T55" s="47"/>
    </row>
    <row r="56" spans="1:115" s="3" customFormat="1" ht="18.75">
      <c r="A56" s="13">
        <v>131</v>
      </c>
      <c r="B56" s="13">
        <v>1697244668</v>
      </c>
      <c r="C56" s="14" t="s">
        <v>242</v>
      </c>
      <c r="D56" s="68"/>
      <c r="E56" s="16">
        <v>0</v>
      </c>
      <c r="F56" s="16">
        <v>0</v>
      </c>
      <c r="G56" s="57" t="s">
        <v>187</v>
      </c>
      <c r="H56" s="18">
        <f t="shared" si="7"/>
        <v>0</v>
      </c>
      <c r="I56" s="16">
        <f t="shared" si="8"/>
        <v>0</v>
      </c>
      <c r="J56" s="16">
        <v>0</v>
      </c>
      <c r="K56" s="16">
        <f t="shared" si="9"/>
        <v>0</v>
      </c>
      <c r="L56" s="33">
        <v>25.753615599427899</v>
      </c>
      <c r="M56" s="34">
        <f t="shared" si="10"/>
        <v>25.753615599427899</v>
      </c>
      <c r="N56" s="35">
        <f t="shared" si="11"/>
        <v>0</v>
      </c>
      <c r="O56" s="36">
        <f t="shared" si="12"/>
        <v>25.753615599427899</v>
      </c>
      <c r="P56" s="18">
        <v>251279</v>
      </c>
      <c r="Q56" s="18">
        <v>1535</v>
      </c>
      <c r="R56" s="18"/>
      <c r="S56" s="18"/>
      <c r="T56" s="47"/>
    </row>
    <row r="57" spans="1:115" s="3" customFormat="1" ht="18.75">
      <c r="A57" s="13">
        <v>132</v>
      </c>
      <c r="B57" s="13">
        <v>620404528</v>
      </c>
      <c r="C57" s="14" t="s">
        <v>243</v>
      </c>
      <c r="D57" s="68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8"/>
        <v>0</v>
      </c>
      <c r="J57" s="16">
        <v>0</v>
      </c>
      <c r="K57" s="16">
        <f t="shared" si="9"/>
        <v>0</v>
      </c>
      <c r="L57" s="33">
        <v>21.303019900157</v>
      </c>
      <c r="M57" s="34">
        <f t="shared" si="10"/>
        <v>21.303019900157</v>
      </c>
      <c r="N57" s="35">
        <f t="shared" si="11"/>
        <v>0</v>
      </c>
      <c r="O57" s="36">
        <f t="shared" si="12"/>
        <v>21.303019900157</v>
      </c>
      <c r="P57" s="18">
        <v>217655</v>
      </c>
      <c r="Q57" s="18">
        <v>1302</v>
      </c>
      <c r="R57" s="18"/>
      <c r="S57" s="18"/>
      <c r="T57" s="47"/>
    </row>
    <row r="58" spans="1:115" s="3" customFormat="1" ht="18.75">
      <c r="A58" s="13">
        <v>133</v>
      </c>
      <c r="B58" s="13">
        <v>650420877</v>
      </c>
      <c r="C58" s="14" t="s">
        <v>244</v>
      </c>
      <c r="D58" s="68"/>
      <c r="E58" s="16">
        <v>3</v>
      </c>
      <c r="F58" s="16">
        <v>60</v>
      </c>
      <c r="G58" s="57" t="s">
        <v>187</v>
      </c>
      <c r="H58" s="18">
        <f t="shared" si="7"/>
        <v>3.5</v>
      </c>
      <c r="I58" s="16">
        <f t="shared" si="8"/>
        <v>1.2</v>
      </c>
      <c r="J58" s="16">
        <v>0</v>
      </c>
      <c r="K58" s="16">
        <f t="shared" si="9"/>
        <v>4.7</v>
      </c>
      <c r="L58" s="33">
        <v>23.111578882804999</v>
      </c>
      <c r="M58" s="34">
        <f t="shared" si="10"/>
        <v>27.811578882804998</v>
      </c>
      <c r="N58" s="35">
        <f t="shared" si="11"/>
        <v>0</v>
      </c>
      <c r="O58" s="36">
        <f t="shared" si="12"/>
        <v>27.811578882804998</v>
      </c>
      <c r="P58" s="18">
        <v>273314</v>
      </c>
      <c r="Q58" s="18">
        <v>1542</v>
      </c>
      <c r="R58" s="18"/>
      <c r="S58" s="18"/>
      <c r="T58" s="47"/>
    </row>
    <row r="59" spans="1:115" s="3" customFormat="1" ht="18.75">
      <c r="A59" s="13">
        <v>135</v>
      </c>
      <c r="B59" s="13">
        <v>228737868</v>
      </c>
      <c r="C59" s="14" t="s">
        <v>248</v>
      </c>
      <c r="D59" s="68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8"/>
        <v>0</v>
      </c>
      <c r="J59" s="16">
        <v>0</v>
      </c>
      <c r="K59" s="16">
        <f t="shared" si="9"/>
        <v>0</v>
      </c>
      <c r="L59" s="33">
        <v>18.5389460247339</v>
      </c>
      <c r="M59" s="34">
        <f t="shared" si="10"/>
        <v>18.5389460247339</v>
      </c>
      <c r="N59" s="35">
        <f t="shared" si="11"/>
        <v>0</v>
      </c>
      <c r="O59" s="36">
        <f t="shared" si="12"/>
        <v>18.5389460247339</v>
      </c>
      <c r="P59" s="18"/>
      <c r="Q59" s="18"/>
      <c r="R59" s="18"/>
      <c r="S59" s="18"/>
      <c r="T59" s="47"/>
    </row>
    <row r="60" spans="1:115" s="3" customFormat="1" ht="18.75">
      <c r="A60" s="13">
        <v>137</v>
      </c>
      <c r="B60" s="13">
        <v>1604916542</v>
      </c>
      <c r="C60" s="14" t="s">
        <v>250</v>
      </c>
      <c r="D60" s="68"/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8"/>
        <v>0</v>
      </c>
      <c r="J60" s="16">
        <v>0</v>
      </c>
      <c r="K60" s="16">
        <f t="shared" si="9"/>
        <v>0</v>
      </c>
      <c r="L60" s="33">
        <v>17.881251416689398</v>
      </c>
      <c r="M60" s="34">
        <f t="shared" si="10"/>
        <v>17.881251416689398</v>
      </c>
      <c r="N60" s="35">
        <f t="shared" si="11"/>
        <v>0</v>
      </c>
      <c r="O60" s="36">
        <f t="shared" si="12"/>
        <v>17.881251416689398</v>
      </c>
      <c r="P60" s="18"/>
      <c r="Q60" s="18"/>
      <c r="R60" s="18"/>
      <c r="S60" s="18"/>
      <c r="T60" s="47"/>
    </row>
    <row r="61" spans="1:115" s="3" customFormat="1" ht="18.75">
      <c r="A61" s="13">
        <v>138</v>
      </c>
      <c r="B61" s="13">
        <v>1440730282</v>
      </c>
      <c r="C61" s="14" t="s">
        <v>258</v>
      </c>
      <c r="D61" s="68"/>
      <c r="E61" s="16">
        <v>0</v>
      </c>
      <c r="F61" s="16">
        <v>58</v>
      </c>
      <c r="G61" s="57" t="s">
        <v>187</v>
      </c>
      <c r="H61" s="18">
        <f t="shared" si="7"/>
        <v>0</v>
      </c>
      <c r="I61" s="16">
        <f t="shared" si="8"/>
        <v>1.1599999999999999</v>
      </c>
      <c r="J61" s="16">
        <v>0</v>
      </c>
      <c r="K61" s="16">
        <f t="shared" si="9"/>
        <v>1.1599999999999999</v>
      </c>
      <c r="L61" s="33">
        <v>30.589027924995101</v>
      </c>
      <c r="M61" s="34">
        <f t="shared" si="10"/>
        <v>31.749027924995101</v>
      </c>
      <c r="N61" s="35">
        <f t="shared" si="11"/>
        <v>0</v>
      </c>
      <c r="O61" s="36">
        <f t="shared" si="12"/>
        <v>31.749027924995101</v>
      </c>
      <c r="P61" s="18">
        <v>232599</v>
      </c>
      <c r="Q61" s="18">
        <v>1162</v>
      </c>
      <c r="R61" s="18"/>
      <c r="S61" s="18"/>
      <c r="T61" s="47"/>
    </row>
    <row r="62" spans="1:115" s="3" customFormat="1" ht="18.75">
      <c r="A62" s="13">
        <v>139</v>
      </c>
      <c r="B62" s="13">
        <v>733371013</v>
      </c>
      <c r="C62" s="14" t="s">
        <v>260</v>
      </c>
      <c r="D62" s="68"/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8"/>
        <v>0</v>
      </c>
      <c r="J62" s="16">
        <v>0</v>
      </c>
      <c r="K62" s="16">
        <f t="shared" si="9"/>
        <v>0</v>
      </c>
      <c r="L62" s="33">
        <v>17.943195572043098</v>
      </c>
      <c r="M62" s="34">
        <f t="shared" si="10"/>
        <v>17.943195572043098</v>
      </c>
      <c r="N62" s="35">
        <f t="shared" si="11"/>
        <v>0</v>
      </c>
      <c r="O62" s="36">
        <f t="shared" si="12"/>
        <v>17.943195572043098</v>
      </c>
      <c r="P62" s="18"/>
      <c r="Q62" s="18"/>
      <c r="R62" s="18"/>
      <c r="S62" s="18"/>
      <c r="T62" s="47"/>
    </row>
    <row r="63" spans="1:115" s="3" customFormat="1" ht="18.75">
      <c r="A63" s="13">
        <v>140</v>
      </c>
      <c r="B63" s="13">
        <v>1065672847</v>
      </c>
      <c r="C63" s="14" t="s">
        <v>259</v>
      </c>
      <c r="D63" s="68"/>
      <c r="E63" s="16">
        <v>2</v>
      </c>
      <c r="F63" s="16">
        <v>60</v>
      </c>
      <c r="G63" s="57" t="s">
        <v>187</v>
      </c>
      <c r="H63" s="18">
        <f t="shared" si="7"/>
        <v>2</v>
      </c>
      <c r="I63" s="16">
        <f t="shared" si="8"/>
        <v>1.2</v>
      </c>
      <c r="J63" s="16">
        <v>0</v>
      </c>
      <c r="K63" s="16">
        <f t="shared" si="9"/>
        <v>3.2</v>
      </c>
      <c r="L63" s="33">
        <v>25.157848165689799</v>
      </c>
      <c r="M63" s="34">
        <f t="shared" si="10"/>
        <v>28.357848165689798</v>
      </c>
      <c r="N63" s="35">
        <f t="shared" si="11"/>
        <v>0</v>
      </c>
      <c r="O63" s="36">
        <f t="shared" si="12"/>
        <v>28.357848165689798</v>
      </c>
      <c r="P63" s="18">
        <v>198248</v>
      </c>
      <c r="Q63" s="18">
        <v>968</v>
      </c>
      <c r="R63" s="18"/>
      <c r="S63" s="18"/>
      <c r="T63" s="47"/>
    </row>
    <row r="64" spans="1:115" s="3" customFormat="1" ht="18.75">
      <c r="A64" s="13">
        <v>141</v>
      </c>
      <c r="B64" s="13">
        <v>1190305158</v>
      </c>
      <c r="C64" s="14" t="s">
        <v>261</v>
      </c>
      <c r="D64" s="68"/>
      <c r="E64" s="16">
        <v>3</v>
      </c>
      <c r="F64" s="16">
        <v>60</v>
      </c>
      <c r="G64" s="23" t="s">
        <v>120</v>
      </c>
      <c r="H64" s="18">
        <f t="shared" si="7"/>
        <v>3.5</v>
      </c>
      <c r="I64" s="16">
        <f t="shared" si="8"/>
        <v>1.2</v>
      </c>
      <c r="J64" s="16">
        <v>0</v>
      </c>
      <c r="K64" s="16">
        <f t="shared" si="9"/>
        <v>4.7</v>
      </c>
      <c r="L64" s="33">
        <v>26.215983670068699</v>
      </c>
      <c r="M64" s="34">
        <f t="shared" si="10"/>
        <v>30.915983670068698</v>
      </c>
      <c r="N64" s="35">
        <f t="shared" si="11"/>
        <v>6.875</v>
      </c>
      <c r="O64" s="36">
        <f t="shared" si="12"/>
        <v>24.040983670068698</v>
      </c>
      <c r="P64" s="18">
        <v>230218</v>
      </c>
      <c r="Q64" s="18">
        <v>1092</v>
      </c>
      <c r="R64" s="18"/>
      <c r="S64" s="18"/>
      <c r="T64" s="47"/>
    </row>
    <row r="65" spans="1:20" ht="18.75">
      <c r="A65" s="13">
        <v>142</v>
      </c>
      <c r="B65" s="13">
        <v>465762786</v>
      </c>
      <c r="C65" s="14" t="s">
        <v>262</v>
      </c>
      <c r="D65" s="68"/>
      <c r="E65" s="16">
        <v>0</v>
      </c>
      <c r="F65" s="16">
        <v>0</v>
      </c>
      <c r="G65" s="57" t="s">
        <v>187</v>
      </c>
      <c r="H65" s="18">
        <f t="shared" si="7"/>
        <v>0</v>
      </c>
      <c r="I65" s="16">
        <f t="shared" si="8"/>
        <v>0</v>
      </c>
      <c r="J65" s="16">
        <v>0</v>
      </c>
      <c r="K65" s="16">
        <f t="shared" si="9"/>
        <v>0</v>
      </c>
      <c r="L65" s="33">
        <v>24.103167869200401</v>
      </c>
      <c r="M65" s="34">
        <f t="shared" si="10"/>
        <v>24.103167869200401</v>
      </c>
      <c r="N65" s="35">
        <f t="shared" si="11"/>
        <v>0</v>
      </c>
      <c r="O65" s="36">
        <f t="shared" si="12"/>
        <v>24.103167869200401</v>
      </c>
      <c r="P65" s="18">
        <v>135502</v>
      </c>
      <c r="Q65" s="18">
        <v>822</v>
      </c>
      <c r="R65" s="18"/>
      <c r="S65" s="18"/>
      <c r="T65" s="47"/>
    </row>
    <row r="66" spans="1:20" ht="18.75">
      <c r="A66" s="13">
        <v>143</v>
      </c>
      <c r="B66" s="13">
        <v>1963007427</v>
      </c>
      <c r="C66" s="14" t="s">
        <v>270</v>
      </c>
      <c r="D66" s="68"/>
      <c r="E66" s="16">
        <v>4</v>
      </c>
      <c r="F66" s="16">
        <v>55</v>
      </c>
      <c r="G66" s="43" t="s">
        <v>113</v>
      </c>
      <c r="H66" s="18">
        <f t="shared" si="7"/>
        <v>5</v>
      </c>
      <c r="I66" s="16">
        <f t="shared" si="8"/>
        <v>1.1000000000000001</v>
      </c>
      <c r="J66" s="16">
        <v>0</v>
      </c>
      <c r="K66" s="16">
        <f t="shared" si="9"/>
        <v>6.1</v>
      </c>
      <c r="L66" s="33">
        <v>25.788355679351</v>
      </c>
      <c r="M66" s="34">
        <f t="shared" si="10"/>
        <v>31.888355679351001</v>
      </c>
      <c r="N66" s="35">
        <f t="shared" si="11"/>
        <v>10.625</v>
      </c>
      <c r="O66" s="36">
        <f t="shared" si="12"/>
        <v>21.263355679351001</v>
      </c>
      <c r="P66" s="18">
        <v>231600</v>
      </c>
      <c r="Q66" s="18">
        <v>1518</v>
      </c>
      <c r="R66" s="4"/>
      <c r="S66" s="4"/>
      <c r="T66" s="4"/>
    </row>
    <row r="67" spans="1:20" ht="18.75">
      <c r="A67" s="13">
        <v>144</v>
      </c>
      <c r="B67" s="13">
        <v>1763923855</v>
      </c>
      <c r="C67" s="14" t="s">
        <v>269</v>
      </c>
      <c r="D67" s="68"/>
      <c r="E67" s="16">
        <v>2</v>
      </c>
      <c r="F67" s="16">
        <v>17</v>
      </c>
      <c r="G67" s="23" t="s">
        <v>120</v>
      </c>
      <c r="H67" s="18">
        <f t="shared" si="7"/>
        <v>2</v>
      </c>
      <c r="I67" s="16">
        <f t="shared" si="8"/>
        <v>0.34</v>
      </c>
      <c r="J67" s="16">
        <v>0</v>
      </c>
      <c r="K67" s="16">
        <f t="shared" si="9"/>
        <v>2.34</v>
      </c>
      <c r="L67" s="33">
        <v>28.264396407505199</v>
      </c>
      <c r="M67" s="34">
        <f t="shared" si="10"/>
        <v>30.604396407505199</v>
      </c>
      <c r="N67" s="35">
        <f t="shared" si="11"/>
        <v>6.875</v>
      </c>
      <c r="O67" s="36">
        <f t="shared" si="12"/>
        <v>23.729396407505199</v>
      </c>
      <c r="P67" s="64">
        <v>210258</v>
      </c>
      <c r="Q67" s="18">
        <v>1210</v>
      </c>
      <c r="R67" s="4"/>
      <c r="S67" s="4"/>
      <c r="T67" s="4"/>
    </row>
    <row r="68" spans="1:20" ht="18.75">
      <c r="A68" s="13">
        <v>145</v>
      </c>
      <c r="B68" s="13">
        <v>1879552695</v>
      </c>
      <c r="C68" s="14" t="s">
        <v>271</v>
      </c>
      <c r="D68" s="68"/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8"/>
        <v>0</v>
      </c>
      <c r="J68" s="16">
        <v>0</v>
      </c>
      <c r="K68" s="16">
        <f t="shared" si="9"/>
        <v>0</v>
      </c>
      <c r="L68" s="33">
        <v>21.341780084712902</v>
      </c>
      <c r="M68" s="34">
        <f t="shared" si="10"/>
        <v>21.341780084712902</v>
      </c>
      <c r="N68" s="35">
        <f t="shared" si="11"/>
        <v>0</v>
      </c>
      <c r="O68" s="36">
        <f t="shared" si="12"/>
        <v>21.341780084712902</v>
      </c>
      <c r="P68" s="64">
        <v>0</v>
      </c>
      <c r="Q68" s="18">
        <v>0</v>
      </c>
      <c r="R68" s="4"/>
      <c r="S68" s="4"/>
      <c r="T68" s="4"/>
    </row>
    <row r="69" spans="1:20" ht="18.75">
      <c r="A69" s="13">
        <v>146</v>
      </c>
      <c r="B69" s="13">
        <v>1422435637</v>
      </c>
      <c r="C69" s="14" t="s">
        <v>272</v>
      </c>
      <c r="D69" s="68"/>
      <c r="E69" s="16">
        <v>0</v>
      </c>
      <c r="F69" s="16">
        <v>0</v>
      </c>
      <c r="G69" s="57" t="s">
        <v>187</v>
      </c>
      <c r="H69" s="18">
        <f t="shared" ref="H69:H87" si="13">E69+IF(E69&gt;2,(E69-2)*0.5,0)</f>
        <v>0</v>
      </c>
      <c r="I69" s="16">
        <f t="shared" ref="I69:I87" si="14">F69/$V$13</f>
        <v>0</v>
      </c>
      <c r="J69" s="16">
        <v>0</v>
      </c>
      <c r="K69" s="16">
        <f t="shared" ref="K69:K87" si="15">SUM(I69+H69+J69)</f>
        <v>0</v>
      </c>
      <c r="L69" s="33">
        <v>18.386264465579799</v>
      </c>
      <c r="M69" s="34">
        <f t="shared" ref="M69:M87" si="16">K69+L69</f>
        <v>18.386264465579799</v>
      </c>
      <c r="N69" s="35">
        <f t="shared" ref="N69:N87" si="17">VLOOKUP(G69,$U$3:$V$9,2,FALSE)</f>
        <v>0</v>
      </c>
      <c r="O69" s="36">
        <f t="shared" ref="O69:O87" si="18">M69-N69</f>
        <v>18.386264465579799</v>
      </c>
      <c r="P69" s="18">
        <v>0</v>
      </c>
      <c r="Q69" s="18">
        <v>0</v>
      </c>
      <c r="R69" s="4"/>
      <c r="S69" s="4"/>
      <c r="T69" s="4"/>
    </row>
    <row r="70" spans="1:20" ht="18.75">
      <c r="A70" s="13">
        <v>147</v>
      </c>
      <c r="B70" s="13">
        <v>555504374</v>
      </c>
      <c r="C70" s="14" t="s">
        <v>273</v>
      </c>
      <c r="D70" s="70"/>
      <c r="E70" s="16">
        <v>0</v>
      </c>
      <c r="F70" s="16">
        <v>0</v>
      </c>
      <c r="G70" s="57" t="s">
        <v>187</v>
      </c>
      <c r="H70" s="18">
        <f t="shared" si="13"/>
        <v>0</v>
      </c>
      <c r="I70" s="16">
        <f t="shared" si="14"/>
        <v>0</v>
      </c>
      <c r="J70" s="16">
        <v>0</v>
      </c>
      <c r="K70" s="16">
        <f t="shared" si="15"/>
        <v>0</v>
      </c>
      <c r="L70" s="33">
        <v>18.014731871412</v>
      </c>
      <c r="M70" s="34">
        <f t="shared" si="16"/>
        <v>18.014731871412</v>
      </c>
      <c r="N70" s="35">
        <f t="shared" si="17"/>
        <v>0</v>
      </c>
      <c r="O70" s="36">
        <f t="shared" si="18"/>
        <v>18.014731871412</v>
      </c>
      <c r="P70" s="64">
        <v>0</v>
      </c>
      <c r="Q70" s="18">
        <v>0</v>
      </c>
      <c r="R70" s="4"/>
      <c r="S70" s="4"/>
      <c r="T70" s="4"/>
    </row>
    <row r="71" spans="1:20" ht="18.75">
      <c r="A71" s="13">
        <v>148</v>
      </c>
      <c r="B71" s="13">
        <v>1579518877</v>
      </c>
      <c r="C71" s="14" t="s">
        <v>274</v>
      </c>
      <c r="D71" s="68"/>
      <c r="E71" s="16">
        <v>2</v>
      </c>
      <c r="F71" s="16">
        <v>33</v>
      </c>
      <c r="G71" s="57" t="s">
        <v>187</v>
      </c>
      <c r="H71" s="18">
        <f t="shared" si="13"/>
        <v>2</v>
      </c>
      <c r="I71" s="16">
        <f t="shared" si="14"/>
        <v>0.66</v>
      </c>
      <c r="J71" s="16">
        <v>0</v>
      </c>
      <c r="K71" s="16">
        <f t="shared" si="15"/>
        <v>2.66</v>
      </c>
      <c r="L71" s="33">
        <v>24.142023081941499</v>
      </c>
      <c r="M71" s="34">
        <f t="shared" si="16"/>
        <v>26.802023081941499</v>
      </c>
      <c r="N71" s="35">
        <f t="shared" si="17"/>
        <v>0</v>
      </c>
      <c r="O71" s="36">
        <f t="shared" si="18"/>
        <v>26.802023081941499</v>
      </c>
      <c r="P71" s="18">
        <v>224078</v>
      </c>
      <c r="Q71" s="18">
        <v>1164</v>
      </c>
      <c r="R71" s="4"/>
      <c r="S71" s="4"/>
      <c r="T71" s="4"/>
    </row>
    <row r="72" spans="1:20" ht="18.75">
      <c r="A72" s="13">
        <v>149</v>
      </c>
      <c r="B72" s="13">
        <v>1326195449</v>
      </c>
      <c r="C72" s="14" t="s">
        <v>134</v>
      </c>
      <c r="D72" s="70"/>
      <c r="E72" s="16">
        <v>0</v>
      </c>
      <c r="F72" s="16">
        <v>0</v>
      </c>
      <c r="G72" s="57" t="s">
        <v>187</v>
      </c>
      <c r="H72" s="18">
        <f t="shared" si="13"/>
        <v>0</v>
      </c>
      <c r="I72" s="16">
        <f t="shared" si="14"/>
        <v>0</v>
      </c>
      <c r="J72" s="16">
        <v>0</v>
      </c>
      <c r="K72" s="16">
        <f t="shared" si="15"/>
        <v>0</v>
      </c>
      <c r="L72" s="33">
        <v>20.054690037972101</v>
      </c>
      <c r="M72" s="34">
        <f t="shared" si="16"/>
        <v>20.054690037972101</v>
      </c>
      <c r="N72" s="35">
        <f t="shared" si="17"/>
        <v>0</v>
      </c>
      <c r="O72" s="36">
        <f t="shared" si="18"/>
        <v>20.054690037972101</v>
      </c>
      <c r="P72" s="71">
        <v>182053</v>
      </c>
      <c r="Q72" s="18">
        <v>1066</v>
      </c>
      <c r="R72" s="4"/>
      <c r="S72" s="4"/>
      <c r="T72" s="4"/>
    </row>
    <row r="73" spans="1:20" ht="18.75">
      <c r="A73" s="13">
        <v>150</v>
      </c>
      <c r="B73" s="13">
        <v>1505521928</v>
      </c>
      <c r="C73" s="14" t="s">
        <v>276</v>
      </c>
      <c r="D73" s="68"/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4"/>
        <v>0</v>
      </c>
      <c r="J73" s="16">
        <v>0</v>
      </c>
      <c r="K73" s="16">
        <f t="shared" si="15"/>
        <v>0</v>
      </c>
      <c r="L73" s="33">
        <v>18.138294570322</v>
      </c>
      <c r="M73" s="34">
        <f t="shared" si="16"/>
        <v>18.138294570322</v>
      </c>
      <c r="N73" s="35">
        <f t="shared" si="17"/>
        <v>0</v>
      </c>
      <c r="O73" s="36">
        <f t="shared" si="18"/>
        <v>18.138294570322</v>
      </c>
      <c r="P73" s="18">
        <v>86068</v>
      </c>
      <c r="Q73" s="18">
        <v>516</v>
      </c>
      <c r="R73" s="4"/>
      <c r="S73" s="4"/>
      <c r="T73" s="4"/>
    </row>
    <row r="74" spans="1:20" ht="18.75">
      <c r="A74" s="13">
        <v>151</v>
      </c>
      <c r="B74" s="13">
        <v>229196773</v>
      </c>
      <c r="C74" s="14" t="s">
        <v>275</v>
      </c>
      <c r="D74" s="68"/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4"/>
        <v>0</v>
      </c>
      <c r="J74" s="16">
        <v>0</v>
      </c>
      <c r="K74" s="16">
        <f t="shared" si="15"/>
        <v>0</v>
      </c>
      <c r="L74" s="33">
        <v>18.305464317308001</v>
      </c>
      <c r="M74" s="34">
        <f t="shared" si="16"/>
        <v>18.305464317308001</v>
      </c>
      <c r="N74" s="35">
        <f t="shared" si="17"/>
        <v>0</v>
      </c>
      <c r="O74" s="36">
        <f t="shared" si="18"/>
        <v>18.305464317308001</v>
      </c>
      <c r="P74" s="64">
        <v>128342</v>
      </c>
      <c r="Q74" s="18">
        <v>871</v>
      </c>
      <c r="R74" s="4"/>
      <c r="S74" s="4"/>
      <c r="T74" s="4"/>
    </row>
    <row r="75" spans="1:20" ht="18.75">
      <c r="A75" s="13">
        <v>152</v>
      </c>
      <c r="B75" s="13">
        <v>808637979</v>
      </c>
      <c r="C75" s="14" t="s">
        <v>288</v>
      </c>
      <c r="D75" s="14" t="s">
        <v>277</v>
      </c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4"/>
        <v>0</v>
      </c>
      <c r="J75" s="16">
        <v>0</v>
      </c>
      <c r="K75" s="16">
        <f t="shared" si="15"/>
        <v>0</v>
      </c>
      <c r="L75" s="33">
        <v>20.155154772435999</v>
      </c>
      <c r="M75" s="34">
        <f t="shared" si="16"/>
        <v>20.155154772435999</v>
      </c>
      <c r="N75" s="35">
        <f t="shared" si="17"/>
        <v>0</v>
      </c>
      <c r="O75" s="36">
        <f t="shared" si="18"/>
        <v>20.155154772435999</v>
      </c>
      <c r="P75" s="18">
        <v>152704</v>
      </c>
      <c r="Q75" s="18">
        <v>923</v>
      </c>
      <c r="R75" s="4"/>
      <c r="S75" s="4"/>
      <c r="T75" s="4"/>
    </row>
    <row r="76" spans="1:20" ht="18.75">
      <c r="A76" s="13">
        <v>153</v>
      </c>
      <c r="B76" s="13">
        <v>666586355</v>
      </c>
      <c r="C76" s="14" t="s">
        <v>282</v>
      </c>
      <c r="D76" s="68"/>
      <c r="E76" s="16">
        <v>3</v>
      </c>
      <c r="F76" s="16">
        <v>59</v>
      </c>
      <c r="G76" s="45" t="s">
        <v>117</v>
      </c>
      <c r="H76" s="18">
        <f t="shared" si="13"/>
        <v>3.5</v>
      </c>
      <c r="I76" s="16">
        <f t="shared" si="14"/>
        <v>1.18</v>
      </c>
      <c r="J76" s="16">
        <v>0</v>
      </c>
      <c r="K76" s="16">
        <f t="shared" si="15"/>
        <v>4.68</v>
      </c>
      <c r="L76" s="33">
        <v>29.022900737664099</v>
      </c>
      <c r="M76" s="34">
        <f t="shared" si="16"/>
        <v>33.702900737664095</v>
      </c>
      <c r="N76" s="35">
        <f t="shared" si="17"/>
        <v>8.75</v>
      </c>
      <c r="O76" s="36">
        <f t="shared" si="18"/>
        <v>24.952900737664095</v>
      </c>
      <c r="P76" s="18">
        <v>227803</v>
      </c>
      <c r="Q76" s="18">
        <v>1328</v>
      </c>
      <c r="R76" s="4"/>
      <c r="S76" s="4"/>
      <c r="T76" s="4"/>
    </row>
    <row r="77" spans="1:20" ht="18.75">
      <c r="A77" s="13">
        <v>154</v>
      </c>
      <c r="B77" s="13">
        <v>279112514</v>
      </c>
      <c r="C77" s="14" t="s">
        <v>279</v>
      </c>
      <c r="D77" s="68"/>
      <c r="E77" s="16">
        <v>0</v>
      </c>
      <c r="F77" s="16">
        <v>0</v>
      </c>
      <c r="G77" s="57" t="s">
        <v>187</v>
      </c>
      <c r="H77" s="18">
        <f t="shared" si="13"/>
        <v>0</v>
      </c>
      <c r="I77" s="16">
        <f t="shared" si="14"/>
        <v>0</v>
      </c>
      <c r="J77" s="16">
        <v>0</v>
      </c>
      <c r="K77" s="16">
        <f t="shared" si="15"/>
        <v>0</v>
      </c>
      <c r="L77" s="33">
        <v>21.302348778189501</v>
      </c>
      <c r="M77" s="34">
        <f t="shared" si="16"/>
        <v>21.302348778189501</v>
      </c>
      <c r="N77" s="35">
        <f t="shared" si="17"/>
        <v>0</v>
      </c>
      <c r="O77" s="36">
        <f t="shared" si="18"/>
        <v>21.302348778189501</v>
      </c>
      <c r="P77" s="64">
        <v>188027</v>
      </c>
      <c r="Q77" s="18">
        <v>1150</v>
      </c>
      <c r="R77" s="4"/>
      <c r="S77" s="4"/>
      <c r="T77" s="4"/>
    </row>
    <row r="78" spans="1:20" ht="18.75">
      <c r="A78" s="13">
        <v>155</v>
      </c>
      <c r="B78" s="13">
        <v>1532576874</v>
      </c>
      <c r="C78" s="14" t="s">
        <v>283</v>
      </c>
      <c r="D78" s="68"/>
      <c r="E78" s="16">
        <v>4</v>
      </c>
      <c r="F78" s="16">
        <v>60</v>
      </c>
      <c r="G78" s="43" t="s">
        <v>113</v>
      </c>
      <c r="H78" s="18">
        <f t="shared" si="13"/>
        <v>5</v>
      </c>
      <c r="I78" s="16">
        <f t="shared" si="14"/>
        <v>1.2</v>
      </c>
      <c r="J78" s="16">
        <v>0</v>
      </c>
      <c r="K78" s="16">
        <f t="shared" si="15"/>
        <v>6.2</v>
      </c>
      <c r="L78" s="33">
        <v>28.915832906567399</v>
      </c>
      <c r="M78" s="34">
        <f t="shared" si="16"/>
        <v>35.115832906567398</v>
      </c>
      <c r="N78" s="35">
        <f t="shared" si="17"/>
        <v>10.625</v>
      </c>
      <c r="O78" s="36">
        <f t="shared" si="18"/>
        <v>24.490832906567398</v>
      </c>
      <c r="P78" s="64"/>
      <c r="Q78" s="18"/>
      <c r="R78" s="4"/>
      <c r="S78" s="4"/>
      <c r="T78" s="4"/>
    </row>
    <row r="79" spans="1:20" ht="18.75">
      <c r="A79" s="13">
        <v>156</v>
      </c>
      <c r="B79" s="13">
        <v>1754610165</v>
      </c>
      <c r="C79" s="13" t="b">
        <v>1</v>
      </c>
      <c r="D79"/>
      <c r="E79" s="16">
        <v>1</v>
      </c>
      <c r="F79" s="16">
        <v>32</v>
      </c>
      <c r="G79" s="57" t="s">
        <v>187</v>
      </c>
      <c r="H79" s="18">
        <f t="shared" si="13"/>
        <v>1</v>
      </c>
      <c r="I79" s="16">
        <f t="shared" si="14"/>
        <v>0.64</v>
      </c>
      <c r="J79" s="16">
        <v>0</v>
      </c>
      <c r="K79" s="16">
        <f t="shared" si="15"/>
        <v>1.6400000000000001</v>
      </c>
      <c r="L79" s="33">
        <v>25.682020913982299</v>
      </c>
      <c r="M79" s="34">
        <f t="shared" si="16"/>
        <v>27.3220209139823</v>
      </c>
      <c r="N79" s="35">
        <f t="shared" si="17"/>
        <v>0</v>
      </c>
      <c r="O79" s="36">
        <f t="shared" si="18"/>
        <v>27.3220209139823</v>
      </c>
      <c r="P79" s="71"/>
      <c r="Q79" s="18"/>
      <c r="R79" s="4"/>
      <c r="S79" s="4"/>
      <c r="T79" s="4"/>
    </row>
    <row r="80" spans="1:20" ht="18.75">
      <c r="A80" s="13">
        <v>157</v>
      </c>
      <c r="B80" s="13">
        <v>738646680</v>
      </c>
      <c r="C80" s="14" t="s">
        <v>284</v>
      </c>
      <c r="E80" s="16">
        <v>1</v>
      </c>
      <c r="F80" s="16">
        <v>40</v>
      </c>
      <c r="G80" s="57" t="s">
        <v>187</v>
      </c>
      <c r="H80" s="18">
        <f t="shared" si="13"/>
        <v>1</v>
      </c>
      <c r="I80" s="16">
        <f t="shared" si="14"/>
        <v>0.8</v>
      </c>
      <c r="J80" s="16">
        <v>0</v>
      </c>
      <c r="K80" s="16">
        <f t="shared" si="15"/>
        <v>1.8</v>
      </c>
      <c r="L80" s="33">
        <v>23.804911948637201</v>
      </c>
      <c r="M80" s="34">
        <f t="shared" si="16"/>
        <v>25.604911948637202</v>
      </c>
      <c r="N80" s="35">
        <f t="shared" si="17"/>
        <v>0</v>
      </c>
      <c r="O80" s="36">
        <f t="shared" si="18"/>
        <v>25.604911948637202</v>
      </c>
      <c r="Q80" s="18"/>
      <c r="R80" s="18"/>
      <c r="S80" s="4"/>
      <c r="T80" s="4"/>
    </row>
    <row r="81" spans="1:20" ht="18.75">
      <c r="A81" s="13">
        <v>158</v>
      </c>
      <c r="B81" s="13">
        <v>1818235660</v>
      </c>
      <c r="C81" s="14" t="s">
        <v>287</v>
      </c>
      <c r="E81" s="16">
        <v>0</v>
      </c>
      <c r="F81" s="16">
        <v>0</v>
      </c>
      <c r="G81" s="57" t="s">
        <v>187</v>
      </c>
      <c r="H81" s="18">
        <f t="shared" si="13"/>
        <v>0</v>
      </c>
      <c r="I81" s="16">
        <f t="shared" si="14"/>
        <v>0</v>
      </c>
      <c r="J81" s="16">
        <v>0</v>
      </c>
      <c r="K81" s="16">
        <f t="shared" si="15"/>
        <v>0</v>
      </c>
      <c r="L81" s="33">
        <v>20.449752081464499</v>
      </c>
      <c r="M81" s="34">
        <f t="shared" si="16"/>
        <v>20.449752081464499</v>
      </c>
      <c r="N81" s="35">
        <f t="shared" si="17"/>
        <v>0</v>
      </c>
      <c r="O81" s="36">
        <f t="shared" si="18"/>
        <v>20.449752081464499</v>
      </c>
      <c r="P81" s="6"/>
      <c r="Q81" s="18"/>
      <c r="R81" s="18"/>
      <c r="S81" s="4"/>
      <c r="T81" s="4"/>
    </row>
    <row r="82" spans="1:20" ht="18.75">
      <c r="A82" s="13">
        <v>159</v>
      </c>
      <c r="B82" s="13">
        <v>353493830</v>
      </c>
      <c r="C82" s="14" t="s">
        <v>281</v>
      </c>
      <c r="E82" s="16">
        <v>0</v>
      </c>
      <c r="F82" s="16">
        <v>0</v>
      </c>
      <c r="G82" s="57" t="s">
        <v>187</v>
      </c>
      <c r="H82" s="18">
        <f t="shared" si="13"/>
        <v>0</v>
      </c>
      <c r="I82" s="16">
        <f t="shared" si="14"/>
        <v>0</v>
      </c>
      <c r="J82" s="16">
        <v>0</v>
      </c>
      <c r="K82" s="16">
        <f t="shared" si="15"/>
        <v>0</v>
      </c>
      <c r="L82" s="33">
        <v>18.3085791064563</v>
      </c>
      <c r="M82" s="34">
        <f t="shared" si="16"/>
        <v>18.3085791064563</v>
      </c>
      <c r="N82" s="35">
        <f t="shared" si="17"/>
        <v>0</v>
      </c>
      <c r="O82" s="36">
        <f t="shared" si="18"/>
        <v>18.3085791064563</v>
      </c>
      <c r="P82" s="6"/>
      <c r="Q82" s="18"/>
      <c r="R82" s="18"/>
      <c r="S82" s="4"/>
      <c r="T82" s="4"/>
    </row>
    <row r="83" spans="1:20" ht="18.75">
      <c r="A83" s="13">
        <v>160</v>
      </c>
      <c r="B83" s="13">
        <v>1984562076</v>
      </c>
      <c r="C83" s="14" t="s">
        <v>286</v>
      </c>
      <c r="E83" s="16">
        <v>0</v>
      </c>
      <c r="F83" s="16">
        <v>0</v>
      </c>
      <c r="G83" s="57" t="s">
        <v>187</v>
      </c>
      <c r="H83" s="18">
        <f t="shared" si="13"/>
        <v>0</v>
      </c>
      <c r="I83" s="16">
        <f t="shared" si="14"/>
        <v>0</v>
      </c>
      <c r="J83" s="16">
        <v>0</v>
      </c>
      <c r="K83" s="16">
        <f t="shared" si="15"/>
        <v>0</v>
      </c>
      <c r="L83" s="33">
        <v>21.300083741549301</v>
      </c>
      <c r="M83" s="34">
        <f t="shared" si="16"/>
        <v>21.300083741549301</v>
      </c>
      <c r="N83" s="35">
        <f t="shared" si="17"/>
        <v>0</v>
      </c>
      <c r="O83" s="36">
        <f t="shared" si="18"/>
        <v>21.300083741549301</v>
      </c>
      <c r="P83" s="6"/>
      <c r="Q83" s="18"/>
      <c r="R83" s="18"/>
      <c r="S83" s="4"/>
      <c r="T83" s="4"/>
    </row>
    <row r="84" spans="1:20" ht="18.75">
      <c r="A84" s="13">
        <v>161</v>
      </c>
      <c r="B84" s="13">
        <v>93971185</v>
      </c>
      <c r="C84" s="14" t="s">
        <v>289</v>
      </c>
      <c r="E84" s="16">
        <v>0</v>
      </c>
      <c r="F84" s="16">
        <v>46</v>
      </c>
      <c r="G84" s="57" t="s">
        <v>187</v>
      </c>
      <c r="H84" s="18">
        <f t="shared" si="13"/>
        <v>0</v>
      </c>
      <c r="I84" s="16">
        <f t="shared" si="14"/>
        <v>0.92</v>
      </c>
      <c r="J84" s="16">
        <v>0</v>
      </c>
      <c r="K84" s="16">
        <f t="shared" si="15"/>
        <v>0.92</v>
      </c>
      <c r="L84" s="33">
        <v>19.9088936390391</v>
      </c>
      <c r="M84" s="34">
        <f t="shared" si="16"/>
        <v>20.828893639039102</v>
      </c>
      <c r="N84" s="35">
        <f t="shared" si="17"/>
        <v>0</v>
      </c>
      <c r="O84" s="36">
        <f t="shared" si="18"/>
        <v>20.828893639039102</v>
      </c>
      <c r="P84" s="18"/>
      <c r="Q84" s="18"/>
      <c r="R84" s="4"/>
      <c r="S84" s="4"/>
      <c r="T84" s="4"/>
    </row>
    <row r="85" spans="1:20" ht="18.75">
      <c r="A85" s="13">
        <v>162</v>
      </c>
      <c r="B85" s="13">
        <v>1835331798</v>
      </c>
      <c r="C85" s="14" t="s">
        <v>292</v>
      </c>
      <c r="E85" s="16">
        <v>0</v>
      </c>
      <c r="F85" s="16">
        <v>2</v>
      </c>
      <c r="G85" s="57" t="s">
        <v>187</v>
      </c>
      <c r="H85" s="18">
        <f t="shared" si="13"/>
        <v>0</v>
      </c>
      <c r="I85" s="16">
        <f t="shared" si="14"/>
        <v>0.04</v>
      </c>
      <c r="J85" s="16">
        <v>0</v>
      </c>
      <c r="K85" s="16">
        <f t="shared" si="15"/>
        <v>0.04</v>
      </c>
      <c r="L85" s="33">
        <v>18.3967942282801</v>
      </c>
      <c r="M85" s="34">
        <f t="shared" si="16"/>
        <v>18.4367942282801</v>
      </c>
      <c r="N85" s="35">
        <f t="shared" si="17"/>
        <v>0</v>
      </c>
      <c r="O85" s="36">
        <f t="shared" si="18"/>
        <v>18.4367942282801</v>
      </c>
      <c r="P85" s="18"/>
      <c r="Q85" s="18"/>
      <c r="R85" s="4">
        <v>53</v>
      </c>
      <c r="S85" s="4">
        <f>_xlfn.AGGREGATE(16,6,$O$5:$O$84,1-(R85-1)/$V$1)</f>
        <v>18.396794228280083</v>
      </c>
      <c r="T85" s="4"/>
    </row>
    <row r="86" spans="1:20" ht="18.75">
      <c r="A86" s="13">
        <v>163</v>
      </c>
      <c r="B86" s="13">
        <v>1354654615</v>
      </c>
      <c r="C86" s="14" t="s">
        <v>293</v>
      </c>
      <c r="E86" s="16">
        <v>0</v>
      </c>
      <c r="F86" s="16">
        <v>0</v>
      </c>
      <c r="G86" s="57" t="s">
        <v>187</v>
      </c>
      <c r="H86" s="18">
        <f t="shared" si="13"/>
        <v>0</v>
      </c>
      <c r="I86" s="16">
        <f t="shared" si="14"/>
        <v>0</v>
      </c>
      <c r="J86" s="16">
        <v>0</v>
      </c>
      <c r="K86" s="16">
        <f t="shared" si="15"/>
        <v>0</v>
      </c>
      <c r="L86" s="33">
        <v>18.263360960545</v>
      </c>
      <c r="M86" s="34">
        <f t="shared" si="16"/>
        <v>18.263360960545</v>
      </c>
      <c r="N86" s="35">
        <f t="shared" si="17"/>
        <v>0</v>
      </c>
      <c r="O86" s="36">
        <f t="shared" si="18"/>
        <v>18.263360960545</v>
      </c>
      <c r="P86" s="18"/>
      <c r="Q86" s="18"/>
      <c r="R86" s="4">
        <v>56</v>
      </c>
      <c r="S86" s="4">
        <f>_xlfn.AGGREGATE(16,6,$O$5:$O$84,1-(R86-1)/$V$1)</f>
        <v>18.263360960544965</v>
      </c>
      <c r="T86" s="4"/>
    </row>
    <row r="87" spans="1:20" ht="18.75">
      <c r="A87" s="13">
        <v>164</v>
      </c>
      <c r="B87" s="13">
        <v>0</v>
      </c>
      <c r="C87" s="14"/>
      <c r="E87" s="16">
        <v>0</v>
      </c>
      <c r="F87" s="16">
        <v>0</v>
      </c>
      <c r="G87" s="57" t="s">
        <v>187</v>
      </c>
      <c r="H87" s="18">
        <f t="shared" si="13"/>
        <v>0</v>
      </c>
      <c r="I87" s="16">
        <f t="shared" si="14"/>
        <v>0</v>
      </c>
      <c r="J87" s="16">
        <v>0</v>
      </c>
      <c r="K87" s="16">
        <f t="shared" si="15"/>
        <v>0</v>
      </c>
      <c r="L87" s="33">
        <v>0</v>
      </c>
      <c r="M87" s="34">
        <f t="shared" si="16"/>
        <v>0</v>
      </c>
      <c r="N87" s="35">
        <f t="shared" si="17"/>
        <v>0</v>
      </c>
      <c r="O87" s="36">
        <f t="shared" si="18"/>
        <v>0</v>
      </c>
      <c r="P87" s="18"/>
      <c r="Q87" s="18"/>
      <c r="R87" s="4"/>
      <c r="S87" s="4"/>
      <c r="T87" s="4"/>
    </row>
  </sheetData>
  <autoFilter ref="A4:T87" xr:uid="{00000000-0009-0000-0000-00001D000000}">
    <sortState xmlns:xlrd2="http://schemas.microsoft.com/office/spreadsheetml/2017/richdata2" ref="A4:T87">
      <sortCondition ref="A4"/>
    </sortState>
  </autoFilter>
  <mergeCells count="4">
    <mergeCell ref="A1:Q1"/>
    <mergeCell ref="A2:Q2"/>
    <mergeCell ref="A3:D3"/>
    <mergeCell ref="G3:O3"/>
  </mergeCells>
  <phoneticPr fontId="22" type="noConversion"/>
  <conditionalFormatting sqref="J80">
    <cfRule type="cellIs" dxfId="239" priority="14" operator="lessThan">
      <formula>1</formula>
    </cfRule>
  </conditionalFormatting>
  <conditionalFormatting sqref="J81">
    <cfRule type="cellIs" dxfId="238" priority="13" operator="lessThan">
      <formula>1</formula>
    </cfRule>
  </conditionalFormatting>
  <conditionalFormatting sqref="J82">
    <cfRule type="cellIs" dxfId="237" priority="12" operator="lessThan">
      <formula>1</formula>
    </cfRule>
  </conditionalFormatting>
  <conditionalFormatting sqref="J83">
    <cfRule type="cellIs" dxfId="236" priority="11" operator="lessThan">
      <formula>1</formula>
    </cfRule>
  </conditionalFormatting>
  <conditionalFormatting sqref="J84">
    <cfRule type="cellIs" dxfId="235" priority="10" operator="lessThan">
      <formula>1</formula>
    </cfRule>
  </conditionalFormatting>
  <conditionalFormatting sqref="E85">
    <cfRule type="cellIs" dxfId="234" priority="9" operator="lessThan">
      <formula>1</formula>
    </cfRule>
  </conditionalFormatting>
  <conditionalFormatting sqref="F85">
    <cfRule type="cellIs" dxfId="233" priority="6" operator="lessThan">
      <formula>1</formula>
    </cfRule>
  </conditionalFormatting>
  <conditionalFormatting sqref="J85">
    <cfRule type="cellIs" dxfId="232" priority="3" operator="lessThan">
      <formula>1</formula>
    </cfRule>
  </conditionalFormatting>
  <conditionalFormatting sqref="E86">
    <cfRule type="cellIs" dxfId="231" priority="8" operator="lessThan">
      <formula>1</formula>
    </cfRule>
  </conditionalFormatting>
  <conditionalFormatting sqref="F86">
    <cfRule type="cellIs" dxfId="230" priority="5" operator="lessThan">
      <formula>1</formula>
    </cfRule>
  </conditionalFormatting>
  <conditionalFormatting sqref="J86">
    <cfRule type="cellIs" dxfId="229" priority="2" operator="lessThan">
      <formula>1</formula>
    </cfRule>
  </conditionalFormatting>
  <conditionalFormatting sqref="E87">
    <cfRule type="cellIs" dxfId="228" priority="7" operator="lessThan">
      <formula>1</formula>
    </cfRule>
  </conditionalFormatting>
  <conditionalFormatting sqref="F87">
    <cfRule type="cellIs" dxfId="227" priority="4" operator="lessThan">
      <formula>1</formula>
    </cfRule>
  </conditionalFormatting>
  <conditionalFormatting sqref="J87">
    <cfRule type="cellIs" dxfId="226" priority="1" operator="lessThan">
      <formula>1</formula>
    </cfRule>
  </conditionalFormatting>
  <conditionalFormatting sqref="E5:E84">
    <cfRule type="cellIs" dxfId="225" priority="18" operator="lessThan">
      <formula>1</formula>
    </cfRule>
  </conditionalFormatting>
  <conditionalFormatting sqref="F5:F84">
    <cfRule type="cellIs" dxfId="224" priority="17" operator="lessThan">
      <formula>1</formula>
    </cfRule>
  </conditionalFormatting>
  <conditionalFormatting sqref="J5:J77">
    <cfRule type="cellIs" dxfId="223" priority="16" operator="lessThan">
      <formula>1</formula>
    </cfRule>
  </conditionalFormatting>
  <conditionalFormatting sqref="J78:J79">
    <cfRule type="cellIs" dxfId="222" priority="15" operator="lessThan">
      <formula>1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Y50"/>
  <sheetViews>
    <sheetView topLeftCell="A19" zoomScale="70" zoomScaleNormal="70" workbookViewId="0">
      <selection activeCell="C25" sqref="C25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活动中心2020年5月2日分包贡献明细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58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5</v>
      </c>
      <c r="B5" s="13">
        <v>1044399218</v>
      </c>
      <c r="C5" s="13" t="s">
        <v>39</v>
      </c>
      <c r="D5" s="24"/>
      <c r="E5" s="16">
        <v>3</v>
      </c>
      <c r="F5" s="16">
        <v>50</v>
      </c>
      <c r="G5" s="19" t="s">
        <v>122</v>
      </c>
      <c r="H5" s="18">
        <f t="shared" ref="H5:H50" si="1">E5+IF(E5&gt;2,(E5-2)*0.5,0)</f>
        <v>3.5</v>
      </c>
      <c r="I5" s="16">
        <f t="shared" ref="I5:I50" si="2">F5/$V$13</f>
        <v>1</v>
      </c>
      <c r="J5" s="16">
        <v>0</v>
      </c>
      <c r="K5" s="16">
        <f t="shared" ref="K5:K50" si="3">SUM(I5+H5+J5)</f>
        <v>4.5</v>
      </c>
      <c r="L5" s="33">
        <v>30.0950825216777</v>
      </c>
      <c r="M5" s="34">
        <f t="shared" ref="M5:M50" si="4">K5+L5</f>
        <v>34.595082521677696</v>
      </c>
      <c r="N5" s="35">
        <f t="shared" ref="N5:N50" si="5">VLOOKUP(G5,$U$3:$V$9,2,FALSE)</f>
        <v>8.125</v>
      </c>
      <c r="O5" s="36">
        <f t="shared" ref="O5:O50" si="6">M5-N5</f>
        <v>26.470082521677696</v>
      </c>
      <c r="P5" s="18">
        <v>277871</v>
      </c>
      <c r="Q5" s="18">
        <v>1734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10</v>
      </c>
      <c r="B6" s="13">
        <v>2108977014</v>
      </c>
      <c r="C6" s="13" t="s">
        <v>49</v>
      </c>
      <c r="D6" s="24"/>
      <c r="E6" s="16">
        <v>1</v>
      </c>
      <c r="F6" s="16">
        <v>60</v>
      </c>
      <c r="G6" s="57" t="s">
        <v>187</v>
      </c>
      <c r="H6" s="18">
        <f t="shared" si="1"/>
        <v>1</v>
      </c>
      <c r="I6" s="16">
        <f t="shared" si="2"/>
        <v>1.2</v>
      </c>
      <c r="J6" s="16">
        <v>0</v>
      </c>
      <c r="K6" s="16">
        <f t="shared" si="3"/>
        <v>2.2000000000000002</v>
      </c>
      <c r="L6" s="33">
        <v>24.309729379918501</v>
      </c>
      <c r="M6" s="34">
        <f t="shared" si="4"/>
        <v>26.5097293799185</v>
      </c>
      <c r="N6" s="35">
        <f t="shared" si="5"/>
        <v>0</v>
      </c>
      <c r="O6" s="36">
        <f t="shared" si="6"/>
        <v>26.5097293799185</v>
      </c>
      <c r="P6" s="18">
        <v>311888</v>
      </c>
      <c r="Q6" s="18">
        <v>1763</v>
      </c>
      <c r="R6" s="18"/>
      <c r="S6" s="18"/>
      <c r="T6" s="18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15</v>
      </c>
      <c r="B7" s="13">
        <v>388960345</v>
      </c>
      <c r="C7" s="13" t="s">
        <v>59</v>
      </c>
      <c r="D7" s="24"/>
      <c r="E7" s="16">
        <v>2</v>
      </c>
      <c r="F7" s="16">
        <v>60</v>
      </c>
      <c r="G7" s="57" t="s">
        <v>187</v>
      </c>
      <c r="H7" s="18">
        <f t="shared" si="1"/>
        <v>2</v>
      </c>
      <c r="I7" s="16">
        <f t="shared" si="2"/>
        <v>1.2</v>
      </c>
      <c r="J7" s="16">
        <v>0</v>
      </c>
      <c r="K7" s="16">
        <f t="shared" si="3"/>
        <v>3.2</v>
      </c>
      <c r="L7" s="33">
        <v>24.716986980895101</v>
      </c>
      <c r="M7" s="34">
        <f t="shared" si="4"/>
        <v>27.9169869808951</v>
      </c>
      <c r="N7" s="35">
        <f t="shared" si="5"/>
        <v>0</v>
      </c>
      <c r="O7" s="36">
        <f t="shared" si="6"/>
        <v>27.9169869808951</v>
      </c>
      <c r="P7" s="18">
        <v>289028</v>
      </c>
      <c r="Q7" s="18">
        <v>1685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23</v>
      </c>
      <c r="B8" s="13">
        <v>340156892</v>
      </c>
      <c r="C8" s="13" t="s">
        <v>70</v>
      </c>
      <c r="D8" s="24"/>
      <c r="E8" s="16">
        <v>2</v>
      </c>
      <c r="F8" s="16">
        <v>0</v>
      </c>
      <c r="G8" s="57" t="s">
        <v>187</v>
      </c>
      <c r="H8" s="18">
        <f t="shared" si="1"/>
        <v>2</v>
      </c>
      <c r="I8" s="16">
        <f t="shared" si="2"/>
        <v>0</v>
      </c>
      <c r="J8" s="16">
        <v>0</v>
      </c>
      <c r="K8" s="16">
        <f t="shared" si="3"/>
        <v>2</v>
      </c>
      <c r="L8" s="33">
        <v>30.748628463138498</v>
      </c>
      <c r="M8" s="34">
        <f t="shared" si="4"/>
        <v>32.748628463138502</v>
      </c>
      <c r="N8" s="35">
        <f t="shared" si="5"/>
        <v>0</v>
      </c>
      <c r="O8" s="36">
        <f t="shared" si="6"/>
        <v>32.748628463138502</v>
      </c>
      <c r="P8" s="18">
        <v>282621</v>
      </c>
      <c r="Q8" s="18">
        <v>1643</v>
      </c>
      <c r="R8" s="18"/>
      <c r="S8" s="18"/>
      <c r="T8" s="18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26</v>
      </c>
      <c r="B9" s="13">
        <v>1754932067</v>
      </c>
      <c r="C9" s="13" t="s">
        <v>72</v>
      </c>
      <c r="D9" s="24"/>
      <c r="E9" s="16">
        <v>1</v>
      </c>
      <c r="F9" s="16">
        <v>39</v>
      </c>
      <c r="G9" s="23" t="s">
        <v>124</v>
      </c>
      <c r="H9" s="18">
        <f t="shared" si="1"/>
        <v>1</v>
      </c>
      <c r="I9" s="16">
        <f t="shared" si="2"/>
        <v>0.78</v>
      </c>
      <c r="J9" s="16">
        <v>0</v>
      </c>
      <c r="K9" s="16">
        <f t="shared" si="3"/>
        <v>1.78</v>
      </c>
      <c r="L9" s="33">
        <v>27.965023516993899</v>
      </c>
      <c r="M9" s="34">
        <f t="shared" si="4"/>
        <v>29.7450235169939</v>
      </c>
      <c r="N9" s="35">
        <f t="shared" si="5"/>
        <v>4.375</v>
      </c>
      <c r="O9" s="36">
        <f t="shared" si="6"/>
        <v>25.3700235169939</v>
      </c>
      <c r="P9" s="18">
        <v>256264</v>
      </c>
      <c r="Q9" s="18">
        <v>1588</v>
      </c>
      <c r="R9" s="18"/>
      <c r="S9" s="18"/>
      <c r="T9" s="4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33</v>
      </c>
      <c r="B10" s="13">
        <v>1006436515</v>
      </c>
      <c r="C10" s="13" t="s">
        <v>79</v>
      </c>
      <c r="D10" s="24"/>
      <c r="E10" s="16">
        <v>4</v>
      </c>
      <c r="F10" s="16">
        <v>60</v>
      </c>
      <c r="G10" s="19" t="s">
        <v>122</v>
      </c>
      <c r="H10" s="18">
        <f t="shared" si="1"/>
        <v>5</v>
      </c>
      <c r="I10" s="16">
        <f t="shared" si="2"/>
        <v>1.2</v>
      </c>
      <c r="J10" s="16">
        <v>0</v>
      </c>
      <c r="K10" s="16">
        <f t="shared" si="3"/>
        <v>6.2</v>
      </c>
      <c r="L10" s="33">
        <v>29.437550503049302</v>
      </c>
      <c r="M10" s="34">
        <f t="shared" si="4"/>
        <v>35.637550503049304</v>
      </c>
      <c r="N10" s="35">
        <f t="shared" si="5"/>
        <v>8.125</v>
      </c>
      <c r="O10" s="36">
        <f t="shared" si="6"/>
        <v>27.512550503049304</v>
      </c>
      <c r="P10" s="18">
        <v>261512</v>
      </c>
      <c r="Q10" s="18">
        <v>1608</v>
      </c>
      <c r="R10" s="18"/>
      <c r="S10" s="18"/>
      <c r="T10" s="4"/>
      <c r="U10" s="50"/>
    </row>
    <row r="11" spans="1:25" s="1" customFormat="1" ht="18.75">
      <c r="A11" s="14">
        <v>43</v>
      </c>
      <c r="B11" s="13">
        <v>1853818182</v>
      </c>
      <c r="C11" s="13" t="s">
        <v>89</v>
      </c>
      <c r="D11" s="24"/>
      <c r="E11" s="16">
        <v>0</v>
      </c>
      <c r="F11" s="16">
        <v>10</v>
      </c>
      <c r="G11" s="57" t="s">
        <v>187</v>
      </c>
      <c r="H11" s="18">
        <f t="shared" si="1"/>
        <v>0</v>
      </c>
      <c r="I11" s="16">
        <f t="shared" si="2"/>
        <v>0.2</v>
      </c>
      <c r="J11" s="16">
        <v>0</v>
      </c>
      <c r="K11" s="16">
        <f t="shared" si="3"/>
        <v>0.2</v>
      </c>
      <c r="L11" s="33">
        <v>24.707670137230899</v>
      </c>
      <c r="M11" s="34">
        <f t="shared" si="4"/>
        <v>24.907670137230898</v>
      </c>
      <c r="N11" s="35">
        <f t="shared" si="5"/>
        <v>0</v>
      </c>
      <c r="O11" s="36">
        <f t="shared" si="6"/>
        <v>24.907670137230898</v>
      </c>
      <c r="P11" s="18">
        <v>412874</v>
      </c>
      <c r="Q11" s="18">
        <v>2190</v>
      </c>
      <c r="R11" s="18"/>
      <c r="S11" s="18"/>
      <c r="T11" s="18"/>
      <c r="U11" s="51" t="s">
        <v>209</v>
      </c>
      <c r="V11" s="1">
        <v>15000</v>
      </c>
    </row>
    <row r="12" spans="1:25" s="2" customFormat="1" ht="18.75">
      <c r="A12" s="14">
        <v>46</v>
      </c>
      <c r="B12" s="13">
        <v>2109182835</v>
      </c>
      <c r="C12" s="13" t="s">
        <v>92</v>
      </c>
      <c r="D12" s="24"/>
      <c r="E12" s="16">
        <v>3</v>
      </c>
      <c r="F12" s="16">
        <v>40</v>
      </c>
      <c r="G12" s="57" t="s">
        <v>187</v>
      </c>
      <c r="H12" s="18">
        <f t="shared" si="1"/>
        <v>3.5</v>
      </c>
      <c r="I12" s="16">
        <f t="shared" si="2"/>
        <v>0.8</v>
      </c>
      <c r="J12" s="16">
        <v>0</v>
      </c>
      <c r="K12" s="16">
        <f t="shared" si="3"/>
        <v>4.3</v>
      </c>
      <c r="L12" s="33">
        <v>24.5313648291947</v>
      </c>
      <c r="M12" s="34">
        <f t="shared" si="4"/>
        <v>28.831364829194701</v>
      </c>
      <c r="N12" s="35">
        <f t="shared" si="5"/>
        <v>0</v>
      </c>
      <c r="O12" s="36">
        <f t="shared" si="6"/>
        <v>28.831364829194701</v>
      </c>
      <c r="P12" s="18">
        <v>283399</v>
      </c>
      <c r="Q12" s="18">
        <v>1660</v>
      </c>
      <c r="R12" s="18"/>
      <c r="S12" s="18"/>
      <c r="T12" s="18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49</v>
      </c>
      <c r="B13" s="13">
        <v>311361673</v>
      </c>
      <c r="C13" s="13" t="s">
        <v>95</v>
      </c>
      <c r="D13" s="24"/>
      <c r="E13" s="16">
        <v>0</v>
      </c>
      <c r="F13" s="16">
        <v>0</v>
      </c>
      <c r="G13" s="57" t="s">
        <v>187</v>
      </c>
      <c r="H13" s="18">
        <f t="shared" si="1"/>
        <v>0</v>
      </c>
      <c r="I13" s="16">
        <f t="shared" si="2"/>
        <v>0</v>
      </c>
      <c r="J13" s="16">
        <v>0</v>
      </c>
      <c r="K13" s="16">
        <f t="shared" si="3"/>
        <v>0</v>
      </c>
      <c r="L13" s="33">
        <v>39.07</v>
      </c>
      <c r="M13" s="34">
        <f t="shared" si="4"/>
        <v>39.07</v>
      </c>
      <c r="N13" s="35">
        <f t="shared" si="5"/>
        <v>0</v>
      </c>
      <c r="O13" s="36">
        <f t="shared" si="6"/>
        <v>39.07</v>
      </c>
      <c r="P13" s="18">
        <v>441386</v>
      </c>
      <c r="Q13" s="18">
        <v>2521</v>
      </c>
      <c r="R13" s="18"/>
      <c r="S13" s="18"/>
      <c r="T13" s="18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53</v>
      </c>
      <c r="B14" s="13">
        <v>500959924</v>
      </c>
      <c r="C14" s="13" t="s">
        <v>268</v>
      </c>
      <c r="D14" s="24" t="s">
        <v>99</v>
      </c>
      <c r="E14" s="16">
        <v>2</v>
      </c>
      <c r="F14" s="16">
        <v>60</v>
      </c>
      <c r="G14" s="57" t="s">
        <v>187</v>
      </c>
      <c r="H14" s="18">
        <f t="shared" si="1"/>
        <v>2</v>
      </c>
      <c r="I14" s="16">
        <f t="shared" si="2"/>
        <v>1.2</v>
      </c>
      <c r="J14" s="16">
        <v>0</v>
      </c>
      <c r="K14" s="16">
        <f t="shared" si="3"/>
        <v>3.2</v>
      </c>
      <c r="L14" s="33">
        <v>23.891302664048201</v>
      </c>
      <c r="M14" s="34">
        <f t="shared" si="4"/>
        <v>27.0913026640482</v>
      </c>
      <c r="N14" s="35">
        <f t="shared" si="5"/>
        <v>0</v>
      </c>
      <c r="O14" s="36">
        <f t="shared" si="6"/>
        <v>27.0913026640482</v>
      </c>
      <c r="P14" s="18">
        <v>282174</v>
      </c>
      <c r="Q14" s="18">
        <v>1764</v>
      </c>
      <c r="R14" s="18"/>
      <c r="S14" s="18"/>
      <c r="T14" s="18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58</v>
      </c>
      <c r="B15" s="13">
        <v>1875367946</v>
      </c>
      <c r="C15" s="13" t="s">
        <v>121</v>
      </c>
      <c r="D15" s="14"/>
      <c r="E15" s="16">
        <v>4</v>
      </c>
      <c r="F15" s="16">
        <v>60</v>
      </c>
      <c r="G15" s="23" t="s">
        <v>124</v>
      </c>
      <c r="H15" s="18">
        <f t="shared" si="1"/>
        <v>5</v>
      </c>
      <c r="I15" s="16">
        <f t="shared" si="2"/>
        <v>1.2</v>
      </c>
      <c r="J15" s="16">
        <v>0</v>
      </c>
      <c r="K15" s="16">
        <f t="shared" si="3"/>
        <v>6.2</v>
      </c>
      <c r="L15" s="33">
        <v>24.919561407363499</v>
      </c>
      <c r="M15" s="34">
        <f t="shared" si="4"/>
        <v>31.119561407363499</v>
      </c>
      <c r="N15" s="35">
        <f t="shared" si="5"/>
        <v>4.375</v>
      </c>
      <c r="O15" s="36">
        <f t="shared" si="6"/>
        <v>26.744561407363499</v>
      </c>
      <c r="P15" s="18">
        <v>261483</v>
      </c>
      <c r="Q15" s="18">
        <v>1481</v>
      </c>
      <c r="R15" s="18"/>
      <c r="S15" s="18"/>
      <c r="T15" s="18"/>
      <c r="U15" s="1" t="s">
        <v>213</v>
      </c>
      <c r="V15" s="53">
        <v>5</v>
      </c>
      <c r="W15" s="1"/>
      <c r="X15" s="1"/>
      <c r="Y15" s="1"/>
    </row>
    <row r="16" spans="1:25" s="2" customFormat="1" ht="18.75">
      <c r="A16" s="14">
        <v>62</v>
      </c>
      <c r="B16" s="13">
        <v>643913124</v>
      </c>
      <c r="C16" s="13" t="s">
        <v>125</v>
      </c>
      <c r="D16" s="24"/>
      <c r="E16" s="16">
        <v>1</v>
      </c>
      <c r="F16" s="16">
        <v>50</v>
      </c>
      <c r="G16" s="57" t="s">
        <v>187</v>
      </c>
      <c r="H16" s="18">
        <f t="shared" si="1"/>
        <v>1</v>
      </c>
      <c r="I16" s="16">
        <f t="shared" si="2"/>
        <v>1</v>
      </c>
      <c r="J16" s="16">
        <v>0</v>
      </c>
      <c r="K16" s="16">
        <f t="shared" si="3"/>
        <v>2</v>
      </c>
      <c r="L16" s="33">
        <v>24.804814009244101</v>
      </c>
      <c r="M16" s="34">
        <f t="shared" si="4"/>
        <v>26.804814009244101</v>
      </c>
      <c r="N16" s="35">
        <f t="shared" si="5"/>
        <v>0</v>
      </c>
      <c r="O16" s="36">
        <f t="shared" si="6"/>
        <v>26.804814009244101</v>
      </c>
      <c r="P16" s="18">
        <v>346315</v>
      </c>
      <c r="Q16" s="18">
        <v>2089</v>
      </c>
      <c r="R16" s="18"/>
      <c r="S16" s="18"/>
      <c r="T16" s="18"/>
      <c r="U16" s="1" t="s">
        <v>214</v>
      </c>
      <c r="V16" s="53">
        <v>2</v>
      </c>
      <c r="W16" s="1"/>
      <c r="X16" s="1"/>
      <c r="Y16" s="1"/>
    </row>
    <row r="17" spans="1:25" s="2" customFormat="1" ht="18.75">
      <c r="A17" s="14">
        <v>78</v>
      </c>
      <c r="B17" s="13">
        <v>783202763</v>
      </c>
      <c r="C17" s="13" t="s">
        <v>148</v>
      </c>
      <c r="D17" s="24"/>
      <c r="E17" s="16">
        <v>1</v>
      </c>
      <c r="F17" s="16">
        <v>49</v>
      </c>
      <c r="G17" s="57" t="s">
        <v>187</v>
      </c>
      <c r="H17" s="18">
        <f t="shared" si="1"/>
        <v>1</v>
      </c>
      <c r="I17" s="16">
        <f t="shared" si="2"/>
        <v>0.98</v>
      </c>
      <c r="J17" s="16">
        <v>0</v>
      </c>
      <c r="K17" s="16">
        <f t="shared" si="3"/>
        <v>1.98</v>
      </c>
      <c r="L17" s="33">
        <v>26.391848680342299</v>
      </c>
      <c r="M17" s="34">
        <f t="shared" si="4"/>
        <v>28.3718486803423</v>
      </c>
      <c r="N17" s="35">
        <f t="shared" si="5"/>
        <v>0</v>
      </c>
      <c r="O17" s="36">
        <f t="shared" si="6"/>
        <v>28.3718486803423</v>
      </c>
      <c r="P17" s="18">
        <v>229380</v>
      </c>
      <c r="Q17" s="18">
        <v>1249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82</v>
      </c>
      <c r="B18" s="13">
        <v>982362214</v>
      </c>
      <c r="C18" s="13" t="s">
        <v>144</v>
      </c>
      <c r="D18" s="24"/>
      <c r="E18" s="16">
        <v>4</v>
      </c>
      <c r="F18" s="16">
        <v>60</v>
      </c>
      <c r="G18" s="22" t="s">
        <v>123</v>
      </c>
      <c r="H18" s="18">
        <f t="shared" si="1"/>
        <v>5</v>
      </c>
      <c r="I18" s="16">
        <f t="shared" si="2"/>
        <v>1.2</v>
      </c>
      <c r="J18" s="16">
        <v>0</v>
      </c>
      <c r="K18" s="16">
        <f t="shared" si="3"/>
        <v>6.2</v>
      </c>
      <c r="L18" s="33">
        <v>27.8946844779956</v>
      </c>
      <c r="M18" s="34">
        <f t="shared" si="4"/>
        <v>34.0946844779956</v>
      </c>
      <c r="N18" s="35">
        <f t="shared" si="5"/>
        <v>6.25</v>
      </c>
      <c r="O18" s="36">
        <f t="shared" si="6"/>
        <v>27.8446844779956</v>
      </c>
      <c r="P18" s="18">
        <v>276778</v>
      </c>
      <c r="Q18" s="18">
        <v>1695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87</v>
      </c>
      <c r="B19" s="13">
        <v>1126397085</v>
      </c>
      <c r="C19" s="13" t="s">
        <v>153</v>
      </c>
      <c r="D19" s="24"/>
      <c r="E19" s="16">
        <v>4</v>
      </c>
      <c r="F19" s="16">
        <v>60</v>
      </c>
      <c r="G19" s="19" t="s">
        <v>122</v>
      </c>
      <c r="H19" s="18">
        <f t="shared" si="1"/>
        <v>5</v>
      </c>
      <c r="I19" s="16">
        <f t="shared" si="2"/>
        <v>1.2</v>
      </c>
      <c r="J19" s="16">
        <v>0</v>
      </c>
      <c r="K19" s="16">
        <f t="shared" si="3"/>
        <v>6.2</v>
      </c>
      <c r="L19" s="33">
        <v>28.131284792038102</v>
      </c>
      <c r="M19" s="34">
        <f t="shared" si="4"/>
        <v>34.331284792038105</v>
      </c>
      <c r="N19" s="35">
        <f t="shared" si="5"/>
        <v>8.125</v>
      </c>
      <c r="O19" s="36">
        <f t="shared" si="6"/>
        <v>26.206284792038105</v>
      </c>
      <c r="P19" s="18">
        <v>262010</v>
      </c>
      <c r="Q19" s="18">
        <v>1628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4">
        <v>92</v>
      </c>
      <c r="B20" s="13">
        <v>1367873925</v>
      </c>
      <c r="C20" s="13" t="s">
        <v>191</v>
      </c>
      <c r="D20" s="24" t="s">
        <v>159</v>
      </c>
      <c r="E20" s="16">
        <v>3</v>
      </c>
      <c r="F20" s="16">
        <v>60</v>
      </c>
      <c r="G20" s="57" t="s">
        <v>187</v>
      </c>
      <c r="H20" s="18">
        <f t="shared" si="1"/>
        <v>3.5</v>
      </c>
      <c r="I20" s="16">
        <f t="shared" si="2"/>
        <v>1.2</v>
      </c>
      <c r="J20" s="16">
        <v>0</v>
      </c>
      <c r="K20" s="16">
        <f t="shared" si="3"/>
        <v>4.7</v>
      </c>
      <c r="L20" s="33">
        <v>24.494622861229601</v>
      </c>
      <c r="M20" s="34">
        <f t="shared" si="4"/>
        <v>29.1946228612296</v>
      </c>
      <c r="N20" s="35">
        <f t="shared" si="5"/>
        <v>0</v>
      </c>
      <c r="O20" s="36">
        <f t="shared" si="6"/>
        <v>29.1946228612296</v>
      </c>
      <c r="P20" s="18">
        <v>252810</v>
      </c>
      <c r="Q20" s="18">
        <v>1623</v>
      </c>
      <c r="R20" s="18"/>
      <c r="S20" s="18"/>
      <c r="T20" s="47"/>
      <c r="U20" s="1"/>
      <c r="V20" s="1"/>
      <c r="W20" s="1"/>
      <c r="X20" s="1"/>
      <c r="Y20" s="1"/>
    </row>
    <row r="21" spans="1:25" s="2" customFormat="1" ht="18.75">
      <c r="A21" s="14">
        <v>94</v>
      </c>
      <c r="B21" s="13">
        <v>1885772704</v>
      </c>
      <c r="C21" s="13" t="s">
        <v>180</v>
      </c>
      <c r="D21" s="24"/>
      <c r="E21" s="16">
        <v>0</v>
      </c>
      <c r="F21" s="16">
        <v>50</v>
      </c>
      <c r="G21" s="57" t="s">
        <v>187</v>
      </c>
      <c r="H21" s="18">
        <f t="shared" si="1"/>
        <v>0</v>
      </c>
      <c r="I21" s="16">
        <f t="shared" si="2"/>
        <v>1</v>
      </c>
      <c r="J21" s="16">
        <v>0</v>
      </c>
      <c r="K21" s="16">
        <f t="shared" si="3"/>
        <v>1</v>
      </c>
      <c r="L21" s="33">
        <v>24.328106055752901</v>
      </c>
      <c r="M21" s="34">
        <f t="shared" si="4"/>
        <v>25.328106055752901</v>
      </c>
      <c r="N21" s="35">
        <f t="shared" si="5"/>
        <v>0</v>
      </c>
      <c r="O21" s="36">
        <f t="shared" si="6"/>
        <v>25.328106055752901</v>
      </c>
      <c r="P21" s="18">
        <v>232851</v>
      </c>
      <c r="Q21" s="18">
        <v>1258</v>
      </c>
      <c r="R21" s="18"/>
      <c r="S21" s="18"/>
      <c r="T21" s="47"/>
      <c r="U21" s="1"/>
      <c r="V21" s="1"/>
      <c r="W21" s="1"/>
      <c r="X21" s="1"/>
      <c r="Y21" s="1"/>
    </row>
    <row r="22" spans="1:25" s="1" customFormat="1" ht="18.75">
      <c r="A22" s="14">
        <v>103</v>
      </c>
      <c r="B22" s="13">
        <v>1540443440</v>
      </c>
      <c r="C22" s="13" t="s">
        <v>193</v>
      </c>
      <c r="D22" s="24" t="s">
        <v>189</v>
      </c>
      <c r="E22" s="16">
        <v>3</v>
      </c>
      <c r="F22" s="16">
        <v>50</v>
      </c>
      <c r="G22" s="57" t="s">
        <v>187</v>
      </c>
      <c r="H22" s="18">
        <f t="shared" si="1"/>
        <v>3.5</v>
      </c>
      <c r="I22" s="16">
        <f t="shared" si="2"/>
        <v>1</v>
      </c>
      <c r="J22" s="16">
        <v>0</v>
      </c>
      <c r="K22" s="16">
        <f t="shared" si="3"/>
        <v>4.5</v>
      </c>
      <c r="L22" s="33">
        <v>24.868745987166701</v>
      </c>
      <c r="M22" s="34">
        <f t="shared" si="4"/>
        <v>29.368745987166701</v>
      </c>
      <c r="N22" s="35">
        <f t="shared" si="5"/>
        <v>0</v>
      </c>
      <c r="O22" s="36">
        <f t="shared" si="6"/>
        <v>29.368745987166701</v>
      </c>
      <c r="P22" s="18">
        <v>224007</v>
      </c>
      <c r="Q22" s="18">
        <v>1301</v>
      </c>
      <c r="R22" s="18"/>
      <c r="S22" s="18"/>
      <c r="T22" s="33"/>
    </row>
    <row r="23" spans="1:25" s="1" customFormat="1" ht="18.75">
      <c r="A23" s="14">
        <v>107</v>
      </c>
      <c r="B23" s="13">
        <v>662528105</v>
      </c>
      <c r="C23" s="13" t="s">
        <v>195</v>
      </c>
      <c r="D23" s="24"/>
      <c r="E23" s="16">
        <v>3</v>
      </c>
      <c r="F23" s="16">
        <v>50</v>
      </c>
      <c r="G23" s="57" t="s">
        <v>187</v>
      </c>
      <c r="H23" s="18">
        <f t="shared" si="1"/>
        <v>3.5</v>
      </c>
      <c r="I23" s="16">
        <f t="shared" si="2"/>
        <v>1</v>
      </c>
      <c r="J23" s="16">
        <v>0</v>
      </c>
      <c r="K23" s="16">
        <f t="shared" si="3"/>
        <v>4.5</v>
      </c>
      <c r="L23" s="33">
        <v>23.628268565663902</v>
      </c>
      <c r="M23" s="34">
        <f t="shared" si="4"/>
        <v>28.128268565663902</v>
      </c>
      <c r="N23" s="35">
        <f t="shared" si="5"/>
        <v>0</v>
      </c>
      <c r="O23" s="36">
        <f t="shared" si="6"/>
        <v>28.128268565663902</v>
      </c>
      <c r="P23" s="18">
        <v>236625</v>
      </c>
      <c r="Q23" s="18">
        <v>1475</v>
      </c>
      <c r="R23" s="18"/>
      <c r="S23" s="18"/>
      <c r="T23" s="47"/>
    </row>
    <row r="24" spans="1:25" s="1" customFormat="1" ht="18.75">
      <c r="A24" s="14">
        <v>34</v>
      </c>
      <c r="B24" s="13">
        <v>2021794494</v>
      </c>
      <c r="C24" s="13" t="s">
        <v>80</v>
      </c>
      <c r="D24" s="24"/>
      <c r="E24" s="16">
        <v>4</v>
      </c>
      <c r="F24" s="16">
        <v>60</v>
      </c>
      <c r="G24" s="57" t="s">
        <v>187</v>
      </c>
      <c r="H24" s="18">
        <f t="shared" si="1"/>
        <v>5</v>
      </c>
      <c r="I24" s="16">
        <f t="shared" si="2"/>
        <v>1.2</v>
      </c>
      <c r="J24" s="16">
        <v>0</v>
      </c>
      <c r="K24" s="16">
        <f t="shared" si="3"/>
        <v>6.2</v>
      </c>
      <c r="L24" s="33">
        <v>23.2467749470242</v>
      </c>
      <c r="M24" s="34">
        <f t="shared" si="4"/>
        <v>29.446774947024199</v>
      </c>
      <c r="N24" s="35">
        <f t="shared" si="5"/>
        <v>0</v>
      </c>
      <c r="O24" s="36">
        <f t="shared" si="6"/>
        <v>29.446774947024199</v>
      </c>
      <c r="P24" s="18">
        <v>304370</v>
      </c>
      <c r="Q24" s="18">
        <v>1862</v>
      </c>
      <c r="R24" s="18"/>
      <c r="S24" s="18"/>
      <c r="T24" s="18"/>
    </row>
    <row r="25" spans="1:25" s="1" customFormat="1" ht="18.75" customHeight="1">
      <c r="A25" s="14">
        <v>35</v>
      </c>
      <c r="B25" s="13"/>
      <c r="C25" s="13" t="s">
        <v>81</v>
      </c>
      <c r="D25" s="24"/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 t="e">
        <v>#N/A</v>
      </c>
      <c r="M25" s="34" t="e">
        <f t="shared" si="4"/>
        <v>#N/A</v>
      </c>
      <c r="N25" s="35">
        <f t="shared" si="5"/>
        <v>0</v>
      </c>
      <c r="O25" s="36" t="e">
        <f t="shared" si="6"/>
        <v>#N/A</v>
      </c>
      <c r="P25" s="18"/>
      <c r="Q25" s="18"/>
      <c r="R25" s="18"/>
      <c r="S25" s="18"/>
      <c r="T25" s="18"/>
    </row>
    <row r="26" spans="1:25" s="1" customFormat="1" ht="18.75">
      <c r="A26" s="14">
        <v>1</v>
      </c>
      <c r="B26" s="13">
        <v>1782151946</v>
      </c>
      <c r="C26" s="13" t="s">
        <v>26</v>
      </c>
      <c r="D26" s="24"/>
      <c r="E26" s="16">
        <v>4</v>
      </c>
      <c r="F26" s="16">
        <v>50</v>
      </c>
      <c r="G26" s="57" t="s">
        <v>187</v>
      </c>
      <c r="H26" s="18">
        <f t="shared" si="1"/>
        <v>5</v>
      </c>
      <c r="I26" s="16">
        <f t="shared" si="2"/>
        <v>1</v>
      </c>
      <c r="J26" s="16">
        <v>0</v>
      </c>
      <c r="K26" s="16">
        <f t="shared" si="3"/>
        <v>6</v>
      </c>
      <c r="L26" s="33">
        <v>23.387836824614599</v>
      </c>
      <c r="M26" s="34">
        <f t="shared" si="4"/>
        <v>29.387836824614599</v>
      </c>
      <c r="N26" s="35">
        <f t="shared" si="5"/>
        <v>0</v>
      </c>
      <c r="O26" s="36">
        <f t="shared" si="6"/>
        <v>29.387836824614599</v>
      </c>
      <c r="P26" s="18">
        <v>343640</v>
      </c>
      <c r="Q26" s="18">
        <v>2056</v>
      </c>
      <c r="R26" s="18"/>
      <c r="S26" s="18"/>
      <c r="T26" s="18"/>
    </row>
    <row r="27" spans="1:25" s="1" customFormat="1" ht="18.75">
      <c r="A27" s="13">
        <v>110</v>
      </c>
      <c r="B27" s="13">
        <v>1968703358</v>
      </c>
      <c r="C27" s="13" t="s">
        <v>239</v>
      </c>
      <c r="D27" s="68"/>
      <c r="E27" s="16">
        <v>3</v>
      </c>
      <c r="F27" s="16">
        <v>50</v>
      </c>
      <c r="G27" s="57" t="s">
        <v>187</v>
      </c>
      <c r="H27" s="18">
        <f t="shared" si="1"/>
        <v>3.5</v>
      </c>
      <c r="I27" s="16">
        <f t="shared" si="2"/>
        <v>1</v>
      </c>
      <c r="J27" s="16">
        <v>0</v>
      </c>
      <c r="K27" s="16">
        <f t="shared" si="3"/>
        <v>4.5</v>
      </c>
      <c r="L27" s="33">
        <v>24.48</v>
      </c>
      <c r="M27" s="34">
        <f t="shared" si="4"/>
        <v>28.98</v>
      </c>
      <c r="N27" s="35">
        <f t="shared" si="5"/>
        <v>0</v>
      </c>
      <c r="O27" s="36">
        <f t="shared" si="6"/>
        <v>28.98</v>
      </c>
      <c r="P27" s="18">
        <v>319754</v>
      </c>
      <c r="Q27" s="18">
        <v>1994</v>
      </c>
      <c r="R27" s="18"/>
      <c r="S27" s="18"/>
      <c r="T27" s="48"/>
    </row>
    <row r="28" spans="1:25" s="2" customFormat="1" ht="18.75">
      <c r="A28" s="13">
        <v>116</v>
      </c>
      <c r="B28" s="13">
        <v>2122596917</v>
      </c>
      <c r="C28" s="13" t="s">
        <v>217</v>
      </c>
      <c r="D28" s="68"/>
      <c r="E28" s="16">
        <v>4</v>
      </c>
      <c r="F28" s="16">
        <v>60</v>
      </c>
      <c r="G28" s="23" t="s">
        <v>124</v>
      </c>
      <c r="H28" s="18">
        <f t="shared" si="1"/>
        <v>5</v>
      </c>
      <c r="I28" s="16">
        <f t="shared" si="2"/>
        <v>1.2</v>
      </c>
      <c r="J28" s="16">
        <v>0</v>
      </c>
      <c r="K28" s="16">
        <f t="shared" si="3"/>
        <v>6.2</v>
      </c>
      <c r="L28" s="33">
        <v>24.218985069144001</v>
      </c>
      <c r="M28" s="34">
        <f t="shared" si="4"/>
        <v>30.418985069144</v>
      </c>
      <c r="N28" s="35">
        <f t="shared" si="5"/>
        <v>4.375</v>
      </c>
      <c r="O28" s="36">
        <f t="shared" si="6"/>
        <v>26.043985069144</v>
      </c>
      <c r="P28" s="18">
        <v>237198</v>
      </c>
      <c r="Q28" s="18">
        <v>1309</v>
      </c>
      <c r="R28" s="18"/>
      <c r="S28" s="18"/>
      <c r="T28" s="48"/>
      <c r="U28" s="1"/>
      <c r="V28" s="1"/>
      <c r="W28" s="1"/>
      <c r="X28" s="1"/>
      <c r="Y28" s="1"/>
    </row>
    <row r="29" spans="1:25" s="2" customFormat="1" ht="18.75">
      <c r="A29" s="13">
        <v>118</v>
      </c>
      <c r="B29" s="13">
        <v>2018112397</v>
      </c>
      <c r="C29" s="13" t="s">
        <v>290</v>
      </c>
      <c r="D29" s="68" t="s">
        <v>221</v>
      </c>
      <c r="E29" s="16">
        <v>0</v>
      </c>
      <c r="F29" s="16">
        <v>60</v>
      </c>
      <c r="G29" s="57" t="s">
        <v>187</v>
      </c>
      <c r="H29" s="18">
        <f t="shared" si="1"/>
        <v>0</v>
      </c>
      <c r="I29" s="16">
        <f t="shared" si="2"/>
        <v>1.2</v>
      </c>
      <c r="J29" s="16">
        <v>0</v>
      </c>
      <c r="K29" s="16">
        <f t="shared" si="3"/>
        <v>1.2</v>
      </c>
      <c r="L29" s="33">
        <v>24.289126646349001</v>
      </c>
      <c r="M29" s="34">
        <f t="shared" si="4"/>
        <v>25.489126646349</v>
      </c>
      <c r="N29" s="35">
        <f t="shared" si="5"/>
        <v>0</v>
      </c>
      <c r="O29" s="36">
        <f t="shared" si="6"/>
        <v>25.489126646349</v>
      </c>
      <c r="P29" s="18">
        <v>241266</v>
      </c>
      <c r="Q29" s="18">
        <v>1124</v>
      </c>
      <c r="R29" s="18"/>
      <c r="S29" s="18"/>
      <c r="T29" s="48"/>
      <c r="U29" s="1"/>
      <c r="V29" s="1"/>
      <c r="W29" s="1"/>
      <c r="X29" s="1"/>
      <c r="Y29" s="1"/>
    </row>
    <row r="30" spans="1:25" s="2" customFormat="1" ht="18.75">
      <c r="A30" s="14">
        <v>120</v>
      </c>
      <c r="B30" s="13">
        <v>171422146</v>
      </c>
      <c r="C30" s="13" t="s">
        <v>246</v>
      </c>
      <c r="D30" s="13" t="s">
        <v>226</v>
      </c>
      <c r="E30" s="16">
        <v>2</v>
      </c>
      <c r="F30" s="16">
        <v>60</v>
      </c>
      <c r="G30" s="57" t="s">
        <v>187</v>
      </c>
      <c r="H30" s="18">
        <f t="shared" si="1"/>
        <v>2</v>
      </c>
      <c r="I30" s="16">
        <f t="shared" si="2"/>
        <v>1.2</v>
      </c>
      <c r="J30" s="16">
        <v>0</v>
      </c>
      <c r="K30" s="16">
        <f t="shared" si="3"/>
        <v>3.2</v>
      </c>
      <c r="L30" s="33">
        <v>24.4986191970861</v>
      </c>
      <c r="M30" s="34">
        <f t="shared" si="4"/>
        <v>27.698619197086099</v>
      </c>
      <c r="N30" s="35">
        <f t="shared" si="5"/>
        <v>0</v>
      </c>
      <c r="O30" s="36">
        <f t="shared" si="6"/>
        <v>27.698619197086099</v>
      </c>
      <c r="P30" s="18">
        <v>316380</v>
      </c>
      <c r="Q30" s="18">
        <v>2037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4">
        <v>122</v>
      </c>
      <c r="B31" s="13">
        <v>1940099728</v>
      </c>
      <c r="C31" s="13" t="s">
        <v>228</v>
      </c>
      <c r="D31" s="24"/>
      <c r="E31" s="16">
        <v>3</v>
      </c>
      <c r="F31" s="16">
        <v>60</v>
      </c>
      <c r="G31" s="19" t="s">
        <v>122</v>
      </c>
      <c r="H31" s="18">
        <f t="shared" si="1"/>
        <v>3.5</v>
      </c>
      <c r="I31" s="16">
        <f t="shared" si="2"/>
        <v>1.2</v>
      </c>
      <c r="J31" s="16">
        <v>0</v>
      </c>
      <c r="K31" s="16">
        <f t="shared" si="3"/>
        <v>4.7</v>
      </c>
      <c r="L31" s="33">
        <v>30.448816823243799</v>
      </c>
      <c r="M31" s="34">
        <f t="shared" si="4"/>
        <v>35.148816823243799</v>
      </c>
      <c r="N31" s="35">
        <f t="shared" si="5"/>
        <v>8.125</v>
      </c>
      <c r="O31" s="36">
        <f t="shared" si="6"/>
        <v>27.023816823243799</v>
      </c>
      <c r="P31" s="18">
        <v>286516</v>
      </c>
      <c r="Q31" s="18">
        <v>1750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3">
        <v>126</v>
      </c>
      <c r="B32" s="13">
        <v>2052156392</v>
      </c>
      <c r="C32" s="14" t="s">
        <v>234</v>
      </c>
      <c r="D32" s="68"/>
      <c r="E32" s="16">
        <v>0</v>
      </c>
      <c r="F32" s="16">
        <v>40</v>
      </c>
      <c r="G32" s="57" t="s">
        <v>187</v>
      </c>
      <c r="H32" s="18">
        <f t="shared" si="1"/>
        <v>0</v>
      </c>
      <c r="I32" s="16">
        <f t="shared" si="2"/>
        <v>0.8</v>
      </c>
      <c r="J32" s="16">
        <v>0</v>
      </c>
      <c r="K32" s="16">
        <f t="shared" si="3"/>
        <v>0.8</v>
      </c>
      <c r="L32" s="33">
        <v>30.112854270305899</v>
      </c>
      <c r="M32" s="34">
        <f t="shared" si="4"/>
        <v>30.9128542703059</v>
      </c>
      <c r="N32" s="35">
        <f t="shared" si="5"/>
        <v>0</v>
      </c>
      <c r="O32" s="36">
        <f t="shared" si="6"/>
        <v>30.9128542703059</v>
      </c>
      <c r="P32" s="18">
        <v>310960</v>
      </c>
      <c r="Q32" s="18">
        <v>1837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3">
        <v>127</v>
      </c>
      <c r="B33" s="13">
        <v>615908706</v>
      </c>
      <c r="C33" s="14" t="s">
        <v>240</v>
      </c>
      <c r="D33" s="68" t="s">
        <v>232</v>
      </c>
      <c r="E33" s="16">
        <v>4</v>
      </c>
      <c r="F33" s="16">
        <v>60</v>
      </c>
      <c r="G33" s="23" t="s">
        <v>124</v>
      </c>
      <c r="H33" s="18">
        <f t="shared" si="1"/>
        <v>5</v>
      </c>
      <c r="I33" s="16">
        <f t="shared" si="2"/>
        <v>1.2</v>
      </c>
      <c r="J33" s="16">
        <v>0</v>
      </c>
      <c r="K33" s="16">
        <f t="shared" si="3"/>
        <v>6.2</v>
      </c>
      <c r="L33" s="33">
        <v>24.658087704154301</v>
      </c>
      <c r="M33" s="34">
        <f t="shared" si="4"/>
        <v>30.8580877041543</v>
      </c>
      <c r="N33" s="35">
        <f t="shared" si="5"/>
        <v>4.375</v>
      </c>
      <c r="O33" s="36">
        <f t="shared" si="6"/>
        <v>26.4830877041543</v>
      </c>
      <c r="P33" s="18">
        <v>344478</v>
      </c>
      <c r="Q33" s="18">
        <v>2174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3">
        <v>128</v>
      </c>
      <c r="B34" s="13">
        <v>1214614935</v>
      </c>
      <c r="C34" s="14" t="s">
        <v>257</v>
      </c>
      <c r="D34" s="14" t="s">
        <v>235</v>
      </c>
      <c r="E34" s="16">
        <v>4</v>
      </c>
      <c r="F34" s="16">
        <v>60</v>
      </c>
      <c r="G34" s="22" t="s">
        <v>123</v>
      </c>
      <c r="H34" s="18">
        <f t="shared" si="1"/>
        <v>5</v>
      </c>
      <c r="I34" s="16">
        <f t="shared" si="2"/>
        <v>1.2</v>
      </c>
      <c r="J34" s="16">
        <v>0</v>
      </c>
      <c r="K34" s="16">
        <f t="shared" si="3"/>
        <v>6.2</v>
      </c>
      <c r="L34" s="33">
        <v>27.3167282234736</v>
      </c>
      <c r="M34" s="34">
        <f t="shared" si="4"/>
        <v>33.516728223473599</v>
      </c>
      <c r="N34" s="35">
        <f t="shared" si="5"/>
        <v>6.25</v>
      </c>
      <c r="O34" s="36">
        <f t="shared" si="6"/>
        <v>27.266728223473599</v>
      </c>
      <c r="P34" s="18">
        <v>320907</v>
      </c>
      <c r="Q34" s="18">
        <v>2055</v>
      </c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3">
        <v>130</v>
      </c>
      <c r="B35" s="13">
        <v>1957463045</v>
      </c>
      <c r="C35" s="14" t="s">
        <v>238</v>
      </c>
      <c r="D35" s="68"/>
      <c r="E35" s="16">
        <v>2</v>
      </c>
      <c r="F35" s="16">
        <v>60</v>
      </c>
      <c r="G35" s="57" t="s">
        <v>187</v>
      </c>
      <c r="H35" s="18">
        <f t="shared" si="1"/>
        <v>2</v>
      </c>
      <c r="I35" s="16">
        <f t="shared" si="2"/>
        <v>1.2</v>
      </c>
      <c r="J35" s="16">
        <v>0</v>
      </c>
      <c r="K35" s="16">
        <f t="shared" si="3"/>
        <v>3.2</v>
      </c>
      <c r="L35" s="33">
        <v>24.185097228403901</v>
      </c>
      <c r="M35" s="34">
        <f t="shared" si="4"/>
        <v>27.3850972284039</v>
      </c>
      <c r="N35" s="35">
        <f t="shared" si="5"/>
        <v>0</v>
      </c>
      <c r="O35" s="36">
        <f t="shared" si="6"/>
        <v>27.3850972284039</v>
      </c>
      <c r="P35" s="18">
        <v>278811</v>
      </c>
      <c r="Q35" s="18">
        <v>1689</v>
      </c>
      <c r="R35" s="18"/>
      <c r="S35" s="18"/>
      <c r="T35" s="47"/>
      <c r="U35" s="1"/>
      <c r="V35" s="1"/>
      <c r="W35" s="1"/>
      <c r="X35" s="1"/>
      <c r="Y35" s="1"/>
    </row>
    <row r="36" spans="1:25" s="1" customFormat="1" ht="18.75">
      <c r="A36" s="13">
        <v>133</v>
      </c>
      <c r="B36" s="13">
        <v>650420877</v>
      </c>
      <c r="C36" s="14" t="s">
        <v>244</v>
      </c>
      <c r="D36" s="68"/>
      <c r="E36" s="16">
        <v>4</v>
      </c>
      <c r="F36" s="16">
        <v>60</v>
      </c>
      <c r="G36" s="22" t="s">
        <v>123</v>
      </c>
      <c r="H36" s="18">
        <f t="shared" si="1"/>
        <v>5</v>
      </c>
      <c r="I36" s="16">
        <f t="shared" si="2"/>
        <v>1.2</v>
      </c>
      <c r="J36" s="16">
        <v>0</v>
      </c>
      <c r="K36" s="16">
        <f t="shared" si="3"/>
        <v>6.2</v>
      </c>
      <c r="L36" s="33">
        <v>27.811578882805001</v>
      </c>
      <c r="M36" s="34">
        <f t="shared" si="4"/>
        <v>34.011578882805004</v>
      </c>
      <c r="N36" s="35">
        <f t="shared" si="5"/>
        <v>6.25</v>
      </c>
      <c r="O36" s="36">
        <f t="shared" si="6"/>
        <v>27.761578882805004</v>
      </c>
      <c r="P36" s="18">
        <v>273314</v>
      </c>
      <c r="Q36" s="18">
        <v>1542</v>
      </c>
      <c r="R36" s="18"/>
      <c r="S36" s="18"/>
      <c r="T36" s="47"/>
    </row>
    <row r="37" spans="1:25" s="2" customFormat="1" ht="18.75">
      <c r="A37" s="13">
        <v>138</v>
      </c>
      <c r="B37" s="13">
        <v>1440730282</v>
      </c>
      <c r="C37" s="14" t="s">
        <v>258</v>
      </c>
      <c r="D37" s="68"/>
      <c r="E37" s="16">
        <v>2</v>
      </c>
      <c r="F37" s="16">
        <v>50</v>
      </c>
      <c r="G37" s="19" t="s">
        <v>122</v>
      </c>
      <c r="H37" s="18">
        <f t="shared" si="1"/>
        <v>2</v>
      </c>
      <c r="I37" s="16">
        <f t="shared" si="2"/>
        <v>1</v>
      </c>
      <c r="J37" s="16">
        <v>0</v>
      </c>
      <c r="K37" s="16">
        <f t="shared" si="3"/>
        <v>3</v>
      </c>
      <c r="L37" s="33">
        <v>31.749027924995101</v>
      </c>
      <c r="M37" s="34">
        <f t="shared" si="4"/>
        <v>34.749027924995104</v>
      </c>
      <c r="N37" s="35">
        <f t="shared" si="5"/>
        <v>8.125</v>
      </c>
      <c r="O37" s="36">
        <f t="shared" si="6"/>
        <v>26.624027924995104</v>
      </c>
      <c r="P37" s="18">
        <v>232599</v>
      </c>
      <c r="Q37" s="18">
        <v>1162</v>
      </c>
      <c r="R37" s="18"/>
      <c r="S37" s="18"/>
      <c r="T37" s="47"/>
      <c r="U37" s="1"/>
      <c r="V37" s="1"/>
      <c r="W37" s="1"/>
      <c r="X37" s="1"/>
      <c r="Y37" s="1"/>
    </row>
    <row r="38" spans="1:25" s="2" customFormat="1" ht="18.75">
      <c r="A38" s="13">
        <v>140</v>
      </c>
      <c r="B38" s="13">
        <v>1065672847</v>
      </c>
      <c r="C38" s="14" t="s">
        <v>259</v>
      </c>
      <c r="D38" s="68"/>
      <c r="E38" s="16">
        <v>0</v>
      </c>
      <c r="F38" s="16">
        <v>50</v>
      </c>
      <c r="G38" s="57" t="s">
        <v>187</v>
      </c>
      <c r="H38" s="18">
        <f t="shared" si="1"/>
        <v>0</v>
      </c>
      <c r="I38" s="16">
        <f t="shared" si="2"/>
        <v>1</v>
      </c>
      <c r="J38" s="16">
        <v>0</v>
      </c>
      <c r="K38" s="16">
        <f t="shared" si="3"/>
        <v>1</v>
      </c>
      <c r="L38" s="33">
        <v>28.357848165689798</v>
      </c>
      <c r="M38" s="34">
        <f t="shared" si="4"/>
        <v>29.357848165689798</v>
      </c>
      <c r="N38" s="35">
        <f t="shared" si="5"/>
        <v>0</v>
      </c>
      <c r="O38" s="36">
        <f t="shared" si="6"/>
        <v>29.357848165689798</v>
      </c>
      <c r="P38" s="18">
        <v>198248</v>
      </c>
      <c r="Q38" s="18">
        <v>968</v>
      </c>
      <c r="R38" s="18"/>
      <c r="S38" s="18"/>
      <c r="T38" s="47"/>
      <c r="U38" s="1"/>
      <c r="V38" s="1"/>
      <c r="W38" s="1"/>
      <c r="X38" s="1"/>
      <c r="Y38" s="1"/>
    </row>
    <row r="39" spans="1:25" s="2" customFormat="1" ht="18.75">
      <c r="A39" s="13">
        <v>141</v>
      </c>
      <c r="B39" s="13">
        <v>1190305158</v>
      </c>
      <c r="C39" s="14" t="s">
        <v>261</v>
      </c>
      <c r="D39" s="68"/>
      <c r="E39" s="16">
        <v>1</v>
      </c>
      <c r="F39" s="16">
        <v>50</v>
      </c>
      <c r="G39" s="57" t="s">
        <v>187</v>
      </c>
      <c r="H39" s="18">
        <f t="shared" si="1"/>
        <v>1</v>
      </c>
      <c r="I39" s="16">
        <f t="shared" si="2"/>
        <v>1</v>
      </c>
      <c r="J39" s="16">
        <v>0</v>
      </c>
      <c r="K39" s="16">
        <f t="shared" si="3"/>
        <v>2</v>
      </c>
      <c r="L39" s="33">
        <v>24.040983670068702</v>
      </c>
      <c r="M39" s="34">
        <f t="shared" si="4"/>
        <v>26.040983670068702</v>
      </c>
      <c r="N39" s="35">
        <f t="shared" si="5"/>
        <v>0</v>
      </c>
      <c r="O39" s="36">
        <f t="shared" si="6"/>
        <v>26.040983670068702</v>
      </c>
      <c r="P39" s="18">
        <v>230218</v>
      </c>
      <c r="Q39" s="18">
        <v>1092</v>
      </c>
      <c r="R39" s="18"/>
      <c r="S39" s="18"/>
      <c r="T39" s="47"/>
      <c r="U39" s="1"/>
      <c r="V39" s="1"/>
      <c r="W39" s="1"/>
      <c r="X39" s="1"/>
      <c r="Y39" s="1"/>
    </row>
    <row r="40" spans="1:25" s="2" customFormat="1" ht="18.75">
      <c r="A40" s="13">
        <v>143</v>
      </c>
      <c r="B40" s="13">
        <v>1963007427</v>
      </c>
      <c r="C40" s="14" t="s">
        <v>270</v>
      </c>
      <c r="D40" s="68"/>
      <c r="E40" s="16">
        <v>4</v>
      </c>
      <c r="F40" s="16">
        <v>60</v>
      </c>
      <c r="G40" s="57" t="s">
        <v>187</v>
      </c>
      <c r="H40" s="18">
        <f t="shared" si="1"/>
        <v>5</v>
      </c>
      <c r="I40" s="16">
        <f t="shared" si="2"/>
        <v>1.2</v>
      </c>
      <c r="J40" s="16">
        <v>0</v>
      </c>
      <c r="K40" s="16">
        <f t="shared" si="3"/>
        <v>6.2</v>
      </c>
      <c r="L40" s="33">
        <v>21.263355679351001</v>
      </c>
      <c r="M40" s="34">
        <f t="shared" si="4"/>
        <v>27.463355679351</v>
      </c>
      <c r="N40" s="35">
        <f t="shared" si="5"/>
        <v>0</v>
      </c>
      <c r="O40" s="36">
        <f t="shared" si="6"/>
        <v>27.463355679351</v>
      </c>
      <c r="P40" s="18">
        <v>231600</v>
      </c>
      <c r="Q40" s="18">
        <v>1518</v>
      </c>
      <c r="R40" s="4"/>
      <c r="S40" s="4"/>
      <c r="T40" s="4"/>
      <c r="U40" s="1"/>
      <c r="V40" s="1"/>
      <c r="W40" s="1"/>
      <c r="X40" s="1"/>
      <c r="Y40" s="1"/>
    </row>
    <row r="41" spans="1:25" s="1" customFormat="1" ht="18.75">
      <c r="A41" s="13">
        <v>144</v>
      </c>
      <c r="B41" s="13">
        <v>1763923855</v>
      </c>
      <c r="C41" s="14" t="s">
        <v>269</v>
      </c>
      <c r="D41" s="68"/>
      <c r="E41" s="16">
        <v>2</v>
      </c>
      <c r="F41" s="16">
        <v>47</v>
      </c>
      <c r="G41" s="57" t="s">
        <v>187</v>
      </c>
      <c r="H41" s="18">
        <f t="shared" si="1"/>
        <v>2</v>
      </c>
      <c r="I41" s="16">
        <f t="shared" si="2"/>
        <v>0.94</v>
      </c>
      <c r="J41" s="16">
        <v>0</v>
      </c>
      <c r="K41" s="16">
        <f t="shared" si="3"/>
        <v>2.94</v>
      </c>
      <c r="L41" s="33">
        <v>23.729396407505199</v>
      </c>
      <c r="M41" s="34">
        <f t="shared" si="4"/>
        <v>26.6693964075052</v>
      </c>
      <c r="N41" s="35">
        <f t="shared" si="5"/>
        <v>0</v>
      </c>
      <c r="O41" s="36">
        <f t="shared" si="6"/>
        <v>26.6693964075052</v>
      </c>
      <c r="P41" s="18">
        <v>210258</v>
      </c>
      <c r="Q41" s="18">
        <v>1210</v>
      </c>
      <c r="R41" s="4"/>
      <c r="S41" s="4"/>
      <c r="T41" s="4"/>
    </row>
    <row r="42" spans="1:25" s="1" customFormat="1" ht="18.75">
      <c r="A42" s="13">
        <v>148</v>
      </c>
      <c r="B42" s="13">
        <v>1579518877</v>
      </c>
      <c r="C42" s="14" t="s">
        <v>274</v>
      </c>
      <c r="D42" s="68"/>
      <c r="E42" s="16">
        <v>4</v>
      </c>
      <c r="F42" s="16">
        <v>40</v>
      </c>
      <c r="G42" s="22" t="s">
        <v>123</v>
      </c>
      <c r="H42" s="18">
        <f t="shared" si="1"/>
        <v>5</v>
      </c>
      <c r="I42" s="16">
        <f t="shared" si="2"/>
        <v>0.8</v>
      </c>
      <c r="J42" s="16">
        <v>0</v>
      </c>
      <c r="K42" s="16">
        <f t="shared" si="3"/>
        <v>5.8</v>
      </c>
      <c r="L42" s="33">
        <v>26.802023081941499</v>
      </c>
      <c r="M42" s="34">
        <f t="shared" si="4"/>
        <v>32.602023081941496</v>
      </c>
      <c r="N42" s="35">
        <f t="shared" si="5"/>
        <v>6.25</v>
      </c>
      <c r="O42" s="36">
        <f t="shared" si="6"/>
        <v>26.352023081941496</v>
      </c>
      <c r="P42" s="18">
        <v>224078</v>
      </c>
      <c r="Q42" s="18">
        <v>1164</v>
      </c>
      <c r="R42" s="4"/>
      <c r="S42" s="4"/>
      <c r="T42" s="4"/>
    </row>
    <row r="43" spans="1:25" s="1" customFormat="1" ht="18.75">
      <c r="A43" s="13">
        <v>152</v>
      </c>
      <c r="B43" s="13">
        <v>808637979</v>
      </c>
      <c r="C43" s="14" t="s">
        <v>288</v>
      </c>
      <c r="D43" s="14" t="s">
        <v>277</v>
      </c>
      <c r="E43" s="16">
        <v>0</v>
      </c>
      <c r="F43" s="16">
        <v>13</v>
      </c>
      <c r="G43" s="57" t="s">
        <v>187</v>
      </c>
      <c r="H43" s="18">
        <f t="shared" si="1"/>
        <v>0</v>
      </c>
      <c r="I43" s="16">
        <f t="shared" si="2"/>
        <v>0.26</v>
      </c>
      <c r="J43" s="16">
        <v>0</v>
      </c>
      <c r="K43" s="16">
        <f t="shared" si="3"/>
        <v>0.26</v>
      </c>
      <c r="L43" s="33">
        <v>20.155154772435999</v>
      </c>
      <c r="M43" s="34">
        <f t="shared" si="4"/>
        <v>20.415154772436001</v>
      </c>
      <c r="N43" s="35">
        <f t="shared" si="5"/>
        <v>0</v>
      </c>
      <c r="O43" s="36">
        <f t="shared" si="6"/>
        <v>20.415154772436001</v>
      </c>
      <c r="P43" s="18">
        <v>152704</v>
      </c>
      <c r="Q43" s="18">
        <v>923</v>
      </c>
      <c r="R43" s="4"/>
      <c r="S43" s="4"/>
      <c r="T43" s="4"/>
    </row>
    <row r="44" spans="1:25" s="1" customFormat="1" ht="18.75">
      <c r="A44" s="13">
        <v>153</v>
      </c>
      <c r="B44" s="13">
        <v>666586355</v>
      </c>
      <c r="C44" s="14" t="s">
        <v>282</v>
      </c>
      <c r="D44" s="68"/>
      <c r="E44" s="16">
        <v>2</v>
      </c>
      <c r="F44" s="16">
        <v>47</v>
      </c>
      <c r="G44" s="57" t="s">
        <v>187</v>
      </c>
      <c r="H44" s="18">
        <f t="shared" si="1"/>
        <v>2</v>
      </c>
      <c r="I44" s="16">
        <f t="shared" si="2"/>
        <v>0.94</v>
      </c>
      <c r="J44" s="16">
        <v>0</v>
      </c>
      <c r="K44" s="16">
        <f t="shared" si="3"/>
        <v>2.94</v>
      </c>
      <c r="L44" s="33">
        <v>24.952900737664098</v>
      </c>
      <c r="M44" s="34">
        <f t="shared" si="4"/>
        <v>27.8929007376641</v>
      </c>
      <c r="N44" s="35">
        <f t="shared" si="5"/>
        <v>0</v>
      </c>
      <c r="O44" s="36">
        <f t="shared" si="6"/>
        <v>27.8929007376641</v>
      </c>
      <c r="P44" s="18">
        <v>227803</v>
      </c>
      <c r="Q44" s="18">
        <v>1328</v>
      </c>
      <c r="R44" s="4"/>
      <c r="S44" s="4"/>
      <c r="T44" s="4"/>
    </row>
    <row r="45" spans="1:25" s="3" customFormat="1" ht="18.75">
      <c r="A45" s="13">
        <v>155</v>
      </c>
      <c r="B45" s="13">
        <v>1532576874</v>
      </c>
      <c r="C45" s="14" t="s">
        <v>283</v>
      </c>
      <c r="D45" s="68"/>
      <c r="E45" s="16">
        <v>4</v>
      </c>
      <c r="F45" s="16">
        <v>60</v>
      </c>
      <c r="G45" s="23" t="s">
        <v>124</v>
      </c>
      <c r="H45" s="18">
        <f t="shared" si="1"/>
        <v>5</v>
      </c>
      <c r="I45" s="16">
        <f t="shared" si="2"/>
        <v>1.2</v>
      </c>
      <c r="J45" s="16">
        <v>0</v>
      </c>
      <c r="K45" s="16">
        <f t="shared" si="3"/>
        <v>6.2</v>
      </c>
      <c r="L45" s="33">
        <v>24.490832906567402</v>
      </c>
      <c r="M45" s="34">
        <f t="shared" si="4"/>
        <v>30.690832906567401</v>
      </c>
      <c r="N45" s="35">
        <f t="shared" si="5"/>
        <v>4.375</v>
      </c>
      <c r="O45" s="36">
        <f t="shared" si="6"/>
        <v>26.315832906567401</v>
      </c>
      <c r="P45" s="18"/>
      <c r="Q45" s="18"/>
      <c r="R45" s="4"/>
      <c r="S45" s="4"/>
      <c r="T45" s="4"/>
    </row>
    <row r="46" spans="1:25" s="3" customFormat="1" ht="18.75">
      <c r="A46" s="13">
        <v>156</v>
      </c>
      <c r="B46" s="13">
        <v>1754610165</v>
      </c>
      <c r="C46" s="13" t="b">
        <v>1</v>
      </c>
      <c r="D46" s="4"/>
      <c r="E46" s="16">
        <v>4</v>
      </c>
      <c r="F46" s="16">
        <v>46</v>
      </c>
      <c r="G46" s="22" t="s">
        <v>123</v>
      </c>
      <c r="H46" s="18">
        <f t="shared" si="1"/>
        <v>5</v>
      </c>
      <c r="I46" s="16">
        <f t="shared" si="2"/>
        <v>0.92</v>
      </c>
      <c r="J46" s="16">
        <v>0</v>
      </c>
      <c r="K46" s="16">
        <f t="shared" si="3"/>
        <v>5.92</v>
      </c>
      <c r="L46" s="33">
        <v>27.3220209139823</v>
      </c>
      <c r="M46" s="34">
        <f t="shared" si="4"/>
        <v>33.242020913982302</v>
      </c>
      <c r="N46" s="35">
        <f t="shared" si="5"/>
        <v>6.25</v>
      </c>
      <c r="O46" s="36">
        <f t="shared" si="6"/>
        <v>26.992020913982302</v>
      </c>
      <c r="P46" s="18"/>
      <c r="Q46" s="18"/>
      <c r="R46" s="4"/>
      <c r="S46" s="4"/>
      <c r="T46" s="4"/>
    </row>
    <row r="47" spans="1:25" s="3" customFormat="1" ht="18.75">
      <c r="A47" s="13">
        <v>157</v>
      </c>
      <c r="B47" s="13">
        <v>738646680</v>
      </c>
      <c r="C47" s="14" t="s">
        <v>284</v>
      </c>
      <c r="D47" s="4"/>
      <c r="E47" s="16">
        <v>1</v>
      </c>
      <c r="F47" s="16">
        <v>48</v>
      </c>
      <c r="G47" s="57" t="s">
        <v>187</v>
      </c>
      <c r="H47" s="18">
        <f t="shared" si="1"/>
        <v>1</v>
      </c>
      <c r="I47" s="16">
        <f t="shared" si="2"/>
        <v>0.96</v>
      </c>
      <c r="J47" s="16">
        <v>0</v>
      </c>
      <c r="K47" s="16">
        <f t="shared" si="3"/>
        <v>1.96</v>
      </c>
      <c r="L47" s="33">
        <v>25.604911948637199</v>
      </c>
      <c r="M47" s="34">
        <f t="shared" si="4"/>
        <v>27.564911948637199</v>
      </c>
      <c r="N47" s="35">
        <f t="shared" si="5"/>
        <v>0</v>
      </c>
      <c r="O47" s="36">
        <f t="shared" si="6"/>
        <v>27.564911948637199</v>
      </c>
      <c r="P47" s="4"/>
      <c r="Q47" s="18"/>
      <c r="R47" s="18"/>
      <c r="S47" s="4"/>
      <c r="T47" s="4"/>
    </row>
    <row r="48" spans="1:25" ht="18.75">
      <c r="A48" s="13">
        <v>161</v>
      </c>
      <c r="B48" s="13">
        <v>93971185</v>
      </c>
      <c r="C48" s="14" t="s">
        <v>289</v>
      </c>
      <c r="D48" s="6"/>
      <c r="E48" s="16">
        <v>0</v>
      </c>
      <c r="F48" s="16">
        <v>8</v>
      </c>
      <c r="G48" s="57" t="s">
        <v>187</v>
      </c>
      <c r="H48" s="18">
        <f t="shared" si="1"/>
        <v>0</v>
      </c>
      <c r="I48" s="16">
        <f t="shared" si="2"/>
        <v>0.16</v>
      </c>
      <c r="J48" s="16">
        <v>0</v>
      </c>
      <c r="K48" s="16">
        <f t="shared" si="3"/>
        <v>0.16</v>
      </c>
      <c r="L48" s="33">
        <v>20.828893639039102</v>
      </c>
      <c r="M48" s="34">
        <f t="shared" si="4"/>
        <v>20.988893639039102</v>
      </c>
      <c r="N48" s="35">
        <f t="shared" si="5"/>
        <v>0</v>
      </c>
      <c r="O48" s="36">
        <f t="shared" si="6"/>
        <v>20.988893639039102</v>
      </c>
      <c r="P48" s="64"/>
      <c r="Q48" s="18"/>
      <c r="R48" s="4"/>
      <c r="S48" s="4"/>
      <c r="T48" s="4"/>
    </row>
    <row r="49" spans="1:20" ht="18.75">
      <c r="A49" s="13">
        <v>162</v>
      </c>
      <c r="B49" s="13">
        <v>1835331798</v>
      </c>
      <c r="C49" s="14" t="s">
        <v>292</v>
      </c>
      <c r="E49" s="16">
        <v>2</v>
      </c>
      <c r="F49" s="16">
        <v>0</v>
      </c>
      <c r="G49" s="57" t="s">
        <v>187</v>
      </c>
      <c r="H49" s="18">
        <f t="shared" si="1"/>
        <v>2</v>
      </c>
      <c r="I49" s="16">
        <f t="shared" si="2"/>
        <v>0</v>
      </c>
      <c r="J49" s="16">
        <v>0</v>
      </c>
      <c r="K49" s="16">
        <f t="shared" si="3"/>
        <v>2</v>
      </c>
      <c r="L49" s="33">
        <v>18.4367942282801</v>
      </c>
      <c r="M49" s="34">
        <f t="shared" si="4"/>
        <v>20.4367942282801</v>
      </c>
      <c r="N49" s="35">
        <f t="shared" si="5"/>
        <v>0</v>
      </c>
      <c r="O49" s="36">
        <f t="shared" si="6"/>
        <v>20.4367942282801</v>
      </c>
      <c r="P49" s="18"/>
      <c r="Q49" s="18"/>
      <c r="R49" s="4"/>
      <c r="S49" s="4"/>
      <c r="T49" s="4"/>
    </row>
    <row r="50" spans="1:20" ht="18.75">
      <c r="A50" s="13">
        <v>164</v>
      </c>
      <c r="B50" s="13">
        <v>0</v>
      </c>
      <c r="C50" s="14"/>
      <c r="E50" s="16">
        <v>0</v>
      </c>
      <c r="F50" s="16">
        <v>0</v>
      </c>
      <c r="G50" s="57" t="s">
        <v>187</v>
      </c>
      <c r="H50" s="18">
        <f t="shared" si="1"/>
        <v>0</v>
      </c>
      <c r="I50" s="16">
        <f t="shared" si="2"/>
        <v>0</v>
      </c>
      <c r="J50" s="16">
        <v>0</v>
      </c>
      <c r="K50" s="16">
        <f t="shared" si="3"/>
        <v>0</v>
      </c>
      <c r="L50" s="33">
        <v>0</v>
      </c>
      <c r="M50" s="34">
        <f t="shared" si="4"/>
        <v>0</v>
      </c>
      <c r="N50" s="35">
        <f t="shared" si="5"/>
        <v>0</v>
      </c>
      <c r="O50" s="36">
        <f t="shared" si="6"/>
        <v>0</v>
      </c>
      <c r="P50" s="18"/>
      <c r="Q50" s="18"/>
      <c r="R50" s="4"/>
      <c r="S50" s="4"/>
      <c r="T50" s="4"/>
    </row>
  </sheetData>
  <autoFilter ref="A4:T50" xr:uid="{00000000-0009-0000-0000-00001E000000}">
    <sortState xmlns:xlrd2="http://schemas.microsoft.com/office/spreadsheetml/2017/richdata2" ref="A4:T50">
      <sortCondition ref="A4"/>
    </sortState>
  </autoFilter>
  <mergeCells count="4">
    <mergeCell ref="A1:Q1"/>
    <mergeCell ref="A2:Q2"/>
    <mergeCell ref="A3:D3"/>
    <mergeCell ref="G3:O3"/>
  </mergeCells>
  <phoneticPr fontId="22" type="noConversion"/>
  <conditionalFormatting sqref="J50">
    <cfRule type="cellIs" dxfId="221" priority="1" operator="lessThan">
      <formula>1</formula>
    </cfRule>
  </conditionalFormatting>
  <conditionalFormatting sqref="J5:J49 E5:F50">
    <cfRule type="cellIs" dxfId="220" priority="14" operator="lessThan">
      <formula>1</formula>
    </cfRule>
  </conditionalFormatting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Y54"/>
  <sheetViews>
    <sheetView topLeftCell="A31" zoomScale="70" zoomScaleNormal="70" workbookViewId="0">
      <selection activeCell="S50" sqref="S50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1.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活动中心2020年5月9日分包贡献明细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60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1</v>
      </c>
      <c r="B5" s="13">
        <v>1782151946</v>
      </c>
      <c r="C5" s="13" t="s">
        <v>26</v>
      </c>
      <c r="D5" s="24"/>
      <c r="E5" s="16">
        <v>3</v>
      </c>
      <c r="F5" s="16">
        <v>70</v>
      </c>
      <c r="G5" s="57" t="s">
        <v>187</v>
      </c>
      <c r="H5" s="18">
        <f t="shared" ref="H5:H49" si="1">E5+IF(E5&gt;2,(E5-2)*0.5,0)</f>
        <v>3.5</v>
      </c>
      <c r="I5" s="16">
        <f t="shared" ref="I5:I49" si="2">F5/$V$13</f>
        <v>1.4</v>
      </c>
      <c r="J5" s="16">
        <v>0</v>
      </c>
      <c r="K5" s="16">
        <f t="shared" ref="K5:K49" si="3">SUM(I5+H5+J5)</f>
        <v>4.9000000000000004</v>
      </c>
      <c r="L5" s="33">
        <v>23.39</v>
      </c>
      <c r="M5" s="34">
        <f t="shared" ref="M5:M49" si="4">K5+L5</f>
        <v>28.29</v>
      </c>
      <c r="N5" s="35">
        <f t="shared" ref="N5:N36" si="5">VLOOKUP(G5,$U$3:$V$9,2,FALSE)</f>
        <v>0</v>
      </c>
      <c r="O5" s="36">
        <f t="shared" ref="O5:O49" si="6">M5-N5</f>
        <v>28.29</v>
      </c>
      <c r="P5" s="18">
        <v>343640</v>
      </c>
      <c r="Q5" s="18">
        <v>2056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5</v>
      </c>
      <c r="B6" s="13">
        <v>1044399218</v>
      </c>
      <c r="C6" s="13" t="s">
        <v>39</v>
      </c>
      <c r="D6" s="24"/>
      <c r="E6" s="16">
        <v>3</v>
      </c>
      <c r="F6" s="16">
        <v>70</v>
      </c>
      <c r="G6" s="23" t="s">
        <v>120</v>
      </c>
      <c r="H6" s="18">
        <f t="shared" si="1"/>
        <v>3.5</v>
      </c>
      <c r="I6" s="16">
        <f t="shared" si="2"/>
        <v>1.4</v>
      </c>
      <c r="J6" s="16">
        <v>0</v>
      </c>
      <c r="K6" s="16">
        <f t="shared" si="3"/>
        <v>4.9000000000000004</v>
      </c>
      <c r="L6" s="33">
        <v>26.4700825216777</v>
      </c>
      <c r="M6" s="34">
        <f t="shared" si="4"/>
        <v>31.370082521677702</v>
      </c>
      <c r="N6" s="35">
        <f t="shared" si="5"/>
        <v>6.875</v>
      </c>
      <c r="O6" s="36">
        <f t="shared" si="6"/>
        <v>24.495082521677702</v>
      </c>
      <c r="P6" s="18">
        <v>277871</v>
      </c>
      <c r="Q6" s="18">
        <v>1734</v>
      </c>
      <c r="R6" s="18"/>
      <c r="S6" s="18"/>
      <c r="T6" s="18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10</v>
      </c>
      <c r="B7" s="13">
        <v>2108977014</v>
      </c>
      <c r="C7" s="13" t="s">
        <v>49</v>
      </c>
      <c r="D7" s="24"/>
      <c r="E7" s="16">
        <v>2</v>
      </c>
      <c r="F7" s="16">
        <v>70</v>
      </c>
      <c r="G7" s="23" t="s">
        <v>120</v>
      </c>
      <c r="H7" s="18">
        <f t="shared" si="1"/>
        <v>2</v>
      </c>
      <c r="I7" s="16">
        <f t="shared" si="2"/>
        <v>1.4</v>
      </c>
      <c r="J7" s="16">
        <v>0</v>
      </c>
      <c r="K7" s="16">
        <f t="shared" si="3"/>
        <v>3.4</v>
      </c>
      <c r="L7" s="33">
        <v>26.5097293799185</v>
      </c>
      <c r="M7" s="34">
        <f t="shared" si="4"/>
        <v>29.909729379918499</v>
      </c>
      <c r="N7" s="35">
        <f t="shared" si="5"/>
        <v>6.875</v>
      </c>
      <c r="O7" s="36">
        <f t="shared" si="6"/>
        <v>23.034729379918499</v>
      </c>
      <c r="P7" s="18">
        <v>311888</v>
      </c>
      <c r="Q7" s="18">
        <v>1763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4">
        <v>15</v>
      </c>
      <c r="B8" s="13">
        <v>388960345</v>
      </c>
      <c r="C8" s="13" t="s">
        <v>59</v>
      </c>
      <c r="D8" s="24"/>
      <c r="E8" s="16">
        <v>3</v>
      </c>
      <c r="F8" s="16">
        <v>60</v>
      </c>
      <c r="G8" s="45" t="s">
        <v>117</v>
      </c>
      <c r="H8" s="18">
        <f t="shared" si="1"/>
        <v>3.5</v>
      </c>
      <c r="I8" s="16">
        <f t="shared" si="2"/>
        <v>1.2</v>
      </c>
      <c r="J8" s="16">
        <v>0</v>
      </c>
      <c r="K8" s="16">
        <f t="shared" si="3"/>
        <v>4.7</v>
      </c>
      <c r="L8" s="33">
        <v>27.9169869808951</v>
      </c>
      <c r="M8" s="34">
        <f t="shared" si="4"/>
        <v>32.616986980895099</v>
      </c>
      <c r="N8" s="35">
        <f t="shared" si="5"/>
        <v>8.75</v>
      </c>
      <c r="O8" s="36">
        <f t="shared" si="6"/>
        <v>23.866986980895099</v>
      </c>
      <c r="P8" s="18">
        <v>289028</v>
      </c>
      <c r="Q8" s="18">
        <v>1685</v>
      </c>
      <c r="R8" s="18"/>
      <c r="S8" s="18"/>
      <c r="T8" s="18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23</v>
      </c>
      <c r="B9" s="13">
        <v>340156892</v>
      </c>
      <c r="C9" s="13" t="s">
        <v>70</v>
      </c>
      <c r="D9" s="24"/>
      <c r="E9" s="16">
        <v>0</v>
      </c>
      <c r="F9" s="16">
        <v>0</v>
      </c>
      <c r="G9" s="57" t="s">
        <v>187</v>
      </c>
      <c r="H9" s="18">
        <f t="shared" si="1"/>
        <v>0</v>
      </c>
      <c r="I9" s="16">
        <f t="shared" si="2"/>
        <v>0</v>
      </c>
      <c r="J9" s="16">
        <v>0</v>
      </c>
      <c r="K9" s="16">
        <f t="shared" si="3"/>
        <v>0</v>
      </c>
      <c r="L9" s="33">
        <v>32.748628463138502</v>
      </c>
      <c r="M9" s="34">
        <f t="shared" si="4"/>
        <v>32.748628463138502</v>
      </c>
      <c r="N9" s="35">
        <f t="shared" si="5"/>
        <v>0</v>
      </c>
      <c r="O9" s="36">
        <f t="shared" si="6"/>
        <v>32.748628463138502</v>
      </c>
      <c r="P9" s="18">
        <v>282621</v>
      </c>
      <c r="Q9" s="18">
        <v>1643</v>
      </c>
      <c r="R9" s="18"/>
      <c r="S9" s="18"/>
      <c r="T9" s="1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26</v>
      </c>
      <c r="B10" s="13">
        <v>1754932067</v>
      </c>
      <c r="C10" s="13" t="s">
        <v>72</v>
      </c>
      <c r="D10" s="24"/>
      <c r="E10" s="16">
        <v>0</v>
      </c>
      <c r="F10" s="16">
        <v>67</v>
      </c>
      <c r="G10" s="57" t="s">
        <v>187</v>
      </c>
      <c r="H10" s="18">
        <f t="shared" si="1"/>
        <v>0</v>
      </c>
      <c r="I10" s="16">
        <f t="shared" si="2"/>
        <v>1.34</v>
      </c>
      <c r="J10" s="16">
        <v>0</v>
      </c>
      <c r="K10" s="16">
        <f t="shared" si="3"/>
        <v>1.34</v>
      </c>
      <c r="L10" s="33">
        <v>25.3700235169939</v>
      </c>
      <c r="M10" s="34">
        <f t="shared" si="4"/>
        <v>26.7100235169939</v>
      </c>
      <c r="N10" s="35">
        <f t="shared" si="5"/>
        <v>0</v>
      </c>
      <c r="O10" s="36">
        <f t="shared" si="6"/>
        <v>26.7100235169939</v>
      </c>
      <c r="P10" s="18">
        <v>256264</v>
      </c>
      <c r="Q10" s="18">
        <v>1588</v>
      </c>
      <c r="R10" s="18"/>
      <c r="S10" s="18"/>
      <c r="T10" s="18"/>
      <c r="U10" s="50"/>
    </row>
    <row r="11" spans="1:25" s="1" customFormat="1" ht="18.75">
      <c r="A11" s="14">
        <v>33</v>
      </c>
      <c r="B11" s="13">
        <v>1006436515</v>
      </c>
      <c r="C11" s="13" t="s">
        <v>79</v>
      </c>
      <c r="D11" s="24"/>
      <c r="E11" s="16">
        <v>3</v>
      </c>
      <c r="F11" s="16">
        <v>50</v>
      </c>
      <c r="G11" s="23" t="s">
        <v>120</v>
      </c>
      <c r="H11" s="18">
        <f t="shared" si="1"/>
        <v>3.5</v>
      </c>
      <c r="I11" s="16">
        <f t="shared" si="2"/>
        <v>1</v>
      </c>
      <c r="J11" s="16">
        <v>0</v>
      </c>
      <c r="K11" s="16">
        <f t="shared" si="3"/>
        <v>4.5</v>
      </c>
      <c r="L11" s="33">
        <v>27.512550503049301</v>
      </c>
      <c r="M11" s="34">
        <f t="shared" si="4"/>
        <v>32.012550503049297</v>
      </c>
      <c r="N11" s="35">
        <f t="shared" si="5"/>
        <v>6.875</v>
      </c>
      <c r="O11" s="36">
        <f t="shared" si="6"/>
        <v>25.137550503049297</v>
      </c>
      <c r="P11" s="18">
        <v>261512</v>
      </c>
      <c r="Q11" s="18">
        <v>1608</v>
      </c>
      <c r="R11" s="18"/>
      <c r="S11" s="18"/>
      <c r="T11" s="4"/>
      <c r="U11" s="51" t="s">
        <v>209</v>
      </c>
      <c r="V11" s="1">
        <v>15000</v>
      </c>
    </row>
    <row r="12" spans="1:25" s="2" customFormat="1" ht="18.75">
      <c r="A12" s="14">
        <v>34</v>
      </c>
      <c r="B12" s="13">
        <v>2021794494</v>
      </c>
      <c r="C12" s="13" t="s">
        <v>80</v>
      </c>
      <c r="D12" s="24"/>
      <c r="E12" s="16">
        <v>3</v>
      </c>
      <c r="F12" s="16">
        <v>70</v>
      </c>
      <c r="G12" s="43" t="s">
        <v>113</v>
      </c>
      <c r="H12" s="18">
        <f t="shared" si="1"/>
        <v>3.5</v>
      </c>
      <c r="I12" s="16">
        <f t="shared" si="2"/>
        <v>1.4</v>
      </c>
      <c r="J12" s="16">
        <v>0</v>
      </c>
      <c r="K12" s="16">
        <f t="shared" si="3"/>
        <v>4.9000000000000004</v>
      </c>
      <c r="L12" s="33">
        <v>29.446774947024199</v>
      </c>
      <c r="M12" s="34">
        <f t="shared" si="4"/>
        <v>34.346774947024201</v>
      </c>
      <c r="N12" s="35">
        <f t="shared" si="5"/>
        <v>10.625</v>
      </c>
      <c r="O12" s="36">
        <f t="shared" si="6"/>
        <v>23.721774947024201</v>
      </c>
      <c r="P12" s="18">
        <v>304370</v>
      </c>
      <c r="Q12" s="18">
        <v>1862</v>
      </c>
      <c r="R12" s="18"/>
      <c r="S12" s="18"/>
      <c r="T12" s="47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43</v>
      </c>
      <c r="B13" s="13">
        <v>1853818182</v>
      </c>
      <c r="C13" s="13" t="s">
        <v>89</v>
      </c>
      <c r="D13" s="24"/>
      <c r="E13" s="16">
        <v>1</v>
      </c>
      <c r="F13" s="16">
        <v>50</v>
      </c>
      <c r="G13" s="57" t="s">
        <v>187</v>
      </c>
      <c r="H13" s="18">
        <f t="shared" si="1"/>
        <v>1</v>
      </c>
      <c r="I13" s="16">
        <f t="shared" si="2"/>
        <v>1</v>
      </c>
      <c r="J13" s="16">
        <v>0</v>
      </c>
      <c r="K13" s="16">
        <f t="shared" si="3"/>
        <v>2</v>
      </c>
      <c r="L13" s="33">
        <v>24.907670137230902</v>
      </c>
      <c r="M13" s="34">
        <f t="shared" si="4"/>
        <v>26.907670137230902</v>
      </c>
      <c r="N13" s="35">
        <f t="shared" si="5"/>
        <v>0</v>
      </c>
      <c r="O13" s="36">
        <f t="shared" si="6"/>
        <v>26.907670137230902</v>
      </c>
      <c r="P13" s="18">
        <v>412874</v>
      </c>
      <c r="Q13" s="18">
        <v>2190</v>
      </c>
      <c r="R13" s="18"/>
      <c r="S13" s="18"/>
      <c r="T13" s="4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4">
        <v>46</v>
      </c>
      <c r="B14" s="13">
        <v>2109182835</v>
      </c>
      <c r="C14" s="13" t="s">
        <v>92</v>
      </c>
      <c r="D14" s="24"/>
      <c r="E14" s="16">
        <v>3</v>
      </c>
      <c r="F14" s="16">
        <v>70</v>
      </c>
      <c r="G14" s="43" t="s">
        <v>113</v>
      </c>
      <c r="H14" s="18">
        <f t="shared" si="1"/>
        <v>3.5</v>
      </c>
      <c r="I14" s="16">
        <f t="shared" si="2"/>
        <v>1.4</v>
      </c>
      <c r="J14" s="16">
        <v>0</v>
      </c>
      <c r="K14" s="16">
        <f t="shared" si="3"/>
        <v>4.9000000000000004</v>
      </c>
      <c r="L14" s="33">
        <v>28.831364829194701</v>
      </c>
      <c r="M14" s="34">
        <f t="shared" si="4"/>
        <v>33.731364829194703</v>
      </c>
      <c r="N14" s="35">
        <f t="shared" si="5"/>
        <v>10.625</v>
      </c>
      <c r="O14" s="36">
        <f t="shared" si="6"/>
        <v>23.106364829194703</v>
      </c>
      <c r="P14" s="18">
        <v>283399</v>
      </c>
      <c r="Q14" s="18">
        <v>1660</v>
      </c>
      <c r="R14" s="18"/>
      <c r="S14" s="18"/>
      <c r="T14" s="18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49</v>
      </c>
      <c r="B15" s="13">
        <v>311361673</v>
      </c>
      <c r="C15" s="13" t="s">
        <v>95</v>
      </c>
      <c r="D15" s="24"/>
      <c r="E15" s="16">
        <v>3</v>
      </c>
      <c r="F15" s="16">
        <v>50</v>
      </c>
      <c r="G15" s="43" t="s">
        <v>113</v>
      </c>
      <c r="H15" s="18">
        <f t="shared" si="1"/>
        <v>3.5</v>
      </c>
      <c r="I15" s="16">
        <f t="shared" si="2"/>
        <v>1</v>
      </c>
      <c r="J15" s="16">
        <v>0</v>
      </c>
      <c r="K15" s="16">
        <f t="shared" si="3"/>
        <v>4.5</v>
      </c>
      <c r="L15" s="33">
        <v>39.07</v>
      </c>
      <c r="M15" s="34">
        <f t="shared" si="4"/>
        <v>43.57</v>
      </c>
      <c r="N15" s="35">
        <f t="shared" si="5"/>
        <v>10.625</v>
      </c>
      <c r="O15" s="36">
        <f t="shared" si="6"/>
        <v>32.945</v>
      </c>
      <c r="P15" s="18">
        <v>441386</v>
      </c>
      <c r="Q15" s="18">
        <v>2521</v>
      </c>
      <c r="R15" s="18"/>
      <c r="S15" s="18"/>
      <c r="T15" s="18"/>
      <c r="U15" s="1" t="s">
        <v>213</v>
      </c>
      <c r="V15" s="53">
        <v>5</v>
      </c>
      <c r="W15" s="1"/>
      <c r="X15" s="1"/>
      <c r="Y15" s="1"/>
    </row>
    <row r="16" spans="1:25" s="2" customFormat="1" ht="18.75">
      <c r="A16" s="14">
        <v>53</v>
      </c>
      <c r="B16" s="13">
        <v>500959924</v>
      </c>
      <c r="C16" s="13" t="s">
        <v>268</v>
      </c>
      <c r="D16" s="24" t="s">
        <v>99</v>
      </c>
      <c r="E16" s="16">
        <v>0</v>
      </c>
      <c r="F16" s="16">
        <v>70</v>
      </c>
      <c r="G16" s="57" t="s">
        <v>187</v>
      </c>
      <c r="H16" s="18">
        <f t="shared" si="1"/>
        <v>0</v>
      </c>
      <c r="I16" s="16">
        <f t="shared" si="2"/>
        <v>1.4</v>
      </c>
      <c r="J16" s="16">
        <v>0</v>
      </c>
      <c r="K16" s="16">
        <f t="shared" si="3"/>
        <v>1.4</v>
      </c>
      <c r="L16" s="33">
        <v>27.0913026640482</v>
      </c>
      <c r="M16" s="34">
        <f t="shared" si="4"/>
        <v>28.491302664048199</v>
      </c>
      <c r="N16" s="35">
        <f t="shared" si="5"/>
        <v>0</v>
      </c>
      <c r="O16" s="36">
        <f t="shared" si="6"/>
        <v>28.491302664048199</v>
      </c>
      <c r="P16" s="18">
        <v>282174</v>
      </c>
      <c r="Q16" s="18">
        <v>1764</v>
      </c>
      <c r="R16" s="18"/>
      <c r="S16" s="18"/>
      <c r="T16" s="18"/>
      <c r="U16" s="1" t="s">
        <v>214</v>
      </c>
      <c r="V16" s="53">
        <v>9</v>
      </c>
      <c r="W16" s="1"/>
      <c r="X16" s="1"/>
      <c r="Y16" s="1"/>
    </row>
    <row r="17" spans="1:25" s="2" customFormat="1" ht="18.75">
      <c r="A17" s="14">
        <v>58</v>
      </c>
      <c r="B17" s="13">
        <v>1875367946</v>
      </c>
      <c r="C17" s="13" t="s">
        <v>121</v>
      </c>
      <c r="D17" s="14"/>
      <c r="E17" s="16">
        <v>3</v>
      </c>
      <c r="F17" s="16">
        <v>50</v>
      </c>
      <c r="G17" s="23" t="s">
        <v>120</v>
      </c>
      <c r="H17" s="18">
        <f t="shared" si="1"/>
        <v>3.5</v>
      </c>
      <c r="I17" s="16">
        <f t="shared" si="2"/>
        <v>1</v>
      </c>
      <c r="J17" s="16">
        <v>0</v>
      </c>
      <c r="K17" s="16">
        <f t="shared" si="3"/>
        <v>4.5</v>
      </c>
      <c r="L17" s="33">
        <v>26.744561407363499</v>
      </c>
      <c r="M17" s="34">
        <f t="shared" si="4"/>
        <v>31.244561407363499</v>
      </c>
      <c r="N17" s="35">
        <f t="shared" si="5"/>
        <v>6.875</v>
      </c>
      <c r="O17" s="36">
        <f t="shared" si="6"/>
        <v>24.369561407363499</v>
      </c>
      <c r="P17" s="18">
        <v>261483</v>
      </c>
      <c r="Q17" s="18">
        <v>1481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62</v>
      </c>
      <c r="B18" s="13">
        <v>643913124</v>
      </c>
      <c r="C18" s="13" t="s">
        <v>125</v>
      </c>
      <c r="D18" s="24"/>
      <c r="E18" s="16">
        <v>2</v>
      </c>
      <c r="F18" s="16">
        <v>60</v>
      </c>
      <c r="G18" s="23" t="s">
        <v>120</v>
      </c>
      <c r="H18" s="18">
        <f t="shared" si="1"/>
        <v>2</v>
      </c>
      <c r="I18" s="16">
        <f t="shared" si="2"/>
        <v>1.2</v>
      </c>
      <c r="J18" s="16">
        <v>0</v>
      </c>
      <c r="K18" s="16">
        <f t="shared" si="3"/>
        <v>3.2</v>
      </c>
      <c r="L18" s="33">
        <v>26.804814009244101</v>
      </c>
      <c r="M18" s="34">
        <f t="shared" si="4"/>
        <v>30.0048140092441</v>
      </c>
      <c r="N18" s="35">
        <f t="shared" si="5"/>
        <v>6.875</v>
      </c>
      <c r="O18" s="36">
        <f t="shared" si="6"/>
        <v>23.1298140092441</v>
      </c>
      <c r="P18" s="18">
        <v>346315</v>
      </c>
      <c r="Q18" s="18">
        <v>2089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78</v>
      </c>
      <c r="B19" s="13">
        <v>783202763</v>
      </c>
      <c r="C19" s="13" t="s">
        <v>148</v>
      </c>
      <c r="D19" s="24"/>
      <c r="E19" s="16">
        <v>0</v>
      </c>
      <c r="F19" s="16">
        <v>49</v>
      </c>
      <c r="G19" s="57" t="s">
        <v>187</v>
      </c>
      <c r="H19" s="18">
        <f t="shared" si="1"/>
        <v>0</v>
      </c>
      <c r="I19" s="16">
        <f t="shared" si="2"/>
        <v>0.98</v>
      </c>
      <c r="J19" s="16">
        <v>0</v>
      </c>
      <c r="K19" s="16">
        <f t="shared" si="3"/>
        <v>0.98</v>
      </c>
      <c r="L19" s="33">
        <v>28.3718486803423</v>
      </c>
      <c r="M19" s="34">
        <f t="shared" si="4"/>
        <v>29.3518486803423</v>
      </c>
      <c r="N19" s="35">
        <f t="shared" si="5"/>
        <v>0</v>
      </c>
      <c r="O19" s="36">
        <f t="shared" si="6"/>
        <v>29.3518486803423</v>
      </c>
      <c r="P19" s="18">
        <v>229380</v>
      </c>
      <c r="Q19" s="18">
        <v>1249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4">
        <v>82</v>
      </c>
      <c r="B20" s="13">
        <v>982362214</v>
      </c>
      <c r="C20" s="13" t="s">
        <v>144</v>
      </c>
      <c r="D20" s="24"/>
      <c r="E20" s="16">
        <v>0</v>
      </c>
      <c r="F20" s="16">
        <v>70</v>
      </c>
      <c r="G20" s="57" t="s">
        <v>187</v>
      </c>
      <c r="H20" s="18">
        <f t="shared" si="1"/>
        <v>0</v>
      </c>
      <c r="I20" s="16">
        <f t="shared" si="2"/>
        <v>1.4</v>
      </c>
      <c r="J20" s="16">
        <v>0</v>
      </c>
      <c r="K20" s="16">
        <f t="shared" si="3"/>
        <v>1.4</v>
      </c>
      <c r="L20" s="33">
        <v>27.8446844779956</v>
      </c>
      <c r="M20" s="34">
        <f t="shared" si="4"/>
        <v>29.244684477995598</v>
      </c>
      <c r="N20" s="35">
        <f t="shared" si="5"/>
        <v>0</v>
      </c>
      <c r="O20" s="36">
        <f t="shared" si="6"/>
        <v>29.244684477995598</v>
      </c>
      <c r="P20" s="18">
        <v>276778</v>
      </c>
      <c r="Q20" s="18">
        <v>1695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87</v>
      </c>
      <c r="B21" s="13">
        <v>1126397085</v>
      </c>
      <c r="C21" s="13" t="s">
        <v>153</v>
      </c>
      <c r="D21" s="24"/>
      <c r="E21" s="16">
        <v>3</v>
      </c>
      <c r="F21" s="16">
        <v>70</v>
      </c>
      <c r="G21" s="23" t="s">
        <v>120</v>
      </c>
      <c r="H21" s="18">
        <f t="shared" si="1"/>
        <v>3.5</v>
      </c>
      <c r="I21" s="16">
        <f t="shared" si="2"/>
        <v>1.4</v>
      </c>
      <c r="J21" s="16">
        <v>0</v>
      </c>
      <c r="K21" s="16">
        <f t="shared" si="3"/>
        <v>4.9000000000000004</v>
      </c>
      <c r="L21" s="33">
        <v>26.206284792038101</v>
      </c>
      <c r="M21" s="34">
        <f t="shared" si="4"/>
        <v>31.106284792038103</v>
      </c>
      <c r="N21" s="35">
        <f t="shared" si="5"/>
        <v>6.875</v>
      </c>
      <c r="O21" s="36">
        <f t="shared" si="6"/>
        <v>24.231284792038103</v>
      </c>
      <c r="P21" s="18">
        <v>262010</v>
      </c>
      <c r="Q21" s="18">
        <v>1628</v>
      </c>
      <c r="R21" s="18"/>
      <c r="S21" s="18"/>
      <c r="T21" s="18"/>
      <c r="U21" s="1"/>
      <c r="V21" s="1"/>
      <c r="W21" s="1"/>
      <c r="X21" s="1"/>
      <c r="Y21" s="1"/>
    </row>
    <row r="22" spans="1:25" s="1" customFormat="1" ht="18.75">
      <c r="A22" s="14">
        <v>92</v>
      </c>
      <c r="B22" s="13">
        <v>1367873925</v>
      </c>
      <c r="C22" s="13" t="s">
        <v>191</v>
      </c>
      <c r="D22" s="24" t="s">
        <v>159</v>
      </c>
      <c r="E22" s="16">
        <v>2</v>
      </c>
      <c r="F22" s="16">
        <v>70</v>
      </c>
      <c r="G22" s="45" t="s">
        <v>117</v>
      </c>
      <c r="H22" s="18">
        <f t="shared" si="1"/>
        <v>2</v>
      </c>
      <c r="I22" s="16">
        <f t="shared" si="2"/>
        <v>1.4</v>
      </c>
      <c r="J22" s="16">
        <v>0</v>
      </c>
      <c r="K22" s="16">
        <f t="shared" si="3"/>
        <v>3.4</v>
      </c>
      <c r="L22" s="33">
        <v>29.1946228612296</v>
      </c>
      <c r="M22" s="34">
        <f t="shared" si="4"/>
        <v>32.594622861229603</v>
      </c>
      <c r="N22" s="35">
        <f t="shared" si="5"/>
        <v>8.75</v>
      </c>
      <c r="O22" s="36">
        <f t="shared" si="6"/>
        <v>23.844622861229603</v>
      </c>
      <c r="P22" s="18">
        <v>252810</v>
      </c>
      <c r="Q22" s="18">
        <v>1623</v>
      </c>
      <c r="R22" s="18"/>
      <c r="S22" s="18"/>
      <c r="T22" s="47"/>
    </row>
    <row r="23" spans="1:25" s="1" customFormat="1" ht="18.75">
      <c r="A23" s="14">
        <v>94</v>
      </c>
      <c r="B23" s="13">
        <v>1885772704</v>
      </c>
      <c r="C23" s="13" t="s">
        <v>180</v>
      </c>
      <c r="D23" s="24"/>
      <c r="E23" s="16">
        <v>1</v>
      </c>
      <c r="F23" s="16">
        <v>70</v>
      </c>
      <c r="G23" s="57" t="s">
        <v>187</v>
      </c>
      <c r="H23" s="18">
        <f t="shared" si="1"/>
        <v>1</v>
      </c>
      <c r="I23" s="16">
        <f t="shared" si="2"/>
        <v>1.4</v>
      </c>
      <c r="J23" s="16">
        <v>0</v>
      </c>
      <c r="K23" s="16">
        <f t="shared" si="3"/>
        <v>2.4</v>
      </c>
      <c r="L23" s="33">
        <v>25.328106055752901</v>
      </c>
      <c r="M23" s="34">
        <f t="shared" si="4"/>
        <v>27.7281060557529</v>
      </c>
      <c r="N23" s="35">
        <f t="shared" si="5"/>
        <v>0</v>
      </c>
      <c r="O23" s="36">
        <f t="shared" si="6"/>
        <v>27.7281060557529</v>
      </c>
      <c r="P23" s="18">
        <v>232851</v>
      </c>
      <c r="Q23" s="18">
        <v>1258</v>
      </c>
      <c r="R23" s="18"/>
      <c r="S23" s="18"/>
      <c r="T23" s="47"/>
    </row>
    <row r="24" spans="1:25" s="1" customFormat="1" ht="18.75">
      <c r="A24" s="14">
        <v>103</v>
      </c>
      <c r="B24" s="13">
        <v>1540443440</v>
      </c>
      <c r="C24" s="13" t="s">
        <v>193</v>
      </c>
      <c r="D24" s="24" t="s">
        <v>189</v>
      </c>
      <c r="E24" s="16">
        <v>2</v>
      </c>
      <c r="F24" s="16">
        <v>60</v>
      </c>
      <c r="G24" s="45" t="s">
        <v>117</v>
      </c>
      <c r="H24" s="18">
        <f t="shared" si="1"/>
        <v>2</v>
      </c>
      <c r="I24" s="16">
        <f t="shared" si="2"/>
        <v>1.2</v>
      </c>
      <c r="J24" s="16">
        <v>0</v>
      </c>
      <c r="K24" s="16">
        <f t="shared" si="3"/>
        <v>3.2</v>
      </c>
      <c r="L24" s="33">
        <v>29.368745987166701</v>
      </c>
      <c r="M24" s="34">
        <f t="shared" si="4"/>
        <v>32.5687459871667</v>
      </c>
      <c r="N24" s="35">
        <f t="shared" si="5"/>
        <v>8.75</v>
      </c>
      <c r="O24" s="36">
        <f t="shared" si="6"/>
        <v>23.8187459871667</v>
      </c>
      <c r="P24" s="18">
        <v>224007</v>
      </c>
      <c r="Q24" s="18">
        <v>1301</v>
      </c>
      <c r="R24" s="18"/>
      <c r="S24" s="18"/>
      <c r="T24" s="18"/>
    </row>
    <row r="25" spans="1:25" s="1" customFormat="1" ht="18.75" customHeight="1">
      <c r="A25" s="14">
        <v>107</v>
      </c>
      <c r="B25" s="13">
        <v>662528105</v>
      </c>
      <c r="C25" s="13" t="s">
        <v>195</v>
      </c>
      <c r="D25" s="24"/>
      <c r="E25" s="16">
        <v>0</v>
      </c>
      <c r="F25" s="16">
        <v>0</v>
      </c>
      <c r="G25" s="57" t="s">
        <v>187</v>
      </c>
      <c r="H25" s="18">
        <f t="shared" si="1"/>
        <v>0</v>
      </c>
      <c r="I25" s="16">
        <f t="shared" si="2"/>
        <v>0</v>
      </c>
      <c r="J25" s="16">
        <v>0</v>
      </c>
      <c r="K25" s="16">
        <f t="shared" si="3"/>
        <v>0</v>
      </c>
      <c r="L25" s="33">
        <v>28.128268565663902</v>
      </c>
      <c r="M25" s="34">
        <f t="shared" si="4"/>
        <v>28.128268565663902</v>
      </c>
      <c r="N25" s="35">
        <f t="shared" si="5"/>
        <v>0</v>
      </c>
      <c r="O25" s="36">
        <f t="shared" si="6"/>
        <v>28.128268565663902</v>
      </c>
      <c r="P25" s="18">
        <v>236625</v>
      </c>
      <c r="Q25" s="18">
        <v>1475</v>
      </c>
      <c r="R25" s="18"/>
      <c r="S25" s="18"/>
      <c r="T25" s="47"/>
    </row>
    <row r="26" spans="1:25" s="1" customFormat="1" ht="18.75">
      <c r="A26" s="13">
        <v>110</v>
      </c>
      <c r="B26" s="13">
        <v>1968703358</v>
      </c>
      <c r="C26" s="13" t="s">
        <v>239</v>
      </c>
      <c r="D26" s="68"/>
      <c r="E26" s="16">
        <v>2</v>
      </c>
      <c r="F26" s="16">
        <v>50</v>
      </c>
      <c r="G26" s="23" t="s">
        <v>120</v>
      </c>
      <c r="H26" s="18">
        <f t="shared" si="1"/>
        <v>2</v>
      </c>
      <c r="I26" s="16">
        <f t="shared" si="2"/>
        <v>1</v>
      </c>
      <c r="J26" s="16">
        <v>0</v>
      </c>
      <c r="K26" s="16">
        <f t="shared" si="3"/>
        <v>3</v>
      </c>
      <c r="L26" s="33">
        <v>28.98</v>
      </c>
      <c r="M26" s="34">
        <f t="shared" si="4"/>
        <v>31.98</v>
      </c>
      <c r="N26" s="35">
        <f t="shared" si="5"/>
        <v>6.875</v>
      </c>
      <c r="O26" s="36">
        <f t="shared" si="6"/>
        <v>25.105</v>
      </c>
      <c r="P26" s="18">
        <v>319754</v>
      </c>
      <c r="Q26" s="18">
        <v>1994</v>
      </c>
      <c r="R26" s="18"/>
      <c r="S26" s="18"/>
      <c r="T26" s="33"/>
    </row>
    <row r="27" spans="1:25" s="1" customFormat="1" ht="18.75">
      <c r="A27" s="13">
        <v>116</v>
      </c>
      <c r="B27" s="13">
        <v>2122596917</v>
      </c>
      <c r="C27" s="13" t="s">
        <v>217</v>
      </c>
      <c r="D27" s="68"/>
      <c r="E27" s="16">
        <v>3</v>
      </c>
      <c r="F27" s="16">
        <v>70</v>
      </c>
      <c r="G27" s="23" t="s">
        <v>120</v>
      </c>
      <c r="H27" s="18">
        <f t="shared" si="1"/>
        <v>3.5</v>
      </c>
      <c r="I27" s="16">
        <f t="shared" si="2"/>
        <v>1.4</v>
      </c>
      <c r="J27" s="16">
        <v>0</v>
      </c>
      <c r="K27" s="16">
        <f t="shared" si="3"/>
        <v>4.9000000000000004</v>
      </c>
      <c r="L27" s="33">
        <v>26.043985069144</v>
      </c>
      <c r="M27" s="34">
        <f t="shared" si="4"/>
        <v>30.943985069143999</v>
      </c>
      <c r="N27" s="35">
        <f t="shared" si="5"/>
        <v>6.875</v>
      </c>
      <c r="O27" s="36">
        <f t="shared" si="6"/>
        <v>24.068985069143999</v>
      </c>
      <c r="P27" s="18">
        <v>237198</v>
      </c>
      <c r="Q27" s="18">
        <v>1309</v>
      </c>
      <c r="R27" s="18"/>
      <c r="S27" s="18"/>
      <c r="T27" s="48"/>
    </row>
    <row r="28" spans="1:25" s="2" customFormat="1" ht="18.75">
      <c r="A28" s="13">
        <v>118</v>
      </c>
      <c r="B28" s="13">
        <v>2018112397</v>
      </c>
      <c r="C28" s="13" t="s">
        <v>290</v>
      </c>
      <c r="D28" s="68" t="s">
        <v>221</v>
      </c>
      <c r="E28" s="16">
        <v>3</v>
      </c>
      <c r="F28" s="16">
        <v>70</v>
      </c>
      <c r="G28" s="23" t="s">
        <v>120</v>
      </c>
      <c r="H28" s="18">
        <f t="shared" si="1"/>
        <v>3.5</v>
      </c>
      <c r="I28" s="16">
        <f t="shared" si="2"/>
        <v>1.4</v>
      </c>
      <c r="J28" s="16">
        <v>0</v>
      </c>
      <c r="K28" s="16">
        <f t="shared" si="3"/>
        <v>4.9000000000000004</v>
      </c>
      <c r="L28" s="33">
        <v>25.489126646349</v>
      </c>
      <c r="M28" s="34">
        <f t="shared" si="4"/>
        <v>30.389126646348998</v>
      </c>
      <c r="N28" s="35">
        <f t="shared" si="5"/>
        <v>6.875</v>
      </c>
      <c r="O28" s="36">
        <f t="shared" si="6"/>
        <v>23.514126646348998</v>
      </c>
      <c r="P28" s="18">
        <v>241266</v>
      </c>
      <c r="Q28" s="18">
        <v>1124</v>
      </c>
      <c r="R28" s="18"/>
      <c r="S28" s="18"/>
      <c r="T28" s="48"/>
      <c r="U28" s="1"/>
      <c r="V28" s="1"/>
      <c r="W28" s="1"/>
      <c r="X28" s="1"/>
      <c r="Y28" s="1"/>
    </row>
    <row r="29" spans="1:25" s="2" customFormat="1" ht="18.75">
      <c r="A29" s="14">
        <v>120</v>
      </c>
      <c r="B29" s="13">
        <v>171422146</v>
      </c>
      <c r="C29" s="13" t="s">
        <v>246</v>
      </c>
      <c r="D29" s="13" t="s">
        <v>226</v>
      </c>
      <c r="E29" s="16">
        <v>3</v>
      </c>
      <c r="F29" s="16">
        <v>70</v>
      </c>
      <c r="G29" s="45" t="s">
        <v>117</v>
      </c>
      <c r="H29" s="18">
        <f t="shared" si="1"/>
        <v>3.5</v>
      </c>
      <c r="I29" s="16">
        <f t="shared" si="2"/>
        <v>1.4</v>
      </c>
      <c r="J29" s="16">
        <v>0</v>
      </c>
      <c r="K29" s="16">
        <f t="shared" si="3"/>
        <v>4.9000000000000004</v>
      </c>
      <c r="L29" s="33">
        <v>27.698619197086099</v>
      </c>
      <c r="M29" s="34">
        <f t="shared" si="4"/>
        <v>32.598619197086101</v>
      </c>
      <c r="N29" s="35">
        <f t="shared" si="5"/>
        <v>8.75</v>
      </c>
      <c r="O29" s="36">
        <f t="shared" si="6"/>
        <v>23.848619197086101</v>
      </c>
      <c r="P29" s="18">
        <v>316380</v>
      </c>
      <c r="Q29" s="18">
        <v>2037</v>
      </c>
      <c r="R29" s="18"/>
      <c r="S29" s="18"/>
      <c r="T29" s="48"/>
      <c r="U29" s="1"/>
      <c r="V29" s="1"/>
      <c r="W29" s="1"/>
      <c r="X29" s="1"/>
      <c r="Y29" s="1"/>
    </row>
    <row r="30" spans="1:25" s="2" customFormat="1" ht="18.75">
      <c r="A30" s="14">
        <v>122</v>
      </c>
      <c r="B30" s="13">
        <v>1940099728</v>
      </c>
      <c r="C30" s="13" t="s">
        <v>228</v>
      </c>
      <c r="D30" s="24"/>
      <c r="E30" s="16">
        <v>3</v>
      </c>
      <c r="F30" s="16">
        <v>70</v>
      </c>
      <c r="G30" s="23" t="s">
        <v>120</v>
      </c>
      <c r="H30" s="18">
        <f t="shared" si="1"/>
        <v>3.5</v>
      </c>
      <c r="I30" s="16">
        <f t="shared" si="2"/>
        <v>1.4</v>
      </c>
      <c r="J30" s="16">
        <v>0</v>
      </c>
      <c r="K30" s="16">
        <f t="shared" si="3"/>
        <v>4.9000000000000004</v>
      </c>
      <c r="L30" s="33">
        <v>27.023816823243799</v>
      </c>
      <c r="M30" s="34">
        <f t="shared" si="4"/>
        <v>31.923816823243797</v>
      </c>
      <c r="N30" s="35">
        <f t="shared" si="5"/>
        <v>6.875</v>
      </c>
      <c r="O30" s="36">
        <f t="shared" si="6"/>
        <v>25.048816823243797</v>
      </c>
      <c r="P30" s="18">
        <v>286516</v>
      </c>
      <c r="Q30" s="18">
        <v>1750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3">
        <v>126</v>
      </c>
      <c r="B31" s="13">
        <v>2052156392</v>
      </c>
      <c r="C31" s="14" t="s">
        <v>234</v>
      </c>
      <c r="D31" s="68"/>
      <c r="E31" s="16">
        <v>1</v>
      </c>
      <c r="F31" s="16">
        <v>50</v>
      </c>
      <c r="G31" s="43" t="s">
        <v>113</v>
      </c>
      <c r="H31" s="18">
        <f t="shared" si="1"/>
        <v>1</v>
      </c>
      <c r="I31" s="16">
        <f t="shared" si="2"/>
        <v>1</v>
      </c>
      <c r="J31" s="16">
        <v>0</v>
      </c>
      <c r="K31" s="16">
        <f t="shared" si="3"/>
        <v>2</v>
      </c>
      <c r="L31" s="33">
        <v>30.9128542703059</v>
      </c>
      <c r="M31" s="34">
        <f t="shared" si="4"/>
        <v>32.9128542703059</v>
      </c>
      <c r="N31" s="35">
        <f t="shared" si="5"/>
        <v>10.625</v>
      </c>
      <c r="O31" s="36">
        <f t="shared" si="6"/>
        <v>22.2878542703059</v>
      </c>
      <c r="P31" s="18">
        <v>310960</v>
      </c>
      <c r="Q31" s="18">
        <v>1837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3">
        <v>127</v>
      </c>
      <c r="B32" s="13">
        <v>615908706</v>
      </c>
      <c r="C32" s="14" t="s">
        <v>240</v>
      </c>
      <c r="D32" s="68" t="s">
        <v>232</v>
      </c>
      <c r="E32" s="16">
        <v>3</v>
      </c>
      <c r="F32" s="16">
        <v>60</v>
      </c>
      <c r="G32" s="23" t="s">
        <v>120</v>
      </c>
      <c r="H32" s="18">
        <f t="shared" si="1"/>
        <v>3.5</v>
      </c>
      <c r="I32" s="16">
        <f t="shared" si="2"/>
        <v>1.2</v>
      </c>
      <c r="J32" s="16">
        <v>0</v>
      </c>
      <c r="K32" s="16">
        <f t="shared" si="3"/>
        <v>4.7</v>
      </c>
      <c r="L32" s="33">
        <v>26.4830877041543</v>
      </c>
      <c r="M32" s="34">
        <f t="shared" si="4"/>
        <v>31.1830877041543</v>
      </c>
      <c r="N32" s="35">
        <f t="shared" si="5"/>
        <v>6.875</v>
      </c>
      <c r="O32" s="36">
        <f t="shared" si="6"/>
        <v>24.3080877041543</v>
      </c>
      <c r="P32" s="18">
        <v>344478</v>
      </c>
      <c r="Q32" s="18">
        <v>2174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3">
        <v>128</v>
      </c>
      <c r="B33" s="13">
        <v>1214614935</v>
      </c>
      <c r="C33" s="14" t="s">
        <v>257</v>
      </c>
      <c r="D33" s="14" t="s">
        <v>235</v>
      </c>
      <c r="E33" s="16">
        <v>3</v>
      </c>
      <c r="F33" s="16">
        <v>70</v>
      </c>
      <c r="G33" s="23" t="s">
        <v>120</v>
      </c>
      <c r="H33" s="18">
        <f t="shared" si="1"/>
        <v>3.5</v>
      </c>
      <c r="I33" s="16">
        <f t="shared" si="2"/>
        <v>1.4</v>
      </c>
      <c r="J33" s="16">
        <v>0</v>
      </c>
      <c r="K33" s="16">
        <f t="shared" si="3"/>
        <v>4.9000000000000004</v>
      </c>
      <c r="L33" s="33">
        <v>27.266728223473599</v>
      </c>
      <c r="M33" s="34">
        <f t="shared" si="4"/>
        <v>32.166728223473598</v>
      </c>
      <c r="N33" s="35">
        <f t="shared" si="5"/>
        <v>6.875</v>
      </c>
      <c r="O33" s="36">
        <f t="shared" si="6"/>
        <v>25.291728223473598</v>
      </c>
      <c r="P33" s="18">
        <v>320907</v>
      </c>
      <c r="Q33" s="18">
        <v>2055</v>
      </c>
      <c r="R33" s="18"/>
      <c r="S33" s="18"/>
      <c r="T33" s="47"/>
      <c r="U33" s="1"/>
      <c r="V33" s="1"/>
      <c r="W33" s="1"/>
      <c r="X33" s="1"/>
      <c r="Y33" s="1"/>
    </row>
    <row r="34" spans="1:25" s="2" customFormat="1" ht="18.75">
      <c r="A34" s="13">
        <v>130</v>
      </c>
      <c r="B34" s="13">
        <v>1957463045</v>
      </c>
      <c r="C34" s="14" t="s">
        <v>238</v>
      </c>
      <c r="D34" s="68"/>
      <c r="E34" s="16">
        <v>3</v>
      </c>
      <c r="F34" s="16">
        <v>70</v>
      </c>
      <c r="G34" s="23" t="s">
        <v>120</v>
      </c>
      <c r="H34" s="18">
        <f t="shared" si="1"/>
        <v>3.5</v>
      </c>
      <c r="I34" s="16">
        <f t="shared" si="2"/>
        <v>1.4</v>
      </c>
      <c r="J34" s="16">
        <v>0</v>
      </c>
      <c r="K34" s="16">
        <f t="shared" si="3"/>
        <v>4.9000000000000004</v>
      </c>
      <c r="L34" s="33">
        <v>27.3850972284039</v>
      </c>
      <c r="M34" s="34">
        <f t="shared" si="4"/>
        <v>32.285097228403899</v>
      </c>
      <c r="N34" s="35">
        <f t="shared" si="5"/>
        <v>6.875</v>
      </c>
      <c r="O34" s="36">
        <f t="shared" si="6"/>
        <v>25.410097228403899</v>
      </c>
      <c r="P34" s="18">
        <v>278811</v>
      </c>
      <c r="Q34" s="18">
        <v>1689</v>
      </c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3">
        <v>133</v>
      </c>
      <c r="B35" s="13">
        <v>650420877</v>
      </c>
      <c r="C35" s="14" t="s">
        <v>244</v>
      </c>
      <c r="D35" s="68"/>
      <c r="E35" s="16">
        <v>2</v>
      </c>
      <c r="F35" s="16">
        <v>70</v>
      </c>
      <c r="G35" s="23" t="s">
        <v>120</v>
      </c>
      <c r="H35" s="18">
        <f t="shared" si="1"/>
        <v>2</v>
      </c>
      <c r="I35" s="16">
        <f t="shared" si="2"/>
        <v>1.4</v>
      </c>
      <c r="J35" s="16">
        <v>0</v>
      </c>
      <c r="K35" s="16">
        <f t="shared" si="3"/>
        <v>3.4</v>
      </c>
      <c r="L35" s="33">
        <v>27.761578882805001</v>
      </c>
      <c r="M35" s="34">
        <f t="shared" si="4"/>
        <v>31.161578882804999</v>
      </c>
      <c r="N35" s="35">
        <f t="shared" si="5"/>
        <v>6.875</v>
      </c>
      <c r="O35" s="36">
        <f t="shared" si="6"/>
        <v>24.286578882804999</v>
      </c>
      <c r="P35" s="18">
        <v>273314</v>
      </c>
      <c r="Q35" s="18">
        <v>1542</v>
      </c>
      <c r="R35" s="18"/>
      <c r="S35" s="18"/>
      <c r="T35" s="47"/>
      <c r="U35" s="1"/>
      <c r="V35" s="1"/>
      <c r="W35" s="1"/>
      <c r="X35" s="1"/>
      <c r="Y35" s="1"/>
    </row>
    <row r="36" spans="1:25" s="1" customFormat="1" ht="18.75">
      <c r="A36" s="13">
        <v>138</v>
      </c>
      <c r="B36" s="13">
        <v>1440730282</v>
      </c>
      <c r="C36" s="14" t="s">
        <v>258</v>
      </c>
      <c r="D36" s="68"/>
      <c r="E36" s="16">
        <v>1</v>
      </c>
      <c r="F36" s="16">
        <v>70</v>
      </c>
      <c r="G36" s="57" t="s">
        <v>187</v>
      </c>
      <c r="H36" s="18">
        <f t="shared" si="1"/>
        <v>1</v>
      </c>
      <c r="I36" s="16">
        <f t="shared" si="2"/>
        <v>1.4</v>
      </c>
      <c r="J36" s="16">
        <v>0</v>
      </c>
      <c r="K36" s="16">
        <f t="shared" si="3"/>
        <v>2.4</v>
      </c>
      <c r="L36" s="33">
        <v>26.624027924995101</v>
      </c>
      <c r="M36" s="34">
        <f t="shared" si="4"/>
        <v>29.024027924995099</v>
      </c>
      <c r="N36" s="35">
        <f t="shared" si="5"/>
        <v>0</v>
      </c>
      <c r="O36" s="36">
        <f t="shared" si="6"/>
        <v>29.024027924995099</v>
      </c>
      <c r="P36" s="18">
        <v>232599</v>
      </c>
      <c r="Q36" s="18">
        <v>1162</v>
      </c>
      <c r="R36" s="18"/>
      <c r="S36" s="18"/>
      <c r="T36" s="47"/>
    </row>
    <row r="37" spans="1:25" s="2" customFormat="1" ht="18.75">
      <c r="A37" s="13">
        <v>140</v>
      </c>
      <c r="B37" s="13">
        <v>1065672847</v>
      </c>
      <c r="C37" s="14" t="s">
        <v>259</v>
      </c>
      <c r="D37" s="68"/>
      <c r="E37" s="16">
        <v>2</v>
      </c>
      <c r="F37" s="16">
        <v>70</v>
      </c>
      <c r="G37" s="43" t="s">
        <v>113</v>
      </c>
      <c r="H37" s="18">
        <f t="shared" si="1"/>
        <v>2</v>
      </c>
      <c r="I37" s="16">
        <f t="shared" si="2"/>
        <v>1.4</v>
      </c>
      <c r="J37" s="16">
        <v>0</v>
      </c>
      <c r="K37" s="16">
        <f t="shared" si="3"/>
        <v>3.4</v>
      </c>
      <c r="L37" s="33">
        <v>29.357848165689798</v>
      </c>
      <c r="M37" s="34">
        <f t="shared" si="4"/>
        <v>32.757848165689801</v>
      </c>
      <c r="N37" s="35">
        <f t="shared" ref="N37:N54" si="7">VLOOKUP(G37,$U$3:$V$9,2,FALSE)</f>
        <v>10.625</v>
      </c>
      <c r="O37" s="36">
        <f t="shared" si="6"/>
        <v>22.132848165689801</v>
      </c>
      <c r="P37" s="18">
        <v>198248</v>
      </c>
      <c r="Q37" s="18">
        <v>968</v>
      </c>
      <c r="R37" s="18"/>
      <c r="S37" s="18"/>
      <c r="T37" s="47"/>
      <c r="U37" s="1"/>
      <c r="V37" s="1"/>
      <c r="W37" s="1"/>
      <c r="X37" s="1"/>
      <c r="Y37" s="1"/>
    </row>
    <row r="38" spans="1:25" s="2" customFormat="1" ht="18.75">
      <c r="A38" s="13">
        <v>141</v>
      </c>
      <c r="B38" s="13">
        <v>1190305158</v>
      </c>
      <c r="C38" s="14" t="s">
        <v>261</v>
      </c>
      <c r="D38" s="68"/>
      <c r="E38" s="16">
        <v>3</v>
      </c>
      <c r="F38" s="16">
        <v>70</v>
      </c>
      <c r="G38" s="23" t="s">
        <v>120</v>
      </c>
      <c r="H38" s="18">
        <f t="shared" si="1"/>
        <v>3.5</v>
      </c>
      <c r="I38" s="16">
        <f t="shared" si="2"/>
        <v>1.4</v>
      </c>
      <c r="J38" s="16">
        <v>0</v>
      </c>
      <c r="K38" s="16">
        <f t="shared" si="3"/>
        <v>4.9000000000000004</v>
      </c>
      <c r="L38" s="33">
        <v>26.040983670068702</v>
      </c>
      <c r="M38" s="34">
        <f t="shared" si="4"/>
        <v>30.940983670068704</v>
      </c>
      <c r="N38" s="35">
        <f t="shared" si="7"/>
        <v>6.875</v>
      </c>
      <c r="O38" s="36">
        <f t="shared" si="6"/>
        <v>24.065983670068704</v>
      </c>
      <c r="P38" s="18">
        <v>230218</v>
      </c>
      <c r="Q38" s="18">
        <v>1092</v>
      </c>
      <c r="R38" s="18"/>
      <c r="S38" s="18"/>
      <c r="T38" s="47"/>
      <c r="U38" s="1"/>
      <c r="V38" s="1"/>
      <c r="W38" s="1"/>
      <c r="X38" s="1"/>
      <c r="Y38" s="1"/>
    </row>
    <row r="39" spans="1:25" s="2" customFormat="1" ht="18.75">
      <c r="A39" s="13">
        <v>143</v>
      </c>
      <c r="B39" s="13">
        <v>1963007427</v>
      </c>
      <c r="C39" s="14" t="s">
        <v>270</v>
      </c>
      <c r="D39" s="68"/>
      <c r="E39" s="16">
        <v>3</v>
      </c>
      <c r="F39" s="16">
        <v>70</v>
      </c>
      <c r="G39" s="45" t="s">
        <v>117</v>
      </c>
      <c r="H39" s="18">
        <f t="shared" si="1"/>
        <v>3.5</v>
      </c>
      <c r="I39" s="16">
        <f t="shared" si="2"/>
        <v>1.4</v>
      </c>
      <c r="J39" s="16">
        <v>0</v>
      </c>
      <c r="K39" s="16">
        <f t="shared" si="3"/>
        <v>4.9000000000000004</v>
      </c>
      <c r="L39" s="33">
        <v>27.463355679351</v>
      </c>
      <c r="M39" s="34">
        <f t="shared" si="4"/>
        <v>32.363355679351002</v>
      </c>
      <c r="N39" s="35">
        <f t="shared" si="7"/>
        <v>8.75</v>
      </c>
      <c r="O39" s="36">
        <f t="shared" si="6"/>
        <v>23.613355679351002</v>
      </c>
      <c r="P39" s="18">
        <v>231600</v>
      </c>
      <c r="Q39" s="18">
        <v>1518</v>
      </c>
      <c r="R39" s="18"/>
      <c r="S39" s="18"/>
      <c r="T39" s="47"/>
      <c r="U39" s="1"/>
      <c r="V39" s="1"/>
      <c r="W39" s="1"/>
      <c r="X39" s="1"/>
      <c r="Y39" s="1"/>
    </row>
    <row r="40" spans="1:25" s="2" customFormat="1" ht="18.75">
      <c r="A40" s="13">
        <v>144</v>
      </c>
      <c r="B40" s="13">
        <v>1763923855</v>
      </c>
      <c r="C40" s="14" t="s">
        <v>269</v>
      </c>
      <c r="D40" s="68"/>
      <c r="E40" s="16">
        <v>1</v>
      </c>
      <c r="F40" s="16">
        <v>34</v>
      </c>
      <c r="G40" s="57" t="s">
        <v>187</v>
      </c>
      <c r="H40" s="18">
        <f t="shared" si="1"/>
        <v>1</v>
      </c>
      <c r="I40" s="16">
        <f t="shared" si="2"/>
        <v>0.68</v>
      </c>
      <c r="J40" s="16">
        <v>0</v>
      </c>
      <c r="K40" s="16">
        <f t="shared" si="3"/>
        <v>1.6800000000000002</v>
      </c>
      <c r="L40" s="33">
        <v>26.6693964075052</v>
      </c>
      <c r="M40" s="34">
        <f t="shared" si="4"/>
        <v>28.3493964075052</v>
      </c>
      <c r="N40" s="35">
        <f t="shared" si="7"/>
        <v>0</v>
      </c>
      <c r="O40" s="36">
        <f t="shared" si="6"/>
        <v>28.3493964075052</v>
      </c>
      <c r="P40" s="18">
        <v>210258</v>
      </c>
      <c r="Q40" s="18">
        <v>1210</v>
      </c>
      <c r="R40" s="4"/>
      <c r="S40" s="4"/>
      <c r="T40" s="4"/>
      <c r="U40" s="1"/>
      <c r="V40" s="1"/>
      <c r="W40" s="1"/>
      <c r="X40" s="1"/>
      <c r="Y40" s="1"/>
    </row>
    <row r="41" spans="1:25" s="1" customFormat="1" ht="18.75">
      <c r="A41" s="13">
        <v>148</v>
      </c>
      <c r="B41" s="13">
        <v>1579518877</v>
      </c>
      <c r="C41" s="14" t="s">
        <v>274</v>
      </c>
      <c r="D41" s="68"/>
      <c r="E41" s="16">
        <v>0</v>
      </c>
      <c r="F41" s="16">
        <v>49</v>
      </c>
      <c r="G41" s="57" t="s">
        <v>187</v>
      </c>
      <c r="H41" s="18">
        <f t="shared" si="1"/>
        <v>0</v>
      </c>
      <c r="I41" s="16">
        <f t="shared" si="2"/>
        <v>0.98</v>
      </c>
      <c r="J41" s="16">
        <v>0</v>
      </c>
      <c r="K41" s="16">
        <f t="shared" si="3"/>
        <v>0.98</v>
      </c>
      <c r="L41" s="33">
        <v>26.3520230819415</v>
      </c>
      <c r="M41" s="34">
        <f t="shared" si="4"/>
        <v>27.3320230819415</v>
      </c>
      <c r="N41" s="35">
        <f t="shared" si="7"/>
        <v>0</v>
      </c>
      <c r="O41" s="36">
        <f t="shared" si="6"/>
        <v>27.3320230819415</v>
      </c>
      <c r="P41" s="18">
        <v>224078</v>
      </c>
      <c r="Q41" s="18">
        <v>1164</v>
      </c>
      <c r="R41" s="4"/>
      <c r="S41" s="4"/>
      <c r="T41" s="4"/>
    </row>
    <row r="42" spans="1:25" s="1" customFormat="1" ht="18.75">
      <c r="A42" s="13">
        <v>152</v>
      </c>
      <c r="B42" s="13">
        <v>808637979</v>
      </c>
      <c r="C42" s="14" t="s">
        <v>288</v>
      </c>
      <c r="D42" s="14" t="s">
        <v>277</v>
      </c>
      <c r="E42" s="16">
        <v>0</v>
      </c>
      <c r="F42" s="16">
        <v>0</v>
      </c>
      <c r="G42" s="57" t="s">
        <v>187</v>
      </c>
      <c r="H42" s="18">
        <f t="shared" si="1"/>
        <v>0</v>
      </c>
      <c r="I42" s="16">
        <f t="shared" si="2"/>
        <v>0</v>
      </c>
      <c r="J42" s="16">
        <v>0</v>
      </c>
      <c r="K42" s="16">
        <f t="shared" si="3"/>
        <v>0</v>
      </c>
      <c r="L42" s="33">
        <v>20.415154772436001</v>
      </c>
      <c r="M42" s="34">
        <f t="shared" si="4"/>
        <v>20.415154772436001</v>
      </c>
      <c r="N42" s="35">
        <f t="shared" si="7"/>
        <v>0</v>
      </c>
      <c r="O42" s="36">
        <f t="shared" si="6"/>
        <v>20.415154772436001</v>
      </c>
      <c r="P42" s="18">
        <v>152704</v>
      </c>
      <c r="Q42" s="18">
        <v>923</v>
      </c>
      <c r="R42" s="4"/>
      <c r="S42" s="4"/>
      <c r="T42" s="4"/>
    </row>
    <row r="43" spans="1:25" s="1" customFormat="1" ht="18.75">
      <c r="A43" s="13">
        <v>153</v>
      </c>
      <c r="B43" s="13">
        <v>666586355</v>
      </c>
      <c r="C43" s="14" t="s">
        <v>282</v>
      </c>
      <c r="D43" s="68"/>
      <c r="E43" s="16">
        <v>0</v>
      </c>
      <c r="F43" s="16">
        <v>0</v>
      </c>
      <c r="G43" s="57" t="s">
        <v>187</v>
      </c>
      <c r="H43" s="18">
        <f t="shared" si="1"/>
        <v>0</v>
      </c>
      <c r="I43" s="16">
        <f t="shared" si="2"/>
        <v>0</v>
      </c>
      <c r="J43" s="16">
        <v>0</v>
      </c>
      <c r="K43" s="16">
        <f t="shared" si="3"/>
        <v>0</v>
      </c>
      <c r="L43" s="33">
        <v>27.8929007376641</v>
      </c>
      <c r="M43" s="34">
        <f t="shared" si="4"/>
        <v>27.8929007376641</v>
      </c>
      <c r="N43" s="35">
        <f t="shared" si="7"/>
        <v>0</v>
      </c>
      <c r="O43" s="36">
        <f t="shared" si="6"/>
        <v>27.8929007376641</v>
      </c>
      <c r="P43" s="18">
        <v>227803</v>
      </c>
      <c r="Q43" s="18">
        <v>1328</v>
      </c>
      <c r="R43" s="4"/>
      <c r="S43" s="4"/>
      <c r="T43" s="4"/>
    </row>
    <row r="44" spans="1:25" s="1" customFormat="1" ht="18.75">
      <c r="A44" s="13">
        <v>155</v>
      </c>
      <c r="B44" s="13">
        <v>1532576874</v>
      </c>
      <c r="C44" s="14" t="s">
        <v>283</v>
      </c>
      <c r="D44" s="68"/>
      <c r="E44" s="16">
        <v>3</v>
      </c>
      <c r="F44" s="16">
        <v>70</v>
      </c>
      <c r="G44" s="23" t="s">
        <v>120</v>
      </c>
      <c r="H44" s="18">
        <f t="shared" si="1"/>
        <v>3.5</v>
      </c>
      <c r="I44" s="16">
        <f t="shared" si="2"/>
        <v>1.4</v>
      </c>
      <c r="J44" s="16">
        <v>0</v>
      </c>
      <c r="K44" s="16">
        <f t="shared" si="3"/>
        <v>4.9000000000000004</v>
      </c>
      <c r="L44" s="33">
        <v>26.315832906567401</v>
      </c>
      <c r="M44" s="34">
        <f t="shared" si="4"/>
        <v>31.2158329065674</v>
      </c>
      <c r="N44" s="35">
        <f t="shared" si="7"/>
        <v>6.875</v>
      </c>
      <c r="O44" s="36">
        <f t="shared" si="6"/>
        <v>24.3408329065674</v>
      </c>
      <c r="P44" s="18"/>
      <c r="Q44" s="18"/>
      <c r="R44" s="4"/>
      <c r="S44" s="4"/>
      <c r="T44" s="4"/>
    </row>
    <row r="45" spans="1:25" s="3" customFormat="1" ht="18.75">
      <c r="A45" s="13">
        <v>156</v>
      </c>
      <c r="B45" s="13">
        <v>1754610165</v>
      </c>
      <c r="C45" s="13" t="b">
        <v>1</v>
      </c>
      <c r="D45" s="4"/>
      <c r="E45" s="16">
        <v>1</v>
      </c>
      <c r="F45" s="16">
        <v>50</v>
      </c>
      <c r="G45" s="57" t="s">
        <v>187</v>
      </c>
      <c r="H45" s="18">
        <f t="shared" si="1"/>
        <v>1</v>
      </c>
      <c r="I45" s="16">
        <f t="shared" si="2"/>
        <v>1</v>
      </c>
      <c r="J45" s="16">
        <v>0</v>
      </c>
      <c r="K45" s="16">
        <f t="shared" si="3"/>
        <v>2</v>
      </c>
      <c r="L45" s="33">
        <v>26.992020913982302</v>
      </c>
      <c r="M45" s="34">
        <f t="shared" si="4"/>
        <v>28.992020913982302</v>
      </c>
      <c r="N45" s="35">
        <f t="shared" si="7"/>
        <v>0</v>
      </c>
      <c r="O45" s="36">
        <f t="shared" si="6"/>
        <v>28.992020913982302</v>
      </c>
      <c r="P45" s="18"/>
      <c r="Q45" s="18"/>
      <c r="R45" s="4"/>
      <c r="S45" s="4"/>
      <c r="T45" s="4"/>
    </row>
    <row r="46" spans="1:25" s="3" customFormat="1" ht="18.75">
      <c r="A46" s="13">
        <v>157</v>
      </c>
      <c r="B46" s="13">
        <v>738646680</v>
      </c>
      <c r="C46" s="14" t="s">
        <v>284</v>
      </c>
      <c r="D46" s="4"/>
      <c r="E46" s="16">
        <v>0</v>
      </c>
      <c r="F46" s="16">
        <v>32</v>
      </c>
      <c r="G46" s="57" t="s">
        <v>187</v>
      </c>
      <c r="H46" s="18">
        <f t="shared" si="1"/>
        <v>0</v>
      </c>
      <c r="I46" s="16">
        <f t="shared" si="2"/>
        <v>0.64</v>
      </c>
      <c r="J46" s="16">
        <v>0</v>
      </c>
      <c r="K46" s="16">
        <f t="shared" si="3"/>
        <v>0.64</v>
      </c>
      <c r="L46" s="33">
        <v>27.564911948637199</v>
      </c>
      <c r="M46" s="34">
        <f t="shared" si="4"/>
        <v>28.2049119486372</v>
      </c>
      <c r="N46" s="35">
        <f t="shared" si="7"/>
        <v>0</v>
      </c>
      <c r="O46" s="36">
        <f t="shared" si="6"/>
        <v>28.2049119486372</v>
      </c>
      <c r="P46" s="4"/>
      <c r="Q46" s="18"/>
      <c r="R46" s="4"/>
      <c r="S46" s="4"/>
      <c r="T46" s="4"/>
    </row>
    <row r="47" spans="1:25" s="3" customFormat="1" ht="18.75">
      <c r="A47" s="13">
        <v>161</v>
      </c>
      <c r="B47" s="13">
        <v>93971185</v>
      </c>
      <c r="C47" s="14" t="s">
        <v>289</v>
      </c>
      <c r="D47" s="6"/>
      <c r="E47" s="16">
        <v>0</v>
      </c>
      <c r="F47" s="16">
        <v>22</v>
      </c>
      <c r="G47" s="57" t="s">
        <v>187</v>
      </c>
      <c r="H47" s="18">
        <f t="shared" si="1"/>
        <v>0</v>
      </c>
      <c r="I47" s="16">
        <f t="shared" si="2"/>
        <v>0.44</v>
      </c>
      <c r="J47" s="16">
        <v>0</v>
      </c>
      <c r="K47" s="16">
        <f t="shared" si="3"/>
        <v>0.44</v>
      </c>
      <c r="L47" s="33">
        <v>20.988893639039102</v>
      </c>
      <c r="M47" s="34">
        <f t="shared" si="4"/>
        <v>21.428893639039103</v>
      </c>
      <c r="N47" s="35">
        <f t="shared" si="7"/>
        <v>0</v>
      </c>
      <c r="O47" s="36">
        <f t="shared" si="6"/>
        <v>21.428893639039103</v>
      </c>
      <c r="P47" s="64"/>
      <c r="Q47" s="18"/>
      <c r="R47" s="18"/>
      <c r="S47" s="4"/>
      <c r="T47" s="4"/>
    </row>
    <row r="48" spans="1:25" ht="18.75">
      <c r="A48" s="13">
        <v>162</v>
      </c>
      <c r="B48" s="13">
        <v>1835331798</v>
      </c>
      <c r="C48" s="14" t="s">
        <v>292</v>
      </c>
      <c r="E48" s="16">
        <v>0</v>
      </c>
      <c r="F48" s="16">
        <v>0</v>
      </c>
      <c r="G48" s="57" t="s">
        <v>187</v>
      </c>
      <c r="H48" s="18">
        <f t="shared" si="1"/>
        <v>0</v>
      </c>
      <c r="I48" s="16">
        <f t="shared" si="2"/>
        <v>0</v>
      </c>
      <c r="J48" s="16">
        <v>0</v>
      </c>
      <c r="K48" s="16">
        <f t="shared" si="3"/>
        <v>0</v>
      </c>
      <c r="L48" s="33">
        <v>20.4367942282801</v>
      </c>
      <c r="M48" s="34">
        <f t="shared" si="4"/>
        <v>20.4367942282801</v>
      </c>
      <c r="N48" s="35">
        <f t="shared" si="7"/>
        <v>0</v>
      </c>
      <c r="O48" s="36">
        <f t="shared" si="6"/>
        <v>20.4367942282801</v>
      </c>
      <c r="P48" s="18"/>
      <c r="Q48" s="18"/>
      <c r="R48" s="4"/>
      <c r="S48" s="4"/>
      <c r="T48" s="4"/>
    </row>
    <row r="49" spans="1:20" ht="18.75">
      <c r="A49" s="13">
        <v>163</v>
      </c>
      <c r="B49" s="13">
        <v>1354654615</v>
      </c>
      <c r="C49" s="14" t="s">
        <v>293</v>
      </c>
      <c r="E49" s="16">
        <v>1</v>
      </c>
      <c r="F49" s="16">
        <v>0</v>
      </c>
      <c r="G49" s="57" t="s">
        <v>187</v>
      </c>
      <c r="H49" s="18">
        <f t="shared" si="1"/>
        <v>1</v>
      </c>
      <c r="I49" s="16">
        <f t="shared" si="2"/>
        <v>0</v>
      </c>
      <c r="J49" s="16">
        <v>0</v>
      </c>
      <c r="K49" s="16">
        <f t="shared" si="3"/>
        <v>1</v>
      </c>
      <c r="L49" s="33">
        <v>18.263360960545</v>
      </c>
      <c r="M49" s="34">
        <f t="shared" si="4"/>
        <v>19.263360960545</v>
      </c>
      <c r="N49" s="35">
        <f t="shared" si="7"/>
        <v>0</v>
      </c>
      <c r="O49" s="36">
        <f t="shared" si="6"/>
        <v>19.263360960545</v>
      </c>
      <c r="P49" s="18"/>
      <c r="Q49" s="18"/>
      <c r="R49" s="4"/>
      <c r="S49" s="4"/>
      <c r="T49" s="4"/>
    </row>
    <row r="50" spans="1:20" ht="18.75">
      <c r="A50" s="13">
        <v>164</v>
      </c>
      <c r="B50" s="13">
        <v>1005320430</v>
      </c>
      <c r="C50" s="66" t="s">
        <v>294</v>
      </c>
      <c r="E50" s="16">
        <v>0</v>
      </c>
      <c r="F50" s="16">
        <v>39</v>
      </c>
      <c r="G50" s="57" t="s">
        <v>187</v>
      </c>
      <c r="H50" s="18">
        <f t="shared" ref="H50:H54" si="8">E50+IF(E50&gt;2,(E50-2)*0.5,0)</f>
        <v>0</v>
      </c>
      <c r="I50" s="16">
        <f t="shared" ref="I50:I54" si="9">F50/$V$13</f>
        <v>0.78</v>
      </c>
      <c r="J50" s="16">
        <v>0</v>
      </c>
      <c r="K50" s="16">
        <f t="shared" ref="K50:K54" si="10">SUM(I50+H50+J50)</f>
        <v>0.78</v>
      </c>
      <c r="L50" s="33">
        <v>23.077710649484199</v>
      </c>
      <c r="M50" s="34">
        <f t="shared" ref="M50:M54" si="11">K50+L50</f>
        <v>23.857710649484201</v>
      </c>
      <c r="N50" s="35">
        <f t="shared" si="7"/>
        <v>0</v>
      </c>
      <c r="O50" s="36">
        <f t="shared" ref="O50:O54" si="12">M50-N50</f>
        <v>23.857710649484201</v>
      </c>
      <c r="P50" s="18">
        <v>162468</v>
      </c>
      <c r="Q50" s="18">
        <v>1022</v>
      </c>
      <c r="R50" s="4">
        <v>52</v>
      </c>
      <c r="S50" s="4">
        <f>_xlfn.AGGREGATE(16,6,$O$5:$O$49,1-(R50-1)/$V$1)</f>
        <v>23.077710649484221</v>
      </c>
      <c r="T50" s="4"/>
    </row>
    <row r="51" spans="1:20" ht="18.75">
      <c r="A51" s="13">
        <v>165</v>
      </c>
      <c r="B51" s="13">
        <v>1512494000</v>
      </c>
      <c r="C51" s="66" t="s">
        <v>295</v>
      </c>
      <c r="E51" s="16">
        <v>0</v>
      </c>
      <c r="F51" s="16">
        <v>0</v>
      </c>
      <c r="G51" s="57" t="s">
        <v>187</v>
      </c>
      <c r="H51" s="18">
        <f t="shared" si="8"/>
        <v>0</v>
      </c>
      <c r="I51" s="16">
        <f t="shared" si="9"/>
        <v>0</v>
      </c>
      <c r="J51" s="16">
        <v>0</v>
      </c>
      <c r="K51" s="16">
        <f t="shared" si="10"/>
        <v>0</v>
      </c>
      <c r="L51" s="33">
        <v>21.898196656806199</v>
      </c>
      <c r="M51" s="34">
        <f t="shared" si="11"/>
        <v>21.898196656806199</v>
      </c>
      <c r="N51" s="35">
        <f t="shared" si="7"/>
        <v>0</v>
      </c>
      <c r="O51" s="36">
        <f t="shared" si="12"/>
        <v>21.898196656806199</v>
      </c>
      <c r="P51" s="18">
        <v>114099</v>
      </c>
      <c r="Q51" s="18"/>
      <c r="R51" s="4">
        <v>56</v>
      </c>
      <c r="S51" s="4">
        <f>_xlfn.AGGREGATE(16,6,$O$5:$O$49,1-(R51-1)/$V$1)</f>
        <v>21.898196656806235</v>
      </c>
      <c r="T51" s="4"/>
    </row>
    <row r="52" spans="1:20" ht="18.75">
      <c r="A52" s="13">
        <v>166</v>
      </c>
      <c r="B52" s="13">
        <v>76900076</v>
      </c>
      <c r="C52" s="66" t="s">
        <v>296</v>
      </c>
      <c r="E52" s="16">
        <v>0</v>
      </c>
      <c r="F52" s="16">
        <v>0</v>
      </c>
      <c r="G52" s="57" t="s">
        <v>187</v>
      </c>
      <c r="H52" s="18">
        <f t="shared" si="8"/>
        <v>0</v>
      </c>
      <c r="I52" s="16">
        <f t="shared" si="9"/>
        <v>0</v>
      </c>
      <c r="J52" s="16">
        <v>0</v>
      </c>
      <c r="K52" s="16">
        <f t="shared" si="10"/>
        <v>0</v>
      </c>
      <c r="L52" s="33">
        <v>20.1080097559317</v>
      </c>
      <c r="M52" s="34">
        <f t="shared" si="11"/>
        <v>20.1080097559317</v>
      </c>
      <c r="N52" s="35">
        <f t="shared" si="7"/>
        <v>0</v>
      </c>
      <c r="O52" s="36">
        <f t="shared" si="12"/>
        <v>20.1080097559317</v>
      </c>
      <c r="P52" s="18"/>
      <c r="Q52" s="18"/>
      <c r="R52" s="4">
        <v>60</v>
      </c>
      <c r="S52" s="4">
        <f>_xlfn.AGGREGATE(16,6,$O$5:$O$49,1-(R52-1)/$V$1)</f>
        <v>20.108009755931736</v>
      </c>
      <c r="T52" s="4"/>
    </row>
    <row r="53" spans="1:20" ht="18.75">
      <c r="A53" s="13">
        <v>167</v>
      </c>
      <c r="B53" s="13">
        <v>753968187</v>
      </c>
      <c r="C53" s="66" t="s">
        <v>297</v>
      </c>
      <c r="E53" s="16">
        <v>0</v>
      </c>
      <c r="F53" s="16">
        <v>0</v>
      </c>
      <c r="G53" s="57" t="s">
        <v>187</v>
      </c>
      <c r="H53" s="18">
        <f t="shared" si="8"/>
        <v>0</v>
      </c>
      <c r="I53" s="16">
        <f t="shared" si="9"/>
        <v>0</v>
      </c>
      <c r="J53" s="16">
        <v>0</v>
      </c>
      <c r="K53" s="16">
        <f t="shared" si="10"/>
        <v>0</v>
      </c>
      <c r="L53" s="33">
        <v>0</v>
      </c>
      <c r="M53" s="34">
        <f t="shared" si="11"/>
        <v>0</v>
      </c>
      <c r="N53" s="35">
        <f t="shared" si="7"/>
        <v>0</v>
      </c>
      <c r="O53" s="36">
        <f t="shared" si="12"/>
        <v>0</v>
      </c>
      <c r="P53" s="18"/>
      <c r="Q53" s="18"/>
      <c r="R53" s="4"/>
      <c r="S53" s="4"/>
      <c r="T53" s="4"/>
    </row>
    <row r="54" spans="1:20" ht="18.75">
      <c r="A54" s="13">
        <v>168</v>
      </c>
      <c r="B54" s="13">
        <v>0</v>
      </c>
      <c r="C54" s="14"/>
      <c r="E54" s="16">
        <v>0</v>
      </c>
      <c r="F54" s="16">
        <v>0</v>
      </c>
      <c r="G54" s="57" t="s">
        <v>187</v>
      </c>
      <c r="H54" s="18">
        <f t="shared" si="8"/>
        <v>0</v>
      </c>
      <c r="I54" s="16">
        <f t="shared" si="9"/>
        <v>0</v>
      </c>
      <c r="J54" s="16">
        <v>0</v>
      </c>
      <c r="K54" s="16">
        <f t="shared" si="10"/>
        <v>0</v>
      </c>
      <c r="L54" s="33">
        <v>0</v>
      </c>
      <c r="M54" s="34">
        <f t="shared" si="11"/>
        <v>0</v>
      </c>
      <c r="N54" s="35">
        <f t="shared" si="7"/>
        <v>0</v>
      </c>
      <c r="O54" s="36">
        <f t="shared" si="12"/>
        <v>0</v>
      </c>
      <c r="P54" s="18"/>
      <c r="Q54" s="18"/>
      <c r="R54" s="4"/>
      <c r="S54" s="4"/>
      <c r="T54" s="4"/>
    </row>
  </sheetData>
  <autoFilter ref="A4:T54" xr:uid="{00000000-0009-0000-0000-00001F000000}">
    <sortState xmlns:xlrd2="http://schemas.microsoft.com/office/spreadsheetml/2017/richdata2" ref="A4:T54">
      <sortCondition ref="A4"/>
    </sortState>
  </autoFilter>
  <mergeCells count="4">
    <mergeCell ref="A1:Q1"/>
    <mergeCell ref="A2:Q2"/>
    <mergeCell ref="A3:D3"/>
    <mergeCell ref="G3:O3"/>
  </mergeCells>
  <phoneticPr fontId="22" type="noConversion"/>
  <conditionalFormatting sqref="E49">
    <cfRule type="cellIs" dxfId="219" priority="11" operator="lessThan">
      <formula>1</formula>
    </cfRule>
  </conditionalFormatting>
  <conditionalFormatting sqref="F49">
    <cfRule type="cellIs" dxfId="218" priority="10" operator="lessThan">
      <formula>1</formula>
    </cfRule>
  </conditionalFormatting>
  <conditionalFormatting sqref="J49">
    <cfRule type="cellIs" dxfId="217" priority="9" operator="lessThan">
      <formula>1</formula>
    </cfRule>
  </conditionalFormatting>
  <conditionalFormatting sqref="J50">
    <cfRule type="cellIs" dxfId="216" priority="15" operator="lessThan">
      <formula>1</formula>
    </cfRule>
  </conditionalFormatting>
  <conditionalFormatting sqref="E51:F51">
    <cfRule type="cellIs" dxfId="215" priority="8" operator="lessThan">
      <formula>1</formula>
    </cfRule>
  </conditionalFormatting>
  <conditionalFormatting sqref="J51">
    <cfRule type="cellIs" dxfId="214" priority="4" operator="lessThan">
      <formula>1</formula>
    </cfRule>
  </conditionalFormatting>
  <conditionalFormatting sqref="E52:F52">
    <cfRule type="cellIs" dxfId="213" priority="7" operator="lessThan">
      <formula>1</formula>
    </cfRule>
  </conditionalFormatting>
  <conditionalFormatting sqref="J52">
    <cfRule type="cellIs" dxfId="212" priority="3" operator="lessThan">
      <formula>1</formula>
    </cfRule>
  </conditionalFormatting>
  <conditionalFormatting sqref="E53:F53">
    <cfRule type="cellIs" dxfId="211" priority="6" operator="lessThan">
      <formula>1</formula>
    </cfRule>
  </conditionalFormatting>
  <conditionalFormatting sqref="J53">
    <cfRule type="cellIs" dxfId="210" priority="2" operator="lessThan">
      <formula>1</formula>
    </cfRule>
  </conditionalFormatting>
  <conditionalFormatting sqref="E54:F54">
    <cfRule type="cellIs" dxfId="209" priority="5" operator="lessThan">
      <formula>1</formula>
    </cfRule>
  </conditionalFormatting>
  <conditionalFormatting sqref="J54">
    <cfRule type="cellIs" dxfId="208" priority="1" operator="lessThan">
      <formula>1</formula>
    </cfRule>
  </conditionalFormatting>
  <conditionalFormatting sqref="J5:J48 E5:F48 E50:F50">
    <cfRule type="cellIs" dxfId="207" priority="16" operator="lessThan">
      <formula>1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Y56"/>
  <sheetViews>
    <sheetView topLeftCell="A16" zoomScale="70" zoomScaleNormal="70" workbookViewId="0">
      <selection activeCell="D20" sqref="D20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活动中心2020年5月16日分包贡献明细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60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15</v>
      </c>
      <c r="B5" s="13">
        <v>388960345</v>
      </c>
      <c r="C5" s="13" t="s">
        <v>59</v>
      </c>
      <c r="D5" s="20"/>
      <c r="E5" s="16">
        <v>4</v>
      </c>
      <c r="F5" s="16">
        <v>60</v>
      </c>
      <c r="G5" s="57" t="s">
        <v>187</v>
      </c>
      <c r="H5" s="18">
        <f t="shared" ref="H5:H36" si="1">E5+IF(E5&gt;2,(E5-2)*0.5,0)</f>
        <v>5</v>
      </c>
      <c r="I5" s="16">
        <f t="shared" ref="I5:I36" si="2">F5/$V$13</f>
        <v>1.2</v>
      </c>
      <c r="J5" s="16">
        <v>0</v>
      </c>
      <c r="K5" s="16">
        <f t="shared" ref="K5:K36" si="3">SUM(I5+H5+J5)</f>
        <v>6.2</v>
      </c>
      <c r="L5" s="33">
        <v>23.866986980895099</v>
      </c>
      <c r="M5" s="34">
        <f t="shared" ref="M5:M36" si="4">K5+L5</f>
        <v>30.066986980895098</v>
      </c>
      <c r="N5" s="35">
        <f t="shared" ref="N5:N36" si="5">VLOOKUP(G5,$U$3:$V$9,2,FALSE)</f>
        <v>0</v>
      </c>
      <c r="O5" s="36">
        <f t="shared" ref="O5:O36" si="6">M5-N5</f>
        <v>30.066986980895098</v>
      </c>
      <c r="P5" s="18">
        <v>384984</v>
      </c>
      <c r="Q5" s="18">
        <v>1685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3">
        <v>153</v>
      </c>
      <c r="B6" s="13">
        <v>666586355</v>
      </c>
      <c r="C6" s="14" t="s">
        <v>282</v>
      </c>
      <c r="D6" s="21"/>
      <c r="E6" s="16">
        <v>0</v>
      </c>
      <c r="F6" s="16">
        <v>0</v>
      </c>
      <c r="G6" s="57" t="s">
        <v>187</v>
      </c>
      <c r="H6" s="18">
        <f t="shared" si="1"/>
        <v>0</v>
      </c>
      <c r="I6" s="16">
        <f t="shared" si="2"/>
        <v>0</v>
      </c>
      <c r="J6" s="16">
        <v>0</v>
      </c>
      <c r="K6" s="16">
        <f t="shared" si="3"/>
        <v>0</v>
      </c>
      <c r="L6" s="33">
        <v>27.8929007376641</v>
      </c>
      <c r="M6" s="34">
        <f t="shared" si="4"/>
        <v>27.8929007376641</v>
      </c>
      <c r="N6" s="35">
        <f t="shared" si="5"/>
        <v>0</v>
      </c>
      <c r="O6" s="36">
        <f t="shared" si="6"/>
        <v>27.8929007376641</v>
      </c>
      <c r="P6" s="18">
        <v>289493</v>
      </c>
      <c r="Q6" s="18">
        <v>1328</v>
      </c>
      <c r="R6" s="4"/>
      <c r="S6" s="4"/>
      <c r="T6" s="4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94</v>
      </c>
      <c r="B7" s="13">
        <v>1885772704</v>
      </c>
      <c r="C7" s="13" t="s">
        <v>180</v>
      </c>
      <c r="D7" s="20"/>
      <c r="E7" s="16">
        <v>4</v>
      </c>
      <c r="F7" s="16">
        <v>40</v>
      </c>
      <c r="G7" s="19" t="s">
        <v>122</v>
      </c>
      <c r="H7" s="18">
        <f t="shared" si="1"/>
        <v>5</v>
      </c>
      <c r="I7" s="16">
        <f t="shared" si="2"/>
        <v>0.8</v>
      </c>
      <c r="J7" s="16">
        <v>0</v>
      </c>
      <c r="K7" s="16">
        <f t="shared" si="3"/>
        <v>5.8</v>
      </c>
      <c r="L7" s="33">
        <v>27.7281060557529</v>
      </c>
      <c r="M7" s="34">
        <f t="shared" si="4"/>
        <v>33.5281060557529</v>
      </c>
      <c r="N7" s="35">
        <f t="shared" si="5"/>
        <v>8.125</v>
      </c>
      <c r="O7" s="36">
        <f t="shared" si="6"/>
        <v>25.4031060557529</v>
      </c>
      <c r="P7" s="18">
        <v>297138</v>
      </c>
      <c r="Q7" s="18">
        <v>1258</v>
      </c>
      <c r="R7" s="18"/>
      <c r="S7" s="18"/>
      <c r="T7" s="47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3">
        <v>138</v>
      </c>
      <c r="B8" s="13">
        <v>1440730282</v>
      </c>
      <c r="C8" s="14" t="s">
        <v>258</v>
      </c>
      <c r="D8" s="21"/>
      <c r="E8" s="16">
        <v>0</v>
      </c>
      <c r="F8" s="16">
        <v>60</v>
      </c>
      <c r="G8" s="57" t="s">
        <v>187</v>
      </c>
      <c r="H8" s="18">
        <f t="shared" si="1"/>
        <v>0</v>
      </c>
      <c r="I8" s="16">
        <f t="shared" si="2"/>
        <v>1.2</v>
      </c>
      <c r="J8" s="16">
        <v>0</v>
      </c>
      <c r="K8" s="16">
        <f t="shared" si="3"/>
        <v>1.2</v>
      </c>
      <c r="L8" s="33">
        <v>29.024027924995099</v>
      </c>
      <c r="M8" s="34">
        <f t="shared" si="4"/>
        <v>30.224027924995099</v>
      </c>
      <c r="N8" s="35">
        <f t="shared" si="5"/>
        <v>0</v>
      </c>
      <c r="O8" s="36">
        <f t="shared" si="6"/>
        <v>30.224027924995099</v>
      </c>
      <c r="P8" s="18">
        <v>313358</v>
      </c>
      <c r="Q8" s="18">
        <v>1162</v>
      </c>
      <c r="R8" s="18"/>
      <c r="S8" s="18"/>
      <c r="T8" s="47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3">
        <v>118</v>
      </c>
      <c r="B9" s="13">
        <v>2018112397</v>
      </c>
      <c r="C9" s="13" t="s">
        <v>290</v>
      </c>
      <c r="D9" s="21" t="s">
        <v>221</v>
      </c>
      <c r="E9" s="16">
        <v>4</v>
      </c>
      <c r="F9" s="16">
        <v>60</v>
      </c>
      <c r="G9" s="57" t="s">
        <v>187</v>
      </c>
      <c r="H9" s="18">
        <f t="shared" si="1"/>
        <v>5</v>
      </c>
      <c r="I9" s="16">
        <f t="shared" si="2"/>
        <v>1.2</v>
      </c>
      <c r="J9" s="16">
        <v>0</v>
      </c>
      <c r="K9" s="16">
        <f t="shared" si="3"/>
        <v>6.2</v>
      </c>
      <c r="L9" s="33">
        <v>23.514126646348998</v>
      </c>
      <c r="M9" s="34">
        <f t="shared" si="4"/>
        <v>29.714126646348998</v>
      </c>
      <c r="N9" s="35">
        <f t="shared" si="5"/>
        <v>0</v>
      </c>
      <c r="O9" s="36">
        <f t="shared" si="6"/>
        <v>29.714126646348998</v>
      </c>
      <c r="P9" s="18">
        <v>344255</v>
      </c>
      <c r="Q9" s="18">
        <v>1124</v>
      </c>
      <c r="R9" s="18"/>
      <c r="S9" s="18"/>
      <c r="T9" s="4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82</v>
      </c>
      <c r="B10" s="13">
        <v>982362214</v>
      </c>
      <c r="C10" s="13" t="s">
        <v>144</v>
      </c>
      <c r="D10" s="20"/>
      <c r="E10" s="16">
        <v>4</v>
      </c>
      <c r="F10" s="16">
        <v>60</v>
      </c>
      <c r="G10" s="19" t="s">
        <v>122</v>
      </c>
      <c r="H10" s="18">
        <f t="shared" si="1"/>
        <v>5</v>
      </c>
      <c r="I10" s="16">
        <f t="shared" si="2"/>
        <v>1.2</v>
      </c>
      <c r="J10" s="16">
        <v>0</v>
      </c>
      <c r="K10" s="16">
        <f t="shared" si="3"/>
        <v>6.2</v>
      </c>
      <c r="L10" s="33">
        <v>29.244684477995602</v>
      </c>
      <c r="M10" s="34">
        <f t="shared" si="4"/>
        <v>35.444684477995601</v>
      </c>
      <c r="N10" s="35">
        <f t="shared" si="5"/>
        <v>8.125</v>
      </c>
      <c r="O10" s="36">
        <f t="shared" si="6"/>
        <v>27.319684477995601</v>
      </c>
      <c r="P10" s="18">
        <v>377279</v>
      </c>
      <c r="Q10" s="18">
        <v>1695</v>
      </c>
      <c r="R10" s="18"/>
      <c r="S10" s="18"/>
      <c r="T10" s="18"/>
      <c r="U10" s="50"/>
    </row>
    <row r="11" spans="1:25" s="1" customFormat="1" ht="18.75">
      <c r="A11" s="14">
        <v>58</v>
      </c>
      <c r="B11" s="13">
        <v>1875367946</v>
      </c>
      <c r="C11" s="13" t="s">
        <v>121</v>
      </c>
      <c r="D11" s="14"/>
      <c r="E11" s="16">
        <v>0</v>
      </c>
      <c r="F11" s="16">
        <v>20</v>
      </c>
      <c r="G11" s="57" t="s">
        <v>187</v>
      </c>
      <c r="H11" s="18">
        <f t="shared" si="1"/>
        <v>0</v>
      </c>
      <c r="I11" s="16">
        <f t="shared" si="2"/>
        <v>0.4</v>
      </c>
      <c r="J11" s="16">
        <v>0</v>
      </c>
      <c r="K11" s="16">
        <f t="shared" si="3"/>
        <v>0.4</v>
      </c>
      <c r="L11" s="33">
        <v>24.369561407363499</v>
      </c>
      <c r="M11" s="34">
        <f t="shared" si="4"/>
        <v>24.769561407363497</v>
      </c>
      <c r="N11" s="35">
        <f t="shared" si="5"/>
        <v>0</v>
      </c>
      <c r="O11" s="36">
        <f t="shared" si="6"/>
        <v>24.769561407363497</v>
      </c>
      <c r="P11" s="18">
        <v>356224</v>
      </c>
      <c r="Q11" s="18">
        <v>1481</v>
      </c>
      <c r="R11" s="18"/>
      <c r="S11" s="18"/>
      <c r="T11" s="18"/>
      <c r="U11" s="51" t="s">
        <v>209</v>
      </c>
      <c r="V11" s="1">
        <v>15000</v>
      </c>
    </row>
    <row r="12" spans="1:25" s="2" customFormat="1" ht="18.75">
      <c r="A12" s="14">
        <v>92</v>
      </c>
      <c r="B12" s="13">
        <v>1367873925</v>
      </c>
      <c r="C12" s="13" t="s">
        <v>191</v>
      </c>
      <c r="D12" s="20" t="s">
        <v>159</v>
      </c>
      <c r="E12" s="16">
        <v>4</v>
      </c>
      <c r="F12" s="16">
        <v>60</v>
      </c>
      <c r="G12" s="57" t="s">
        <v>187</v>
      </c>
      <c r="H12" s="18">
        <f t="shared" si="1"/>
        <v>5</v>
      </c>
      <c r="I12" s="16">
        <f t="shared" si="2"/>
        <v>1.2</v>
      </c>
      <c r="J12" s="16">
        <v>0</v>
      </c>
      <c r="K12" s="16">
        <f t="shared" si="3"/>
        <v>6.2</v>
      </c>
      <c r="L12" s="33">
        <v>23.844622861229599</v>
      </c>
      <c r="M12" s="34">
        <f t="shared" si="4"/>
        <v>30.044622861229598</v>
      </c>
      <c r="N12" s="35">
        <f t="shared" si="5"/>
        <v>0</v>
      </c>
      <c r="O12" s="36">
        <f t="shared" si="6"/>
        <v>30.044622861229598</v>
      </c>
      <c r="P12" s="18">
        <v>0</v>
      </c>
      <c r="Q12" s="18">
        <v>1623</v>
      </c>
      <c r="R12" s="18"/>
      <c r="S12" s="18"/>
      <c r="T12" s="47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34</v>
      </c>
      <c r="B13" s="13">
        <v>2021794494</v>
      </c>
      <c r="C13" s="13" t="s">
        <v>80</v>
      </c>
      <c r="D13" s="20"/>
      <c r="E13" s="16">
        <v>4</v>
      </c>
      <c r="F13" s="16">
        <v>60</v>
      </c>
      <c r="G13" s="57" t="s">
        <v>187</v>
      </c>
      <c r="H13" s="18">
        <f t="shared" si="1"/>
        <v>5</v>
      </c>
      <c r="I13" s="16">
        <f t="shared" si="2"/>
        <v>1.2</v>
      </c>
      <c r="J13" s="16">
        <v>0</v>
      </c>
      <c r="K13" s="16">
        <f t="shared" si="3"/>
        <v>6.2</v>
      </c>
      <c r="L13" s="33">
        <v>23.721774947024201</v>
      </c>
      <c r="M13" s="34">
        <f t="shared" si="4"/>
        <v>29.9217749470242</v>
      </c>
      <c r="N13" s="35">
        <f t="shared" si="5"/>
        <v>0</v>
      </c>
      <c r="O13" s="36">
        <f t="shared" si="6"/>
        <v>29.9217749470242</v>
      </c>
      <c r="P13" s="18">
        <v>385311</v>
      </c>
      <c r="Q13" s="18">
        <v>1862</v>
      </c>
      <c r="R13" s="18"/>
      <c r="S13" s="18"/>
      <c r="T13" s="47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3">
        <v>168</v>
      </c>
      <c r="B14" s="13">
        <v>1329098460</v>
      </c>
      <c r="C14" s="14" t="s">
        <v>128</v>
      </c>
      <c r="D14" s="15"/>
      <c r="E14" s="16">
        <v>0</v>
      </c>
      <c r="F14" s="16">
        <v>0</v>
      </c>
      <c r="G14" s="57" t="s">
        <v>187</v>
      </c>
      <c r="H14" s="18">
        <f t="shared" si="1"/>
        <v>0</v>
      </c>
      <c r="I14" s="16">
        <f t="shared" si="2"/>
        <v>0</v>
      </c>
      <c r="J14" s="16">
        <v>0</v>
      </c>
      <c r="K14" s="16">
        <f t="shared" si="3"/>
        <v>0</v>
      </c>
      <c r="L14" s="33">
        <v>0</v>
      </c>
      <c r="M14" s="34">
        <f t="shared" si="4"/>
        <v>0</v>
      </c>
      <c r="N14" s="35">
        <f t="shared" si="5"/>
        <v>0</v>
      </c>
      <c r="O14" s="36">
        <f t="shared" si="6"/>
        <v>0</v>
      </c>
      <c r="P14" s="18"/>
      <c r="Q14" s="18"/>
      <c r="R14" s="4"/>
      <c r="S14" s="4"/>
      <c r="T14" s="4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107</v>
      </c>
      <c r="B15" s="13">
        <v>662528105</v>
      </c>
      <c r="C15" s="13" t="s">
        <v>195</v>
      </c>
      <c r="D15" s="20"/>
      <c r="E15" s="16">
        <v>0</v>
      </c>
      <c r="F15" s="16">
        <v>0</v>
      </c>
      <c r="G15" s="57" t="s">
        <v>187</v>
      </c>
      <c r="H15" s="18">
        <f t="shared" si="1"/>
        <v>0</v>
      </c>
      <c r="I15" s="16">
        <f t="shared" si="2"/>
        <v>0</v>
      </c>
      <c r="J15" s="16">
        <v>0</v>
      </c>
      <c r="K15" s="16">
        <f t="shared" si="3"/>
        <v>0</v>
      </c>
      <c r="L15" s="33">
        <v>28.128268565663902</v>
      </c>
      <c r="M15" s="34">
        <f t="shared" si="4"/>
        <v>28.128268565663902</v>
      </c>
      <c r="N15" s="35">
        <f t="shared" si="5"/>
        <v>0</v>
      </c>
      <c r="O15" s="36">
        <f t="shared" si="6"/>
        <v>28.128268565663902</v>
      </c>
      <c r="P15" s="18">
        <v>310150</v>
      </c>
      <c r="Q15" s="18">
        <v>1475</v>
      </c>
      <c r="R15" s="18"/>
      <c r="S15" s="18"/>
      <c r="T15" s="47"/>
      <c r="U15" s="1" t="s">
        <v>213</v>
      </c>
      <c r="V15" s="53">
        <v>5</v>
      </c>
      <c r="W15" s="1"/>
      <c r="X15" s="1"/>
      <c r="Y15" s="1"/>
    </row>
    <row r="16" spans="1:25" s="2" customFormat="1" ht="18.75">
      <c r="A16" s="13">
        <v>130</v>
      </c>
      <c r="B16" s="13">
        <v>1957463045</v>
      </c>
      <c r="C16" s="14" t="s">
        <v>238</v>
      </c>
      <c r="D16" s="21"/>
      <c r="E16" s="16">
        <v>4</v>
      </c>
      <c r="F16" s="16">
        <v>60</v>
      </c>
      <c r="G16" s="22" t="s">
        <v>123</v>
      </c>
      <c r="H16" s="18">
        <f t="shared" si="1"/>
        <v>5</v>
      </c>
      <c r="I16" s="16">
        <f t="shared" si="2"/>
        <v>1.2</v>
      </c>
      <c r="J16" s="16">
        <v>0</v>
      </c>
      <c r="K16" s="16">
        <f t="shared" si="3"/>
        <v>6.2</v>
      </c>
      <c r="L16" s="33">
        <v>25.410097228403899</v>
      </c>
      <c r="M16" s="34">
        <f t="shared" si="4"/>
        <v>31.610097228403898</v>
      </c>
      <c r="N16" s="35">
        <f t="shared" si="5"/>
        <v>6.25</v>
      </c>
      <c r="O16" s="36">
        <f t="shared" si="6"/>
        <v>25.360097228403898</v>
      </c>
      <c r="P16" s="18">
        <v>377750</v>
      </c>
      <c r="Q16" s="18">
        <v>1689</v>
      </c>
      <c r="R16" s="18"/>
      <c r="S16" s="18"/>
      <c r="T16" s="47"/>
      <c r="U16" s="1" t="s">
        <v>214</v>
      </c>
      <c r="V16" s="53">
        <v>16</v>
      </c>
      <c r="W16" s="1"/>
      <c r="X16" s="1"/>
      <c r="Y16" s="1"/>
    </row>
    <row r="17" spans="1:25" s="2" customFormat="1" ht="18.75">
      <c r="A17" s="14">
        <v>103</v>
      </c>
      <c r="B17" s="13">
        <v>1540443440</v>
      </c>
      <c r="C17" s="13" t="s">
        <v>193</v>
      </c>
      <c r="D17" s="20" t="s">
        <v>189</v>
      </c>
      <c r="E17" s="16">
        <v>4</v>
      </c>
      <c r="F17" s="16">
        <v>40</v>
      </c>
      <c r="G17" s="57" t="s">
        <v>187</v>
      </c>
      <c r="H17" s="18">
        <f t="shared" si="1"/>
        <v>5</v>
      </c>
      <c r="I17" s="16">
        <f t="shared" si="2"/>
        <v>0.8</v>
      </c>
      <c r="J17" s="16">
        <v>0</v>
      </c>
      <c r="K17" s="16">
        <f t="shared" si="3"/>
        <v>5.8</v>
      </c>
      <c r="L17" s="33">
        <v>23.8187459871667</v>
      </c>
      <c r="M17" s="34">
        <f t="shared" si="4"/>
        <v>29.618745987166701</v>
      </c>
      <c r="N17" s="35">
        <f t="shared" si="5"/>
        <v>0</v>
      </c>
      <c r="O17" s="36">
        <f t="shared" si="6"/>
        <v>29.618745987166701</v>
      </c>
      <c r="P17" s="18">
        <v>302937</v>
      </c>
      <c r="Q17" s="18">
        <v>1301</v>
      </c>
      <c r="R17" s="18"/>
      <c r="S17" s="18"/>
      <c r="T17" s="18"/>
      <c r="U17" s="1"/>
      <c r="V17" s="1"/>
      <c r="W17" s="1"/>
      <c r="X17" s="1"/>
      <c r="Y17" s="1"/>
    </row>
    <row r="18" spans="1:25" s="2" customFormat="1" ht="18.75">
      <c r="A18" s="14">
        <v>78</v>
      </c>
      <c r="B18" s="13">
        <v>783202763</v>
      </c>
      <c r="C18" s="13" t="s">
        <v>148</v>
      </c>
      <c r="D18" s="20"/>
      <c r="E18" s="16">
        <v>2</v>
      </c>
      <c r="F18" s="16">
        <v>49</v>
      </c>
      <c r="G18" s="22" t="s">
        <v>123</v>
      </c>
      <c r="H18" s="18">
        <f t="shared" si="1"/>
        <v>2</v>
      </c>
      <c r="I18" s="16">
        <f t="shared" si="2"/>
        <v>0.98</v>
      </c>
      <c r="J18" s="16">
        <v>0</v>
      </c>
      <c r="K18" s="16">
        <f t="shared" si="3"/>
        <v>2.98</v>
      </c>
      <c r="L18" s="33">
        <v>29.3518486803423</v>
      </c>
      <c r="M18" s="34">
        <f t="shared" si="4"/>
        <v>32.331848680342297</v>
      </c>
      <c r="N18" s="35">
        <f t="shared" si="5"/>
        <v>6.25</v>
      </c>
      <c r="O18" s="36">
        <f t="shared" si="6"/>
        <v>26.081848680342297</v>
      </c>
      <c r="P18" s="18">
        <v>311409</v>
      </c>
      <c r="Q18" s="18">
        <v>1249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3">
        <v>128</v>
      </c>
      <c r="B19" s="13">
        <v>1214614935</v>
      </c>
      <c r="C19" s="14" t="s">
        <v>257</v>
      </c>
      <c r="D19" s="14" t="s">
        <v>235</v>
      </c>
      <c r="E19" s="16">
        <v>4</v>
      </c>
      <c r="F19" s="16">
        <v>60</v>
      </c>
      <c r="G19" s="22" t="s">
        <v>123</v>
      </c>
      <c r="H19" s="18">
        <f t="shared" si="1"/>
        <v>5</v>
      </c>
      <c r="I19" s="16">
        <f t="shared" si="2"/>
        <v>1.2</v>
      </c>
      <c r="J19" s="16">
        <v>0</v>
      </c>
      <c r="K19" s="16">
        <f t="shared" si="3"/>
        <v>6.2</v>
      </c>
      <c r="L19" s="33">
        <v>25.291728223473601</v>
      </c>
      <c r="M19" s="34">
        <f t="shared" si="4"/>
        <v>31.491728223473601</v>
      </c>
      <c r="N19" s="35">
        <f t="shared" si="5"/>
        <v>6.25</v>
      </c>
      <c r="O19" s="36">
        <f t="shared" si="6"/>
        <v>25.241728223473601</v>
      </c>
      <c r="P19" s="18">
        <v>415787</v>
      </c>
      <c r="Q19" s="18">
        <v>2055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3">
        <v>152</v>
      </c>
      <c r="B20" s="13">
        <v>808637979</v>
      </c>
      <c r="C20" s="14" t="s">
        <v>288</v>
      </c>
      <c r="D20" s="14" t="s">
        <v>277</v>
      </c>
      <c r="E20" s="16">
        <v>0</v>
      </c>
      <c r="F20" s="16">
        <v>0</v>
      </c>
      <c r="G20" s="57" t="s">
        <v>187</v>
      </c>
      <c r="H20" s="18">
        <f t="shared" si="1"/>
        <v>0</v>
      </c>
      <c r="I20" s="16">
        <f t="shared" si="2"/>
        <v>0</v>
      </c>
      <c r="J20" s="16">
        <v>0</v>
      </c>
      <c r="K20" s="16">
        <f t="shared" si="3"/>
        <v>0</v>
      </c>
      <c r="L20" s="33">
        <v>20.415154772436001</v>
      </c>
      <c r="M20" s="34">
        <f t="shared" si="4"/>
        <v>20.415154772436001</v>
      </c>
      <c r="N20" s="35">
        <f t="shared" si="5"/>
        <v>0</v>
      </c>
      <c r="O20" s="36">
        <f t="shared" si="6"/>
        <v>20.415154772436001</v>
      </c>
      <c r="P20" s="18">
        <v>208548</v>
      </c>
      <c r="Q20" s="18">
        <v>923</v>
      </c>
      <c r="R20" s="4"/>
      <c r="S20" s="4"/>
      <c r="T20" s="4"/>
      <c r="U20" s="1"/>
      <c r="V20" s="1"/>
      <c r="W20" s="1"/>
      <c r="X20" s="1"/>
      <c r="Y20" s="1"/>
    </row>
    <row r="21" spans="1:25" s="2" customFormat="1" ht="18.75">
      <c r="A21" s="13">
        <v>156</v>
      </c>
      <c r="B21" s="13">
        <v>1754610165</v>
      </c>
      <c r="C21" s="14" t="s">
        <v>316</v>
      </c>
      <c r="D21" s="15"/>
      <c r="E21" s="16">
        <v>4</v>
      </c>
      <c r="F21" s="16">
        <v>46</v>
      </c>
      <c r="G21" s="19" t="s">
        <v>122</v>
      </c>
      <c r="H21" s="18">
        <f t="shared" si="1"/>
        <v>5</v>
      </c>
      <c r="I21" s="16">
        <f t="shared" si="2"/>
        <v>0.92</v>
      </c>
      <c r="J21" s="16">
        <v>0</v>
      </c>
      <c r="K21" s="16">
        <f t="shared" si="3"/>
        <v>5.92</v>
      </c>
      <c r="L21" s="33">
        <v>28.992020913982302</v>
      </c>
      <c r="M21" s="34">
        <f t="shared" si="4"/>
        <v>34.912020913982303</v>
      </c>
      <c r="N21" s="35">
        <f t="shared" si="5"/>
        <v>8.125</v>
      </c>
      <c r="O21" s="36">
        <f t="shared" si="6"/>
        <v>26.787020913982303</v>
      </c>
      <c r="P21" s="18">
        <v>154554</v>
      </c>
      <c r="Q21" s="18"/>
      <c r="R21" s="4"/>
      <c r="S21" s="4"/>
      <c r="T21" s="4"/>
      <c r="U21" s="1"/>
      <c r="V21" s="1"/>
      <c r="W21" s="1"/>
      <c r="X21" s="1"/>
      <c r="Y21" s="1"/>
    </row>
    <row r="22" spans="1:25" s="1" customFormat="1" ht="18.75">
      <c r="A22" s="13">
        <v>116</v>
      </c>
      <c r="B22" s="13">
        <v>2122596917</v>
      </c>
      <c r="C22" s="14" t="s">
        <v>315</v>
      </c>
      <c r="D22" s="13" t="s">
        <v>217</v>
      </c>
      <c r="E22" s="16">
        <v>4</v>
      </c>
      <c r="F22" s="16">
        <v>60</v>
      </c>
      <c r="G22" s="57" t="s">
        <v>187</v>
      </c>
      <c r="H22" s="18">
        <f t="shared" si="1"/>
        <v>5</v>
      </c>
      <c r="I22" s="16">
        <f t="shared" si="2"/>
        <v>1.2</v>
      </c>
      <c r="J22" s="16">
        <v>0</v>
      </c>
      <c r="K22" s="16">
        <f t="shared" si="3"/>
        <v>6.2</v>
      </c>
      <c r="L22" s="33">
        <v>24.068985069143999</v>
      </c>
      <c r="M22" s="34">
        <f t="shared" si="4"/>
        <v>30.268985069143998</v>
      </c>
      <c r="N22" s="35">
        <f t="shared" si="5"/>
        <v>0</v>
      </c>
      <c r="O22" s="36">
        <f t="shared" si="6"/>
        <v>30.268985069143998</v>
      </c>
      <c r="P22" s="18">
        <v>289240</v>
      </c>
      <c r="Q22" s="18">
        <v>1309</v>
      </c>
      <c r="R22" s="18"/>
      <c r="S22" s="18"/>
      <c r="T22" s="48"/>
    </row>
    <row r="23" spans="1:25" s="1" customFormat="1" ht="18.75">
      <c r="A23" s="14">
        <v>23</v>
      </c>
      <c r="B23" s="13">
        <v>340156892</v>
      </c>
      <c r="C23" s="14" t="s">
        <v>313</v>
      </c>
      <c r="D23" s="13" t="s">
        <v>70</v>
      </c>
      <c r="E23" s="16">
        <v>4</v>
      </c>
      <c r="F23" s="16">
        <v>10</v>
      </c>
      <c r="G23" s="57" t="s">
        <v>187</v>
      </c>
      <c r="H23" s="18">
        <f t="shared" si="1"/>
        <v>5</v>
      </c>
      <c r="I23" s="16">
        <f t="shared" si="2"/>
        <v>0.2</v>
      </c>
      <c r="J23" s="16">
        <v>0</v>
      </c>
      <c r="K23" s="16">
        <f t="shared" si="3"/>
        <v>5.2</v>
      </c>
      <c r="L23" s="33">
        <v>32.748628463138502</v>
      </c>
      <c r="M23" s="34">
        <f t="shared" si="4"/>
        <v>37.948628463138505</v>
      </c>
      <c r="N23" s="35">
        <f t="shared" si="5"/>
        <v>0</v>
      </c>
      <c r="O23" s="36">
        <f t="shared" si="6"/>
        <v>37.948628463138505</v>
      </c>
      <c r="P23" s="18">
        <v>346759</v>
      </c>
      <c r="Q23" s="18">
        <v>1643</v>
      </c>
      <c r="R23" s="18"/>
      <c r="S23" s="18"/>
      <c r="T23" s="18"/>
    </row>
    <row r="24" spans="1:25" s="1" customFormat="1" ht="18.75">
      <c r="A24" s="14">
        <v>46</v>
      </c>
      <c r="B24" s="13">
        <v>2109182835</v>
      </c>
      <c r="C24" s="14" t="s">
        <v>308</v>
      </c>
      <c r="D24" s="13" t="s">
        <v>92</v>
      </c>
      <c r="E24" s="16">
        <v>4</v>
      </c>
      <c r="F24" s="16">
        <v>60</v>
      </c>
      <c r="G24" s="57" t="s">
        <v>187</v>
      </c>
      <c r="H24" s="18">
        <f t="shared" si="1"/>
        <v>5</v>
      </c>
      <c r="I24" s="16">
        <f t="shared" si="2"/>
        <v>1.2</v>
      </c>
      <c r="J24" s="16">
        <v>0</v>
      </c>
      <c r="K24" s="16">
        <f t="shared" si="3"/>
        <v>6.2</v>
      </c>
      <c r="L24" s="33">
        <v>23.1063648291947</v>
      </c>
      <c r="M24" s="34">
        <f t="shared" si="4"/>
        <v>29.306364829194699</v>
      </c>
      <c r="N24" s="35">
        <f t="shared" si="5"/>
        <v>0</v>
      </c>
      <c r="O24" s="36">
        <f t="shared" si="6"/>
        <v>29.306364829194699</v>
      </c>
      <c r="P24" s="18">
        <v>373585</v>
      </c>
      <c r="Q24" s="18">
        <v>1660</v>
      </c>
      <c r="R24" s="18"/>
      <c r="S24" s="18"/>
      <c r="T24" s="18"/>
    </row>
    <row r="25" spans="1:25" s="1" customFormat="1" ht="18.75" customHeight="1">
      <c r="A25" s="14">
        <v>1</v>
      </c>
      <c r="B25" s="13">
        <v>1782151946</v>
      </c>
      <c r="C25" s="14" t="s">
        <v>303</v>
      </c>
      <c r="D25" s="13" t="s">
        <v>26</v>
      </c>
      <c r="E25" s="16">
        <v>4</v>
      </c>
      <c r="F25" s="16">
        <v>60</v>
      </c>
      <c r="G25" s="19" t="s">
        <v>122</v>
      </c>
      <c r="H25" s="18">
        <f t="shared" si="1"/>
        <v>5</v>
      </c>
      <c r="I25" s="16">
        <f t="shared" si="2"/>
        <v>1.2</v>
      </c>
      <c r="J25" s="16">
        <v>0</v>
      </c>
      <c r="K25" s="16">
        <f t="shared" si="3"/>
        <v>6.2</v>
      </c>
      <c r="L25" s="33">
        <v>28.29</v>
      </c>
      <c r="M25" s="34">
        <f t="shared" si="4"/>
        <v>34.49</v>
      </c>
      <c r="N25" s="35">
        <f t="shared" si="5"/>
        <v>8.125</v>
      </c>
      <c r="O25" s="36">
        <f t="shared" si="6"/>
        <v>26.365000000000002</v>
      </c>
      <c r="P25" s="18">
        <v>440989</v>
      </c>
      <c r="Q25" s="18">
        <v>2056</v>
      </c>
      <c r="R25" s="18"/>
      <c r="S25" s="18"/>
      <c r="T25" s="18"/>
    </row>
    <row r="26" spans="1:25" s="1" customFormat="1" ht="18.75">
      <c r="A26" s="14">
        <v>43</v>
      </c>
      <c r="B26" s="13">
        <v>1853818182</v>
      </c>
      <c r="C26" s="13" t="s">
        <v>299</v>
      </c>
      <c r="D26" s="13" t="s">
        <v>89</v>
      </c>
      <c r="E26" s="16">
        <v>2</v>
      </c>
      <c r="F26" s="16">
        <v>20</v>
      </c>
      <c r="G26" s="57" t="s">
        <v>187</v>
      </c>
      <c r="H26" s="18">
        <f t="shared" si="1"/>
        <v>2</v>
      </c>
      <c r="I26" s="16">
        <f t="shared" si="2"/>
        <v>0.4</v>
      </c>
      <c r="J26" s="16">
        <v>0</v>
      </c>
      <c r="K26" s="16">
        <f t="shared" si="3"/>
        <v>2.4</v>
      </c>
      <c r="L26" s="33">
        <v>26.907670137230902</v>
      </c>
      <c r="M26" s="34">
        <f t="shared" si="4"/>
        <v>29.3076701372309</v>
      </c>
      <c r="N26" s="35">
        <f t="shared" si="5"/>
        <v>0</v>
      </c>
      <c r="O26" s="36">
        <f t="shared" si="6"/>
        <v>29.3076701372309</v>
      </c>
      <c r="P26" s="18">
        <v>544607</v>
      </c>
      <c r="Q26" s="18">
        <v>2190</v>
      </c>
      <c r="R26" s="18"/>
      <c r="S26" s="18"/>
      <c r="T26" s="4"/>
    </row>
    <row r="27" spans="1:25" s="1" customFormat="1" ht="18.75">
      <c r="A27" s="14">
        <v>33</v>
      </c>
      <c r="B27" s="13">
        <v>1006436515</v>
      </c>
      <c r="C27" s="14" t="s">
        <v>312</v>
      </c>
      <c r="D27" s="13" t="s">
        <v>79</v>
      </c>
      <c r="E27" s="16">
        <v>4</v>
      </c>
      <c r="F27" s="16">
        <v>60</v>
      </c>
      <c r="G27" s="22" t="s">
        <v>123</v>
      </c>
      <c r="H27" s="18">
        <f t="shared" si="1"/>
        <v>5</v>
      </c>
      <c r="I27" s="16">
        <f t="shared" si="2"/>
        <v>1.2</v>
      </c>
      <c r="J27" s="16">
        <v>0</v>
      </c>
      <c r="K27" s="16">
        <f t="shared" si="3"/>
        <v>6.2</v>
      </c>
      <c r="L27" s="33">
        <v>25.137550503049301</v>
      </c>
      <c r="M27" s="34">
        <f t="shared" si="4"/>
        <v>31.3375505030493</v>
      </c>
      <c r="N27" s="35">
        <f t="shared" si="5"/>
        <v>6.25</v>
      </c>
      <c r="O27" s="36">
        <f t="shared" si="6"/>
        <v>25.0875505030493</v>
      </c>
      <c r="P27" s="18">
        <v>348741</v>
      </c>
      <c r="Q27" s="18">
        <v>1608</v>
      </c>
      <c r="R27" s="18"/>
      <c r="S27" s="18"/>
      <c r="T27" s="4"/>
    </row>
    <row r="28" spans="1:25" s="2" customFormat="1" ht="18.75">
      <c r="A28" s="13">
        <v>169</v>
      </c>
      <c r="B28" s="13">
        <v>1280938546</v>
      </c>
      <c r="C28" s="14" t="s">
        <v>317</v>
      </c>
      <c r="D28" s="15"/>
      <c r="E28" s="16">
        <v>0</v>
      </c>
      <c r="F28" s="16">
        <v>0</v>
      </c>
      <c r="G28" s="57" t="s">
        <v>187</v>
      </c>
      <c r="H28" s="18">
        <f t="shared" si="1"/>
        <v>0</v>
      </c>
      <c r="I28" s="16">
        <f t="shared" si="2"/>
        <v>0</v>
      </c>
      <c r="J28" s="16">
        <v>0</v>
      </c>
      <c r="K28" s="16">
        <f t="shared" si="3"/>
        <v>0</v>
      </c>
      <c r="L28" s="33">
        <v>0</v>
      </c>
      <c r="M28" s="34">
        <f t="shared" si="4"/>
        <v>0</v>
      </c>
      <c r="N28" s="35">
        <f t="shared" si="5"/>
        <v>0</v>
      </c>
      <c r="O28" s="36">
        <f t="shared" si="6"/>
        <v>0</v>
      </c>
      <c r="P28" s="18">
        <v>131368</v>
      </c>
      <c r="Q28" s="18"/>
      <c r="R28" s="4"/>
      <c r="S28" s="4"/>
      <c r="T28" s="4"/>
      <c r="U28" s="1"/>
      <c r="V28" s="1"/>
      <c r="W28" s="1"/>
      <c r="X28" s="1"/>
      <c r="Y28" s="1"/>
    </row>
    <row r="29" spans="1:25" s="2" customFormat="1" ht="18.75">
      <c r="A29" s="13">
        <v>127</v>
      </c>
      <c r="B29" s="13">
        <v>615908706</v>
      </c>
      <c r="C29" s="14" t="s">
        <v>300</v>
      </c>
      <c r="D29" s="21" t="s">
        <v>240</v>
      </c>
      <c r="E29" s="16">
        <v>4</v>
      </c>
      <c r="F29" s="16">
        <v>60</v>
      </c>
      <c r="G29" s="23" t="s">
        <v>124</v>
      </c>
      <c r="H29" s="18">
        <f t="shared" si="1"/>
        <v>5</v>
      </c>
      <c r="I29" s="16">
        <f t="shared" si="2"/>
        <v>1.2</v>
      </c>
      <c r="J29" s="16">
        <v>0</v>
      </c>
      <c r="K29" s="16">
        <f t="shared" si="3"/>
        <v>6.2</v>
      </c>
      <c r="L29" s="33">
        <v>24.3080877041543</v>
      </c>
      <c r="M29" s="34">
        <f t="shared" si="4"/>
        <v>30.508087704154299</v>
      </c>
      <c r="N29" s="35">
        <f t="shared" si="5"/>
        <v>4.375</v>
      </c>
      <c r="O29" s="36">
        <f t="shared" si="6"/>
        <v>26.133087704154299</v>
      </c>
      <c r="P29" s="18">
        <v>481182</v>
      </c>
      <c r="Q29" s="18">
        <v>2174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3">
        <v>143</v>
      </c>
      <c r="B30" s="13">
        <v>1963007427</v>
      </c>
      <c r="C30" s="14" t="s">
        <v>307</v>
      </c>
      <c r="D30" s="14" t="s">
        <v>270</v>
      </c>
      <c r="E30" s="16">
        <v>3</v>
      </c>
      <c r="F30" s="16">
        <v>60</v>
      </c>
      <c r="G30" s="57" t="s">
        <v>187</v>
      </c>
      <c r="H30" s="18">
        <f t="shared" si="1"/>
        <v>3.5</v>
      </c>
      <c r="I30" s="16">
        <f t="shared" si="2"/>
        <v>1.2</v>
      </c>
      <c r="J30" s="16">
        <v>0</v>
      </c>
      <c r="K30" s="16">
        <f t="shared" si="3"/>
        <v>4.7</v>
      </c>
      <c r="L30" s="33">
        <v>23.613355679350999</v>
      </c>
      <c r="M30" s="34">
        <f t="shared" si="4"/>
        <v>28.313355679350998</v>
      </c>
      <c r="N30" s="35">
        <f t="shared" si="5"/>
        <v>0</v>
      </c>
      <c r="O30" s="36">
        <f t="shared" si="6"/>
        <v>28.313355679350998</v>
      </c>
      <c r="P30" s="18">
        <v>385687</v>
      </c>
      <c r="Q30" s="18">
        <v>1518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4">
        <v>5</v>
      </c>
      <c r="B31" s="13">
        <v>1044399218</v>
      </c>
      <c r="C31" s="14" t="s">
        <v>309</v>
      </c>
      <c r="D31" s="13" t="s">
        <v>39</v>
      </c>
      <c r="E31" s="16">
        <v>4</v>
      </c>
      <c r="F31" s="16">
        <v>60</v>
      </c>
      <c r="G31" s="23" t="s">
        <v>124</v>
      </c>
      <c r="H31" s="18">
        <f t="shared" si="1"/>
        <v>5</v>
      </c>
      <c r="I31" s="16">
        <f t="shared" si="2"/>
        <v>1.2</v>
      </c>
      <c r="J31" s="16">
        <v>0</v>
      </c>
      <c r="K31" s="16">
        <f t="shared" si="3"/>
        <v>6.2</v>
      </c>
      <c r="L31" s="33">
        <v>24.495082521677698</v>
      </c>
      <c r="M31" s="34">
        <f t="shared" si="4"/>
        <v>30.695082521677698</v>
      </c>
      <c r="N31" s="35">
        <f t="shared" si="5"/>
        <v>4.375</v>
      </c>
      <c r="O31" s="36">
        <f t="shared" si="6"/>
        <v>26.320082521677698</v>
      </c>
      <c r="P31" s="18">
        <v>373158</v>
      </c>
      <c r="Q31" s="18">
        <v>1734</v>
      </c>
      <c r="R31" s="18"/>
      <c r="S31" s="18"/>
      <c r="T31" s="18"/>
      <c r="U31" s="1"/>
      <c r="V31" s="1"/>
      <c r="W31" s="1"/>
      <c r="X31" s="1"/>
      <c r="Y31" s="1"/>
    </row>
    <row r="32" spans="1:25" s="2" customFormat="1" ht="18.75">
      <c r="A32" s="13">
        <v>110</v>
      </c>
      <c r="B32" s="13">
        <v>1968703358</v>
      </c>
      <c r="C32" s="14" t="s">
        <v>302</v>
      </c>
      <c r="D32" s="13" t="s">
        <v>239</v>
      </c>
      <c r="E32" s="16">
        <v>2</v>
      </c>
      <c r="F32" s="16">
        <v>60</v>
      </c>
      <c r="G32" s="57" t="s">
        <v>187</v>
      </c>
      <c r="H32" s="18">
        <f t="shared" si="1"/>
        <v>2</v>
      </c>
      <c r="I32" s="16">
        <f t="shared" si="2"/>
        <v>1.2</v>
      </c>
      <c r="J32" s="16">
        <v>0</v>
      </c>
      <c r="K32" s="16">
        <f t="shared" si="3"/>
        <v>3.2</v>
      </c>
      <c r="L32" s="33">
        <v>25.105</v>
      </c>
      <c r="M32" s="34">
        <f t="shared" si="4"/>
        <v>28.305</v>
      </c>
      <c r="N32" s="35">
        <f t="shared" si="5"/>
        <v>0</v>
      </c>
      <c r="O32" s="36">
        <f t="shared" si="6"/>
        <v>28.305</v>
      </c>
      <c r="P32" s="18">
        <v>450886</v>
      </c>
      <c r="Q32" s="18">
        <v>1994</v>
      </c>
      <c r="R32" s="18"/>
      <c r="S32" s="18"/>
      <c r="T32" s="33"/>
      <c r="U32" s="1"/>
      <c r="V32" s="1"/>
      <c r="W32" s="1"/>
      <c r="X32" s="1"/>
      <c r="Y32" s="1"/>
    </row>
    <row r="33" spans="1:25" s="2" customFormat="1" ht="18.75">
      <c r="A33" s="14">
        <v>120</v>
      </c>
      <c r="B33" s="13">
        <v>171422146</v>
      </c>
      <c r="C33" s="14" t="s">
        <v>304</v>
      </c>
      <c r="D33" s="13" t="s">
        <v>246</v>
      </c>
      <c r="E33" s="16">
        <v>4</v>
      </c>
      <c r="F33" s="16">
        <v>60</v>
      </c>
      <c r="G33" s="57" t="s">
        <v>187</v>
      </c>
      <c r="H33" s="18">
        <f t="shared" si="1"/>
        <v>5</v>
      </c>
      <c r="I33" s="16">
        <f t="shared" si="2"/>
        <v>1.2</v>
      </c>
      <c r="J33" s="16">
        <v>0</v>
      </c>
      <c r="K33" s="16">
        <f t="shared" si="3"/>
        <v>6.2</v>
      </c>
      <c r="L33" s="33">
        <v>23.848619197086101</v>
      </c>
      <c r="M33" s="34">
        <f t="shared" si="4"/>
        <v>30.048619197086101</v>
      </c>
      <c r="N33" s="35">
        <f t="shared" si="5"/>
        <v>0</v>
      </c>
      <c r="O33" s="36">
        <f t="shared" si="6"/>
        <v>30.048619197086101</v>
      </c>
      <c r="P33" s="18">
        <v>422616</v>
      </c>
      <c r="Q33" s="18">
        <v>2037</v>
      </c>
      <c r="R33" s="18"/>
      <c r="S33" s="18"/>
      <c r="T33" s="48"/>
      <c r="U33" s="1"/>
      <c r="V33" s="1"/>
      <c r="W33" s="1"/>
      <c r="X33" s="1"/>
      <c r="Y33" s="1"/>
    </row>
    <row r="34" spans="1:25" s="2" customFormat="1" ht="18.75">
      <c r="A34" s="14">
        <v>10</v>
      </c>
      <c r="B34" s="13">
        <v>2108977014</v>
      </c>
      <c r="C34" s="14" t="s">
        <v>305</v>
      </c>
      <c r="D34" s="13" t="s">
        <v>49</v>
      </c>
      <c r="E34" s="16">
        <v>3</v>
      </c>
      <c r="F34" s="16">
        <v>50</v>
      </c>
      <c r="G34" s="57" t="s">
        <v>187</v>
      </c>
      <c r="H34" s="18">
        <f t="shared" si="1"/>
        <v>3.5</v>
      </c>
      <c r="I34" s="16">
        <f t="shared" si="2"/>
        <v>1</v>
      </c>
      <c r="J34" s="16">
        <v>0</v>
      </c>
      <c r="K34" s="16">
        <f t="shared" si="3"/>
        <v>4.5</v>
      </c>
      <c r="L34" s="33">
        <v>23.034729379918499</v>
      </c>
      <c r="M34" s="34">
        <f t="shared" si="4"/>
        <v>27.534729379918499</v>
      </c>
      <c r="N34" s="35">
        <f t="shared" si="5"/>
        <v>0</v>
      </c>
      <c r="O34" s="36">
        <f t="shared" si="6"/>
        <v>27.534729379918499</v>
      </c>
      <c r="P34" s="18">
        <v>415147</v>
      </c>
      <c r="Q34" s="18">
        <v>1763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4">
        <v>49</v>
      </c>
      <c r="B35" s="13">
        <v>311361673</v>
      </c>
      <c r="C35" s="13" t="s">
        <v>298</v>
      </c>
      <c r="D35" s="20" t="s">
        <v>95</v>
      </c>
      <c r="E35" s="16">
        <v>4</v>
      </c>
      <c r="F35" s="16">
        <v>50</v>
      </c>
      <c r="G35" s="57" t="s">
        <v>187</v>
      </c>
      <c r="H35" s="18">
        <f t="shared" si="1"/>
        <v>5</v>
      </c>
      <c r="I35" s="16">
        <f t="shared" si="2"/>
        <v>1</v>
      </c>
      <c r="J35" s="16">
        <v>0</v>
      </c>
      <c r="K35" s="16">
        <f t="shared" si="3"/>
        <v>6</v>
      </c>
      <c r="L35" s="33">
        <v>32.945</v>
      </c>
      <c r="M35" s="34">
        <f t="shared" si="4"/>
        <v>38.945</v>
      </c>
      <c r="N35" s="35">
        <f t="shared" si="5"/>
        <v>0</v>
      </c>
      <c r="O35" s="36">
        <f t="shared" si="6"/>
        <v>38.945</v>
      </c>
      <c r="P35" s="18">
        <v>606035</v>
      </c>
      <c r="Q35" s="18">
        <v>2521</v>
      </c>
      <c r="R35" s="18"/>
      <c r="S35" s="18"/>
      <c r="T35" s="18"/>
      <c r="U35" s="1"/>
      <c r="V35" s="1"/>
      <c r="W35" s="1"/>
      <c r="X35" s="1"/>
      <c r="Y35" s="1"/>
    </row>
    <row r="36" spans="1:25" s="1" customFormat="1" ht="18.75">
      <c r="A36" s="13">
        <v>155</v>
      </c>
      <c r="B36" s="13">
        <v>1532576874</v>
      </c>
      <c r="C36" s="14" t="s">
        <v>306</v>
      </c>
      <c r="D36" s="14" t="s">
        <v>283</v>
      </c>
      <c r="E36" s="16">
        <v>4</v>
      </c>
      <c r="F36" s="16">
        <v>50</v>
      </c>
      <c r="G36" s="23" t="s">
        <v>124</v>
      </c>
      <c r="H36" s="18">
        <f t="shared" si="1"/>
        <v>5</v>
      </c>
      <c r="I36" s="16">
        <f t="shared" si="2"/>
        <v>1</v>
      </c>
      <c r="J36" s="16">
        <v>0</v>
      </c>
      <c r="K36" s="16">
        <f t="shared" si="3"/>
        <v>6</v>
      </c>
      <c r="L36" s="33">
        <v>24.3408329065674</v>
      </c>
      <c r="M36" s="34">
        <f t="shared" si="4"/>
        <v>30.3408329065674</v>
      </c>
      <c r="N36" s="35">
        <f t="shared" si="5"/>
        <v>4.375</v>
      </c>
      <c r="O36" s="36">
        <f t="shared" si="6"/>
        <v>25.9658329065674</v>
      </c>
      <c r="P36" s="18">
        <v>399412</v>
      </c>
      <c r="Q36" s="18"/>
      <c r="R36" s="4"/>
      <c r="S36" s="4"/>
      <c r="T36" s="4"/>
    </row>
    <row r="37" spans="1:25" s="2" customFormat="1" ht="18.75">
      <c r="A37" s="14">
        <v>87</v>
      </c>
      <c r="B37" s="13">
        <v>1126397085</v>
      </c>
      <c r="C37" s="14" t="s">
        <v>311</v>
      </c>
      <c r="D37" s="13" t="s">
        <v>153</v>
      </c>
      <c r="E37" s="16">
        <v>4</v>
      </c>
      <c r="F37" s="16">
        <v>60</v>
      </c>
      <c r="G37" s="23" t="s">
        <v>124</v>
      </c>
      <c r="H37" s="18">
        <f t="shared" ref="H37:H56" si="7">E37+IF(E37&gt;2,(E37-2)*0.5,0)</f>
        <v>5</v>
      </c>
      <c r="I37" s="16">
        <f t="shared" ref="I37:I56" si="8">F37/$V$13</f>
        <v>1.2</v>
      </c>
      <c r="J37" s="16">
        <v>0</v>
      </c>
      <c r="K37" s="16">
        <f t="shared" ref="K37:K56" si="9">SUM(I37+H37+J37)</f>
        <v>6.2</v>
      </c>
      <c r="L37" s="33">
        <v>24.2312847920381</v>
      </c>
      <c r="M37" s="34">
        <f t="shared" ref="M37:M56" si="10">K37+L37</f>
        <v>30.431284792038099</v>
      </c>
      <c r="N37" s="35">
        <f t="shared" ref="N37:N56" si="11">VLOOKUP(G37,$U$3:$V$9,2,FALSE)</f>
        <v>4.375</v>
      </c>
      <c r="O37" s="36">
        <f t="shared" ref="O37:O56" si="12">M37-N37</f>
        <v>26.056284792038099</v>
      </c>
      <c r="P37" s="18">
        <v>354907</v>
      </c>
      <c r="Q37" s="18">
        <v>1628</v>
      </c>
      <c r="R37" s="18"/>
      <c r="S37" s="18"/>
      <c r="T37" s="18"/>
      <c r="U37" s="1"/>
      <c r="V37" s="1"/>
      <c r="W37" s="1"/>
      <c r="X37" s="1"/>
      <c r="Y37" s="1"/>
    </row>
    <row r="38" spans="1:25" s="2" customFormat="1" ht="18.75">
      <c r="A38" s="14">
        <v>26</v>
      </c>
      <c r="B38" s="13">
        <v>1754932067</v>
      </c>
      <c r="C38" s="14" t="s">
        <v>314</v>
      </c>
      <c r="D38" s="13" t="s">
        <v>72</v>
      </c>
      <c r="E38" s="16">
        <v>2</v>
      </c>
      <c r="F38" s="16">
        <v>60</v>
      </c>
      <c r="G38" s="57" t="s">
        <v>187</v>
      </c>
      <c r="H38" s="18">
        <f t="shared" si="7"/>
        <v>2</v>
      </c>
      <c r="I38" s="16">
        <f t="shared" si="8"/>
        <v>1.2</v>
      </c>
      <c r="J38" s="16">
        <v>0</v>
      </c>
      <c r="K38" s="16">
        <f t="shared" si="9"/>
        <v>3.2</v>
      </c>
      <c r="L38" s="33">
        <v>26.7100235169939</v>
      </c>
      <c r="M38" s="34">
        <f t="shared" si="10"/>
        <v>29.910023516993899</v>
      </c>
      <c r="N38" s="35">
        <f t="shared" si="11"/>
        <v>0</v>
      </c>
      <c r="O38" s="36">
        <f t="shared" si="12"/>
        <v>29.910023516993899</v>
      </c>
      <c r="P38" s="18">
        <v>338274</v>
      </c>
      <c r="Q38" s="18">
        <v>1588</v>
      </c>
      <c r="R38" s="18"/>
      <c r="S38" s="18"/>
      <c r="T38" s="18"/>
      <c r="U38" s="1"/>
      <c r="V38" s="1"/>
      <c r="W38" s="1"/>
      <c r="X38" s="1"/>
      <c r="Y38" s="1"/>
    </row>
    <row r="39" spans="1:25" s="2" customFormat="1" ht="18.75">
      <c r="A39" s="14">
        <v>62</v>
      </c>
      <c r="B39" s="13">
        <v>643913124</v>
      </c>
      <c r="C39" s="14" t="s">
        <v>301</v>
      </c>
      <c r="D39" s="13" t="s">
        <v>125</v>
      </c>
      <c r="E39" s="16">
        <v>0</v>
      </c>
      <c r="F39" s="16">
        <v>60</v>
      </c>
      <c r="G39" s="57" t="s">
        <v>187</v>
      </c>
      <c r="H39" s="18">
        <f t="shared" si="7"/>
        <v>0</v>
      </c>
      <c r="I39" s="16">
        <f t="shared" si="8"/>
        <v>1.2</v>
      </c>
      <c r="J39" s="16">
        <v>0</v>
      </c>
      <c r="K39" s="16">
        <f t="shared" si="9"/>
        <v>1.2</v>
      </c>
      <c r="L39" s="33">
        <v>23.1298140092441</v>
      </c>
      <c r="M39" s="34">
        <f t="shared" si="10"/>
        <v>24.3298140092441</v>
      </c>
      <c r="N39" s="35">
        <f t="shared" si="11"/>
        <v>0</v>
      </c>
      <c r="O39" s="36">
        <f t="shared" si="12"/>
        <v>24.3298140092441</v>
      </c>
      <c r="P39" s="18">
        <v>455403</v>
      </c>
      <c r="Q39" s="18">
        <v>2089</v>
      </c>
      <c r="R39" s="18"/>
      <c r="S39" s="18"/>
      <c r="T39" s="18"/>
      <c r="U39" s="1"/>
      <c r="V39" s="1"/>
      <c r="W39" s="1"/>
      <c r="X39" s="1"/>
      <c r="Y39" s="1"/>
    </row>
    <row r="40" spans="1:25" s="2" customFormat="1" ht="18.75">
      <c r="A40" s="14">
        <v>53</v>
      </c>
      <c r="B40" s="13">
        <v>500959924</v>
      </c>
      <c r="C40" s="14" t="s">
        <v>310</v>
      </c>
      <c r="D40" s="20" t="s">
        <v>99</v>
      </c>
      <c r="E40" s="16">
        <v>4</v>
      </c>
      <c r="F40" s="16">
        <v>60</v>
      </c>
      <c r="G40" s="19" t="s">
        <v>122</v>
      </c>
      <c r="H40" s="18">
        <f t="shared" si="7"/>
        <v>5</v>
      </c>
      <c r="I40" s="16">
        <f t="shared" si="8"/>
        <v>1.2</v>
      </c>
      <c r="J40" s="16">
        <v>0</v>
      </c>
      <c r="K40" s="16">
        <f t="shared" si="9"/>
        <v>6.2</v>
      </c>
      <c r="L40" s="33">
        <v>28.491302664048199</v>
      </c>
      <c r="M40" s="34">
        <f t="shared" si="10"/>
        <v>34.691302664048202</v>
      </c>
      <c r="N40" s="35">
        <f t="shared" si="11"/>
        <v>8.125</v>
      </c>
      <c r="O40" s="36">
        <f t="shared" si="12"/>
        <v>26.566302664048202</v>
      </c>
      <c r="P40" s="18">
        <v>356652</v>
      </c>
      <c r="Q40" s="18">
        <v>1764</v>
      </c>
      <c r="R40" s="18"/>
      <c r="S40" s="18"/>
      <c r="T40" s="18"/>
      <c r="U40" s="1"/>
      <c r="V40" s="1"/>
      <c r="W40" s="1"/>
      <c r="X40" s="1"/>
      <c r="Y40" s="1"/>
    </row>
    <row r="41" spans="1:25" s="1" customFormat="1" ht="18.75">
      <c r="A41" s="13">
        <v>162</v>
      </c>
      <c r="B41" s="13">
        <v>1835331798</v>
      </c>
      <c r="C41" s="14" t="s">
        <v>292</v>
      </c>
      <c r="D41" s="15"/>
      <c r="E41" s="16">
        <v>0</v>
      </c>
      <c r="F41" s="16">
        <v>12</v>
      </c>
      <c r="G41" s="57" t="s">
        <v>187</v>
      </c>
      <c r="H41" s="18">
        <f t="shared" si="7"/>
        <v>0</v>
      </c>
      <c r="I41" s="16">
        <f t="shared" si="8"/>
        <v>0.24</v>
      </c>
      <c r="J41" s="16">
        <v>0</v>
      </c>
      <c r="K41" s="16">
        <f t="shared" si="9"/>
        <v>0.24</v>
      </c>
      <c r="L41" s="33">
        <v>20.4367942282801</v>
      </c>
      <c r="M41" s="34">
        <f t="shared" si="10"/>
        <v>20.676794228280098</v>
      </c>
      <c r="N41" s="35">
        <f t="shared" si="11"/>
        <v>0</v>
      </c>
      <c r="O41" s="36">
        <f t="shared" si="12"/>
        <v>20.676794228280098</v>
      </c>
      <c r="P41" s="18"/>
      <c r="Q41" s="18"/>
      <c r="R41" s="4"/>
      <c r="S41" s="4"/>
      <c r="T41" s="4"/>
    </row>
    <row r="42" spans="1:25" s="1" customFormat="1" ht="18.75">
      <c r="A42" s="13">
        <v>133</v>
      </c>
      <c r="B42" s="13">
        <v>650420877</v>
      </c>
      <c r="C42" s="14" t="s">
        <v>244</v>
      </c>
      <c r="D42" s="21"/>
      <c r="E42" s="16">
        <v>4</v>
      </c>
      <c r="F42" s="16">
        <v>60</v>
      </c>
      <c r="G42" s="23" t="s">
        <v>124</v>
      </c>
      <c r="H42" s="18">
        <f t="shared" si="7"/>
        <v>5</v>
      </c>
      <c r="I42" s="16">
        <f t="shared" si="8"/>
        <v>1.2</v>
      </c>
      <c r="J42" s="16">
        <v>0</v>
      </c>
      <c r="K42" s="16">
        <f t="shared" si="9"/>
        <v>6.2</v>
      </c>
      <c r="L42" s="33">
        <v>24.286578882804999</v>
      </c>
      <c r="M42" s="34">
        <f t="shared" si="10"/>
        <v>30.486578882804999</v>
      </c>
      <c r="N42" s="35">
        <f t="shared" si="11"/>
        <v>4.375</v>
      </c>
      <c r="O42" s="36">
        <f t="shared" si="12"/>
        <v>26.111578882804999</v>
      </c>
      <c r="P42" s="18">
        <v>376179</v>
      </c>
      <c r="Q42" s="18">
        <v>1542</v>
      </c>
      <c r="R42" s="18"/>
      <c r="S42" s="18"/>
      <c r="T42" s="47"/>
    </row>
    <row r="43" spans="1:25" s="1" customFormat="1" ht="18.75">
      <c r="A43" s="14">
        <v>122</v>
      </c>
      <c r="B43" s="13">
        <v>1940099728</v>
      </c>
      <c r="C43" s="13" t="s">
        <v>228</v>
      </c>
      <c r="D43" s="20"/>
      <c r="E43" s="16">
        <v>2</v>
      </c>
      <c r="F43" s="16">
        <v>60</v>
      </c>
      <c r="G43" s="57" t="s">
        <v>187</v>
      </c>
      <c r="H43" s="18">
        <f t="shared" si="7"/>
        <v>2</v>
      </c>
      <c r="I43" s="16">
        <f t="shared" si="8"/>
        <v>1.2</v>
      </c>
      <c r="J43" s="16">
        <v>0</v>
      </c>
      <c r="K43" s="16">
        <f t="shared" si="9"/>
        <v>3.2</v>
      </c>
      <c r="L43" s="33">
        <v>25.048816823243801</v>
      </c>
      <c r="M43" s="34">
        <f t="shared" si="10"/>
        <v>28.2488168232438</v>
      </c>
      <c r="N43" s="35">
        <f t="shared" si="11"/>
        <v>0</v>
      </c>
      <c r="O43" s="36">
        <f t="shared" si="12"/>
        <v>28.2488168232438</v>
      </c>
      <c r="P43" s="18">
        <v>402077</v>
      </c>
      <c r="Q43" s="18">
        <v>1750</v>
      </c>
      <c r="R43" s="18"/>
      <c r="S43" s="18"/>
      <c r="T43" s="47"/>
    </row>
    <row r="44" spans="1:25" s="1" customFormat="1" ht="18.75">
      <c r="A44" s="13">
        <v>157</v>
      </c>
      <c r="B44" s="13">
        <v>738646680</v>
      </c>
      <c r="C44" s="14" t="s">
        <v>284</v>
      </c>
      <c r="D44" s="15"/>
      <c r="E44" s="16">
        <v>1</v>
      </c>
      <c r="F44" s="16">
        <v>41</v>
      </c>
      <c r="G44" s="57" t="s">
        <v>187</v>
      </c>
      <c r="H44" s="18">
        <f t="shared" si="7"/>
        <v>1</v>
      </c>
      <c r="I44" s="16">
        <f t="shared" si="8"/>
        <v>0.82</v>
      </c>
      <c r="J44" s="16">
        <v>0</v>
      </c>
      <c r="K44" s="16">
        <f t="shared" si="9"/>
        <v>1.8199999999999998</v>
      </c>
      <c r="L44" s="33">
        <v>28.2049119486372</v>
      </c>
      <c r="M44" s="34">
        <f t="shared" si="10"/>
        <v>30.0249119486372</v>
      </c>
      <c r="N44" s="35">
        <f t="shared" si="11"/>
        <v>0</v>
      </c>
      <c r="O44" s="36">
        <f t="shared" si="12"/>
        <v>30.0249119486372</v>
      </c>
      <c r="P44" s="18">
        <v>256099</v>
      </c>
      <c r="Q44" s="18"/>
      <c r="R44" s="4"/>
      <c r="S44" s="4"/>
      <c r="T44" s="4"/>
    </row>
    <row r="45" spans="1:25" s="3" customFormat="1" ht="18.75">
      <c r="A45" s="13">
        <v>167</v>
      </c>
      <c r="B45" s="13">
        <v>753968187</v>
      </c>
      <c r="C45" s="66" t="s">
        <v>297</v>
      </c>
      <c r="D45" s="15"/>
      <c r="E45" s="16">
        <v>0</v>
      </c>
      <c r="F45" s="16">
        <v>0</v>
      </c>
      <c r="G45" s="57" t="s">
        <v>187</v>
      </c>
      <c r="H45" s="18">
        <f t="shared" si="7"/>
        <v>0</v>
      </c>
      <c r="I45" s="16">
        <f t="shared" si="8"/>
        <v>0</v>
      </c>
      <c r="J45" s="16">
        <v>0</v>
      </c>
      <c r="K45" s="16">
        <f t="shared" si="9"/>
        <v>0</v>
      </c>
      <c r="L45" s="33">
        <v>0</v>
      </c>
      <c r="M45" s="34">
        <f t="shared" si="10"/>
        <v>0</v>
      </c>
      <c r="N45" s="35">
        <f t="shared" si="11"/>
        <v>0</v>
      </c>
      <c r="O45" s="36">
        <f t="shared" si="12"/>
        <v>0</v>
      </c>
      <c r="P45" s="18"/>
      <c r="Q45" s="18"/>
      <c r="R45" s="4"/>
      <c r="S45" s="4"/>
      <c r="T45" s="4"/>
    </row>
    <row r="46" spans="1:25" s="3" customFormat="1" ht="18.75">
      <c r="A46" s="13">
        <v>126</v>
      </c>
      <c r="B46" s="13">
        <v>2052156392</v>
      </c>
      <c r="C46" s="14" t="s">
        <v>234</v>
      </c>
      <c r="D46" s="21"/>
      <c r="E46" s="16">
        <v>0</v>
      </c>
      <c r="F46" s="16">
        <v>60</v>
      </c>
      <c r="G46" s="57" t="s">
        <v>187</v>
      </c>
      <c r="H46" s="18">
        <f t="shared" si="7"/>
        <v>0</v>
      </c>
      <c r="I46" s="16">
        <f t="shared" si="8"/>
        <v>1.2</v>
      </c>
      <c r="J46" s="16">
        <v>0</v>
      </c>
      <c r="K46" s="16">
        <f t="shared" si="9"/>
        <v>1.2</v>
      </c>
      <c r="L46" s="33">
        <v>22.2878542703059</v>
      </c>
      <c r="M46" s="34">
        <f t="shared" si="10"/>
        <v>23.487854270305899</v>
      </c>
      <c r="N46" s="35">
        <f t="shared" si="11"/>
        <v>0</v>
      </c>
      <c r="O46" s="36">
        <f t="shared" si="12"/>
        <v>23.487854270305899</v>
      </c>
      <c r="P46" s="18">
        <v>387951</v>
      </c>
      <c r="Q46" s="18">
        <v>1837</v>
      </c>
      <c r="R46" s="18"/>
      <c r="S46" s="18"/>
      <c r="T46" s="47"/>
    </row>
    <row r="47" spans="1:25" s="3" customFormat="1" ht="18.75">
      <c r="A47" s="13">
        <v>161</v>
      </c>
      <c r="B47" s="13">
        <v>93971185</v>
      </c>
      <c r="C47" s="14" t="s">
        <v>289</v>
      </c>
      <c r="D47" s="65"/>
      <c r="E47" s="16">
        <v>0</v>
      </c>
      <c r="F47" s="16">
        <v>41</v>
      </c>
      <c r="G47" s="57" t="s">
        <v>187</v>
      </c>
      <c r="H47" s="18">
        <f t="shared" si="7"/>
        <v>0</v>
      </c>
      <c r="I47" s="16">
        <f t="shared" si="8"/>
        <v>0.82</v>
      </c>
      <c r="J47" s="16">
        <v>0</v>
      </c>
      <c r="K47" s="16">
        <f t="shared" si="9"/>
        <v>0.82</v>
      </c>
      <c r="L47" s="33">
        <v>21.428893639039099</v>
      </c>
      <c r="M47" s="34">
        <f t="shared" si="10"/>
        <v>22.2488936390391</v>
      </c>
      <c r="N47" s="35">
        <f t="shared" si="11"/>
        <v>0</v>
      </c>
      <c r="O47" s="36">
        <f t="shared" si="12"/>
        <v>22.2488936390391</v>
      </c>
      <c r="P47" s="64">
        <v>189747</v>
      </c>
      <c r="Q47" s="18"/>
      <c r="R47" s="18"/>
      <c r="S47" s="4"/>
      <c r="T47" s="4"/>
    </row>
    <row r="48" spans="1:25" ht="18.75">
      <c r="A48" s="13">
        <v>166</v>
      </c>
      <c r="B48" s="13">
        <v>76900076</v>
      </c>
      <c r="C48" s="14" t="s">
        <v>296</v>
      </c>
      <c r="D48" s="65"/>
      <c r="E48" s="16">
        <v>0</v>
      </c>
      <c r="F48" s="16">
        <v>0</v>
      </c>
      <c r="G48" s="57" t="s">
        <v>187</v>
      </c>
      <c r="H48" s="18">
        <f t="shared" si="7"/>
        <v>0</v>
      </c>
      <c r="I48" s="16">
        <f t="shared" si="8"/>
        <v>0</v>
      </c>
      <c r="J48" s="16">
        <v>0</v>
      </c>
      <c r="K48" s="16">
        <f t="shared" si="9"/>
        <v>0</v>
      </c>
      <c r="L48" s="33">
        <v>20.1080097559317</v>
      </c>
      <c r="M48" s="34">
        <f t="shared" si="10"/>
        <v>20.1080097559317</v>
      </c>
      <c r="N48" s="35">
        <f t="shared" si="11"/>
        <v>0</v>
      </c>
      <c r="O48" s="36">
        <f t="shared" si="12"/>
        <v>20.1080097559317</v>
      </c>
      <c r="P48" s="18"/>
      <c r="Q48" s="18"/>
      <c r="R48" s="4"/>
      <c r="S48" s="4"/>
      <c r="T48" s="4"/>
    </row>
    <row r="49" spans="1:20" ht="18.75">
      <c r="A49" s="13">
        <v>148</v>
      </c>
      <c r="B49" s="13">
        <v>1579518877</v>
      </c>
      <c r="C49" s="14" t="s">
        <v>274</v>
      </c>
      <c r="D49" s="60"/>
      <c r="E49" s="16">
        <v>4</v>
      </c>
      <c r="F49" s="16">
        <v>27</v>
      </c>
      <c r="G49" s="22" t="s">
        <v>123</v>
      </c>
      <c r="H49" s="18">
        <f t="shared" si="7"/>
        <v>5</v>
      </c>
      <c r="I49" s="16">
        <f t="shared" si="8"/>
        <v>0.54</v>
      </c>
      <c r="J49" s="16">
        <v>0</v>
      </c>
      <c r="K49" s="16">
        <f t="shared" si="9"/>
        <v>5.54</v>
      </c>
      <c r="L49" s="33">
        <v>27.3320230819415</v>
      </c>
      <c r="M49" s="34">
        <f t="shared" si="10"/>
        <v>32.872023081941499</v>
      </c>
      <c r="N49" s="35">
        <f t="shared" si="11"/>
        <v>6.25</v>
      </c>
      <c r="O49" s="36">
        <f t="shared" si="12"/>
        <v>26.622023081941499</v>
      </c>
      <c r="P49" s="18">
        <v>297575</v>
      </c>
      <c r="Q49" s="18">
        <v>1164</v>
      </c>
      <c r="R49" s="4"/>
      <c r="S49" s="4"/>
      <c r="T49" s="4"/>
    </row>
    <row r="50" spans="1:20" ht="18.75">
      <c r="A50" s="13">
        <v>165</v>
      </c>
      <c r="B50" s="13">
        <v>1512494000</v>
      </c>
      <c r="C50" s="14" t="s">
        <v>295</v>
      </c>
      <c r="D50" s="15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8"/>
        <v>0</v>
      </c>
      <c r="J50" s="16">
        <v>0</v>
      </c>
      <c r="K50" s="16">
        <f t="shared" si="9"/>
        <v>0</v>
      </c>
      <c r="L50" s="33">
        <v>21.898196656806199</v>
      </c>
      <c r="M50" s="34">
        <f t="shared" si="10"/>
        <v>21.898196656806199</v>
      </c>
      <c r="N50" s="35">
        <f t="shared" si="11"/>
        <v>0</v>
      </c>
      <c r="O50" s="36">
        <f t="shared" si="12"/>
        <v>21.898196656806199</v>
      </c>
      <c r="P50" s="18">
        <v>114099</v>
      </c>
      <c r="Q50" s="18"/>
      <c r="R50" s="4"/>
      <c r="S50" s="4"/>
      <c r="T50" s="4"/>
    </row>
    <row r="51" spans="1:20" ht="18.75">
      <c r="A51" s="13">
        <v>164</v>
      </c>
      <c r="B51" s="13">
        <v>1005320430</v>
      </c>
      <c r="C51" s="14" t="s">
        <v>294</v>
      </c>
      <c r="D51" s="15"/>
      <c r="E51" s="16">
        <v>0</v>
      </c>
      <c r="F51" s="16">
        <v>32</v>
      </c>
      <c r="G51" s="57" t="s">
        <v>187</v>
      </c>
      <c r="H51" s="18">
        <f t="shared" si="7"/>
        <v>0</v>
      </c>
      <c r="I51" s="16">
        <f t="shared" si="8"/>
        <v>0.64</v>
      </c>
      <c r="J51" s="16">
        <v>0</v>
      </c>
      <c r="K51" s="16">
        <f t="shared" si="9"/>
        <v>0.64</v>
      </c>
      <c r="L51" s="33">
        <v>23.857710649484201</v>
      </c>
      <c r="M51" s="34">
        <f t="shared" si="10"/>
        <v>24.497710649484201</v>
      </c>
      <c r="N51" s="35">
        <f t="shared" si="11"/>
        <v>0</v>
      </c>
      <c r="O51" s="36">
        <f t="shared" si="12"/>
        <v>24.497710649484201</v>
      </c>
      <c r="P51" s="18">
        <v>176350</v>
      </c>
      <c r="Q51" s="18">
        <v>1022</v>
      </c>
      <c r="R51" s="4"/>
      <c r="S51" s="4"/>
      <c r="T51" s="4"/>
    </row>
    <row r="52" spans="1:20" ht="18.75">
      <c r="A52" s="13">
        <v>144</v>
      </c>
      <c r="B52" s="13">
        <v>1763923855</v>
      </c>
      <c r="C52" s="14" t="s">
        <v>269</v>
      </c>
      <c r="D52" s="60"/>
      <c r="E52" s="16">
        <v>0</v>
      </c>
      <c r="F52" s="16">
        <v>41</v>
      </c>
      <c r="G52" s="57" t="s">
        <v>187</v>
      </c>
      <c r="H52" s="18">
        <f t="shared" si="7"/>
        <v>0</v>
      </c>
      <c r="I52" s="16">
        <f t="shared" si="8"/>
        <v>0.82</v>
      </c>
      <c r="J52" s="16">
        <v>0</v>
      </c>
      <c r="K52" s="16">
        <f t="shared" si="9"/>
        <v>0.82</v>
      </c>
      <c r="L52" s="33">
        <v>28.3493964075052</v>
      </c>
      <c r="M52" s="34">
        <f t="shared" si="10"/>
        <v>29.1693964075052</v>
      </c>
      <c r="N52" s="35">
        <f t="shared" si="11"/>
        <v>0</v>
      </c>
      <c r="O52" s="36">
        <f t="shared" si="12"/>
        <v>29.1693964075052</v>
      </c>
      <c r="P52" s="18">
        <v>248401</v>
      </c>
      <c r="Q52" s="18">
        <v>1210</v>
      </c>
      <c r="R52" s="4"/>
      <c r="S52" s="4"/>
      <c r="T52" s="4"/>
    </row>
    <row r="53" spans="1:20" ht="18.75">
      <c r="A53" s="13">
        <v>163</v>
      </c>
      <c r="B53" s="13">
        <v>1354654615</v>
      </c>
      <c r="C53" s="14" t="s">
        <v>293</v>
      </c>
      <c r="D53" s="15"/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8"/>
        <v>0</v>
      </c>
      <c r="J53" s="16">
        <v>0</v>
      </c>
      <c r="K53" s="16">
        <f t="shared" si="9"/>
        <v>0</v>
      </c>
      <c r="L53" s="33">
        <v>19.263360960545</v>
      </c>
      <c r="M53" s="34">
        <f t="shared" si="10"/>
        <v>19.263360960545</v>
      </c>
      <c r="N53" s="35">
        <f t="shared" si="11"/>
        <v>0</v>
      </c>
      <c r="O53" s="36">
        <f t="shared" si="12"/>
        <v>19.263360960545</v>
      </c>
      <c r="P53" s="18"/>
      <c r="Q53" s="18"/>
      <c r="R53" s="4"/>
      <c r="S53" s="4"/>
      <c r="T53" s="4"/>
    </row>
    <row r="54" spans="1:20" ht="18.75">
      <c r="A54" s="13">
        <v>141</v>
      </c>
      <c r="B54" s="13">
        <v>1190305158</v>
      </c>
      <c r="C54" s="14" t="s">
        <v>261</v>
      </c>
      <c r="D54" s="21"/>
      <c r="E54" s="16">
        <v>2</v>
      </c>
      <c r="F54" s="16">
        <v>60</v>
      </c>
      <c r="G54" s="57" t="s">
        <v>187</v>
      </c>
      <c r="H54" s="18">
        <f t="shared" si="7"/>
        <v>2</v>
      </c>
      <c r="I54" s="16">
        <f t="shared" si="8"/>
        <v>1.2</v>
      </c>
      <c r="J54" s="16">
        <v>0</v>
      </c>
      <c r="K54" s="16">
        <f t="shared" si="9"/>
        <v>3.2</v>
      </c>
      <c r="L54" s="33">
        <v>24.0659836700687</v>
      </c>
      <c r="M54" s="34">
        <f t="shared" si="10"/>
        <v>27.265983670068699</v>
      </c>
      <c r="N54" s="35">
        <f t="shared" si="11"/>
        <v>0</v>
      </c>
      <c r="O54" s="36">
        <f t="shared" si="12"/>
        <v>27.265983670068699</v>
      </c>
      <c r="P54" s="18">
        <v>292893</v>
      </c>
      <c r="Q54" s="18">
        <v>1092</v>
      </c>
      <c r="R54" s="18"/>
      <c r="S54" s="18"/>
      <c r="T54" s="47"/>
    </row>
    <row r="55" spans="1:20" ht="18.75">
      <c r="A55" s="13">
        <v>140</v>
      </c>
      <c r="B55" s="13">
        <v>1065672847</v>
      </c>
      <c r="C55" s="14" t="s">
        <v>259</v>
      </c>
      <c r="D55" s="21"/>
      <c r="E55" s="16">
        <v>4</v>
      </c>
      <c r="F55" s="16">
        <v>50</v>
      </c>
      <c r="G55" s="57" t="s">
        <v>187</v>
      </c>
      <c r="H55" s="18">
        <f t="shared" si="7"/>
        <v>5</v>
      </c>
      <c r="I55" s="16">
        <f t="shared" si="8"/>
        <v>1</v>
      </c>
      <c r="J55" s="16">
        <v>0</v>
      </c>
      <c r="K55" s="16">
        <f t="shared" si="9"/>
        <v>6</v>
      </c>
      <c r="L55" s="33">
        <v>22.132848165689801</v>
      </c>
      <c r="M55" s="34">
        <f t="shared" si="10"/>
        <v>28.132848165689801</v>
      </c>
      <c r="N55" s="35">
        <f t="shared" si="11"/>
        <v>0</v>
      </c>
      <c r="O55" s="36">
        <f t="shared" si="12"/>
        <v>28.132848165689801</v>
      </c>
      <c r="P55" s="18">
        <v>291437</v>
      </c>
      <c r="Q55" s="18">
        <v>968</v>
      </c>
      <c r="R55" s="18"/>
      <c r="S55" s="18"/>
      <c r="T55" s="47"/>
    </row>
    <row r="56" spans="1:20" ht="18.75">
      <c r="A56" s="13">
        <v>170</v>
      </c>
      <c r="B56" s="13">
        <v>0</v>
      </c>
      <c r="C56" s="14"/>
      <c r="E56" s="16">
        <v>0</v>
      </c>
      <c r="F56" s="16">
        <v>0</v>
      </c>
      <c r="G56" s="57" t="s">
        <v>187</v>
      </c>
      <c r="H56" s="18">
        <f t="shared" si="7"/>
        <v>0</v>
      </c>
      <c r="I56" s="16">
        <f t="shared" si="8"/>
        <v>0</v>
      </c>
      <c r="J56" s="16">
        <v>0</v>
      </c>
      <c r="K56" s="16">
        <f t="shared" si="9"/>
        <v>0</v>
      </c>
      <c r="L56" s="33">
        <v>0</v>
      </c>
      <c r="M56" s="34">
        <f t="shared" si="10"/>
        <v>0</v>
      </c>
      <c r="N56" s="35">
        <f t="shared" si="11"/>
        <v>0</v>
      </c>
      <c r="O56" s="36">
        <f t="shared" si="12"/>
        <v>0</v>
      </c>
      <c r="P56" s="18">
        <v>90193</v>
      </c>
      <c r="Q56" s="18"/>
      <c r="R56" s="4"/>
      <c r="S56" s="4"/>
      <c r="T56" s="4"/>
    </row>
  </sheetData>
  <autoFilter ref="A4:T56" xr:uid="{00000000-0009-0000-0000-000020000000}">
    <sortState xmlns:xlrd2="http://schemas.microsoft.com/office/spreadsheetml/2017/richdata2" ref="A5:T56">
      <sortCondition ref="C4:C56"/>
    </sortState>
  </autoFilter>
  <mergeCells count="4">
    <mergeCell ref="A1:Q1"/>
    <mergeCell ref="A2:Q2"/>
    <mergeCell ref="A3:D3"/>
    <mergeCell ref="G3:O3"/>
  </mergeCells>
  <phoneticPr fontId="22" type="noConversion"/>
  <conditionalFormatting sqref="J49">
    <cfRule type="cellIs" dxfId="206" priority="13" operator="lessThan">
      <formula>1</formula>
    </cfRule>
  </conditionalFormatting>
  <conditionalFormatting sqref="J50">
    <cfRule type="cellIs" dxfId="205" priority="16" operator="lessThan">
      <formula>1</formula>
    </cfRule>
  </conditionalFormatting>
  <conditionalFormatting sqref="J51">
    <cfRule type="cellIs" dxfId="204" priority="8" operator="lessThan">
      <formula>1</formula>
    </cfRule>
  </conditionalFormatting>
  <conditionalFormatting sqref="J52">
    <cfRule type="cellIs" dxfId="203" priority="7" operator="lessThan">
      <formula>1</formula>
    </cfRule>
  </conditionalFormatting>
  <conditionalFormatting sqref="J53">
    <cfRule type="cellIs" dxfId="202" priority="6" operator="lessThan">
      <formula>1</formula>
    </cfRule>
  </conditionalFormatting>
  <conditionalFormatting sqref="J54">
    <cfRule type="cellIs" dxfId="201" priority="5" operator="lessThan">
      <formula>1</formula>
    </cfRule>
  </conditionalFormatting>
  <conditionalFormatting sqref="E55:F55">
    <cfRule type="cellIs" dxfId="200" priority="4" operator="lessThan">
      <formula>1</formula>
    </cfRule>
  </conditionalFormatting>
  <conditionalFormatting sqref="J55">
    <cfRule type="cellIs" dxfId="199" priority="3" operator="lessThan">
      <formula>1</formula>
    </cfRule>
  </conditionalFormatting>
  <conditionalFormatting sqref="E56:F56">
    <cfRule type="cellIs" dxfId="198" priority="2" operator="lessThan">
      <formula>1</formula>
    </cfRule>
  </conditionalFormatting>
  <conditionalFormatting sqref="J56">
    <cfRule type="cellIs" dxfId="197" priority="1" operator="lessThan">
      <formula>1</formula>
    </cfRule>
  </conditionalFormatting>
  <conditionalFormatting sqref="J5:J48 E5:F54">
    <cfRule type="cellIs" dxfId="196" priority="17" operator="lessThan">
      <formula>1</formula>
    </cfRule>
  </conditionalFormatting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Y56"/>
  <sheetViews>
    <sheetView topLeftCell="C1" zoomScale="70" zoomScaleNormal="70" workbookViewId="0">
      <selection activeCell="O6" sqref="O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活动中心",V14,"年",V15,"月",V16,"日","分包贡献明细"," 统计：二三傻")</f>
        <v>157区 活动中心2020年5月23日分包贡献明细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62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Y3/$V$12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 t="shared" ref="V4:V8" si="0">Y4/$V$12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298</v>
      </c>
      <c r="D5" s="20" t="s">
        <v>95</v>
      </c>
      <c r="E5" s="16">
        <v>4</v>
      </c>
      <c r="F5" s="16">
        <v>60</v>
      </c>
      <c r="G5" s="43" t="s">
        <v>113</v>
      </c>
      <c r="H5" s="18">
        <f t="shared" ref="H5:H56" si="1">E5+IF(E5&gt;2,(E5-2)*0.5,0)</f>
        <v>5</v>
      </c>
      <c r="I5" s="16">
        <f t="shared" ref="I5:I56" si="2">F5/$V$13</f>
        <v>1.2</v>
      </c>
      <c r="J5" s="16">
        <v>0</v>
      </c>
      <c r="K5" s="16">
        <f t="shared" ref="K5:K56" si="3">SUM(I5+H5+J5)</f>
        <v>6.2</v>
      </c>
      <c r="L5" s="33">
        <v>38.945</v>
      </c>
      <c r="M5" s="34">
        <f t="shared" ref="M5:M56" si="4">K5+L5</f>
        <v>45.145000000000003</v>
      </c>
      <c r="N5" s="35">
        <f t="shared" ref="N5:N36" si="5">VLOOKUP(G5,$U$3:$V$9,2,FALSE)</f>
        <v>10.625</v>
      </c>
      <c r="O5" s="36">
        <f t="shared" ref="O5:O56" si="6">M5-N5</f>
        <v>34.520000000000003</v>
      </c>
      <c r="P5" s="18">
        <v>606035</v>
      </c>
      <c r="Q5" s="18">
        <v>2521</v>
      </c>
      <c r="R5" s="18"/>
      <c r="S5" s="18"/>
      <c r="T5" s="18"/>
      <c r="U5" s="23" t="s">
        <v>120</v>
      </c>
      <c r="V5" s="44">
        <f t="shared" si="0"/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23</v>
      </c>
      <c r="B6" s="13">
        <v>340156892</v>
      </c>
      <c r="C6" s="14" t="s">
        <v>313</v>
      </c>
      <c r="D6" s="13" t="s">
        <v>70</v>
      </c>
      <c r="E6" s="16">
        <v>3</v>
      </c>
      <c r="F6" s="16">
        <v>40</v>
      </c>
      <c r="G6" s="43" t="s">
        <v>113</v>
      </c>
      <c r="H6" s="18">
        <f t="shared" si="1"/>
        <v>3.5</v>
      </c>
      <c r="I6" s="16">
        <f t="shared" si="2"/>
        <v>0.8</v>
      </c>
      <c r="J6" s="16">
        <v>0</v>
      </c>
      <c r="K6" s="16">
        <f t="shared" si="3"/>
        <v>4.3</v>
      </c>
      <c r="L6" s="33">
        <v>37.948628463138498</v>
      </c>
      <c r="M6" s="34">
        <f t="shared" si="4"/>
        <v>42.248628463138495</v>
      </c>
      <c r="N6" s="35">
        <f t="shared" si="5"/>
        <v>10.625</v>
      </c>
      <c r="O6" s="36">
        <f t="shared" si="6"/>
        <v>31.623628463138495</v>
      </c>
      <c r="P6" s="18">
        <v>346759</v>
      </c>
      <c r="Q6" s="18">
        <v>1643</v>
      </c>
      <c r="R6" s="18"/>
      <c r="S6" s="18"/>
      <c r="T6" s="18"/>
      <c r="U6" s="19" t="s">
        <v>122</v>
      </c>
      <c r="V6" s="44">
        <f t="shared" si="0"/>
        <v>8.125</v>
      </c>
      <c r="W6" s="46">
        <v>4</v>
      </c>
      <c r="X6" s="46">
        <v>5</v>
      </c>
      <c r="Y6" s="46">
        <v>1300</v>
      </c>
    </row>
    <row r="7" spans="1:25" s="1" customFormat="1" ht="18.75">
      <c r="A7" s="14">
        <v>26</v>
      </c>
      <c r="B7" s="13">
        <v>1754932067</v>
      </c>
      <c r="C7" s="14" t="s">
        <v>314</v>
      </c>
      <c r="D7" s="13" t="s">
        <v>72</v>
      </c>
      <c r="E7" s="16">
        <v>1</v>
      </c>
      <c r="F7" s="16">
        <v>60</v>
      </c>
      <c r="G7" s="43" t="s">
        <v>113</v>
      </c>
      <c r="H7" s="18">
        <f t="shared" si="1"/>
        <v>1</v>
      </c>
      <c r="I7" s="16">
        <f t="shared" si="2"/>
        <v>1.2</v>
      </c>
      <c r="J7" s="16">
        <v>5</v>
      </c>
      <c r="K7" s="16">
        <f t="shared" si="3"/>
        <v>7.2</v>
      </c>
      <c r="L7" s="33">
        <v>29.910023516993899</v>
      </c>
      <c r="M7" s="34">
        <f t="shared" si="4"/>
        <v>37.110023516993898</v>
      </c>
      <c r="N7" s="35">
        <f t="shared" si="5"/>
        <v>10.625</v>
      </c>
      <c r="O7" s="36">
        <f t="shared" si="6"/>
        <v>26.485023516993898</v>
      </c>
      <c r="P7" s="18">
        <v>338274</v>
      </c>
      <c r="Q7" s="18">
        <v>1588</v>
      </c>
      <c r="R7" s="18"/>
      <c r="S7" s="18"/>
      <c r="T7" s="18"/>
      <c r="U7" s="22" t="s">
        <v>123</v>
      </c>
      <c r="V7" s="44">
        <f t="shared" si="0"/>
        <v>6.25</v>
      </c>
      <c r="W7" s="46">
        <v>3</v>
      </c>
      <c r="X7" s="46">
        <v>4</v>
      </c>
      <c r="Y7" s="46">
        <v>1000</v>
      </c>
    </row>
    <row r="8" spans="1:25" s="1" customFormat="1" ht="18.75">
      <c r="A8" s="13">
        <v>116</v>
      </c>
      <c r="B8" s="13">
        <v>2122596917</v>
      </c>
      <c r="C8" s="14" t="s">
        <v>315</v>
      </c>
      <c r="D8" s="13" t="s">
        <v>217</v>
      </c>
      <c r="E8" s="16">
        <v>4</v>
      </c>
      <c r="F8" s="16">
        <v>60</v>
      </c>
      <c r="G8" s="43" t="s">
        <v>113</v>
      </c>
      <c r="H8" s="18">
        <f t="shared" si="1"/>
        <v>5</v>
      </c>
      <c r="I8" s="16">
        <f t="shared" si="2"/>
        <v>1.2</v>
      </c>
      <c r="J8" s="16">
        <v>0</v>
      </c>
      <c r="K8" s="16">
        <f t="shared" si="3"/>
        <v>6.2</v>
      </c>
      <c r="L8" s="33">
        <v>30.268985069144001</v>
      </c>
      <c r="M8" s="34">
        <f t="shared" si="4"/>
        <v>36.468985069144004</v>
      </c>
      <c r="N8" s="35">
        <f t="shared" si="5"/>
        <v>10.625</v>
      </c>
      <c r="O8" s="36">
        <f t="shared" si="6"/>
        <v>25.843985069144004</v>
      </c>
      <c r="P8" s="18">
        <v>289240</v>
      </c>
      <c r="Q8" s="18">
        <v>1309</v>
      </c>
      <c r="R8" s="18"/>
      <c r="S8" s="18"/>
      <c r="T8" s="48"/>
      <c r="U8" s="23" t="s">
        <v>124</v>
      </c>
      <c r="V8" s="44">
        <f t="shared" si="0"/>
        <v>4.375</v>
      </c>
      <c r="W8" s="46">
        <v>2</v>
      </c>
      <c r="X8" s="46">
        <v>3</v>
      </c>
      <c r="Y8" s="46">
        <v>700</v>
      </c>
    </row>
    <row r="9" spans="1:25" s="1" customFormat="1" ht="18.75">
      <c r="A9" s="14">
        <v>15</v>
      </c>
      <c r="B9" s="13">
        <v>388960345</v>
      </c>
      <c r="C9" s="13" t="s">
        <v>59</v>
      </c>
      <c r="D9" s="20"/>
      <c r="E9" s="16">
        <v>4</v>
      </c>
      <c r="F9" s="16">
        <v>60</v>
      </c>
      <c r="G9" s="43" t="s">
        <v>113</v>
      </c>
      <c r="H9" s="18">
        <f t="shared" si="1"/>
        <v>5</v>
      </c>
      <c r="I9" s="16">
        <f t="shared" si="2"/>
        <v>1.2</v>
      </c>
      <c r="J9" s="16">
        <v>0</v>
      </c>
      <c r="K9" s="16">
        <f t="shared" si="3"/>
        <v>6.2</v>
      </c>
      <c r="L9" s="33">
        <v>30.066986980895098</v>
      </c>
      <c r="M9" s="34">
        <f t="shared" si="4"/>
        <v>36.266986980895098</v>
      </c>
      <c r="N9" s="35">
        <f t="shared" si="5"/>
        <v>10.625</v>
      </c>
      <c r="O9" s="36">
        <f t="shared" si="6"/>
        <v>25.641986980895098</v>
      </c>
      <c r="P9" s="18">
        <v>384984</v>
      </c>
      <c r="Q9" s="18">
        <v>1685</v>
      </c>
      <c r="R9" s="18"/>
      <c r="S9" s="18"/>
      <c r="T9" s="18"/>
      <c r="U9" s="49" t="s">
        <v>187</v>
      </c>
      <c r="V9" s="2">
        <v>0</v>
      </c>
      <c r="W9" s="2"/>
      <c r="X9" s="2"/>
      <c r="Y9" s="2"/>
    </row>
    <row r="10" spans="1:25" s="1" customFormat="1" ht="18.75">
      <c r="A10" s="14">
        <v>120</v>
      </c>
      <c r="B10" s="13">
        <v>171422146</v>
      </c>
      <c r="C10" s="14" t="s">
        <v>304</v>
      </c>
      <c r="D10" s="13" t="s">
        <v>246</v>
      </c>
      <c r="E10" s="16">
        <v>4</v>
      </c>
      <c r="F10" s="16">
        <v>60</v>
      </c>
      <c r="G10" s="43" t="s">
        <v>113</v>
      </c>
      <c r="H10" s="18">
        <f t="shared" si="1"/>
        <v>5</v>
      </c>
      <c r="I10" s="16">
        <f t="shared" si="2"/>
        <v>1.2</v>
      </c>
      <c r="J10" s="16">
        <v>0</v>
      </c>
      <c r="K10" s="16">
        <f t="shared" si="3"/>
        <v>6.2</v>
      </c>
      <c r="L10" s="33">
        <v>30.048619197086101</v>
      </c>
      <c r="M10" s="34">
        <f t="shared" si="4"/>
        <v>36.2486191970861</v>
      </c>
      <c r="N10" s="35">
        <f t="shared" si="5"/>
        <v>10.625</v>
      </c>
      <c r="O10" s="36">
        <f t="shared" si="6"/>
        <v>25.6236191970861</v>
      </c>
      <c r="P10" s="18">
        <v>422616</v>
      </c>
      <c r="Q10" s="18">
        <v>2037</v>
      </c>
      <c r="R10" s="18"/>
      <c r="S10" s="18"/>
      <c r="T10" s="48"/>
      <c r="U10" s="50"/>
    </row>
    <row r="11" spans="1:25" s="1" customFormat="1" ht="18.75">
      <c r="A11" s="14">
        <v>92</v>
      </c>
      <c r="B11" s="13">
        <v>1367873925</v>
      </c>
      <c r="C11" s="13" t="s">
        <v>191</v>
      </c>
      <c r="D11" s="20" t="s">
        <v>159</v>
      </c>
      <c r="E11" s="16">
        <v>4</v>
      </c>
      <c r="F11" s="16">
        <v>60</v>
      </c>
      <c r="G11" s="43" t="s">
        <v>113</v>
      </c>
      <c r="H11" s="18">
        <f t="shared" si="1"/>
        <v>5</v>
      </c>
      <c r="I11" s="16">
        <f t="shared" si="2"/>
        <v>1.2</v>
      </c>
      <c r="J11" s="16">
        <v>0</v>
      </c>
      <c r="K11" s="16">
        <f t="shared" si="3"/>
        <v>6.2</v>
      </c>
      <c r="L11" s="33">
        <v>30.044622861229598</v>
      </c>
      <c r="M11" s="34">
        <f t="shared" si="4"/>
        <v>36.244622861229601</v>
      </c>
      <c r="N11" s="35">
        <f t="shared" si="5"/>
        <v>10.625</v>
      </c>
      <c r="O11" s="36">
        <f t="shared" si="6"/>
        <v>25.619622861229601</v>
      </c>
      <c r="P11" s="18">
        <v>0</v>
      </c>
      <c r="Q11" s="18">
        <v>1623</v>
      </c>
      <c r="R11" s="18"/>
      <c r="S11" s="18"/>
      <c r="T11" s="47"/>
      <c r="U11" s="51" t="s">
        <v>209</v>
      </c>
      <c r="V11" s="1">
        <v>15000</v>
      </c>
    </row>
    <row r="12" spans="1:25" s="2" customFormat="1" ht="18.75">
      <c r="A12" s="14">
        <v>34</v>
      </c>
      <c r="B12" s="13">
        <v>2021794494</v>
      </c>
      <c r="C12" s="13" t="s">
        <v>80</v>
      </c>
      <c r="D12" s="20"/>
      <c r="E12" s="16">
        <v>4</v>
      </c>
      <c r="F12" s="16">
        <v>60</v>
      </c>
      <c r="G12" s="43" t="s">
        <v>113</v>
      </c>
      <c r="H12" s="18">
        <f t="shared" si="1"/>
        <v>5</v>
      </c>
      <c r="I12" s="16">
        <f t="shared" si="2"/>
        <v>1.2</v>
      </c>
      <c r="J12" s="16">
        <v>0</v>
      </c>
      <c r="K12" s="16">
        <f t="shared" si="3"/>
        <v>6.2</v>
      </c>
      <c r="L12" s="33">
        <v>29.9217749470242</v>
      </c>
      <c r="M12" s="34">
        <f t="shared" si="4"/>
        <v>36.1217749470242</v>
      </c>
      <c r="N12" s="35">
        <f t="shared" si="5"/>
        <v>10.625</v>
      </c>
      <c r="O12" s="36">
        <f t="shared" si="6"/>
        <v>25.4967749470242</v>
      </c>
      <c r="P12" s="18">
        <v>385311</v>
      </c>
      <c r="Q12" s="18">
        <v>1862</v>
      </c>
      <c r="R12" s="18"/>
      <c r="S12" s="18"/>
      <c r="T12" s="47"/>
      <c r="U12" s="52" t="s">
        <v>210</v>
      </c>
      <c r="V12" s="53">
        <v>160</v>
      </c>
      <c r="W12" s="1"/>
      <c r="X12" s="1"/>
      <c r="Y12" s="1"/>
    </row>
    <row r="13" spans="1:25" s="2" customFormat="1" ht="18.75">
      <c r="A13" s="14">
        <v>103</v>
      </c>
      <c r="B13" s="13">
        <v>1540443440</v>
      </c>
      <c r="C13" s="13" t="s">
        <v>193</v>
      </c>
      <c r="D13" s="20" t="s">
        <v>189</v>
      </c>
      <c r="E13" s="16">
        <v>4</v>
      </c>
      <c r="F13" s="16">
        <v>60</v>
      </c>
      <c r="G13" s="45" t="s">
        <v>117</v>
      </c>
      <c r="H13" s="18">
        <f t="shared" si="1"/>
        <v>5</v>
      </c>
      <c r="I13" s="16">
        <f t="shared" si="2"/>
        <v>1.2</v>
      </c>
      <c r="J13" s="16">
        <v>0</v>
      </c>
      <c r="K13" s="16">
        <f t="shared" si="3"/>
        <v>6.2</v>
      </c>
      <c r="L13" s="33">
        <v>29.618745987166701</v>
      </c>
      <c r="M13" s="34">
        <f t="shared" si="4"/>
        <v>35.8187459871667</v>
      </c>
      <c r="N13" s="35">
        <f t="shared" si="5"/>
        <v>8.75</v>
      </c>
      <c r="O13" s="36">
        <f t="shared" si="6"/>
        <v>27.0687459871667</v>
      </c>
      <c r="P13" s="18">
        <v>302937</v>
      </c>
      <c r="Q13" s="18">
        <v>1301</v>
      </c>
      <c r="R13" s="18"/>
      <c r="S13" s="18"/>
      <c r="T13" s="18"/>
      <c r="U13" s="54" t="s">
        <v>256</v>
      </c>
      <c r="V13" s="53">
        <v>50</v>
      </c>
      <c r="W13" s="1"/>
      <c r="X13" s="1"/>
      <c r="Y13" s="1"/>
    </row>
    <row r="14" spans="1:25" s="2" customFormat="1" ht="18.75">
      <c r="A14" s="13">
        <v>143</v>
      </c>
      <c r="B14" s="13">
        <v>1963007427</v>
      </c>
      <c r="C14" s="14" t="s">
        <v>307</v>
      </c>
      <c r="D14" s="14" t="s">
        <v>270</v>
      </c>
      <c r="E14" s="16">
        <v>4</v>
      </c>
      <c r="F14" s="16">
        <v>60</v>
      </c>
      <c r="G14" s="45" t="s">
        <v>117</v>
      </c>
      <c r="H14" s="18">
        <f t="shared" si="1"/>
        <v>5</v>
      </c>
      <c r="I14" s="16">
        <f t="shared" si="2"/>
        <v>1.2</v>
      </c>
      <c r="J14" s="16">
        <v>0</v>
      </c>
      <c r="K14" s="16">
        <f t="shared" si="3"/>
        <v>6.2</v>
      </c>
      <c r="L14" s="33">
        <v>28.313355679351002</v>
      </c>
      <c r="M14" s="34">
        <f t="shared" si="4"/>
        <v>34.513355679351001</v>
      </c>
      <c r="N14" s="35">
        <f t="shared" si="5"/>
        <v>8.75</v>
      </c>
      <c r="O14" s="36">
        <f t="shared" si="6"/>
        <v>25.763355679351001</v>
      </c>
      <c r="P14" s="18">
        <v>385687</v>
      </c>
      <c r="Q14" s="18">
        <v>1518</v>
      </c>
      <c r="R14" s="18"/>
      <c r="S14" s="18"/>
      <c r="T14" s="47"/>
      <c r="U14" s="1" t="s">
        <v>212</v>
      </c>
      <c r="V14" s="53">
        <v>2020</v>
      </c>
      <c r="W14" s="1"/>
      <c r="X14" s="1"/>
      <c r="Y14" s="1"/>
    </row>
    <row r="15" spans="1:25" s="2" customFormat="1" ht="18.75">
      <c r="A15" s="14">
        <v>122</v>
      </c>
      <c r="B15" s="13">
        <v>1940099728</v>
      </c>
      <c r="C15" s="13" t="s">
        <v>228</v>
      </c>
      <c r="D15" s="20"/>
      <c r="E15" s="16">
        <v>4</v>
      </c>
      <c r="F15" s="16">
        <v>60</v>
      </c>
      <c r="G15" s="45" t="s">
        <v>117</v>
      </c>
      <c r="H15" s="18">
        <f t="shared" si="1"/>
        <v>5</v>
      </c>
      <c r="I15" s="16">
        <f t="shared" si="2"/>
        <v>1.2</v>
      </c>
      <c r="J15" s="16">
        <v>0</v>
      </c>
      <c r="K15" s="16">
        <f t="shared" si="3"/>
        <v>6.2</v>
      </c>
      <c r="L15" s="33">
        <v>28.2488168232438</v>
      </c>
      <c r="M15" s="34">
        <f t="shared" si="4"/>
        <v>34.448816823243803</v>
      </c>
      <c r="N15" s="35">
        <f t="shared" si="5"/>
        <v>8.75</v>
      </c>
      <c r="O15" s="36">
        <f t="shared" si="6"/>
        <v>25.698816823243803</v>
      </c>
      <c r="P15" s="18">
        <v>402077</v>
      </c>
      <c r="Q15" s="18">
        <v>1750</v>
      </c>
      <c r="R15" s="18"/>
      <c r="S15" s="18"/>
      <c r="T15" s="47"/>
      <c r="U15" s="1" t="s">
        <v>213</v>
      </c>
      <c r="V15" s="53">
        <v>5</v>
      </c>
      <c r="W15" s="1"/>
      <c r="X15" s="1"/>
      <c r="Y15" s="1"/>
    </row>
    <row r="16" spans="1:25" s="2" customFormat="1" ht="18.75">
      <c r="A16" s="13">
        <v>118</v>
      </c>
      <c r="B16" s="13">
        <v>2018112397</v>
      </c>
      <c r="C16" s="13" t="s">
        <v>290</v>
      </c>
      <c r="D16" s="21" t="s">
        <v>221</v>
      </c>
      <c r="E16" s="16">
        <v>3</v>
      </c>
      <c r="F16" s="16">
        <v>60</v>
      </c>
      <c r="G16" s="45" t="s">
        <v>117</v>
      </c>
      <c r="H16" s="18">
        <f t="shared" si="1"/>
        <v>3.5</v>
      </c>
      <c r="I16" s="16">
        <f t="shared" si="2"/>
        <v>1.2</v>
      </c>
      <c r="J16" s="16">
        <v>0</v>
      </c>
      <c r="K16" s="16">
        <f t="shared" si="3"/>
        <v>4.7</v>
      </c>
      <c r="L16" s="33">
        <v>29.714126646349001</v>
      </c>
      <c r="M16" s="34">
        <f t="shared" si="4"/>
        <v>34.414126646349004</v>
      </c>
      <c r="N16" s="35">
        <f t="shared" si="5"/>
        <v>8.75</v>
      </c>
      <c r="O16" s="36">
        <f t="shared" si="6"/>
        <v>25.664126646349004</v>
      </c>
      <c r="P16" s="18">
        <v>344255</v>
      </c>
      <c r="Q16" s="18">
        <v>1124</v>
      </c>
      <c r="R16" s="18"/>
      <c r="S16" s="18"/>
      <c r="T16" s="48"/>
      <c r="U16" s="1" t="s">
        <v>214</v>
      </c>
      <c r="V16" s="53">
        <v>23</v>
      </c>
      <c r="W16" s="1"/>
      <c r="X16" s="1"/>
      <c r="Y16" s="1"/>
    </row>
    <row r="17" spans="1:25" s="2" customFormat="1" ht="18.75">
      <c r="A17" s="13">
        <v>140</v>
      </c>
      <c r="B17" s="13">
        <v>1065672847</v>
      </c>
      <c r="C17" s="14" t="s">
        <v>259</v>
      </c>
      <c r="D17" s="21"/>
      <c r="E17" s="16">
        <v>4</v>
      </c>
      <c r="F17" s="16">
        <v>60</v>
      </c>
      <c r="G17" s="45" t="s">
        <v>117</v>
      </c>
      <c r="H17" s="18">
        <f t="shared" si="1"/>
        <v>5</v>
      </c>
      <c r="I17" s="16">
        <f t="shared" si="2"/>
        <v>1.2</v>
      </c>
      <c r="J17" s="16">
        <v>0</v>
      </c>
      <c r="K17" s="16">
        <f t="shared" si="3"/>
        <v>6.2</v>
      </c>
      <c r="L17" s="33">
        <v>28.132848165689801</v>
      </c>
      <c r="M17" s="34">
        <f t="shared" si="4"/>
        <v>34.332848165689803</v>
      </c>
      <c r="N17" s="35">
        <f t="shared" si="5"/>
        <v>8.75</v>
      </c>
      <c r="O17" s="36">
        <f t="shared" si="6"/>
        <v>25.582848165689803</v>
      </c>
      <c r="P17" s="18">
        <v>291437</v>
      </c>
      <c r="Q17" s="18">
        <v>968</v>
      </c>
      <c r="R17" s="18"/>
      <c r="S17" s="18"/>
      <c r="T17" s="47"/>
      <c r="U17" s="1"/>
      <c r="V17" s="1"/>
      <c r="W17" s="1"/>
      <c r="X17" s="1"/>
      <c r="Y17" s="1"/>
    </row>
    <row r="18" spans="1:25" s="2" customFormat="1" ht="18.75">
      <c r="A18" s="14">
        <v>46</v>
      </c>
      <c r="B18" s="13">
        <v>2109182835</v>
      </c>
      <c r="C18" s="14" t="s">
        <v>308</v>
      </c>
      <c r="D18" s="13" t="s">
        <v>92</v>
      </c>
      <c r="E18" s="16">
        <v>3</v>
      </c>
      <c r="F18" s="16">
        <v>60</v>
      </c>
      <c r="G18" s="45" t="s">
        <v>117</v>
      </c>
      <c r="H18" s="18">
        <f t="shared" si="1"/>
        <v>3.5</v>
      </c>
      <c r="I18" s="16">
        <f t="shared" si="2"/>
        <v>1.2</v>
      </c>
      <c r="J18" s="16">
        <v>0</v>
      </c>
      <c r="K18" s="16">
        <f t="shared" si="3"/>
        <v>4.7</v>
      </c>
      <c r="L18" s="33">
        <v>29.306364829194699</v>
      </c>
      <c r="M18" s="34">
        <f t="shared" si="4"/>
        <v>34.006364829194702</v>
      </c>
      <c r="N18" s="35">
        <f t="shared" si="5"/>
        <v>8.75</v>
      </c>
      <c r="O18" s="36">
        <f t="shared" si="6"/>
        <v>25.256364829194702</v>
      </c>
      <c r="P18" s="18">
        <v>373585</v>
      </c>
      <c r="Q18" s="18">
        <v>1660</v>
      </c>
      <c r="R18" s="18"/>
      <c r="S18" s="18"/>
      <c r="T18" s="18"/>
      <c r="U18" s="1"/>
      <c r="V18" s="1"/>
      <c r="W18" s="1"/>
      <c r="X18" s="1"/>
      <c r="Y18" s="1"/>
    </row>
    <row r="19" spans="1:25" s="2" customFormat="1" ht="18.75">
      <c r="A19" s="14">
        <v>1</v>
      </c>
      <c r="B19" s="13">
        <v>1782151946</v>
      </c>
      <c r="C19" s="14" t="s">
        <v>303</v>
      </c>
      <c r="D19" s="13" t="s">
        <v>26</v>
      </c>
      <c r="E19" s="16">
        <v>4</v>
      </c>
      <c r="F19" s="16">
        <v>60</v>
      </c>
      <c r="G19" s="45" t="s">
        <v>117</v>
      </c>
      <c r="H19" s="18">
        <f t="shared" si="1"/>
        <v>5</v>
      </c>
      <c r="I19" s="16">
        <f t="shared" si="2"/>
        <v>1.2</v>
      </c>
      <c r="J19" s="16">
        <v>1</v>
      </c>
      <c r="K19" s="16">
        <f t="shared" si="3"/>
        <v>7.2</v>
      </c>
      <c r="L19" s="33">
        <v>26.364999999999998</v>
      </c>
      <c r="M19" s="34">
        <f t="shared" si="4"/>
        <v>33.564999999999998</v>
      </c>
      <c r="N19" s="35">
        <f t="shared" si="5"/>
        <v>8.75</v>
      </c>
      <c r="O19" s="36">
        <f t="shared" si="6"/>
        <v>24.814999999999998</v>
      </c>
      <c r="P19" s="18">
        <v>440989</v>
      </c>
      <c r="Q19" s="18">
        <v>2056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4">
        <v>82</v>
      </c>
      <c r="B20" s="13">
        <v>982362214</v>
      </c>
      <c r="C20" s="13" t="s">
        <v>144</v>
      </c>
      <c r="D20" s="20"/>
      <c r="E20" s="16">
        <v>4</v>
      </c>
      <c r="F20" s="16">
        <v>60</v>
      </c>
      <c r="G20" s="45" t="s">
        <v>117</v>
      </c>
      <c r="H20" s="18">
        <f t="shared" si="1"/>
        <v>5</v>
      </c>
      <c r="I20" s="16">
        <f t="shared" si="2"/>
        <v>1.2</v>
      </c>
      <c r="J20" s="16">
        <v>0</v>
      </c>
      <c r="K20" s="16">
        <f t="shared" si="3"/>
        <v>6.2</v>
      </c>
      <c r="L20" s="33">
        <v>27.319684477995601</v>
      </c>
      <c r="M20" s="34">
        <f t="shared" si="4"/>
        <v>33.519684477995604</v>
      </c>
      <c r="N20" s="35">
        <f t="shared" si="5"/>
        <v>8.75</v>
      </c>
      <c r="O20" s="36">
        <f t="shared" si="6"/>
        <v>24.769684477995604</v>
      </c>
      <c r="P20" s="18">
        <v>377279</v>
      </c>
      <c r="Q20" s="18">
        <v>1695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53</v>
      </c>
      <c r="B21" s="13">
        <v>500959924</v>
      </c>
      <c r="C21" s="14" t="s">
        <v>310</v>
      </c>
      <c r="D21" s="20" t="s">
        <v>99</v>
      </c>
      <c r="E21" s="16">
        <v>4</v>
      </c>
      <c r="F21" s="16">
        <v>60</v>
      </c>
      <c r="G21" s="23" t="s">
        <v>120</v>
      </c>
      <c r="H21" s="18">
        <f t="shared" si="1"/>
        <v>5</v>
      </c>
      <c r="I21" s="16">
        <f t="shared" si="2"/>
        <v>1.2</v>
      </c>
      <c r="J21" s="16">
        <v>0</v>
      </c>
      <c r="K21" s="16">
        <f t="shared" si="3"/>
        <v>6.2</v>
      </c>
      <c r="L21" s="33">
        <v>26.566302664048202</v>
      </c>
      <c r="M21" s="34">
        <f t="shared" si="4"/>
        <v>32.766302664048204</v>
      </c>
      <c r="N21" s="35">
        <f t="shared" si="5"/>
        <v>6.875</v>
      </c>
      <c r="O21" s="36">
        <f t="shared" si="6"/>
        <v>25.891302664048204</v>
      </c>
      <c r="P21" s="18">
        <v>356652</v>
      </c>
      <c r="Q21" s="18">
        <v>1764</v>
      </c>
      <c r="R21" s="18"/>
      <c r="S21" s="18"/>
      <c r="T21" s="18"/>
      <c r="U21" s="1"/>
      <c r="V21" s="1"/>
      <c r="W21" s="1"/>
      <c r="X21" s="1"/>
      <c r="Y21" s="1"/>
    </row>
    <row r="22" spans="1:25" s="1" customFormat="1" ht="18.75">
      <c r="A22" s="14">
        <v>5</v>
      </c>
      <c r="B22" s="13">
        <v>1044399218</v>
      </c>
      <c r="C22" s="14" t="s">
        <v>309</v>
      </c>
      <c r="D22" s="13" t="s">
        <v>39</v>
      </c>
      <c r="E22" s="16">
        <v>4</v>
      </c>
      <c r="F22" s="16">
        <v>60</v>
      </c>
      <c r="G22" s="23" t="s">
        <v>120</v>
      </c>
      <c r="H22" s="18">
        <f t="shared" si="1"/>
        <v>5</v>
      </c>
      <c r="I22" s="16">
        <f t="shared" si="2"/>
        <v>1.2</v>
      </c>
      <c r="J22" s="16">
        <v>0</v>
      </c>
      <c r="K22" s="16">
        <f t="shared" si="3"/>
        <v>6.2</v>
      </c>
      <c r="L22" s="33">
        <v>26.320082521677701</v>
      </c>
      <c r="M22" s="34">
        <f t="shared" si="4"/>
        <v>32.520082521677701</v>
      </c>
      <c r="N22" s="35">
        <f t="shared" si="5"/>
        <v>6.875</v>
      </c>
      <c r="O22" s="36">
        <f t="shared" si="6"/>
        <v>25.645082521677701</v>
      </c>
      <c r="P22" s="18">
        <v>373158</v>
      </c>
      <c r="Q22" s="18">
        <v>1734</v>
      </c>
      <c r="R22" s="18"/>
      <c r="S22" s="18"/>
      <c r="T22" s="18"/>
    </row>
    <row r="23" spans="1:25" s="1" customFormat="1" ht="18.75">
      <c r="A23" s="13">
        <v>138</v>
      </c>
      <c r="B23" s="13">
        <v>1440730282</v>
      </c>
      <c r="C23" s="14" t="s">
        <v>258</v>
      </c>
      <c r="D23" s="21"/>
      <c r="E23" s="16">
        <v>1</v>
      </c>
      <c r="F23" s="16">
        <v>60</v>
      </c>
      <c r="G23" s="23" t="s">
        <v>120</v>
      </c>
      <c r="H23" s="18">
        <f t="shared" si="1"/>
        <v>1</v>
      </c>
      <c r="I23" s="16">
        <f t="shared" si="2"/>
        <v>1.2</v>
      </c>
      <c r="J23" s="16">
        <v>0</v>
      </c>
      <c r="K23" s="16">
        <f t="shared" si="3"/>
        <v>2.2000000000000002</v>
      </c>
      <c r="L23" s="33">
        <v>30.224027924995099</v>
      </c>
      <c r="M23" s="34">
        <f t="shared" si="4"/>
        <v>32.424027924995102</v>
      </c>
      <c r="N23" s="35">
        <f t="shared" si="5"/>
        <v>6.875</v>
      </c>
      <c r="O23" s="36">
        <f t="shared" si="6"/>
        <v>25.549027924995102</v>
      </c>
      <c r="P23" s="18">
        <v>313358</v>
      </c>
      <c r="Q23" s="18">
        <v>1162</v>
      </c>
      <c r="R23" s="18"/>
      <c r="S23" s="18"/>
      <c r="T23" s="47"/>
    </row>
    <row r="24" spans="1:25" s="1" customFormat="1" ht="18.75">
      <c r="A24" s="13">
        <v>133</v>
      </c>
      <c r="B24" s="13">
        <v>650420877</v>
      </c>
      <c r="C24" s="14" t="s">
        <v>318</v>
      </c>
      <c r="D24" s="21"/>
      <c r="E24" s="16">
        <v>4</v>
      </c>
      <c r="F24" s="16">
        <v>60</v>
      </c>
      <c r="G24" s="23" t="s">
        <v>120</v>
      </c>
      <c r="H24" s="18">
        <f t="shared" si="1"/>
        <v>5</v>
      </c>
      <c r="I24" s="16">
        <f t="shared" si="2"/>
        <v>1.2</v>
      </c>
      <c r="J24" s="16">
        <v>0</v>
      </c>
      <c r="K24" s="16">
        <f t="shared" si="3"/>
        <v>6.2</v>
      </c>
      <c r="L24" s="33">
        <v>26.111578882804999</v>
      </c>
      <c r="M24" s="34">
        <f t="shared" si="4"/>
        <v>32.311578882805001</v>
      </c>
      <c r="N24" s="35">
        <f t="shared" si="5"/>
        <v>6.875</v>
      </c>
      <c r="O24" s="36">
        <f t="shared" si="6"/>
        <v>25.436578882805001</v>
      </c>
      <c r="P24" s="18">
        <v>376179</v>
      </c>
      <c r="Q24" s="18">
        <v>1542</v>
      </c>
      <c r="R24" s="18"/>
      <c r="S24" s="18"/>
      <c r="T24" s="47"/>
    </row>
    <row r="25" spans="1:25" s="1" customFormat="1" ht="18.75" customHeight="1">
      <c r="A25" s="14">
        <v>87</v>
      </c>
      <c r="B25" s="13">
        <v>1126397085</v>
      </c>
      <c r="C25" s="14" t="s">
        <v>311</v>
      </c>
      <c r="D25" s="13" t="s">
        <v>153</v>
      </c>
      <c r="E25" s="16">
        <v>4</v>
      </c>
      <c r="F25" s="16">
        <v>60</v>
      </c>
      <c r="G25" s="23" t="s">
        <v>120</v>
      </c>
      <c r="H25" s="18">
        <f t="shared" si="1"/>
        <v>5</v>
      </c>
      <c r="I25" s="16">
        <f t="shared" si="2"/>
        <v>1.2</v>
      </c>
      <c r="J25" s="16">
        <v>0</v>
      </c>
      <c r="K25" s="16">
        <f t="shared" si="3"/>
        <v>6.2</v>
      </c>
      <c r="L25" s="33">
        <v>26.056284792038099</v>
      </c>
      <c r="M25" s="34">
        <f t="shared" si="4"/>
        <v>32.256284792038102</v>
      </c>
      <c r="N25" s="35">
        <f t="shared" si="5"/>
        <v>6.875</v>
      </c>
      <c r="O25" s="36">
        <f t="shared" si="6"/>
        <v>25.381284792038102</v>
      </c>
      <c r="P25" s="18">
        <v>354907</v>
      </c>
      <c r="Q25" s="18">
        <v>1628</v>
      </c>
      <c r="R25" s="18"/>
      <c r="S25" s="18"/>
      <c r="T25" s="18"/>
    </row>
    <row r="26" spans="1:25" s="1" customFormat="1" ht="18.75">
      <c r="A26" s="14">
        <v>10</v>
      </c>
      <c r="B26" s="13">
        <v>2108977014</v>
      </c>
      <c r="C26" s="14" t="s">
        <v>305</v>
      </c>
      <c r="D26" s="13" t="s">
        <v>49</v>
      </c>
      <c r="E26" s="16">
        <v>3</v>
      </c>
      <c r="F26" s="16">
        <v>60</v>
      </c>
      <c r="G26" s="23" t="s">
        <v>120</v>
      </c>
      <c r="H26" s="18">
        <f t="shared" si="1"/>
        <v>3.5</v>
      </c>
      <c r="I26" s="16">
        <f t="shared" si="2"/>
        <v>1.2</v>
      </c>
      <c r="J26" s="16">
        <v>0</v>
      </c>
      <c r="K26" s="16">
        <f t="shared" si="3"/>
        <v>4.7</v>
      </c>
      <c r="L26" s="33">
        <v>27.534729379918499</v>
      </c>
      <c r="M26" s="34">
        <f t="shared" si="4"/>
        <v>32.234729379918498</v>
      </c>
      <c r="N26" s="35">
        <f t="shared" si="5"/>
        <v>6.875</v>
      </c>
      <c r="O26" s="36">
        <f t="shared" si="6"/>
        <v>25.359729379918498</v>
      </c>
      <c r="P26" s="18">
        <v>415147</v>
      </c>
      <c r="Q26" s="18">
        <v>1763</v>
      </c>
      <c r="R26" s="18"/>
      <c r="S26" s="18"/>
      <c r="T26" s="18"/>
    </row>
    <row r="27" spans="1:25" s="1" customFormat="1" ht="18.75">
      <c r="A27" s="13">
        <v>155</v>
      </c>
      <c r="B27" s="13">
        <v>1532576874</v>
      </c>
      <c r="C27" s="14" t="s">
        <v>306</v>
      </c>
      <c r="D27" s="14" t="s">
        <v>283</v>
      </c>
      <c r="E27" s="16">
        <v>4</v>
      </c>
      <c r="F27" s="16">
        <v>60</v>
      </c>
      <c r="G27" s="23" t="s">
        <v>120</v>
      </c>
      <c r="H27" s="18">
        <f t="shared" si="1"/>
        <v>5</v>
      </c>
      <c r="I27" s="16">
        <f t="shared" si="2"/>
        <v>1.2</v>
      </c>
      <c r="J27" s="16">
        <v>0</v>
      </c>
      <c r="K27" s="16">
        <f t="shared" si="3"/>
        <v>6.2</v>
      </c>
      <c r="L27" s="33">
        <v>25.9658329065674</v>
      </c>
      <c r="M27" s="34">
        <f t="shared" si="4"/>
        <v>32.165832906567402</v>
      </c>
      <c r="N27" s="35">
        <f t="shared" si="5"/>
        <v>6.875</v>
      </c>
      <c r="O27" s="36">
        <f t="shared" si="6"/>
        <v>25.290832906567402</v>
      </c>
      <c r="P27" s="18">
        <v>399412</v>
      </c>
      <c r="Q27" s="18"/>
      <c r="R27" s="4"/>
      <c r="S27" s="4"/>
      <c r="T27" s="4"/>
    </row>
    <row r="28" spans="1:25" s="2" customFormat="1" ht="18.75">
      <c r="A28" s="14">
        <v>43</v>
      </c>
      <c r="B28" s="13">
        <v>1853818182</v>
      </c>
      <c r="C28" s="13" t="s">
        <v>299</v>
      </c>
      <c r="D28" s="13" t="s">
        <v>89</v>
      </c>
      <c r="E28" s="16">
        <v>2</v>
      </c>
      <c r="F28" s="16">
        <v>30</v>
      </c>
      <c r="G28" s="23" t="s">
        <v>120</v>
      </c>
      <c r="H28" s="18">
        <f t="shared" si="1"/>
        <v>2</v>
      </c>
      <c r="I28" s="16">
        <f t="shared" si="2"/>
        <v>0.6</v>
      </c>
      <c r="J28" s="16">
        <v>0</v>
      </c>
      <c r="K28" s="16">
        <f t="shared" si="3"/>
        <v>2.6</v>
      </c>
      <c r="L28" s="33">
        <v>29.3076701372309</v>
      </c>
      <c r="M28" s="34">
        <f t="shared" si="4"/>
        <v>31.907670137230902</v>
      </c>
      <c r="N28" s="35">
        <f t="shared" si="5"/>
        <v>6.875</v>
      </c>
      <c r="O28" s="36">
        <f t="shared" si="6"/>
        <v>25.032670137230902</v>
      </c>
      <c r="P28" s="18">
        <v>544607</v>
      </c>
      <c r="Q28" s="18">
        <v>2190</v>
      </c>
      <c r="R28" s="18"/>
      <c r="S28" s="18"/>
      <c r="T28" s="4"/>
      <c r="U28" s="1"/>
      <c r="V28" s="1"/>
      <c r="W28" s="1"/>
      <c r="X28" s="1"/>
      <c r="Y28" s="1"/>
    </row>
    <row r="29" spans="1:25" s="2" customFormat="1" ht="18.75">
      <c r="A29" s="13">
        <v>148</v>
      </c>
      <c r="B29" s="13">
        <v>1579518877</v>
      </c>
      <c r="C29" s="14" t="s">
        <v>274</v>
      </c>
      <c r="D29" s="21"/>
      <c r="E29" s="16">
        <v>4</v>
      </c>
      <c r="F29" s="16">
        <v>9</v>
      </c>
      <c r="G29" s="23" t="s">
        <v>120</v>
      </c>
      <c r="H29" s="18">
        <f t="shared" si="1"/>
        <v>5</v>
      </c>
      <c r="I29" s="16">
        <f t="shared" si="2"/>
        <v>0.18</v>
      </c>
      <c r="J29" s="16">
        <v>0</v>
      </c>
      <c r="K29" s="16">
        <f t="shared" si="3"/>
        <v>5.18</v>
      </c>
      <c r="L29" s="33">
        <v>26.622023081941499</v>
      </c>
      <c r="M29" s="34">
        <f t="shared" si="4"/>
        <v>31.802023081941499</v>
      </c>
      <c r="N29" s="35">
        <f t="shared" si="5"/>
        <v>6.875</v>
      </c>
      <c r="O29" s="36">
        <f t="shared" si="6"/>
        <v>24.927023081941499</v>
      </c>
      <c r="P29" s="18">
        <v>297575</v>
      </c>
      <c r="Q29" s="18">
        <v>1164</v>
      </c>
      <c r="R29" s="4"/>
      <c r="S29" s="4"/>
      <c r="T29" s="4"/>
      <c r="U29" s="1"/>
      <c r="V29" s="1"/>
      <c r="W29" s="1"/>
      <c r="X29" s="1"/>
      <c r="Y29" s="1"/>
    </row>
    <row r="30" spans="1:25" s="2" customFormat="1" ht="18.75">
      <c r="A30" s="13">
        <v>130</v>
      </c>
      <c r="B30" s="13">
        <v>1957463045</v>
      </c>
      <c r="C30" s="14" t="s">
        <v>238</v>
      </c>
      <c r="D30" s="21"/>
      <c r="E30" s="16">
        <v>4</v>
      </c>
      <c r="F30" s="16">
        <v>60</v>
      </c>
      <c r="G30" s="23" t="s">
        <v>120</v>
      </c>
      <c r="H30" s="18">
        <f t="shared" si="1"/>
        <v>5</v>
      </c>
      <c r="I30" s="16">
        <f t="shared" si="2"/>
        <v>1.2</v>
      </c>
      <c r="J30" s="16">
        <v>0</v>
      </c>
      <c r="K30" s="16">
        <f t="shared" si="3"/>
        <v>6.2</v>
      </c>
      <c r="L30" s="33">
        <v>25.360097228403902</v>
      </c>
      <c r="M30" s="34">
        <f t="shared" si="4"/>
        <v>31.560097228403901</v>
      </c>
      <c r="N30" s="35">
        <f t="shared" si="5"/>
        <v>6.875</v>
      </c>
      <c r="O30" s="36">
        <f t="shared" si="6"/>
        <v>24.685097228403901</v>
      </c>
      <c r="P30" s="18">
        <v>377750</v>
      </c>
      <c r="Q30" s="18">
        <v>1689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3">
        <v>110</v>
      </c>
      <c r="B31" s="13">
        <v>1968703358</v>
      </c>
      <c r="C31" s="14" t="s">
        <v>302</v>
      </c>
      <c r="D31" s="13" t="s">
        <v>239</v>
      </c>
      <c r="E31" s="16">
        <v>2</v>
      </c>
      <c r="F31" s="16">
        <v>60</v>
      </c>
      <c r="G31" s="23" t="s">
        <v>120</v>
      </c>
      <c r="H31" s="18">
        <f t="shared" si="1"/>
        <v>2</v>
      </c>
      <c r="I31" s="16">
        <f t="shared" si="2"/>
        <v>1.2</v>
      </c>
      <c r="J31" s="16">
        <v>0</v>
      </c>
      <c r="K31" s="16">
        <f t="shared" si="3"/>
        <v>3.2</v>
      </c>
      <c r="L31" s="33">
        <v>28.305</v>
      </c>
      <c r="M31" s="34">
        <f t="shared" si="4"/>
        <v>31.504999999999999</v>
      </c>
      <c r="N31" s="35">
        <f t="shared" si="5"/>
        <v>6.875</v>
      </c>
      <c r="O31" s="36">
        <f t="shared" si="6"/>
        <v>24.63</v>
      </c>
      <c r="P31" s="18">
        <v>450886</v>
      </c>
      <c r="Q31" s="18">
        <v>1994</v>
      </c>
      <c r="R31" s="18"/>
      <c r="S31" s="18"/>
      <c r="T31" s="33"/>
      <c r="U31" s="1"/>
      <c r="V31" s="1"/>
      <c r="W31" s="1"/>
      <c r="X31" s="1"/>
      <c r="Y31" s="1"/>
    </row>
    <row r="32" spans="1:25" s="2" customFormat="1" ht="18.75">
      <c r="A32" s="13">
        <v>128</v>
      </c>
      <c r="B32" s="13">
        <v>1214614935</v>
      </c>
      <c r="C32" s="14" t="s">
        <v>319</v>
      </c>
      <c r="D32" s="21" t="s">
        <v>257</v>
      </c>
      <c r="E32" s="16">
        <v>4</v>
      </c>
      <c r="F32" s="16">
        <v>60</v>
      </c>
      <c r="G32" s="23" t="s">
        <v>120</v>
      </c>
      <c r="H32" s="18">
        <f t="shared" si="1"/>
        <v>5</v>
      </c>
      <c r="I32" s="16">
        <f t="shared" si="2"/>
        <v>1.2</v>
      </c>
      <c r="J32" s="16">
        <v>0</v>
      </c>
      <c r="K32" s="16">
        <f t="shared" si="3"/>
        <v>6.2</v>
      </c>
      <c r="L32" s="33">
        <v>25.241728223473601</v>
      </c>
      <c r="M32" s="34">
        <f t="shared" si="4"/>
        <v>31.4417282234736</v>
      </c>
      <c r="N32" s="35">
        <f t="shared" si="5"/>
        <v>6.875</v>
      </c>
      <c r="O32" s="36">
        <f t="shared" si="6"/>
        <v>24.5667282234736</v>
      </c>
      <c r="P32" s="18">
        <v>415787</v>
      </c>
      <c r="Q32" s="18">
        <v>2055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3">
        <v>156</v>
      </c>
      <c r="B33" s="13">
        <v>1754610165</v>
      </c>
      <c r="C33" s="14" t="s">
        <v>316</v>
      </c>
      <c r="D33" s="15"/>
      <c r="E33" s="16">
        <v>3</v>
      </c>
      <c r="F33" s="16">
        <v>54</v>
      </c>
      <c r="G33" s="57" t="s">
        <v>187</v>
      </c>
      <c r="H33" s="18">
        <f t="shared" si="1"/>
        <v>3.5</v>
      </c>
      <c r="I33" s="16">
        <f t="shared" si="2"/>
        <v>1.08</v>
      </c>
      <c r="J33" s="16">
        <v>0</v>
      </c>
      <c r="K33" s="16">
        <f t="shared" si="3"/>
        <v>4.58</v>
      </c>
      <c r="L33" s="33">
        <v>26.7870209139823</v>
      </c>
      <c r="M33" s="34">
        <f t="shared" si="4"/>
        <v>31.367020913982302</v>
      </c>
      <c r="N33" s="35">
        <f t="shared" si="5"/>
        <v>0</v>
      </c>
      <c r="O33" s="36">
        <f t="shared" si="6"/>
        <v>31.367020913982302</v>
      </c>
      <c r="P33" s="18">
        <v>154554</v>
      </c>
      <c r="Q33" s="18"/>
      <c r="R33" s="4"/>
      <c r="S33" s="4"/>
      <c r="T33" s="4"/>
      <c r="U33" s="1"/>
      <c r="V33" s="1"/>
      <c r="W33" s="1"/>
      <c r="X33" s="1"/>
      <c r="Y33" s="1"/>
    </row>
    <row r="34" spans="1:25" s="2" customFormat="1" ht="18.75">
      <c r="A34" s="14">
        <v>33</v>
      </c>
      <c r="B34" s="13">
        <v>1006436515</v>
      </c>
      <c r="C34" s="14" t="s">
        <v>312</v>
      </c>
      <c r="D34" s="13" t="s">
        <v>79</v>
      </c>
      <c r="E34" s="16">
        <v>4</v>
      </c>
      <c r="F34" s="16">
        <v>60</v>
      </c>
      <c r="G34" s="57" t="s">
        <v>187</v>
      </c>
      <c r="H34" s="18">
        <f t="shared" si="1"/>
        <v>5</v>
      </c>
      <c r="I34" s="16">
        <f t="shared" si="2"/>
        <v>1.2</v>
      </c>
      <c r="J34" s="16">
        <v>0</v>
      </c>
      <c r="K34" s="16">
        <f t="shared" si="3"/>
        <v>6.2</v>
      </c>
      <c r="L34" s="33">
        <v>25.0875505030493</v>
      </c>
      <c r="M34" s="34">
        <f t="shared" si="4"/>
        <v>31.2875505030493</v>
      </c>
      <c r="N34" s="35">
        <f t="shared" si="5"/>
        <v>0</v>
      </c>
      <c r="O34" s="36">
        <f t="shared" si="6"/>
        <v>31.2875505030493</v>
      </c>
      <c r="P34" s="18">
        <v>348741</v>
      </c>
      <c r="Q34" s="18">
        <v>1608</v>
      </c>
      <c r="R34" s="18"/>
      <c r="S34" s="18"/>
      <c r="T34" s="4"/>
      <c r="U34" s="1"/>
      <c r="V34" s="1"/>
      <c r="W34" s="1"/>
      <c r="X34" s="1"/>
      <c r="Y34" s="1"/>
    </row>
    <row r="35" spans="1:25" s="2" customFormat="1" ht="18.75">
      <c r="A35" s="13">
        <v>127</v>
      </c>
      <c r="B35" s="13">
        <v>615908706</v>
      </c>
      <c r="C35" s="14" t="s">
        <v>300</v>
      </c>
      <c r="D35" s="21" t="s">
        <v>240</v>
      </c>
      <c r="E35" s="16">
        <v>3</v>
      </c>
      <c r="F35" s="16">
        <v>60</v>
      </c>
      <c r="G35" s="57" t="s">
        <v>187</v>
      </c>
      <c r="H35" s="18">
        <f t="shared" si="1"/>
        <v>3.5</v>
      </c>
      <c r="I35" s="16">
        <f t="shared" si="2"/>
        <v>1.2</v>
      </c>
      <c r="J35" s="16">
        <v>0</v>
      </c>
      <c r="K35" s="16">
        <f t="shared" si="3"/>
        <v>4.7</v>
      </c>
      <c r="L35" s="33">
        <v>26.133087704154299</v>
      </c>
      <c r="M35" s="34">
        <f t="shared" si="4"/>
        <v>30.833087704154298</v>
      </c>
      <c r="N35" s="35">
        <f t="shared" si="5"/>
        <v>0</v>
      </c>
      <c r="O35" s="36">
        <f t="shared" si="6"/>
        <v>30.833087704154298</v>
      </c>
      <c r="P35" s="18">
        <v>481182</v>
      </c>
      <c r="Q35" s="18">
        <v>2174</v>
      </c>
      <c r="R35" s="18"/>
      <c r="S35" s="18"/>
      <c r="T35" s="47"/>
      <c r="U35" s="1"/>
      <c r="V35" s="1"/>
      <c r="W35" s="1"/>
      <c r="X35" s="1"/>
      <c r="Y35" s="1"/>
    </row>
    <row r="36" spans="1:25" s="1" customFormat="1" ht="18.75">
      <c r="A36" s="13">
        <v>141</v>
      </c>
      <c r="B36" s="13">
        <v>1190305158</v>
      </c>
      <c r="C36" s="14" t="s">
        <v>261</v>
      </c>
      <c r="D36" s="21"/>
      <c r="E36" s="16">
        <v>2</v>
      </c>
      <c r="F36" s="16">
        <v>50</v>
      </c>
      <c r="G36" s="57" t="s">
        <v>187</v>
      </c>
      <c r="H36" s="18">
        <f t="shared" si="1"/>
        <v>2</v>
      </c>
      <c r="I36" s="16">
        <f t="shared" si="2"/>
        <v>1</v>
      </c>
      <c r="J36" s="16">
        <v>0</v>
      </c>
      <c r="K36" s="16">
        <f t="shared" si="3"/>
        <v>3</v>
      </c>
      <c r="L36" s="33">
        <v>27.265983670068699</v>
      </c>
      <c r="M36" s="34">
        <f t="shared" si="4"/>
        <v>30.265983670068699</v>
      </c>
      <c r="N36" s="35">
        <f t="shared" si="5"/>
        <v>0</v>
      </c>
      <c r="O36" s="36">
        <f t="shared" si="6"/>
        <v>30.265983670068699</v>
      </c>
      <c r="P36" s="18">
        <v>292893</v>
      </c>
      <c r="Q36" s="18">
        <v>1092</v>
      </c>
      <c r="R36" s="18"/>
      <c r="S36" s="18"/>
      <c r="T36" s="47"/>
    </row>
    <row r="37" spans="1:25" s="2" customFormat="1" ht="18.75">
      <c r="A37" s="13">
        <v>157</v>
      </c>
      <c r="B37" s="13">
        <v>738646680</v>
      </c>
      <c r="C37" s="14" t="s">
        <v>284</v>
      </c>
      <c r="D37" s="15"/>
      <c r="E37" s="16">
        <v>0</v>
      </c>
      <c r="F37" s="16">
        <v>0</v>
      </c>
      <c r="G37" s="57" t="s">
        <v>187</v>
      </c>
      <c r="H37" s="18">
        <f t="shared" si="1"/>
        <v>0</v>
      </c>
      <c r="I37" s="16">
        <f t="shared" si="2"/>
        <v>0</v>
      </c>
      <c r="J37" s="16">
        <v>0</v>
      </c>
      <c r="K37" s="16">
        <f t="shared" si="3"/>
        <v>0</v>
      </c>
      <c r="L37" s="33">
        <v>30.0249119486372</v>
      </c>
      <c r="M37" s="34">
        <f t="shared" si="4"/>
        <v>30.0249119486372</v>
      </c>
      <c r="N37" s="35">
        <f t="shared" ref="N37:N56" si="7">VLOOKUP(G37,$U$3:$V$9,2,FALSE)</f>
        <v>0</v>
      </c>
      <c r="O37" s="36">
        <f t="shared" si="6"/>
        <v>30.0249119486372</v>
      </c>
      <c r="P37" s="18">
        <v>256099</v>
      </c>
      <c r="Q37" s="18"/>
      <c r="R37" s="4"/>
      <c r="S37" s="4"/>
      <c r="T37" s="4"/>
      <c r="U37" s="1"/>
      <c r="V37" s="1"/>
      <c r="W37" s="1"/>
      <c r="X37" s="1"/>
      <c r="Y37" s="1"/>
    </row>
    <row r="38" spans="1:25" s="2" customFormat="1" ht="18.75">
      <c r="A38" s="13">
        <v>144</v>
      </c>
      <c r="B38" s="13">
        <v>1763923855</v>
      </c>
      <c r="C38" s="14" t="s">
        <v>269</v>
      </c>
      <c r="D38" s="21"/>
      <c r="E38" s="16">
        <v>0</v>
      </c>
      <c r="F38" s="16">
        <v>37</v>
      </c>
      <c r="G38" s="57" t="s">
        <v>187</v>
      </c>
      <c r="H38" s="18">
        <f t="shared" si="1"/>
        <v>0</v>
      </c>
      <c r="I38" s="16">
        <f t="shared" si="2"/>
        <v>0.74</v>
      </c>
      <c r="J38" s="16">
        <v>0</v>
      </c>
      <c r="K38" s="16">
        <f t="shared" si="3"/>
        <v>0.74</v>
      </c>
      <c r="L38" s="33">
        <v>29.1693964075052</v>
      </c>
      <c r="M38" s="34">
        <f t="shared" si="4"/>
        <v>29.909396407505199</v>
      </c>
      <c r="N38" s="35">
        <f t="shared" si="7"/>
        <v>0</v>
      </c>
      <c r="O38" s="36">
        <f t="shared" si="6"/>
        <v>29.909396407505199</v>
      </c>
      <c r="P38" s="18">
        <v>248401</v>
      </c>
      <c r="Q38" s="18">
        <v>1210</v>
      </c>
      <c r="R38" s="4"/>
      <c r="S38" s="4"/>
      <c r="T38" s="4"/>
      <c r="U38" s="1"/>
      <c r="V38" s="1"/>
      <c r="W38" s="1"/>
      <c r="X38" s="1"/>
      <c r="Y38" s="1"/>
    </row>
    <row r="39" spans="1:25" s="2" customFormat="1" ht="18.75">
      <c r="A39" s="14">
        <v>78</v>
      </c>
      <c r="B39" s="13">
        <v>783202763</v>
      </c>
      <c r="C39" s="13" t="s">
        <v>148</v>
      </c>
      <c r="D39" s="20"/>
      <c r="E39" s="16">
        <v>1</v>
      </c>
      <c r="F39" s="16">
        <v>60</v>
      </c>
      <c r="G39" s="57" t="s">
        <v>187</v>
      </c>
      <c r="H39" s="18">
        <f t="shared" si="1"/>
        <v>1</v>
      </c>
      <c r="I39" s="16">
        <f t="shared" si="2"/>
        <v>1.2</v>
      </c>
      <c r="J39" s="16">
        <v>0</v>
      </c>
      <c r="K39" s="16">
        <f t="shared" si="3"/>
        <v>2.2000000000000002</v>
      </c>
      <c r="L39" s="33">
        <v>26.081848680342301</v>
      </c>
      <c r="M39" s="34">
        <f t="shared" si="4"/>
        <v>28.2818486803423</v>
      </c>
      <c r="N39" s="35">
        <f t="shared" si="7"/>
        <v>0</v>
      </c>
      <c r="O39" s="36">
        <f t="shared" si="6"/>
        <v>28.2818486803423</v>
      </c>
      <c r="P39" s="18">
        <v>311409</v>
      </c>
      <c r="Q39" s="18">
        <v>1249</v>
      </c>
      <c r="R39" s="18"/>
      <c r="S39" s="18"/>
      <c r="T39" s="18"/>
      <c r="U39" s="1"/>
      <c r="V39" s="1"/>
      <c r="W39" s="1"/>
      <c r="X39" s="1"/>
      <c r="Y39" s="1"/>
    </row>
    <row r="40" spans="1:25" s="2" customFormat="1" ht="18.75">
      <c r="A40" s="14">
        <v>107</v>
      </c>
      <c r="B40" s="13">
        <v>662528105</v>
      </c>
      <c r="C40" s="13" t="s">
        <v>195</v>
      </c>
      <c r="D40" s="20"/>
      <c r="E40" s="16">
        <v>0</v>
      </c>
      <c r="F40" s="16">
        <v>0</v>
      </c>
      <c r="G40" s="57" t="s">
        <v>187</v>
      </c>
      <c r="H40" s="18">
        <f t="shared" si="1"/>
        <v>0</v>
      </c>
      <c r="I40" s="16">
        <f t="shared" si="2"/>
        <v>0</v>
      </c>
      <c r="J40" s="16">
        <v>0</v>
      </c>
      <c r="K40" s="16">
        <f t="shared" si="3"/>
        <v>0</v>
      </c>
      <c r="L40" s="33">
        <v>28.128268565663902</v>
      </c>
      <c r="M40" s="34">
        <f t="shared" si="4"/>
        <v>28.128268565663902</v>
      </c>
      <c r="N40" s="35">
        <f t="shared" si="7"/>
        <v>0</v>
      </c>
      <c r="O40" s="36">
        <f t="shared" si="6"/>
        <v>28.128268565663902</v>
      </c>
      <c r="P40" s="18">
        <v>310150</v>
      </c>
      <c r="Q40" s="18">
        <v>1475</v>
      </c>
      <c r="R40" s="18"/>
      <c r="S40" s="18"/>
      <c r="T40" s="47"/>
      <c r="U40" s="1"/>
      <c r="V40" s="1"/>
      <c r="W40" s="1"/>
      <c r="X40" s="1"/>
      <c r="Y40" s="1"/>
    </row>
    <row r="41" spans="1:25" s="1" customFormat="1" ht="18.75">
      <c r="A41" s="13">
        <v>153</v>
      </c>
      <c r="B41" s="13">
        <v>666586355</v>
      </c>
      <c r="C41" s="14" t="s">
        <v>282</v>
      </c>
      <c r="D41" s="21"/>
      <c r="E41" s="16">
        <v>0</v>
      </c>
      <c r="F41" s="16">
        <v>0</v>
      </c>
      <c r="G41" s="57" t="s">
        <v>187</v>
      </c>
      <c r="H41" s="18">
        <f t="shared" si="1"/>
        <v>0</v>
      </c>
      <c r="I41" s="16">
        <f t="shared" si="2"/>
        <v>0</v>
      </c>
      <c r="J41" s="16">
        <v>0</v>
      </c>
      <c r="K41" s="16">
        <f t="shared" si="3"/>
        <v>0</v>
      </c>
      <c r="L41" s="33">
        <v>27.8929007376641</v>
      </c>
      <c r="M41" s="34">
        <f t="shared" si="4"/>
        <v>27.8929007376641</v>
      </c>
      <c r="N41" s="35">
        <f t="shared" si="7"/>
        <v>0</v>
      </c>
      <c r="O41" s="36">
        <f t="shared" si="6"/>
        <v>27.8929007376641</v>
      </c>
      <c r="P41" s="18">
        <v>289493</v>
      </c>
      <c r="Q41" s="18">
        <v>1328</v>
      </c>
      <c r="R41" s="4"/>
      <c r="S41" s="4"/>
      <c r="T41" s="4"/>
    </row>
    <row r="42" spans="1:25" s="1" customFormat="1" ht="18.75">
      <c r="A42" s="14">
        <v>94</v>
      </c>
      <c r="B42" s="13">
        <v>1885772704</v>
      </c>
      <c r="C42" s="13" t="s">
        <v>180</v>
      </c>
      <c r="D42" s="20"/>
      <c r="E42" s="16">
        <v>1</v>
      </c>
      <c r="F42" s="16">
        <v>60</v>
      </c>
      <c r="G42" s="57" t="s">
        <v>187</v>
      </c>
      <c r="H42" s="18">
        <f t="shared" si="1"/>
        <v>1</v>
      </c>
      <c r="I42" s="16">
        <f t="shared" si="2"/>
        <v>1.2</v>
      </c>
      <c r="J42" s="16">
        <v>0</v>
      </c>
      <c r="K42" s="16">
        <f t="shared" si="3"/>
        <v>2.2000000000000002</v>
      </c>
      <c r="L42" s="33">
        <v>25.4031060557529</v>
      </c>
      <c r="M42" s="34">
        <f t="shared" si="4"/>
        <v>27.6031060557529</v>
      </c>
      <c r="N42" s="35">
        <f t="shared" si="7"/>
        <v>0</v>
      </c>
      <c r="O42" s="36">
        <f t="shared" si="6"/>
        <v>27.6031060557529</v>
      </c>
      <c r="P42" s="18">
        <v>297138</v>
      </c>
      <c r="Q42" s="18">
        <v>1258</v>
      </c>
      <c r="R42" s="18"/>
      <c r="S42" s="18"/>
      <c r="T42" s="47"/>
    </row>
    <row r="43" spans="1:25" s="1" customFormat="1" ht="18.75">
      <c r="A43" s="14">
        <v>62</v>
      </c>
      <c r="B43" s="13">
        <v>643913124</v>
      </c>
      <c r="C43" s="14" t="s">
        <v>301</v>
      </c>
      <c r="D43" s="13" t="s">
        <v>125</v>
      </c>
      <c r="E43" s="16">
        <v>2</v>
      </c>
      <c r="F43" s="16">
        <v>60</v>
      </c>
      <c r="G43" s="57" t="s">
        <v>187</v>
      </c>
      <c r="H43" s="18">
        <f t="shared" si="1"/>
        <v>2</v>
      </c>
      <c r="I43" s="16">
        <f t="shared" si="2"/>
        <v>1.2</v>
      </c>
      <c r="J43" s="16">
        <v>0</v>
      </c>
      <c r="K43" s="16">
        <f t="shared" si="3"/>
        <v>3.2</v>
      </c>
      <c r="L43" s="33">
        <v>24.3298140092441</v>
      </c>
      <c r="M43" s="34">
        <f t="shared" si="4"/>
        <v>27.529814009244099</v>
      </c>
      <c r="N43" s="35">
        <f t="shared" si="7"/>
        <v>0</v>
      </c>
      <c r="O43" s="36">
        <f t="shared" si="6"/>
        <v>27.529814009244099</v>
      </c>
      <c r="P43" s="18">
        <v>455403</v>
      </c>
      <c r="Q43" s="18">
        <v>2089</v>
      </c>
      <c r="R43" s="18"/>
      <c r="S43" s="18"/>
      <c r="T43" s="18"/>
    </row>
    <row r="44" spans="1:25" s="1" customFormat="1" ht="18.75">
      <c r="A44" s="14">
        <v>58</v>
      </c>
      <c r="B44" s="13">
        <v>1875367946</v>
      </c>
      <c r="C44" s="13" t="s">
        <v>121</v>
      </c>
      <c r="D44" s="14"/>
      <c r="E44" s="16">
        <v>2</v>
      </c>
      <c r="F44" s="16">
        <v>10</v>
      </c>
      <c r="G44" s="57" t="s">
        <v>187</v>
      </c>
      <c r="H44" s="18">
        <f t="shared" si="1"/>
        <v>2</v>
      </c>
      <c r="I44" s="16">
        <f t="shared" si="2"/>
        <v>0.2</v>
      </c>
      <c r="J44" s="16">
        <v>0</v>
      </c>
      <c r="K44" s="16">
        <f t="shared" si="3"/>
        <v>2.2000000000000002</v>
      </c>
      <c r="L44" s="33">
        <v>24.769561407363501</v>
      </c>
      <c r="M44" s="34">
        <f t="shared" si="4"/>
        <v>26.9695614073635</v>
      </c>
      <c r="N44" s="35">
        <f t="shared" si="7"/>
        <v>0</v>
      </c>
      <c r="O44" s="36">
        <f t="shared" si="6"/>
        <v>26.9695614073635</v>
      </c>
      <c r="P44" s="18">
        <v>356224</v>
      </c>
      <c r="Q44" s="18">
        <v>1481</v>
      </c>
      <c r="R44" s="18"/>
      <c r="S44" s="18"/>
      <c r="T44" s="18"/>
    </row>
    <row r="45" spans="1:25" s="3" customFormat="1" ht="18.75">
      <c r="A45" s="13">
        <v>164</v>
      </c>
      <c r="B45" s="13">
        <v>1005320430</v>
      </c>
      <c r="C45" s="14" t="s">
        <v>294</v>
      </c>
      <c r="D45" s="15"/>
      <c r="E45" s="16">
        <v>0</v>
      </c>
      <c r="F45" s="16">
        <v>33</v>
      </c>
      <c r="G45" s="57" t="s">
        <v>187</v>
      </c>
      <c r="H45" s="18">
        <f t="shared" si="1"/>
        <v>0</v>
      </c>
      <c r="I45" s="16">
        <f t="shared" si="2"/>
        <v>0.66</v>
      </c>
      <c r="J45" s="16">
        <v>0</v>
      </c>
      <c r="K45" s="16">
        <f t="shared" si="3"/>
        <v>0.66</v>
      </c>
      <c r="L45" s="33">
        <v>24.497710649484201</v>
      </c>
      <c r="M45" s="34">
        <f t="shared" si="4"/>
        <v>25.157710649484201</v>
      </c>
      <c r="N45" s="35">
        <f t="shared" si="7"/>
        <v>0</v>
      </c>
      <c r="O45" s="36">
        <f t="shared" si="6"/>
        <v>25.157710649484201</v>
      </c>
      <c r="P45" s="18">
        <v>176350</v>
      </c>
      <c r="Q45" s="18">
        <v>1022</v>
      </c>
      <c r="R45" s="4"/>
      <c r="S45" s="4"/>
      <c r="T45" s="4"/>
    </row>
    <row r="46" spans="1:25" s="3" customFormat="1" ht="18.75">
      <c r="A46" s="13">
        <v>126</v>
      </c>
      <c r="B46" s="13">
        <v>2052156392</v>
      </c>
      <c r="C46" s="14" t="s">
        <v>234</v>
      </c>
      <c r="D46" s="21"/>
      <c r="E46" s="16">
        <v>0</v>
      </c>
      <c r="F46" s="16">
        <v>0</v>
      </c>
      <c r="G46" s="57" t="s">
        <v>187</v>
      </c>
      <c r="H46" s="18">
        <f t="shared" si="1"/>
        <v>0</v>
      </c>
      <c r="I46" s="16">
        <f t="shared" si="2"/>
        <v>0</v>
      </c>
      <c r="J46" s="16">
        <v>0</v>
      </c>
      <c r="K46" s="16">
        <f t="shared" si="3"/>
        <v>0</v>
      </c>
      <c r="L46" s="33">
        <v>23.487854270305899</v>
      </c>
      <c r="M46" s="34">
        <f t="shared" si="4"/>
        <v>23.487854270305899</v>
      </c>
      <c r="N46" s="35">
        <f t="shared" si="7"/>
        <v>0</v>
      </c>
      <c r="O46" s="36">
        <f t="shared" si="6"/>
        <v>23.487854270305899</v>
      </c>
      <c r="P46" s="18">
        <v>387951</v>
      </c>
      <c r="Q46" s="18">
        <v>1837</v>
      </c>
      <c r="R46" s="18"/>
      <c r="S46" s="18"/>
      <c r="T46" s="47"/>
    </row>
    <row r="47" spans="1:25" s="3" customFormat="1" ht="18.75">
      <c r="A47" s="13">
        <v>161</v>
      </c>
      <c r="B47" s="13">
        <v>93971185</v>
      </c>
      <c r="C47" s="14" t="s">
        <v>289</v>
      </c>
      <c r="D47" s="65"/>
      <c r="E47" s="16">
        <v>0</v>
      </c>
      <c r="F47" s="16">
        <v>37</v>
      </c>
      <c r="G47" s="57" t="s">
        <v>187</v>
      </c>
      <c r="H47" s="18">
        <f t="shared" si="1"/>
        <v>0</v>
      </c>
      <c r="I47" s="16">
        <f t="shared" si="2"/>
        <v>0.74</v>
      </c>
      <c r="J47" s="16">
        <v>0</v>
      </c>
      <c r="K47" s="16">
        <f t="shared" si="3"/>
        <v>0.74</v>
      </c>
      <c r="L47" s="33">
        <v>22.2488936390391</v>
      </c>
      <c r="M47" s="34">
        <f t="shared" si="4"/>
        <v>22.988893639039098</v>
      </c>
      <c r="N47" s="35">
        <f t="shared" si="7"/>
        <v>0</v>
      </c>
      <c r="O47" s="36">
        <f t="shared" si="6"/>
        <v>22.988893639039098</v>
      </c>
      <c r="P47" s="64">
        <v>189747</v>
      </c>
      <c r="Q47" s="18"/>
      <c r="R47" s="18"/>
      <c r="S47" s="4"/>
      <c r="T47" s="4"/>
    </row>
    <row r="48" spans="1:25" ht="18.75">
      <c r="A48" s="13">
        <v>165</v>
      </c>
      <c r="B48" s="13">
        <v>1512494000</v>
      </c>
      <c r="C48" s="14" t="s">
        <v>295</v>
      </c>
      <c r="D48" s="65"/>
      <c r="E48" s="16">
        <v>0</v>
      </c>
      <c r="F48" s="16">
        <v>0</v>
      </c>
      <c r="G48" s="57" t="s">
        <v>187</v>
      </c>
      <c r="H48" s="18">
        <f t="shared" si="1"/>
        <v>0</v>
      </c>
      <c r="I48" s="16">
        <f t="shared" si="2"/>
        <v>0</v>
      </c>
      <c r="J48" s="16">
        <v>0</v>
      </c>
      <c r="K48" s="16">
        <f t="shared" si="3"/>
        <v>0</v>
      </c>
      <c r="L48" s="33">
        <v>21.898196656806199</v>
      </c>
      <c r="M48" s="34">
        <f t="shared" si="4"/>
        <v>21.898196656806199</v>
      </c>
      <c r="N48" s="35">
        <f t="shared" si="7"/>
        <v>0</v>
      </c>
      <c r="O48" s="36">
        <f t="shared" si="6"/>
        <v>21.898196656806199</v>
      </c>
      <c r="P48" s="18">
        <v>114099</v>
      </c>
      <c r="Q48" s="18"/>
      <c r="R48" s="4"/>
      <c r="S48" s="4"/>
      <c r="T48" s="4"/>
    </row>
    <row r="49" spans="1:20" ht="18.75">
      <c r="A49" s="13">
        <v>162</v>
      </c>
      <c r="B49" s="13">
        <v>1835331798</v>
      </c>
      <c r="C49" s="14" t="s">
        <v>292</v>
      </c>
      <c r="D49" s="65"/>
      <c r="E49" s="16">
        <v>0</v>
      </c>
      <c r="F49" s="16">
        <v>4</v>
      </c>
      <c r="G49" s="57" t="s">
        <v>187</v>
      </c>
      <c r="H49" s="18">
        <f t="shared" si="1"/>
        <v>0</v>
      </c>
      <c r="I49" s="16">
        <f t="shared" si="2"/>
        <v>0.08</v>
      </c>
      <c r="J49" s="16">
        <v>0</v>
      </c>
      <c r="K49" s="16">
        <f t="shared" si="3"/>
        <v>0.08</v>
      </c>
      <c r="L49" s="33">
        <v>20.676794228280102</v>
      </c>
      <c r="M49" s="34">
        <f t="shared" si="4"/>
        <v>20.7567942282801</v>
      </c>
      <c r="N49" s="35">
        <f t="shared" si="7"/>
        <v>0</v>
      </c>
      <c r="O49" s="36">
        <f t="shared" si="6"/>
        <v>20.7567942282801</v>
      </c>
      <c r="P49" s="18"/>
      <c r="Q49" s="18"/>
      <c r="R49" s="4"/>
      <c r="S49" s="4"/>
      <c r="T49" s="4"/>
    </row>
    <row r="50" spans="1:20" ht="18.75">
      <c r="A50" s="13">
        <v>152</v>
      </c>
      <c r="B50" s="13">
        <v>808637979</v>
      </c>
      <c r="C50" s="14" t="s">
        <v>288</v>
      </c>
      <c r="D50" s="61" t="s">
        <v>277</v>
      </c>
      <c r="E50" s="16">
        <v>0</v>
      </c>
      <c r="F50" s="16">
        <v>6</v>
      </c>
      <c r="G50" s="57" t="s">
        <v>187</v>
      </c>
      <c r="H50" s="18">
        <f t="shared" si="1"/>
        <v>0</v>
      </c>
      <c r="I50" s="16">
        <f t="shared" si="2"/>
        <v>0.12</v>
      </c>
      <c r="J50" s="16">
        <v>0</v>
      </c>
      <c r="K50" s="16">
        <f t="shared" si="3"/>
        <v>0.12</v>
      </c>
      <c r="L50" s="33">
        <v>20.415154772436001</v>
      </c>
      <c r="M50" s="34">
        <f t="shared" si="4"/>
        <v>20.535154772436002</v>
      </c>
      <c r="N50" s="35">
        <f t="shared" si="7"/>
        <v>0</v>
      </c>
      <c r="O50" s="36">
        <f t="shared" si="6"/>
        <v>20.535154772436002</v>
      </c>
      <c r="P50" s="18">
        <v>208548</v>
      </c>
      <c r="Q50" s="18">
        <v>923</v>
      </c>
      <c r="R50" s="4"/>
      <c r="S50" s="4"/>
      <c r="T50" s="4"/>
    </row>
    <row r="51" spans="1:20" ht="18.75">
      <c r="A51" s="13">
        <v>166</v>
      </c>
      <c r="B51" s="13">
        <v>76900076</v>
      </c>
      <c r="C51" s="14" t="s">
        <v>296</v>
      </c>
      <c r="D51" s="15"/>
      <c r="E51" s="16">
        <v>0</v>
      </c>
      <c r="F51" s="16">
        <v>0</v>
      </c>
      <c r="G51" s="57" t="s">
        <v>187</v>
      </c>
      <c r="H51" s="18">
        <f t="shared" si="1"/>
        <v>0</v>
      </c>
      <c r="I51" s="16">
        <f t="shared" si="2"/>
        <v>0</v>
      </c>
      <c r="J51" s="16">
        <v>0</v>
      </c>
      <c r="K51" s="16">
        <f t="shared" si="3"/>
        <v>0</v>
      </c>
      <c r="L51" s="33">
        <v>20.1080097559317</v>
      </c>
      <c r="M51" s="34">
        <f t="shared" si="4"/>
        <v>20.1080097559317</v>
      </c>
      <c r="N51" s="35">
        <f t="shared" si="7"/>
        <v>0</v>
      </c>
      <c r="O51" s="36">
        <f t="shared" si="6"/>
        <v>20.1080097559317</v>
      </c>
      <c r="P51" s="18"/>
      <c r="Q51" s="18"/>
      <c r="R51" s="4"/>
      <c r="S51" s="4"/>
      <c r="T51" s="4"/>
    </row>
    <row r="52" spans="1:20" ht="18.75">
      <c r="A52" s="13">
        <v>163</v>
      </c>
      <c r="B52" s="13">
        <v>1354654615</v>
      </c>
      <c r="C52" s="14" t="s">
        <v>293</v>
      </c>
      <c r="D52" s="65"/>
      <c r="E52" s="16">
        <v>0</v>
      </c>
      <c r="F52" s="16">
        <v>0</v>
      </c>
      <c r="G52" s="57" t="s">
        <v>187</v>
      </c>
      <c r="H52" s="18">
        <f t="shared" si="1"/>
        <v>0</v>
      </c>
      <c r="I52" s="16">
        <f t="shared" si="2"/>
        <v>0</v>
      </c>
      <c r="J52" s="16">
        <v>0</v>
      </c>
      <c r="K52" s="16">
        <f t="shared" si="3"/>
        <v>0</v>
      </c>
      <c r="L52" s="33">
        <v>19.263360960545</v>
      </c>
      <c r="M52" s="34">
        <f t="shared" si="4"/>
        <v>19.263360960545</v>
      </c>
      <c r="N52" s="35">
        <f t="shared" si="7"/>
        <v>0</v>
      </c>
      <c r="O52" s="36">
        <f t="shared" si="6"/>
        <v>19.263360960545</v>
      </c>
      <c r="P52" s="18"/>
      <c r="Q52" s="18"/>
      <c r="R52" s="4"/>
      <c r="S52" s="4"/>
      <c r="T52" s="4"/>
    </row>
    <row r="53" spans="1:20" ht="18.75">
      <c r="A53" s="13">
        <v>170</v>
      </c>
      <c r="B53" s="13">
        <v>0</v>
      </c>
      <c r="C53" s="14" t="s">
        <v>320</v>
      </c>
      <c r="E53" s="16">
        <v>0</v>
      </c>
      <c r="F53" s="16">
        <v>13</v>
      </c>
      <c r="G53" s="57" t="s">
        <v>187</v>
      </c>
      <c r="H53" s="18">
        <f t="shared" si="1"/>
        <v>0</v>
      </c>
      <c r="I53" s="16">
        <f t="shared" si="2"/>
        <v>0.26</v>
      </c>
      <c r="J53" s="16">
        <v>0</v>
      </c>
      <c r="K53" s="16">
        <f t="shared" si="3"/>
        <v>0.26</v>
      </c>
      <c r="L53" s="33">
        <v>24.693283091267599</v>
      </c>
      <c r="M53" s="34">
        <f t="shared" si="4"/>
        <v>24.9532830912676</v>
      </c>
      <c r="N53" s="35">
        <f t="shared" si="7"/>
        <v>0</v>
      </c>
      <c r="O53" s="36">
        <f t="shared" si="6"/>
        <v>24.9532830912676</v>
      </c>
      <c r="P53" s="18">
        <v>90193</v>
      </c>
      <c r="Q53" s="18"/>
      <c r="R53" s="4">
        <v>51</v>
      </c>
      <c r="S53" s="4">
        <f>_xlfn.AGGREGATE(16,6,$O$5:$O$52,1-(R53-1)/$V$1)</f>
        <v>24.693283091267613</v>
      </c>
      <c r="T53" s="4"/>
    </row>
    <row r="54" spans="1:20" ht="18.75">
      <c r="A54" s="13">
        <v>169</v>
      </c>
      <c r="B54" s="13">
        <v>1280938546</v>
      </c>
      <c r="C54" s="14" t="s">
        <v>317</v>
      </c>
      <c r="D54" s="15"/>
      <c r="E54" s="16">
        <v>0</v>
      </c>
      <c r="F54" s="16">
        <v>12</v>
      </c>
      <c r="G54" s="57" t="s">
        <v>187</v>
      </c>
      <c r="H54" s="18">
        <f t="shared" si="1"/>
        <v>0</v>
      </c>
      <c r="I54" s="16">
        <f t="shared" si="2"/>
        <v>0.24</v>
      </c>
      <c r="J54" s="16">
        <v>0</v>
      </c>
      <c r="K54" s="16">
        <f t="shared" si="3"/>
        <v>0.24</v>
      </c>
      <c r="L54" s="33">
        <v>22.4963208083533</v>
      </c>
      <c r="M54" s="34">
        <f t="shared" si="4"/>
        <v>22.736320808353298</v>
      </c>
      <c r="N54" s="35">
        <f t="shared" si="7"/>
        <v>0</v>
      </c>
      <c r="O54" s="36">
        <f t="shared" si="6"/>
        <v>22.736320808353298</v>
      </c>
      <c r="P54" s="18">
        <v>131368</v>
      </c>
      <c r="Q54" s="18"/>
      <c r="R54" s="4">
        <v>57</v>
      </c>
      <c r="S54" s="4">
        <f>_xlfn.AGGREGATE(16,6,$O$5:$O$52,1-(R54-1)/$V$1)</f>
        <v>22.496320808353275</v>
      </c>
      <c r="T54" s="4"/>
    </row>
    <row r="55" spans="1:20" ht="18.75">
      <c r="A55" s="13">
        <v>167</v>
      </c>
      <c r="B55" s="13">
        <v>753968187</v>
      </c>
      <c r="C55" s="66" t="s">
        <v>297</v>
      </c>
      <c r="D55" s="15"/>
      <c r="E55" s="16">
        <v>0</v>
      </c>
      <c r="F55" s="16">
        <v>0</v>
      </c>
      <c r="G55" s="57" t="s">
        <v>187</v>
      </c>
      <c r="H55" s="18">
        <f t="shared" si="1"/>
        <v>0</v>
      </c>
      <c r="I55" s="16">
        <f t="shared" si="2"/>
        <v>0</v>
      </c>
      <c r="J55" s="16">
        <v>0</v>
      </c>
      <c r="K55" s="16">
        <f t="shared" si="3"/>
        <v>0</v>
      </c>
      <c r="L55" s="33">
        <v>0</v>
      </c>
      <c r="M55" s="34">
        <f t="shared" si="4"/>
        <v>0</v>
      </c>
      <c r="N55" s="35">
        <f t="shared" si="7"/>
        <v>0</v>
      </c>
      <c r="O55" s="36">
        <f t="shared" si="6"/>
        <v>0</v>
      </c>
      <c r="P55" s="18"/>
      <c r="Q55" s="18"/>
      <c r="R55" s="4"/>
      <c r="S55" s="4"/>
      <c r="T55" s="4"/>
    </row>
    <row r="56" spans="1:20" ht="18.75">
      <c r="A56" s="13">
        <v>168</v>
      </c>
      <c r="B56" s="13">
        <v>1329098460</v>
      </c>
      <c r="C56" s="66" t="s">
        <v>128</v>
      </c>
      <c r="D56" s="15"/>
      <c r="E56" s="16">
        <v>0</v>
      </c>
      <c r="F56" s="16">
        <v>0</v>
      </c>
      <c r="G56" s="57" t="s">
        <v>187</v>
      </c>
      <c r="H56" s="18">
        <f t="shared" si="1"/>
        <v>0</v>
      </c>
      <c r="I56" s="16">
        <f t="shared" si="2"/>
        <v>0</v>
      </c>
      <c r="J56" s="16">
        <v>0</v>
      </c>
      <c r="K56" s="16">
        <f t="shared" si="3"/>
        <v>0</v>
      </c>
      <c r="L56" s="33">
        <v>0</v>
      </c>
      <c r="M56" s="34">
        <f t="shared" si="4"/>
        <v>0</v>
      </c>
      <c r="N56" s="35">
        <f t="shared" si="7"/>
        <v>0</v>
      </c>
      <c r="O56" s="36">
        <f t="shared" si="6"/>
        <v>0</v>
      </c>
      <c r="P56" s="18"/>
      <c r="Q56" s="18"/>
      <c r="R56" s="4"/>
      <c r="S56" s="4"/>
      <c r="T56" s="4"/>
    </row>
  </sheetData>
  <autoFilter ref="A4:T56" xr:uid="{00000000-0009-0000-0000-000021000000}">
    <sortState xmlns:xlrd2="http://schemas.microsoft.com/office/spreadsheetml/2017/richdata2" ref="A4:T56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J49">
    <cfRule type="cellIs" dxfId="195" priority="9" operator="lessThan">
      <formula>1</formula>
    </cfRule>
  </conditionalFormatting>
  <conditionalFormatting sqref="J50">
    <cfRule type="cellIs" dxfId="194" priority="10" operator="lessThan">
      <formula>1</formula>
    </cfRule>
  </conditionalFormatting>
  <conditionalFormatting sqref="J51">
    <cfRule type="cellIs" dxfId="193" priority="8" operator="lessThan">
      <formula>1</formula>
    </cfRule>
  </conditionalFormatting>
  <conditionalFormatting sqref="J52">
    <cfRule type="cellIs" dxfId="192" priority="7" operator="lessThan">
      <formula>1</formula>
    </cfRule>
  </conditionalFormatting>
  <conditionalFormatting sqref="J53">
    <cfRule type="cellIs" dxfId="191" priority="6" operator="lessThan">
      <formula>1</formula>
    </cfRule>
  </conditionalFormatting>
  <conditionalFormatting sqref="J54">
    <cfRule type="cellIs" dxfId="190" priority="5" operator="lessThan">
      <formula>1</formula>
    </cfRule>
  </conditionalFormatting>
  <conditionalFormatting sqref="J55">
    <cfRule type="cellIs" dxfId="189" priority="3" operator="lessThan">
      <formula>1</formula>
    </cfRule>
  </conditionalFormatting>
  <conditionalFormatting sqref="J56">
    <cfRule type="cellIs" dxfId="188" priority="1" operator="lessThan">
      <formula>1</formula>
    </cfRule>
  </conditionalFormatting>
  <conditionalFormatting sqref="J5:J48 E5:F56">
    <cfRule type="cellIs" dxfId="187" priority="11" operator="lessThan">
      <formula>1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Y58"/>
  <sheetViews>
    <sheetView topLeftCell="A22" zoomScale="70" zoomScaleNormal="70" workbookViewId="0">
      <selection activeCell="S46" sqref="S4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活动中心",V15,"年",V16,"月",V17,"日","分包贡献明细"," 统计：二三傻")</f>
        <v>157区 活动中心2020年5月30日分包贡献明细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58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Y3/$V$13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>Y4/$V$13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298</v>
      </c>
      <c r="D5" s="20" t="s">
        <v>95</v>
      </c>
      <c r="E5" s="16">
        <v>4</v>
      </c>
      <c r="F5" s="16">
        <v>60</v>
      </c>
      <c r="G5" s="23" t="s">
        <v>124</v>
      </c>
      <c r="H5" s="18">
        <f t="shared" ref="H5:H48" si="0">E5+IF(E5&gt;2,(E5-2)*0.5,0)</f>
        <v>5</v>
      </c>
      <c r="I5" s="16">
        <f t="shared" ref="I5:I48" si="1">F5/$V$14</f>
        <v>1.2</v>
      </c>
      <c r="J5" s="16">
        <v>0</v>
      </c>
      <c r="K5" s="16">
        <f t="shared" ref="K5:K36" si="2">SUM(I5+H5+J5)</f>
        <v>6.2</v>
      </c>
      <c r="L5" s="33">
        <v>34.520000000000003</v>
      </c>
      <c r="M5" s="34">
        <f t="shared" ref="M5:M36" si="3">K5+L5</f>
        <v>40.720000000000006</v>
      </c>
      <c r="N5" s="35">
        <f t="shared" ref="N5:N36" si="4">VLOOKUP(G5,$U$3:$V$10,2,FALSE)</f>
        <v>4.375</v>
      </c>
      <c r="O5" s="36">
        <f t="shared" ref="O5:O36" si="5">M5-N5</f>
        <v>36.345000000000006</v>
      </c>
      <c r="P5" s="18">
        <v>606035</v>
      </c>
      <c r="Q5" s="18">
        <v>2521</v>
      </c>
      <c r="R5" s="18"/>
      <c r="S5" s="18"/>
      <c r="T5" s="18"/>
      <c r="U5" s="23" t="s">
        <v>120</v>
      </c>
      <c r="V5" s="44">
        <f>Y5/$V$13</f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23</v>
      </c>
      <c r="B6" s="13">
        <v>340156892</v>
      </c>
      <c r="C6" s="14" t="s">
        <v>313</v>
      </c>
      <c r="D6" s="13" t="s">
        <v>70</v>
      </c>
      <c r="E6" s="16">
        <v>4</v>
      </c>
      <c r="F6" s="16">
        <v>60</v>
      </c>
      <c r="G6" s="19" t="s">
        <v>122</v>
      </c>
      <c r="H6" s="18">
        <f t="shared" si="0"/>
        <v>5</v>
      </c>
      <c r="I6" s="16">
        <f t="shared" si="1"/>
        <v>1.2</v>
      </c>
      <c r="J6" s="16">
        <v>0</v>
      </c>
      <c r="K6" s="16">
        <f t="shared" si="2"/>
        <v>6.2</v>
      </c>
      <c r="L6" s="33">
        <v>31.623628463138498</v>
      </c>
      <c r="M6" s="34">
        <f t="shared" si="3"/>
        <v>37.823628463138498</v>
      </c>
      <c r="N6" s="35">
        <f t="shared" si="4"/>
        <v>8.125</v>
      </c>
      <c r="O6" s="36">
        <f t="shared" si="5"/>
        <v>29.698628463138498</v>
      </c>
      <c r="P6" s="18">
        <v>346759</v>
      </c>
      <c r="Q6" s="18">
        <v>1643</v>
      </c>
      <c r="R6" s="18"/>
      <c r="S6" s="18"/>
      <c r="T6" s="18"/>
      <c r="U6" s="23"/>
      <c r="V6" s="44"/>
      <c r="W6" s="46"/>
      <c r="X6" s="46"/>
      <c r="Y6" s="46"/>
    </row>
    <row r="7" spans="1:25" s="1" customFormat="1" ht="18.75">
      <c r="A7" s="13">
        <v>156</v>
      </c>
      <c r="B7" s="13">
        <v>1754610165</v>
      </c>
      <c r="C7" s="14" t="s">
        <v>316</v>
      </c>
      <c r="D7" s="15"/>
      <c r="E7" s="16">
        <v>4</v>
      </c>
      <c r="F7" s="16">
        <v>58</v>
      </c>
      <c r="G7" s="19" t="s">
        <v>122</v>
      </c>
      <c r="H7" s="18">
        <f t="shared" si="0"/>
        <v>5</v>
      </c>
      <c r="I7" s="16">
        <f t="shared" si="1"/>
        <v>1.1599999999999999</v>
      </c>
      <c r="J7" s="16">
        <v>0</v>
      </c>
      <c r="K7" s="16">
        <f t="shared" si="2"/>
        <v>6.16</v>
      </c>
      <c r="L7" s="33">
        <v>31.367020913982302</v>
      </c>
      <c r="M7" s="34">
        <f t="shared" si="3"/>
        <v>37.527020913982298</v>
      </c>
      <c r="N7" s="35">
        <f t="shared" si="4"/>
        <v>8.125</v>
      </c>
      <c r="O7" s="36">
        <f t="shared" si="5"/>
        <v>29.402020913982298</v>
      </c>
      <c r="P7" s="18">
        <v>154554</v>
      </c>
      <c r="Q7" s="18"/>
      <c r="R7" s="4"/>
      <c r="S7" s="4"/>
      <c r="T7" s="4"/>
      <c r="U7" s="19" t="s">
        <v>122</v>
      </c>
      <c r="V7" s="44">
        <f>Y7/$V$13</f>
        <v>8.125</v>
      </c>
      <c r="W7" s="46">
        <v>4</v>
      </c>
      <c r="X7" s="46">
        <v>5</v>
      </c>
      <c r="Y7" s="46">
        <v>1300</v>
      </c>
    </row>
    <row r="8" spans="1:25" s="1" customFormat="1" ht="18.75">
      <c r="A8" s="14">
        <v>33</v>
      </c>
      <c r="B8" s="13">
        <v>1006436515</v>
      </c>
      <c r="C8" s="14" t="s">
        <v>312</v>
      </c>
      <c r="D8" s="13" t="s">
        <v>79</v>
      </c>
      <c r="E8" s="16">
        <v>4</v>
      </c>
      <c r="F8" s="16">
        <v>60</v>
      </c>
      <c r="G8" s="19" t="s">
        <v>122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31.2875505030493</v>
      </c>
      <c r="M8" s="34">
        <f t="shared" si="3"/>
        <v>37.487550503049299</v>
      </c>
      <c r="N8" s="35">
        <f t="shared" si="4"/>
        <v>8.125</v>
      </c>
      <c r="O8" s="36">
        <f t="shared" si="5"/>
        <v>29.362550503049299</v>
      </c>
      <c r="P8" s="18">
        <v>348741</v>
      </c>
      <c r="Q8" s="18">
        <v>1608</v>
      </c>
      <c r="R8" s="18"/>
      <c r="S8" s="18"/>
      <c r="T8" s="4"/>
      <c r="U8" s="22" t="s">
        <v>123</v>
      </c>
      <c r="V8" s="44">
        <f>Y8/$V$13</f>
        <v>6.25</v>
      </c>
      <c r="W8" s="46">
        <v>3</v>
      </c>
      <c r="X8" s="46">
        <v>4</v>
      </c>
      <c r="Y8" s="46">
        <v>1000</v>
      </c>
    </row>
    <row r="9" spans="1:25" s="1" customFormat="1" ht="18.75">
      <c r="A9" s="13">
        <v>127</v>
      </c>
      <c r="B9" s="13">
        <v>615908706</v>
      </c>
      <c r="C9" s="14" t="s">
        <v>300</v>
      </c>
      <c r="D9" s="21" t="s">
        <v>240</v>
      </c>
      <c r="E9" s="16">
        <v>4</v>
      </c>
      <c r="F9" s="16">
        <v>60</v>
      </c>
      <c r="G9" s="19" t="s">
        <v>122</v>
      </c>
      <c r="H9" s="18">
        <f t="shared" si="0"/>
        <v>5</v>
      </c>
      <c r="I9" s="16">
        <f t="shared" si="1"/>
        <v>1.2</v>
      </c>
      <c r="J9" s="16">
        <v>0</v>
      </c>
      <c r="K9" s="16">
        <f t="shared" si="2"/>
        <v>6.2</v>
      </c>
      <c r="L9" s="33">
        <v>30.833087704154298</v>
      </c>
      <c r="M9" s="34">
        <f t="shared" si="3"/>
        <v>37.033087704154298</v>
      </c>
      <c r="N9" s="35">
        <f t="shared" si="4"/>
        <v>8.125</v>
      </c>
      <c r="O9" s="36">
        <f t="shared" si="5"/>
        <v>28.908087704154298</v>
      </c>
      <c r="P9" s="18">
        <v>481182</v>
      </c>
      <c r="Q9" s="18">
        <v>2174</v>
      </c>
      <c r="R9" s="18"/>
      <c r="S9" s="18"/>
      <c r="T9" s="47"/>
      <c r="U9" s="23" t="s">
        <v>124</v>
      </c>
      <c r="V9" s="44">
        <f>Y9/$V$13</f>
        <v>4.375</v>
      </c>
      <c r="W9" s="46">
        <v>2</v>
      </c>
      <c r="X9" s="46">
        <v>3</v>
      </c>
      <c r="Y9" s="46">
        <v>700</v>
      </c>
    </row>
    <row r="10" spans="1:25" s="1" customFormat="1" ht="18.75">
      <c r="A10" s="14">
        <v>62</v>
      </c>
      <c r="B10" s="13">
        <v>643913124</v>
      </c>
      <c r="C10" s="14" t="s">
        <v>301</v>
      </c>
      <c r="D10" s="13" t="s">
        <v>125</v>
      </c>
      <c r="E10" s="16">
        <v>4</v>
      </c>
      <c r="F10" s="16">
        <v>60</v>
      </c>
      <c r="G10" s="19" t="s">
        <v>122</v>
      </c>
      <c r="H10" s="18">
        <f t="shared" si="0"/>
        <v>5</v>
      </c>
      <c r="I10" s="16">
        <f t="shared" si="1"/>
        <v>1.2</v>
      </c>
      <c r="J10" s="16">
        <v>0</v>
      </c>
      <c r="K10" s="16">
        <f t="shared" si="2"/>
        <v>6.2</v>
      </c>
      <c r="L10" s="33">
        <v>27.529814009244099</v>
      </c>
      <c r="M10" s="34">
        <f t="shared" si="3"/>
        <v>33.729814009244102</v>
      </c>
      <c r="N10" s="35">
        <f t="shared" si="4"/>
        <v>8.125</v>
      </c>
      <c r="O10" s="36">
        <f t="shared" si="5"/>
        <v>25.604814009244102</v>
      </c>
      <c r="P10" s="18">
        <v>455403</v>
      </c>
      <c r="Q10" s="18">
        <v>2089</v>
      </c>
      <c r="R10" s="18"/>
      <c r="S10" s="18"/>
      <c r="T10" s="18"/>
      <c r="U10" s="49" t="s">
        <v>187</v>
      </c>
      <c r="V10" s="2">
        <v>0</v>
      </c>
      <c r="W10" s="2"/>
      <c r="X10" s="2"/>
      <c r="Y10" s="2"/>
    </row>
    <row r="11" spans="1:25" s="1" customFormat="1" ht="18.75">
      <c r="A11" s="14">
        <v>103</v>
      </c>
      <c r="B11" s="13">
        <v>1540443440</v>
      </c>
      <c r="C11" s="13" t="s">
        <v>193</v>
      </c>
      <c r="D11" s="20" t="s">
        <v>189</v>
      </c>
      <c r="E11" s="16">
        <v>4</v>
      </c>
      <c r="F11" s="16">
        <v>60</v>
      </c>
      <c r="G11" s="22" t="s">
        <v>123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27.0687459871667</v>
      </c>
      <c r="M11" s="34">
        <f t="shared" si="3"/>
        <v>33.268745987166703</v>
      </c>
      <c r="N11" s="35">
        <f t="shared" si="4"/>
        <v>6.25</v>
      </c>
      <c r="O11" s="36">
        <f t="shared" si="5"/>
        <v>27.018745987166703</v>
      </c>
      <c r="P11" s="18">
        <v>302937</v>
      </c>
      <c r="Q11" s="18">
        <v>1301</v>
      </c>
      <c r="R11" s="18"/>
      <c r="S11" s="18"/>
      <c r="T11" s="18"/>
      <c r="U11" s="50"/>
    </row>
    <row r="12" spans="1:25" s="1" customFormat="1" ht="18.75">
      <c r="A12" s="13">
        <v>141</v>
      </c>
      <c r="B12" s="13">
        <v>1190305158</v>
      </c>
      <c r="C12" s="14" t="s">
        <v>261</v>
      </c>
      <c r="D12" s="21"/>
      <c r="E12" s="16">
        <v>2</v>
      </c>
      <c r="F12" s="16">
        <v>50</v>
      </c>
      <c r="G12" s="22" t="s">
        <v>123</v>
      </c>
      <c r="H12" s="18">
        <f t="shared" si="0"/>
        <v>2</v>
      </c>
      <c r="I12" s="16">
        <f t="shared" si="1"/>
        <v>1</v>
      </c>
      <c r="J12" s="16">
        <v>0</v>
      </c>
      <c r="K12" s="16">
        <f t="shared" si="2"/>
        <v>3</v>
      </c>
      <c r="L12" s="33">
        <v>30.265983670068699</v>
      </c>
      <c r="M12" s="34">
        <f t="shared" si="3"/>
        <v>33.265983670068699</v>
      </c>
      <c r="N12" s="35">
        <f t="shared" si="4"/>
        <v>6.25</v>
      </c>
      <c r="O12" s="36">
        <f t="shared" si="5"/>
        <v>27.015983670068699</v>
      </c>
      <c r="P12" s="18">
        <v>292893</v>
      </c>
      <c r="Q12" s="18">
        <v>1092</v>
      </c>
      <c r="R12" s="18"/>
      <c r="S12" s="18"/>
      <c r="T12" s="47"/>
      <c r="U12" s="51" t="s">
        <v>209</v>
      </c>
      <c r="V12" s="1">
        <v>15000</v>
      </c>
    </row>
    <row r="13" spans="1:25" s="2" customFormat="1" ht="18.75">
      <c r="A13" s="13">
        <v>143</v>
      </c>
      <c r="B13" s="13">
        <v>1963007427</v>
      </c>
      <c r="C13" s="14" t="s">
        <v>307</v>
      </c>
      <c r="D13" s="14" t="s">
        <v>270</v>
      </c>
      <c r="E13" s="16">
        <v>4</v>
      </c>
      <c r="F13" s="16">
        <v>60</v>
      </c>
      <c r="G13" s="22" t="s">
        <v>123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25.763355679351001</v>
      </c>
      <c r="M13" s="34">
        <f t="shared" si="3"/>
        <v>31.963355679351</v>
      </c>
      <c r="N13" s="35">
        <f t="shared" si="4"/>
        <v>6.25</v>
      </c>
      <c r="O13" s="36">
        <f t="shared" si="5"/>
        <v>25.713355679351</v>
      </c>
      <c r="P13" s="18">
        <v>385687</v>
      </c>
      <c r="Q13" s="18">
        <v>1518</v>
      </c>
      <c r="R13" s="18"/>
      <c r="S13" s="18"/>
      <c r="T13" s="47"/>
      <c r="U13" s="52" t="s">
        <v>210</v>
      </c>
      <c r="V13" s="53">
        <v>160</v>
      </c>
      <c r="W13" s="1"/>
      <c r="X13" s="1"/>
      <c r="Y13" s="1"/>
    </row>
    <row r="14" spans="1:25" s="2" customFormat="1" ht="18.75">
      <c r="A14" s="14">
        <v>122</v>
      </c>
      <c r="B14" s="13">
        <v>1940099728</v>
      </c>
      <c r="C14" s="13" t="s">
        <v>228</v>
      </c>
      <c r="D14" s="20"/>
      <c r="E14" s="16">
        <v>4</v>
      </c>
      <c r="F14" s="16">
        <v>60</v>
      </c>
      <c r="G14" s="22" t="s">
        <v>123</v>
      </c>
      <c r="H14" s="18">
        <f t="shared" si="0"/>
        <v>5</v>
      </c>
      <c r="I14" s="16">
        <f t="shared" si="1"/>
        <v>1.2</v>
      </c>
      <c r="J14" s="16">
        <v>0</v>
      </c>
      <c r="K14" s="16">
        <f t="shared" si="2"/>
        <v>6.2</v>
      </c>
      <c r="L14" s="33">
        <v>25.698816823243799</v>
      </c>
      <c r="M14" s="34">
        <f t="shared" si="3"/>
        <v>31.898816823243799</v>
      </c>
      <c r="N14" s="35">
        <f t="shared" si="4"/>
        <v>6.25</v>
      </c>
      <c r="O14" s="36">
        <f t="shared" si="5"/>
        <v>25.648816823243799</v>
      </c>
      <c r="P14" s="18">
        <v>402077</v>
      </c>
      <c r="Q14" s="18">
        <v>1750</v>
      </c>
      <c r="R14" s="18"/>
      <c r="S14" s="18"/>
      <c r="T14" s="47"/>
      <c r="U14" s="54" t="s">
        <v>256</v>
      </c>
      <c r="V14" s="53">
        <v>50</v>
      </c>
      <c r="W14" s="1"/>
      <c r="X14" s="1"/>
      <c r="Y14" s="1"/>
    </row>
    <row r="15" spans="1:25" s="2" customFormat="1" ht="18.75">
      <c r="A15" s="13">
        <v>118</v>
      </c>
      <c r="B15" s="13">
        <v>2018112397</v>
      </c>
      <c r="C15" s="14" t="s">
        <v>321</v>
      </c>
      <c r="D15" s="13" t="s">
        <v>290</v>
      </c>
      <c r="E15" s="16">
        <v>4</v>
      </c>
      <c r="F15" s="16">
        <v>60</v>
      </c>
      <c r="G15" s="22" t="s">
        <v>123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25.664126646349001</v>
      </c>
      <c r="M15" s="34">
        <f t="shared" si="3"/>
        <v>31.864126646349</v>
      </c>
      <c r="N15" s="35">
        <f t="shared" si="4"/>
        <v>6.25</v>
      </c>
      <c r="O15" s="36">
        <f t="shared" si="5"/>
        <v>25.614126646349</v>
      </c>
      <c r="P15" s="18">
        <v>344255</v>
      </c>
      <c r="Q15" s="18">
        <v>1124</v>
      </c>
      <c r="R15" s="18"/>
      <c r="S15" s="18"/>
      <c r="T15" s="48"/>
      <c r="U15" s="1" t="s">
        <v>212</v>
      </c>
      <c r="V15" s="53">
        <v>2020</v>
      </c>
      <c r="W15" s="1"/>
      <c r="X15" s="1"/>
      <c r="Y15" s="1"/>
    </row>
    <row r="16" spans="1:25" s="2" customFormat="1" ht="18.75">
      <c r="A16" s="14">
        <v>5</v>
      </c>
      <c r="B16" s="13">
        <v>1044399218</v>
      </c>
      <c r="C16" s="14" t="s">
        <v>309</v>
      </c>
      <c r="D16" s="13" t="s">
        <v>39</v>
      </c>
      <c r="E16" s="16">
        <v>4</v>
      </c>
      <c r="F16" s="16">
        <v>60</v>
      </c>
      <c r="G16" s="23" t="s">
        <v>124</v>
      </c>
      <c r="H16" s="18">
        <f t="shared" si="0"/>
        <v>5</v>
      </c>
      <c r="I16" s="16">
        <f t="shared" si="1"/>
        <v>1.2</v>
      </c>
      <c r="J16" s="16">
        <v>0</v>
      </c>
      <c r="K16" s="16">
        <f t="shared" si="2"/>
        <v>6.2</v>
      </c>
      <c r="L16" s="33">
        <v>25.645082521677701</v>
      </c>
      <c r="M16" s="34">
        <f t="shared" si="3"/>
        <v>31.8450825216777</v>
      </c>
      <c r="N16" s="35">
        <f t="shared" si="4"/>
        <v>4.375</v>
      </c>
      <c r="O16" s="36">
        <f t="shared" si="5"/>
        <v>27.4700825216777</v>
      </c>
      <c r="P16" s="18">
        <v>373158</v>
      </c>
      <c r="Q16" s="18">
        <v>1734</v>
      </c>
      <c r="R16" s="18"/>
      <c r="S16" s="18"/>
      <c r="T16" s="18"/>
      <c r="U16" s="1" t="s">
        <v>213</v>
      </c>
      <c r="V16" s="53">
        <v>5</v>
      </c>
      <c r="W16" s="1"/>
      <c r="X16" s="1"/>
      <c r="Y16" s="1"/>
    </row>
    <row r="17" spans="1:25" s="2" customFormat="1" ht="18.75">
      <c r="A17" s="14">
        <v>15</v>
      </c>
      <c r="B17" s="13">
        <v>388960345</v>
      </c>
      <c r="C17" s="13" t="s">
        <v>59</v>
      </c>
      <c r="D17" s="20"/>
      <c r="E17" s="16">
        <v>4</v>
      </c>
      <c r="F17" s="16">
        <v>60</v>
      </c>
      <c r="G17" s="23" t="s">
        <v>124</v>
      </c>
      <c r="H17" s="18">
        <f t="shared" si="0"/>
        <v>5</v>
      </c>
      <c r="I17" s="16">
        <f t="shared" si="1"/>
        <v>1.2</v>
      </c>
      <c r="J17" s="16">
        <v>0</v>
      </c>
      <c r="K17" s="16">
        <f t="shared" si="2"/>
        <v>6.2</v>
      </c>
      <c r="L17" s="33">
        <v>25.641986980895101</v>
      </c>
      <c r="M17" s="34">
        <f t="shared" si="3"/>
        <v>31.841986980895101</v>
      </c>
      <c r="N17" s="35">
        <f t="shared" si="4"/>
        <v>4.375</v>
      </c>
      <c r="O17" s="36">
        <f t="shared" si="5"/>
        <v>27.466986980895101</v>
      </c>
      <c r="P17" s="18">
        <v>384984</v>
      </c>
      <c r="Q17" s="18">
        <v>1685</v>
      </c>
      <c r="R17" s="18"/>
      <c r="S17" s="18"/>
      <c r="T17" s="18"/>
      <c r="U17" s="1" t="s">
        <v>214</v>
      </c>
      <c r="V17" s="53">
        <v>30</v>
      </c>
      <c r="W17" s="1"/>
      <c r="X17" s="1"/>
      <c r="Y17" s="1"/>
    </row>
    <row r="18" spans="1:25" s="2" customFormat="1" ht="18.75">
      <c r="A18" s="14">
        <v>92</v>
      </c>
      <c r="B18" s="13">
        <v>1367873925</v>
      </c>
      <c r="C18" s="13" t="s">
        <v>191</v>
      </c>
      <c r="D18" s="20" t="s">
        <v>159</v>
      </c>
      <c r="E18" s="16">
        <v>4</v>
      </c>
      <c r="F18" s="16">
        <v>60</v>
      </c>
      <c r="G18" s="23" t="s">
        <v>124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25.619622861229601</v>
      </c>
      <c r="M18" s="34">
        <f t="shared" si="3"/>
        <v>31.8196228612296</v>
      </c>
      <c r="N18" s="35">
        <f t="shared" si="4"/>
        <v>4.375</v>
      </c>
      <c r="O18" s="36">
        <f t="shared" si="5"/>
        <v>27.4446228612296</v>
      </c>
      <c r="P18" s="18">
        <v>0</v>
      </c>
      <c r="Q18" s="18">
        <v>1623</v>
      </c>
      <c r="R18" s="18"/>
      <c r="S18" s="18"/>
      <c r="T18" s="47"/>
      <c r="U18" s="1"/>
      <c r="V18" s="1"/>
      <c r="W18" s="1"/>
      <c r="X18" s="1"/>
      <c r="Y18" s="1"/>
    </row>
    <row r="19" spans="1:25" s="2" customFormat="1" ht="18.75">
      <c r="A19" s="13">
        <v>140</v>
      </c>
      <c r="B19" s="13">
        <v>1065672847</v>
      </c>
      <c r="C19" s="14" t="s">
        <v>259</v>
      </c>
      <c r="D19" s="21"/>
      <c r="E19" s="16">
        <v>4</v>
      </c>
      <c r="F19" s="16">
        <v>60</v>
      </c>
      <c r="G19" s="23" t="s">
        <v>124</v>
      </c>
      <c r="H19" s="18">
        <f t="shared" si="0"/>
        <v>5</v>
      </c>
      <c r="I19" s="16">
        <f t="shared" si="1"/>
        <v>1.2</v>
      </c>
      <c r="J19" s="16">
        <v>0</v>
      </c>
      <c r="K19" s="16">
        <f t="shared" si="2"/>
        <v>6.2</v>
      </c>
      <c r="L19" s="33">
        <v>25.5828481656898</v>
      </c>
      <c r="M19" s="34">
        <f t="shared" si="3"/>
        <v>31.782848165689799</v>
      </c>
      <c r="N19" s="35">
        <f t="shared" si="4"/>
        <v>4.375</v>
      </c>
      <c r="O19" s="36">
        <f t="shared" si="5"/>
        <v>27.407848165689799</v>
      </c>
      <c r="P19" s="18">
        <v>291437</v>
      </c>
      <c r="Q19" s="18">
        <v>968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4">
        <v>34</v>
      </c>
      <c r="B20" s="13">
        <v>2021794494</v>
      </c>
      <c r="C20" s="13" t="s">
        <v>80</v>
      </c>
      <c r="D20" s="20"/>
      <c r="E20" s="16">
        <v>4</v>
      </c>
      <c r="F20" s="16">
        <v>60</v>
      </c>
      <c r="G20" s="57" t="s">
        <v>187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25.4967749470242</v>
      </c>
      <c r="M20" s="34">
        <f t="shared" si="3"/>
        <v>31.696774947024199</v>
      </c>
      <c r="N20" s="35">
        <f t="shared" si="4"/>
        <v>0</v>
      </c>
      <c r="O20" s="36">
        <f t="shared" si="5"/>
        <v>31.696774947024199</v>
      </c>
      <c r="P20" s="18">
        <v>385311</v>
      </c>
      <c r="Q20" s="18">
        <v>1862</v>
      </c>
      <c r="R20" s="18"/>
      <c r="S20" s="18"/>
      <c r="T20" s="47"/>
      <c r="U20" s="1"/>
      <c r="V20" s="1"/>
      <c r="W20" s="1"/>
      <c r="X20" s="1"/>
      <c r="Y20" s="1"/>
    </row>
    <row r="21" spans="1:25" s="2" customFormat="1" ht="18.75">
      <c r="A21" s="14">
        <v>87</v>
      </c>
      <c r="B21" s="13">
        <v>1126397085</v>
      </c>
      <c r="C21" s="14" t="s">
        <v>311</v>
      </c>
      <c r="D21" s="13" t="s">
        <v>153</v>
      </c>
      <c r="E21" s="16">
        <v>4</v>
      </c>
      <c r="F21" s="16">
        <v>60</v>
      </c>
      <c r="G21" s="57" t="s">
        <v>187</v>
      </c>
      <c r="H21" s="18">
        <f t="shared" si="0"/>
        <v>5</v>
      </c>
      <c r="I21" s="16">
        <f t="shared" si="1"/>
        <v>1.2</v>
      </c>
      <c r="J21" s="16">
        <v>0</v>
      </c>
      <c r="K21" s="16">
        <f t="shared" si="2"/>
        <v>6.2</v>
      </c>
      <c r="L21" s="33">
        <v>25.381284792038102</v>
      </c>
      <c r="M21" s="34">
        <f t="shared" si="3"/>
        <v>31.581284792038101</v>
      </c>
      <c r="N21" s="35">
        <f t="shared" si="4"/>
        <v>0</v>
      </c>
      <c r="O21" s="36">
        <f t="shared" si="5"/>
        <v>31.581284792038101</v>
      </c>
      <c r="P21" s="18">
        <v>354907</v>
      </c>
      <c r="Q21" s="18">
        <v>1628</v>
      </c>
      <c r="R21" s="18"/>
      <c r="S21" s="18"/>
      <c r="T21" s="18"/>
      <c r="U21" s="1"/>
      <c r="V21" s="1"/>
      <c r="W21" s="1"/>
      <c r="X21" s="1"/>
      <c r="Y21" s="1"/>
    </row>
    <row r="22" spans="1:25" s="2" customFormat="1" ht="18.75">
      <c r="A22" s="13">
        <v>133</v>
      </c>
      <c r="B22" s="13">
        <v>650420877</v>
      </c>
      <c r="C22" s="14" t="s">
        <v>318</v>
      </c>
      <c r="D22" s="21"/>
      <c r="E22" s="16">
        <v>4</v>
      </c>
      <c r="F22" s="16">
        <v>55</v>
      </c>
      <c r="G22" s="57" t="s">
        <v>187</v>
      </c>
      <c r="H22" s="18">
        <f t="shared" si="0"/>
        <v>5</v>
      </c>
      <c r="I22" s="16">
        <f t="shared" si="1"/>
        <v>1.1000000000000001</v>
      </c>
      <c r="J22" s="16">
        <v>0</v>
      </c>
      <c r="K22" s="16">
        <f t="shared" si="2"/>
        <v>6.1</v>
      </c>
      <c r="L22" s="33">
        <v>25.436578882805001</v>
      </c>
      <c r="M22" s="34">
        <f t="shared" si="3"/>
        <v>31.536578882805003</v>
      </c>
      <c r="N22" s="35">
        <f t="shared" si="4"/>
        <v>0</v>
      </c>
      <c r="O22" s="36">
        <f t="shared" si="5"/>
        <v>31.536578882805003</v>
      </c>
      <c r="P22" s="18">
        <v>376179</v>
      </c>
      <c r="Q22" s="18">
        <v>1542</v>
      </c>
      <c r="R22" s="18"/>
      <c r="S22" s="18"/>
      <c r="T22" s="47"/>
      <c r="U22" s="1"/>
      <c r="V22" s="1"/>
      <c r="W22" s="1"/>
      <c r="X22" s="1"/>
      <c r="Y22" s="1"/>
    </row>
    <row r="23" spans="1:25" s="1" customFormat="1" ht="18.75">
      <c r="A23" s="13">
        <v>155</v>
      </c>
      <c r="B23" s="13">
        <v>1532576874</v>
      </c>
      <c r="C23" s="14" t="s">
        <v>306</v>
      </c>
      <c r="D23" s="14" t="s">
        <v>283</v>
      </c>
      <c r="E23" s="16">
        <v>4</v>
      </c>
      <c r="F23" s="16">
        <v>60</v>
      </c>
      <c r="G23" s="57" t="s">
        <v>187</v>
      </c>
      <c r="H23" s="18">
        <f t="shared" si="0"/>
        <v>5</v>
      </c>
      <c r="I23" s="16">
        <f t="shared" si="1"/>
        <v>1.2</v>
      </c>
      <c r="J23" s="16">
        <v>0</v>
      </c>
      <c r="K23" s="16">
        <f t="shared" si="2"/>
        <v>6.2</v>
      </c>
      <c r="L23" s="33">
        <v>25.290832906567399</v>
      </c>
      <c r="M23" s="34">
        <f t="shared" si="3"/>
        <v>31.490832906567398</v>
      </c>
      <c r="N23" s="35">
        <f t="shared" si="4"/>
        <v>0</v>
      </c>
      <c r="O23" s="36">
        <f t="shared" si="5"/>
        <v>31.490832906567398</v>
      </c>
      <c r="P23" s="18">
        <v>399412</v>
      </c>
      <c r="Q23" s="18"/>
      <c r="R23" s="4"/>
      <c r="S23" s="4"/>
      <c r="T23" s="4"/>
    </row>
    <row r="24" spans="1:25" s="1" customFormat="1" ht="18.75">
      <c r="A24" s="14">
        <v>46</v>
      </c>
      <c r="B24" s="13">
        <v>2109182835</v>
      </c>
      <c r="C24" s="14" t="s">
        <v>308</v>
      </c>
      <c r="D24" s="13" t="s">
        <v>92</v>
      </c>
      <c r="E24" s="16">
        <v>4</v>
      </c>
      <c r="F24" s="16">
        <v>60</v>
      </c>
      <c r="G24" s="57" t="s">
        <v>187</v>
      </c>
      <c r="H24" s="18">
        <f t="shared" si="0"/>
        <v>5</v>
      </c>
      <c r="I24" s="16">
        <f t="shared" si="1"/>
        <v>1.2</v>
      </c>
      <c r="J24" s="16">
        <v>0</v>
      </c>
      <c r="K24" s="16">
        <f t="shared" si="2"/>
        <v>6.2</v>
      </c>
      <c r="L24" s="33">
        <v>25.256364829194698</v>
      </c>
      <c r="M24" s="34">
        <f t="shared" si="3"/>
        <v>31.456364829194698</v>
      </c>
      <c r="N24" s="35">
        <f t="shared" si="4"/>
        <v>0</v>
      </c>
      <c r="O24" s="36">
        <f t="shared" si="5"/>
        <v>31.456364829194698</v>
      </c>
      <c r="P24" s="18">
        <v>373585</v>
      </c>
      <c r="Q24" s="18">
        <v>1660</v>
      </c>
      <c r="R24" s="18"/>
      <c r="S24" s="18"/>
      <c r="T24" s="18"/>
    </row>
    <row r="25" spans="1:25" s="1" customFormat="1" ht="18.75">
      <c r="A25" s="14">
        <v>1</v>
      </c>
      <c r="B25" s="13">
        <v>1782151946</v>
      </c>
      <c r="C25" s="14" t="s">
        <v>303</v>
      </c>
      <c r="D25" s="13" t="s">
        <v>26</v>
      </c>
      <c r="E25" s="16">
        <v>4</v>
      </c>
      <c r="F25" s="16">
        <v>60</v>
      </c>
      <c r="G25" s="57" t="s">
        <v>187</v>
      </c>
      <c r="H25" s="18">
        <f t="shared" si="0"/>
        <v>5</v>
      </c>
      <c r="I25" s="16">
        <f t="shared" si="1"/>
        <v>1.2</v>
      </c>
      <c r="J25" s="16">
        <v>0</v>
      </c>
      <c r="K25" s="16">
        <f t="shared" si="2"/>
        <v>6.2</v>
      </c>
      <c r="L25" s="33">
        <v>24.815000000000001</v>
      </c>
      <c r="M25" s="34">
        <f t="shared" si="3"/>
        <v>31.015000000000001</v>
      </c>
      <c r="N25" s="35">
        <f t="shared" si="4"/>
        <v>0</v>
      </c>
      <c r="O25" s="36">
        <f t="shared" si="5"/>
        <v>31.015000000000001</v>
      </c>
      <c r="P25" s="18">
        <v>440989</v>
      </c>
      <c r="Q25" s="18">
        <v>2056</v>
      </c>
      <c r="R25" s="18"/>
      <c r="S25" s="18"/>
      <c r="T25" s="18"/>
    </row>
    <row r="26" spans="1:25" s="1" customFormat="1" ht="18.75" customHeight="1">
      <c r="A26" s="14">
        <v>82</v>
      </c>
      <c r="B26" s="13">
        <v>982362214</v>
      </c>
      <c r="C26" s="13" t="s">
        <v>144</v>
      </c>
      <c r="D26" s="20"/>
      <c r="E26" s="16">
        <v>4</v>
      </c>
      <c r="F26" s="16">
        <v>60</v>
      </c>
      <c r="G26" s="57" t="s">
        <v>187</v>
      </c>
      <c r="H26" s="18">
        <f t="shared" si="0"/>
        <v>5</v>
      </c>
      <c r="I26" s="16">
        <f t="shared" si="1"/>
        <v>1.2</v>
      </c>
      <c r="J26" s="16">
        <v>0</v>
      </c>
      <c r="K26" s="16">
        <f t="shared" si="2"/>
        <v>6.2</v>
      </c>
      <c r="L26" s="33">
        <v>24.7696844779956</v>
      </c>
      <c r="M26" s="34">
        <f t="shared" si="3"/>
        <v>30.9696844779956</v>
      </c>
      <c r="N26" s="35">
        <f t="shared" si="4"/>
        <v>0</v>
      </c>
      <c r="O26" s="36">
        <f t="shared" si="5"/>
        <v>30.9696844779956</v>
      </c>
      <c r="P26" s="18">
        <v>377279</v>
      </c>
      <c r="Q26" s="18">
        <v>1695</v>
      </c>
      <c r="R26" s="18"/>
      <c r="S26" s="18"/>
      <c r="T26" s="18"/>
    </row>
    <row r="27" spans="1:25" s="1" customFormat="1" ht="18.75">
      <c r="A27" s="13">
        <v>144</v>
      </c>
      <c r="B27" s="13">
        <v>1763923855</v>
      </c>
      <c r="C27" s="14" t="s">
        <v>269</v>
      </c>
      <c r="D27" s="21"/>
      <c r="E27" s="16">
        <v>0</v>
      </c>
      <c r="F27" s="16">
        <v>49</v>
      </c>
      <c r="G27" s="57" t="s">
        <v>187</v>
      </c>
      <c r="H27" s="18">
        <f t="shared" si="0"/>
        <v>0</v>
      </c>
      <c r="I27" s="16">
        <f t="shared" si="1"/>
        <v>0.98</v>
      </c>
      <c r="J27" s="16">
        <v>0</v>
      </c>
      <c r="K27" s="16">
        <f t="shared" si="2"/>
        <v>0.98</v>
      </c>
      <c r="L27" s="33">
        <v>29.909396407505199</v>
      </c>
      <c r="M27" s="34">
        <f t="shared" si="3"/>
        <v>30.889396407505199</v>
      </c>
      <c r="N27" s="35">
        <f t="shared" si="4"/>
        <v>0</v>
      </c>
      <c r="O27" s="36">
        <f t="shared" si="5"/>
        <v>30.889396407505199</v>
      </c>
      <c r="P27" s="18">
        <v>248401</v>
      </c>
      <c r="Q27" s="18">
        <v>1210</v>
      </c>
      <c r="R27" s="4"/>
      <c r="S27" s="4"/>
      <c r="T27" s="4"/>
    </row>
    <row r="28" spans="1:25" s="1" customFormat="1" ht="18.75">
      <c r="A28" s="13">
        <v>148</v>
      </c>
      <c r="B28" s="13">
        <v>1579518877</v>
      </c>
      <c r="C28" s="14" t="s">
        <v>274</v>
      </c>
      <c r="D28" s="21"/>
      <c r="E28" s="16">
        <v>4</v>
      </c>
      <c r="F28" s="16">
        <v>46</v>
      </c>
      <c r="G28" s="57" t="s">
        <v>187</v>
      </c>
      <c r="H28" s="18">
        <f t="shared" si="0"/>
        <v>5</v>
      </c>
      <c r="I28" s="16">
        <f t="shared" si="1"/>
        <v>0.92</v>
      </c>
      <c r="J28" s="16">
        <v>0</v>
      </c>
      <c r="K28" s="16">
        <f t="shared" si="2"/>
        <v>5.92</v>
      </c>
      <c r="L28" s="33">
        <v>24.927023081941499</v>
      </c>
      <c r="M28" s="34">
        <f t="shared" si="3"/>
        <v>30.847023081941501</v>
      </c>
      <c r="N28" s="35">
        <f t="shared" si="4"/>
        <v>0</v>
      </c>
      <c r="O28" s="36">
        <f t="shared" si="5"/>
        <v>30.847023081941501</v>
      </c>
      <c r="P28" s="18">
        <v>297575</v>
      </c>
      <c r="Q28" s="18">
        <v>1164</v>
      </c>
      <c r="R28" s="4"/>
      <c r="S28" s="4"/>
      <c r="T28" s="4"/>
    </row>
    <row r="29" spans="1:25" s="2" customFormat="1" ht="18.75">
      <c r="A29" s="14">
        <v>94</v>
      </c>
      <c r="B29" s="13">
        <v>1885772704</v>
      </c>
      <c r="C29" s="13" t="s">
        <v>180</v>
      </c>
      <c r="D29" s="20"/>
      <c r="E29" s="16">
        <v>2</v>
      </c>
      <c r="F29" s="16">
        <v>60</v>
      </c>
      <c r="G29" s="57" t="s">
        <v>187</v>
      </c>
      <c r="H29" s="18">
        <f t="shared" si="0"/>
        <v>2</v>
      </c>
      <c r="I29" s="16">
        <f t="shared" si="1"/>
        <v>1.2</v>
      </c>
      <c r="J29" s="16">
        <v>0</v>
      </c>
      <c r="K29" s="16">
        <f t="shared" si="2"/>
        <v>3.2</v>
      </c>
      <c r="L29" s="33">
        <v>27.6031060557529</v>
      </c>
      <c r="M29" s="34">
        <f t="shared" si="3"/>
        <v>30.803106055752899</v>
      </c>
      <c r="N29" s="35">
        <f t="shared" si="4"/>
        <v>0</v>
      </c>
      <c r="O29" s="36">
        <f t="shared" si="5"/>
        <v>30.803106055752899</v>
      </c>
      <c r="P29" s="18">
        <v>297138</v>
      </c>
      <c r="Q29" s="18">
        <v>1258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3">
        <v>128</v>
      </c>
      <c r="B30" s="13">
        <v>1214614935</v>
      </c>
      <c r="C30" s="14" t="s">
        <v>319</v>
      </c>
      <c r="D30" s="21" t="s">
        <v>257</v>
      </c>
      <c r="E30" s="16">
        <v>4</v>
      </c>
      <c r="F30" s="16">
        <v>60</v>
      </c>
      <c r="G30" s="57" t="s">
        <v>187</v>
      </c>
      <c r="H30" s="18">
        <f t="shared" si="0"/>
        <v>5</v>
      </c>
      <c r="I30" s="16">
        <f t="shared" si="1"/>
        <v>1.2</v>
      </c>
      <c r="J30" s="16">
        <v>0</v>
      </c>
      <c r="K30" s="16">
        <f t="shared" si="2"/>
        <v>6.2</v>
      </c>
      <c r="L30" s="33">
        <v>24.5667282234736</v>
      </c>
      <c r="M30" s="34">
        <f t="shared" si="3"/>
        <v>30.766728223473599</v>
      </c>
      <c r="N30" s="35">
        <f t="shared" si="4"/>
        <v>0</v>
      </c>
      <c r="O30" s="36">
        <f t="shared" si="5"/>
        <v>30.766728223473599</v>
      </c>
      <c r="P30" s="18">
        <v>415787</v>
      </c>
      <c r="Q30" s="18">
        <v>2055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3">
        <v>116</v>
      </c>
      <c r="B31" s="13">
        <v>2122596917</v>
      </c>
      <c r="C31" s="14" t="s">
        <v>315</v>
      </c>
      <c r="D31" s="13" t="s">
        <v>217</v>
      </c>
      <c r="E31" s="16">
        <v>3</v>
      </c>
      <c r="F31" s="16">
        <v>60</v>
      </c>
      <c r="G31" s="57" t="s">
        <v>187</v>
      </c>
      <c r="H31" s="18">
        <f t="shared" si="0"/>
        <v>3.5</v>
      </c>
      <c r="I31" s="16">
        <f t="shared" si="1"/>
        <v>1.2</v>
      </c>
      <c r="J31" s="16">
        <v>0</v>
      </c>
      <c r="K31" s="16">
        <f t="shared" si="2"/>
        <v>4.7</v>
      </c>
      <c r="L31" s="33">
        <v>25.843985069144001</v>
      </c>
      <c r="M31" s="34">
        <f t="shared" si="3"/>
        <v>30.543985069144</v>
      </c>
      <c r="N31" s="35">
        <f t="shared" si="4"/>
        <v>0</v>
      </c>
      <c r="O31" s="36">
        <f t="shared" si="5"/>
        <v>30.543985069144</v>
      </c>
      <c r="P31" s="18">
        <v>289240</v>
      </c>
      <c r="Q31" s="18">
        <v>1309</v>
      </c>
      <c r="R31" s="18"/>
      <c r="S31" s="18"/>
      <c r="T31" s="48"/>
      <c r="U31" s="1"/>
      <c r="V31" s="1"/>
      <c r="W31" s="1"/>
      <c r="X31" s="1"/>
      <c r="Y31" s="1"/>
    </row>
    <row r="32" spans="1:25" s="2" customFormat="1" ht="18.75">
      <c r="A32" s="14">
        <v>120</v>
      </c>
      <c r="B32" s="13">
        <v>171422146</v>
      </c>
      <c r="C32" s="14" t="s">
        <v>304</v>
      </c>
      <c r="D32" s="13" t="s">
        <v>246</v>
      </c>
      <c r="E32" s="16">
        <v>3</v>
      </c>
      <c r="F32" s="16">
        <v>60</v>
      </c>
      <c r="G32" s="57" t="s">
        <v>187</v>
      </c>
      <c r="H32" s="18">
        <f t="shared" si="0"/>
        <v>3.5</v>
      </c>
      <c r="I32" s="16">
        <f t="shared" si="1"/>
        <v>1.2</v>
      </c>
      <c r="J32" s="16">
        <v>0</v>
      </c>
      <c r="K32" s="16">
        <f t="shared" si="2"/>
        <v>4.7</v>
      </c>
      <c r="L32" s="33">
        <v>25.6236191970861</v>
      </c>
      <c r="M32" s="34">
        <f t="shared" si="3"/>
        <v>30.323619197086099</v>
      </c>
      <c r="N32" s="35">
        <f t="shared" si="4"/>
        <v>0</v>
      </c>
      <c r="O32" s="36">
        <f t="shared" si="5"/>
        <v>30.323619197086099</v>
      </c>
      <c r="P32" s="18">
        <v>422616</v>
      </c>
      <c r="Q32" s="18">
        <v>2037</v>
      </c>
      <c r="R32" s="18"/>
      <c r="S32" s="18"/>
      <c r="T32" s="48"/>
      <c r="U32" s="1"/>
      <c r="V32" s="1"/>
      <c r="W32" s="1"/>
      <c r="X32" s="1"/>
      <c r="Y32" s="1"/>
    </row>
    <row r="33" spans="1:25" s="2" customFormat="1" ht="18.75">
      <c r="A33" s="14">
        <v>10</v>
      </c>
      <c r="B33" s="13">
        <v>2108977014</v>
      </c>
      <c r="C33" s="14" t="s">
        <v>305</v>
      </c>
      <c r="D33" s="13" t="s">
        <v>49</v>
      </c>
      <c r="E33" s="16">
        <v>3</v>
      </c>
      <c r="F33" s="16">
        <v>60</v>
      </c>
      <c r="G33" s="57" t="s">
        <v>187</v>
      </c>
      <c r="H33" s="18">
        <f t="shared" si="0"/>
        <v>3.5</v>
      </c>
      <c r="I33" s="16">
        <f t="shared" si="1"/>
        <v>1.2</v>
      </c>
      <c r="J33" s="16">
        <v>0</v>
      </c>
      <c r="K33" s="16">
        <f t="shared" si="2"/>
        <v>4.7</v>
      </c>
      <c r="L33" s="33">
        <v>25.359729379918502</v>
      </c>
      <c r="M33" s="34">
        <f t="shared" si="3"/>
        <v>30.059729379918501</v>
      </c>
      <c r="N33" s="35">
        <f t="shared" si="4"/>
        <v>0</v>
      </c>
      <c r="O33" s="36">
        <f t="shared" si="5"/>
        <v>30.059729379918501</v>
      </c>
      <c r="P33" s="18">
        <v>415147</v>
      </c>
      <c r="Q33" s="18">
        <v>1763</v>
      </c>
      <c r="R33" s="18"/>
      <c r="S33" s="18"/>
      <c r="T33" s="18"/>
      <c r="U33" s="1"/>
      <c r="V33" s="1"/>
      <c r="W33" s="1"/>
      <c r="X33" s="1"/>
      <c r="Y33" s="1"/>
    </row>
    <row r="34" spans="1:25" s="2" customFormat="1" ht="18.75">
      <c r="A34" s="13">
        <v>157</v>
      </c>
      <c r="B34" s="13">
        <v>738646680</v>
      </c>
      <c r="C34" s="14" t="s">
        <v>284</v>
      </c>
      <c r="D34" s="15"/>
      <c r="E34" s="16">
        <v>0</v>
      </c>
      <c r="F34" s="16">
        <v>0</v>
      </c>
      <c r="G34" s="57" t="s">
        <v>187</v>
      </c>
      <c r="H34" s="18">
        <f t="shared" si="0"/>
        <v>0</v>
      </c>
      <c r="I34" s="16">
        <f t="shared" si="1"/>
        <v>0</v>
      </c>
      <c r="J34" s="16">
        <v>0</v>
      </c>
      <c r="K34" s="16">
        <f t="shared" si="2"/>
        <v>0</v>
      </c>
      <c r="L34" s="33">
        <v>30.0249119486372</v>
      </c>
      <c r="M34" s="34">
        <f t="shared" si="3"/>
        <v>30.0249119486372</v>
      </c>
      <c r="N34" s="35">
        <f t="shared" si="4"/>
        <v>0</v>
      </c>
      <c r="O34" s="36">
        <f t="shared" si="5"/>
        <v>30.0249119486372</v>
      </c>
      <c r="P34" s="18">
        <v>256099</v>
      </c>
      <c r="Q34" s="18"/>
      <c r="R34" s="4"/>
      <c r="S34" s="4"/>
      <c r="T34" s="4"/>
      <c r="U34" s="1"/>
      <c r="V34" s="1"/>
      <c r="W34" s="1"/>
      <c r="X34" s="1"/>
      <c r="Y34" s="1"/>
    </row>
    <row r="35" spans="1:25" s="2" customFormat="1" ht="18.75">
      <c r="A35" s="13">
        <v>130</v>
      </c>
      <c r="B35" s="13">
        <v>1957463045</v>
      </c>
      <c r="C35" s="14" t="s">
        <v>238</v>
      </c>
      <c r="D35" s="21"/>
      <c r="E35" s="16">
        <v>3</v>
      </c>
      <c r="F35" s="16">
        <v>60</v>
      </c>
      <c r="G35" s="57" t="s">
        <v>187</v>
      </c>
      <c r="H35" s="18">
        <f t="shared" si="0"/>
        <v>3.5</v>
      </c>
      <c r="I35" s="16">
        <f t="shared" si="1"/>
        <v>1.2</v>
      </c>
      <c r="J35" s="16">
        <v>0</v>
      </c>
      <c r="K35" s="16">
        <f t="shared" si="2"/>
        <v>4.7</v>
      </c>
      <c r="L35" s="33">
        <v>24.685097228403901</v>
      </c>
      <c r="M35" s="34">
        <f t="shared" si="3"/>
        <v>29.3850972284039</v>
      </c>
      <c r="N35" s="35">
        <f t="shared" si="4"/>
        <v>0</v>
      </c>
      <c r="O35" s="36">
        <f t="shared" si="5"/>
        <v>29.3850972284039</v>
      </c>
      <c r="P35" s="18">
        <v>377750</v>
      </c>
      <c r="Q35" s="18">
        <v>1689</v>
      </c>
      <c r="R35" s="18"/>
      <c r="S35" s="18"/>
      <c r="T35" s="47"/>
      <c r="U35" s="1"/>
      <c r="V35" s="1"/>
      <c r="W35" s="1"/>
      <c r="X35" s="1"/>
      <c r="Y35" s="1"/>
    </row>
    <row r="36" spans="1:25" s="2" customFormat="1" ht="18.75">
      <c r="A36" s="13">
        <v>110</v>
      </c>
      <c r="B36" s="13">
        <v>1968703358</v>
      </c>
      <c r="C36" s="14" t="s">
        <v>302</v>
      </c>
      <c r="D36" s="13" t="s">
        <v>239</v>
      </c>
      <c r="E36" s="16">
        <v>3</v>
      </c>
      <c r="F36" s="16">
        <v>60</v>
      </c>
      <c r="G36" s="57" t="s">
        <v>187</v>
      </c>
      <c r="H36" s="18">
        <f t="shared" si="0"/>
        <v>3.5</v>
      </c>
      <c r="I36" s="16">
        <f t="shared" si="1"/>
        <v>1.2</v>
      </c>
      <c r="J36" s="16">
        <v>0</v>
      </c>
      <c r="K36" s="16">
        <f t="shared" si="2"/>
        <v>4.7</v>
      </c>
      <c r="L36" s="33">
        <v>24.63</v>
      </c>
      <c r="M36" s="34">
        <f t="shared" si="3"/>
        <v>29.33</v>
      </c>
      <c r="N36" s="35">
        <f t="shared" si="4"/>
        <v>0</v>
      </c>
      <c r="O36" s="36">
        <f t="shared" si="5"/>
        <v>29.33</v>
      </c>
      <c r="P36" s="18">
        <v>450886</v>
      </c>
      <c r="Q36" s="18">
        <v>1994</v>
      </c>
      <c r="R36" s="18"/>
      <c r="S36" s="18"/>
      <c r="T36" s="33"/>
      <c r="U36" s="1"/>
      <c r="V36" s="1"/>
      <c r="W36" s="1"/>
      <c r="X36" s="1"/>
      <c r="Y36" s="1"/>
    </row>
    <row r="37" spans="1:25" s="1" customFormat="1" ht="18.75">
      <c r="A37" s="14">
        <v>78</v>
      </c>
      <c r="B37" s="13">
        <v>783202763</v>
      </c>
      <c r="C37" s="14" t="s">
        <v>322</v>
      </c>
      <c r="D37" s="13" t="s">
        <v>148</v>
      </c>
      <c r="E37" s="16">
        <v>0</v>
      </c>
      <c r="F37" s="16">
        <v>50</v>
      </c>
      <c r="G37" s="57" t="s">
        <v>187</v>
      </c>
      <c r="H37" s="18">
        <f t="shared" si="0"/>
        <v>0</v>
      </c>
      <c r="I37" s="16">
        <f t="shared" si="1"/>
        <v>1</v>
      </c>
      <c r="J37" s="16">
        <v>0</v>
      </c>
      <c r="K37" s="16">
        <f t="shared" ref="K37:K58" si="6">SUM(I37+H37+J37)</f>
        <v>1</v>
      </c>
      <c r="L37" s="33">
        <v>28.2818486803423</v>
      </c>
      <c r="M37" s="34">
        <f t="shared" ref="M37:M58" si="7">K37+L37</f>
        <v>29.2818486803423</v>
      </c>
      <c r="N37" s="35">
        <f t="shared" ref="N37:N58" si="8">VLOOKUP(G37,$U$3:$V$10,2,FALSE)</f>
        <v>0</v>
      </c>
      <c r="O37" s="36">
        <f t="shared" ref="O37:O58" si="9">M37-N37</f>
        <v>29.2818486803423</v>
      </c>
      <c r="P37" s="18">
        <v>311409</v>
      </c>
      <c r="Q37" s="18">
        <v>1249</v>
      </c>
      <c r="R37" s="18"/>
      <c r="S37" s="18"/>
      <c r="T37" s="18"/>
    </row>
    <row r="38" spans="1:25" s="2" customFormat="1" ht="18.75">
      <c r="A38" s="14">
        <v>58</v>
      </c>
      <c r="B38" s="13">
        <v>1875367946</v>
      </c>
      <c r="C38" s="13" t="s">
        <v>121</v>
      </c>
      <c r="D38" s="14"/>
      <c r="E38" s="16">
        <v>1</v>
      </c>
      <c r="F38" s="16">
        <v>10</v>
      </c>
      <c r="G38" s="57" t="s">
        <v>187</v>
      </c>
      <c r="H38" s="18">
        <f t="shared" si="0"/>
        <v>1</v>
      </c>
      <c r="I38" s="16">
        <f t="shared" si="1"/>
        <v>0.2</v>
      </c>
      <c r="J38" s="16">
        <v>0</v>
      </c>
      <c r="K38" s="16">
        <f t="shared" si="6"/>
        <v>1.2</v>
      </c>
      <c r="L38" s="33">
        <v>26.9695614073635</v>
      </c>
      <c r="M38" s="34">
        <f t="shared" si="7"/>
        <v>28.169561407363499</v>
      </c>
      <c r="N38" s="35">
        <f t="shared" si="8"/>
        <v>0</v>
      </c>
      <c r="O38" s="36">
        <f t="shared" si="9"/>
        <v>28.169561407363499</v>
      </c>
      <c r="P38" s="18">
        <v>356224</v>
      </c>
      <c r="Q38" s="18">
        <v>1481</v>
      </c>
      <c r="R38" s="18"/>
      <c r="S38" s="18"/>
      <c r="T38" s="18"/>
      <c r="U38" s="1"/>
      <c r="V38" s="1"/>
      <c r="W38" s="1"/>
      <c r="X38" s="1"/>
      <c r="Y38" s="1"/>
    </row>
    <row r="39" spans="1:25" s="2" customFormat="1" ht="18.75">
      <c r="A39" s="14">
        <v>107</v>
      </c>
      <c r="B39" s="13">
        <v>662528105</v>
      </c>
      <c r="C39" s="13" t="s">
        <v>195</v>
      </c>
      <c r="D39" s="20"/>
      <c r="E39" s="16">
        <v>0</v>
      </c>
      <c r="F39" s="16">
        <v>0</v>
      </c>
      <c r="G39" s="57" t="s">
        <v>187</v>
      </c>
      <c r="H39" s="18">
        <f t="shared" si="0"/>
        <v>0</v>
      </c>
      <c r="I39" s="16">
        <f t="shared" si="1"/>
        <v>0</v>
      </c>
      <c r="J39" s="16">
        <v>0</v>
      </c>
      <c r="K39" s="16">
        <f t="shared" si="6"/>
        <v>0</v>
      </c>
      <c r="L39" s="33">
        <v>28.128268565663902</v>
      </c>
      <c r="M39" s="34">
        <f t="shared" si="7"/>
        <v>28.128268565663902</v>
      </c>
      <c r="N39" s="35">
        <f t="shared" si="8"/>
        <v>0</v>
      </c>
      <c r="O39" s="36">
        <f t="shared" si="9"/>
        <v>28.128268565663902</v>
      </c>
      <c r="P39" s="18">
        <v>310150</v>
      </c>
      <c r="Q39" s="18">
        <v>1475</v>
      </c>
      <c r="R39" s="18"/>
      <c r="S39" s="18"/>
      <c r="T39" s="47"/>
      <c r="U39" s="1"/>
      <c r="V39" s="1"/>
      <c r="W39" s="1"/>
      <c r="X39" s="1"/>
      <c r="Y39" s="1"/>
    </row>
    <row r="40" spans="1:25" s="2" customFormat="1" ht="18.75">
      <c r="A40" s="13">
        <v>153</v>
      </c>
      <c r="B40" s="13">
        <v>666586355</v>
      </c>
      <c r="C40" s="14" t="s">
        <v>282</v>
      </c>
      <c r="D40" s="21"/>
      <c r="E40" s="16">
        <v>0</v>
      </c>
      <c r="F40" s="16">
        <v>0</v>
      </c>
      <c r="G40" s="57" t="s">
        <v>187</v>
      </c>
      <c r="H40" s="18">
        <f t="shared" si="0"/>
        <v>0</v>
      </c>
      <c r="I40" s="16">
        <f t="shared" si="1"/>
        <v>0</v>
      </c>
      <c r="J40" s="16">
        <v>0</v>
      </c>
      <c r="K40" s="16">
        <f t="shared" si="6"/>
        <v>0</v>
      </c>
      <c r="L40" s="33">
        <v>27.8929007376641</v>
      </c>
      <c r="M40" s="34">
        <f t="shared" si="7"/>
        <v>27.8929007376641</v>
      </c>
      <c r="N40" s="35">
        <f t="shared" si="8"/>
        <v>0</v>
      </c>
      <c r="O40" s="36">
        <f t="shared" si="9"/>
        <v>27.8929007376641</v>
      </c>
      <c r="P40" s="18">
        <v>289493</v>
      </c>
      <c r="Q40" s="18">
        <v>1328</v>
      </c>
      <c r="R40" s="4"/>
      <c r="S40" s="4"/>
      <c r="T40" s="4"/>
      <c r="U40" s="1"/>
      <c r="V40" s="1"/>
      <c r="W40" s="1"/>
      <c r="X40" s="1"/>
      <c r="Y40" s="1"/>
    </row>
    <row r="41" spans="1:25" s="2" customFormat="1" ht="18.75">
      <c r="A41" s="14">
        <v>26</v>
      </c>
      <c r="B41" s="13">
        <v>1754932067</v>
      </c>
      <c r="C41" s="14" t="s">
        <v>314</v>
      </c>
      <c r="D41" s="13" t="s">
        <v>72</v>
      </c>
      <c r="E41" s="16">
        <v>0</v>
      </c>
      <c r="F41" s="16">
        <v>60</v>
      </c>
      <c r="G41" s="57" t="s">
        <v>187</v>
      </c>
      <c r="H41" s="18">
        <f t="shared" si="0"/>
        <v>0</v>
      </c>
      <c r="I41" s="16">
        <f t="shared" si="1"/>
        <v>1.2</v>
      </c>
      <c r="J41" s="16">
        <v>0</v>
      </c>
      <c r="K41" s="16">
        <f t="shared" si="6"/>
        <v>1.2</v>
      </c>
      <c r="L41" s="33">
        <v>26.485023516993898</v>
      </c>
      <c r="M41" s="34">
        <f t="shared" si="7"/>
        <v>27.685023516993898</v>
      </c>
      <c r="N41" s="35">
        <f t="shared" si="8"/>
        <v>0</v>
      </c>
      <c r="O41" s="36">
        <f t="shared" si="9"/>
        <v>27.685023516993898</v>
      </c>
      <c r="P41" s="18">
        <v>338274</v>
      </c>
      <c r="Q41" s="18">
        <v>1588</v>
      </c>
      <c r="R41" s="18"/>
      <c r="S41" s="18"/>
      <c r="T41" s="18"/>
      <c r="U41" s="1"/>
      <c r="V41" s="1"/>
      <c r="W41" s="1"/>
      <c r="X41" s="1"/>
      <c r="Y41" s="1"/>
    </row>
    <row r="42" spans="1:25" s="1" customFormat="1" ht="18.75">
      <c r="A42" s="14">
        <v>43</v>
      </c>
      <c r="B42" s="13">
        <v>1853818182</v>
      </c>
      <c r="C42" s="13" t="s">
        <v>299</v>
      </c>
      <c r="D42" s="13" t="s">
        <v>89</v>
      </c>
      <c r="E42" s="16">
        <v>2</v>
      </c>
      <c r="F42" s="16">
        <v>30</v>
      </c>
      <c r="G42" s="57" t="s">
        <v>187</v>
      </c>
      <c r="H42" s="18">
        <f t="shared" si="0"/>
        <v>2</v>
      </c>
      <c r="I42" s="16">
        <f t="shared" si="1"/>
        <v>0.6</v>
      </c>
      <c r="J42" s="16">
        <v>0</v>
      </c>
      <c r="K42" s="16">
        <f t="shared" si="6"/>
        <v>2.6</v>
      </c>
      <c r="L42" s="33">
        <v>25.032670137230902</v>
      </c>
      <c r="M42" s="34">
        <f t="shared" si="7"/>
        <v>27.632670137230903</v>
      </c>
      <c r="N42" s="35">
        <f t="shared" si="8"/>
        <v>0</v>
      </c>
      <c r="O42" s="36">
        <f t="shared" si="9"/>
        <v>27.632670137230903</v>
      </c>
      <c r="P42" s="18">
        <v>544607</v>
      </c>
      <c r="Q42" s="18">
        <v>2190</v>
      </c>
      <c r="R42" s="18"/>
      <c r="S42" s="18"/>
      <c r="T42" s="4"/>
    </row>
    <row r="43" spans="1:25" s="1" customFormat="1" ht="18.75">
      <c r="A43" s="13">
        <v>171</v>
      </c>
      <c r="B43" s="13">
        <v>2087707891</v>
      </c>
      <c r="C43" s="66" t="s">
        <v>323</v>
      </c>
      <c r="D43" s="15"/>
      <c r="E43" s="16">
        <v>0</v>
      </c>
      <c r="F43" s="16">
        <v>10</v>
      </c>
      <c r="G43" s="57" t="s">
        <v>187</v>
      </c>
      <c r="H43" s="18">
        <f t="shared" si="0"/>
        <v>0</v>
      </c>
      <c r="I43" s="16">
        <f t="shared" si="1"/>
        <v>0.2</v>
      </c>
      <c r="J43" s="16">
        <v>0</v>
      </c>
      <c r="K43" s="16">
        <f t="shared" si="6"/>
        <v>0.2</v>
      </c>
      <c r="L43" s="33">
        <v>27.421797188135901</v>
      </c>
      <c r="M43" s="34">
        <f t="shared" si="7"/>
        <v>27.621797188135901</v>
      </c>
      <c r="N43" s="35">
        <f t="shared" si="8"/>
        <v>0</v>
      </c>
      <c r="O43" s="36">
        <f t="shared" si="9"/>
        <v>27.621797188135901</v>
      </c>
      <c r="P43" s="18"/>
      <c r="Q43" s="18"/>
      <c r="R43" s="4">
        <v>38</v>
      </c>
      <c r="S43" s="4">
        <f>_xlfn.AGGREGATE(16,6,$O$5:$O$53,1-(R43-1)/$V$1)</f>
        <v>27.453105803171688</v>
      </c>
      <c r="T43" s="4"/>
    </row>
    <row r="44" spans="1:25" s="1" customFormat="1" ht="18.75">
      <c r="A44" s="14">
        <v>53</v>
      </c>
      <c r="B44" s="13">
        <v>500959924</v>
      </c>
      <c r="C44" s="14" t="s">
        <v>310</v>
      </c>
      <c r="D44" s="20" t="s">
        <v>99</v>
      </c>
      <c r="E44" s="16">
        <v>0</v>
      </c>
      <c r="F44" s="16">
        <v>60</v>
      </c>
      <c r="G44" s="57" t="s">
        <v>187</v>
      </c>
      <c r="H44" s="18">
        <f t="shared" si="0"/>
        <v>0</v>
      </c>
      <c r="I44" s="16">
        <f t="shared" si="1"/>
        <v>1.2</v>
      </c>
      <c r="J44" s="16">
        <v>0</v>
      </c>
      <c r="K44" s="16">
        <f t="shared" si="6"/>
        <v>1.2</v>
      </c>
      <c r="L44" s="33">
        <v>25.891302664048201</v>
      </c>
      <c r="M44" s="34">
        <f t="shared" si="7"/>
        <v>27.0913026640482</v>
      </c>
      <c r="N44" s="35">
        <f t="shared" si="8"/>
        <v>0</v>
      </c>
      <c r="O44" s="36">
        <f t="shared" si="9"/>
        <v>27.0913026640482</v>
      </c>
      <c r="P44" s="18">
        <v>356652</v>
      </c>
      <c r="Q44" s="18">
        <v>1764</v>
      </c>
      <c r="R44" s="18"/>
      <c r="S44" s="18"/>
      <c r="T44" s="18"/>
    </row>
    <row r="45" spans="1:25" s="1" customFormat="1" ht="18.75">
      <c r="A45" s="13">
        <v>138</v>
      </c>
      <c r="B45" s="13">
        <v>1440730282</v>
      </c>
      <c r="C45" s="14" t="s">
        <v>258</v>
      </c>
      <c r="D45" s="21"/>
      <c r="E45" s="16">
        <v>0</v>
      </c>
      <c r="F45" s="16">
        <v>60</v>
      </c>
      <c r="G45" s="57" t="s">
        <v>187</v>
      </c>
      <c r="H45" s="18">
        <f t="shared" si="0"/>
        <v>0</v>
      </c>
      <c r="I45" s="16">
        <f t="shared" si="1"/>
        <v>1.2</v>
      </c>
      <c r="J45" s="16">
        <v>0</v>
      </c>
      <c r="K45" s="16">
        <f t="shared" si="6"/>
        <v>1.2</v>
      </c>
      <c r="L45" s="33">
        <v>25.549027924995102</v>
      </c>
      <c r="M45" s="34">
        <f t="shared" si="7"/>
        <v>26.749027924995101</v>
      </c>
      <c r="N45" s="35">
        <f t="shared" si="8"/>
        <v>0</v>
      </c>
      <c r="O45" s="36">
        <f t="shared" si="9"/>
        <v>26.749027924995101</v>
      </c>
      <c r="P45" s="18">
        <v>313358</v>
      </c>
      <c r="Q45" s="18">
        <v>1162</v>
      </c>
      <c r="R45" s="18"/>
      <c r="S45" s="18"/>
      <c r="T45" s="47"/>
    </row>
    <row r="46" spans="1:25" s="3" customFormat="1" ht="18.75">
      <c r="A46" s="13">
        <v>167</v>
      </c>
      <c r="B46" s="13">
        <v>1173807161</v>
      </c>
      <c r="C46" s="66" t="s">
        <v>324</v>
      </c>
      <c r="D46" s="15"/>
      <c r="E46" s="16">
        <v>0</v>
      </c>
      <c r="F46" s="16">
        <v>24</v>
      </c>
      <c r="G46" s="57" t="s">
        <v>187</v>
      </c>
      <c r="H46" s="18">
        <f t="shared" si="0"/>
        <v>0</v>
      </c>
      <c r="I46" s="16">
        <f t="shared" si="1"/>
        <v>0.48</v>
      </c>
      <c r="J46" s="16">
        <v>0</v>
      </c>
      <c r="K46" s="16">
        <f t="shared" si="6"/>
        <v>0.48</v>
      </c>
      <c r="L46" s="33">
        <v>25.6177152853381</v>
      </c>
      <c r="M46" s="34">
        <f t="shared" si="7"/>
        <v>26.097715285338101</v>
      </c>
      <c r="N46" s="35">
        <f t="shared" si="8"/>
        <v>0</v>
      </c>
      <c r="O46" s="36">
        <f t="shared" si="9"/>
        <v>26.097715285338101</v>
      </c>
      <c r="P46" s="18"/>
      <c r="Q46" s="18"/>
      <c r="R46" s="4">
        <v>48</v>
      </c>
      <c r="S46" s="4">
        <f>_xlfn.AGGREGATE(16,6,$O$5:$O$53,1-(R46-1)/$V$1)</f>
        <v>25.740702745226848</v>
      </c>
      <c r="T46" s="4"/>
    </row>
    <row r="47" spans="1:25" s="3" customFormat="1" ht="18.75">
      <c r="A47" s="13">
        <v>164</v>
      </c>
      <c r="B47" s="13">
        <v>1005320430</v>
      </c>
      <c r="C47" s="14" t="s">
        <v>294</v>
      </c>
      <c r="D47" s="15"/>
      <c r="E47" s="16">
        <v>0</v>
      </c>
      <c r="F47" s="16">
        <v>41</v>
      </c>
      <c r="G47" s="57" t="s">
        <v>187</v>
      </c>
      <c r="H47" s="18">
        <f t="shared" si="0"/>
        <v>0</v>
      </c>
      <c r="I47" s="16">
        <f t="shared" si="1"/>
        <v>0.82</v>
      </c>
      <c r="J47" s="16">
        <v>0</v>
      </c>
      <c r="K47" s="16">
        <f t="shared" si="6"/>
        <v>0.82</v>
      </c>
      <c r="L47" s="33">
        <v>25.157710649484201</v>
      </c>
      <c r="M47" s="34">
        <f t="shared" si="7"/>
        <v>25.977710649484202</v>
      </c>
      <c r="N47" s="35">
        <f t="shared" si="8"/>
        <v>0</v>
      </c>
      <c r="O47" s="36">
        <f t="shared" si="9"/>
        <v>25.977710649484202</v>
      </c>
      <c r="P47" s="18">
        <v>176350</v>
      </c>
      <c r="Q47" s="18">
        <v>1022</v>
      </c>
      <c r="R47" s="4"/>
      <c r="S47" s="4"/>
      <c r="T47" s="4"/>
    </row>
    <row r="48" spans="1:25" s="3" customFormat="1" ht="18.75">
      <c r="A48" s="13">
        <v>170</v>
      </c>
      <c r="B48" s="13">
        <v>1659068972</v>
      </c>
      <c r="C48" s="14" t="s">
        <v>320</v>
      </c>
      <c r="D48" s="4"/>
      <c r="E48" s="16">
        <v>0</v>
      </c>
      <c r="F48" s="16">
        <v>33</v>
      </c>
      <c r="G48" s="57" t="s">
        <v>187</v>
      </c>
      <c r="H48" s="18">
        <f t="shared" si="0"/>
        <v>0</v>
      </c>
      <c r="I48" s="16">
        <f t="shared" si="1"/>
        <v>0.66</v>
      </c>
      <c r="J48" s="16">
        <v>0</v>
      </c>
      <c r="K48" s="16">
        <f t="shared" si="6"/>
        <v>0.66</v>
      </c>
      <c r="L48" s="33">
        <v>24.9532830912676</v>
      </c>
      <c r="M48" s="34">
        <f t="shared" si="7"/>
        <v>25.613283091267601</v>
      </c>
      <c r="N48" s="35">
        <f t="shared" si="8"/>
        <v>0</v>
      </c>
      <c r="O48" s="36">
        <f t="shared" si="9"/>
        <v>25.613283091267601</v>
      </c>
      <c r="P48" s="64">
        <v>90193</v>
      </c>
      <c r="Q48" s="18"/>
      <c r="R48" s="4"/>
      <c r="S48" s="4"/>
      <c r="T48" s="4"/>
    </row>
    <row r="49" spans="1:20" ht="18.75">
      <c r="A49" s="14">
        <v>2</v>
      </c>
      <c r="B49" s="13">
        <v>13685366739</v>
      </c>
      <c r="C49" s="13" t="s">
        <v>30</v>
      </c>
      <c r="D49" s="24"/>
      <c r="E49" s="16">
        <v>0</v>
      </c>
      <c r="F49" s="16">
        <v>0</v>
      </c>
      <c r="G49" s="57" t="s">
        <v>187</v>
      </c>
      <c r="H49" s="18">
        <f>E49</f>
        <v>0</v>
      </c>
      <c r="I49" s="16">
        <f>F49/$V$13</f>
        <v>0</v>
      </c>
      <c r="J49" s="16">
        <v>0</v>
      </c>
      <c r="K49" s="16">
        <f t="shared" si="6"/>
        <v>0</v>
      </c>
      <c r="L49" s="33">
        <v>24.916306105356</v>
      </c>
      <c r="M49" s="34">
        <f t="shared" si="7"/>
        <v>24.916306105356</v>
      </c>
      <c r="N49" s="35">
        <f t="shared" si="8"/>
        <v>0</v>
      </c>
      <c r="O49" s="36">
        <f t="shared" si="9"/>
        <v>24.916306105356</v>
      </c>
      <c r="P49" s="18">
        <v>225386</v>
      </c>
      <c r="Q49" s="18">
        <v>1393</v>
      </c>
      <c r="R49" s="18"/>
      <c r="S49" s="18"/>
      <c r="T49" s="18"/>
    </row>
    <row r="50" spans="1:20" ht="18.75">
      <c r="A50" s="13">
        <v>161</v>
      </c>
      <c r="B50" s="13">
        <v>93971185</v>
      </c>
      <c r="C50" s="14" t="s">
        <v>289</v>
      </c>
      <c r="D50" s="15"/>
      <c r="E50" s="16">
        <v>0</v>
      </c>
      <c r="F50" s="16">
        <v>25</v>
      </c>
      <c r="G50" s="57" t="s">
        <v>187</v>
      </c>
      <c r="H50" s="18">
        <f t="shared" ref="H50:H58" si="10">E50+IF(E50&gt;2,(E50-2)*0.5,0)</f>
        <v>0</v>
      </c>
      <c r="I50" s="16">
        <f t="shared" ref="I50:I58" si="11">F50/$V$14</f>
        <v>0.5</v>
      </c>
      <c r="J50" s="16">
        <v>0</v>
      </c>
      <c r="K50" s="16">
        <f t="shared" si="6"/>
        <v>0.5</v>
      </c>
      <c r="L50" s="33">
        <v>22.988893639039102</v>
      </c>
      <c r="M50" s="34">
        <f t="shared" si="7"/>
        <v>23.488893639039102</v>
      </c>
      <c r="N50" s="35">
        <f t="shared" si="8"/>
        <v>0</v>
      </c>
      <c r="O50" s="36">
        <f t="shared" si="9"/>
        <v>23.488893639039102</v>
      </c>
      <c r="P50" s="18">
        <v>189747</v>
      </c>
      <c r="Q50" s="18"/>
      <c r="R50" s="18"/>
      <c r="S50" s="4"/>
      <c r="T50" s="4"/>
    </row>
    <row r="51" spans="1:20" ht="18.75">
      <c r="A51" s="13">
        <v>126</v>
      </c>
      <c r="B51" s="13">
        <v>2052156392</v>
      </c>
      <c r="C51" s="14" t="s">
        <v>234</v>
      </c>
      <c r="D51" s="21"/>
      <c r="E51" s="16">
        <v>0</v>
      </c>
      <c r="F51" s="16">
        <v>0</v>
      </c>
      <c r="G51" s="57" t="s">
        <v>187</v>
      </c>
      <c r="H51" s="18">
        <f t="shared" si="10"/>
        <v>0</v>
      </c>
      <c r="I51" s="16">
        <f t="shared" si="11"/>
        <v>0</v>
      </c>
      <c r="J51" s="16">
        <v>0</v>
      </c>
      <c r="K51" s="16">
        <f t="shared" si="6"/>
        <v>0</v>
      </c>
      <c r="L51" s="33">
        <v>23.487854270305899</v>
      </c>
      <c r="M51" s="34">
        <f t="shared" si="7"/>
        <v>23.487854270305899</v>
      </c>
      <c r="N51" s="35">
        <f t="shared" si="8"/>
        <v>0</v>
      </c>
      <c r="O51" s="36">
        <f t="shared" si="9"/>
        <v>23.487854270305899</v>
      </c>
      <c r="P51" s="18">
        <v>387951</v>
      </c>
      <c r="Q51" s="18">
        <v>1837</v>
      </c>
      <c r="R51" s="18"/>
      <c r="S51" s="18"/>
      <c r="T51" s="47"/>
    </row>
    <row r="52" spans="1:20" ht="18.75">
      <c r="A52" s="13">
        <v>169</v>
      </c>
      <c r="B52" s="13">
        <v>1280938546</v>
      </c>
      <c r="C52" s="14" t="s">
        <v>317</v>
      </c>
      <c r="D52" s="15"/>
      <c r="E52" s="16">
        <v>0</v>
      </c>
      <c r="F52" s="16">
        <v>0</v>
      </c>
      <c r="G52" s="57" t="s">
        <v>187</v>
      </c>
      <c r="H52" s="18">
        <f t="shared" si="10"/>
        <v>0</v>
      </c>
      <c r="I52" s="16">
        <f t="shared" si="11"/>
        <v>0</v>
      </c>
      <c r="J52" s="16">
        <v>0</v>
      </c>
      <c r="K52" s="16">
        <f t="shared" si="6"/>
        <v>0</v>
      </c>
      <c r="L52" s="33">
        <v>22.736320808353302</v>
      </c>
      <c r="M52" s="34">
        <f t="shared" si="7"/>
        <v>22.736320808353302</v>
      </c>
      <c r="N52" s="35">
        <f t="shared" si="8"/>
        <v>0</v>
      </c>
      <c r="O52" s="36">
        <f t="shared" si="9"/>
        <v>22.736320808353302</v>
      </c>
      <c r="P52" s="18">
        <v>131368</v>
      </c>
      <c r="Q52" s="18"/>
      <c r="R52" s="4"/>
      <c r="S52" s="4"/>
      <c r="T52" s="4"/>
    </row>
    <row r="53" spans="1:20" ht="18.75">
      <c r="A53" s="13">
        <v>165</v>
      </c>
      <c r="B53" s="13">
        <v>1512494000</v>
      </c>
      <c r="C53" s="14" t="s">
        <v>295</v>
      </c>
      <c r="D53" s="15"/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21.898196656806199</v>
      </c>
      <c r="M53" s="34">
        <f t="shared" si="7"/>
        <v>21.898196656806199</v>
      </c>
      <c r="N53" s="35">
        <f t="shared" si="8"/>
        <v>0</v>
      </c>
      <c r="O53" s="36">
        <f t="shared" si="9"/>
        <v>21.898196656806199</v>
      </c>
      <c r="P53" s="18">
        <v>114099</v>
      </c>
      <c r="Q53" s="18"/>
      <c r="R53" s="4"/>
      <c r="S53" s="4"/>
      <c r="T53" s="4"/>
    </row>
    <row r="54" spans="1:20" ht="18.75">
      <c r="A54" s="13">
        <v>162</v>
      </c>
      <c r="B54" s="13">
        <v>1835331798</v>
      </c>
      <c r="C54" s="14" t="s">
        <v>292</v>
      </c>
      <c r="D54" s="15"/>
      <c r="E54" s="16">
        <v>0</v>
      </c>
      <c r="F54" s="16">
        <v>0</v>
      </c>
      <c r="G54" s="57" t="s">
        <v>187</v>
      </c>
      <c r="H54" s="18">
        <f t="shared" si="10"/>
        <v>0</v>
      </c>
      <c r="I54" s="16">
        <f t="shared" si="11"/>
        <v>0</v>
      </c>
      <c r="J54" s="16">
        <v>0</v>
      </c>
      <c r="K54" s="16">
        <f t="shared" si="6"/>
        <v>0</v>
      </c>
      <c r="L54" s="33">
        <v>20.7567942282801</v>
      </c>
      <c r="M54" s="34">
        <f t="shared" si="7"/>
        <v>20.7567942282801</v>
      </c>
      <c r="N54" s="35">
        <f t="shared" si="8"/>
        <v>0</v>
      </c>
      <c r="O54" s="36">
        <f t="shared" si="9"/>
        <v>20.7567942282801</v>
      </c>
      <c r="P54" s="18"/>
      <c r="Q54" s="18"/>
      <c r="R54" s="4"/>
      <c r="S54" s="4"/>
      <c r="T54" s="4"/>
    </row>
    <row r="55" spans="1:20" ht="18.75">
      <c r="A55" s="13">
        <v>152</v>
      </c>
      <c r="B55" s="13">
        <v>808637979</v>
      </c>
      <c r="C55" s="14" t="s">
        <v>288</v>
      </c>
      <c r="D55" s="14" t="s">
        <v>277</v>
      </c>
      <c r="E55" s="16">
        <v>0</v>
      </c>
      <c r="F55" s="16">
        <v>0</v>
      </c>
      <c r="G55" s="57" t="s">
        <v>187</v>
      </c>
      <c r="H55" s="18">
        <f t="shared" si="10"/>
        <v>0</v>
      </c>
      <c r="I55" s="16">
        <f t="shared" si="11"/>
        <v>0</v>
      </c>
      <c r="J55" s="16">
        <v>0</v>
      </c>
      <c r="K55" s="16">
        <f t="shared" si="6"/>
        <v>0</v>
      </c>
      <c r="L55" s="33">
        <v>20.535154772436002</v>
      </c>
      <c r="M55" s="34">
        <f t="shared" si="7"/>
        <v>20.535154772436002</v>
      </c>
      <c r="N55" s="35">
        <f t="shared" si="8"/>
        <v>0</v>
      </c>
      <c r="O55" s="36">
        <f t="shared" si="9"/>
        <v>20.535154772436002</v>
      </c>
      <c r="P55" s="18">
        <v>208548</v>
      </c>
      <c r="Q55" s="18">
        <v>923</v>
      </c>
      <c r="R55" s="4"/>
      <c r="S55" s="4"/>
      <c r="T55" s="4"/>
    </row>
    <row r="56" spans="1:20" ht="18.75">
      <c r="A56" s="13">
        <v>166</v>
      </c>
      <c r="B56" s="13">
        <v>76900076</v>
      </c>
      <c r="C56" s="14" t="s">
        <v>296</v>
      </c>
      <c r="D56" s="15"/>
      <c r="E56" s="16">
        <v>0</v>
      </c>
      <c r="F56" s="16">
        <v>0</v>
      </c>
      <c r="G56" s="57" t="s">
        <v>187</v>
      </c>
      <c r="H56" s="18">
        <f t="shared" si="10"/>
        <v>0</v>
      </c>
      <c r="I56" s="16">
        <f t="shared" si="11"/>
        <v>0</v>
      </c>
      <c r="J56" s="16">
        <v>0</v>
      </c>
      <c r="K56" s="16">
        <f t="shared" si="6"/>
        <v>0</v>
      </c>
      <c r="L56" s="33">
        <v>20.1080097559317</v>
      </c>
      <c r="M56" s="34">
        <f t="shared" si="7"/>
        <v>20.1080097559317</v>
      </c>
      <c r="N56" s="35">
        <f t="shared" si="8"/>
        <v>0</v>
      </c>
      <c r="O56" s="36">
        <f t="shared" si="9"/>
        <v>20.1080097559317</v>
      </c>
      <c r="P56" s="18"/>
      <c r="Q56" s="18"/>
      <c r="R56" s="4"/>
      <c r="S56" s="4"/>
      <c r="T56" s="4"/>
    </row>
    <row r="57" spans="1:20" ht="18.75">
      <c r="A57" s="13">
        <v>163</v>
      </c>
      <c r="B57" s="13">
        <v>1354654615</v>
      </c>
      <c r="C57" s="14" t="s">
        <v>293</v>
      </c>
      <c r="D57" s="15"/>
      <c r="E57" s="16">
        <v>0</v>
      </c>
      <c r="F57" s="16">
        <v>0</v>
      </c>
      <c r="G57" s="57" t="s">
        <v>187</v>
      </c>
      <c r="H57" s="18">
        <f t="shared" si="10"/>
        <v>0</v>
      </c>
      <c r="I57" s="16">
        <f t="shared" si="11"/>
        <v>0</v>
      </c>
      <c r="J57" s="16">
        <v>0</v>
      </c>
      <c r="K57" s="16">
        <f t="shared" si="6"/>
        <v>0</v>
      </c>
      <c r="L57" s="33">
        <v>19.263360960545</v>
      </c>
      <c r="M57" s="34">
        <f t="shared" si="7"/>
        <v>19.263360960545</v>
      </c>
      <c r="N57" s="35">
        <f t="shared" si="8"/>
        <v>0</v>
      </c>
      <c r="O57" s="36">
        <f t="shared" si="9"/>
        <v>19.263360960545</v>
      </c>
      <c r="P57" s="18"/>
      <c r="Q57" s="18"/>
      <c r="R57" s="4"/>
      <c r="S57" s="4"/>
      <c r="T57" s="4"/>
    </row>
    <row r="58" spans="1:20" ht="18.75">
      <c r="A58" s="13">
        <v>168</v>
      </c>
      <c r="B58" s="13">
        <v>1329098460</v>
      </c>
      <c r="C58" s="66" t="s">
        <v>128</v>
      </c>
      <c r="D58" s="15"/>
      <c r="E58" s="16">
        <v>0</v>
      </c>
      <c r="F58" s="16">
        <v>0</v>
      </c>
      <c r="G58" s="57" t="s">
        <v>187</v>
      </c>
      <c r="H58" s="18">
        <f t="shared" si="10"/>
        <v>0</v>
      </c>
      <c r="I58" s="16">
        <f t="shared" si="11"/>
        <v>0</v>
      </c>
      <c r="J58" s="16">
        <v>0</v>
      </c>
      <c r="K58" s="16">
        <f t="shared" si="6"/>
        <v>0</v>
      </c>
      <c r="L58" s="33">
        <v>0</v>
      </c>
      <c r="M58" s="34">
        <f t="shared" si="7"/>
        <v>0</v>
      </c>
      <c r="N58" s="35">
        <f t="shared" si="8"/>
        <v>0</v>
      </c>
      <c r="O58" s="36">
        <f t="shared" si="9"/>
        <v>0</v>
      </c>
      <c r="P58" s="18"/>
      <c r="Q58" s="18"/>
      <c r="R58" s="4"/>
      <c r="S58" s="4"/>
      <c r="T58" s="4"/>
    </row>
  </sheetData>
  <autoFilter ref="A4:T58" xr:uid="{00000000-0009-0000-0000-000022000000}">
    <sortState xmlns:xlrd2="http://schemas.microsoft.com/office/spreadsheetml/2017/richdata2" ref="A4:T58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E6">
    <cfRule type="cellIs" dxfId="186" priority="3" operator="lessThan">
      <formula>1</formula>
    </cfRule>
  </conditionalFormatting>
  <conditionalFormatting sqref="F6">
    <cfRule type="cellIs" dxfId="185" priority="2" operator="lessThan">
      <formula>1</formula>
    </cfRule>
  </conditionalFormatting>
  <conditionalFormatting sqref="J6">
    <cfRule type="cellIs" dxfId="184" priority="1" operator="lessThan">
      <formula>1</formula>
    </cfRule>
  </conditionalFormatting>
  <conditionalFormatting sqref="J50">
    <cfRule type="cellIs" dxfId="183" priority="12" operator="lessThan">
      <formula>1</formula>
    </cfRule>
  </conditionalFormatting>
  <conditionalFormatting sqref="J51">
    <cfRule type="cellIs" dxfId="182" priority="13" operator="lessThan">
      <formula>1</formula>
    </cfRule>
  </conditionalFormatting>
  <conditionalFormatting sqref="J52">
    <cfRule type="cellIs" dxfId="181" priority="11" operator="lessThan">
      <formula>1</formula>
    </cfRule>
  </conditionalFormatting>
  <conditionalFormatting sqref="J53">
    <cfRule type="cellIs" dxfId="180" priority="10" operator="lessThan">
      <formula>1</formula>
    </cfRule>
  </conditionalFormatting>
  <conditionalFormatting sqref="J54">
    <cfRule type="cellIs" dxfId="179" priority="9" operator="lessThan">
      <formula>1</formula>
    </cfRule>
  </conditionalFormatting>
  <conditionalFormatting sqref="J55">
    <cfRule type="cellIs" dxfId="178" priority="8" operator="lessThan">
      <formula>1</formula>
    </cfRule>
  </conditionalFormatting>
  <conditionalFormatting sqref="J56">
    <cfRule type="cellIs" dxfId="177" priority="7" operator="lessThan">
      <formula>1</formula>
    </cfRule>
  </conditionalFormatting>
  <conditionalFormatting sqref="J57">
    <cfRule type="cellIs" dxfId="176" priority="6" operator="lessThan">
      <formula>1</formula>
    </cfRule>
  </conditionalFormatting>
  <conditionalFormatting sqref="E58:F58">
    <cfRule type="cellIs" dxfId="175" priority="5" operator="lessThan">
      <formula>1</formula>
    </cfRule>
  </conditionalFormatting>
  <conditionalFormatting sqref="J58">
    <cfRule type="cellIs" dxfId="174" priority="4" operator="lessThan">
      <formula>1</formula>
    </cfRule>
  </conditionalFormatting>
  <conditionalFormatting sqref="J5 J7:J49 E5:F5 E7:F57">
    <cfRule type="cellIs" dxfId="173" priority="14" operator="lessThan">
      <formula>1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Y58"/>
  <sheetViews>
    <sheetView topLeftCell="A43" zoomScale="70" zoomScaleNormal="70" workbookViewId="0">
      <selection activeCell="O5" sqref="O5:O58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活动中心",V15,"年",V16,"月",V17,"日","分包贡献明细"," 统计：二三傻")</f>
        <v>157区 活动中心2020年6月6日分包贡献明细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58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Y3/$V$13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>Y4/$V$13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298</v>
      </c>
      <c r="D5" s="20" t="s">
        <v>95</v>
      </c>
      <c r="E5" s="16">
        <v>4</v>
      </c>
      <c r="F5" s="16">
        <v>50</v>
      </c>
      <c r="G5" s="57" t="s">
        <v>187</v>
      </c>
      <c r="H5" s="18">
        <f t="shared" ref="H5:H48" si="0">E5+IF(E5&gt;2,(E5-2)*0.5,0)</f>
        <v>5</v>
      </c>
      <c r="I5" s="16">
        <f t="shared" ref="I5:I48" si="1">F5/$V$14</f>
        <v>1</v>
      </c>
      <c r="J5" s="16">
        <v>0</v>
      </c>
      <c r="K5" s="16">
        <f t="shared" ref="K5:K36" si="2">SUM(I5+H5+J5)</f>
        <v>6</v>
      </c>
      <c r="L5" s="33">
        <v>36.344999999999999</v>
      </c>
      <c r="M5" s="34">
        <f t="shared" ref="M5:M36" si="3">K5+L5</f>
        <v>42.344999999999999</v>
      </c>
      <c r="N5" s="35">
        <f t="shared" ref="N5:N36" si="4">VLOOKUP(G5,$U$3:$V$10,2,FALSE)</f>
        <v>0</v>
      </c>
      <c r="O5" s="36">
        <f t="shared" ref="O5:O36" si="5">M5-N5</f>
        <v>42.344999999999999</v>
      </c>
      <c r="P5" s="18">
        <v>606035</v>
      </c>
      <c r="Q5" s="18">
        <v>2521</v>
      </c>
      <c r="R5" s="18"/>
      <c r="S5" s="18"/>
      <c r="T5" s="18"/>
      <c r="U5" s="23" t="s">
        <v>120</v>
      </c>
      <c r="V5" s="44">
        <f>Y5/$V$13</f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3">
        <v>133</v>
      </c>
      <c r="B6" s="13">
        <v>650420877</v>
      </c>
      <c r="C6" s="14" t="s">
        <v>318</v>
      </c>
      <c r="D6" s="21"/>
      <c r="E6" s="16">
        <v>4</v>
      </c>
      <c r="F6" s="16">
        <v>60</v>
      </c>
      <c r="G6" s="23" t="s">
        <v>120</v>
      </c>
      <c r="H6" s="18">
        <f t="shared" si="0"/>
        <v>5</v>
      </c>
      <c r="I6" s="16">
        <f t="shared" si="1"/>
        <v>1.2</v>
      </c>
      <c r="J6" s="16">
        <v>0</v>
      </c>
      <c r="K6" s="16">
        <f t="shared" si="2"/>
        <v>6.2</v>
      </c>
      <c r="L6" s="33">
        <v>31.536578882804999</v>
      </c>
      <c r="M6" s="34">
        <f t="shared" si="3"/>
        <v>37.736578882804999</v>
      </c>
      <c r="N6" s="35">
        <f t="shared" si="4"/>
        <v>6.875</v>
      </c>
      <c r="O6" s="36">
        <f t="shared" si="5"/>
        <v>30.861578882804999</v>
      </c>
      <c r="P6" s="18">
        <v>376179</v>
      </c>
      <c r="Q6" s="18">
        <v>1542</v>
      </c>
      <c r="R6" s="18"/>
      <c r="S6" s="18"/>
      <c r="T6" s="47"/>
      <c r="U6" s="23"/>
      <c r="V6" s="44"/>
      <c r="W6" s="46"/>
      <c r="X6" s="46"/>
      <c r="Y6" s="46"/>
    </row>
    <row r="7" spans="1:25" s="1" customFormat="1" ht="18.75">
      <c r="A7" s="13">
        <v>155</v>
      </c>
      <c r="B7" s="13">
        <v>1532576874</v>
      </c>
      <c r="C7" s="14" t="s">
        <v>306</v>
      </c>
      <c r="D7" s="14" t="s">
        <v>283</v>
      </c>
      <c r="E7" s="16">
        <v>4</v>
      </c>
      <c r="F7" s="16">
        <v>60</v>
      </c>
      <c r="G7" s="23" t="s">
        <v>120</v>
      </c>
      <c r="H7" s="18">
        <f t="shared" si="0"/>
        <v>5</v>
      </c>
      <c r="I7" s="16">
        <f t="shared" si="1"/>
        <v>1.2</v>
      </c>
      <c r="J7" s="16">
        <v>0</v>
      </c>
      <c r="K7" s="16">
        <f t="shared" si="2"/>
        <v>6.2</v>
      </c>
      <c r="L7" s="33">
        <v>31.490832906567402</v>
      </c>
      <c r="M7" s="34">
        <f t="shared" si="3"/>
        <v>37.690832906567401</v>
      </c>
      <c r="N7" s="35">
        <f t="shared" si="4"/>
        <v>6.875</v>
      </c>
      <c r="O7" s="36">
        <f t="shared" si="5"/>
        <v>30.815832906567401</v>
      </c>
      <c r="P7" s="18">
        <v>399412</v>
      </c>
      <c r="Q7" s="18"/>
      <c r="R7" s="4"/>
      <c r="S7" s="4"/>
      <c r="T7" s="4"/>
      <c r="U7" s="19" t="s">
        <v>122</v>
      </c>
      <c r="V7" s="44">
        <f>Y7/$V$13</f>
        <v>8.125</v>
      </c>
      <c r="W7" s="46">
        <v>4</v>
      </c>
      <c r="X7" s="46">
        <v>5</v>
      </c>
      <c r="Y7" s="46">
        <v>1300</v>
      </c>
    </row>
    <row r="8" spans="1:25" s="1" customFormat="1" ht="18.75">
      <c r="A8" s="14">
        <v>1</v>
      </c>
      <c r="B8" s="13">
        <v>1782151946</v>
      </c>
      <c r="C8" s="14" t="s">
        <v>303</v>
      </c>
      <c r="D8" s="13" t="s">
        <v>26</v>
      </c>
      <c r="E8" s="16">
        <v>4</v>
      </c>
      <c r="F8" s="16">
        <v>60</v>
      </c>
      <c r="G8" s="43" t="s">
        <v>113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31.015000000000001</v>
      </c>
      <c r="M8" s="34">
        <f t="shared" si="3"/>
        <v>37.215000000000003</v>
      </c>
      <c r="N8" s="35">
        <f t="shared" si="4"/>
        <v>10.625</v>
      </c>
      <c r="O8" s="36">
        <f t="shared" si="5"/>
        <v>26.590000000000003</v>
      </c>
      <c r="P8" s="18">
        <v>440989</v>
      </c>
      <c r="Q8" s="18">
        <v>2056</v>
      </c>
      <c r="R8" s="18"/>
      <c r="S8" s="18"/>
      <c r="T8" s="18"/>
      <c r="U8" s="22" t="s">
        <v>123</v>
      </c>
      <c r="V8" s="44">
        <f>Y8/$V$13</f>
        <v>6.25</v>
      </c>
      <c r="W8" s="46">
        <v>3</v>
      </c>
      <c r="X8" s="46">
        <v>4</v>
      </c>
      <c r="Y8" s="46">
        <v>1000</v>
      </c>
    </row>
    <row r="9" spans="1:25" s="1" customFormat="1" ht="18.75">
      <c r="A9" s="14">
        <v>82</v>
      </c>
      <c r="B9" s="13">
        <v>982362214</v>
      </c>
      <c r="C9" s="13" t="s">
        <v>144</v>
      </c>
      <c r="D9" s="20"/>
      <c r="E9" s="16">
        <v>4</v>
      </c>
      <c r="F9" s="16">
        <v>60</v>
      </c>
      <c r="G9" s="43" t="s">
        <v>113</v>
      </c>
      <c r="H9" s="18">
        <f t="shared" si="0"/>
        <v>5</v>
      </c>
      <c r="I9" s="16">
        <f t="shared" si="1"/>
        <v>1.2</v>
      </c>
      <c r="J9" s="16">
        <v>0</v>
      </c>
      <c r="K9" s="16">
        <f t="shared" si="2"/>
        <v>6.2</v>
      </c>
      <c r="L9" s="33">
        <v>30.9696844779956</v>
      </c>
      <c r="M9" s="34">
        <f t="shared" si="3"/>
        <v>37.169684477995602</v>
      </c>
      <c r="N9" s="35">
        <f t="shared" si="4"/>
        <v>10.625</v>
      </c>
      <c r="O9" s="36">
        <f t="shared" si="5"/>
        <v>26.544684477995602</v>
      </c>
      <c r="P9" s="18">
        <v>377279</v>
      </c>
      <c r="Q9" s="18">
        <v>1695</v>
      </c>
      <c r="R9" s="18"/>
      <c r="S9" s="18"/>
      <c r="T9" s="18"/>
      <c r="U9" s="23" t="s">
        <v>124</v>
      </c>
      <c r="V9" s="44">
        <f>Y9/$V$13</f>
        <v>4.375</v>
      </c>
      <c r="W9" s="46">
        <v>2</v>
      </c>
      <c r="X9" s="46">
        <v>3</v>
      </c>
      <c r="Y9" s="46">
        <v>700</v>
      </c>
    </row>
    <row r="10" spans="1:25" s="1" customFormat="1" ht="18.75">
      <c r="A10" s="13">
        <v>128</v>
      </c>
      <c r="B10" s="13">
        <v>1214614935</v>
      </c>
      <c r="C10" s="14" t="s">
        <v>319</v>
      </c>
      <c r="D10" s="21" t="s">
        <v>257</v>
      </c>
      <c r="E10" s="16">
        <v>4</v>
      </c>
      <c r="F10" s="16">
        <v>60</v>
      </c>
      <c r="G10" s="57" t="s">
        <v>187</v>
      </c>
      <c r="H10" s="18">
        <f t="shared" si="0"/>
        <v>5</v>
      </c>
      <c r="I10" s="16">
        <f t="shared" si="1"/>
        <v>1.2</v>
      </c>
      <c r="J10" s="16">
        <v>0</v>
      </c>
      <c r="K10" s="16">
        <f t="shared" si="2"/>
        <v>6.2</v>
      </c>
      <c r="L10" s="33">
        <v>30.766728223473599</v>
      </c>
      <c r="M10" s="34">
        <f t="shared" si="3"/>
        <v>36.966728223473602</v>
      </c>
      <c r="N10" s="35">
        <f t="shared" si="4"/>
        <v>0</v>
      </c>
      <c r="O10" s="36">
        <f t="shared" si="5"/>
        <v>36.966728223473602</v>
      </c>
      <c r="P10" s="18">
        <v>415787</v>
      </c>
      <c r="Q10" s="18">
        <v>2055</v>
      </c>
      <c r="R10" s="18"/>
      <c r="S10" s="18"/>
      <c r="T10" s="47"/>
      <c r="U10" s="49" t="s">
        <v>187</v>
      </c>
      <c r="V10" s="2">
        <v>0</v>
      </c>
      <c r="W10" s="2"/>
      <c r="X10" s="2"/>
      <c r="Y10" s="2"/>
    </row>
    <row r="11" spans="1:25" s="1" customFormat="1" ht="18.75">
      <c r="A11" s="14">
        <v>87</v>
      </c>
      <c r="B11" s="13">
        <v>1126397085</v>
      </c>
      <c r="C11" s="14" t="s">
        <v>311</v>
      </c>
      <c r="D11" s="13" t="s">
        <v>153</v>
      </c>
      <c r="E11" s="16">
        <v>3</v>
      </c>
      <c r="F11" s="16">
        <v>60</v>
      </c>
      <c r="G11" s="57" t="s">
        <v>187</v>
      </c>
      <c r="H11" s="18">
        <f t="shared" si="0"/>
        <v>3.5</v>
      </c>
      <c r="I11" s="16">
        <f t="shared" si="1"/>
        <v>1.2</v>
      </c>
      <c r="J11" s="16">
        <v>0</v>
      </c>
      <c r="K11" s="16">
        <f t="shared" si="2"/>
        <v>4.7</v>
      </c>
      <c r="L11" s="33">
        <v>31.581284792038101</v>
      </c>
      <c r="M11" s="34">
        <f t="shared" si="3"/>
        <v>36.2812847920381</v>
      </c>
      <c r="N11" s="35">
        <f t="shared" si="4"/>
        <v>0</v>
      </c>
      <c r="O11" s="36">
        <f t="shared" si="5"/>
        <v>36.2812847920381</v>
      </c>
      <c r="P11" s="18">
        <v>354907</v>
      </c>
      <c r="Q11" s="18">
        <v>1628</v>
      </c>
      <c r="R11" s="18"/>
      <c r="S11" s="18"/>
      <c r="T11" s="18"/>
      <c r="U11" s="50"/>
    </row>
    <row r="12" spans="1:25" s="1" customFormat="1" ht="18.75">
      <c r="A12" s="14">
        <v>46</v>
      </c>
      <c r="B12" s="13">
        <v>2109182835</v>
      </c>
      <c r="C12" s="14" t="s">
        <v>308</v>
      </c>
      <c r="D12" s="13" t="s">
        <v>92</v>
      </c>
      <c r="E12" s="16">
        <v>3</v>
      </c>
      <c r="F12" s="16">
        <v>60</v>
      </c>
      <c r="G12" s="43" t="s">
        <v>113</v>
      </c>
      <c r="H12" s="18">
        <f t="shared" si="0"/>
        <v>3.5</v>
      </c>
      <c r="I12" s="16">
        <f t="shared" si="1"/>
        <v>1.2</v>
      </c>
      <c r="J12" s="16">
        <v>0</v>
      </c>
      <c r="K12" s="16">
        <f t="shared" si="2"/>
        <v>4.7</v>
      </c>
      <c r="L12" s="33">
        <v>31.456364829194701</v>
      </c>
      <c r="M12" s="34">
        <f t="shared" si="3"/>
        <v>36.1563648291947</v>
      </c>
      <c r="N12" s="35">
        <f t="shared" si="4"/>
        <v>10.625</v>
      </c>
      <c r="O12" s="36">
        <f t="shared" si="5"/>
        <v>25.5313648291947</v>
      </c>
      <c r="P12" s="18">
        <v>373585</v>
      </c>
      <c r="Q12" s="18">
        <v>1660</v>
      </c>
      <c r="R12" s="18"/>
      <c r="S12" s="18"/>
      <c r="T12" s="18"/>
      <c r="U12" s="51" t="s">
        <v>209</v>
      </c>
      <c r="V12" s="1">
        <v>15000</v>
      </c>
    </row>
    <row r="13" spans="1:25" s="2" customFormat="1" ht="18.75">
      <c r="A13" s="14">
        <v>10</v>
      </c>
      <c r="B13" s="13">
        <v>2108977014</v>
      </c>
      <c r="C13" s="14" t="s">
        <v>305</v>
      </c>
      <c r="D13" s="13" t="s">
        <v>49</v>
      </c>
      <c r="E13" s="16">
        <v>4</v>
      </c>
      <c r="F13" s="16">
        <v>50</v>
      </c>
      <c r="G13" s="43" t="s">
        <v>113</v>
      </c>
      <c r="H13" s="18">
        <f t="shared" si="0"/>
        <v>5</v>
      </c>
      <c r="I13" s="16">
        <f t="shared" si="1"/>
        <v>1</v>
      </c>
      <c r="J13" s="16">
        <v>0</v>
      </c>
      <c r="K13" s="16">
        <f t="shared" si="2"/>
        <v>6</v>
      </c>
      <c r="L13" s="33">
        <v>30.059729379918501</v>
      </c>
      <c r="M13" s="34">
        <f t="shared" si="3"/>
        <v>36.059729379918501</v>
      </c>
      <c r="N13" s="35">
        <f t="shared" si="4"/>
        <v>10.625</v>
      </c>
      <c r="O13" s="36">
        <f t="shared" si="5"/>
        <v>25.434729379918501</v>
      </c>
      <c r="P13" s="18">
        <v>415147</v>
      </c>
      <c r="Q13" s="18">
        <v>1763</v>
      </c>
      <c r="R13" s="18"/>
      <c r="S13" s="18"/>
      <c r="T13" s="18"/>
      <c r="U13" s="52" t="s">
        <v>210</v>
      </c>
      <c r="V13" s="53">
        <v>160</v>
      </c>
      <c r="W13" s="1"/>
      <c r="X13" s="1"/>
      <c r="Y13" s="1"/>
    </row>
    <row r="14" spans="1:25" s="2" customFormat="1" ht="18.75">
      <c r="A14" s="14">
        <v>23</v>
      </c>
      <c r="B14" s="13">
        <v>340156892</v>
      </c>
      <c r="C14" s="14" t="s">
        <v>313</v>
      </c>
      <c r="D14" s="13" t="s">
        <v>70</v>
      </c>
      <c r="E14" s="16">
        <v>4</v>
      </c>
      <c r="F14" s="16">
        <v>50</v>
      </c>
      <c r="G14" s="43" t="s">
        <v>113</v>
      </c>
      <c r="H14" s="18">
        <f t="shared" si="0"/>
        <v>5</v>
      </c>
      <c r="I14" s="16">
        <f t="shared" si="1"/>
        <v>1</v>
      </c>
      <c r="J14" s="16">
        <v>0</v>
      </c>
      <c r="K14" s="16">
        <f t="shared" si="2"/>
        <v>6</v>
      </c>
      <c r="L14" s="33">
        <v>29.698628463138501</v>
      </c>
      <c r="M14" s="34">
        <f t="shared" si="3"/>
        <v>35.698628463138505</v>
      </c>
      <c r="N14" s="35">
        <f t="shared" si="4"/>
        <v>10.625</v>
      </c>
      <c r="O14" s="36">
        <f t="shared" si="5"/>
        <v>25.073628463138505</v>
      </c>
      <c r="P14" s="18">
        <v>346759</v>
      </c>
      <c r="Q14" s="18">
        <v>1643</v>
      </c>
      <c r="R14" s="18"/>
      <c r="S14" s="18"/>
      <c r="T14" s="18"/>
      <c r="U14" s="54" t="s">
        <v>256</v>
      </c>
      <c r="V14" s="53">
        <v>50</v>
      </c>
      <c r="W14" s="1"/>
      <c r="X14" s="1"/>
      <c r="Y14" s="1"/>
    </row>
    <row r="15" spans="1:25" s="2" customFormat="1" ht="18.75">
      <c r="A15" s="13">
        <v>156</v>
      </c>
      <c r="B15" s="13">
        <v>1754610165</v>
      </c>
      <c r="C15" s="14" t="s">
        <v>316</v>
      </c>
      <c r="D15" s="15"/>
      <c r="E15" s="16">
        <v>4</v>
      </c>
      <c r="F15" s="16">
        <v>60</v>
      </c>
      <c r="G15" s="43" t="s">
        <v>113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29.402020913982302</v>
      </c>
      <c r="M15" s="34">
        <f t="shared" si="3"/>
        <v>35.602020913982301</v>
      </c>
      <c r="N15" s="35">
        <f t="shared" si="4"/>
        <v>10.625</v>
      </c>
      <c r="O15" s="36">
        <f t="shared" si="5"/>
        <v>24.977020913982301</v>
      </c>
      <c r="P15" s="18">
        <v>154554</v>
      </c>
      <c r="Q15" s="18"/>
      <c r="R15" s="4"/>
      <c r="S15" s="4"/>
      <c r="T15" s="4"/>
      <c r="U15" s="1" t="s">
        <v>212</v>
      </c>
      <c r="V15" s="53">
        <v>2020</v>
      </c>
      <c r="W15" s="1"/>
      <c r="X15" s="1"/>
      <c r="Y15" s="1"/>
    </row>
    <row r="16" spans="1:25" s="2" customFormat="1" ht="18.75">
      <c r="A16" s="13">
        <v>130</v>
      </c>
      <c r="B16" s="13">
        <v>1957463045</v>
      </c>
      <c r="C16" s="14" t="s">
        <v>238</v>
      </c>
      <c r="D16" s="21"/>
      <c r="E16" s="16">
        <v>4</v>
      </c>
      <c r="F16" s="16">
        <v>60</v>
      </c>
      <c r="G16" s="43" t="s">
        <v>113</v>
      </c>
      <c r="H16" s="18">
        <f t="shared" si="0"/>
        <v>5</v>
      </c>
      <c r="I16" s="16">
        <f t="shared" si="1"/>
        <v>1.2</v>
      </c>
      <c r="J16" s="16">
        <v>0</v>
      </c>
      <c r="K16" s="16">
        <f t="shared" si="2"/>
        <v>6.2</v>
      </c>
      <c r="L16" s="33">
        <v>29.3850972284039</v>
      </c>
      <c r="M16" s="34">
        <f t="shared" si="3"/>
        <v>35.585097228403903</v>
      </c>
      <c r="N16" s="35">
        <f t="shared" si="4"/>
        <v>10.625</v>
      </c>
      <c r="O16" s="36">
        <f t="shared" si="5"/>
        <v>24.960097228403903</v>
      </c>
      <c r="P16" s="18">
        <v>377750</v>
      </c>
      <c r="Q16" s="18">
        <v>1689</v>
      </c>
      <c r="R16" s="18"/>
      <c r="S16" s="18"/>
      <c r="T16" s="47"/>
      <c r="U16" s="1" t="s">
        <v>213</v>
      </c>
      <c r="V16" s="53">
        <v>6</v>
      </c>
      <c r="W16" s="1"/>
      <c r="X16" s="1"/>
      <c r="Y16" s="1"/>
    </row>
    <row r="17" spans="1:25" s="2" customFormat="1" ht="18.75">
      <c r="A17" s="14">
        <v>33</v>
      </c>
      <c r="B17" s="13">
        <v>1006436515</v>
      </c>
      <c r="C17" s="14" t="s">
        <v>312</v>
      </c>
      <c r="D17" s="13" t="s">
        <v>79</v>
      </c>
      <c r="E17" s="16">
        <v>4</v>
      </c>
      <c r="F17" s="16">
        <v>60</v>
      </c>
      <c r="G17" s="45" t="s">
        <v>117</v>
      </c>
      <c r="H17" s="18">
        <f t="shared" si="0"/>
        <v>5</v>
      </c>
      <c r="I17" s="16">
        <f t="shared" si="1"/>
        <v>1.2</v>
      </c>
      <c r="J17" s="16">
        <v>0</v>
      </c>
      <c r="K17" s="16">
        <f t="shared" si="2"/>
        <v>6.2</v>
      </c>
      <c r="L17" s="33">
        <v>29.362550503049299</v>
      </c>
      <c r="M17" s="34">
        <f t="shared" si="3"/>
        <v>35.562550503049302</v>
      </c>
      <c r="N17" s="35">
        <f t="shared" si="4"/>
        <v>8.75</v>
      </c>
      <c r="O17" s="36">
        <f t="shared" si="5"/>
        <v>26.812550503049302</v>
      </c>
      <c r="P17" s="18">
        <v>348741</v>
      </c>
      <c r="Q17" s="18">
        <v>1608</v>
      </c>
      <c r="R17" s="18"/>
      <c r="S17" s="18"/>
      <c r="T17" s="4"/>
      <c r="U17" s="1" t="s">
        <v>214</v>
      </c>
      <c r="V17" s="53">
        <v>6</v>
      </c>
      <c r="W17" s="1"/>
      <c r="X17" s="1"/>
      <c r="Y17" s="1"/>
    </row>
    <row r="18" spans="1:25" s="2" customFormat="1" ht="18.75">
      <c r="A18" s="13">
        <v>110</v>
      </c>
      <c r="B18" s="13">
        <v>1968703358</v>
      </c>
      <c r="C18" s="14" t="s">
        <v>302</v>
      </c>
      <c r="D18" s="13" t="s">
        <v>239</v>
      </c>
      <c r="E18" s="16">
        <v>4</v>
      </c>
      <c r="F18" s="16">
        <v>60</v>
      </c>
      <c r="G18" s="45" t="s">
        <v>117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29.33</v>
      </c>
      <c r="M18" s="34">
        <f t="shared" si="3"/>
        <v>35.53</v>
      </c>
      <c r="N18" s="35">
        <f t="shared" si="4"/>
        <v>8.75</v>
      </c>
      <c r="O18" s="36">
        <f t="shared" si="5"/>
        <v>26.78</v>
      </c>
      <c r="P18" s="18">
        <v>450886</v>
      </c>
      <c r="Q18" s="18">
        <v>1994</v>
      </c>
      <c r="R18" s="18"/>
      <c r="S18" s="18"/>
      <c r="T18" s="33"/>
      <c r="U18" s="1"/>
      <c r="V18" s="1"/>
      <c r="W18" s="1"/>
      <c r="X18" s="1"/>
      <c r="Y18" s="1"/>
    </row>
    <row r="19" spans="1:25" s="2" customFormat="1" ht="18.75">
      <c r="A19" s="13">
        <v>116</v>
      </c>
      <c r="B19" s="13">
        <v>2122596917</v>
      </c>
      <c r="C19" s="14" t="s">
        <v>315</v>
      </c>
      <c r="D19" s="13" t="s">
        <v>217</v>
      </c>
      <c r="E19" s="16">
        <v>3</v>
      </c>
      <c r="F19" s="16">
        <v>60</v>
      </c>
      <c r="G19" s="45" t="s">
        <v>117</v>
      </c>
      <c r="H19" s="18">
        <f t="shared" si="0"/>
        <v>3.5</v>
      </c>
      <c r="I19" s="16">
        <f t="shared" si="1"/>
        <v>1.2</v>
      </c>
      <c r="J19" s="16">
        <v>0</v>
      </c>
      <c r="K19" s="16">
        <f t="shared" si="2"/>
        <v>4.7</v>
      </c>
      <c r="L19" s="33">
        <v>30.543985069144</v>
      </c>
      <c r="M19" s="34">
        <f t="shared" si="3"/>
        <v>35.243985069144003</v>
      </c>
      <c r="N19" s="35">
        <f t="shared" si="4"/>
        <v>8.75</v>
      </c>
      <c r="O19" s="36">
        <f t="shared" si="5"/>
        <v>26.493985069144003</v>
      </c>
      <c r="P19" s="18">
        <v>289240</v>
      </c>
      <c r="Q19" s="18">
        <v>1309</v>
      </c>
      <c r="R19" s="18"/>
      <c r="S19" s="18"/>
      <c r="T19" s="48"/>
      <c r="U19" s="1"/>
      <c r="V19" s="1"/>
      <c r="W19" s="1"/>
      <c r="X19" s="1"/>
      <c r="Y19" s="1"/>
    </row>
    <row r="20" spans="1:25" s="2" customFormat="1" ht="18.75">
      <c r="A20" s="13">
        <v>127</v>
      </c>
      <c r="B20" s="13">
        <v>615908706</v>
      </c>
      <c r="C20" s="14" t="s">
        <v>300</v>
      </c>
      <c r="D20" s="21" t="s">
        <v>240</v>
      </c>
      <c r="E20" s="16">
        <v>4</v>
      </c>
      <c r="F20" s="16">
        <v>60</v>
      </c>
      <c r="G20" s="45" t="s">
        <v>117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28.908087704154301</v>
      </c>
      <c r="M20" s="34">
        <f t="shared" si="3"/>
        <v>35.1080877041543</v>
      </c>
      <c r="N20" s="35">
        <f t="shared" si="4"/>
        <v>8.75</v>
      </c>
      <c r="O20" s="36">
        <f t="shared" si="5"/>
        <v>26.3580877041543</v>
      </c>
      <c r="P20" s="18">
        <v>481182</v>
      </c>
      <c r="Q20" s="18">
        <v>2174</v>
      </c>
      <c r="R20" s="18"/>
      <c r="S20" s="18"/>
      <c r="T20" s="47"/>
      <c r="U20" s="1"/>
      <c r="V20" s="1"/>
      <c r="W20" s="1"/>
      <c r="X20" s="1"/>
      <c r="Y20" s="1"/>
    </row>
    <row r="21" spans="1:25" s="2" customFormat="1" ht="18.75">
      <c r="A21" s="14">
        <v>120</v>
      </c>
      <c r="B21" s="13">
        <v>171422146</v>
      </c>
      <c r="C21" s="14" t="s">
        <v>304</v>
      </c>
      <c r="D21" s="13" t="s">
        <v>246</v>
      </c>
      <c r="E21" s="16">
        <v>3</v>
      </c>
      <c r="F21" s="16">
        <v>60</v>
      </c>
      <c r="G21" s="45" t="s">
        <v>117</v>
      </c>
      <c r="H21" s="18">
        <f t="shared" si="0"/>
        <v>3.5</v>
      </c>
      <c r="I21" s="16">
        <f t="shared" si="1"/>
        <v>1.2</v>
      </c>
      <c r="J21" s="16">
        <v>0</v>
      </c>
      <c r="K21" s="16">
        <f t="shared" si="2"/>
        <v>4.7</v>
      </c>
      <c r="L21" s="33">
        <v>30.323619197086099</v>
      </c>
      <c r="M21" s="34">
        <f t="shared" si="3"/>
        <v>35.023619197086099</v>
      </c>
      <c r="N21" s="35">
        <f t="shared" si="4"/>
        <v>8.75</v>
      </c>
      <c r="O21" s="36">
        <f t="shared" si="5"/>
        <v>26.273619197086099</v>
      </c>
      <c r="P21" s="18">
        <v>422616</v>
      </c>
      <c r="Q21" s="18">
        <v>2037</v>
      </c>
      <c r="R21" s="18"/>
      <c r="S21" s="18"/>
      <c r="T21" s="48"/>
      <c r="U21" s="1"/>
      <c r="V21" s="1"/>
      <c r="W21" s="1"/>
      <c r="X21" s="1"/>
      <c r="Y21" s="1"/>
    </row>
    <row r="22" spans="1:25" s="2" customFormat="1" ht="18.75">
      <c r="A22" s="14">
        <v>34</v>
      </c>
      <c r="B22" s="13">
        <v>2021794494</v>
      </c>
      <c r="C22" s="13" t="s">
        <v>80</v>
      </c>
      <c r="D22" s="20"/>
      <c r="E22" s="16">
        <v>2</v>
      </c>
      <c r="F22" s="16">
        <v>40</v>
      </c>
      <c r="G22" s="45" t="s">
        <v>117</v>
      </c>
      <c r="H22" s="18">
        <f t="shared" si="0"/>
        <v>2</v>
      </c>
      <c r="I22" s="16">
        <f t="shared" si="1"/>
        <v>0.8</v>
      </c>
      <c r="J22" s="16">
        <v>0</v>
      </c>
      <c r="K22" s="16">
        <f t="shared" si="2"/>
        <v>2.8</v>
      </c>
      <c r="L22" s="33">
        <v>31.696774947024199</v>
      </c>
      <c r="M22" s="34">
        <f t="shared" si="3"/>
        <v>34.4967749470242</v>
      </c>
      <c r="N22" s="35">
        <f t="shared" si="4"/>
        <v>8.75</v>
      </c>
      <c r="O22" s="36">
        <f t="shared" si="5"/>
        <v>25.7467749470242</v>
      </c>
      <c r="P22" s="18">
        <v>385311</v>
      </c>
      <c r="Q22" s="18">
        <v>1862</v>
      </c>
      <c r="R22" s="18"/>
      <c r="S22" s="18"/>
      <c r="T22" s="47"/>
      <c r="U22" s="1"/>
      <c r="V22" s="1"/>
      <c r="W22" s="1"/>
      <c r="X22" s="1"/>
      <c r="Y22" s="1"/>
    </row>
    <row r="23" spans="1:25" s="1" customFormat="1" ht="18.75">
      <c r="A23" s="13">
        <v>144</v>
      </c>
      <c r="B23" s="13">
        <v>1763923855</v>
      </c>
      <c r="C23" s="14" t="s">
        <v>269</v>
      </c>
      <c r="D23" s="21"/>
      <c r="E23" s="16">
        <v>2</v>
      </c>
      <c r="F23" s="16">
        <v>60</v>
      </c>
      <c r="G23" s="45" t="s">
        <v>117</v>
      </c>
      <c r="H23" s="18">
        <f t="shared" si="0"/>
        <v>2</v>
      </c>
      <c r="I23" s="16">
        <f t="shared" si="1"/>
        <v>1.2</v>
      </c>
      <c r="J23" s="16">
        <v>0</v>
      </c>
      <c r="K23" s="16">
        <f t="shared" si="2"/>
        <v>3.2</v>
      </c>
      <c r="L23" s="33">
        <v>30.889396407505199</v>
      </c>
      <c r="M23" s="34">
        <f t="shared" si="3"/>
        <v>34.089396407505198</v>
      </c>
      <c r="N23" s="35">
        <f t="shared" si="4"/>
        <v>8.75</v>
      </c>
      <c r="O23" s="36">
        <f t="shared" si="5"/>
        <v>25.339396407505198</v>
      </c>
      <c r="P23" s="18">
        <v>248401</v>
      </c>
      <c r="Q23" s="18">
        <v>1210</v>
      </c>
      <c r="R23" s="4"/>
      <c r="S23" s="4"/>
      <c r="T23" s="4"/>
    </row>
    <row r="24" spans="1:25" s="1" customFormat="1" ht="18.75">
      <c r="A24" s="14">
        <v>5</v>
      </c>
      <c r="B24" s="13">
        <v>1044399218</v>
      </c>
      <c r="C24" s="14" t="s">
        <v>309</v>
      </c>
      <c r="D24" s="13" t="s">
        <v>39</v>
      </c>
      <c r="E24" s="16">
        <v>4</v>
      </c>
      <c r="F24" s="16">
        <v>60</v>
      </c>
      <c r="G24" s="23" t="s">
        <v>120</v>
      </c>
      <c r="H24" s="18">
        <f t="shared" si="0"/>
        <v>5</v>
      </c>
      <c r="I24" s="16">
        <f t="shared" si="1"/>
        <v>1.2</v>
      </c>
      <c r="J24" s="16">
        <v>0</v>
      </c>
      <c r="K24" s="16">
        <f t="shared" si="2"/>
        <v>6.2</v>
      </c>
      <c r="L24" s="33">
        <v>27.4700825216777</v>
      </c>
      <c r="M24" s="34">
        <f t="shared" si="3"/>
        <v>33.670082521677699</v>
      </c>
      <c r="N24" s="35">
        <f t="shared" si="4"/>
        <v>6.875</v>
      </c>
      <c r="O24" s="36">
        <f t="shared" si="5"/>
        <v>26.795082521677699</v>
      </c>
      <c r="P24" s="18">
        <v>373158</v>
      </c>
      <c r="Q24" s="18">
        <v>1734</v>
      </c>
      <c r="R24" s="18"/>
      <c r="S24" s="18"/>
      <c r="T24" s="18"/>
    </row>
    <row r="25" spans="1:25" s="1" customFormat="1" ht="18.75">
      <c r="A25" s="14">
        <v>15</v>
      </c>
      <c r="B25" s="13">
        <v>388960345</v>
      </c>
      <c r="C25" s="13" t="s">
        <v>59</v>
      </c>
      <c r="D25" s="20"/>
      <c r="E25" s="16">
        <v>4</v>
      </c>
      <c r="F25" s="16">
        <v>60</v>
      </c>
      <c r="G25" s="23" t="s">
        <v>120</v>
      </c>
      <c r="H25" s="18">
        <f t="shared" si="0"/>
        <v>5</v>
      </c>
      <c r="I25" s="16">
        <f t="shared" si="1"/>
        <v>1.2</v>
      </c>
      <c r="J25" s="16">
        <v>0</v>
      </c>
      <c r="K25" s="16">
        <f t="shared" si="2"/>
        <v>6.2</v>
      </c>
      <c r="L25" s="33">
        <v>27.466986980895101</v>
      </c>
      <c r="M25" s="34">
        <f t="shared" si="3"/>
        <v>33.666986980895103</v>
      </c>
      <c r="N25" s="35">
        <f t="shared" si="4"/>
        <v>6.875</v>
      </c>
      <c r="O25" s="36">
        <f t="shared" si="5"/>
        <v>26.791986980895103</v>
      </c>
      <c r="P25" s="18">
        <v>384984</v>
      </c>
      <c r="Q25" s="18">
        <v>1685</v>
      </c>
      <c r="R25" s="18"/>
      <c r="S25" s="18"/>
      <c r="T25" s="18"/>
    </row>
    <row r="26" spans="1:25" s="1" customFormat="1" ht="18.75" customHeight="1">
      <c r="A26" s="14">
        <v>43</v>
      </c>
      <c r="B26" s="13">
        <v>1853818182</v>
      </c>
      <c r="C26" s="13" t="s">
        <v>299</v>
      </c>
      <c r="D26" s="13" t="s">
        <v>89</v>
      </c>
      <c r="E26" s="16">
        <v>4</v>
      </c>
      <c r="F26" s="16">
        <v>50</v>
      </c>
      <c r="G26" s="23" t="s">
        <v>120</v>
      </c>
      <c r="H26" s="18">
        <f t="shared" si="0"/>
        <v>5</v>
      </c>
      <c r="I26" s="16">
        <f t="shared" si="1"/>
        <v>1</v>
      </c>
      <c r="J26" s="16">
        <v>0</v>
      </c>
      <c r="K26" s="16">
        <f t="shared" si="2"/>
        <v>6</v>
      </c>
      <c r="L26" s="33">
        <v>27.6326701372309</v>
      </c>
      <c r="M26" s="34">
        <f t="shared" si="3"/>
        <v>33.632670137230903</v>
      </c>
      <c r="N26" s="35">
        <f t="shared" si="4"/>
        <v>6.875</v>
      </c>
      <c r="O26" s="36">
        <f t="shared" si="5"/>
        <v>26.757670137230903</v>
      </c>
      <c r="P26" s="18">
        <v>544607</v>
      </c>
      <c r="Q26" s="18">
        <v>2190</v>
      </c>
      <c r="R26" s="18"/>
      <c r="S26" s="18"/>
      <c r="T26" s="4"/>
    </row>
    <row r="27" spans="1:25" s="1" customFormat="1" ht="18.75">
      <c r="A27" s="14">
        <v>103</v>
      </c>
      <c r="B27" s="13">
        <v>1540443440</v>
      </c>
      <c r="C27" s="13" t="s">
        <v>193</v>
      </c>
      <c r="D27" s="20" t="s">
        <v>189</v>
      </c>
      <c r="E27" s="16">
        <v>4</v>
      </c>
      <c r="F27" s="16">
        <v>60</v>
      </c>
      <c r="G27" s="23" t="s">
        <v>120</v>
      </c>
      <c r="H27" s="18">
        <f t="shared" si="0"/>
        <v>5</v>
      </c>
      <c r="I27" s="16">
        <f t="shared" si="1"/>
        <v>1.2</v>
      </c>
      <c r="J27" s="16">
        <v>0</v>
      </c>
      <c r="K27" s="16">
        <f t="shared" si="2"/>
        <v>6.2</v>
      </c>
      <c r="L27" s="33">
        <v>27.0187459871667</v>
      </c>
      <c r="M27" s="34">
        <f t="shared" si="3"/>
        <v>33.218745987166699</v>
      </c>
      <c r="N27" s="35">
        <f t="shared" si="4"/>
        <v>6.875</v>
      </c>
      <c r="O27" s="36">
        <f t="shared" si="5"/>
        <v>26.343745987166699</v>
      </c>
      <c r="P27" s="18">
        <v>302937</v>
      </c>
      <c r="Q27" s="18">
        <v>1301</v>
      </c>
      <c r="R27" s="18"/>
      <c r="S27" s="18"/>
      <c r="T27" s="18"/>
    </row>
    <row r="28" spans="1:25" s="1" customFormat="1" ht="18.75">
      <c r="A28" s="13">
        <v>148</v>
      </c>
      <c r="B28" s="13">
        <v>1579518877</v>
      </c>
      <c r="C28" s="14" t="s">
        <v>274</v>
      </c>
      <c r="D28" s="21"/>
      <c r="E28" s="16">
        <v>1</v>
      </c>
      <c r="F28" s="16">
        <v>48</v>
      </c>
      <c r="G28" s="23" t="s">
        <v>120</v>
      </c>
      <c r="H28" s="18">
        <f t="shared" si="0"/>
        <v>1</v>
      </c>
      <c r="I28" s="16">
        <f t="shared" si="1"/>
        <v>0.96</v>
      </c>
      <c r="J28" s="16">
        <v>0</v>
      </c>
      <c r="K28" s="16">
        <f t="shared" si="2"/>
        <v>1.96</v>
      </c>
      <c r="L28" s="33">
        <v>30.847023081941501</v>
      </c>
      <c r="M28" s="34">
        <f t="shared" si="3"/>
        <v>32.807023081941502</v>
      </c>
      <c r="N28" s="35">
        <f t="shared" si="4"/>
        <v>6.875</v>
      </c>
      <c r="O28" s="36">
        <f t="shared" si="5"/>
        <v>25.932023081941502</v>
      </c>
      <c r="P28" s="18">
        <v>297575</v>
      </c>
      <c r="Q28" s="18">
        <v>1164</v>
      </c>
      <c r="R28" s="4"/>
      <c r="S28" s="4"/>
      <c r="T28" s="4"/>
    </row>
    <row r="29" spans="1:25" s="2" customFormat="1" ht="18.75">
      <c r="A29" s="14">
        <v>94</v>
      </c>
      <c r="B29" s="13">
        <v>1885772704</v>
      </c>
      <c r="C29" s="13" t="s">
        <v>180</v>
      </c>
      <c r="D29" s="20"/>
      <c r="E29" s="16">
        <v>1</v>
      </c>
      <c r="F29" s="16">
        <v>50</v>
      </c>
      <c r="G29" s="23" t="s">
        <v>120</v>
      </c>
      <c r="H29" s="18">
        <f t="shared" si="0"/>
        <v>1</v>
      </c>
      <c r="I29" s="16">
        <f t="shared" si="1"/>
        <v>1</v>
      </c>
      <c r="J29" s="16">
        <v>0</v>
      </c>
      <c r="K29" s="16">
        <f t="shared" si="2"/>
        <v>2</v>
      </c>
      <c r="L29" s="33">
        <v>30.803106055752899</v>
      </c>
      <c r="M29" s="34">
        <f t="shared" si="3"/>
        <v>32.803106055752899</v>
      </c>
      <c r="N29" s="35">
        <f t="shared" si="4"/>
        <v>6.875</v>
      </c>
      <c r="O29" s="36">
        <f t="shared" si="5"/>
        <v>25.928106055752899</v>
      </c>
      <c r="P29" s="18">
        <v>297138</v>
      </c>
      <c r="Q29" s="18">
        <v>1258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4">
        <v>78</v>
      </c>
      <c r="B30" s="13">
        <v>783202763</v>
      </c>
      <c r="C30" s="14" t="s">
        <v>322</v>
      </c>
      <c r="D30" s="13" t="s">
        <v>148</v>
      </c>
      <c r="E30" s="16">
        <v>2</v>
      </c>
      <c r="F30" s="16">
        <v>60</v>
      </c>
      <c r="G30" s="23" t="s">
        <v>120</v>
      </c>
      <c r="H30" s="18">
        <f t="shared" si="0"/>
        <v>2</v>
      </c>
      <c r="I30" s="16">
        <f t="shared" si="1"/>
        <v>1.2</v>
      </c>
      <c r="J30" s="16">
        <v>0</v>
      </c>
      <c r="K30" s="16">
        <f t="shared" si="2"/>
        <v>3.2</v>
      </c>
      <c r="L30" s="33">
        <v>29.2818486803423</v>
      </c>
      <c r="M30" s="34">
        <f t="shared" si="3"/>
        <v>32.481848680342303</v>
      </c>
      <c r="N30" s="35">
        <f t="shared" si="4"/>
        <v>6.875</v>
      </c>
      <c r="O30" s="36">
        <f t="shared" si="5"/>
        <v>25.606848680342303</v>
      </c>
      <c r="P30" s="18">
        <v>311409</v>
      </c>
      <c r="Q30" s="18">
        <v>1249</v>
      </c>
      <c r="R30" s="18"/>
      <c r="S30" s="18"/>
      <c r="T30" s="18"/>
      <c r="U30" s="1"/>
      <c r="V30" s="1"/>
      <c r="W30" s="1"/>
      <c r="X30" s="1"/>
      <c r="Y30" s="1"/>
    </row>
    <row r="31" spans="1:25" s="2" customFormat="1" ht="18.75">
      <c r="A31" s="13">
        <v>143</v>
      </c>
      <c r="B31" s="13">
        <v>1963007427</v>
      </c>
      <c r="C31" s="14" t="s">
        <v>307</v>
      </c>
      <c r="D31" s="14" t="s">
        <v>270</v>
      </c>
      <c r="E31" s="16">
        <v>4</v>
      </c>
      <c r="F31" s="16">
        <v>60</v>
      </c>
      <c r="G31" s="23" t="s">
        <v>120</v>
      </c>
      <c r="H31" s="18">
        <f t="shared" si="0"/>
        <v>5</v>
      </c>
      <c r="I31" s="16">
        <f t="shared" si="1"/>
        <v>1.2</v>
      </c>
      <c r="J31" s="16">
        <v>0</v>
      </c>
      <c r="K31" s="16">
        <f t="shared" si="2"/>
        <v>6.2</v>
      </c>
      <c r="L31" s="33">
        <v>25.713355679351</v>
      </c>
      <c r="M31" s="34">
        <f t="shared" si="3"/>
        <v>31.913355679351</v>
      </c>
      <c r="N31" s="35">
        <f t="shared" si="4"/>
        <v>6.875</v>
      </c>
      <c r="O31" s="36">
        <f t="shared" si="5"/>
        <v>25.038355679351</v>
      </c>
      <c r="P31" s="18">
        <v>385687</v>
      </c>
      <c r="Q31" s="18">
        <v>1518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122</v>
      </c>
      <c r="B32" s="13">
        <v>1940099728</v>
      </c>
      <c r="C32" s="13" t="s">
        <v>228</v>
      </c>
      <c r="D32" s="20"/>
      <c r="E32" s="16">
        <v>4</v>
      </c>
      <c r="F32" s="16">
        <v>60</v>
      </c>
      <c r="G32" s="23" t="s">
        <v>120</v>
      </c>
      <c r="H32" s="18">
        <f t="shared" si="0"/>
        <v>5</v>
      </c>
      <c r="I32" s="16">
        <f t="shared" si="1"/>
        <v>1.2</v>
      </c>
      <c r="J32" s="16">
        <v>0</v>
      </c>
      <c r="K32" s="16">
        <f t="shared" si="2"/>
        <v>6.2</v>
      </c>
      <c r="L32" s="33">
        <v>25.648816823243799</v>
      </c>
      <c r="M32" s="34">
        <f t="shared" si="3"/>
        <v>31.848816823243798</v>
      </c>
      <c r="N32" s="35">
        <f t="shared" si="4"/>
        <v>6.875</v>
      </c>
      <c r="O32" s="36">
        <f t="shared" si="5"/>
        <v>24.973816823243798</v>
      </c>
      <c r="P32" s="18">
        <v>402077</v>
      </c>
      <c r="Q32" s="18">
        <v>1750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3">
        <v>118</v>
      </c>
      <c r="B33" s="13">
        <v>2018112397</v>
      </c>
      <c r="C33" s="14" t="s">
        <v>321</v>
      </c>
      <c r="D33" s="13" t="s">
        <v>290</v>
      </c>
      <c r="E33" s="16">
        <v>4</v>
      </c>
      <c r="F33" s="16">
        <v>60</v>
      </c>
      <c r="G33" s="57" t="s">
        <v>187</v>
      </c>
      <c r="H33" s="18">
        <f t="shared" si="0"/>
        <v>5</v>
      </c>
      <c r="I33" s="16">
        <f t="shared" si="1"/>
        <v>1.2</v>
      </c>
      <c r="J33" s="16">
        <v>0</v>
      </c>
      <c r="K33" s="16">
        <f t="shared" si="2"/>
        <v>6.2</v>
      </c>
      <c r="L33" s="33">
        <v>25.614126646349</v>
      </c>
      <c r="M33" s="34">
        <f t="shared" si="3"/>
        <v>31.814126646348999</v>
      </c>
      <c r="N33" s="35">
        <f t="shared" si="4"/>
        <v>0</v>
      </c>
      <c r="O33" s="36">
        <f t="shared" si="5"/>
        <v>31.814126646348999</v>
      </c>
      <c r="P33" s="18">
        <v>344255</v>
      </c>
      <c r="Q33" s="18">
        <v>1124</v>
      </c>
      <c r="R33" s="18"/>
      <c r="S33" s="18"/>
      <c r="T33" s="48"/>
      <c r="U33" s="1"/>
      <c r="V33" s="1"/>
      <c r="W33" s="1"/>
      <c r="X33" s="1"/>
      <c r="Y33" s="1"/>
    </row>
    <row r="34" spans="1:25" s="2" customFormat="1" ht="18.75">
      <c r="A34" s="14">
        <v>53</v>
      </c>
      <c r="B34" s="13">
        <v>500959924</v>
      </c>
      <c r="C34" s="14" t="s">
        <v>310</v>
      </c>
      <c r="D34" s="20" t="s">
        <v>99</v>
      </c>
      <c r="E34" s="16">
        <v>3</v>
      </c>
      <c r="F34" s="16">
        <v>50</v>
      </c>
      <c r="G34" s="23" t="s">
        <v>120</v>
      </c>
      <c r="H34" s="18">
        <f t="shared" si="0"/>
        <v>3.5</v>
      </c>
      <c r="I34" s="16">
        <f t="shared" si="1"/>
        <v>1</v>
      </c>
      <c r="J34" s="16">
        <v>0</v>
      </c>
      <c r="K34" s="16">
        <f t="shared" si="2"/>
        <v>4.5</v>
      </c>
      <c r="L34" s="33">
        <v>27.0913026640482</v>
      </c>
      <c r="M34" s="34">
        <f t="shared" si="3"/>
        <v>31.5913026640482</v>
      </c>
      <c r="N34" s="35">
        <f t="shared" si="4"/>
        <v>6.875</v>
      </c>
      <c r="O34" s="36">
        <f t="shared" si="5"/>
        <v>24.7163026640482</v>
      </c>
      <c r="P34" s="18">
        <v>356652</v>
      </c>
      <c r="Q34" s="18">
        <v>1764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4">
        <v>26</v>
      </c>
      <c r="B35" s="13">
        <v>1754932067</v>
      </c>
      <c r="C35" s="14" t="s">
        <v>314</v>
      </c>
      <c r="D35" s="13" t="s">
        <v>72</v>
      </c>
      <c r="E35" s="16">
        <v>2</v>
      </c>
      <c r="F35" s="16">
        <v>60</v>
      </c>
      <c r="G35" s="23" t="s">
        <v>120</v>
      </c>
      <c r="H35" s="18">
        <f t="shared" si="0"/>
        <v>2</v>
      </c>
      <c r="I35" s="16">
        <f t="shared" si="1"/>
        <v>1.2</v>
      </c>
      <c r="J35" s="16">
        <v>0</v>
      </c>
      <c r="K35" s="16">
        <f t="shared" si="2"/>
        <v>3.2</v>
      </c>
      <c r="L35" s="33">
        <v>27.685023516993901</v>
      </c>
      <c r="M35" s="34">
        <f t="shared" si="3"/>
        <v>30.8850235169939</v>
      </c>
      <c r="N35" s="35">
        <f t="shared" si="4"/>
        <v>6.875</v>
      </c>
      <c r="O35" s="36">
        <f t="shared" si="5"/>
        <v>24.0100235169939</v>
      </c>
      <c r="P35" s="18">
        <v>338274</v>
      </c>
      <c r="Q35" s="18">
        <v>1588</v>
      </c>
      <c r="R35" s="18"/>
      <c r="S35" s="18"/>
      <c r="T35" s="18"/>
      <c r="U35" s="1"/>
      <c r="V35" s="1"/>
      <c r="W35" s="1"/>
      <c r="X35" s="1"/>
      <c r="Y35" s="1"/>
    </row>
    <row r="36" spans="1:25" s="2" customFormat="1" ht="18.75">
      <c r="A36" s="14">
        <v>92</v>
      </c>
      <c r="B36" s="13">
        <v>1367873925</v>
      </c>
      <c r="C36" s="13" t="s">
        <v>191</v>
      </c>
      <c r="D36" s="20" t="s">
        <v>159</v>
      </c>
      <c r="E36" s="16">
        <v>2</v>
      </c>
      <c r="F36" s="16">
        <v>60</v>
      </c>
      <c r="G36" s="23" t="s">
        <v>120</v>
      </c>
      <c r="H36" s="18">
        <f t="shared" si="0"/>
        <v>2</v>
      </c>
      <c r="I36" s="16">
        <f t="shared" si="1"/>
        <v>1.2</v>
      </c>
      <c r="J36" s="16">
        <v>0</v>
      </c>
      <c r="K36" s="16">
        <f t="shared" si="2"/>
        <v>3.2</v>
      </c>
      <c r="L36" s="33">
        <v>27.4446228612296</v>
      </c>
      <c r="M36" s="34">
        <f t="shared" si="3"/>
        <v>30.6446228612296</v>
      </c>
      <c r="N36" s="35">
        <f t="shared" si="4"/>
        <v>6.875</v>
      </c>
      <c r="O36" s="36">
        <f t="shared" si="5"/>
        <v>23.7696228612296</v>
      </c>
      <c r="P36" s="18">
        <v>0</v>
      </c>
      <c r="Q36" s="18">
        <v>1623</v>
      </c>
      <c r="R36" s="18"/>
      <c r="S36" s="18"/>
      <c r="T36" s="47"/>
      <c r="U36" s="1"/>
      <c r="V36" s="1"/>
      <c r="W36" s="1"/>
      <c r="X36" s="1"/>
      <c r="Y36" s="1"/>
    </row>
    <row r="37" spans="1:25" s="1" customFormat="1" ht="18.75">
      <c r="A37" s="14">
        <v>58</v>
      </c>
      <c r="B37" s="13">
        <v>1875367946</v>
      </c>
      <c r="C37" s="13" t="s">
        <v>121</v>
      </c>
      <c r="D37" s="14"/>
      <c r="E37" s="16">
        <v>2</v>
      </c>
      <c r="F37" s="16">
        <v>0</v>
      </c>
      <c r="G37" s="57" t="s">
        <v>187</v>
      </c>
      <c r="H37" s="18">
        <f t="shared" si="0"/>
        <v>2</v>
      </c>
      <c r="I37" s="16">
        <f t="shared" si="1"/>
        <v>0</v>
      </c>
      <c r="J37" s="16">
        <v>0</v>
      </c>
      <c r="K37" s="16">
        <f t="shared" ref="K37:K58" si="6">SUM(I37+H37+J37)</f>
        <v>2</v>
      </c>
      <c r="L37" s="33">
        <v>28.169561407363499</v>
      </c>
      <c r="M37" s="34">
        <f t="shared" ref="M37:M58" si="7">K37+L37</f>
        <v>30.169561407363499</v>
      </c>
      <c r="N37" s="35">
        <f t="shared" ref="N37:N58" si="8">VLOOKUP(G37,$U$3:$V$10,2,FALSE)</f>
        <v>0</v>
      </c>
      <c r="O37" s="36">
        <f t="shared" ref="O37:O58" si="9">M37-N37</f>
        <v>30.169561407363499</v>
      </c>
      <c r="P37" s="18">
        <v>356224</v>
      </c>
      <c r="Q37" s="18">
        <v>1481</v>
      </c>
      <c r="R37" s="18"/>
      <c r="S37" s="18"/>
      <c r="T37" s="18"/>
    </row>
    <row r="38" spans="1:25" s="2" customFormat="1" ht="18.75">
      <c r="A38" s="13">
        <v>157</v>
      </c>
      <c r="B38" s="13">
        <v>738646680</v>
      </c>
      <c r="C38" s="14" t="s">
        <v>284</v>
      </c>
      <c r="D38" s="15"/>
      <c r="E38" s="16">
        <v>0</v>
      </c>
      <c r="F38" s="16">
        <v>0</v>
      </c>
      <c r="G38" s="57" t="s">
        <v>187</v>
      </c>
      <c r="H38" s="18">
        <f t="shared" si="0"/>
        <v>0</v>
      </c>
      <c r="I38" s="16">
        <f t="shared" si="1"/>
        <v>0</v>
      </c>
      <c r="J38" s="16">
        <v>0</v>
      </c>
      <c r="K38" s="16">
        <f t="shared" si="6"/>
        <v>0</v>
      </c>
      <c r="L38" s="33">
        <v>30.0249119486372</v>
      </c>
      <c r="M38" s="34">
        <f t="shared" si="7"/>
        <v>30.0249119486372</v>
      </c>
      <c r="N38" s="35">
        <f t="shared" si="8"/>
        <v>0</v>
      </c>
      <c r="O38" s="36">
        <f t="shared" si="9"/>
        <v>30.0249119486372</v>
      </c>
      <c r="P38" s="18">
        <v>256099</v>
      </c>
      <c r="Q38" s="18"/>
      <c r="R38" s="4"/>
      <c r="S38" s="4"/>
      <c r="T38" s="4"/>
      <c r="U38" s="1"/>
      <c r="V38" s="1"/>
      <c r="W38" s="1"/>
      <c r="X38" s="1"/>
      <c r="Y38" s="1"/>
    </row>
    <row r="39" spans="1:25" s="2" customFormat="1" ht="18.75">
      <c r="A39" s="13">
        <v>171</v>
      </c>
      <c r="B39" s="13">
        <v>2087707891</v>
      </c>
      <c r="C39" s="14" t="s">
        <v>323</v>
      </c>
      <c r="D39" s="15"/>
      <c r="E39" s="16">
        <v>0</v>
      </c>
      <c r="F39" s="16">
        <v>50</v>
      </c>
      <c r="G39" s="57" t="s">
        <v>187</v>
      </c>
      <c r="H39" s="18">
        <f t="shared" si="0"/>
        <v>0</v>
      </c>
      <c r="I39" s="16">
        <f t="shared" si="1"/>
        <v>1</v>
      </c>
      <c r="J39" s="16">
        <v>0</v>
      </c>
      <c r="K39" s="16">
        <f t="shared" si="6"/>
        <v>1</v>
      </c>
      <c r="L39" s="33">
        <v>27.621797188135901</v>
      </c>
      <c r="M39" s="34">
        <f t="shared" si="7"/>
        <v>28.621797188135901</v>
      </c>
      <c r="N39" s="35">
        <f t="shared" si="8"/>
        <v>0</v>
      </c>
      <c r="O39" s="36">
        <f t="shared" si="9"/>
        <v>28.621797188135901</v>
      </c>
      <c r="P39" s="18"/>
      <c r="Q39" s="18"/>
      <c r="R39" s="4"/>
      <c r="S39" s="4"/>
      <c r="T39" s="4"/>
      <c r="U39" s="1"/>
      <c r="V39" s="1"/>
      <c r="W39" s="1"/>
      <c r="X39" s="1"/>
      <c r="Y39" s="1"/>
    </row>
    <row r="40" spans="1:25" s="2" customFormat="1" ht="18.75">
      <c r="A40" s="14">
        <v>107</v>
      </c>
      <c r="B40" s="13">
        <v>662528105</v>
      </c>
      <c r="C40" s="13" t="s">
        <v>195</v>
      </c>
      <c r="D40" s="20"/>
      <c r="E40" s="16">
        <v>0</v>
      </c>
      <c r="F40" s="16">
        <v>0</v>
      </c>
      <c r="G40" s="57" t="s">
        <v>187</v>
      </c>
      <c r="H40" s="18">
        <f t="shared" si="0"/>
        <v>0</v>
      </c>
      <c r="I40" s="16">
        <f t="shared" si="1"/>
        <v>0</v>
      </c>
      <c r="J40" s="16">
        <v>0</v>
      </c>
      <c r="K40" s="16">
        <f t="shared" si="6"/>
        <v>0</v>
      </c>
      <c r="L40" s="33">
        <v>28.128268565663902</v>
      </c>
      <c r="M40" s="34">
        <f t="shared" si="7"/>
        <v>28.128268565663902</v>
      </c>
      <c r="N40" s="35">
        <f t="shared" si="8"/>
        <v>0</v>
      </c>
      <c r="O40" s="36">
        <f t="shared" si="9"/>
        <v>28.128268565663902</v>
      </c>
      <c r="P40" s="18">
        <v>310150</v>
      </c>
      <c r="Q40" s="18">
        <v>1475</v>
      </c>
      <c r="R40" s="18"/>
      <c r="S40" s="18"/>
      <c r="T40" s="47"/>
      <c r="U40" s="1"/>
      <c r="V40" s="1"/>
      <c r="W40" s="1"/>
      <c r="X40" s="1"/>
      <c r="Y40" s="1"/>
    </row>
    <row r="41" spans="1:25" s="2" customFormat="1" ht="18.75">
      <c r="A41" s="13">
        <v>138</v>
      </c>
      <c r="B41" s="13">
        <v>1440730282</v>
      </c>
      <c r="C41" s="14" t="s">
        <v>258</v>
      </c>
      <c r="D41" s="21"/>
      <c r="E41" s="16">
        <v>0</v>
      </c>
      <c r="F41" s="16">
        <v>60</v>
      </c>
      <c r="G41" s="57" t="s">
        <v>187</v>
      </c>
      <c r="H41" s="18">
        <f t="shared" si="0"/>
        <v>0</v>
      </c>
      <c r="I41" s="16">
        <f t="shared" si="1"/>
        <v>1.2</v>
      </c>
      <c r="J41" s="16">
        <v>0</v>
      </c>
      <c r="K41" s="16">
        <f t="shared" si="6"/>
        <v>1.2</v>
      </c>
      <c r="L41" s="33">
        <v>26.749027924995101</v>
      </c>
      <c r="M41" s="34">
        <f t="shared" si="7"/>
        <v>27.9490279249951</v>
      </c>
      <c r="N41" s="35">
        <f t="shared" si="8"/>
        <v>0</v>
      </c>
      <c r="O41" s="36">
        <f t="shared" si="9"/>
        <v>27.9490279249951</v>
      </c>
      <c r="P41" s="18">
        <v>313358</v>
      </c>
      <c r="Q41" s="18">
        <v>1162</v>
      </c>
      <c r="R41" s="18"/>
      <c r="S41" s="18"/>
      <c r="T41" s="47"/>
      <c r="U41" s="1"/>
      <c r="V41" s="1"/>
      <c r="W41" s="1"/>
      <c r="X41" s="1"/>
      <c r="Y41" s="1"/>
    </row>
    <row r="42" spans="1:25" s="1" customFormat="1" ht="18.75">
      <c r="A42" s="13">
        <v>153</v>
      </c>
      <c r="B42" s="13">
        <v>666586355</v>
      </c>
      <c r="C42" s="14" t="s">
        <v>282</v>
      </c>
      <c r="D42" s="21"/>
      <c r="E42" s="16">
        <v>0</v>
      </c>
      <c r="F42" s="16">
        <v>0</v>
      </c>
      <c r="G42" s="57" t="s">
        <v>187</v>
      </c>
      <c r="H42" s="18">
        <f t="shared" si="0"/>
        <v>0</v>
      </c>
      <c r="I42" s="16">
        <f t="shared" si="1"/>
        <v>0</v>
      </c>
      <c r="J42" s="16">
        <v>0</v>
      </c>
      <c r="K42" s="16">
        <f t="shared" si="6"/>
        <v>0</v>
      </c>
      <c r="L42" s="33">
        <v>27.8929007376641</v>
      </c>
      <c r="M42" s="34">
        <f t="shared" si="7"/>
        <v>27.8929007376641</v>
      </c>
      <c r="N42" s="35">
        <f t="shared" si="8"/>
        <v>0</v>
      </c>
      <c r="O42" s="36">
        <f t="shared" si="9"/>
        <v>27.8929007376641</v>
      </c>
      <c r="P42" s="18">
        <v>289493</v>
      </c>
      <c r="Q42" s="18">
        <v>1328</v>
      </c>
      <c r="R42" s="4"/>
      <c r="S42" s="4"/>
      <c r="T42" s="4"/>
    </row>
    <row r="43" spans="1:25" s="1" customFormat="1" ht="18.75">
      <c r="A43" s="13">
        <v>141</v>
      </c>
      <c r="B43" s="13">
        <v>1190305158</v>
      </c>
      <c r="C43" s="14" t="s">
        <v>261</v>
      </c>
      <c r="D43" s="21"/>
      <c r="E43" s="16">
        <v>0</v>
      </c>
      <c r="F43" s="16">
        <v>40</v>
      </c>
      <c r="G43" s="57" t="s">
        <v>187</v>
      </c>
      <c r="H43" s="18">
        <f t="shared" si="0"/>
        <v>0</v>
      </c>
      <c r="I43" s="16">
        <f t="shared" si="1"/>
        <v>0.8</v>
      </c>
      <c r="J43" s="16">
        <v>0</v>
      </c>
      <c r="K43" s="16">
        <f t="shared" si="6"/>
        <v>0.8</v>
      </c>
      <c r="L43" s="33">
        <v>27.015983670068699</v>
      </c>
      <c r="M43" s="34">
        <f t="shared" si="7"/>
        <v>27.8159836700687</v>
      </c>
      <c r="N43" s="35">
        <f t="shared" si="8"/>
        <v>0</v>
      </c>
      <c r="O43" s="36">
        <f t="shared" si="9"/>
        <v>27.8159836700687</v>
      </c>
      <c r="P43" s="18">
        <v>292893</v>
      </c>
      <c r="Q43" s="18">
        <v>1092</v>
      </c>
      <c r="R43" s="18"/>
      <c r="S43" s="18"/>
      <c r="T43" s="47"/>
    </row>
    <row r="44" spans="1:25" s="1" customFormat="1" ht="18.75">
      <c r="A44" s="13">
        <v>140</v>
      </c>
      <c r="B44" s="13">
        <v>1065672847</v>
      </c>
      <c r="C44" s="14" t="s">
        <v>259</v>
      </c>
      <c r="D44" s="21"/>
      <c r="E44" s="16">
        <v>0</v>
      </c>
      <c r="F44" s="16">
        <v>20</v>
      </c>
      <c r="G44" s="57" t="s">
        <v>187</v>
      </c>
      <c r="H44" s="18">
        <f t="shared" si="0"/>
        <v>0</v>
      </c>
      <c r="I44" s="16">
        <f t="shared" si="1"/>
        <v>0.4</v>
      </c>
      <c r="J44" s="16">
        <v>0</v>
      </c>
      <c r="K44" s="16">
        <f t="shared" si="6"/>
        <v>0.4</v>
      </c>
      <c r="L44" s="33">
        <v>27.407848165689799</v>
      </c>
      <c r="M44" s="34">
        <f t="shared" si="7"/>
        <v>27.807848165689798</v>
      </c>
      <c r="N44" s="35">
        <f t="shared" si="8"/>
        <v>0</v>
      </c>
      <c r="O44" s="36">
        <f t="shared" si="9"/>
        <v>27.807848165689798</v>
      </c>
      <c r="P44" s="18">
        <v>291437</v>
      </c>
      <c r="Q44" s="18">
        <v>968</v>
      </c>
      <c r="R44" s="18"/>
      <c r="S44" s="18"/>
      <c r="T44" s="47"/>
    </row>
    <row r="45" spans="1:25" s="1" customFormat="1" ht="18.75">
      <c r="A45" s="13">
        <v>164</v>
      </c>
      <c r="B45" s="13">
        <v>1005320430</v>
      </c>
      <c r="C45" s="14" t="s">
        <v>294</v>
      </c>
      <c r="D45" s="15"/>
      <c r="E45" s="16">
        <v>0</v>
      </c>
      <c r="F45" s="16">
        <v>43</v>
      </c>
      <c r="G45" s="57" t="s">
        <v>187</v>
      </c>
      <c r="H45" s="18">
        <f t="shared" si="0"/>
        <v>0</v>
      </c>
      <c r="I45" s="16">
        <f t="shared" si="1"/>
        <v>0.86</v>
      </c>
      <c r="J45" s="16">
        <v>0</v>
      </c>
      <c r="K45" s="16">
        <f t="shared" si="6"/>
        <v>0.86</v>
      </c>
      <c r="L45" s="33">
        <v>25.977710649484202</v>
      </c>
      <c r="M45" s="34">
        <f t="shared" si="7"/>
        <v>26.837710649484201</v>
      </c>
      <c r="N45" s="35">
        <f t="shared" si="8"/>
        <v>0</v>
      </c>
      <c r="O45" s="36">
        <f t="shared" si="9"/>
        <v>26.837710649484201</v>
      </c>
      <c r="P45" s="18">
        <v>176350</v>
      </c>
      <c r="Q45" s="18">
        <v>1022</v>
      </c>
      <c r="R45" s="4"/>
      <c r="S45" s="4"/>
      <c r="T45" s="4"/>
    </row>
    <row r="46" spans="1:25" s="3" customFormat="1" ht="18.75">
      <c r="A46" s="13">
        <v>167</v>
      </c>
      <c r="B46" s="13">
        <v>1173807161</v>
      </c>
      <c r="C46" s="14" t="s">
        <v>324</v>
      </c>
      <c r="D46" s="15"/>
      <c r="E46" s="16">
        <v>0</v>
      </c>
      <c r="F46" s="16">
        <v>16</v>
      </c>
      <c r="G46" s="57" t="s">
        <v>187</v>
      </c>
      <c r="H46" s="18">
        <f t="shared" si="0"/>
        <v>0</v>
      </c>
      <c r="I46" s="16">
        <f t="shared" si="1"/>
        <v>0.32</v>
      </c>
      <c r="J46" s="16">
        <v>0</v>
      </c>
      <c r="K46" s="16">
        <f t="shared" si="6"/>
        <v>0.32</v>
      </c>
      <c r="L46" s="33">
        <v>26.097715285338101</v>
      </c>
      <c r="M46" s="34">
        <f t="shared" si="7"/>
        <v>26.417715285338101</v>
      </c>
      <c r="N46" s="35">
        <f t="shared" si="8"/>
        <v>0</v>
      </c>
      <c r="O46" s="36">
        <f t="shared" si="9"/>
        <v>26.417715285338101</v>
      </c>
      <c r="P46" s="18"/>
      <c r="Q46" s="18"/>
      <c r="R46" s="4"/>
      <c r="S46" s="4"/>
      <c r="T46" s="4"/>
    </row>
    <row r="47" spans="1:25" s="3" customFormat="1" ht="18.75">
      <c r="A47" s="14">
        <v>62</v>
      </c>
      <c r="B47" s="13">
        <v>643913124</v>
      </c>
      <c r="C47" s="14" t="s">
        <v>301</v>
      </c>
      <c r="D47" s="13" t="s">
        <v>125</v>
      </c>
      <c r="E47" s="16">
        <v>0</v>
      </c>
      <c r="F47" s="16">
        <v>40</v>
      </c>
      <c r="G47" s="57" t="s">
        <v>187</v>
      </c>
      <c r="H47" s="18">
        <f t="shared" si="0"/>
        <v>0</v>
      </c>
      <c r="I47" s="16">
        <f t="shared" si="1"/>
        <v>0.8</v>
      </c>
      <c r="J47" s="16">
        <v>0</v>
      </c>
      <c r="K47" s="16">
        <f t="shared" si="6"/>
        <v>0.8</v>
      </c>
      <c r="L47" s="33">
        <v>25.604814009244102</v>
      </c>
      <c r="M47" s="34">
        <f t="shared" si="7"/>
        <v>26.404814009244102</v>
      </c>
      <c r="N47" s="35">
        <f t="shared" si="8"/>
        <v>0</v>
      </c>
      <c r="O47" s="36">
        <f t="shared" si="9"/>
        <v>26.404814009244102</v>
      </c>
      <c r="P47" s="18">
        <v>455403</v>
      </c>
      <c r="Q47" s="18">
        <v>2089</v>
      </c>
      <c r="R47" s="18"/>
      <c r="S47" s="18"/>
      <c r="T47" s="18"/>
    </row>
    <row r="48" spans="1:25" s="3" customFormat="1" ht="18.75">
      <c r="A48" s="13">
        <v>170</v>
      </c>
      <c r="B48" s="13">
        <v>1659068972</v>
      </c>
      <c r="C48" s="14" t="s">
        <v>320</v>
      </c>
      <c r="D48" s="4"/>
      <c r="E48" s="16">
        <v>0</v>
      </c>
      <c r="F48" s="16">
        <v>0</v>
      </c>
      <c r="G48" s="57" t="s">
        <v>187</v>
      </c>
      <c r="H48" s="18">
        <f t="shared" si="0"/>
        <v>0</v>
      </c>
      <c r="I48" s="16">
        <f t="shared" si="1"/>
        <v>0</v>
      </c>
      <c r="J48" s="16">
        <v>0</v>
      </c>
      <c r="K48" s="16">
        <f t="shared" si="6"/>
        <v>0</v>
      </c>
      <c r="L48" s="33">
        <v>25.613283091267601</v>
      </c>
      <c r="M48" s="34">
        <f t="shared" si="7"/>
        <v>25.613283091267601</v>
      </c>
      <c r="N48" s="35">
        <f t="shared" si="8"/>
        <v>0</v>
      </c>
      <c r="O48" s="36">
        <f t="shared" si="9"/>
        <v>25.613283091267601</v>
      </c>
      <c r="P48" s="64">
        <v>90193</v>
      </c>
      <c r="Q48" s="18"/>
      <c r="R48" s="4"/>
      <c r="S48" s="4"/>
      <c r="T48" s="4"/>
    </row>
    <row r="49" spans="1:20" ht="18.75">
      <c r="A49" s="14">
        <v>2</v>
      </c>
      <c r="B49" s="13">
        <v>13685366739</v>
      </c>
      <c r="C49" s="13" t="s">
        <v>30</v>
      </c>
      <c r="D49" s="24"/>
      <c r="E49" s="16">
        <v>0</v>
      </c>
      <c r="F49" s="16">
        <v>40</v>
      </c>
      <c r="G49" s="57" t="s">
        <v>187</v>
      </c>
      <c r="H49" s="18">
        <f>E49</f>
        <v>0</v>
      </c>
      <c r="I49" s="16">
        <f>F49/$V$13</f>
        <v>0.25</v>
      </c>
      <c r="J49" s="16">
        <v>0</v>
      </c>
      <c r="K49" s="16">
        <f t="shared" si="6"/>
        <v>0.25</v>
      </c>
      <c r="L49" s="33">
        <v>24.916306105356</v>
      </c>
      <c r="M49" s="34">
        <f t="shared" si="7"/>
        <v>25.166306105356</v>
      </c>
      <c r="N49" s="35">
        <f t="shared" si="8"/>
        <v>0</v>
      </c>
      <c r="O49" s="36">
        <f t="shared" si="9"/>
        <v>25.166306105356</v>
      </c>
      <c r="P49" s="18">
        <v>225386</v>
      </c>
      <c r="Q49" s="18">
        <v>1393</v>
      </c>
      <c r="R49" s="18"/>
      <c r="S49" s="18"/>
      <c r="T49" s="18"/>
    </row>
    <row r="50" spans="1:20" ht="18.75">
      <c r="A50" s="13">
        <v>161</v>
      </c>
      <c r="B50" s="13">
        <v>93971185</v>
      </c>
      <c r="C50" s="14" t="s">
        <v>289</v>
      </c>
      <c r="D50" s="15"/>
      <c r="E50" s="16">
        <v>0</v>
      </c>
      <c r="F50" s="16">
        <v>0</v>
      </c>
      <c r="G50" s="57" t="s">
        <v>187</v>
      </c>
      <c r="H50" s="18">
        <f t="shared" ref="H50:H58" si="10">E50+IF(E50&gt;2,(E50-2)*0.5,0)</f>
        <v>0</v>
      </c>
      <c r="I50" s="16">
        <f t="shared" ref="I50:I58" si="11">F50/$V$14</f>
        <v>0</v>
      </c>
      <c r="J50" s="16">
        <v>0</v>
      </c>
      <c r="K50" s="16">
        <f t="shared" si="6"/>
        <v>0</v>
      </c>
      <c r="L50" s="33">
        <v>23.488893639039102</v>
      </c>
      <c r="M50" s="34">
        <f t="shared" si="7"/>
        <v>23.488893639039102</v>
      </c>
      <c r="N50" s="35">
        <f t="shared" si="8"/>
        <v>0</v>
      </c>
      <c r="O50" s="36">
        <f t="shared" si="9"/>
        <v>23.488893639039102</v>
      </c>
      <c r="P50" s="18">
        <v>189747</v>
      </c>
      <c r="Q50" s="18"/>
      <c r="R50" s="18"/>
      <c r="S50" s="4"/>
      <c r="T50" s="4"/>
    </row>
    <row r="51" spans="1:20" ht="18.75">
      <c r="A51" s="13">
        <v>126</v>
      </c>
      <c r="B51" s="13">
        <v>2052156392</v>
      </c>
      <c r="C51" s="14" t="s">
        <v>234</v>
      </c>
      <c r="D51" s="21"/>
      <c r="E51" s="16">
        <v>0</v>
      </c>
      <c r="F51" s="16">
        <v>0</v>
      </c>
      <c r="G51" s="57" t="s">
        <v>187</v>
      </c>
      <c r="H51" s="18">
        <f t="shared" si="10"/>
        <v>0</v>
      </c>
      <c r="I51" s="16">
        <f t="shared" si="11"/>
        <v>0</v>
      </c>
      <c r="J51" s="16">
        <v>0</v>
      </c>
      <c r="K51" s="16">
        <f t="shared" si="6"/>
        <v>0</v>
      </c>
      <c r="L51" s="33">
        <v>23.487854270305899</v>
      </c>
      <c r="M51" s="34">
        <f t="shared" si="7"/>
        <v>23.487854270305899</v>
      </c>
      <c r="N51" s="35">
        <f t="shared" si="8"/>
        <v>0</v>
      </c>
      <c r="O51" s="36">
        <f t="shared" si="9"/>
        <v>23.487854270305899</v>
      </c>
      <c r="P51" s="18">
        <v>387951</v>
      </c>
      <c r="Q51" s="18">
        <v>1837</v>
      </c>
      <c r="R51" s="18"/>
      <c r="S51" s="18"/>
      <c r="T51" s="47"/>
    </row>
    <row r="52" spans="1:20" ht="18.75">
      <c r="A52" s="13">
        <v>169</v>
      </c>
      <c r="B52" s="13">
        <v>1280938546</v>
      </c>
      <c r="C52" s="14" t="s">
        <v>317</v>
      </c>
      <c r="D52" s="15"/>
      <c r="E52" s="16">
        <v>0</v>
      </c>
      <c r="F52" s="16">
        <v>0</v>
      </c>
      <c r="G52" s="57" t="s">
        <v>187</v>
      </c>
      <c r="H52" s="18">
        <f t="shared" si="10"/>
        <v>0</v>
      </c>
      <c r="I52" s="16">
        <f t="shared" si="11"/>
        <v>0</v>
      </c>
      <c r="J52" s="16">
        <v>0</v>
      </c>
      <c r="K52" s="16">
        <f t="shared" si="6"/>
        <v>0</v>
      </c>
      <c r="L52" s="33">
        <v>22.736320808353302</v>
      </c>
      <c r="M52" s="34">
        <f t="shared" si="7"/>
        <v>22.736320808353302</v>
      </c>
      <c r="N52" s="35">
        <f t="shared" si="8"/>
        <v>0</v>
      </c>
      <c r="O52" s="36">
        <f t="shared" si="9"/>
        <v>22.736320808353302</v>
      </c>
      <c r="P52" s="18">
        <v>131368</v>
      </c>
      <c r="Q52" s="18"/>
      <c r="R52" s="4"/>
      <c r="S52" s="4"/>
      <c r="T52" s="4"/>
    </row>
    <row r="53" spans="1:20" ht="18.75">
      <c r="A53" s="13">
        <v>165</v>
      </c>
      <c r="B53" s="13">
        <v>1512494000</v>
      </c>
      <c r="C53" s="14" t="s">
        <v>295</v>
      </c>
      <c r="D53" s="15"/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21.898196656806199</v>
      </c>
      <c r="M53" s="34">
        <f t="shared" si="7"/>
        <v>21.898196656806199</v>
      </c>
      <c r="N53" s="35">
        <f t="shared" si="8"/>
        <v>0</v>
      </c>
      <c r="O53" s="36">
        <f t="shared" si="9"/>
        <v>21.898196656806199</v>
      </c>
      <c r="P53" s="18">
        <v>114099</v>
      </c>
      <c r="Q53" s="18"/>
      <c r="R53" s="4"/>
      <c r="S53" s="4"/>
      <c r="T53" s="4"/>
    </row>
    <row r="54" spans="1:20" ht="18.75">
      <c r="A54" s="13">
        <v>162</v>
      </c>
      <c r="B54" s="13">
        <v>1835331798</v>
      </c>
      <c r="C54" s="14" t="s">
        <v>292</v>
      </c>
      <c r="D54" s="15"/>
      <c r="E54" s="16">
        <v>0</v>
      </c>
      <c r="F54" s="16">
        <v>0</v>
      </c>
      <c r="G54" s="57" t="s">
        <v>187</v>
      </c>
      <c r="H54" s="18">
        <f t="shared" si="10"/>
        <v>0</v>
      </c>
      <c r="I54" s="16">
        <f t="shared" si="11"/>
        <v>0</v>
      </c>
      <c r="J54" s="16">
        <v>0</v>
      </c>
      <c r="K54" s="16">
        <f t="shared" si="6"/>
        <v>0</v>
      </c>
      <c r="L54" s="33">
        <v>20.7567942282801</v>
      </c>
      <c r="M54" s="34">
        <f t="shared" si="7"/>
        <v>20.7567942282801</v>
      </c>
      <c r="N54" s="35">
        <f t="shared" si="8"/>
        <v>0</v>
      </c>
      <c r="O54" s="36">
        <f t="shared" si="9"/>
        <v>20.7567942282801</v>
      </c>
      <c r="P54" s="18"/>
      <c r="Q54" s="18"/>
      <c r="R54" s="4"/>
      <c r="S54" s="4"/>
      <c r="T54" s="4"/>
    </row>
    <row r="55" spans="1:20" ht="18.75">
      <c r="A55" s="13">
        <v>152</v>
      </c>
      <c r="B55" s="13">
        <v>808637979</v>
      </c>
      <c r="C55" s="14" t="s">
        <v>288</v>
      </c>
      <c r="D55" s="14" t="s">
        <v>277</v>
      </c>
      <c r="E55" s="16">
        <v>0</v>
      </c>
      <c r="F55" s="16">
        <v>0</v>
      </c>
      <c r="G55" s="57" t="s">
        <v>187</v>
      </c>
      <c r="H55" s="18">
        <f t="shared" si="10"/>
        <v>0</v>
      </c>
      <c r="I55" s="16">
        <f t="shared" si="11"/>
        <v>0</v>
      </c>
      <c r="J55" s="16">
        <v>0</v>
      </c>
      <c r="K55" s="16">
        <f t="shared" si="6"/>
        <v>0</v>
      </c>
      <c r="L55" s="33">
        <v>20.535154772436002</v>
      </c>
      <c r="M55" s="34">
        <f t="shared" si="7"/>
        <v>20.535154772436002</v>
      </c>
      <c r="N55" s="35">
        <f t="shared" si="8"/>
        <v>0</v>
      </c>
      <c r="O55" s="36">
        <f t="shared" si="9"/>
        <v>20.535154772436002</v>
      </c>
      <c r="P55" s="18">
        <v>208548</v>
      </c>
      <c r="Q55" s="18">
        <v>923</v>
      </c>
      <c r="R55" s="4"/>
      <c r="S55" s="4"/>
      <c r="T55" s="4"/>
    </row>
    <row r="56" spans="1:20" ht="18.75">
      <c r="A56" s="13">
        <v>166</v>
      </c>
      <c r="B56" s="13">
        <v>76900076</v>
      </c>
      <c r="C56" s="14" t="s">
        <v>296</v>
      </c>
      <c r="D56" s="15"/>
      <c r="E56" s="16">
        <v>0</v>
      </c>
      <c r="F56" s="16">
        <v>0</v>
      </c>
      <c r="G56" s="57" t="s">
        <v>187</v>
      </c>
      <c r="H56" s="18">
        <f t="shared" si="10"/>
        <v>0</v>
      </c>
      <c r="I56" s="16">
        <f t="shared" si="11"/>
        <v>0</v>
      </c>
      <c r="J56" s="16">
        <v>0</v>
      </c>
      <c r="K56" s="16">
        <f t="shared" si="6"/>
        <v>0</v>
      </c>
      <c r="L56" s="33">
        <v>20.1080097559317</v>
      </c>
      <c r="M56" s="34">
        <f t="shared" si="7"/>
        <v>20.1080097559317</v>
      </c>
      <c r="N56" s="35">
        <f t="shared" si="8"/>
        <v>0</v>
      </c>
      <c r="O56" s="36">
        <f t="shared" si="9"/>
        <v>20.1080097559317</v>
      </c>
      <c r="P56" s="18"/>
      <c r="Q56" s="18"/>
      <c r="R56" s="4"/>
      <c r="S56" s="4"/>
      <c r="T56" s="4"/>
    </row>
    <row r="57" spans="1:20" ht="18.75">
      <c r="A57" s="13">
        <v>163</v>
      </c>
      <c r="B57" s="13">
        <v>1354654615</v>
      </c>
      <c r="C57" s="14" t="s">
        <v>293</v>
      </c>
      <c r="D57" s="65"/>
      <c r="E57" s="16">
        <v>0</v>
      </c>
      <c r="F57" s="16">
        <v>0</v>
      </c>
      <c r="G57" s="57" t="s">
        <v>187</v>
      </c>
      <c r="H57" s="18">
        <f t="shared" si="10"/>
        <v>0</v>
      </c>
      <c r="I57" s="16">
        <f t="shared" si="11"/>
        <v>0</v>
      </c>
      <c r="J57" s="16">
        <v>0</v>
      </c>
      <c r="K57" s="16">
        <f t="shared" si="6"/>
        <v>0</v>
      </c>
      <c r="L57" s="33">
        <v>19.263360960545</v>
      </c>
      <c r="M57" s="34">
        <f t="shared" si="7"/>
        <v>19.263360960545</v>
      </c>
      <c r="N57" s="35">
        <f t="shared" si="8"/>
        <v>0</v>
      </c>
      <c r="O57" s="36">
        <f t="shared" si="9"/>
        <v>19.263360960545</v>
      </c>
      <c r="P57" s="18"/>
      <c r="Q57" s="18"/>
      <c r="R57" s="4"/>
      <c r="S57" s="4"/>
      <c r="T57" s="4"/>
    </row>
    <row r="58" spans="1:20" ht="18.75">
      <c r="A58" s="13">
        <v>168</v>
      </c>
      <c r="B58" s="13">
        <v>1329098460</v>
      </c>
      <c r="C58" s="66" t="s">
        <v>128</v>
      </c>
      <c r="D58" s="15"/>
      <c r="E58" s="16">
        <v>0</v>
      </c>
      <c r="F58" s="16">
        <v>0</v>
      </c>
      <c r="G58" s="57" t="s">
        <v>187</v>
      </c>
      <c r="H58" s="18">
        <f t="shared" si="10"/>
        <v>0</v>
      </c>
      <c r="I58" s="16">
        <f t="shared" si="11"/>
        <v>0</v>
      </c>
      <c r="J58" s="16">
        <v>0</v>
      </c>
      <c r="K58" s="16">
        <f t="shared" si="6"/>
        <v>0</v>
      </c>
      <c r="L58" s="33">
        <v>0</v>
      </c>
      <c r="M58" s="34">
        <f t="shared" si="7"/>
        <v>0</v>
      </c>
      <c r="N58" s="35">
        <f t="shared" si="8"/>
        <v>0</v>
      </c>
      <c r="O58" s="36">
        <f t="shared" si="9"/>
        <v>0</v>
      </c>
      <c r="P58" s="18"/>
      <c r="Q58" s="18"/>
      <c r="R58" s="4"/>
      <c r="S58" s="4"/>
      <c r="T58" s="4"/>
    </row>
  </sheetData>
  <autoFilter ref="A4:T58" xr:uid="{00000000-0009-0000-0000-000023000000}">
    <sortState xmlns:xlrd2="http://schemas.microsoft.com/office/spreadsheetml/2017/richdata2" ref="A4:T58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J6">
    <cfRule type="cellIs" dxfId="172" priority="1" operator="lessThan">
      <formula>1</formula>
    </cfRule>
  </conditionalFormatting>
  <conditionalFormatting sqref="J50">
    <cfRule type="cellIs" dxfId="171" priority="12" operator="lessThan">
      <formula>1</formula>
    </cfRule>
  </conditionalFormatting>
  <conditionalFormatting sqref="J51">
    <cfRule type="cellIs" dxfId="170" priority="13" operator="lessThan">
      <formula>1</formula>
    </cfRule>
  </conditionalFormatting>
  <conditionalFormatting sqref="J52">
    <cfRule type="cellIs" dxfId="169" priority="11" operator="lessThan">
      <formula>1</formula>
    </cfRule>
  </conditionalFormatting>
  <conditionalFormatting sqref="J53">
    <cfRule type="cellIs" dxfId="168" priority="10" operator="lessThan">
      <formula>1</formula>
    </cfRule>
  </conditionalFormatting>
  <conditionalFormatting sqref="J54">
    <cfRule type="cellIs" dxfId="167" priority="9" operator="lessThan">
      <formula>1</formula>
    </cfRule>
  </conditionalFormatting>
  <conditionalFormatting sqref="J55">
    <cfRule type="cellIs" dxfId="166" priority="8" operator="lessThan">
      <formula>1</formula>
    </cfRule>
  </conditionalFormatting>
  <conditionalFormatting sqref="J56">
    <cfRule type="cellIs" dxfId="165" priority="7" operator="lessThan">
      <formula>1</formula>
    </cfRule>
  </conditionalFormatting>
  <conditionalFormatting sqref="J57">
    <cfRule type="cellIs" dxfId="164" priority="6" operator="lessThan">
      <formula>1</formula>
    </cfRule>
  </conditionalFormatting>
  <conditionalFormatting sqref="J58">
    <cfRule type="cellIs" dxfId="163" priority="4" operator="lessThan">
      <formula>1</formula>
    </cfRule>
  </conditionalFormatting>
  <conditionalFormatting sqref="J5 J7:J49 E5:F58">
    <cfRule type="cellIs" dxfId="162" priority="14" operator="lessThan">
      <formula>1</formula>
    </cfRule>
  </conditionalFormatting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Y57"/>
  <sheetViews>
    <sheetView topLeftCell="A34" zoomScale="70" zoomScaleNormal="70" workbookViewId="0">
      <selection activeCell="O5" sqref="O5:O57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活动中心",V15,"年",V16,"月",V17,"日","分包贡献明细"," 统计：二三傻")</f>
        <v>157区 活动中心2020年6月13日分包贡献明细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58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Y3/$V$13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>Y4/$V$13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87</v>
      </c>
      <c r="B5" s="13">
        <v>1126397085</v>
      </c>
      <c r="C5" s="14" t="s">
        <v>311</v>
      </c>
      <c r="D5" s="13" t="s">
        <v>153</v>
      </c>
      <c r="E5" s="16">
        <v>4</v>
      </c>
      <c r="F5" s="16">
        <v>60</v>
      </c>
      <c r="G5" s="19" t="s">
        <v>122</v>
      </c>
      <c r="H5" s="18">
        <f t="shared" ref="H5:H48" si="0">E5+IF(E5&gt;2,(E5-2)*0.5,0)</f>
        <v>5</v>
      </c>
      <c r="I5" s="16">
        <f t="shared" ref="I5:I48" si="1">F5/$V$14</f>
        <v>1.2</v>
      </c>
      <c r="J5" s="16">
        <v>0</v>
      </c>
      <c r="K5" s="16">
        <f t="shared" ref="K5:K57" si="2">SUM(I5+H5+J5)</f>
        <v>6.2</v>
      </c>
      <c r="L5" s="33">
        <v>36.2812847920381</v>
      </c>
      <c r="M5" s="34">
        <f t="shared" ref="M5:M57" si="3">K5+L5</f>
        <v>42.481284792038103</v>
      </c>
      <c r="N5" s="35">
        <f t="shared" ref="N5:N36" si="4">VLOOKUP(G5,$U$3:$V$10,2,FALSE)</f>
        <v>8.125</v>
      </c>
      <c r="O5" s="36">
        <f t="shared" ref="O5:O57" si="5">M5-N5</f>
        <v>34.356284792038103</v>
      </c>
      <c r="P5" s="18">
        <v>354907</v>
      </c>
      <c r="Q5" s="18">
        <v>1628</v>
      </c>
      <c r="R5" s="18"/>
      <c r="S5" s="18"/>
      <c r="T5" s="18"/>
      <c r="U5" s="23" t="s">
        <v>120</v>
      </c>
      <c r="V5" s="44">
        <f>Y5/$V$13</f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49</v>
      </c>
      <c r="B6" s="13">
        <v>311361673</v>
      </c>
      <c r="C6" s="13" t="s">
        <v>298</v>
      </c>
      <c r="D6" s="20" t="s">
        <v>95</v>
      </c>
      <c r="E6" s="16">
        <v>0</v>
      </c>
      <c r="F6" s="16">
        <v>0</v>
      </c>
      <c r="G6" s="57" t="s">
        <v>187</v>
      </c>
      <c r="H6" s="18">
        <f t="shared" si="0"/>
        <v>0</v>
      </c>
      <c r="I6" s="16">
        <f t="shared" si="1"/>
        <v>0</v>
      </c>
      <c r="J6" s="16">
        <v>0</v>
      </c>
      <c r="K6" s="16">
        <f t="shared" si="2"/>
        <v>0</v>
      </c>
      <c r="L6" s="33">
        <v>42.344999999999999</v>
      </c>
      <c r="M6" s="34">
        <f t="shared" si="3"/>
        <v>42.344999999999999</v>
      </c>
      <c r="N6" s="35">
        <f t="shared" si="4"/>
        <v>0</v>
      </c>
      <c r="O6" s="36">
        <f t="shared" si="5"/>
        <v>42.344999999999999</v>
      </c>
      <c r="P6" s="18">
        <v>606035</v>
      </c>
      <c r="Q6" s="18">
        <v>2521</v>
      </c>
      <c r="R6" s="18"/>
      <c r="S6" s="18"/>
      <c r="T6" s="18"/>
      <c r="U6" s="23"/>
      <c r="V6" s="44"/>
      <c r="W6" s="46"/>
      <c r="X6" s="46"/>
      <c r="Y6" s="46"/>
    </row>
    <row r="7" spans="1:25" s="1" customFormat="1" ht="18.75">
      <c r="A7" s="13">
        <v>118</v>
      </c>
      <c r="B7" s="13">
        <v>2018112397</v>
      </c>
      <c r="C7" s="14" t="s">
        <v>321</v>
      </c>
      <c r="D7" s="13" t="s">
        <v>290</v>
      </c>
      <c r="E7" s="16">
        <v>4</v>
      </c>
      <c r="F7" s="16">
        <v>60</v>
      </c>
      <c r="G7" s="57" t="s">
        <v>187</v>
      </c>
      <c r="H7" s="18">
        <f t="shared" si="0"/>
        <v>5</v>
      </c>
      <c r="I7" s="16">
        <f t="shared" si="1"/>
        <v>1.2</v>
      </c>
      <c r="J7" s="16">
        <v>0</v>
      </c>
      <c r="K7" s="16">
        <f t="shared" si="2"/>
        <v>6.2</v>
      </c>
      <c r="L7" s="33">
        <v>31.814126646348999</v>
      </c>
      <c r="M7" s="34">
        <f t="shared" si="3"/>
        <v>38.014126646348998</v>
      </c>
      <c r="N7" s="35">
        <f t="shared" si="4"/>
        <v>0</v>
      </c>
      <c r="O7" s="36">
        <f t="shared" si="5"/>
        <v>38.014126646348998</v>
      </c>
      <c r="P7" s="18">
        <v>344255</v>
      </c>
      <c r="Q7" s="18">
        <v>1124</v>
      </c>
      <c r="R7" s="18"/>
      <c r="S7" s="18"/>
      <c r="T7" s="48"/>
      <c r="U7" s="19" t="s">
        <v>122</v>
      </c>
      <c r="V7" s="44">
        <f>Y7/$V$13</f>
        <v>8.125</v>
      </c>
      <c r="W7" s="46">
        <v>4</v>
      </c>
      <c r="X7" s="46">
        <v>5</v>
      </c>
      <c r="Y7" s="46">
        <v>1300</v>
      </c>
    </row>
    <row r="8" spans="1:25" s="1" customFormat="1" ht="18.75">
      <c r="A8" s="13">
        <v>133</v>
      </c>
      <c r="B8" s="13">
        <v>650420877</v>
      </c>
      <c r="C8" s="14" t="s">
        <v>318</v>
      </c>
      <c r="D8" s="21"/>
      <c r="E8" s="16">
        <v>4</v>
      </c>
      <c r="F8" s="16">
        <v>60</v>
      </c>
      <c r="G8" s="19" t="s">
        <v>122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30.861578882804999</v>
      </c>
      <c r="M8" s="34">
        <f t="shared" si="3"/>
        <v>37.061578882805001</v>
      </c>
      <c r="N8" s="35">
        <f t="shared" si="4"/>
        <v>8.125</v>
      </c>
      <c r="O8" s="36">
        <f t="shared" si="5"/>
        <v>28.936578882805001</v>
      </c>
      <c r="P8" s="18">
        <v>376179</v>
      </c>
      <c r="Q8" s="18">
        <v>1542</v>
      </c>
      <c r="R8" s="18"/>
      <c r="S8" s="18"/>
      <c r="T8" s="47"/>
      <c r="U8" s="22" t="s">
        <v>123</v>
      </c>
      <c r="V8" s="44">
        <f>Y8/$V$13</f>
        <v>6.25</v>
      </c>
      <c r="W8" s="46">
        <v>3</v>
      </c>
      <c r="X8" s="46">
        <v>4</v>
      </c>
      <c r="Y8" s="46">
        <v>1000</v>
      </c>
    </row>
    <row r="9" spans="1:25" s="1" customFormat="1" ht="18.75">
      <c r="A9" s="13">
        <v>155</v>
      </c>
      <c r="B9" s="13">
        <v>1532576874</v>
      </c>
      <c r="C9" s="14" t="s">
        <v>306</v>
      </c>
      <c r="D9" s="14" t="s">
        <v>283</v>
      </c>
      <c r="E9" s="16">
        <v>4</v>
      </c>
      <c r="F9" s="16">
        <v>60</v>
      </c>
      <c r="G9" s="19" t="s">
        <v>122</v>
      </c>
      <c r="H9" s="18">
        <f t="shared" si="0"/>
        <v>5</v>
      </c>
      <c r="I9" s="16">
        <f t="shared" si="1"/>
        <v>1.2</v>
      </c>
      <c r="J9" s="16">
        <v>0</v>
      </c>
      <c r="K9" s="16">
        <f t="shared" si="2"/>
        <v>6.2</v>
      </c>
      <c r="L9" s="33">
        <v>30.815832906567401</v>
      </c>
      <c r="M9" s="34">
        <f t="shared" si="3"/>
        <v>37.015832906567404</v>
      </c>
      <c r="N9" s="35">
        <f t="shared" si="4"/>
        <v>8.125</v>
      </c>
      <c r="O9" s="36">
        <f t="shared" si="5"/>
        <v>28.890832906567404</v>
      </c>
      <c r="P9" s="18">
        <v>399412</v>
      </c>
      <c r="Q9" s="18"/>
      <c r="R9" s="4"/>
      <c r="S9" s="4"/>
      <c r="T9" s="4"/>
      <c r="U9" s="23" t="s">
        <v>124</v>
      </c>
      <c r="V9" s="44">
        <f>Y9/$V$13</f>
        <v>4.375</v>
      </c>
      <c r="W9" s="46">
        <v>2</v>
      </c>
      <c r="X9" s="46">
        <v>3</v>
      </c>
      <c r="Y9" s="46">
        <v>700</v>
      </c>
    </row>
    <row r="10" spans="1:25" s="1" customFormat="1" ht="18.75">
      <c r="A10" s="13">
        <v>128</v>
      </c>
      <c r="B10" s="13">
        <v>1214614935</v>
      </c>
      <c r="C10" s="14" t="s">
        <v>319</v>
      </c>
      <c r="D10" s="21" t="s">
        <v>257</v>
      </c>
      <c r="E10" s="16">
        <v>0</v>
      </c>
      <c r="F10" s="16">
        <v>0</v>
      </c>
      <c r="G10" s="57" t="s">
        <v>187</v>
      </c>
      <c r="H10" s="18">
        <f t="shared" si="0"/>
        <v>0</v>
      </c>
      <c r="I10" s="16">
        <f t="shared" si="1"/>
        <v>0</v>
      </c>
      <c r="J10" s="16">
        <v>0</v>
      </c>
      <c r="K10" s="16">
        <f t="shared" si="2"/>
        <v>0</v>
      </c>
      <c r="L10" s="33">
        <v>36.966728223473602</v>
      </c>
      <c r="M10" s="34">
        <f t="shared" si="3"/>
        <v>36.966728223473602</v>
      </c>
      <c r="N10" s="35">
        <f t="shared" si="4"/>
        <v>0</v>
      </c>
      <c r="O10" s="36">
        <f t="shared" si="5"/>
        <v>36.966728223473602</v>
      </c>
      <c r="P10" s="18">
        <v>415787</v>
      </c>
      <c r="Q10" s="18">
        <v>2055</v>
      </c>
      <c r="R10" s="18"/>
      <c r="S10" s="18"/>
      <c r="T10" s="47"/>
      <c r="U10" s="49" t="s">
        <v>187</v>
      </c>
      <c r="V10" s="2">
        <v>0</v>
      </c>
      <c r="W10" s="2"/>
      <c r="X10" s="2"/>
      <c r="Y10" s="2"/>
    </row>
    <row r="11" spans="1:25" s="1" customFormat="1" ht="18.75">
      <c r="A11" s="13">
        <v>171</v>
      </c>
      <c r="B11" s="13">
        <v>2087707891</v>
      </c>
      <c r="C11" s="14" t="s">
        <v>323</v>
      </c>
      <c r="D11" s="15"/>
      <c r="E11" s="16">
        <v>4</v>
      </c>
      <c r="F11" s="16">
        <v>60</v>
      </c>
      <c r="G11" s="19" t="s">
        <v>122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28.621797188135901</v>
      </c>
      <c r="M11" s="34">
        <f t="shared" si="3"/>
        <v>34.821797188135903</v>
      </c>
      <c r="N11" s="35">
        <f t="shared" si="4"/>
        <v>8.125</v>
      </c>
      <c r="O11" s="36">
        <f t="shared" si="5"/>
        <v>26.696797188135903</v>
      </c>
      <c r="P11" s="18"/>
      <c r="Q11" s="18"/>
      <c r="R11" s="4"/>
      <c r="S11" s="4"/>
      <c r="T11" s="4"/>
      <c r="U11" s="50"/>
    </row>
    <row r="12" spans="1:25" s="1" customFormat="1" ht="18.75">
      <c r="A12" s="14">
        <v>15</v>
      </c>
      <c r="B12" s="13">
        <v>388960345</v>
      </c>
      <c r="C12" s="13" t="s">
        <v>59</v>
      </c>
      <c r="D12" s="20"/>
      <c r="E12" s="16">
        <v>4</v>
      </c>
      <c r="F12" s="16">
        <v>60</v>
      </c>
      <c r="G12" s="19" t="s">
        <v>122</v>
      </c>
      <c r="H12" s="18">
        <f t="shared" si="0"/>
        <v>5</v>
      </c>
      <c r="I12" s="16">
        <f t="shared" si="1"/>
        <v>1.2</v>
      </c>
      <c r="J12" s="16">
        <v>0</v>
      </c>
      <c r="K12" s="16">
        <f t="shared" si="2"/>
        <v>6.2</v>
      </c>
      <c r="L12" s="33">
        <v>26.7919869808951</v>
      </c>
      <c r="M12" s="34">
        <f t="shared" si="3"/>
        <v>32.991986980895099</v>
      </c>
      <c r="N12" s="35">
        <f t="shared" si="4"/>
        <v>8.125</v>
      </c>
      <c r="O12" s="36">
        <f t="shared" si="5"/>
        <v>24.866986980895099</v>
      </c>
      <c r="P12" s="18">
        <v>384984</v>
      </c>
      <c r="Q12" s="18">
        <v>1685</v>
      </c>
      <c r="R12" s="18"/>
      <c r="S12" s="18"/>
      <c r="T12" s="18"/>
      <c r="U12" s="51" t="s">
        <v>209</v>
      </c>
      <c r="V12" s="1">
        <v>15000</v>
      </c>
    </row>
    <row r="13" spans="1:25" s="2" customFormat="1" ht="18.75">
      <c r="A13" s="14">
        <v>43</v>
      </c>
      <c r="B13" s="13">
        <v>1853818182</v>
      </c>
      <c r="C13" s="13" t="s">
        <v>299</v>
      </c>
      <c r="D13" s="13" t="s">
        <v>89</v>
      </c>
      <c r="E13" s="16">
        <v>4</v>
      </c>
      <c r="F13" s="16">
        <v>60</v>
      </c>
      <c r="G13" s="22" t="s">
        <v>123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26.7576701372309</v>
      </c>
      <c r="M13" s="34">
        <f t="shared" si="3"/>
        <v>32.957670137230899</v>
      </c>
      <c r="N13" s="35">
        <f t="shared" si="4"/>
        <v>6.25</v>
      </c>
      <c r="O13" s="36">
        <f t="shared" si="5"/>
        <v>26.707670137230899</v>
      </c>
      <c r="P13" s="18">
        <v>544607</v>
      </c>
      <c r="Q13" s="18">
        <v>2190</v>
      </c>
      <c r="R13" s="18"/>
      <c r="S13" s="18"/>
      <c r="T13" s="4"/>
      <c r="U13" s="52" t="s">
        <v>210</v>
      </c>
      <c r="V13" s="53">
        <v>160</v>
      </c>
      <c r="W13" s="1"/>
      <c r="X13" s="1"/>
      <c r="Y13" s="1"/>
    </row>
    <row r="14" spans="1:25" s="2" customFormat="1" ht="18.75">
      <c r="A14" s="14">
        <v>5</v>
      </c>
      <c r="B14" s="13">
        <v>1044399218</v>
      </c>
      <c r="C14" s="14" t="s">
        <v>309</v>
      </c>
      <c r="D14" s="13" t="s">
        <v>39</v>
      </c>
      <c r="E14" s="16">
        <v>4</v>
      </c>
      <c r="F14" s="16">
        <v>50</v>
      </c>
      <c r="G14" s="22" t="s">
        <v>123</v>
      </c>
      <c r="H14" s="18">
        <f t="shared" si="0"/>
        <v>5</v>
      </c>
      <c r="I14" s="16">
        <f t="shared" si="1"/>
        <v>1</v>
      </c>
      <c r="J14" s="16">
        <v>0</v>
      </c>
      <c r="K14" s="16">
        <f t="shared" si="2"/>
        <v>6</v>
      </c>
      <c r="L14" s="33">
        <v>26.795082521677699</v>
      </c>
      <c r="M14" s="34">
        <f t="shared" si="3"/>
        <v>32.795082521677699</v>
      </c>
      <c r="N14" s="35">
        <f t="shared" si="4"/>
        <v>6.25</v>
      </c>
      <c r="O14" s="36">
        <f t="shared" si="5"/>
        <v>26.545082521677699</v>
      </c>
      <c r="P14" s="18">
        <v>373158</v>
      </c>
      <c r="Q14" s="18">
        <v>1734</v>
      </c>
      <c r="R14" s="18"/>
      <c r="S14" s="18"/>
      <c r="T14" s="18"/>
      <c r="U14" s="54" t="s">
        <v>256</v>
      </c>
      <c r="V14" s="53">
        <v>50</v>
      </c>
      <c r="W14" s="1"/>
      <c r="X14" s="1"/>
      <c r="Y14" s="1"/>
    </row>
    <row r="15" spans="1:25" s="2" customFormat="1" ht="18.75">
      <c r="A15" s="13">
        <v>116</v>
      </c>
      <c r="B15" s="13">
        <v>2122596917</v>
      </c>
      <c r="C15" s="14" t="s">
        <v>315</v>
      </c>
      <c r="D15" s="13" t="s">
        <v>217</v>
      </c>
      <c r="E15" s="16">
        <v>4</v>
      </c>
      <c r="F15" s="16">
        <v>60</v>
      </c>
      <c r="G15" s="22" t="s">
        <v>123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26.493985069143999</v>
      </c>
      <c r="M15" s="34">
        <f t="shared" si="3"/>
        <v>32.693985069143999</v>
      </c>
      <c r="N15" s="35">
        <f t="shared" si="4"/>
        <v>6.25</v>
      </c>
      <c r="O15" s="36">
        <f t="shared" si="5"/>
        <v>26.443985069143999</v>
      </c>
      <c r="P15" s="18">
        <v>289240</v>
      </c>
      <c r="Q15" s="18">
        <v>1309</v>
      </c>
      <c r="R15" s="18"/>
      <c r="S15" s="18"/>
      <c r="T15" s="48"/>
      <c r="U15" s="1" t="s">
        <v>212</v>
      </c>
      <c r="V15" s="53">
        <v>2020</v>
      </c>
      <c r="W15" s="1"/>
      <c r="X15" s="1"/>
      <c r="Y15" s="1"/>
    </row>
    <row r="16" spans="1:25" s="2" customFormat="1" ht="18.75">
      <c r="A16" s="13">
        <v>127</v>
      </c>
      <c r="B16" s="13">
        <v>615908706</v>
      </c>
      <c r="C16" s="14" t="s">
        <v>300</v>
      </c>
      <c r="D16" s="21" t="s">
        <v>240</v>
      </c>
      <c r="E16" s="16">
        <v>4</v>
      </c>
      <c r="F16" s="16">
        <v>50</v>
      </c>
      <c r="G16" s="22" t="s">
        <v>123</v>
      </c>
      <c r="H16" s="18">
        <f t="shared" si="0"/>
        <v>5</v>
      </c>
      <c r="I16" s="16">
        <f t="shared" si="1"/>
        <v>1</v>
      </c>
      <c r="J16" s="16">
        <v>0</v>
      </c>
      <c r="K16" s="16">
        <f t="shared" si="2"/>
        <v>6</v>
      </c>
      <c r="L16" s="33">
        <v>26.3580877041543</v>
      </c>
      <c r="M16" s="34">
        <f t="shared" si="3"/>
        <v>32.3580877041543</v>
      </c>
      <c r="N16" s="35">
        <f t="shared" si="4"/>
        <v>6.25</v>
      </c>
      <c r="O16" s="36">
        <f t="shared" si="5"/>
        <v>26.1080877041543</v>
      </c>
      <c r="P16" s="18">
        <v>481182</v>
      </c>
      <c r="Q16" s="18">
        <v>2174</v>
      </c>
      <c r="R16" s="18"/>
      <c r="S16" s="18"/>
      <c r="T16" s="47"/>
      <c r="U16" s="1" t="s">
        <v>213</v>
      </c>
      <c r="V16" s="53">
        <v>6</v>
      </c>
      <c r="W16" s="1"/>
      <c r="X16" s="1"/>
      <c r="Y16" s="1"/>
    </row>
    <row r="17" spans="1:25" s="2" customFormat="1" ht="18.75">
      <c r="A17" s="14">
        <v>103</v>
      </c>
      <c r="B17" s="13">
        <v>1540443440</v>
      </c>
      <c r="C17" s="13" t="s">
        <v>193</v>
      </c>
      <c r="D17" s="20" t="s">
        <v>189</v>
      </c>
      <c r="E17" s="16">
        <v>4</v>
      </c>
      <c r="F17" s="16">
        <v>50</v>
      </c>
      <c r="G17" s="22" t="s">
        <v>123</v>
      </c>
      <c r="H17" s="18">
        <f t="shared" si="0"/>
        <v>5</v>
      </c>
      <c r="I17" s="16">
        <f t="shared" si="1"/>
        <v>1</v>
      </c>
      <c r="J17" s="16">
        <v>0</v>
      </c>
      <c r="K17" s="16">
        <f t="shared" si="2"/>
        <v>6</v>
      </c>
      <c r="L17" s="33">
        <v>26.343745987166699</v>
      </c>
      <c r="M17" s="34">
        <f t="shared" si="3"/>
        <v>32.343745987166699</v>
      </c>
      <c r="N17" s="35">
        <f t="shared" si="4"/>
        <v>6.25</v>
      </c>
      <c r="O17" s="36">
        <f t="shared" si="5"/>
        <v>26.093745987166699</v>
      </c>
      <c r="P17" s="18">
        <v>302937</v>
      </c>
      <c r="Q17" s="18">
        <v>1301</v>
      </c>
      <c r="R17" s="18"/>
      <c r="S17" s="18"/>
      <c r="T17" s="18"/>
      <c r="U17" s="1" t="s">
        <v>214</v>
      </c>
      <c r="V17" s="53">
        <v>13</v>
      </c>
      <c r="W17" s="1"/>
      <c r="X17" s="1"/>
      <c r="Y17" s="1"/>
    </row>
    <row r="18" spans="1:25" s="2" customFormat="1" ht="18.75">
      <c r="A18" s="14">
        <v>94</v>
      </c>
      <c r="B18" s="13">
        <v>1885772704</v>
      </c>
      <c r="C18" s="13" t="s">
        <v>180</v>
      </c>
      <c r="D18" s="20"/>
      <c r="E18" s="16">
        <v>4</v>
      </c>
      <c r="F18" s="16">
        <v>60</v>
      </c>
      <c r="G18" s="23" t="s">
        <v>124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25.928106055752899</v>
      </c>
      <c r="M18" s="34">
        <f t="shared" si="3"/>
        <v>32.128106055752902</v>
      </c>
      <c r="N18" s="35">
        <f t="shared" si="4"/>
        <v>4.375</v>
      </c>
      <c r="O18" s="36">
        <f t="shared" si="5"/>
        <v>27.753106055752902</v>
      </c>
      <c r="P18" s="18">
        <v>297138</v>
      </c>
      <c r="Q18" s="18">
        <v>1258</v>
      </c>
      <c r="R18" s="18"/>
      <c r="S18" s="18"/>
      <c r="T18" s="47"/>
      <c r="U18" s="1"/>
      <c r="V18" s="1"/>
      <c r="W18" s="1"/>
      <c r="X18" s="1"/>
      <c r="Y18" s="1"/>
    </row>
    <row r="19" spans="1:25" s="2" customFormat="1" ht="18.75">
      <c r="A19" s="14">
        <v>46</v>
      </c>
      <c r="B19" s="13">
        <v>2109182835</v>
      </c>
      <c r="C19" s="14" t="s">
        <v>308</v>
      </c>
      <c r="D19" s="13" t="s">
        <v>92</v>
      </c>
      <c r="E19" s="16">
        <v>4</v>
      </c>
      <c r="F19" s="16">
        <v>60</v>
      </c>
      <c r="G19" s="23" t="s">
        <v>124</v>
      </c>
      <c r="H19" s="18">
        <f t="shared" si="0"/>
        <v>5</v>
      </c>
      <c r="I19" s="16">
        <f t="shared" si="1"/>
        <v>1.2</v>
      </c>
      <c r="J19" s="16">
        <v>0</v>
      </c>
      <c r="K19" s="16">
        <f t="shared" si="2"/>
        <v>6.2</v>
      </c>
      <c r="L19" s="33">
        <v>25.5313648291947</v>
      </c>
      <c r="M19" s="34">
        <f t="shared" si="3"/>
        <v>31.7313648291947</v>
      </c>
      <c r="N19" s="35">
        <f t="shared" si="4"/>
        <v>4.375</v>
      </c>
      <c r="O19" s="36">
        <f t="shared" si="5"/>
        <v>27.3563648291947</v>
      </c>
      <c r="P19" s="18">
        <v>373585</v>
      </c>
      <c r="Q19" s="18">
        <v>1660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4">
        <v>10</v>
      </c>
      <c r="B20" s="13">
        <v>2108977014</v>
      </c>
      <c r="C20" s="14" t="s">
        <v>305</v>
      </c>
      <c r="D20" s="13" t="s">
        <v>49</v>
      </c>
      <c r="E20" s="16">
        <v>4</v>
      </c>
      <c r="F20" s="16">
        <v>60</v>
      </c>
      <c r="G20" s="23" t="s">
        <v>124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25.434729379918501</v>
      </c>
      <c r="M20" s="34">
        <f t="shared" si="3"/>
        <v>31.6347293799185</v>
      </c>
      <c r="N20" s="35">
        <f t="shared" si="4"/>
        <v>4.375</v>
      </c>
      <c r="O20" s="36">
        <f t="shared" si="5"/>
        <v>27.2597293799185</v>
      </c>
      <c r="P20" s="18">
        <v>415147</v>
      </c>
      <c r="Q20" s="18">
        <v>1763</v>
      </c>
      <c r="R20" s="18"/>
      <c r="S20" s="18"/>
      <c r="T20" s="18"/>
      <c r="U20" s="1"/>
      <c r="V20" s="1"/>
      <c r="W20" s="1"/>
      <c r="X20" s="1"/>
      <c r="Y20" s="1"/>
    </row>
    <row r="21" spans="1:25" s="2" customFormat="1" ht="18.75">
      <c r="A21" s="14">
        <v>23</v>
      </c>
      <c r="B21" s="13">
        <v>340156892</v>
      </c>
      <c r="C21" s="14" t="s">
        <v>313</v>
      </c>
      <c r="D21" s="13" t="s">
        <v>70</v>
      </c>
      <c r="E21" s="16">
        <v>4</v>
      </c>
      <c r="F21" s="16">
        <v>60</v>
      </c>
      <c r="G21" s="23" t="s">
        <v>124</v>
      </c>
      <c r="H21" s="18">
        <f t="shared" si="0"/>
        <v>5</v>
      </c>
      <c r="I21" s="16">
        <f t="shared" si="1"/>
        <v>1.2</v>
      </c>
      <c r="J21" s="16">
        <v>0</v>
      </c>
      <c r="K21" s="16">
        <f t="shared" si="2"/>
        <v>6.2</v>
      </c>
      <c r="L21" s="33">
        <v>25.073628463138501</v>
      </c>
      <c r="M21" s="34">
        <f t="shared" si="3"/>
        <v>31.2736284631385</v>
      </c>
      <c r="N21" s="35">
        <f t="shared" si="4"/>
        <v>4.375</v>
      </c>
      <c r="O21" s="36">
        <f t="shared" si="5"/>
        <v>26.8986284631385</v>
      </c>
      <c r="P21" s="18">
        <v>346759</v>
      </c>
      <c r="Q21" s="18">
        <v>1643</v>
      </c>
      <c r="R21" s="18"/>
      <c r="S21" s="18"/>
      <c r="T21" s="18"/>
      <c r="U21" s="1"/>
      <c r="V21" s="1"/>
      <c r="W21" s="1"/>
      <c r="X21" s="1"/>
      <c r="Y21" s="1"/>
    </row>
    <row r="22" spans="1:25" s="2" customFormat="1" ht="18.75">
      <c r="A22" s="13">
        <v>143</v>
      </c>
      <c r="B22" s="13">
        <v>1963007427</v>
      </c>
      <c r="C22" s="14" t="s">
        <v>307</v>
      </c>
      <c r="D22" s="14" t="s">
        <v>270</v>
      </c>
      <c r="E22" s="16">
        <v>4</v>
      </c>
      <c r="F22" s="16">
        <v>60</v>
      </c>
      <c r="G22" s="57" t="s">
        <v>187</v>
      </c>
      <c r="H22" s="18">
        <f t="shared" si="0"/>
        <v>5</v>
      </c>
      <c r="I22" s="16">
        <f t="shared" si="1"/>
        <v>1.2</v>
      </c>
      <c r="J22" s="16">
        <v>0</v>
      </c>
      <c r="K22" s="16">
        <f t="shared" si="2"/>
        <v>6.2</v>
      </c>
      <c r="L22" s="33">
        <v>25.038355679351</v>
      </c>
      <c r="M22" s="34">
        <f t="shared" si="3"/>
        <v>31.238355679350999</v>
      </c>
      <c r="N22" s="35">
        <f t="shared" si="4"/>
        <v>0</v>
      </c>
      <c r="O22" s="36">
        <f t="shared" si="5"/>
        <v>31.238355679350999</v>
      </c>
      <c r="P22" s="18">
        <v>385687</v>
      </c>
      <c r="Q22" s="18">
        <v>1518</v>
      </c>
      <c r="R22" s="18"/>
      <c r="S22" s="18"/>
      <c r="T22" s="47"/>
      <c r="U22" s="1"/>
      <c r="V22" s="1"/>
      <c r="W22" s="1"/>
      <c r="X22" s="1"/>
      <c r="Y22" s="1"/>
    </row>
    <row r="23" spans="1:25" s="1" customFormat="1" ht="18.75">
      <c r="A23" s="13">
        <v>156</v>
      </c>
      <c r="B23" s="13">
        <v>1754610165</v>
      </c>
      <c r="C23" s="14" t="s">
        <v>316</v>
      </c>
      <c r="D23" s="15"/>
      <c r="E23" s="16">
        <v>4</v>
      </c>
      <c r="F23" s="16">
        <v>60</v>
      </c>
      <c r="G23" s="23" t="s">
        <v>124</v>
      </c>
      <c r="H23" s="18">
        <f t="shared" si="0"/>
        <v>5</v>
      </c>
      <c r="I23" s="16">
        <f t="shared" si="1"/>
        <v>1.2</v>
      </c>
      <c r="J23" s="16">
        <v>0</v>
      </c>
      <c r="K23" s="16">
        <f t="shared" si="2"/>
        <v>6.2</v>
      </c>
      <c r="L23" s="33">
        <v>24.977020913982301</v>
      </c>
      <c r="M23" s="34">
        <f t="shared" si="3"/>
        <v>31.1770209139823</v>
      </c>
      <c r="N23" s="35">
        <f t="shared" si="4"/>
        <v>4.375</v>
      </c>
      <c r="O23" s="36">
        <f t="shared" si="5"/>
        <v>26.8020209139823</v>
      </c>
      <c r="P23" s="18">
        <v>154554</v>
      </c>
      <c r="Q23" s="18"/>
      <c r="R23" s="4"/>
      <c r="S23" s="4"/>
      <c r="T23" s="4"/>
    </row>
    <row r="24" spans="1:25" s="1" customFormat="1" ht="18.75">
      <c r="A24" s="14">
        <v>120</v>
      </c>
      <c r="B24" s="13">
        <v>171422146</v>
      </c>
      <c r="C24" s="14" t="s">
        <v>304</v>
      </c>
      <c r="D24" s="13" t="s">
        <v>246</v>
      </c>
      <c r="E24" s="16">
        <v>3</v>
      </c>
      <c r="F24" s="16">
        <v>60</v>
      </c>
      <c r="G24" s="57" t="s">
        <v>187</v>
      </c>
      <c r="H24" s="18">
        <f t="shared" si="0"/>
        <v>3.5</v>
      </c>
      <c r="I24" s="16">
        <f t="shared" si="1"/>
        <v>1.2</v>
      </c>
      <c r="J24" s="16">
        <v>0</v>
      </c>
      <c r="K24" s="16">
        <f t="shared" si="2"/>
        <v>4.7</v>
      </c>
      <c r="L24" s="33">
        <v>26.273619197086099</v>
      </c>
      <c r="M24" s="34">
        <f t="shared" si="3"/>
        <v>30.973619197086098</v>
      </c>
      <c r="N24" s="35">
        <f t="shared" si="4"/>
        <v>0</v>
      </c>
      <c r="O24" s="36">
        <f t="shared" si="5"/>
        <v>30.973619197086098</v>
      </c>
      <c r="P24" s="18">
        <v>422616</v>
      </c>
      <c r="Q24" s="18">
        <v>2037</v>
      </c>
      <c r="R24" s="18"/>
      <c r="S24" s="18"/>
      <c r="T24" s="48"/>
    </row>
    <row r="25" spans="1:25" s="1" customFormat="1" ht="18.75">
      <c r="A25" s="14">
        <v>53</v>
      </c>
      <c r="B25" s="13">
        <v>500959924</v>
      </c>
      <c r="C25" s="14" t="s">
        <v>310</v>
      </c>
      <c r="D25" s="20" t="s">
        <v>99</v>
      </c>
      <c r="E25" s="16">
        <v>4</v>
      </c>
      <c r="F25" s="16">
        <v>60</v>
      </c>
      <c r="G25" s="57" t="s">
        <v>187</v>
      </c>
      <c r="H25" s="18">
        <f t="shared" si="0"/>
        <v>5</v>
      </c>
      <c r="I25" s="16">
        <f t="shared" si="1"/>
        <v>1.2</v>
      </c>
      <c r="J25" s="16">
        <v>0</v>
      </c>
      <c r="K25" s="16">
        <f t="shared" si="2"/>
        <v>6.2</v>
      </c>
      <c r="L25" s="33">
        <v>24.7163026640482</v>
      </c>
      <c r="M25" s="34">
        <f t="shared" si="3"/>
        <v>30.916302664048199</v>
      </c>
      <c r="N25" s="35">
        <f t="shared" si="4"/>
        <v>0</v>
      </c>
      <c r="O25" s="36">
        <f t="shared" si="5"/>
        <v>30.916302664048199</v>
      </c>
      <c r="P25" s="18">
        <v>356652</v>
      </c>
      <c r="Q25" s="18">
        <v>1764</v>
      </c>
      <c r="R25" s="18"/>
      <c r="S25" s="18"/>
      <c r="T25" s="18"/>
    </row>
    <row r="26" spans="1:25" s="1" customFormat="1" ht="18.75" customHeight="1">
      <c r="A26" s="13">
        <v>141</v>
      </c>
      <c r="B26" s="13">
        <v>1190305158</v>
      </c>
      <c r="C26" s="14" t="s">
        <v>261</v>
      </c>
      <c r="D26" s="21"/>
      <c r="E26" s="16">
        <v>2</v>
      </c>
      <c r="F26" s="16">
        <v>30</v>
      </c>
      <c r="G26" s="57" t="s">
        <v>187</v>
      </c>
      <c r="H26" s="18">
        <f t="shared" si="0"/>
        <v>2</v>
      </c>
      <c r="I26" s="16">
        <f t="shared" si="1"/>
        <v>0.6</v>
      </c>
      <c r="J26" s="16">
        <v>0</v>
      </c>
      <c r="K26" s="16">
        <f t="shared" si="2"/>
        <v>2.6</v>
      </c>
      <c r="L26" s="33">
        <v>27.8159836700687</v>
      </c>
      <c r="M26" s="34">
        <f t="shared" si="3"/>
        <v>30.415983670068702</v>
      </c>
      <c r="N26" s="35">
        <f t="shared" si="4"/>
        <v>0</v>
      </c>
      <c r="O26" s="36">
        <f t="shared" si="5"/>
        <v>30.415983670068702</v>
      </c>
      <c r="P26" s="18">
        <v>292893</v>
      </c>
      <c r="Q26" s="18">
        <v>1092</v>
      </c>
      <c r="R26" s="18"/>
      <c r="S26" s="18"/>
      <c r="T26" s="47"/>
    </row>
    <row r="27" spans="1:25" s="1" customFormat="1" ht="18.75">
      <c r="A27" s="14">
        <v>58</v>
      </c>
      <c r="B27" s="13">
        <v>1875367946</v>
      </c>
      <c r="C27" s="13" t="s">
        <v>121</v>
      </c>
      <c r="D27" s="14"/>
      <c r="E27" s="16">
        <v>0</v>
      </c>
      <c r="F27" s="16">
        <v>0</v>
      </c>
      <c r="G27" s="57" t="s">
        <v>187</v>
      </c>
      <c r="H27" s="18">
        <f t="shared" si="0"/>
        <v>0</v>
      </c>
      <c r="I27" s="16">
        <f t="shared" si="1"/>
        <v>0</v>
      </c>
      <c r="J27" s="16">
        <v>0</v>
      </c>
      <c r="K27" s="16">
        <f t="shared" si="2"/>
        <v>0</v>
      </c>
      <c r="L27" s="33">
        <v>30.169561407363499</v>
      </c>
      <c r="M27" s="34">
        <f t="shared" si="3"/>
        <v>30.169561407363499</v>
      </c>
      <c r="N27" s="35">
        <f t="shared" si="4"/>
        <v>0</v>
      </c>
      <c r="O27" s="36">
        <f t="shared" si="5"/>
        <v>30.169561407363499</v>
      </c>
      <c r="P27" s="18">
        <v>356224</v>
      </c>
      <c r="Q27" s="18">
        <v>1481</v>
      </c>
      <c r="R27" s="18"/>
      <c r="S27" s="18"/>
      <c r="T27" s="18"/>
    </row>
    <row r="28" spans="1:25" s="1" customFormat="1" ht="18.75">
      <c r="A28" s="13">
        <v>157</v>
      </c>
      <c r="B28" s="13">
        <v>738646680</v>
      </c>
      <c r="C28" s="14" t="s">
        <v>284</v>
      </c>
      <c r="D28" s="15"/>
      <c r="E28" s="16">
        <v>0</v>
      </c>
      <c r="F28" s="16">
        <v>0</v>
      </c>
      <c r="G28" s="57" t="s">
        <v>187</v>
      </c>
      <c r="H28" s="18">
        <f t="shared" si="0"/>
        <v>0</v>
      </c>
      <c r="I28" s="16">
        <f t="shared" si="1"/>
        <v>0</v>
      </c>
      <c r="J28" s="16">
        <v>0</v>
      </c>
      <c r="K28" s="16">
        <f t="shared" si="2"/>
        <v>0</v>
      </c>
      <c r="L28" s="33">
        <v>30.0249119486372</v>
      </c>
      <c r="M28" s="34">
        <f t="shared" si="3"/>
        <v>30.0249119486372</v>
      </c>
      <c r="N28" s="35">
        <f t="shared" si="4"/>
        <v>0</v>
      </c>
      <c r="O28" s="36">
        <f t="shared" si="5"/>
        <v>30.0249119486372</v>
      </c>
      <c r="P28" s="18">
        <v>256099</v>
      </c>
      <c r="Q28" s="18"/>
      <c r="R28" s="4"/>
      <c r="S28" s="4"/>
      <c r="T28" s="4"/>
    </row>
    <row r="29" spans="1:25" s="2" customFormat="1" ht="18.75">
      <c r="A29" s="14">
        <v>92</v>
      </c>
      <c r="B29" s="13">
        <v>1367873925</v>
      </c>
      <c r="C29" s="13" t="s">
        <v>191</v>
      </c>
      <c r="D29" s="20" t="s">
        <v>159</v>
      </c>
      <c r="E29" s="16">
        <v>4</v>
      </c>
      <c r="F29" s="16">
        <v>60</v>
      </c>
      <c r="G29" s="57" t="s">
        <v>187</v>
      </c>
      <c r="H29" s="18">
        <f t="shared" si="0"/>
        <v>5</v>
      </c>
      <c r="I29" s="16">
        <f t="shared" si="1"/>
        <v>1.2</v>
      </c>
      <c r="J29" s="16">
        <v>0</v>
      </c>
      <c r="K29" s="16">
        <f t="shared" si="2"/>
        <v>6.2</v>
      </c>
      <c r="L29" s="33">
        <v>23.7696228612296</v>
      </c>
      <c r="M29" s="34">
        <f t="shared" si="3"/>
        <v>29.969622861229599</v>
      </c>
      <c r="N29" s="35">
        <f t="shared" si="4"/>
        <v>0</v>
      </c>
      <c r="O29" s="36">
        <f t="shared" si="5"/>
        <v>29.969622861229599</v>
      </c>
      <c r="P29" s="18">
        <v>0</v>
      </c>
      <c r="Q29" s="18">
        <v>1623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4">
        <v>82</v>
      </c>
      <c r="B30" s="13">
        <v>982362214</v>
      </c>
      <c r="C30" s="13" t="s">
        <v>144</v>
      </c>
      <c r="D30" s="20"/>
      <c r="E30" s="16">
        <v>2</v>
      </c>
      <c r="F30" s="16">
        <v>60</v>
      </c>
      <c r="G30" s="57" t="s">
        <v>187</v>
      </c>
      <c r="H30" s="18">
        <f t="shared" si="0"/>
        <v>2</v>
      </c>
      <c r="I30" s="16">
        <f t="shared" si="1"/>
        <v>1.2</v>
      </c>
      <c r="J30" s="16">
        <v>0</v>
      </c>
      <c r="K30" s="16">
        <f t="shared" si="2"/>
        <v>3.2</v>
      </c>
      <c r="L30" s="33">
        <v>26.544684477995599</v>
      </c>
      <c r="M30" s="34">
        <f t="shared" si="3"/>
        <v>29.744684477995598</v>
      </c>
      <c r="N30" s="35">
        <f t="shared" si="4"/>
        <v>0</v>
      </c>
      <c r="O30" s="36">
        <f t="shared" si="5"/>
        <v>29.744684477995598</v>
      </c>
      <c r="P30" s="18">
        <v>377279</v>
      </c>
      <c r="Q30" s="18">
        <v>1695</v>
      </c>
      <c r="R30" s="18"/>
      <c r="S30" s="18"/>
      <c r="T30" s="18"/>
      <c r="U30" s="1"/>
      <c r="V30" s="1"/>
      <c r="W30" s="1"/>
      <c r="X30" s="1"/>
      <c r="Y30" s="1"/>
    </row>
    <row r="31" spans="1:25" s="2" customFormat="1" ht="18.75">
      <c r="A31" s="14">
        <v>122</v>
      </c>
      <c r="B31" s="13">
        <v>1940099728</v>
      </c>
      <c r="C31" s="13" t="s">
        <v>228</v>
      </c>
      <c r="D31" s="20"/>
      <c r="E31" s="16">
        <v>3</v>
      </c>
      <c r="F31" s="16">
        <v>60</v>
      </c>
      <c r="G31" s="57" t="s">
        <v>187</v>
      </c>
      <c r="H31" s="18">
        <f t="shared" si="0"/>
        <v>3.5</v>
      </c>
      <c r="I31" s="16">
        <f t="shared" si="1"/>
        <v>1.2</v>
      </c>
      <c r="J31" s="16">
        <v>0</v>
      </c>
      <c r="K31" s="16">
        <f t="shared" si="2"/>
        <v>4.7</v>
      </c>
      <c r="L31" s="33">
        <v>24.973816823243801</v>
      </c>
      <c r="M31" s="34">
        <f t="shared" si="3"/>
        <v>29.673816823243801</v>
      </c>
      <c r="N31" s="35">
        <f t="shared" si="4"/>
        <v>0</v>
      </c>
      <c r="O31" s="36">
        <f t="shared" si="5"/>
        <v>29.673816823243801</v>
      </c>
      <c r="P31" s="18">
        <v>402077</v>
      </c>
      <c r="Q31" s="18">
        <v>1750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3">
        <v>138</v>
      </c>
      <c r="B32" s="13">
        <v>1440730282</v>
      </c>
      <c r="C32" s="14" t="s">
        <v>258</v>
      </c>
      <c r="D32" s="21"/>
      <c r="E32" s="16">
        <v>0</v>
      </c>
      <c r="F32" s="16">
        <v>60</v>
      </c>
      <c r="G32" s="57" t="s">
        <v>187</v>
      </c>
      <c r="H32" s="18">
        <f t="shared" si="0"/>
        <v>0</v>
      </c>
      <c r="I32" s="16">
        <f t="shared" si="1"/>
        <v>1.2</v>
      </c>
      <c r="J32" s="16">
        <v>0</v>
      </c>
      <c r="K32" s="16">
        <f t="shared" si="2"/>
        <v>1.2</v>
      </c>
      <c r="L32" s="33">
        <v>27.9490279249951</v>
      </c>
      <c r="M32" s="34">
        <f t="shared" si="3"/>
        <v>29.149027924995099</v>
      </c>
      <c r="N32" s="35">
        <f t="shared" si="4"/>
        <v>0</v>
      </c>
      <c r="O32" s="36">
        <f t="shared" si="5"/>
        <v>29.149027924995099</v>
      </c>
      <c r="P32" s="18">
        <v>313358</v>
      </c>
      <c r="Q32" s="18">
        <v>1162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3">
        <v>144</v>
      </c>
      <c r="B33" s="13">
        <v>1763923855</v>
      </c>
      <c r="C33" s="14" t="s">
        <v>269</v>
      </c>
      <c r="D33" s="21"/>
      <c r="E33" s="16">
        <v>2</v>
      </c>
      <c r="F33" s="16">
        <v>60</v>
      </c>
      <c r="G33" s="57" t="s">
        <v>187</v>
      </c>
      <c r="H33" s="18">
        <f t="shared" si="0"/>
        <v>2</v>
      </c>
      <c r="I33" s="16">
        <f t="shared" si="1"/>
        <v>1.2</v>
      </c>
      <c r="J33" s="16">
        <v>0</v>
      </c>
      <c r="K33" s="16">
        <f t="shared" si="2"/>
        <v>3.2</v>
      </c>
      <c r="L33" s="33">
        <v>25.339396407505198</v>
      </c>
      <c r="M33" s="34">
        <f t="shared" si="3"/>
        <v>28.539396407505198</v>
      </c>
      <c r="N33" s="35">
        <f t="shared" si="4"/>
        <v>0</v>
      </c>
      <c r="O33" s="36">
        <f t="shared" si="5"/>
        <v>28.539396407505198</v>
      </c>
      <c r="P33" s="18">
        <v>248401</v>
      </c>
      <c r="Q33" s="18">
        <v>1210</v>
      </c>
      <c r="R33" s="4"/>
      <c r="S33" s="4"/>
      <c r="T33" s="4"/>
      <c r="U33" s="1"/>
      <c r="V33" s="1"/>
      <c r="W33" s="1"/>
      <c r="X33" s="1"/>
      <c r="Y33" s="1"/>
    </row>
    <row r="34" spans="1:25" s="2" customFormat="1" ht="18.75">
      <c r="A34" s="14">
        <v>78</v>
      </c>
      <c r="B34" s="13">
        <v>783202763</v>
      </c>
      <c r="C34" s="14" t="s">
        <v>322</v>
      </c>
      <c r="D34" s="13" t="s">
        <v>148</v>
      </c>
      <c r="E34" s="16">
        <v>2</v>
      </c>
      <c r="F34" s="16">
        <v>40</v>
      </c>
      <c r="G34" s="57" t="s">
        <v>187</v>
      </c>
      <c r="H34" s="18">
        <f t="shared" si="0"/>
        <v>2</v>
      </c>
      <c r="I34" s="16">
        <f t="shared" si="1"/>
        <v>0.8</v>
      </c>
      <c r="J34" s="16">
        <v>0</v>
      </c>
      <c r="K34" s="16">
        <f t="shared" si="2"/>
        <v>2.8</v>
      </c>
      <c r="L34" s="33">
        <v>25.606848680342299</v>
      </c>
      <c r="M34" s="34">
        <f t="shared" si="3"/>
        <v>28.4068486803423</v>
      </c>
      <c r="N34" s="35">
        <f t="shared" si="4"/>
        <v>0</v>
      </c>
      <c r="O34" s="36">
        <f t="shared" si="5"/>
        <v>28.4068486803423</v>
      </c>
      <c r="P34" s="18">
        <v>311409</v>
      </c>
      <c r="Q34" s="18">
        <v>1249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3">
        <v>130</v>
      </c>
      <c r="B35" s="13">
        <v>1957463045</v>
      </c>
      <c r="C35" s="14" t="s">
        <v>238</v>
      </c>
      <c r="D35" s="21"/>
      <c r="E35" s="16">
        <v>2</v>
      </c>
      <c r="F35" s="16">
        <v>60</v>
      </c>
      <c r="G35" s="57" t="s">
        <v>187</v>
      </c>
      <c r="H35" s="18">
        <f t="shared" si="0"/>
        <v>2</v>
      </c>
      <c r="I35" s="16">
        <f t="shared" si="1"/>
        <v>1.2</v>
      </c>
      <c r="J35" s="16">
        <v>0</v>
      </c>
      <c r="K35" s="16">
        <f t="shared" si="2"/>
        <v>3.2</v>
      </c>
      <c r="L35" s="33">
        <v>24.9600972284039</v>
      </c>
      <c r="M35" s="34">
        <f t="shared" si="3"/>
        <v>28.160097228403899</v>
      </c>
      <c r="N35" s="35">
        <f t="shared" si="4"/>
        <v>0</v>
      </c>
      <c r="O35" s="36">
        <f t="shared" si="5"/>
        <v>28.160097228403899</v>
      </c>
      <c r="P35" s="18">
        <v>377750</v>
      </c>
      <c r="Q35" s="18">
        <v>1689</v>
      </c>
      <c r="R35" s="18"/>
      <c r="S35" s="18"/>
      <c r="T35" s="47"/>
      <c r="U35" s="1"/>
      <c r="V35" s="1"/>
      <c r="W35" s="1"/>
      <c r="X35" s="1"/>
      <c r="Y35" s="1"/>
    </row>
    <row r="36" spans="1:25" s="2" customFormat="1" ht="18.75">
      <c r="A36" s="14">
        <v>107</v>
      </c>
      <c r="B36" s="13">
        <v>662528105</v>
      </c>
      <c r="C36" s="13" t="s">
        <v>195</v>
      </c>
      <c r="D36" s="20"/>
      <c r="E36" s="16">
        <v>0</v>
      </c>
      <c r="F36" s="16">
        <v>0</v>
      </c>
      <c r="G36" s="57" t="s">
        <v>187</v>
      </c>
      <c r="H36" s="18">
        <f t="shared" si="0"/>
        <v>0</v>
      </c>
      <c r="I36" s="16">
        <f t="shared" si="1"/>
        <v>0</v>
      </c>
      <c r="J36" s="16">
        <v>0</v>
      </c>
      <c r="K36" s="16">
        <f t="shared" si="2"/>
        <v>0</v>
      </c>
      <c r="L36" s="33">
        <v>28.128268565663902</v>
      </c>
      <c r="M36" s="34">
        <f t="shared" si="3"/>
        <v>28.128268565663902</v>
      </c>
      <c r="N36" s="35">
        <f t="shared" si="4"/>
        <v>0</v>
      </c>
      <c r="O36" s="36">
        <f t="shared" si="5"/>
        <v>28.128268565663902</v>
      </c>
      <c r="P36" s="18">
        <v>310150</v>
      </c>
      <c r="Q36" s="18">
        <v>1475</v>
      </c>
      <c r="R36" s="18"/>
      <c r="S36" s="18"/>
      <c r="T36" s="47"/>
      <c r="U36" s="1"/>
      <c r="V36" s="1"/>
      <c r="W36" s="1"/>
      <c r="X36" s="1"/>
      <c r="Y36" s="1"/>
    </row>
    <row r="37" spans="1:25" s="1" customFormat="1" ht="18.75">
      <c r="A37" s="13">
        <v>148</v>
      </c>
      <c r="B37" s="13">
        <v>1579518877</v>
      </c>
      <c r="C37" s="14" t="s">
        <v>274</v>
      </c>
      <c r="D37" s="21"/>
      <c r="E37" s="16">
        <v>1</v>
      </c>
      <c r="F37" s="16">
        <v>49</v>
      </c>
      <c r="G37" s="57" t="s">
        <v>187</v>
      </c>
      <c r="H37" s="18">
        <f t="shared" si="0"/>
        <v>1</v>
      </c>
      <c r="I37" s="16">
        <f t="shared" si="1"/>
        <v>0.98</v>
      </c>
      <c r="J37" s="16">
        <v>0</v>
      </c>
      <c r="K37" s="16">
        <f t="shared" si="2"/>
        <v>1.98</v>
      </c>
      <c r="L37" s="33">
        <v>25.932023081941502</v>
      </c>
      <c r="M37" s="34">
        <f t="shared" si="3"/>
        <v>27.912023081941502</v>
      </c>
      <c r="N37" s="35">
        <f t="shared" ref="N37:N57" si="6">VLOOKUP(G37,$U$3:$V$10,2,FALSE)</f>
        <v>0</v>
      </c>
      <c r="O37" s="36">
        <f t="shared" si="5"/>
        <v>27.912023081941502</v>
      </c>
      <c r="P37" s="18">
        <v>297575</v>
      </c>
      <c r="Q37" s="18">
        <v>1164</v>
      </c>
      <c r="R37" s="4"/>
      <c r="S37" s="4"/>
      <c r="T37" s="4"/>
    </row>
    <row r="38" spans="1:25" s="2" customFormat="1" ht="18.75">
      <c r="A38" s="13">
        <v>153</v>
      </c>
      <c r="B38" s="13">
        <v>666586355</v>
      </c>
      <c r="C38" s="14" t="s">
        <v>282</v>
      </c>
      <c r="D38" s="21"/>
      <c r="E38" s="16">
        <v>0</v>
      </c>
      <c r="F38" s="16">
        <v>0</v>
      </c>
      <c r="G38" s="57" t="s">
        <v>187</v>
      </c>
      <c r="H38" s="18">
        <f t="shared" si="0"/>
        <v>0</v>
      </c>
      <c r="I38" s="16">
        <f t="shared" si="1"/>
        <v>0</v>
      </c>
      <c r="J38" s="16">
        <v>0</v>
      </c>
      <c r="K38" s="16">
        <f t="shared" si="2"/>
        <v>0</v>
      </c>
      <c r="L38" s="33">
        <v>27.8929007376641</v>
      </c>
      <c r="M38" s="34">
        <f t="shared" si="3"/>
        <v>27.8929007376641</v>
      </c>
      <c r="N38" s="35">
        <f t="shared" si="6"/>
        <v>0</v>
      </c>
      <c r="O38" s="36">
        <f t="shared" si="5"/>
        <v>27.8929007376641</v>
      </c>
      <c r="P38" s="18">
        <v>289493</v>
      </c>
      <c r="Q38" s="18">
        <v>1328</v>
      </c>
      <c r="R38" s="4"/>
      <c r="S38" s="4"/>
      <c r="T38" s="4"/>
      <c r="U38" s="1"/>
      <c r="V38" s="1"/>
      <c r="W38" s="1"/>
      <c r="X38" s="1"/>
      <c r="Y38" s="1"/>
    </row>
    <row r="39" spans="1:25" s="2" customFormat="1" ht="18.75">
      <c r="A39" s="13">
        <v>140</v>
      </c>
      <c r="B39" s="13">
        <v>1065672847</v>
      </c>
      <c r="C39" s="14" t="s">
        <v>259</v>
      </c>
      <c r="D39" s="21"/>
      <c r="E39" s="16">
        <v>0</v>
      </c>
      <c r="F39" s="16">
        <v>0</v>
      </c>
      <c r="G39" s="57" t="s">
        <v>187</v>
      </c>
      <c r="H39" s="18">
        <f t="shared" si="0"/>
        <v>0</v>
      </c>
      <c r="I39" s="16">
        <f t="shared" si="1"/>
        <v>0</v>
      </c>
      <c r="J39" s="16">
        <v>0</v>
      </c>
      <c r="K39" s="16">
        <f t="shared" si="2"/>
        <v>0</v>
      </c>
      <c r="L39" s="33">
        <v>27.807848165689801</v>
      </c>
      <c r="M39" s="34">
        <f t="shared" si="3"/>
        <v>27.807848165689801</v>
      </c>
      <c r="N39" s="35">
        <f t="shared" si="6"/>
        <v>0</v>
      </c>
      <c r="O39" s="36">
        <f t="shared" si="5"/>
        <v>27.807848165689801</v>
      </c>
      <c r="P39" s="18">
        <v>291437</v>
      </c>
      <c r="Q39" s="18">
        <v>968</v>
      </c>
      <c r="R39" s="18"/>
      <c r="S39" s="18"/>
      <c r="T39" s="47"/>
      <c r="U39" s="1"/>
      <c r="V39" s="1"/>
      <c r="W39" s="1"/>
      <c r="X39" s="1"/>
      <c r="Y39" s="1"/>
    </row>
    <row r="40" spans="1:25" s="2" customFormat="1" ht="18.75">
      <c r="A40" s="13">
        <v>164</v>
      </c>
      <c r="B40" s="13">
        <v>1005320430</v>
      </c>
      <c r="C40" s="14" t="s">
        <v>294</v>
      </c>
      <c r="D40" s="15"/>
      <c r="E40" s="16">
        <v>0</v>
      </c>
      <c r="F40" s="16">
        <v>43</v>
      </c>
      <c r="G40" s="57" t="s">
        <v>187</v>
      </c>
      <c r="H40" s="18">
        <f t="shared" si="0"/>
        <v>0</v>
      </c>
      <c r="I40" s="16">
        <f t="shared" si="1"/>
        <v>0.86</v>
      </c>
      <c r="J40" s="16">
        <v>0</v>
      </c>
      <c r="K40" s="16">
        <f t="shared" si="2"/>
        <v>0.86</v>
      </c>
      <c r="L40" s="33">
        <v>26.837710649484201</v>
      </c>
      <c r="M40" s="34">
        <f t="shared" si="3"/>
        <v>27.6977106494842</v>
      </c>
      <c r="N40" s="35">
        <f t="shared" si="6"/>
        <v>0</v>
      </c>
      <c r="O40" s="36">
        <f t="shared" si="5"/>
        <v>27.6977106494842</v>
      </c>
      <c r="P40" s="18">
        <v>176350</v>
      </c>
      <c r="Q40" s="18">
        <v>1022</v>
      </c>
      <c r="R40" s="4"/>
      <c r="S40" s="4"/>
      <c r="T40" s="4"/>
      <c r="U40" s="1"/>
      <c r="V40" s="1"/>
      <c r="W40" s="1"/>
      <c r="X40" s="1"/>
      <c r="Y40" s="1"/>
    </row>
    <row r="41" spans="1:25" s="2" customFormat="1" ht="18.75">
      <c r="A41" s="13">
        <v>167</v>
      </c>
      <c r="B41" s="13">
        <v>1173807161</v>
      </c>
      <c r="C41" s="14" t="s">
        <v>324</v>
      </c>
      <c r="D41" s="15"/>
      <c r="E41" s="16">
        <v>0</v>
      </c>
      <c r="F41" s="16">
        <v>40</v>
      </c>
      <c r="G41" s="57" t="s">
        <v>187</v>
      </c>
      <c r="H41" s="18">
        <f t="shared" si="0"/>
        <v>0</v>
      </c>
      <c r="I41" s="16">
        <f t="shared" si="1"/>
        <v>0.8</v>
      </c>
      <c r="J41" s="16">
        <v>0</v>
      </c>
      <c r="K41" s="16">
        <f t="shared" si="2"/>
        <v>0.8</v>
      </c>
      <c r="L41" s="33">
        <v>26.417715285338101</v>
      </c>
      <c r="M41" s="34">
        <f t="shared" si="3"/>
        <v>27.217715285338102</v>
      </c>
      <c r="N41" s="35">
        <f t="shared" si="6"/>
        <v>0</v>
      </c>
      <c r="O41" s="36">
        <f t="shared" si="5"/>
        <v>27.217715285338102</v>
      </c>
      <c r="P41" s="18"/>
      <c r="Q41" s="18"/>
      <c r="R41" s="4"/>
      <c r="S41" s="4"/>
      <c r="T41" s="4"/>
      <c r="U41" s="1"/>
      <c r="V41" s="1"/>
      <c r="W41" s="1"/>
      <c r="X41" s="1"/>
      <c r="Y41" s="1"/>
    </row>
    <row r="42" spans="1:25" s="1" customFormat="1" ht="18.75">
      <c r="A42" s="14">
        <v>33</v>
      </c>
      <c r="B42" s="13">
        <v>1006436515</v>
      </c>
      <c r="C42" s="14" t="s">
        <v>312</v>
      </c>
      <c r="D42" s="13" t="s">
        <v>79</v>
      </c>
      <c r="E42" s="16">
        <v>0</v>
      </c>
      <c r="F42" s="16">
        <v>0</v>
      </c>
      <c r="G42" s="57" t="s">
        <v>187</v>
      </c>
      <c r="H42" s="18">
        <f t="shared" si="0"/>
        <v>0</v>
      </c>
      <c r="I42" s="16">
        <f t="shared" si="1"/>
        <v>0</v>
      </c>
      <c r="J42" s="16">
        <v>0</v>
      </c>
      <c r="K42" s="16">
        <f t="shared" si="2"/>
        <v>0</v>
      </c>
      <c r="L42" s="33">
        <v>26.812550503049302</v>
      </c>
      <c r="M42" s="34">
        <f t="shared" si="3"/>
        <v>26.812550503049302</v>
      </c>
      <c r="N42" s="35">
        <f t="shared" si="6"/>
        <v>0</v>
      </c>
      <c r="O42" s="36">
        <f t="shared" si="5"/>
        <v>26.812550503049302</v>
      </c>
      <c r="P42" s="18">
        <v>348741</v>
      </c>
      <c r="Q42" s="18">
        <v>1608</v>
      </c>
      <c r="R42" s="18"/>
      <c r="S42" s="18"/>
      <c r="T42" s="4"/>
    </row>
    <row r="43" spans="1:25" s="1" customFormat="1" ht="18.75">
      <c r="A43" s="13">
        <v>110</v>
      </c>
      <c r="B43" s="13">
        <v>1968703358</v>
      </c>
      <c r="C43" s="14" t="s">
        <v>302</v>
      </c>
      <c r="D43" s="13" t="s">
        <v>239</v>
      </c>
      <c r="E43" s="16">
        <v>0</v>
      </c>
      <c r="F43" s="16">
        <v>0</v>
      </c>
      <c r="G43" s="57" t="s">
        <v>187</v>
      </c>
      <c r="H43" s="18">
        <f t="shared" si="0"/>
        <v>0</v>
      </c>
      <c r="I43" s="16">
        <f t="shared" si="1"/>
        <v>0</v>
      </c>
      <c r="J43" s="16">
        <v>0</v>
      </c>
      <c r="K43" s="16">
        <f t="shared" si="2"/>
        <v>0</v>
      </c>
      <c r="L43" s="33">
        <v>26.78</v>
      </c>
      <c r="M43" s="34">
        <f t="shared" si="3"/>
        <v>26.78</v>
      </c>
      <c r="N43" s="35">
        <f t="shared" si="6"/>
        <v>0</v>
      </c>
      <c r="O43" s="36">
        <f t="shared" si="5"/>
        <v>26.78</v>
      </c>
      <c r="P43" s="18">
        <v>450886</v>
      </c>
      <c r="Q43" s="18">
        <v>1994</v>
      </c>
      <c r="R43" s="18"/>
      <c r="S43" s="18"/>
      <c r="T43" s="33"/>
    </row>
    <row r="44" spans="1:25" s="1" customFormat="1" ht="18.75">
      <c r="A44" s="14">
        <v>1</v>
      </c>
      <c r="B44" s="13">
        <v>1782151946</v>
      </c>
      <c r="C44" s="14" t="s">
        <v>303</v>
      </c>
      <c r="D44" s="13" t="s">
        <v>26</v>
      </c>
      <c r="E44" s="16">
        <v>0</v>
      </c>
      <c r="F44" s="16">
        <v>0</v>
      </c>
      <c r="G44" s="57" t="s">
        <v>187</v>
      </c>
      <c r="H44" s="18">
        <f t="shared" si="0"/>
        <v>0</v>
      </c>
      <c r="I44" s="16">
        <f t="shared" si="1"/>
        <v>0</v>
      </c>
      <c r="J44" s="16">
        <v>0</v>
      </c>
      <c r="K44" s="16">
        <f t="shared" si="2"/>
        <v>0</v>
      </c>
      <c r="L44" s="33">
        <v>26.59</v>
      </c>
      <c r="M44" s="34">
        <f t="shared" si="3"/>
        <v>26.59</v>
      </c>
      <c r="N44" s="35">
        <f t="shared" si="6"/>
        <v>0</v>
      </c>
      <c r="O44" s="36">
        <f t="shared" si="5"/>
        <v>26.59</v>
      </c>
      <c r="P44" s="18">
        <v>440989</v>
      </c>
      <c r="Q44" s="18">
        <v>2056</v>
      </c>
      <c r="R44" s="18"/>
      <c r="S44" s="18"/>
      <c r="T44" s="18"/>
    </row>
    <row r="45" spans="1:25" s="1" customFormat="1" ht="18.75">
      <c r="A45" s="14">
        <v>62</v>
      </c>
      <c r="B45" s="13">
        <v>643913124</v>
      </c>
      <c r="C45" s="14" t="s">
        <v>301</v>
      </c>
      <c r="D45" s="13" t="s">
        <v>125</v>
      </c>
      <c r="E45" s="16">
        <v>0</v>
      </c>
      <c r="F45" s="16">
        <v>0</v>
      </c>
      <c r="G45" s="57" t="s">
        <v>187</v>
      </c>
      <c r="H45" s="18">
        <f t="shared" si="0"/>
        <v>0</v>
      </c>
      <c r="I45" s="16">
        <f t="shared" si="1"/>
        <v>0</v>
      </c>
      <c r="J45" s="16">
        <v>0</v>
      </c>
      <c r="K45" s="16">
        <f t="shared" si="2"/>
        <v>0</v>
      </c>
      <c r="L45" s="33">
        <v>26.404814009244099</v>
      </c>
      <c r="M45" s="34">
        <f t="shared" si="3"/>
        <v>26.404814009244099</v>
      </c>
      <c r="N45" s="35">
        <f t="shared" si="6"/>
        <v>0</v>
      </c>
      <c r="O45" s="36">
        <f t="shared" si="5"/>
        <v>26.404814009244099</v>
      </c>
      <c r="P45" s="18">
        <v>455403</v>
      </c>
      <c r="Q45" s="18">
        <v>2089</v>
      </c>
      <c r="R45" s="18"/>
      <c r="S45" s="18"/>
      <c r="T45" s="18"/>
    </row>
    <row r="46" spans="1:25" s="3" customFormat="1" ht="18.75">
      <c r="A46" s="14">
        <v>26</v>
      </c>
      <c r="B46" s="13">
        <v>1754932067</v>
      </c>
      <c r="C46" s="14" t="s">
        <v>314</v>
      </c>
      <c r="D46" s="13" t="s">
        <v>72</v>
      </c>
      <c r="E46" s="16">
        <v>1</v>
      </c>
      <c r="F46" s="16">
        <v>60</v>
      </c>
      <c r="G46" s="57" t="s">
        <v>187</v>
      </c>
      <c r="H46" s="18">
        <f t="shared" si="0"/>
        <v>1</v>
      </c>
      <c r="I46" s="16">
        <f t="shared" si="1"/>
        <v>1.2</v>
      </c>
      <c r="J46" s="16">
        <v>0</v>
      </c>
      <c r="K46" s="16">
        <f t="shared" si="2"/>
        <v>2.2000000000000002</v>
      </c>
      <c r="L46" s="33">
        <v>24.0100235169939</v>
      </c>
      <c r="M46" s="34">
        <f t="shared" si="3"/>
        <v>26.2100235169939</v>
      </c>
      <c r="N46" s="35">
        <f t="shared" si="6"/>
        <v>0</v>
      </c>
      <c r="O46" s="36">
        <f t="shared" si="5"/>
        <v>26.2100235169939</v>
      </c>
      <c r="P46" s="18">
        <v>338274</v>
      </c>
      <c r="Q46" s="18">
        <v>1588</v>
      </c>
      <c r="R46" s="18"/>
      <c r="S46" s="18"/>
      <c r="T46" s="18"/>
    </row>
    <row r="47" spans="1:25" s="3" customFormat="1" ht="18.75">
      <c r="A47" s="14">
        <v>34</v>
      </c>
      <c r="B47" s="13">
        <v>2021794494</v>
      </c>
      <c r="C47" s="13" t="s">
        <v>80</v>
      </c>
      <c r="D47" s="20"/>
      <c r="E47" s="16">
        <v>0</v>
      </c>
      <c r="F47" s="16">
        <v>10</v>
      </c>
      <c r="G47" s="57" t="s">
        <v>187</v>
      </c>
      <c r="H47" s="18">
        <f t="shared" si="0"/>
        <v>0</v>
      </c>
      <c r="I47" s="16">
        <f t="shared" si="1"/>
        <v>0.2</v>
      </c>
      <c r="J47" s="16">
        <v>0</v>
      </c>
      <c r="K47" s="16">
        <f t="shared" si="2"/>
        <v>0.2</v>
      </c>
      <c r="L47" s="33">
        <v>25.7467749470242</v>
      </c>
      <c r="M47" s="34">
        <f t="shared" si="3"/>
        <v>25.946774947024199</v>
      </c>
      <c r="N47" s="35">
        <f t="shared" si="6"/>
        <v>0</v>
      </c>
      <c r="O47" s="36">
        <f t="shared" si="5"/>
        <v>25.946774947024199</v>
      </c>
      <c r="P47" s="18">
        <v>385311</v>
      </c>
      <c r="Q47" s="18">
        <v>1862</v>
      </c>
      <c r="R47" s="18"/>
      <c r="S47" s="18"/>
      <c r="T47" s="47"/>
    </row>
    <row r="48" spans="1:25" s="3" customFormat="1" ht="18.75">
      <c r="A48" s="13">
        <v>170</v>
      </c>
      <c r="B48" s="13">
        <v>1659068972</v>
      </c>
      <c r="C48" s="14" t="s">
        <v>320</v>
      </c>
      <c r="D48" s="4"/>
      <c r="E48" s="16">
        <v>0</v>
      </c>
      <c r="F48" s="16">
        <v>9</v>
      </c>
      <c r="G48" s="57" t="s">
        <v>187</v>
      </c>
      <c r="H48" s="18">
        <f t="shared" si="0"/>
        <v>0</v>
      </c>
      <c r="I48" s="16">
        <f t="shared" si="1"/>
        <v>0.18</v>
      </c>
      <c r="J48" s="16">
        <v>0</v>
      </c>
      <c r="K48" s="16">
        <f t="shared" si="2"/>
        <v>0.18</v>
      </c>
      <c r="L48" s="33">
        <v>25.613283091267601</v>
      </c>
      <c r="M48" s="34">
        <f t="shared" si="3"/>
        <v>25.7932830912676</v>
      </c>
      <c r="N48" s="35">
        <f t="shared" si="6"/>
        <v>0</v>
      </c>
      <c r="O48" s="36">
        <f t="shared" si="5"/>
        <v>25.7932830912676</v>
      </c>
      <c r="P48" s="64">
        <v>90193</v>
      </c>
      <c r="Q48" s="18"/>
      <c r="R48" s="4"/>
      <c r="S48" s="4"/>
      <c r="T48" s="4"/>
    </row>
    <row r="49" spans="1:20" ht="18.75">
      <c r="A49" s="14">
        <v>2</v>
      </c>
      <c r="B49" s="13">
        <v>13685366739</v>
      </c>
      <c r="C49" s="13" t="s">
        <v>30</v>
      </c>
      <c r="D49" s="24"/>
      <c r="E49" s="16">
        <v>0</v>
      </c>
      <c r="F49" s="16">
        <v>41</v>
      </c>
      <c r="G49" s="57" t="s">
        <v>187</v>
      </c>
      <c r="H49" s="18">
        <f>E49</f>
        <v>0</v>
      </c>
      <c r="I49" s="16">
        <f>F49/$V$13</f>
        <v>0.25624999999999998</v>
      </c>
      <c r="J49" s="16">
        <v>0</v>
      </c>
      <c r="K49" s="16">
        <f t="shared" si="2"/>
        <v>0.25624999999999998</v>
      </c>
      <c r="L49" s="33">
        <v>25.166306105356</v>
      </c>
      <c r="M49" s="34">
        <f t="shared" si="3"/>
        <v>25.422556105356001</v>
      </c>
      <c r="N49" s="35">
        <f t="shared" si="6"/>
        <v>0</v>
      </c>
      <c r="O49" s="36">
        <f t="shared" si="5"/>
        <v>25.422556105356001</v>
      </c>
      <c r="P49" s="18">
        <v>225386</v>
      </c>
      <c r="Q49" s="18">
        <v>1393</v>
      </c>
      <c r="R49" s="18"/>
      <c r="S49" s="18"/>
      <c r="T49" s="18"/>
    </row>
    <row r="50" spans="1:20" ht="18.75">
      <c r="A50" s="13">
        <v>161</v>
      </c>
      <c r="B50" s="13">
        <v>93971185</v>
      </c>
      <c r="C50" s="14" t="s">
        <v>289</v>
      </c>
      <c r="D50" s="15"/>
      <c r="E50" s="16">
        <v>0</v>
      </c>
      <c r="F50" s="16">
        <v>0</v>
      </c>
      <c r="G50" s="57" t="s">
        <v>187</v>
      </c>
      <c r="H50" s="18">
        <f t="shared" ref="H50:H57" si="7">E50+IF(E50&gt;2,(E50-2)*0.5,0)</f>
        <v>0</v>
      </c>
      <c r="I50" s="16">
        <f t="shared" ref="I50:I57" si="8">F50/$V$14</f>
        <v>0</v>
      </c>
      <c r="J50" s="16">
        <v>0</v>
      </c>
      <c r="K50" s="16">
        <f t="shared" si="2"/>
        <v>0</v>
      </c>
      <c r="L50" s="33">
        <v>23.488893639039102</v>
      </c>
      <c r="M50" s="34">
        <f t="shared" si="3"/>
        <v>23.488893639039102</v>
      </c>
      <c r="N50" s="35">
        <f t="shared" si="6"/>
        <v>0</v>
      </c>
      <c r="O50" s="36">
        <f t="shared" si="5"/>
        <v>23.488893639039102</v>
      </c>
      <c r="P50" s="18">
        <v>189747</v>
      </c>
      <c r="Q50" s="18"/>
      <c r="R50" s="18"/>
      <c r="S50" s="4"/>
      <c r="T50" s="4"/>
    </row>
    <row r="51" spans="1:20" ht="18.75">
      <c r="A51" s="13">
        <v>126</v>
      </c>
      <c r="B51" s="13">
        <v>2052156392</v>
      </c>
      <c r="C51" s="14" t="s">
        <v>234</v>
      </c>
      <c r="D51" s="21"/>
      <c r="E51" s="16">
        <v>0</v>
      </c>
      <c r="F51" s="16">
        <v>0</v>
      </c>
      <c r="G51" s="57" t="s">
        <v>187</v>
      </c>
      <c r="H51" s="18">
        <f t="shared" si="7"/>
        <v>0</v>
      </c>
      <c r="I51" s="16">
        <f t="shared" si="8"/>
        <v>0</v>
      </c>
      <c r="J51" s="16">
        <v>0</v>
      </c>
      <c r="K51" s="16">
        <f t="shared" si="2"/>
        <v>0</v>
      </c>
      <c r="L51" s="33">
        <v>23.487854270305899</v>
      </c>
      <c r="M51" s="34">
        <f t="shared" si="3"/>
        <v>23.487854270305899</v>
      </c>
      <c r="N51" s="35">
        <f t="shared" si="6"/>
        <v>0</v>
      </c>
      <c r="O51" s="36">
        <f t="shared" si="5"/>
        <v>23.487854270305899</v>
      </c>
      <c r="P51" s="18">
        <v>387951</v>
      </c>
      <c r="Q51" s="18">
        <v>1837</v>
      </c>
      <c r="R51" s="18"/>
      <c r="S51" s="18"/>
      <c r="T51" s="47"/>
    </row>
    <row r="52" spans="1:20" ht="18.75">
      <c r="A52" s="13">
        <v>169</v>
      </c>
      <c r="B52" s="13">
        <v>1280938546</v>
      </c>
      <c r="C52" s="14" t="s">
        <v>317</v>
      </c>
      <c r="D52" s="15"/>
      <c r="E52" s="16">
        <v>0</v>
      </c>
      <c r="F52" s="16">
        <v>0</v>
      </c>
      <c r="G52" s="57" t="s">
        <v>187</v>
      </c>
      <c r="H52" s="18">
        <f t="shared" si="7"/>
        <v>0</v>
      </c>
      <c r="I52" s="16">
        <f t="shared" si="8"/>
        <v>0</v>
      </c>
      <c r="J52" s="16">
        <v>0</v>
      </c>
      <c r="K52" s="16">
        <f t="shared" si="2"/>
        <v>0</v>
      </c>
      <c r="L52" s="33">
        <v>22.736320808353302</v>
      </c>
      <c r="M52" s="34">
        <f t="shared" si="3"/>
        <v>22.736320808353302</v>
      </c>
      <c r="N52" s="35">
        <f t="shared" si="6"/>
        <v>0</v>
      </c>
      <c r="O52" s="36">
        <f t="shared" si="5"/>
        <v>22.736320808353302</v>
      </c>
      <c r="P52" s="18">
        <v>131368</v>
      </c>
      <c r="Q52" s="18"/>
      <c r="R52" s="4"/>
      <c r="S52" s="4"/>
      <c r="T52" s="4"/>
    </row>
    <row r="53" spans="1:20" ht="18.75">
      <c r="A53" s="13">
        <v>165</v>
      </c>
      <c r="B53" s="13">
        <v>1512494000</v>
      </c>
      <c r="C53" s="14" t="s">
        <v>295</v>
      </c>
      <c r="D53" s="15"/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8"/>
        <v>0</v>
      </c>
      <c r="J53" s="16">
        <v>0</v>
      </c>
      <c r="K53" s="16">
        <f t="shared" si="2"/>
        <v>0</v>
      </c>
      <c r="L53" s="33">
        <v>21.898196656806199</v>
      </c>
      <c r="M53" s="34">
        <f t="shared" si="3"/>
        <v>21.898196656806199</v>
      </c>
      <c r="N53" s="35">
        <f t="shared" si="6"/>
        <v>0</v>
      </c>
      <c r="O53" s="36">
        <f t="shared" si="5"/>
        <v>21.898196656806199</v>
      </c>
      <c r="P53" s="18">
        <v>114099</v>
      </c>
      <c r="Q53" s="18"/>
      <c r="R53" s="4"/>
      <c r="S53" s="4"/>
      <c r="T53" s="4"/>
    </row>
    <row r="54" spans="1:20" ht="18.75">
      <c r="A54" s="13">
        <v>162</v>
      </c>
      <c r="B54" s="13">
        <v>1835331798</v>
      </c>
      <c r="C54" s="14" t="s">
        <v>292</v>
      </c>
      <c r="D54" s="15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8"/>
        <v>0</v>
      </c>
      <c r="J54" s="16">
        <v>0</v>
      </c>
      <c r="K54" s="16">
        <f t="shared" si="2"/>
        <v>0</v>
      </c>
      <c r="L54" s="33">
        <v>20.7567942282801</v>
      </c>
      <c r="M54" s="34">
        <f t="shared" si="3"/>
        <v>20.7567942282801</v>
      </c>
      <c r="N54" s="35">
        <f t="shared" si="6"/>
        <v>0</v>
      </c>
      <c r="O54" s="36">
        <f t="shared" si="5"/>
        <v>20.7567942282801</v>
      </c>
      <c r="P54" s="18"/>
      <c r="Q54" s="18"/>
      <c r="R54" s="4"/>
      <c r="S54" s="4"/>
      <c r="T54" s="4"/>
    </row>
    <row r="55" spans="1:20" ht="18.75">
      <c r="A55" s="13">
        <v>152</v>
      </c>
      <c r="B55" s="13">
        <v>808637979</v>
      </c>
      <c r="C55" s="14" t="s">
        <v>288</v>
      </c>
      <c r="D55" s="14" t="s">
        <v>277</v>
      </c>
      <c r="E55" s="16">
        <v>0</v>
      </c>
      <c r="F55" s="16">
        <v>8</v>
      </c>
      <c r="G55" s="57" t="s">
        <v>187</v>
      </c>
      <c r="H55" s="18">
        <f t="shared" si="7"/>
        <v>0</v>
      </c>
      <c r="I55" s="16">
        <f t="shared" si="8"/>
        <v>0.16</v>
      </c>
      <c r="J55" s="16">
        <v>0</v>
      </c>
      <c r="K55" s="16">
        <f t="shared" si="2"/>
        <v>0.16</v>
      </c>
      <c r="L55" s="33">
        <v>20.535154772436002</v>
      </c>
      <c r="M55" s="34">
        <f t="shared" si="3"/>
        <v>20.695154772436002</v>
      </c>
      <c r="N55" s="35">
        <f t="shared" si="6"/>
        <v>0</v>
      </c>
      <c r="O55" s="36">
        <f t="shared" si="5"/>
        <v>20.695154772436002</v>
      </c>
      <c r="P55" s="18">
        <v>208548</v>
      </c>
      <c r="Q55" s="18">
        <v>923</v>
      </c>
      <c r="R55" s="4"/>
      <c r="S55" s="4"/>
      <c r="T55" s="4"/>
    </row>
    <row r="56" spans="1:20" ht="18.75">
      <c r="A56" s="13">
        <v>166</v>
      </c>
      <c r="B56" s="13">
        <v>76900076</v>
      </c>
      <c r="C56" s="14" t="s">
        <v>296</v>
      </c>
      <c r="D56" s="65"/>
      <c r="E56" s="16">
        <v>0</v>
      </c>
      <c r="F56" s="16">
        <v>0</v>
      </c>
      <c r="G56" s="57" t="s">
        <v>187</v>
      </c>
      <c r="H56" s="18">
        <f t="shared" si="7"/>
        <v>0</v>
      </c>
      <c r="I56" s="16">
        <f t="shared" si="8"/>
        <v>0</v>
      </c>
      <c r="J56" s="16">
        <v>0</v>
      </c>
      <c r="K56" s="16">
        <f t="shared" si="2"/>
        <v>0</v>
      </c>
      <c r="L56" s="33">
        <v>20.1080097559317</v>
      </c>
      <c r="M56" s="34">
        <f t="shared" si="3"/>
        <v>20.1080097559317</v>
      </c>
      <c r="N56" s="35">
        <f t="shared" si="6"/>
        <v>0</v>
      </c>
      <c r="O56" s="36">
        <f t="shared" si="5"/>
        <v>20.1080097559317</v>
      </c>
      <c r="P56" s="18"/>
      <c r="Q56" s="18"/>
      <c r="R56" s="4"/>
      <c r="S56" s="4"/>
      <c r="T56" s="4"/>
    </row>
    <row r="57" spans="1:20" ht="18.75">
      <c r="A57" s="13">
        <v>163</v>
      </c>
      <c r="B57" s="13">
        <v>1354654615</v>
      </c>
      <c r="C57" s="14" t="s">
        <v>293</v>
      </c>
      <c r="D57" s="15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8"/>
        <v>0</v>
      </c>
      <c r="J57" s="16">
        <v>0</v>
      </c>
      <c r="K57" s="16">
        <f t="shared" si="2"/>
        <v>0</v>
      </c>
      <c r="L57" s="33">
        <v>19.263360960545</v>
      </c>
      <c r="M57" s="34">
        <f t="shared" si="3"/>
        <v>19.263360960545</v>
      </c>
      <c r="N57" s="35">
        <f t="shared" si="6"/>
        <v>0</v>
      </c>
      <c r="O57" s="36">
        <f t="shared" si="5"/>
        <v>19.263360960545</v>
      </c>
      <c r="P57" s="18"/>
      <c r="Q57" s="18"/>
      <c r="R57" s="4"/>
      <c r="S57" s="4"/>
      <c r="T57" s="4"/>
    </row>
  </sheetData>
  <autoFilter ref="A4:T57" xr:uid="{00000000-0009-0000-0000-000024000000}">
    <sortState xmlns:xlrd2="http://schemas.microsoft.com/office/spreadsheetml/2017/richdata2" ref="A4:T57">
      <sortCondition descending="1" ref="M4"/>
    </sortState>
  </autoFilter>
  <mergeCells count="4">
    <mergeCell ref="A1:Q1"/>
    <mergeCell ref="A2:Q2"/>
    <mergeCell ref="A3:D3"/>
    <mergeCell ref="G3:O3"/>
  </mergeCells>
  <phoneticPr fontId="22" type="noConversion"/>
  <conditionalFormatting sqref="J6">
    <cfRule type="cellIs" dxfId="161" priority="1" operator="lessThan">
      <formula>1</formula>
    </cfRule>
  </conditionalFormatting>
  <conditionalFormatting sqref="J50">
    <cfRule type="cellIs" dxfId="160" priority="9" operator="lessThan">
      <formula>1</formula>
    </cfRule>
  </conditionalFormatting>
  <conditionalFormatting sqref="J51">
    <cfRule type="cellIs" dxfId="159" priority="10" operator="lessThan">
      <formula>1</formula>
    </cfRule>
  </conditionalFormatting>
  <conditionalFormatting sqref="J52">
    <cfRule type="cellIs" dxfId="158" priority="8" operator="lessThan">
      <formula>1</formula>
    </cfRule>
  </conditionalFormatting>
  <conditionalFormatting sqref="J53">
    <cfRule type="cellIs" dxfId="157" priority="7" operator="lessThan">
      <formula>1</formula>
    </cfRule>
  </conditionalFormatting>
  <conditionalFormatting sqref="J54">
    <cfRule type="cellIs" dxfId="156" priority="6" operator="lessThan">
      <formula>1</formula>
    </cfRule>
  </conditionalFormatting>
  <conditionalFormatting sqref="J55">
    <cfRule type="cellIs" dxfId="155" priority="4" operator="lessThan">
      <formula>1</formula>
    </cfRule>
  </conditionalFormatting>
  <conditionalFormatting sqref="J56">
    <cfRule type="cellIs" dxfId="154" priority="3" operator="lessThan">
      <formula>1</formula>
    </cfRule>
  </conditionalFormatting>
  <conditionalFormatting sqref="J57">
    <cfRule type="cellIs" dxfId="153" priority="2" operator="lessThan">
      <formula>1</formula>
    </cfRule>
  </conditionalFormatting>
  <conditionalFormatting sqref="J5 J7:J49 E5:F57">
    <cfRule type="cellIs" dxfId="152" priority="11" operator="lessThan">
      <formula>1</formula>
    </cfRule>
  </conditionalFormatting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Y57"/>
  <sheetViews>
    <sheetView topLeftCell="A34" zoomScale="80" zoomScaleNormal="80" workbookViewId="0">
      <selection activeCell="D56" sqref="D5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活动中心",V15,"年",V16,"月",V17,"日","分包贡献明细"," 统计：二三傻")</f>
        <v>157区 活动中心2020年6月20日分包贡献明细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58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Y3/$V$13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>Y4/$V$13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87</v>
      </c>
      <c r="B5" s="13">
        <v>1126397085</v>
      </c>
      <c r="C5" s="14" t="s">
        <v>311</v>
      </c>
      <c r="D5" s="13" t="s">
        <v>153</v>
      </c>
      <c r="E5" s="16">
        <v>3</v>
      </c>
      <c r="F5" s="16">
        <v>50</v>
      </c>
      <c r="G5" s="43" t="s">
        <v>113</v>
      </c>
      <c r="H5" s="18">
        <f t="shared" ref="H5:H48" si="0">E5+IF(E5&gt;2,(E5-2)*0.5,0)</f>
        <v>3.5</v>
      </c>
      <c r="I5" s="16">
        <f t="shared" ref="I5:I48" si="1">F5/$V$14</f>
        <v>1</v>
      </c>
      <c r="J5" s="16">
        <v>0</v>
      </c>
      <c r="K5" s="16">
        <f t="shared" ref="K5:K36" si="2">SUM(I5+H5+J5)</f>
        <v>4.5</v>
      </c>
      <c r="L5" s="33">
        <v>34.356284792038103</v>
      </c>
      <c r="M5" s="34">
        <f t="shared" ref="M5:M36" si="3">K5+L5</f>
        <v>38.856284792038103</v>
      </c>
      <c r="N5" s="35">
        <f t="shared" ref="N5:N36" si="4">VLOOKUP(G5,$U$3:$V$10,2,FALSE)</f>
        <v>10.625</v>
      </c>
      <c r="O5" s="36">
        <f t="shared" ref="O5:O36" si="5">M5-N5</f>
        <v>28.231284792038103</v>
      </c>
      <c r="P5" s="18">
        <v>354907</v>
      </c>
      <c r="Q5" s="18">
        <v>1628</v>
      </c>
      <c r="R5" s="18"/>
      <c r="S5" s="18"/>
      <c r="T5" s="18"/>
      <c r="U5" s="23" t="s">
        <v>120</v>
      </c>
      <c r="V5" s="44">
        <f>Y5/$V$13</f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49</v>
      </c>
      <c r="B6" s="13">
        <v>311361673</v>
      </c>
      <c r="C6" s="13" t="s">
        <v>298</v>
      </c>
      <c r="D6" s="20" t="s">
        <v>95</v>
      </c>
      <c r="E6" s="16">
        <v>3</v>
      </c>
      <c r="F6" s="16">
        <v>50</v>
      </c>
      <c r="G6" s="57" t="s">
        <v>187</v>
      </c>
      <c r="H6" s="18">
        <f t="shared" si="0"/>
        <v>3.5</v>
      </c>
      <c r="I6" s="16">
        <f t="shared" si="1"/>
        <v>1</v>
      </c>
      <c r="J6" s="16">
        <v>-8.75</v>
      </c>
      <c r="K6" s="16">
        <f t="shared" si="2"/>
        <v>-4.25</v>
      </c>
      <c r="L6" s="33">
        <v>42.344999999999999</v>
      </c>
      <c r="M6" s="34">
        <f t="shared" si="3"/>
        <v>38.094999999999999</v>
      </c>
      <c r="N6" s="35">
        <f t="shared" si="4"/>
        <v>0</v>
      </c>
      <c r="O6" s="36">
        <f t="shared" si="5"/>
        <v>38.094999999999999</v>
      </c>
      <c r="P6" s="18">
        <v>606035</v>
      </c>
      <c r="Q6" s="18">
        <v>2521</v>
      </c>
      <c r="R6" s="18"/>
      <c r="S6" s="18"/>
      <c r="T6" s="18"/>
      <c r="U6" s="23"/>
      <c r="V6" s="44"/>
      <c r="W6" s="46"/>
      <c r="X6" s="46"/>
      <c r="Y6" s="46"/>
    </row>
    <row r="7" spans="1:25" s="1" customFormat="1" ht="18.75">
      <c r="A7" s="13">
        <v>133</v>
      </c>
      <c r="B7" s="13">
        <v>650420877</v>
      </c>
      <c r="C7" s="14" t="s">
        <v>318</v>
      </c>
      <c r="D7" s="21"/>
      <c r="E7" s="16">
        <v>3</v>
      </c>
      <c r="F7" s="16">
        <v>70</v>
      </c>
      <c r="G7" s="43" t="s">
        <v>113</v>
      </c>
      <c r="H7" s="18">
        <f t="shared" si="0"/>
        <v>3.5</v>
      </c>
      <c r="I7" s="16">
        <f t="shared" si="1"/>
        <v>1.4</v>
      </c>
      <c r="J7" s="16">
        <v>0</v>
      </c>
      <c r="K7" s="16">
        <f t="shared" si="2"/>
        <v>4.9000000000000004</v>
      </c>
      <c r="L7" s="33">
        <v>28.936578882805001</v>
      </c>
      <c r="M7" s="34">
        <f t="shared" si="3"/>
        <v>33.836578882805</v>
      </c>
      <c r="N7" s="35">
        <f t="shared" si="4"/>
        <v>10.625</v>
      </c>
      <c r="O7" s="36">
        <f t="shared" si="5"/>
        <v>23.211578882805</v>
      </c>
      <c r="P7" s="18">
        <v>376179</v>
      </c>
      <c r="Q7" s="18">
        <v>1542</v>
      </c>
      <c r="R7" s="18"/>
      <c r="S7" s="18"/>
      <c r="T7" s="47"/>
      <c r="U7" s="19" t="s">
        <v>122</v>
      </c>
      <c r="V7" s="44">
        <f>Y7/$V$13</f>
        <v>8.125</v>
      </c>
      <c r="W7" s="46">
        <v>4</v>
      </c>
      <c r="X7" s="46">
        <v>5</v>
      </c>
      <c r="Y7" s="46">
        <v>1300</v>
      </c>
    </row>
    <row r="8" spans="1:25" s="1" customFormat="1" ht="18.75">
      <c r="A8" s="13">
        <v>155</v>
      </c>
      <c r="B8" s="13">
        <v>1532576874</v>
      </c>
      <c r="C8" s="14" t="s">
        <v>306</v>
      </c>
      <c r="D8" s="14" t="s">
        <v>283</v>
      </c>
      <c r="E8" s="16">
        <v>3</v>
      </c>
      <c r="F8" s="16">
        <v>70</v>
      </c>
      <c r="G8" s="43" t="s">
        <v>113</v>
      </c>
      <c r="H8" s="18">
        <f t="shared" si="0"/>
        <v>3.5</v>
      </c>
      <c r="I8" s="16">
        <f t="shared" si="1"/>
        <v>1.4</v>
      </c>
      <c r="J8" s="16">
        <v>0</v>
      </c>
      <c r="K8" s="16">
        <f t="shared" si="2"/>
        <v>4.9000000000000004</v>
      </c>
      <c r="L8" s="33">
        <v>28.8908329065674</v>
      </c>
      <c r="M8" s="34">
        <f t="shared" si="3"/>
        <v>33.790832906567402</v>
      </c>
      <c r="N8" s="35">
        <f t="shared" si="4"/>
        <v>10.625</v>
      </c>
      <c r="O8" s="36">
        <f t="shared" si="5"/>
        <v>23.165832906567402</v>
      </c>
      <c r="P8" s="18">
        <v>399412</v>
      </c>
      <c r="Q8" s="18"/>
      <c r="R8" s="4"/>
      <c r="S8" s="4"/>
      <c r="T8" s="4"/>
      <c r="U8" s="22" t="s">
        <v>123</v>
      </c>
      <c r="V8" s="44">
        <f>Y8/$V$13</f>
        <v>6.25</v>
      </c>
      <c r="W8" s="46">
        <v>3</v>
      </c>
      <c r="X8" s="46">
        <v>4</v>
      </c>
      <c r="Y8" s="46">
        <v>1000</v>
      </c>
    </row>
    <row r="9" spans="1:25" s="1" customFormat="1" ht="18.75">
      <c r="A9" s="13">
        <v>128</v>
      </c>
      <c r="B9" s="13">
        <v>1214614935</v>
      </c>
      <c r="C9" s="14" t="s">
        <v>319</v>
      </c>
      <c r="D9" s="21" t="s">
        <v>257</v>
      </c>
      <c r="E9" s="16">
        <v>3</v>
      </c>
      <c r="F9" s="16">
        <v>70</v>
      </c>
      <c r="G9" s="43" t="s">
        <v>113</v>
      </c>
      <c r="H9" s="18">
        <f t="shared" si="0"/>
        <v>3.5</v>
      </c>
      <c r="I9" s="16">
        <f t="shared" si="1"/>
        <v>1.4</v>
      </c>
      <c r="J9" s="16">
        <v>0</v>
      </c>
      <c r="K9" s="16">
        <f t="shared" si="2"/>
        <v>4.9000000000000004</v>
      </c>
      <c r="L9" s="33">
        <v>36.966728223473602</v>
      </c>
      <c r="M9" s="34">
        <f t="shared" si="3"/>
        <v>41.866728223473601</v>
      </c>
      <c r="N9" s="35">
        <f t="shared" si="4"/>
        <v>10.625</v>
      </c>
      <c r="O9" s="36">
        <f t="shared" si="5"/>
        <v>31.241728223473601</v>
      </c>
      <c r="P9" s="18">
        <v>415787</v>
      </c>
      <c r="Q9" s="18">
        <v>2055</v>
      </c>
      <c r="R9" s="18"/>
      <c r="S9" s="18"/>
      <c r="T9" s="47"/>
      <c r="U9" s="23" t="s">
        <v>124</v>
      </c>
      <c r="V9" s="44">
        <f>Y9/$V$13</f>
        <v>4.375</v>
      </c>
      <c r="W9" s="46">
        <v>2</v>
      </c>
      <c r="X9" s="46">
        <v>3</v>
      </c>
      <c r="Y9" s="46">
        <v>700</v>
      </c>
    </row>
    <row r="10" spans="1:25" s="1" customFormat="1" ht="18.75">
      <c r="A10" s="14">
        <v>15</v>
      </c>
      <c r="B10" s="13">
        <v>388960345</v>
      </c>
      <c r="C10" s="13" t="s">
        <v>59</v>
      </c>
      <c r="D10" s="20"/>
      <c r="E10" s="16">
        <v>3</v>
      </c>
      <c r="F10" s="16">
        <v>70</v>
      </c>
      <c r="G10" s="43" t="s">
        <v>113</v>
      </c>
      <c r="H10" s="18">
        <f t="shared" si="0"/>
        <v>3.5</v>
      </c>
      <c r="I10" s="16">
        <f t="shared" si="1"/>
        <v>1.4</v>
      </c>
      <c r="J10" s="16">
        <v>0</v>
      </c>
      <c r="K10" s="16">
        <f t="shared" si="2"/>
        <v>4.9000000000000004</v>
      </c>
      <c r="L10" s="33">
        <v>24.866986980895099</v>
      </c>
      <c r="M10" s="34">
        <f t="shared" si="3"/>
        <v>29.766986980895098</v>
      </c>
      <c r="N10" s="35">
        <f t="shared" si="4"/>
        <v>10.625</v>
      </c>
      <c r="O10" s="36">
        <f t="shared" si="5"/>
        <v>19.141986980895098</v>
      </c>
      <c r="P10" s="18">
        <v>384984</v>
      </c>
      <c r="Q10" s="18">
        <v>1685</v>
      </c>
      <c r="R10" s="18"/>
      <c r="S10" s="18"/>
      <c r="T10" s="18"/>
      <c r="U10" s="49" t="s">
        <v>187</v>
      </c>
      <c r="V10" s="2">
        <v>0</v>
      </c>
      <c r="W10" s="2"/>
      <c r="X10" s="2"/>
      <c r="Y10" s="2"/>
    </row>
    <row r="11" spans="1:25" s="1" customFormat="1" ht="18.75">
      <c r="A11" s="14">
        <v>5</v>
      </c>
      <c r="B11" s="13">
        <v>1044399218</v>
      </c>
      <c r="C11" s="14" t="s">
        <v>309</v>
      </c>
      <c r="D11" s="13" t="s">
        <v>39</v>
      </c>
      <c r="E11" s="16">
        <v>3</v>
      </c>
      <c r="F11" s="16">
        <v>70</v>
      </c>
      <c r="G11" s="43" t="s">
        <v>113</v>
      </c>
      <c r="H11" s="18">
        <f t="shared" si="0"/>
        <v>3.5</v>
      </c>
      <c r="I11" s="16">
        <f t="shared" si="1"/>
        <v>1.4</v>
      </c>
      <c r="J11" s="16">
        <v>0</v>
      </c>
      <c r="K11" s="16">
        <f t="shared" si="2"/>
        <v>4.9000000000000004</v>
      </c>
      <c r="L11" s="33">
        <v>26.545082521677699</v>
      </c>
      <c r="M11" s="34">
        <f t="shared" si="3"/>
        <v>31.445082521677698</v>
      </c>
      <c r="N11" s="35">
        <f t="shared" si="4"/>
        <v>10.625</v>
      </c>
      <c r="O11" s="36">
        <f t="shared" si="5"/>
        <v>20.820082521677698</v>
      </c>
      <c r="P11" s="18">
        <v>373158</v>
      </c>
      <c r="Q11" s="18">
        <v>1734</v>
      </c>
      <c r="R11" s="18"/>
      <c r="S11" s="18"/>
      <c r="T11" s="18"/>
      <c r="U11" s="50"/>
    </row>
    <row r="12" spans="1:25" s="1" customFormat="1" ht="18.75">
      <c r="A12" s="14">
        <v>46</v>
      </c>
      <c r="B12" s="13">
        <v>2109182835</v>
      </c>
      <c r="C12" s="14" t="s">
        <v>308</v>
      </c>
      <c r="D12" s="13" t="s">
        <v>92</v>
      </c>
      <c r="E12" s="16">
        <v>3</v>
      </c>
      <c r="F12" s="16">
        <v>70</v>
      </c>
      <c r="G12" s="45" t="s">
        <v>117</v>
      </c>
      <c r="H12" s="18">
        <f t="shared" si="0"/>
        <v>3.5</v>
      </c>
      <c r="I12" s="16">
        <f t="shared" si="1"/>
        <v>1.4</v>
      </c>
      <c r="J12" s="16">
        <v>0</v>
      </c>
      <c r="K12" s="16">
        <f t="shared" si="2"/>
        <v>4.9000000000000004</v>
      </c>
      <c r="L12" s="33">
        <v>27.3563648291947</v>
      </c>
      <c r="M12" s="34">
        <f t="shared" si="3"/>
        <v>32.256364829194702</v>
      </c>
      <c r="N12" s="35">
        <f t="shared" si="4"/>
        <v>8.75</v>
      </c>
      <c r="O12" s="36">
        <f t="shared" si="5"/>
        <v>23.506364829194702</v>
      </c>
      <c r="P12" s="18">
        <v>373585</v>
      </c>
      <c r="Q12" s="18">
        <v>1660</v>
      </c>
      <c r="R12" s="18"/>
      <c r="S12" s="18"/>
      <c r="T12" s="18"/>
      <c r="U12" s="51" t="s">
        <v>209</v>
      </c>
      <c r="V12" s="1">
        <v>15000</v>
      </c>
    </row>
    <row r="13" spans="1:25" s="2" customFormat="1" ht="18.75">
      <c r="A13" s="13">
        <v>143</v>
      </c>
      <c r="B13" s="13">
        <v>1963007427</v>
      </c>
      <c r="C13" s="14" t="s">
        <v>307</v>
      </c>
      <c r="D13" s="14" t="s">
        <v>270</v>
      </c>
      <c r="E13" s="16">
        <v>3</v>
      </c>
      <c r="F13" s="16">
        <v>70</v>
      </c>
      <c r="G13" s="45" t="s">
        <v>117</v>
      </c>
      <c r="H13" s="18">
        <f t="shared" si="0"/>
        <v>3.5</v>
      </c>
      <c r="I13" s="16">
        <f t="shared" si="1"/>
        <v>1.4</v>
      </c>
      <c r="J13" s="16">
        <v>0</v>
      </c>
      <c r="K13" s="16">
        <f t="shared" si="2"/>
        <v>4.9000000000000004</v>
      </c>
      <c r="L13" s="33">
        <v>31.238355679350999</v>
      </c>
      <c r="M13" s="34">
        <f t="shared" si="3"/>
        <v>36.138355679351001</v>
      </c>
      <c r="N13" s="35">
        <f t="shared" si="4"/>
        <v>8.75</v>
      </c>
      <c r="O13" s="36">
        <f t="shared" si="5"/>
        <v>27.388355679351001</v>
      </c>
      <c r="P13" s="18">
        <v>385687</v>
      </c>
      <c r="Q13" s="18">
        <v>1518</v>
      </c>
      <c r="R13" s="18"/>
      <c r="S13" s="18"/>
      <c r="T13" s="47"/>
      <c r="U13" s="52" t="s">
        <v>210</v>
      </c>
      <c r="V13" s="53">
        <v>160</v>
      </c>
      <c r="W13" s="1"/>
      <c r="X13" s="1"/>
      <c r="Y13" s="1"/>
    </row>
    <row r="14" spans="1:25" s="2" customFormat="1" ht="18.75">
      <c r="A14" s="13">
        <v>156</v>
      </c>
      <c r="B14" s="13">
        <v>1754610165</v>
      </c>
      <c r="C14" s="14" t="s">
        <v>316</v>
      </c>
      <c r="D14" s="15"/>
      <c r="E14" s="16">
        <v>3</v>
      </c>
      <c r="F14" s="16">
        <v>70</v>
      </c>
      <c r="G14" s="45" t="s">
        <v>117</v>
      </c>
      <c r="H14" s="18">
        <f t="shared" si="0"/>
        <v>3.5</v>
      </c>
      <c r="I14" s="16">
        <f t="shared" si="1"/>
        <v>1.4</v>
      </c>
      <c r="J14" s="16">
        <v>8.75</v>
      </c>
      <c r="K14" s="16">
        <f t="shared" si="2"/>
        <v>13.65</v>
      </c>
      <c r="L14" s="33">
        <v>26.8020209139823</v>
      </c>
      <c r="M14" s="34">
        <f t="shared" si="3"/>
        <v>40.452020913982302</v>
      </c>
      <c r="N14" s="35">
        <f t="shared" si="4"/>
        <v>8.75</v>
      </c>
      <c r="O14" s="36">
        <f t="shared" si="5"/>
        <v>31.702020913982302</v>
      </c>
      <c r="P14" s="18">
        <v>154554</v>
      </c>
      <c r="Q14" s="18"/>
      <c r="R14" s="4"/>
      <c r="S14" s="4"/>
      <c r="T14" s="4"/>
      <c r="U14" s="54" t="s">
        <v>256</v>
      </c>
      <c r="V14" s="53">
        <v>50</v>
      </c>
      <c r="W14" s="1"/>
      <c r="X14" s="1"/>
      <c r="Y14" s="1"/>
    </row>
    <row r="15" spans="1:25" s="2" customFormat="1" ht="18.75">
      <c r="A15" s="14">
        <v>120</v>
      </c>
      <c r="B15" s="13">
        <v>171422146</v>
      </c>
      <c r="C15" s="14" t="s">
        <v>304</v>
      </c>
      <c r="D15" s="13" t="s">
        <v>246</v>
      </c>
      <c r="E15" s="16">
        <v>3</v>
      </c>
      <c r="F15" s="16">
        <v>70</v>
      </c>
      <c r="G15" s="45" t="s">
        <v>117</v>
      </c>
      <c r="H15" s="18">
        <f t="shared" si="0"/>
        <v>3.5</v>
      </c>
      <c r="I15" s="16">
        <f t="shared" si="1"/>
        <v>1.4</v>
      </c>
      <c r="J15" s="16">
        <v>0</v>
      </c>
      <c r="K15" s="16">
        <f t="shared" si="2"/>
        <v>4.9000000000000004</v>
      </c>
      <c r="L15" s="33">
        <v>30.973619197086101</v>
      </c>
      <c r="M15" s="34">
        <f t="shared" si="3"/>
        <v>35.8736191970861</v>
      </c>
      <c r="N15" s="35">
        <f t="shared" si="4"/>
        <v>8.75</v>
      </c>
      <c r="O15" s="36">
        <f t="shared" si="5"/>
        <v>27.1236191970861</v>
      </c>
      <c r="P15" s="18">
        <v>422616</v>
      </c>
      <c r="Q15" s="18">
        <v>2037</v>
      </c>
      <c r="R15" s="18"/>
      <c r="S15" s="18"/>
      <c r="T15" s="48"/>
      <c r="U15" s="1" t="s">
        <v>212</v>
      </c>
      <c r="V15" s="53">
        <v>2020</v>
      </c>
      <c r="W15" s="1"/>
      <c r="X15" s="1"/>
      <c r="Y15" s="1"/>
    </row>
    <row r="16" spans="1:25" s="2" customFormat="1" ht="18.75">
      <c r="A16" s="14">
        <v>92</v>
      </c>
      <c r="B16" s="13">
        <v>1367873925</v>
      </c>
      <c r="C16" s="13" t="s">
        <v>191</v>
      </c>
      <c r="D16" s="20" t="s">
        <v>159</v>
      </c>
      <c r="E16" s="16">
        <v>3</v>
      </c>
      <c r="F16" s="16">
        <v>70</v>
      </c>
      <c r="G16" s="23" t="s">
        <v>120</v>
      </c>
      <c r="H16" s="18">
        <f t="shared" si="0"/>
        <v>3.5</v>
      </c>
      <c r="I16" s="16">
        <f t="shared" si="1"/>
        <v>1.4</v>
      </c>
      <c r="J16" s="16">
        <v>0</v>
      </c>
      <c r="K16" s="16">
        <f t="shared" si="2"/>
        <v>4.9000000000000004</v>
      </c>
      <c r="L16" s="33">
        <v>29.969622861229599</v>
      </c>
      <c r="M16" s="34">
        <f t="shared" si="3"/>
        <v>34.869622861229601</v>
      </c>
      <c r="N16" s="35">
        <f t="shared" si="4"/>
        <v>6.875</v>
      </c>
      <c r="O16" s="36">
        <f t="shared" si="5"/>
        <v>27.994622861229601</v>
      </c>
      <c r="P16" s="18">
        <v>0</v>
      </c>
      <c r="Q16" s="18">
        <v>1623</v>
      </c>
      <c r="R16" s="18"/>
      <c r="S16" s="18"/>
      <c r="T16" s="47"/>
      <c r="U16" s="1" t="s">
        <v>213</v>
      </c>
      <c r="V16" s="53">
        <v>6</v>
      </c>
      <c r="W16" s="1"/>
      <c r="X16" s="1"/>
      <c r="Y16" s="1"/>
    </row>
    <row r="17" spans="1:25" s="2" customFormat="1" ht="18.75">
      <c r="A17" s="14">
        <v>82</v>
      </c>
      <c r="B17" s="13">
        <v>982362214</v>
      </c>
      <c r="C17" s="13" t="s">
        <v>144</v>
      </c>
      <c r="D17" s="20"/>
      <c r="E17" s="16">
        <v>3</v>
      </c>
      <c r="F17" s="16">
        <v>70</v>
      </c>
      <c r="G17" s="23" t="s">
        <v>120</v>
      </c>
      <c r="H17" s="18">
        <f t="shared" si="0"/>
        <v>3.5</v>
      </c>
      <c r="I17" s="16">
        <f t="shared" si="1"/>
        <v>1.4</v>
      </c>
      <c r="J17" s="16">
        <v>0</v>
      </c>
      <c r="K17" s="16">
        <f t="shared" si="2"/>
        <v>4.9000000000000004</v>
      </c>
      <c r="L17" s="33">
        <v>29.744684477995602</v>
      </c>
      <c r="M17" s="34">
        <f t="shared" si="3"/>
        <v>34.644684477995604</v>
      </c>
      <c r="N17" s="35">
        <f t="shared" si="4"/>
        <v>6.875</v>
      </c>
      <c r="O17" s="36">
        <f t="shared" si="5"/>
        <v>27.769684477995604</v>
      </c>
      <c r="P17" s="18">
        <v>377279</v>
      </c>
      <c r="Q17" s="18">
        <v>1695</v>
      </c>
      <c r="R17" s="18"/>
      <c r="S17" s="18"/>
      <c r="T17" s="18"/>
      <c r="U17" s="1" t="s">
        <v>214</v>
      </c>
      <c r="V17" s="53">
        <v>20</v>
      </c>
      <c r="W17" s="1"/>
      <c r="X17" s="1"/>
      <c r="Y17" s="1"/>
    </row>
    <row r="18" spans="1:25" s="2" customFormat="1" ht="18.75">
      <c r="A18" s="14">
        <v>122</v>
      </c>
      <c r="B18" s="13">
        <v>1940099728</v>
      </c>
      <c r="C18" s="13" t="s">
        <v>228</v>
      </c>
      <c r="D18" s="20"/>
      <c r="E18" s="16">
        <v>3</v>
      </c>
      <c r="F18" s="16">
        <v>70</v>
      </c>
      <c r="G18" s="23" t="s">
        <v>120</v>
      </c>
      <c r="H18" s="18">
        <f t="shared" si="0"/>
        <v>3.5</v>
      </c>
      <c r="I18" s="16">
        <f t="shared" si="1"/>
        <v>1.4</v>
      </c>
      <c r="J18" s="16">
        <v>0</v>
      </c>
      <c r="K18" s="16">
        <f t="shared" si="2"/>
        <v>4.9000000000000004</v>
      </c>
      <c r="L18" s="33">
        <v>29.673816823243801</v>
      </c>
      <c r="M18" s="34">
        <f t="shared" si="3"/>
        <v>34.573816823243803</v>
      </c>
      <c r="N18" s="35">
        <f t="shared" si="4"/>
        <v>6.875</v>
      </c>
      <c r="O18" s="36">
        <f t="shared" si="5"/>
        <v>27.698816823243803</v>
      </c>
      <c r="P18" s="18">
        <v>402077</v>
      </c>
      <c r="Q18" s="18">
        <v>1750</v>
      </c>
      <c r="R18" s="18"/>
      <c r="S18" s="18"/>
      <c r="T18" s="47"/>
      <c r="U18" s="1"/>
      <c r="V18" s="1"/>
      <c r="W18" s="1"/>
      <c r="X18" s="1"/>
      <c r="Y18" s="1"/>
    </row>
    <row r="19" spans="1:25" s="2" customFormat="1" ht="18.75">
      <c r="A19" s="13">
        <v>130</v>
      </c>
      <c r="B19" s="13">
        <v>1957463045</v>
      </c>
      <c r="C19" s="14" t="s">
        <v>238</v>
      </c>
      <c r="D19" s="21"/>
      <c r="E19" s="16">
        <v>3</v>
      </c>
      <c r="F19" s="16">
        <v>70</v>
      </c>
      <c r="G19" s="23" t="s">
        <v>120</v>
      </c>
      <c r="H19" s="18">
        <f t="shared" si="0"/>
        <v>3.5</v>
      </c>
      <c r="I19" s="16">
        <f t="shared" si="1"/>
        <v>1.4</v>
      </c>
      <c r="J19" s="16">
        <v>0</v>
      </c>
      <c r="K19" s="16">
        <f t="shared" si="2"/>
        <v>4.9000000000000004</v>
      </c>
      <c r="L19" s="33">
        <v>28.160097228403899</v>
      </c>
      <c r="M19" s="34">
        <f t="shared" si="3"/>
        <v>33.060097228403897</v>
      </c>
      <c r="N19" s="35">
        <f t="shared" si="4"/>
        <v>6.875</v>
      </c>
      <c r="O19" s="36">
        <f t="shared" si="5"/>
        <v>26.185097228403897</v>
      </c>
      <c r="P19" s="18">
        <v>377750</v>
      </c>
      <c r="Q19" s="18">
        <v>1689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4">
        <v>33</v>
      </c>
      <c r="B20" s="13">
        <v>1006436515</v>
      </c>
      <c r="C20" s="14" t="s">
        <v>312</v>
      </c>
      <c r="D20" s="13" t="s">
        <v>79</v>
      </c>
      <c r="E20" s="16">
        <v>3</v>
      </c>
      <c r="F20" s="16">
        <v>70</v>
      </c>
      <c r="G20" s="23" t="s">
        <v>120</v>
      </c>
      <c r="H20" s="18">
        <f t="shared" si="0"/>
        <v>3.5</v>
      </c>
      <c r="I20" s="16">
        <f t="shared" si="1"/>
        <v>1.4</v>
      </c>
      <c r="J20" s="16">
        <v>0</v>
      </c>
      <c r="K20" s="16">
        <f t="shared" si="2"/>
        <v>4.9000000000000004</v>
      </c>
      <c r="L20" s="33">
        <v>26.812550503049302</v>
      </c>
      <c r="M20" s="34">
        <f t="shared" si="3"/>
        <v>31.7125505030493</v>
      </c>
      <c r="N20" s="35">
        <f t="shared" si="4"/>
        <v>6.875</v>
      </c>
      <c r="O20" s="36">
        <f t="shared" si="5"/>
        <v>24.8375505030493</v>
      </c>
      <c r="P20" s="18">
        <v>348741</v>
      </c>
      <c r="Q20" s="18">
        <v>1608</v>
      </c>
      <c r="R20" s="18"/>
      <c r="S20" s="18"/>
      <c r="T20" s="4"/>
      <c r="U20" s="1"/>
      <c r="V20" s="1"/>
      <c r="W20" s="1"/>
      <c r="X20" s="1"/>
      <c r="Y20" s="1"/>
    </row>
    <row r="21" spans="1:25" s="2" customFormat="1" ht="18.75">
      <c r="A21" s="13">
        <v>118</v>
      </c>
      <c r="B21" s="13">
        <v>2018112397</v>
      </c>
      <c r="C21" s="14" t="s">
        <v>321</v>
      </c>
      <c r="D21" s="13" t="s">
        <v>290</v>
      </c>
      <c r="E21" s="16">
        <v>2</v>
      </c>
      <c r="F21" s="16">
        <v>70</v>
      </c>
      <c r="G21" s="57" t="s">
        <v>187</v>
      </c>
      <c r="H21" s="18">
        <f t="shared" si="0"/>
        <v>2</v>
      </c>
      <c r="I21" s="16">
        <f t="shared" si="1"/>
        <v>1.4</v>
      </c>
      <c r="J21" s="16">
        <v>-8.75</v>
      </c>
      <c r="K21" s="16">
        <f t="shared" si="2"/>
        <v>-5.35</v>
      </c>
      <c r="L21" s="33">
        <v>38.014126646348998</v>
      </c>
      <c r="M21" s="34">
        <f t="shared" si="3"/>
        <v>32.664126646348997</v>
      </c>
      <c r="N21" s="35">
        <f t="shared" si="4"/>
        <v>0</v>
      </c>
      <c r="O21" s="36">
        <f t="shared" si="5"/>
        <v>32.664126646348997</v>
      </c>
      <c r="P21" s="18">
        <v>344255</v>
      </c>
      <c r="Q21" s="18">
        <v>1124</v>
      </c>
      <c r="R21" s="18"/>
      <c r="S21" s="18"/>
      <c r="T21" s="48"/>
      <c r="U21" s="1"/>
      <c r="V21" s="1"/>
      <c r="W21" s="1"/>
      <c r="X21" s="1"/>
      <c r="Y21" s="1"/>
    </row>
    <row r="22" spans="1:25" s="2" customFormat="1" ht="18.75">
      <c r="A22" s="13">
        <v>171</v>
      </c>
      <c r="B22" s="13">
        <v>2087707891</v>
      </c>
      <c r="C22" s="14" t="s">
        <v>323</v>
      </c>
      <c r="D22" s="15"/>
      <c r="E22" s="16">
        <v>2</v>
      </c>
      <c r="F22" s="16">
        <v>40</v>
      </c>
      <c r="G22" s="45" t="s">
        <v>117</v>
      </c>
      <c r="H22" s="18">
        <f t="shared" si="0"/>
        <v>2</v>
      </c>
      <c r="I22" s="16">
        <f t="shared" si="1"/>
        <v>0.8</v>
      </c>
      <c r="J22" s="16">
        <v>8.75</v>
      </c>
      <c r="K22" s="16">
        <f t="shared" si="2"/>
        <v>11.55</v>
      </c>
      <c r="L22" s="33">
        <v>26.6967971881359</v>
      </c>
      <c r="M22" s="34">
        <f t="shared" si="3"/>
        <v>38.246797188135901</v>
      </c>
      <c r="N22" s="35">
        <f t="shared" si="4"/>
        <v>8.75</v>
      </c>
      <c r="O22" s="36">
        <f t="shared" si="5"/>
        <v>29.496797188135901</v>
      </c>
      <c r="P22" s="18"/>
      <c r="Q22" s="18"/>
      <c r="R22" s="4"/>
      <c r="S22" s="4"/>
      <c r="T22" s="4"/>
      <c r="U22" s="1"/>
      <c r="V22" s="1"/>
      <c r="W22" s="1"/>
      <c r="X22" s="1"/>
      <c r="Y22" s="1"/>
    </row>
    <row r="23" spans="1:25" s="1" customFormat="1" ht="18.75">
      <c r="A23" s="14">
        <v>43</v>
      </c>
      <c r="B23" s="13">
        <v>1853818182</v>
      </c>
      <c r="C23" s="13" t="s">
        <v>299</v>
      </c>
      <c r="D23" s="13" t="s">
        <v>89</v>
      </c>
      <c r="E23" s="16">
        <v>2</v>
      </c>
      <c r="F23" s="16">
        <v>50</v>
      </c>
      <c r="G23" s="23" t="s">
        <v>120</v>
      </c>
      <c r="H23" s="18">
        <f t="shared" si="0"/>
        <v>2</v>
      </c>
      <c r="I23" s="16">
        <f t="shared" si="1"/>
        <v>1</v>
      </c>
      <c r="J23" s="16">
        <v>0</v>
      </c>
      <c r="K23" s="16">
        <f t="shared" si="2"/>
        <v>3</v>
      </c>
      <c r="L23" s="33">
        <v>26.707670137230899</v>
      </c>
      <c r="M23" s="34">
        <f t="shared" si="3"/>
        <v>29.707670137230899</v>
      </c>
      <c r="N23" s="35">
        <f t="shared" si="4"/>
        <v>6.875</v>
      </c>
      <c r="O23" s="36">
        <f t="shared" si="5"/>
        <v>22.832670137230899</v>
      </c>
      <c r="P23" s="18">
        <v>544607</v>
      </c>
      <c r="Q23" s="18">
        <v>2190</v>
      </c>
      <c r="R23" s="18"/>
      <c r="S23" s="18"/>
      <c r="T23" s="4"/>
    </row>
    <row r="24" spans="1:25" s="1" customFormat="1" ht="18.75">
      <c r="A24" s="13">
        <v>127</v>
      </c>
      <c r="B24" s="13">
        <v>615908706</v>
      </c>
      <c r="C24" s="14" t="s">
        <v>300</v>
      </c>
      <c r="D24" s="21" t="s">
        <v>240</v>
      </c>
      <c r="E24" s="16">
        <v>2</v>
      </c>
      <c r="F24" s="16">
        <v>50</v>
      </c>
      <c r="G24" s="23" t="s">
        <v>120</v>
      </c>
      <c r="H24" s="18">
        <f t="shared" si="0"/>
        <v>2</v>
      </c>
      <c r="I24" s="16">
        <f t="shared" si="1"/>
        <v>1</v>
      </c>
      <c r="J24" s="16">
        <v>0</v>
      </c>
      <c r="K24" s="16">
        <f t="shared" si="2"/>
        <v>3</v>
      </c>
      <c r="L24" s="33">
        <v>26.1080877041543</v>
      </c>
      <c r="M24" s="34">
        <f t="shared" si="3"/>
        <v>29.1080877041543</v>
      </c>
      <c r="N24" s="35">
        <f t="shared" si="4"/>
        <v>6.875</v>
      </c>
      <c r="O24" s="36">
        <f t="shared" si="5"/>
        <v>22.2330877041543</v>
      </c>
      <c r="P24" s="18">
        <v>481182</v>
      </c>
      <c r="Q24" s="18">
        <v>2174</v>
      </c>
      <c r="R24" s="18"/>
      <c r="S24" s="18"/>
      <c r="T24" s="47"/>
    </row>
    <row r="25" spans="1:25" s="1" customFormat="1" ht="18.75">
      <c r="A25" s="14">
        <v>103</v>
      </c>
      <c r="B25" s="13">
        <v>1540443440</v>
      </c>
      <c r="C25" s="13" t="s">
        <v>193</v>
      </c>
      <c r="D25" s="20" t="s">
        <v>189</v>
      </c>
      <c r="E25" s="16">
        <v>2</v>
      </c>
      <c r="F25" s="16">
        <v>70</v>
      </c>
      <c r="G25" s="23" t="s">
        <v>120</v>
      </c>
      <c r="H25" s="18">
        <f t="shared" si="0"/>
        <v>2</v>
      </c>
      <c r="I25" s="16">
        <f t="shared" si="1"/>
        <v>1.4</v>
      </c>
      <c r="J25" s="16">
        <v>0</v>
      </c>
      <c r="K25" s="16">
        <f t="shared" si="2"/>
        <v>3.4</v>
      </c>
      <c r="L25" s="33">
        <v>26.093745987166699</v>
      </c>
      <c r="M25" s="34">
        <f t="shared" si="3"/>
        <v>29.493745987166697</v>
      </c>
      <c r="N25" s="35">
        <f t="shared" si="4"/>
        <v>6.875</v>
      </c>
      <c r="O25" s="36">
        <f t="shared" si="5"/>
        <v>22.618745987166697</v>
      </c>
      <c r="P25" s="18">
        <v>302937</v>
      </c>
      <c r="Q25" s="18">
        <v>1301</v>
      </c>
      <c r="R25" s="18"/>
      <c r="S25" s="18"/>
      <c r="T25" s="18"/>
    </row>
    <row r="26" spans="1:25" s="1" customFormat="1" ht="18.75" customHeight="1">
      <c r="A26" s="14">
        <v>23</v>
      </c>
      <c r="B26" s="13">
        <v>340156892</v>
      </c>
      <c r="C26" s="14" t="s">
        <v>313</v>
      </c>
      <c r="D26" s="13" t="s">
        <v>70</v>
      </c>
      <c r="E26" s="16">
        <v>2</v>
      </c>
      <c r="F26" s="16">
        <v>70</v>
      </c>
      <c r="G26" s="23" t="s">
        <v>120</v>
      </c>
      <c r="H26" s="18">
        <f t="shared" si="0"/>
        <v>2</v>
      </c>
      <c r="I26" s="16">
        <f t="shared" si="1"/>
        <v>1.4</v>
      </c>
      <c r="J26" s="16">
        <v>0</v>
      </c>
      <c r="K26" s="16">
        <f t="shared" si="2"/>
        <v>3.4</v>
      </c>
      <c r="L26" s="33">
        <v>26.8986284631385</v>
      </c>
      <c r="M26" s="34">
        <f t="shared" si="3"/>
        <v>30.298628463138499</v>
      </c>
      <c r="N26" s="35">
        <f t="shared" si="4"/>
        <v>6.875</v>
      </c>
      <c r="O26" s="36">
        <f t="shared" si="5"/>
        <v>23.423628463138499</v>
      </c>
      <c r="P26" s="18">
        <v>346759</v>
      </c>
      <c r="Q26" s="18">
        <v>1643</v>
      </c>
      <c r="R26" s="18"/>
      <c r="S26" s="18"/>
      <c r="T26" s="18"/>
    </row>
    <row r="27" spans="1:25" s="1" customFormat="1" ht="18.75">
      <c r="A27" s="14">
        <v>53</v>
      </c>
      <c r="B27" s="13">
        <v>500959924</v>
      </c>
      <c r="C27" s="14" t="s">
        <v>310</v>
      </c>
      <c r="D27" s="20" t="s">
        <v>99</v>
      </c>
      <c r="E27" s="16">
        <v>2</v>
      </c>
      <c r="F27" s="16">
        <v>70</v>
      </c>
      <c r="G27" s="23" t="s">
        <v>120</v>
      </c>
      <c r="H27" s="18">
        <f t="shared" si="0"/>
        <v>2</v>
      </c>
      <c r="I27" s="16">
        <f t="shared" si="1"/>
        <v>1.4</v>
      </c>
      <c r="J27" s="16">
        <v>0</v>
      </c>
      <c r="K27" s="16">
        <f t="shared" si="2"/>
        <v>3.4</v>
      </c>
      <c r="L27" s="33">
        <v>30.916302664048199</v>
      </c>
      <c r="M27" s="34">
        <f t="shared" si="3"/>
        <v>34.316302664048202</v>
      </c>
      <c r="N27" s="35">
        <f t="shared" si="4"/>
        <v>6.875</v>
      </c>
      <c r="O27" s="36">
        <f t="shared" si="5"/>
        <v>27.441302664048202</v>
      </c>
      <c r="P27" s="18">
        <v>356652</v>
      </c>
      <c r="Q27" s="18">
        <v>1764</v>
      </c>
      <c r="R27" s="18"/>
      <c r="S27" s="18"/>
      <c r="T27" s="18"/>
    </row>
    <row r="28" spans="1:25" s="1" customFormat="1" ht="18.75">
      <c r="A28" s="14">
        <v>78</v>
      </c>
      <c r="B28" s="13">
        <v>783202763</v>
      </c>
      <c r="C28" s="14" t="s">
        <v>322</v>
      </c>
      <c r="D28" s="13" t="s">
        <v>148</v>
      </c>
      <c r="E28" s="16">
        <v>2</v>
      </c>
      <c r="F28" s="16">
        <v>30</v>
      </c>
      <c r="G28" s="23" t="s">
        <v>120</v>
      </c>
      <c r="H28" s="18">
        <f t="shared" si="0"/>
        <v>2</v>
      </c>
      <c r="I28" s="16">
        <f t="shared" si="1"/>
        <v>0.6</v>
      </c>
      <c r="J28" s="16">
        <v>0</v>
      </c>
      <c r="K28" s="16">
        <f t="shared" si="2"/>
        <v>2.6</v>
      </c>
      <c r="L28" s="33">
        <v>28.4068486803423</v>
      </c>
      <c r="M28" s="34">
        <f t="shared" si="3"/>
        <v>31.006848680342301</v>
      </c>
      <c r="N28" s="35">
        <f t="shared" si="4"/>
        <v>6.875</v>
      </c>
      <c r="O28" s="36">
        <f t="shared" si="5"/>
        <v>24.131848680342301</v>
      </c>
      <c r="P28" s="18">
        <v>311409</v>
      </c>
      <c r="Q28" s="18">
        <v>1249</v>
      </c>
      <c r="R28" s="18"/>
      <c r="S28" s="18"/>
      <c r="T28" s="18"/>
    </row>
    <row r="29" spans="1:25" s="2" customFormat="1" ht="18.75">
      <c r="A29" s="13">
        <v>110</v>
      </c>
      <c r="B29" s="13">
        <v>1968703358</v>
      </c>
      <c r="C29" s="14" t="s">
        <v>302</v>
      </c>
      <c r="D29" s="13" t="s">
        <v>239</v>
      </c>
      <c r="E29" s="16">
        <v>2</v>
      </c>
      <c r="F29" s="16">
        <v>40</v>
      </c>
      <c r="G29" s="23" t="s">
        <v>120</v>
      </c>
      <c r="H29" s="18">
        <f t="shared" si="0"/>
        <v>2</v>
      </c>
      <c r="I29" s="16">
        <f t="shared" si="1"/>
        <v>0.8</v>
      </c>
      <c r="J29" s="16">
        <v>0</v>
      </c>
      <c r="K29" s="16">
        <f t="shared" si="2"/>
        <v>2.8</v>
      </c>
      <c r="L29" s="33">
        <v>26.78</v>
      </c>
      <c r="M29" s="34">
        <f t="shared" si="3"/>
        <v>29.580000000000002</v>
      </c>
      <c r="N29" s="35">
        <f t="shared" si="4"/>
        <v>6.875</v>
      </c>
      <c r="O29" s="36">
        <f t="shared" si="5"/>
        <v>22.705000000000002</v>
      </c>
      <c r="P29" s="18">
        <v>450886</v>
      </c>
      <c r="Q29" s="18">
        <v>1994</v>
      </c>
      <c r="R29" s="18"/>
      <c r="S29" s="18"/>
      <c r="T29" s="33"/>
      <c r="U29" s="1"/>
      <c r="V29" s="1"/>
      <c r="W29" s="1"/>
      <c r="X29" s="1"/>
      <c r="Y29" s="1"/>
    </row>
    <row r="30" spans="1:25" s="2" customFormat="1" ht="18.75">
      <c r="A30" s="14">
        <v>1</v>
      </c>
      <c r="B30" s="13">
        <v>1782151946</v>
      </c>
      <c r="C30" s="14" t="s">
        <v>303</v>
      </c>
      <c r="D30" s="13" t="s">
        <v>26</v>
      </c>
      <c r="E30" s="16">
        <v>2</v>
      </c>
      <c r="F30" s="16">
        <v>50</v>
      </c>
      <c r="G30" s="23" t="s">
        <v>120</v>
      </c>
      <c r="H30" s="18">
        <f t="shared" si="0"/>
        <v>2</v>
      </c>
      <c r="I30" s="16">
        <f t="shared" si="1"/>
        <v>1</v>
      </c>
      <c r="J30" s="16">
        <v>0</v>
      </c>
      <c r="K30" s="16">
        <f t="shared" si="2"/>
        <v>3</v>
      </c>
      <c r="L30" s="33">
        <v>26.59</v>
      </c>
      <c r="M30" s="34">
        <f t="shared" si="3"/>
        <v>29.59</v>
      </c>
      <c r="N30" s="35">
        <f t="shared" si="4"/>
        <v>6.875</v>
      </c>
      <c r="O30" s="36">
        <f t="shared" si="5"/>
        <v>22.715</v>
      </c>
      <c r="P30" s="18">
        <v>440989</v>
      </c>
      <c r="Q30" s="18">
        <v>2056</v>
      </c>
      <c r="R30" s="18"/>
      <c r="S30" s="18"/>
      <c r="T30" s="18"/>
      <c r="U30" s="1"/>
      <c r="V30" s="1"/>
      <c r="W30" s="1"/>
      <c r="X30" s="1"/>
      <c r="Y30" s="1"/>
    </row>
    <row r="31" spans="1:25" s="2" customFormat="1" ht="18.75">
      <c r="A31" s="14">
        <v>26</v>
      </c>
      <c r="B31" s="13">
        <v>1754932067</v>
      </c>
      <c r="C31" s="14" t="s">
        <v>314</v>
      </c>
      <c r="D31" s="13" t="s">
        <v>72</v>
      </c>
      <c r="E31" s="16">
        <v>2</v>
      </c>
      <c r="F31" s="16">
        <v>70</v>
      </c>
      <c r="G31" s="23" t="s">
        <v>120</v>
      </c>
      <c r="H31" s="18">
        <f t="shared" si="0"/>
        <v>2</v>
      </c>
      <c r="I31" s="16">
        <f t="shared" si="1"/>
        <v>1.4</v>
      </c>
      <c r="J31" s="16">
        <v>0</v>
      </c>
      <c r="K31" s="16">
        <f t="shared" si="2"/>
        <v>3.4</v>
      </c>
      <c r="L31" s="33">
        <v>26.2100235169939</v>
      </c>
      <c r="M31" s="34">
        <f t="shared" si="3"/>
        <v>29.610023516993898</v>
      </c>
      <c r="N31" s="35">
        <f t="shared" si="4"/>
        <v>6.875</v>
      </c>
      <c r="O31" s="36">
        <f t="shared" si="5"/>
        <v>22.735023516993898</v>
      </c>
      <c r="P31" s="18">
        <v>338274</v>
      </c>
      <c r="Q31" s="18">
        <v>1588</v>
      </c>
      <c r="R31" s="18"/>
      <c r="S31" s="18"/>
      <c r="T31" s="18"/>
      <c r="U31" s="1"/>
      <c r="V31" s="1"/>
      <c r="W31" s="1"/>
      <c r="X31" s="1"/>
      <c r="Y31" s="1"/>
    </row>
    <row r="32" spans="1:25" s="2" customFormat="1" ht="18.75">
      <c r="A32" s="13">
        <v>116</v>
      </c>
      <c r="B32" s="13">
        <v>2122596917</v>
      </c>
      <c r="C32" s="14" t="s">
        <v>315</v>
      </c>
      <c r="D32" s="13" t="s">
        <v>217</v>
      </c>
      <c r="E32" s="16">
        <v>1</v>
      </c>
      <c r="F32" s="16">
        <v>70</v>
      </c>
      <c r="G32" s="23" t="s">
        <v>120</v>
      </c>
      <c r="H32" s="18">
        <f t="shared" si="0"/>
        <v>1</v>
      </c>
      <c r="I32" s="16">
        <f t="shared" si="1"/>
        <v>1.4</v>
      </c>
      <c r="J32" s="16">
        <v>0</v>
      </c>
      <c r="K32" s="16">
        <f t="shared" si="2"/>
        <v>2.4</v>
      </c>
      <c r="L32" s="33">
        <v>26.443985069143999</v>
      </c>
      <c r="M32" s="34">
        <f t="shared" si="3"/>
        <v>28.843985069143997</v>
      </c>
      <c r="N32" s="35">
        <f t="shared" si="4"/>
        <v>6.875</v>
      </c>
      <c r="O32" s="36">
        <f t="shared" si="5"/>
        <v>21.968985069143997</v>
      </c>
      <c r="P32" s="18">
        <v>289240</v>
      </c>
      <c r="Q32" s="18">
        <v>1309</v>
      </c>
      <c r="R32" s="18"/>
      <c r="S32" s="18"/>
      <c r="T32" s="48"/>
      <c r="U32" s="1"/>
      <c r="V32" s="1"/>
      <c r="W32" s="1"/>
      <c r="X32" s="1"/>
      <c r="Y32" s="1"/>
    </row>
    <row r="33" spans="1:25" s="2" customFormat="1" ht="18.75">
      <c r="A33" s="14">
        <v>10</v>
      </c>
      <c r="B33" s="13">
        <v>2108977014</v>
      </c>
      <c r="C33" s="14" t="s">
        <v>305</v>
      </c>
      <c r="D33" s="13" t="s">
        <v>49</v>
      </c>
      <c r="E33" s="16">
        <v>1</v>
      </c>
      <c r="F33" s="16">
        <v>70</v>
      </c>
      <c r="G33" s="23" t="s">
        <v>120</v>
      </c>
      <c r="H33" s="18">
        <f t="shared" si="0"/>
        <v>1</v>
      </c>
      <c r="I33" s="16">
        <f t="shared" si="1"/>
        <v>1.4</v>
      </c>
      <c r="J33" s="16">
        <v>0</v>
      </c>
      <c r="K33" s="16">
        <f t="shared" si="2"/>
        <v>2.4</v>
      </c>
      <c r="L33" s="33">
        <v>27.2597293799185</v>
      </c>
      <c r="M33" s="34">
        <f t="shared" si="3"/>
        <v>29.659729379918499</v>
      </c>
      <c r="N33" s="35">
        <f t="shared" si="4"/>
        <v>6.875</v>
      </c>
      <c r="O33" s="36">
        <f t="shared" si="5"/>
        <v>22.784729379918499</v>
      </c>
      <c r="P33" s="18">
        <v>415147</v>
      </c>
      <c r="Q33" s="18">
        <v>1763</v>
      </c>
      <c r="R33" s="18"/>
      <c r="S33" s="18"/>
      <c r="T33" s="18"/>
      <c r="U33" s="1"/>
      <c r="V33" s="1"/>
      <c r="W33" s="1"/>
      <c r="X33" s="1"/>
      <c r="Y33" s="1"/>
    </row>
    <row r="34" spans="1:25" s="2" customFormat="1" ht="18.75">
      <c r="A34" s="13">
        <v>141</v>
      </c>
      <c r="B34" s="13">
        <v>1190305158</v>
      </c>
      <c r="C34" s="14" t="s">
        <v>261</v>
      </c>
      <c r="D34" s="21"/>
      <c r="E34" s="16">
        <v>1</v>
      </c>
      <c r="F34" s="16">
        <v>70</v>
      </c>
      <c r="G34" s="57" t="s">
        <v>187</v>
      </c>
      <c r="H34" s="18">
        <f t="shared" si="0"/>
        <v>1</v>
      </c>
      <c r="I34" s="16">
        <f t="shared" si="1"/>
        <v>1.4</v>
      </c>
      <c r="J34" s="16">
        <v>0</v>
      </c>
      <c r="K34" s="16">
        <f t="shared" si="2"/>
        <v>2.4</v>
      </c>
      <c r="L34" s="33">
        <v>30.415983670068702</v>
      </c>
      <c r="M34" s="34">
        <f t="shared" si="3"/>
        <v>32.815983670068704</v>
      </c>
      <c r="N34" s="35">
        <f t="shared" si="4"/>
        <v>0</v>
      </c>
      <c r="O34" s="36">
        <f t="shared" si="5"/>
        <v>32.815983670068704</v>
      </c>
      <c r="P34" s="18">
        <v>292893</v>
      </c>
      <c r="Q34" s="18">
        <v>1092</v>
      </c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3">
        <v>144</v>
      </c>
      <c r="B35" s="13">
        <v>1763923855</v>
      </c>
      <c r="C35" s="14" t="s">
        <v>269</v>
      </c>
      <c r="D35" s="21"/>
      <c r="E35" s="16">
        <v>1</v>
      </c>
      <c r="F35" s="16">
        <v>35</v>
      </c>
      <c r="G35" s="57" t="s">
        <v>187</v>
      </c>
      <c r="H35" s="18">
        <f t="shared" si="0"/>
        <v>1</v>
      </c>
      <c r="I35" s="16">
        <f t="shared" si="1"/>
        <v>0.7</v>
      </c>
      <c r="J35" s="16">
        <v>0</v>
      </c>
      <c r="K35" s="16">
        <f t="shared" si="2"/>
        <v>1.7</v>
      </c>
      <c r="L35" s="33">
        <v>28.539396407505201</v>
      </c>
      <c r="M35" s="34">
        <f t="shared" si="3"/>
        <v>30.2393964075052</v>
      </c>
      <c r="N35" s="35">
        <f t="shared" si="4"/>
        <v>0</v>
      </c>
      <c r="O35" s="36">
        <f t="shared" si="5"/>
        <v>30.2393964075052</v>
      </c>
      <c r="P35" s="18">
        <v>248401</v>
      </c>
      <c r="Q35" s="18">
        <v>1210</v>
      </c>
      <c r="R35" s="4"/>
      <c r="S35" s="4"/>
      <c r="T35" s="4"/>
      <c r="U35" s="1"/>
      <c r="V35" s="1"/>
      <c r="W35" s="1"/>
      <c r="X35" s="1"/>
      <c r="Y35" s="1"/>
    </row>
    <row r="36" spans="1:25" s="2" customFormat="1" ht="18.75">
      <c r="A36" s="14">
        <v>94</v>
      </c>
      <c r="B36" s="13">
        <v>1885772704</v>
      </c>
      <c r="C36" s="13" t="s">
        <v>180</v>
      </c>
      <c r="D36" s="20"/>
      <c r="E36" s="16">
        <v>0</v>
      </c>
      <c r="F36" s="16">
        <v>55</v>
      </c>
      <c r="G36" s="57" t="s">
        <v>187</v>
      </c>
      <c r="H36" s="18">
        <f t="shared" si="0"/>
        <v>0</v>
      </c>
      <c r="I36" s="16">
        <f t="shared" si="1"/>
        <v>1.1000000000000001</v>
      </c>
      <c r="J36" s="16">
        <v>0</v>
      </c>
      <c r="K36" s="16">
        <f t="shared" si="2"/>
        <v>1.1000000000000001</v>
      </c>
      <c r="L36" s="33">
        <v>27.753106055752902</v>
      </c>
      <c r="M36" s="34">
        <f t="shared" si="3"/>
        <v>28.853106055752903</v>
      </c>
      <c r="N36" s="35">
        <f t="shared" si="4"/>
        <v>0</v>
      </c>
      <c r="O36" s="36">
        <f t="shared" si="5"/>
        <v>28.853106055752903</v>
      </c>
      <c r="P36" s="18">
        <v>297138</v>
      </c>
      <c r="Q36" s="18">
        <v>1258</v>
      </c>
      <c r="R36" s="18"/>
      <c r="S36" s="18"/>
      <c r="T36" s="47"/>
      <c r="U36" s="1"/>
      <c r="V36" s="1"/>
      <c r="W36" s="1"/>
      <c r="X36" s="1"/>
      <c r="Y36" s="1"/>
    </row>
    <row r="37" spans="1:25" s="1" customFormat="1" ht="18.75">
      <c r="A37" s="14">
        <v>58</v>
      </c>
      <c r="B37" s="13">
        <v>1875367946</v>
      </c>
      <c r="C37" s="13" t="s">
        <v>121</v>
      </c>
      <c r="D37" s="14"/>
      <c r="E37" s="16">
        <v>0</v>
      </c>
      <c r="F37" s="16">
        <v>0</v>
      </c>
      <c r="G37" s="57" t="s">
        <v>187</v>
      </c>
      <c r="H37" s="18">
        <f t="shared" si="0"/>
        <v>0</v>
      </c>
      <c r="I37" s="16">
        <f t="shared" si="1"/>
        <v>0</v>
      </c>
      <c r="J37" s="16">
        <v>0</v>
      </c>
      <c r="K37" s="16">
        <f t="shared" ref="K37:K57" si="6">SUM(I37+H37+J37)</f>
        <v>0</v>
      </c>
      <c r="L37" s="33">
        <v>30.169561407363499</v>
      </c>
      <c r="M37" s="34">
        <f t="shared" ref="M37:M57" si="7">K37+L37</f>
        <v>30.169561407363499</v>
      </c>
      <c r="N37" s="35">
        <f t="shared" ref="N37:N57" si="8">VLOOKUP(G37,$U$3:$V$10,2,FALSE)</f>
        <v>0</v>
      </c>
      <c r="O37" s="36">
        <f t="shared" ref="O37:O57" si="9">M37-N37</f>
        <v>30.169561407363499</v>
      </c>
      <c r="P37" s="18">
        <v>356224</v>
      </c>
      <c r="Q37" s="18">
        <v>1481</v>
      </c>
      <c r="R37" s="18"/>
      <c r="S37" s="18"/>
      <c r="T37" s="18"/>
    </row>
    <row r="38" spans="1:25" s="2" customFormat="1" ht="18.75">
      <c r="A38" s="13">
        <v>157</v>
      </c>
      <c r="B38" s="13">
        <v>738646680</v>
      </c>
      <c r="C38" s="14" t="s">
        <v>284</v>
      </c>
      <c r="D38" s="15"/>
      <c r="E38" s="16">
        <v>0</v>
      </c>
      <c r="F38" s="16">
        <v>0</v>
      </c>
      <c r="G38" s="57" t="s">
        <v>187</v>
      </c>
      <c r="H38" s="18">
        <f t="shared" si="0"/>
        <v>0</v>
      </c>
      <c r="I38" s="16">
        <f t="shared" si="1"/>
        <v>0</v>
      </c>
      <c r="J38" s="16">
        <v>0</v>
      </c>
      <c r="K38" s="16">
        <f t="shared" si="6"/>
        <v>0</v>
      </c>
      <c r="L38" s="33">
        <v>30.0249119486372</v>
      </c>
      <c r="M38" s="34">
        <f t="shared" si="7"/>
        <v>30.0249119486372</v>
      </c>
      <c r="N38" s="35">
        <f t="shared" si="8"/>
        <v>0</v>
      </c>
      <c r="O38" s="36">
        <f t="shared" si="9"/>
        <v>30.0249119486372</v>
      </c>
      <c r="P38" s="18">
        <v>256099</v>
      </c>
      <c r="Q38" s="18"/>
      <c r="R38" s="4"/>
      <c r="S38" s="4"/>
      <c r="T38" s="4"/>
      <c r="U38" s="1"/>
      <c r="V38" s="1"/>
      <c r="W38" s="1"/>
      <c r="X38" s="1"/>
      <c r="Y38" s="1"/>
    </row>
    <row r="39" spans="1:25" s="2" customFormat="1" ht="18.75">
      <c r="A39" s="13">
        <v>138</v>
      </c>
      <c r="B39" s="13">
        <v>1440730282</v>
      </c>
      <c r="C39" s="14" t="s">
        <v>258</v>
      </c>
      <c r="D39" s="21"/>
      <c r="E39" s="16">
        <v>0</v>
      </c>
      <c r="F39" s="16">
        <v>0</v>
      </c>
      <c r="G39" s="57" t="s">
        <v>187</v>
      </c>
      <c r="H39" s="18">
        <f t="shared" si="0"/>
        <v>0</v>
      </c>
      <c r="I39" s="16">
        <f t="shared" si="1"/>
        <v>0</v>
      </c>
      <c r="J39" s="16">
        <v>0</v>
      </c>
      <c r="K39" s="16">
        <f t="shared" si="6"/>
        <v>0</v>
      </c>
      <c r="L39" s="33">
        <v>29.149027924995099</v>
      </c>
      <c r="M39" s="34">
        <f t="shared" si="7"/>
        <v>29.149027924995099</v>
      </c>
      <c r="N39" s="35">
        <f t="shared" si="8"/>
        <v>0</v>
      </c>
      <c r="O39" s="36">
        <f t="shared" si="9"/>
        <v>29.149027924995099</v>
      </c>
      <c r="P39" s="18">
        <v>313358</v>
      </c>
      <c r="Q39" s="18">
        <v>1162</v>
      </c>
      <c r="R39" s="18"/>
      <c r="S39" s="18"/>
      <c r="T39" s="47"/>
      <c r="U39" s="1"/>
      <c r="V39" s="1"/>
      <c r="W39" s="1"/>
      <c r="X39" s="1"/>
      <c r="Y39" s="1"/>
    </row>
    <row r="40" spans="1:25" s="2" customFormat="1" ht="18.75">
      <c r="A40" s="14">
        <v>107</v>
      </c>
      <c r="B40" s="13">
        <v>662528105</v>
      </c>
      <c r="C40" s="13" t="s">
        <v>195</v>
      </c>
      <c r="D40" s="20"/>
      <c r="E40" s="16">
        <v>0</v>
      </c>
      <c r="F40" s="16">
        <v>0</v>
      </c>
      <c r="G40" s="57" t="s">
        <v>187</v>
      </c>
      <c r="H40" s="18">
        <f t="shared" si="0"/>
        <v>0</v>
      </c>
      <c r="I40" s="16">
        <f t="shared" si="1"/>
        <v>0</v>
      </c>
      <c r="J40" s="16">
        <v>0</v>
      </c>
      <c r="K40" s="16">
        <f t="shared" si="6"/>
        <v>0</v>
      </c>
      <c r="L40" s="33">
        <v>28.128268565663902</v>
      </c>
      <c r="M40" s="34">
        <f t="shared" si="7"/>
        <v>28.128268565663902</v>
      </c>
      <c r="N40" s="35">
        <f t="shared" si="8"/>
        <v>0</v>
      </c>
      <c r="O40" s="36">
        <f t="shared" si="9"/>
        <v>28.128268565663902</v>
      </c>
      <c r="P40" s="18">
        <v>310150</v>
      </c>
      <c r="Q40" s="18">
        <v>1475</v>
      </c>
      <c r="R40" s="18"/>
      <c r="S40" s="18"/>
      <c r="T40" s="47"/>
      <c r="U40" s="1"/>
      <c r="V40" s="1"/>
      <c r="W40" s="1"/>
      <c r="X40" s="1"/>
      <c r="Y40" s="1"/>
    </row>
    <row r="41" spans="1:25" s="2" customFormat="1" ht="18.75">
      <c r="A41" s="13">
        <v>148</v>
      </c>
      <c r="B41" s="13">
        <v>1579518877</v>
      </c>
      <c r="C41" s="14" t="s">
        <v>274</v>
      </c>
      <c r="D41" s="21"/>
      <c r="E41" s="16">
        <v>0</v>
      </c>
      <c r="F41" s="16">
        <v>49</v>
      </c>
      <c r="G41" s="57" t="s">
        <v>187</v>
      </c>
      <c r="H41" s="18">
        <f t="shared" si="0"/>
        <v>0</v>
      </c>
      <c r="I41" s="16">
        <f t="shared" si="1"/>
        <v>0.98</v>
      </c>
      <c r="J41" s="16">
        <v>0</v>
      </c>
      <c r="K41" s="16">
        <f t="shared" si="6"/>
        <v>0.98</v>
      </c>
      <c r="L41" s="33">
        <v>27.912023081941499</v>
      </c>
      <c r="M41" s="34">
        <f t="shared" si="7"/>
        <v>28.892023081941499</v>
      </c>
      <c r="N41" s="35">
        <f t="shared" si="8"/>
        <v>0</v>
      </c>
      <c r="O41" s="36">
        <f t="shared" si="9"/>
        <v>28.892023081941499</v>
      </c>
      <c r="P41" s="18">
        <v>297575</v>
      </c>
      <c r="Q41" s="18">
        <v>1164</v>
      </c>
      <c r="R41" s="4"/>
      <c r="S41" s="4"/>
      <c r="T41" s="4"/>
      <c r="U41" s="1"/>
      <c r="V41" s="1"/>
      <c r="W41" s="1"/>
      <c r="X41" s="1"/>
      <c r="Y41" s="1"/>
    </row>
    <row r="42" spans="1:25" s="1" customFormat="1" ht="18.75">
      <c r="A42" s="13">
        <v>153</v>
      </c>
      <c r="B42" s="13">
        <v>666586355</v>
      </c>
      <c r="C42" s="14" t="s">
        <v>282</v>
      </c>
      <c r="D42" s="21"/>
      <c r="E42" s="16">
        <v>0</v>
      </c>
      <c r="F42" s="16">
        <v>0</v>
      </c>
      <c r="G42" s="57" t="s">
        <v>187</v>
      </c>
      <c r="H42" s="18">
        <f t="shared" si="0"/>
        <v>0</v>
      </c>
      <c r="I42" s="16">
        <f t="shared" si="1"/>
        <v>0</v>
      </c>
      <c r="J42" s="16">
        <v>0</v>
      </c>
      <c r="K42" s="16">
        <f t="shared" si="6"/>
        <v>0</v>
      </c>
      <c r="L42" s="33">
        <v>27.8929007376641</v>
      </c>
      <c r="M42" s="34">
        <f t="shared" si="7"/>
        <v>27.8929007376641</v>
      </c>
      <c r="N42" s="35">
        <f t="shared" si="8"/>
        <v>0</v>
      </c>
      <c r="O42" s="36">
        <f t="shared" si="9"/>
        <v>27.8929007376641</v>
      </c>
      <c r="P42" s="18">
        <v>289493</v>
      </c>
      <c r="Q42" s="18">
        <v>1328</v>
      </c>
      <c r="R42" s="4"/>
      <c r="S42" s="4"/>
      <c r="T42" s="4"/>
    </row>
    <row r="43" spans="1:25" s="1" customFormat="1" ht="18.75">
      <c r="A43" s="13">
        <v>140</v>
      </c>
      <c r="B43" s="13">
        <v>1065672847</v>
      </c>
      <c r="C43" s="14" t="s">
        <v>259</v>
      </c>
      <c r="D43" s="21"/>
      <c r="E43" s="16">
        <v>0</v>
      </c>
      <c r="F43" s="16">
        <v>0</v>
      </c>
      <c r="G43" s="57" t="s">
        <v>187</v>
      </c>
      <c r="H43" s="18">
        <f t="shared" si="0"/>
        <v>0</v>
      </c>
      <c r="I43" s="16">
        <f t="shared" si="1"/>
        <v>0</v>
      </c>
      <c r="J43" s="16">
        <v>0</v>
      </c>
      <c r="K43" s="16">
        <f t="shared" si="6"/>
        <v>0</v>
      </c>
      <c r="L43" s="33">
        <v>27.807848165689801</v>
      </c>
      <c r="M43" s="34">
        <f t="shared" si="7"/>
        <v>27.807848165689801</v>
      </c>
      <c r="N43" s="35">
        <f t="shared" si="8"/>
        <v>0</v>
      </c>
      <c r="O43" s="36">
        <f t="shared" si="9"/>
        <v>27.807848165689801</v>
      </c>
      <c r="P43" s="18">
        <v>291437</v>
      </c>
      <c r="Q43" s="18">
        <v>968</v>
      </c>
      <c r="R43" s="18"/>
      <c r="S43" s="18"/>
      <c r="T43" s="47"/>
    </row>
    <row r="44" spans="1:25" s="1" customFormat="1" ht="18.75">
      <c r="A44" s="13">
        <v>164</v>
      </c>
      <c r="B44" s="13">
        <v>1005320430</v>
      </c>
      <c r="C44" s="14" t="s">
        <v>294</v>
      </c>
      <c r="D44" s="15"/>
      <c r="E44" s="16">
        <v>0</v>
      </c>
      <c r="F44" s="16">
        <v>59</v>
      </c>
      <c r="G44" s="57" t="s">
        <v>187</v>
      </c>
      <c r="H44" s="18">
        <f t="shared" si="0"/>
        <v>0</v>
      </c>
      <c r="I44" s="16">
        <f t="shared" si="1"/>
        <v>1.18</v>
      </c>
      <c r="J44" s="16">
        <v>0</v>
      </c>
      <c r="K44" s="16">
        <f t="shared" si="6"/>
        <v>1.18</v>
      </c>
      <c r="L44" s="33">
        <v>27.6977106494842</v>
      </c>
      <c r="M44" s="34">
        <f t="shared" si="7"/>
        <v>28.8777106494842</v>
      </c>
      <c r="N44" s="35">
        <f t="shared" si="8"/>
        <v>0</v>
      </c>
      <c r="O44" s="36">
        <f t="shared" si="9"/>
        <v>28.8777106494842</v>
      </c>
      <c r="P44" s="18">
        <v>176350</v>
      </c>
      <c r="Q44" s="18">
        <v>1022</v>
      </c>
      <c r="R44" s="4"/>
      <c r="S44" s="4"/>
      <c r="T44" s="4"/>
    </row>
    <row r="45" spans="1:25" s="1" customFormat="1" ht="18.75">
      <c r="A45" s="13">
        <v>167</v>
      </c>
      <c r="B45" s="13">
        <v>1173807161</v>
      </c>
      <c r="C45" s="14" t="s">
        <v>324</v>
      </c>
      <c r="D45" s="15"/>
      <c r="E45" s="16">
        <v>0</v>
      </c>
      <c r="F45" s="16">
        <v>24</v>
      </c>
      <c r="G45" s="57" t="s">
        <v>187</v>
      </c>
      <c r="H45" s="18">
        <f t="shared" si="0"/>
        <v>0</v>
      </c>
      <c r="I45" s="16">
        <f t="shared" si="1"/>
        <v>0.48</v>
      </c>
      <c r="J45" s="16">
        <v>0</v>
      </c>
      <c r="K45" s="16">
        <f t="shared" si="6"/>
        <v>0.48</v>
      </c>
      <c r="L45" s="33">
        <v>27.217715285338102</v>
      </c>
      <c r="M45" s="34">
        <f t="shared" si="7"/>
        <v>27.697715285338102</v>
      </c>
      <c r="N45" s="35">
        <f t="shared" si="8"/>
        <v>0</v>
      </c>
      <c r="O45" s="36">
        <f t="shared" si="9"/>
        <v>27.697715285338102</v>
      </c>
      <c r="P45" s="18"/>
      <c r="Q45" s="18"/>
      <c r="R45" s="4"/>
      <c r="S45" s="4"/>
      <c r="T45" s="4"/>
    </row>
    <row r="46" spans="1:25" s="3" customFormat="1" ht="18.75">
      <c r="A46" s="14">
        <v>62</v>
      </c>
      <c r="B46" s="13">
        <v>643913124</v>
      </c>
      <c r="C46" s="14" t="s">
        <v>301</v>
      </c>
      <c r="D46" s="13" t="s">
        <v>125</v>
      </c>
      <c r="E46" s="16">
        <v>0</v>
      </c>
      <c r="F46" s="16">
        <v>0</v>
      </c>
      <c r="G46" s="57" t="s">
        <v>187</v>
      </c>
      <c r="H46" s="18">
        <f t="shared" si="0"/>
        <v>0</v>
      </c>
      <c r="I46" s="16">
        <f t="shared" si="1"/>
        <v>0</v>
      </c>
      <c r="J46" s="16">
        <v>0</v>
      </c>
      <c r="K46" s="16">
        <f t="shared" si="6"/>
        <v>0</v>
      </c>
      <c r="L46" s="33">
        <v>26.404814009244099</v>
      </c>
      <c r="M46" s="34">
        <f t="shared" si="7"/>
        <v>26.404814009244099</v>
      </c>
      <c r="N46" s="35">
        <f t="shared" si="8"/>
        <v>0</v>
      </c>
      <c r="O46" s="36">
        <f t="shared" si="9"/>
        <v>26.404814009244099</v>
      </c>
      <c r="P46" s="18">
        <v>455403</v>
      </c>
      <c r="Q46" s="18">
        <v>2089</v>
      </c>
      <c r="R46" s="18"/>
      <c r="S46" s="18"/>
      <c r="T46" s="18"/>
    </row>
    <row r="47" spans="1:25" s="3" customFormat="1" ht="18.75">
      <c r="A47" s="14">
        <v>34</v>
      </c>
      <c r="B47" s="13">
        <v>2021794494</v>
      </c>
      <c r="C47" s="13" t="s">
        <v>80</v>
      </c>
      <c r="D47" s="20"/>
      <c r="E47" s="16">
        <v>0</v>
      </c>
      <c r="F47" s="16">
        <v>0</v>
      </c>
      <c r="G47" s="57" t="s">
        <v>187</v>
      </c>
      <c r="H47" s="18">
        <f t="shared" si="0"/>
        <v>0</v>
      </c>
      <c r="I47" s="16">
        <f t="shared" si="1"/>
        <v>0</v>
      </c>
      <c r="J47" s="16">
        <v>0</v>
      </c>
      <c r="K47" s="16">
        <f t="shared" si="6"/>
        <v>0</v>
      </c>
      <c r="L47" s="33">
        <v>25.946774947024199</v>
      </c>
      <c r="M47" s="34">
        <f t="shared" si="7"/>
        <v>25.946774947024199</v>
      </c>
      <c r="N47" s="35">
        <f t="shared" si="8"/>
        <v>0</v>
      </c>
      <c r="O47" s="36">
        <f t="shared" si="9"/>
        <v>25.946774947024199</v>
      </c>
      <c r="P47" s="18">
        <v>385311</v>
      </c>
      <c r="Q47" s="18">
        <v>1862</v>
      </c>
      <c r="R47" s="18"/>
      <c r="S47" s="18"/>
      <c r="T47" s="47"/>
    </row>
    <row r="48" spans="1:25" s="3" customFormat="1" ht="18.75">
      <c r="A48" s="13">
        <v>170</v>
      </c>
      <c r="B48" s="13">
        <v>1659068972</v>
      </c>
      <c r="C48" s="14" t="s">
        <v>320</v>
      </c>
      <c r="D48" s="4"/>
      <c r="E48" s="16">
        <v>0</v>
      </c>
      <c r="F48" s="16">
        <v>0</v>
      </c>
      <c r="G48" s="57" t="s">
        <v>187</v>
      </c>
      <c r="H48" s="18">
        <f t="shared" si="0"/>
        <v>0</v>
      </c>
      <c r="I48" s="16">
        <f t="shared" si="1"/>
        <v>0</v>
      </c>
      <c r="J48" s="16">
        <v>0</v>
      </c>
      <c r="K48" s="16">
        <f t="shared" si="6"/>
        <v>0</v>
      </c>
      <c r="L48" s="33">
        <v>25.7932830912676</v>
      </c>
      <c r="M48" s="34">
        <f t="shared" si="7"/>
        <v>25.7932830912676</v>
      </c>
      <c r="N48" s="35">
        <f t="shared" si="8"/>
        <v>0</v>
      </c>
      <c r="O48" s="36">
        <f t="shared" si="9"/>
        <v>25.7932830912676</v>
      </c>
      <c r="P48" s="64">
        <v>90193</v>
      </c>
      <c r="Q48" s="18"/>
      <c r="R48" s="4"/>
      <c r="S48" s="4"/>
      <c r="T48" s="4"/>
    </row>
    <row r="49" spans="1:20" ht="18.75">
      <c r="A49" s="14">
        <v>2</v>
      </c>
      <c r="B49" s="13">
        <v>13685366739</v>
      </c>
      <c r="C49" s="13" t="s">
        <v>30</v>
      </c>
      <c r="D49" s="24"/>
      <c r="E49" s="16">
        <v>0</v>
      </c>
      <c r="F49" s="16">
        <v>0</v>
      </c>
      <c r="G49" s="57" t="s">
        <v>187</v>
      </c>
      <c r="H49" s="18">
        <f>E49</f>
        <v>0</v>
      </c>
      <c r="I49" s="16">
        <f>F49/$V$13</f>
        <v>0</v>
      </c>
      <c r="J49" s="16">
        <v>0</v>
      </c>
      <c r="K49" s="16">
        <f t="shared" si="6"/>
        <v>0</v>
      </c>
      <c r="L49" s="33">
        <v>25.422556105356001</v>
      </c>
      <c r="M49" s="34">
        <f t="shared" si="7"/>
        <v>25.422556105356001</v>
      </c>
      <c r="N49" s="35">
        <f t="shared" si="8"/>
        <v>0</v>
      </c>
      <c r="O49" s="36">
        <f t="shared" si="9"/>
        <v>25.422556105356001</v>
      </c>
      <c r="P49" s="18">
        <v>225386</v>
      </c>
      <c r="Q49" s="18">
        <v>1393</v>
      </c>
      <c r="R49" s="18"/>
      <c r="S49" s="18"/>
      <c r="T49" s="18"/>
    </row>
    <row r="50" spans="1:20" ht="18.75">
      <c r="A50" s="13">
        <v>161</v>
      </c>
      <c r="B50" s="13">
        <v>93971185</v>
      </c>
      <c r="C50" s="14" t="s">
        <v>289</v>
      </c>
      <c r="D50" s="15"/>
      <c r="E50" s="16">
        <v>0</v>
      </c>
      <c r="F50" s="16">
        <v>0</v>
      </c>
      <c r="G50" s="57" t="s">
        <v>187</v>
      </c>
      <c r="H50" s="18">
        <f t="shared" ref="H50:H57" si="10">E50+IF(E50&gt;2,(E50-2)*0.5,0)</f>
        <v>0</v>
      </c>
      <c r="I50" s="16">
        <f t="shared" ref="I50:I57" si="11">F50/$V$14</f>
        <v>0</v>
      </c>
      <c r="J50" s="16">
        <v>0</v>
      </c>
      <c r="K50" s="16">
        <f t="shared" si="6"/>
        <v>0</v>
      </c>
      <c r="L50" s="33">
        <v>23.488893639039102</v>
      </c>
      <c r="M50" s="34">
        <f t="shared" si="7"/>
        <v>23.488893639039102</v>
      </c>
      <c r="N50" s="35">
        <f t="shared" si="8"/>
        <v>0</v>
      </c>
      <c r="O50" s="36">
        <f t="shared" si="9"/>
        <v>23.488893639039102</v>
      </c>
      <c r="P50" s="18">
        <v>189747</v>
      </c>
      <c r="Q50" s="18"/>
      <c r="R50" s="18"/>
      <c r="S50" s="4"/>
      <c r="T50" s="4"/>
    </row>
    <row r="51" spans="1:20" ht="18.75">
      <c r="A51" s="13">
        <v>126</v>
      </c>
      <c r="B51" s="13">
        <v>2052156392</v>
      </c>
      <c r="C51" s="14" t="s">
        <v>234</v>
      </c>
      <c r="D51" s="21"/>
      <c r="E51" s="16">
        <v>0</v>
      </c>
      <c r="F51" s="16">
        <v>0</v>
      </c>
      <c r="G51" s="57" t="s">
        <v>187</v>
      </c>
      <c r="H51" s="18">
        <f t="shared" si="10"/>
        <v>0</v>
      </c>
      <c r="I51" s="16">
        <f t="shared" si="11"/>
        <v>0</v>
      </c>
      <c r="J51" s="16">
        <v>0</v>
      </c>
      <c r="K51" s="16">
        <f t="shared" si="6"/>
        <v>0</v>
      </c>
      <c r="L51" s="33">
        <v>23.487854270305899</v>
      </c>
      <c r="M51" s="34">
        <f t="shared" si="7"/>
        <v>23.487854270305899</v>
      </c>
      <c r="N51" s="35">
        <f t="shared" si="8"/>
        <v>0</v>
      </c>
      <c r="O51" s="36">
        <f t="shared" si="9"/>
        <v>23.487854270305899</v>
      </c>
      <c r="P51" s="18">
        <v>387951</v>
      </c>
      <c r="Q51" s="18">
        <v>1837</v>
      </c>
      <c r="R51" s="18"/>
      <c r="S51" s="18"/>
      <c r="T51" s="47"/>
    </row>
    <row r="52" spans="1:20" ht="18.75">
      <c r="A52" s="13">
        <v>169</v>
      </c>
      <c r="B52" s="13">
        <v>1280938546</v>
      </c>
      <c r="C52" s="14" t="s">
        <v>317</v>
      </c>
      <c r="D52" s="15"/>
      <c r="E52" s="16">
        <v>0</v>
      </c>
      <c r="F52" s="16">
        <v>0</v>
      </c>
      <c r="G52" s="57" t="s">
        <v>187</v>
      </c>
      <c r="H52" s="18">
        <f t="shared" si="10"/>
        <v>0</v>
      </c>
      <c r="I52" s="16">
        <f t="shared" si="11"/>
        <v>0</v>
      </c>
      <c r="J52" s="16">
        <v>0</v>
      </c>
      <c r="K52" s="16">
        <f t="shared" si="6"/>
        <v>0</v>
      </c>
      <c r="L52" s="33">
        <v>22.736320808353302</v>
      </c>
      <c r="M52" s="34">
        <f t="shared" si="7"/>
        <v>22.736320808353302</v>
      </c>
      <c r="N52" s="35">
        <f t="shared" si="8"/>
        <v>0</v>
      </c>
      <c r="O52" s="36">
        <f t="shared" si="9"/>
        <v>22.736320808353302</v>
      </c>
      <c r="P52" s="18">
        <v>131368</v>
      </c>
      <c r="Q52" s="18"/>
      <c r="R52" s="4"/>
      <c r="S52" s="4"/>
      <c r="T52" s="4"/>
    </row>
    <row r="53" spans="1:20" ht="18.75">
      <c r="A53" s="13">
        <v>165</v>
      </c>
      <c r="B53" s="13">
        <v>1512494000</v>
      </c>
      <c r="C53" s="14" t="s">
        <v>295</v>
      </c>
      <c r="D53" s="15"/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21.898196656806199</v>
      </c>
      <c r="M53" s="34">
        <f t="shared" si="7"/>
        <v>21.898196656806199</v>
      </c>
      <c r="N53" s="35">
        <f t="shared" si="8"/>
        <v>0</v>
      </c>
      <c r="O53" s="36">
        <f t="shared" si="9"/>
        <v>21.898196656806199</v>
      </c>
      <c r="P53" s="18">
        <v>114099</v>
      </c>
      <c r="Q53" s="18"/>
      <c r="R53" s="4"/>
      <c r="S53" s="4"/>
      <c r="T53" s="4"/>
    </row>
    <row r="54" spans="1:20" ht="18.75">
      <c r="A54" s="13">
        <v>162</v>
      </c>
      <c r="B54" s="13">
        <v>1835331798</v>
      </c>
      <c r="C54" s="14" t="s">
        <v>292</v>
      </c>
      <c r="D54" s="15"/>
      <c r="E54" s="16">
        <v>0</v>
      </c>
      <c r="F54" s="16">
        <v>0</v>
      </c>
      <c r="G54" s="57" t="s">
        <v>187</v>
      </c>
      <c r="H54" s="18">
        <f t="shared" si="10"/>
        <v>0</v>
      </c>
      <c r="I54" s="16">
        <f t="shared" si="11"/>
        <v>0</v>
      </c>
      <c r="J54" s="16">
        <v>0</v>
      </c>
      <c r="K54" s="16">
        <f t="shared" si="6"/>
        <v>0</v>
      </c>
      <c r="L54" s="33">
        <v>20.7567942282801</v>
      </c>
      <c r="M54" s="34">
        <f t="shared" si="7"/>
        <v>20.7567942282801</v>
      </c>
      <c r="N54" s="35">
        <f t="shared" si="8"/>
        <v>0</v>
      </c>
      <c r="O54" s="36">
        <f t="shared" si="9"/>
        <v>20.7567942282801</v>
      </c>
      <c r="P54" s="18"/>
      <c r="Q54" s="18"/>
      <c r="R54" s="4"/>
      <c r="S54" s="4"/>
      <c r="T54" s="4"/>
    </row>
    <row r="55" spans="1:20" ht="18.75">
      <c r="A55" s="13">
        <v>152</v>
      </c>
      <c r="B55" s="13">
        <v>808637979</v>
      </c>
      <c r="C55" s="14" t="s">
        <v>288</v>
      </c>
      <c r="D55" s="14" t="s">
        <v>277</v>
      </c>
      <c r="E55" s="16">
        <v>0</v>
      </c>
      <c r="F55" s="16">
        <v>9</v>
      </c>
      <c r="G55" s="57" t="s">
        <v>187</v>
      </c>
      <c r="H55" s="18">
        <f t="shared" si="10"/>
        <v>0</v>
      </c>
      <c r="I55" s="16">
        <f t="shared" si="11"/>
        <v>0.18</v>
      </c>
      <c r="J55" s="16">
        <v>0</v>
      </c>
      <c r="K55" s="16">
        <f t="shared" si="6"/>
        <v>0.18</v>
      </c>
      <c r="L55" s="33">
        <v>20.695154772435998</v>
      </c>
      <c r="M55" s="34">
        <f t="shared" si="7"/>
        <v>20.875154772435998</v>
      </c>
      <c r="N55" s="35">
        <f t="shared" si="8"/>
        <v>0</v>
      </c>
      <c r="O55" s="36">
        <f t="shared" si="9"/>
        <v>20.875154772435998</v>
      </c>
      <c r="P55" s="18">
        <v>208548</v>
      </c>
      <c r="Q55" s="18">
        <v>923</v>
      </c>
      <c r="R55" s="4"/>
      <c r="S55" s="4"/>
      <c r="T55" s="4"/>
    </row>
    <row r="56" spans="1:20" ht="18.75">
      <c r="A56" s="13">
        <v>166</v>
      </c>
      <c r="B56" s="13">
        <v>76900076</v>
      </c>
      <c r="C56" s="14" t="s">
        <v>296</v>
      </c>
      <c r="D56" s="65"/>
      <c r="E56" s="16">
        <v>0</v>
      </c>
      <c r="F56" s="16">
        <v>0</v>
      </c>
      <c r="G56" s="57" t="s">
        <v>187</v>
      </c>
      <c r="H56" s="18">
        <f t="shared" si="10"/>
        <v>0</v>
      </c>
      <c r="I56" s="16">
        <f t="shared" si="11"/>
        <v>0</v>
      </c>
      <c r="J56" s="16">
        <v>0</v>
      </c>
      <c r="K56" s="16">
        <f t="shared" si="6"/>
        <v>0</v>
      </c>
      <c r="L56" s="33">
        <v>20.1080097559317</v>
      </c>
      <c r="M56" s="34">
        <f t="shared" si="7"/>
        <v>20.1080097559317</v>
      </c>
      <c r="N56" s="35">
        <f t="shared" si="8"/>
        <v>0</v>
      </c>
      <c r="O56" s="36">
        <f t="shared" si="9"/>
        <v>20.1080097559317</v>
      </c>
      <c r="P56" s="18"/>
      <c r="Q56" s="18"/>
      <c r="R56" s="4"/>
      <c r="S56" s="4"/>
      <c r="T56" s="4"/>
    </row>
    <row r="57" spans="1:20" ht="18.75">
      <c r="A57" s="13">
        <v>163</v>
      </c>
      <c r="B57" s="13">
        <v>1354654615</v>
      </c>
      <c r="C57" s="14" t="s">
        <v>293</v>
      </c>
      <c r="D57" s="15"/>
      <c r="E57" s="16">
        <v>0</v>
      </c>
      <c r="F57" s="16">
        <v>0</v>
      </c>
      <c r="G57" s="57" t="s">
        <v>187</v>
      </c>
      <c r="H57" s="18">
        <f t="shared" si="10"/>
        <v>0</v>
      </c>
      <c r="I57" s="16">
        <f t="shared" si="11"/>
        <v>0</v>
      </c>
      <c r="J57" s="16">
        <v>0</v>
      </c>
      <c r="K57" s="16">
        <f t="shared" si="6"/>
        <v>0</v>
      </c>
      <c r="L57" s="33">
        <v>19.263360960545</v>
      </c>
      <c r="M57" s="34">
        <f t="shared" si="7"/>
        <v>19.263360960545</v>
      </c>
      <c r="N57" s="35">
        <f t="shared" si="8"/>
        <v>0</v>
      </c>
      <c r="O57" s="36">
        <f t="shared" si="9"/>
        <v>19.263360960545</v>
      </c>
      <c r="P57" s="18"/>
      <c r="Q57" s="18"/>
      <c r="R57" s="4"/>
      <c r="S57" s="4"/>
      <c r="T57" s="4"/>
    </row>
  </sheetData>
  <autoFilter ref="A4:T57" xr:uid="{00000000-0009-0000-0000-000025000000}">
    <sortState xmlns:xlrd2="http://schemas.microsoft.com/office/spreadsheetml/2017/richdata2" ref="A4:T57">
      <sortCondition descending="1" ref="E4:E57"/>
    </sortState>
  </autoFilter>
  <mergeCells count="4">
    <mergeCell ref="A1:Q1"/>
    <mergeCell ref="A2:Q2"/>
    <mergeCell ref="A3:D3"/>
    <mergeCell ref="G3:O3"/>
  </mergeCells>
  <phoneticPr fontId="22" type="noConversion"/>
  <conditionalFormatting sqref="J6">
    <cfRule type="cellIs" dxfId="151" priority="2" operator="lessThan">
      <formula>1</formula>
    </cfRule>
  </conditionalFormatting>
  <conditionalFormatting sqref="J7">
    <cfRule type="cellIs" dxfId="150" priority="1" operator="lessThan">
      <formula>1</formula>
    </cfRule>
  </conditionalFormatting>
  <conditionalFormatting sqref="J50">
    <cfRule type="cellIs" dxfId="149" priority="9" operator="lessThan">
      <formula>1</formula>
    </cfRule>
  </conditionalFormatting>
  <conditionalFormatting sqref="J51">
    <cfRule type="cellIs" dxfId="148" priority="10" operator="lessThan">
      <formula>1</formula>
    </cfRule>
  </conditionalFormatting>
  <conditionalFormatting sqref="J52">
    <cfRule type="cellIs" dxfId="147" priority="8" operator="lessThan">
      <formula>1</formula>
    </cfRule>
  </conditionalFormatting>
  <conditionalFormatting sqref="J53">
    <cfRule type="cellIs" dxfId="146" priority="7" operator="lessThan">
      <formula>1</formula>
    </cfRule>
  </conditionalFormatting>
  <conditionalFormatting sqref="J54">
    <cfRule type="cellIs" dxfId="145" priority="6" operator="lessThan">
      <formula>1</formula>
    </cfRule>
  </conditionalFormatting>
  <conditionalFormatting sqref="J55">
    <cfRule type="cellIs" dxfId="144" priority="5" operator="lessThan">
      <formula>1</formula>
    </cfRule>
  </conditionalFormatting>
  <conditionalFormatting sqref="J56">
    <cfRule type="cellIs" dxfId="143" priority="4" operator="lessThan">
      <formula>1</formula>
    </cfRule>
  </conditionalFormatting>
  <conditionalFormatting sqref="J57">
    <cfRule type="cellIs" dxfId="142" priority="3" operator="lessThan">
      <formula>1</formula>
    </cfRule>
  </conditionalFormatting>
  <conditionalFormatting sqref="J5 E5:F57 J8:J49">
    <cfRule type="cellIs" dxfId="141" priority="11" operator="lessThan">
      <formula>1</formula>
    </cfRule>
  </conditionalFormatting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Y57"/>
  <sheetViews>
    <sheetView topLeftCell="A13" zoomScale="80" zoomScaleNormal="80" workbookViewId="0">
      <selection activeCell="D36" sqref="D3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活动中心",V15,"年",V16,"月",V17,"日","分包贡献明细"," 统计：二三傻")</f>
        <v>157区 活动中心2020年6月20日分包贡献明细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58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Y3/$V$13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>Y4/$V$13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298</v>
      </c>
      <c r="D5" s="20" t="s">
        <v>95</v>
      </c>
      <c r="E5" s="16">
        <v>0</v>
      </c>
      <c r="F5" s="16">
        <v>0</v>
      </c>
      <c r="G5" s="57" t="s">
        <v>187</v>
      </c>
      <c r="H5" s="18">
        <f t="shared" ref="H5:H39" si="0">E5+IF(E5&gt;2,(E5-2)*0.5,0)</f>
        <v>0</v>
      </c>
      <c r="I5" s="16">
        <f t="shared" ref="I5:I39" si="1">F5/$V$14</f>
        <v>0</v>
      </c>
      <c r="J5" s="16">
        <v>0</v>
      </c>
      <c r="K5" s="16">
        <f t="shared" ref="K5:K36" si="2">SUM(I5+H5+J5)</f>
        <v>0</v>
      </c>
      <c r="L5" s="33">
        <v>38.094999999999999</v>
      </c>
      <c r="M5" s="34">
        <f t="shared" ref="M5:M36" si="3">K5+L5</f>
        <v>38.094999999999999</v>
      </c>
      <c r="N5" s="35">
        <f t="shared" ref="N5:N36" si="4">VLOOKUP(G5,$U$3:$V$10,2,FALSE)</f>
        <v>0</v>
      </c>
      <c r="O5" s="36">
        <f t="shared" ref="O5:O36" si="5">M5-N5</f>
        <v>38.094999999999999</v>
      </c>
      <c r="P5" s="18">
        <v>606035</v>
      </c>
      <c r="Q5" s="18">
        <v>2521</v>
      </c>
      <c r="R5" s="18"/>
      <c r="S5" s="18"/>
      <c r="T5" s="18"/>
      <c r="U5" s="23" t="s">
        <v>120</v>
      </c>
      <c r="V5" s="44">
        <f>Y5/$V$13</f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3">
        <v>141</v>
      </c>
      <c r="B6" s="13">
        <v>1190305158</v>
      </c>
      <c r="C6" s="14" t="s">
        <v>261</v>
      </c>
      <c r="D6" s="21"/>
      <c r="E6" s="16">
        <v>0</v>
      </c>
      <c r="F6" s="16">
        <v>40</v>
      </c>
      <c r="G6" s="57" t="s">
        <v>187</v>
      </c>
      <c r="H6" s="18">
        <f t="shared" si="0"/>
        <v>0</v>
      </c>
      <c r="I6" s="16">
        <f t="shared" si="1"/>
        <v>0.8</v>
      </c>
      <c r="J6" s="16">
        <v>0</v>
      </c>
      <c r="K6" s="16">
        <f t="shared" si="2"/>
        <v>0.8</v>
      </c>
      <c r="L6" s="33">
        <v>32.815983670068697</v>
      </c>
      <c r="M6" s="34">
        <f t="shared" si="3"/>
        <v>33.615983670068694</v>
      </c>
      <c r="N6" s="35">
        <f t="shared" si="4"/>
        <v>0</v>
      </c>
      <c r="O6" s="36">
        <f t="shared" si="5"/>
        <v>33.615983670068694</v>
      </c>
      <c r="P6" s="18">
        <v>292893</v>
      </c>
      <c r="Q6" s="18">
        <v>1092</v>
      </c>
      <c r="R6" s="18"/>
      <c r="S6" s="18"/>
      <c r="T6" s="47"/>
      <c r="U6" s="23"/>
      <c r="V6" s="44"/>
      <c r="W6" s="46"/>
      <c r="X6" s="46"/>
      <c r="Y6" s="46"/>
    </row>
    <row r="7" spans="1:25" s="1" customFormat="1" ht="18.75">
      <c r="A7" s="14">
        <v>33</v>
      </c>
      <c r="B7" s="13">
        <v>1006436515</v>
      </c>
      <c r="C7" s="14" t="s">
        <v>312</v>
      </c>
      <c r="D7" s="13" t="s">
        <v>79</v>
      </c>
      <c r="E7" s="16">
        <v>4</v>
      </c>
      <c r="F7" s="16">
        <v>60</v>
      </c>
      <c r="G7" s="19" t="s">
        <v>122</v>
      </c>
      <c r="H7" s="18">
        <f t="shared" si="0"/>
        <v>5</v>
      </c>
      <c r="I7" s="16">
        <f t="shared" si="1"/>
        <v>1.2</v>
      </c>
      <c r="J7" s="16">
        <v>8.125</v>
      </c>
      <c r="K7" s="16">
        <f t="shared" si="2"/>
        <v>14.324999999999999</v>
      </c>
      <c r="L7" s="33">
        <v>24.8375505030493</v>
      </c>
      <c r="M7" s="34">
        <f t="shared" si="3"/>
        <v>39.162550503049303</v>
      </c>
      <c r="N7" s="35">
        <f t="shared" si="4"/>
        <v>8.125</v>
      </c>
      <c r="O7" s="36">
        <f t="shared" si="5"/>
        <v>31.037550503049303</v>
      </c>
      <c r="P7" s="18">
        <v>348741</v>
      </c>
      <c r="Q7" s="18">
        <v>1608</v>
      </c>
      <c r="R7" s="18"/>
      <c r="S7" s="18"/>
      <c r="T7" s="4"/>
      <c r="U7" s="19" t="s">
        <v>122</v>
      </c>
      <c r="V7" s="44">
        <f>Y7/$V$13</f>
        <v>8.125</v>
      </c>
      <c r="W7" s="46">
        <v>4</v>
      </c>
      <c r="X7" s="46">
        <v>5</v>
      </c>
      <c r="Y7" s="46">
        <v>1300</v>
      </c>
    </row>
    <row r="8" spans="1:25" s="1" customFormat="1" ht="18.75">
      <c r="A8" s="13">
        <v>118</v>
      </c>
      <c r="B8" s="13">
        <v>2018112397</v>
      </c>
      <c r="C8" s="14" t="s">
        <v>321</v>
      </c>
      <c r="D8" s="13" t="s">
        <v>290</v>
      </c>
      <c r="E8" s="16">
        <v>4</v>
      </c>
      <c r="F8" s="16">
        <v>70</v>
      </c>
      <c r="G8" s="57" t="s">
        <v>187</v>
      </c>
      <c r="H8" s="18">
        <f t="shared" si="0"/>
        <v>5</v>
      </c>
      <c r="I8" s="16">
        <f t="shared" si="1"/>
        <v>1.4</v>
      </c>
      <c r="J8" s="16">
        <v>-8.125</v>
      </c>
      <c r="K8" s="16">
        <f t="shared" si="2"/>
        <v>-1.7249999999999996</v>
      </c>
      <c r="L8" s="33">
        <v>32.664126646348997</v>
      </c>
      <c r="M8" s="34">
        <f t="shared" si="3"/>
        <v>30.939126646348996</v>
      </c>
      <c r="N8" s="35">
        <f t="shared" si="4"/>
        <v>0</v>
      </c>
      <c r="O8" s="36">
        <f t="shared" si="5"/>
        <v>30.939126646348996</v>
      </c>
      <c r="P8" s="18">
        <v>344255</v>
      </c>
      <c r="Q8" s="18">
        <v>1124</v>
      </c>
      <c r="R8" s="18"/>
      <c r="S8" s="18"/>
      <c r="T8" s="48"/>
      <c r="U8" s="22" t="s">
        <v>123</v>
      </c>
      <c r="V8" s="44">
        <f>Y8/$V$13</f>
        <v>6.25</v>
      </c>
      <c r="W8" s="46">
        <v>3</v>
      </c>
      <c r="X8" s="46">
        <v>4</v>
      </c>
      <c r="Y8" s="46">
        <v>1000</v>
      </c>
    </row>
    <row r="9" spans="1:25" s="1" customFormat="1" ht="18.75">
      <c r="A9" s="14">
        <v>58</v>
      </c>
      <c r="B9" s="13">
        <v>1875367946</v>
      </c>
      <c r="C9" s="13" t="s">
        <v>121</v>
      </c>
      <c r="D9" s="14"/>
      <c r="E9" s="16">
        <v>0</v>
      </c>
      <c r="F9" s="16">
        <v>5</v>
      </c>
      <c r="G9" s="57" t="s">
        <v>187</v>
      </c>
      <c r="H9" s="18">
        <f t="shared" si="0"/>
        <v>0</v>
      </c>
      <c r="I9" s="16">
        <f t="shared" si="1"/>
        <v>0.1</v>
      </c>
      <c r="J9" s="16">
        <v>0</v>
      </c>
      <c r="K9" s="16">
        <f t="shared" si="2"/>
        <v>0.1</v>
      </c>
      <c r="L9" s="33">
        <v>30.169561407363499</v>
      </c>
      <c r="M9" s="34">
        <f t="shared" si="3"/>
        <v>30.269561407363501</v>
      </c>
      <c r="N9" s="35">
        <f t="shared" si="4"/>
        <v>0</v>
      </c>
      <c r="O9" s="36">
        <f t="shared" si="5"/>
        <v>30.269561407363501</v>
      </c>
      <c r="P9" s="18">
        <v>356224</v>
      </c>
      <c r="Q9" s="18">
        <v>1481</v>
      </c>
      <c r="R9" s="18"/>
      <c r="S9" s="18"/>
      <c r="T9" s="18"/>
      <c r="U9" s="23" t="s">
        <v>124</v>
      </c>
      <c r="V9" s="44">
        <f>Y9/$V$13</f>
        <v>4.375</v>
      </c>
      <c r="W9" s="46">
        <v>2</v>
      </c>
      <c r="X9" s="46">
        <v>3</v>
      </c>
      <c r="Y9" s="46">
        <v>700</v>
      </c>
    </row>
    <row r="10" spans="1:25" s="1" customFormat="1" ht="18.75">
      <c r="A10" s="13">
        <v>144</v>
      </c>
      <c r="B10" s="13">
        <v>1763923855</v>
      </c>
      <c r="C10" s="14" t="s">
        <v>269</v>
      </c>
      <c r="D10" s="21"/>
      <c r="E10" s="16">
        <v>0</v>
      </c>
      <c r="F10" s="16">
        <v>0</v>
      </c>
      <c r="G10" s="57" t="s">
        <v>187</v>
      </c>
      <c r="H10" s="18">
        <f t="shared" si="0"/>
        <v>0</v>
      </c>
      <c r="I10" s="16">
        <f t="shared" si="1"/>
        <v>0</v>
      </c>
      <c r="J10" s="16">
        <v>0</v>
      </c>
      <c r="K10" s="16">
        <f t="shared" si="2"/>
        <v>0</v>
      </c>
      <c r="L10" s="33">
        <v>30.2393964075052</v>
      </c>
      <c r="M10" s="34">
        <f t="shared" si="3"/>
        <v>30.2393964075052</v>
      </c>
      <c r="N10" s="35">
        <f t="shared" si="4"/>
        <v>0</v>
      </c>
      <c r="O10" s="36">
        <f t="shared" si="5"/>
        <v>30.2393964075052</v>
      </c>
      <c r="P10" s="18">
        <v>248401</v>
      </c>
      <c r="Q10" s="18">
        <v>1210</v>
      </c>
      <c r="R10" s="4"/>
      <c r="S10" s="4"/>
      <c r="T10" s="4"/>
      <c r="U10" s="49" t="s">
        <v>187</v>
      </c>
      <c r="V10" s="2">
        <v>0</v>
      </c>
      <c r="W10" s="2"/>
      <c r="X10" s="2"/>
      <c r="Y10" s="2"/>
    </row>
    <row r="11" spans="1:25" s="1" customFormat="1" ht="18.75">
      <c r="A11" s="13">
        <v>157</v>
      </c>
      <c r="B11" s="13">
        <v>738646680</v>
      </c>
      <c r="C11" s="14" t="s">
        <v>284</v>
      </c>
      <c r="D11" s="15"/>
      <c r="E11" s="16">
        <v>0</v>
      </c>
      <c r="F11" s="16">
        <v>0</v>
      </c>
      <c r="G11" s="57" t="s">
        <v>187</v>
      </c>
      <c r="H11" s="18">
        <f t="shared" si="0"/>
        <v>0</v>
      </c>
      <c r="I11" s="16">
        <f t="shared" si="1"/>
        <v>0</v>
      </c>
      <c r="J11" s="16">
        <v>0</v>
      </c>
      <c r="K11" s="16">
        <f t="shared" si="2"/>
        <v>0</v>
      </c>
      <c r="L11" s="33">
        <v>30.0249119486372</v>
      </c>
      <c r="M11" s="34">
        <f t="shared" si="3"/>
        <v>30.0249119486372</v>
      </c>
      <c r="N11" s="35">
        <f t="shared" si="4"/>
        <v>0</v>
      </c>
      <c r="O11" s="36">
        <f t="shared" si="5"/>
        <v>30.0249119486372</v>
      </c>
      <c r="P11" s="18">
        <v>256099</v>
      </c>
      <c r="Q11" s="18"/>
      <c r="R11" s="4"/>
      <c r="S11" s="4"/>
      <c r="T11" s="4"/>
      <c r="U11" s="50"/>
    </row>
    <row r="12" spans="1:25" s="1" customFormat="1" ht="18.75">
      <c r="A12" s="13">
        <v>164</v>
      </c>
      <c r="B12" s="13">
        <v>1005320430</v>
      </c>
      <c r="C12" s="14" t="s">
        <v>294</v>
      </c>
      <c r="D12" s="15"/>
      <c r="E12" s="16">
        <v>0</v>
      </c>
      <c r="F12" s="16">
        <v>49</v>
      </c>
      <c r="G12" s="57" t="s">
        <v>187</v>
      </c>
      <c r="H12" s="18">
        <f t="shared" si="0"/>
        <v>0</v>
      </c>
      <c r="I12" s="16">
        <f t="shared" si="1"/>
        <v>0.98</v>
      </c>
      <c r="J12" s="16">
        <v>0</v>
      </c>
      <c r="K12" s="16">
        <f t="shared" si="2"/>
        <v>0.98</v>
      </c>
      <c r="L12" s="33">
        <v>28.8777106494842</v>
      </c>
      <c r="M12" s="34">
        <f t="shared" si="3"/>
        <v>29.857710649484201</v>
      </c>
      <c r="N12" s="35">
        <f t="shared" si="4"/>
        <v>0</v>
      </c>
      <c r="O12" s="36">
        <f t="shared" si="5"/>
        <v>29.857710649484201</v>
      </c>
      <c r="P12" s="18">
        <v>176350</v>
      </c>
      <c r="Q12" s="18">
        <v>1022</v>
      </c>
      <c r="R12" s="4"/>
      <c r="S12" s="4"/>
      <c r="T12" s="4"/>
      <c r="U12" s="51" t="s">
        <v>209</v>
      </c>
      <c r="V12" s="1">
        <v>15000</v>
      </c>
    </row>
    <row r="13" spans="1:25" s="2" customFormat="1" ht="18.75">
      <c r="A13" s="13">
        <v>128</v>
      </c>
      <c r="B13" s="13">
        <v>1214614935</v>
      </c>
      <c r="C13" s="14" t="s">
        <v>319</v>
      </c>
      <c r="D13" s="21" t="s">
        <v>257</v>
      </c>
      <c r="E13" s="16">
        <v>4</v>
      </c>
      <c r="F13" s="16">
        <v>70</v>
      </c>
      <c r="G13" s="19" t="s">
        <v>122</v>
      </c>
      <c r="H13" s="18">
        <f t="shared" si="0"/>
        <v>5</v>
      </c>
      <c r="I13" s="16">
        <f t="shared" si="1"/>
        <v>1.4</v>
      </c>
      <c r="J13" s="16">
        <v>0</v>
      </c>
      <c r="K13" s="16">
        <f t="shared" si="2"/>
        <v>6.4</v>
      </c>
      <c r="L13" s="33">
        <v>31.241728223473601</v>
      </c>
      <c r="M13" s="34">
        <f t="shared" si="3"/>
        <v>37.641728223473599</v>
      </c>
      <c r="N13" s="35">
        <f t="shared" si="4"/>
        <v>8.125</v>
      </c>
      <c r="O13" s="36">
        <f t="shared" si="5"/>
        <v>29.516728223473599</v>
      </c>
      <c r="P13" s="18">
        <v>415787</v>
      </c>
      <c r="Q13" s="18">
        <v>2055</v>
      </c>
      <c r="R13" s="18"/>
      <c r="S13" s="18"/>
      <c r="T13" s="47"/>
      <c r="U13" s="52" t="s">
        <v>210</v>
      </c>
      <c r="V13" s="53">
        <v>160</v>
      </c>
      <c r="W13" s="1"/>
      <c r="X13" s="1"/>
      <c r="Y13" s="1"/>
    </row>
    <row r="14" spans="1:25" s="2" customFormat="1" ht="18.75">
      <c r="A14" s="13">
        <v>171</v>
      </c>
      <c r="B14" s="13">
        <v>2087707891</v>
      </c>
      <c r="C14" s="14" t="s">
        <v>323</v>
      </c>
      <c r="D14" s="15"/>
      <c r="E14" s="16">
        <v>0</v>
      </c>
      <c r="F14" s="16">
        <v>0</v>
      </c>
      <c r="G14" s="57" t="s">
        <v>187</v>
      </c>
      <c r="H14" s="18">
        <f t="shared" si="0"/>
        <v>0</v>
      </c>
      <c r="I14" s="16">
        <f t="shared" si="1"/>
        <v>0</v>
      </c>
      <c r="J14" s="16">
        <v>0</v>
      </c>
      <c r="K14" s="16">
        <f t="shared" si="2"/>
        <v>0</v>
      </c>
      <c r="L14" s="33">
        <v>29.496797188135901</v>
      </c>
      <c r="M14" s="34">
        <f t="shared" si="3"/>
        <v>29.496797188135901</v>
      </c>
      <c r="N14" s="35">
        <f t="shared" si="4"/>
        <v>0</v>
      </c>
      <c r="O14" s="36">
        <f t="shared" si="5"/>
        <v>29.496797188135901</v>
      </c>
      <c r="P14" s="18"/>
      <c r="Q14" s="18"/>
      <c r="R14" s="4"/>
      <c r="S14" s="4"/>
      <c r="T14" s="4"/>
      <c r="U14" s="54" t="s">
        <v>256</v>
      </c>
      <c r="V14" s="53">
        <v>50</v>
      </c>
      <c r="W14" s="1"/>
      <c r="X14" s="1"/>
      <c r="Y14" s="1"/>
    </row>
    <row r="15" spans="1:25" s="2" customFormat="1" ht="18.75">
      <c r="A15" s="13">
        <v>138</v>
      </c>
      <c r="B15" s="13">
        <v>1440730282</v>
      </c>
      <c r="C15" s="14" t="s">
        <v>258</v>
      </c>
      <c r="D15" s="21"/>
      <c r="E15" s="16">
        <v>0</v>
      </c>
      <c r="F15" s="16">
        <v>0</v>
      </c>
      <c r="G15" s="57" t="s">
        <v>187</v>
      </c>
      <c r="H15" s="18">
        <f t="shared" si="0"/>
        <v>0</v>
      </c>
      <c r="I15" s="16">
        <f t="shared" si="1"/>
        <v>0</v>
      </c>
      <c r="J15" s="16">
        <v>0</v>
      </c>
      <c r="K15" s="16">
        <f t="shared" si="2"/>
        <v>0</v>
      </c>
      <c r="L15" s="33">
        <v>29.149027924995099</v>
      </c>
      <c r="M15" s="34">
        <f t="shared" si="3"/>
        <v>29.149027924995099</v>
      </c>
      <c r="N15" s="35">
        <f t="shared" si="4"/>
        <v>0</v>
      </c>
      <c r="O15" s="36">
        <f t="shared" si="5"/>
        <v>29.149027924995099</v>
      </c>
      <c r="P15" s="18">
        <v>313358</v>
      </c>
      <c r="Q15" s="18">
        <v>1162</v>
      </c>
      <c r="R15" s="18"/>
      <c r="S15" s="18"/>
      <c r="T15" s="47"/>
      <c r="U15" s="1" t="s">
        <v>212</v>
      </c>
      <c r="V15" s="53">
        <v>2020</v>
      </c>
      <c r="W15" s="1"/>
      <c r="X15" s="1"/>
      <c r="Y15" s="1"/>
    </row>
    <row r="16" spans="1:25" s="2" customFormat="1" ht="18.75">
      <c r="A16" s="14">
        <v>103</v>
      </c>
      <c r="B16" s="13">
        <v>1540443440</v>
      </c>
      <c r="C16" s="13" t="s">
        <v>193</v>
      </c>
      <c r="D16" s="20" t="s">
        <v>189</v>
      </c>
      <c r="E16" s="16">
        <v>4</v>
      </c>
      <c r="F16" s="16">
        <v>45</v>
      </c>
      <c r="G16" s="19" t="s">
        <v>122</v>
      </c>
      <c r="H16" s="18">
        <f t="shared" si="0"/>
        <v>5</v>
      </c>
      <c r="I16" s="16">
        <f t="shared" si="1"/>
        <v>0.9</v>
      </c>
      <c r="J16" s="16">
        <v>8.75</v>
      </c>
      <c r="K16" s="16">
        <f t="shared" si="2"/>
        <v>14.65</v>
      </c>
      <c r="L16" s="33">
        <v>22.618745987166701</v>
      </c>
      <c r="M16" s="34">
        <f t="shared" si="3"/>
        <v>37.268745987166703</v>
      </c>
      <c r="N16" s="35">
        <f t="shared" si="4"/>
        <v>8.125</v>
      </c>
      <c r="O16" s="36">
        <f t="shared" si="5"/>
        <v>29.143745987166703</v>
      </c>
      <c r="P16" s="18">
        <v>302937</v>
      </c>
      <c r="Q16" s="18">
        <v>1301</v>
      </c>
      <c r="R16" s="18"/>
      <c r="S16" s="18"/>
      <c r="T16" s="18"/>
      <c r="U16" s="1" t="s">
        <v>213</v>
      </c>
      <c r="V16" s="53">
        <v>6</v>
      </c>
      <c r="W16" s="1"/>
      <c r="X16" s="1"/>
      <c r="Y16" s="1"/>
    </row>
    <row r="17" spans="1:25" s="2" customFormat="1" ht="18.75">
      <c r="A17" s="14">
        <v>94</v>
      </c>
      <c r="B17" s="13">
        <v>1885772704</v>
      </c>
      <c r="C17" s="13" t="s">
        <v>180</v>
      </c>
      <c r="D17" s="20"/>
      <c r="E17" s="16">
        <v>0</v>
      </c>
      <c r="F17" s="16">
        <v>10</v>
      </c>
      <c r="G17" s="57" t="s">
        <v>187</v>
      </c>
      <c r="H17" s="18">
        <f t="shared" si="0"/>
        <v>0</v>
      </c>
      <c r="I17" s="16">
        <f t="shared" si="1"/>
        <v>0.2</v>
      </c>
      <c r="J17" s="16">
        <v>0</v>
      </c>
      <c r="K17" s="16">
        <f t="shared" si="2"/>
        <v>0.2</v>
      </c>
      <c r="L17" s="33">
        <v>28.8531060557529</v>
      </c>
      <c r="M17" s="34">
        <f t="shared" si="3"/>
        <v>29.053106055752899</v>
      </c>
      <c r="N17" s="35">
        <f t="shared" si="4"/>
        <v>0</v>
      </c>
      <c r="O17" s="36">
        <f t="shared" si="5"/>
        <v>29.053106055752899</v>
      </c>
      <c r="P17" s="18">
        <v>297138</v>
      </c>
      <c r="Q17" s="18">
        <v>1258</v>
      </c>
      <c r="R17" s="18"/>
      <c r="S17" s="18"/>
      <c r="T17" s="47"/>
      <c r="U17" s="1" t="s">
        <v>214</v>
      </c>
      <c r="V17" s="53">
        <v>20</v>
      </c>
      <c r="W17" s="1"/>
      <c r="X17" s="1"/>
      <c r="Y17" s="1"/>
    </row>
    <row r="18" spans="1:25" s="2" customFormat="1" ht="18.75">
      <c r="A18" s="13">
        <v>167</v>
      </c>
      <c r="B18" s="13">
        <v>1173807161</v>
      </c>
      <c r="C18" s="14" t="s">
        <v>324</v>
      </c>
      <c r="D18" s="15"/>
      <c r="E18" s="16">
        <v>0</v>
      </c>
      <c r="F18" s="16">
        <v>52</v>
      </c>
      <c r="G18" s="57" t="s">
        <v>187</v>
      </c>
      <c r="H18" s="18">
        <f t="shared" si="0"/>
        <v>0</v>
      </c>
      <c r="I18" s="16">
        <f t="shared" si="1"/>
        <v>1.04</v>
      </c>
      <c r="J18" s="16">
        <v>0</v>
      </c>
      <c r="K18" s="16">
        <f t="shared" si="2"/>
        <v>1.04</v>
      </c>
      <c r="L18" s="33">
        <v>27.697715285338099</v>
      </c>
      <c r="M18" s="34">
        <f t="shared" si="3"/>
        <v>28.737715285338098</v>
      </c>
      <c r="N18" s="35">
        <f t="shared" si="4"/>
        <v>0</v>
      </c>
      <c r="O18" s="36">
        <f t="shared" si="5"/>
        <v>28.737715285338098</v>
      </c>
      <c r="P18" s="18"/>
      <c r="Q18" s="18"/>
      <c r="R18" s="4"/>
      <c r="S18" s="4"/>
      <c r="T18" s="4"/>
      <c r="U18" s="1"/>
      <c r="V18" s="1"/>
      <c r="W18" s="1"/>
      <c r="X18" s="1"/>
      <c r="Y18" s="1"/>
    </row>
    <row r="19" spans="1:25" s="2" customFormat="1" ht="18.75">
      <c r="A19" s="14">
        <v>107</v>
      </c>
      <c r="B19" s="13">
        <v>662528105</v>
      </c>
      <c r="C19" s="13" t="s">
        <v>195</v>
      </c>
      <c r="D19" s="20"/>
      <c r="E19" s="16">
        <v>0</v>
      </c>
      <c r="F19" s="16">
        <v>0</v>
      </c>
      <c r="G19" s="57" t="s">
        <v>187</v>
      </c>
      <c r="H19" s="18">
        <f t="shared" si="0"/>
        <v>0</v>
      </c>
      <c r="I19" s="16">
        <f t="shared" si="1"/>
        <v>0</v>
      </c>
      <c r="J19" s="16">
        <v>0</v>
      </c>
      <c r="K19" s="16">
        <f t="shared" si="2"/>
        <v>0</v>
      </c>
      <c r="L19" s="33">
        <v>28.128268565663902</v>
      </c>
      <c r="M19" s="34">
        <f t="shared" si="3"/>
        <v>28.128268565663902</v>
      </c>
      <c r="N19" s="35">
        <f t="shared" si="4"/>
        <v>0</v>
      </c>
      <c r="O19" s="36">
        <f t="shared" si="5"/>
        <v>28.128268565663902</v>
      </c>
      <c r="P19" s="18">
        <v>310150</v>
      </c>
      <c r="Q19" s="18">
        <v>1475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3">
        <v>153</v>
      </c>
      <c r="B20" s="13">
        <v>666586355</v>
      </c>
      <c r="C20" s="14" t="s">
        <v>282</v>
      </c>
      <c r="D20" s="21"/>
      <c r="E20" s="16">
        <v>0</v>
      </c>
      <c r="F20" s="16">
        <v>0</v>
      </c>
      <c r="G20" s="57" t="s">
        <v>187</v>
      </c>
      <c r="H20" s="18">
        <f t="shared" si="0"/>
        <v>0</v>
      </c>
      <c r="I20" s="16">
        <f t="shared" si="1"/>
        <v>0</v>
      </c>
      <c r="J20" s="16">
        <v>0</v>
      </c>
      <c r="K20" s="16">
        <f t="shared" si="2"/>
        <v>0</v>
      </c>
      <c r="L20" s="33">
        <v>27.8929007376641</v>
      </c>
      <c r="M20" s="34">
        <f t="shared" si="3"/>
        <v>27.8929007376641</v>
      </c>
      <c r="N20" s="35">
        <f t="shared" si="4"/>
        <v>0</v>
      </c>
      <c r="O20" s="36">
        <f t="shared" si="5"/>
        <v>27.8929007376641</v>
      </c>
      <c r="P20" s="18">
        <v>289493</v>
      </c>
      <c r="Q20" s="18">
        <v>1328</v>
      </c>
      <c r="R20" s="4"/>
      <c r="S20" s="4"/>
      <c r="T20" s="4"/>
      <c r="U20" s="1"/>
      <c r="V20" s="1"/>
      <c r="W20" s="1"/>
      <c r="X20" s="1"/>
      <c r="Y20" s="1"/>
    </row>
    <row r="21" spans="1:25" s="2" customFormat="1" ht="18.75">
      <c r="A21" s="13">
        <v>140</v>
      </c>
      <c r="B21" s="13">
        <v>1065672847</v>
      </c>
      <c r="C21" s="14" t="s">
        <v>259</v>
      </c>
      <c r="D21" s="21"/>
      <c r="E21" s="16">
        <v>0</v>
      </c>
      <c r="F21" s="16">
        <v>0</v>
      </c>
      <c r="G21" s="57" t="s">
        <v>187</v>
      </c>
      <c r="H21" s="18">
        <f t="shared" si="0"/>
        <v>0</v>
      </c>
      <c r="I21" s="16">
        <f t="shared" si="1"/>
        <v>0</v>
      </c>
      <c r="J21" s="16">
        <v>0</v>
      </c>
      <c r="K21" s="16">
        <f t="shared" si="2"/>
        <v>0</v>
      </c>
      <c r="L21" s="33">
        <v>27.807848165689801</v>
      </c>
      <c r="M21" s="34">
        <f t="shared" si="3"/>
        <v>27.807848165689801</v>
      </c>
      <c r="N21" s="35">
        <f t="shared" si="4"/>
        <v>0</v>
      </c>
      <c r="O21" s="36">
        <f t="shared" si="5"/>
        <v>27.807848165689801</v>
      </c>
      <c r="P21" s="18">
        <v>291437</v>
      </c>
      <c r="Q21" s="18">
        <v>968</v>
      </c>
      <c r="R21" s="18"/>
      <c r="S21" s="18"/>
      <c r="T21" s="47"/>
      <c r="U21" s="1"/>
      <c r="V21" s="1"/>
      <c r="W21" s="1"/>
      <c r="X21" s="1"/>
      <c r="Y21" s="1"/>
    </row>
    <row r="22" spans="1:25" s="2" customFormat="1" ht="18.75">
      <c r="A22" s="14">
        <v>87</v>
      </c>
      <c r="B22" s="13">
        <v>1126397085</v>
      </c>
      <c r="C22" s="14" t="s">
        <v>311</v>
      </c>
      <c r="D22" s="13" t="s">
        <v>153</v>
      </c>
      <c r="E22" s="16">
        <v>4</v>
      </c>
      <c r="F22" s="16">
        <v>40</v>
      </c>
      <c r="G22" s="22" t="s">
        <v>123</v>
      </c>
      <c r="H22" s="18">
        <f t="shared" si="0"/>
        <v>5</v>
      </c>
      <c r="I22" s="16">
        <f t="shared" si="1"/>
        <v>0.8</v>
      </c>
      <c r="J22" s="16">
        <v>0</v>
      </c>
      <c r="K22" s="16">
        <f t="shared" si="2"/>
        <v>5.8</v>
      </c>
      <c r="L22" s="33">
        <v>28.2312847920381</v>
      </c>
      <c r="M22" s="34">
        <f t="shared" si="3"/>
        <v>34.0312847920381</v>
      </c>
      <c r="N22" s="35">
        <f t="shared" si="4"/>
        <v>6.25</v>
      </c>
      <c r="O22" s="36">
        <f t="shared" si="5"/>
        <v>27.7812847920381</v>
      </c>
      <c r="P22" s="18">
        <v>354907</v>
      </c>
      <c r="Q22" s="18">
        <v>1628</v>
      </c>
      <c r="R22" s="18"/>
      <c r="S22" s="18"/>
      <c r="T22" s="18"/>
      <c r="U22" s="1"/>
      <c r="V22" s="1"/>
      <c r="W22" s="1"/>
      <c r="X22" s="1"/>
      <c r="Y22" s="1"/>
    </row>
    <row r="23" spans="1:25" s="1" customFormat="1" ht="18.75">
      <c r="A23" s="13">
        <v>156</v>
      </c>
      <c r="B23" s="13">
        <v>1754610165</v>
      </c>
      <c r="C23" s="14" t="s">
        <v>316</v>
      </c>
      <c r="D23" s="15"/>
      <c r="E23" s="16">
        <v>1</v>
      </c>
      <c r="F23" s="16">
        <v>60</v>
      </c>
      <c r="G23" s="22" t="s">
        <v>123</v>
      </c>
      <c r="H23" s="18">
        <f t="shared" si="0"/>
        <v>1</v>
      </c>
      <c r="I23" s="16">
        <f t="shared" si="1"/>
        <v>1.2</v>
      </c>
      <c r="J23" s="16">
        <v>0</v>
      </c>
      <c r="K23" s="16">
        <f t="shared" si="2"/>
        <v>2.2000000000000002</v>
      </c>
      <c r="L23" s="33">
        <v>31.702020913982299</v>
      </c>
      <c r="M23" s="34">
        <f t="shared" si="3"/>
        <v>33.902020913982298</v>
      </c>
      <c r="N23" s="35">
        <f t="shared" si="4"/>
        <v>6.25</v>
      </c>
      <c r="O23" s="36">
        <f t="shared" si="5"/>
        <v>27.652020913982298</v>
      </c>
      <c r="P23" s="18">
        <v>154554</v>
      </c>
      <c r="Q23" s="18"/>
      <c r="R23" s="4"/>
      <c r="S23" s="4"/>
      <c r="T23" s="4"/>
    </row>
    <row r="24" spans="1:25" s="1" customFormat="1" ht="18.75">
      <c r="A24" s="14">
        <v>53</v>
      </c>
      <c r="B24" s="13">
        <v>500959924</v>
      </c>
      <c r="C24" s="14" t="s">
        <v>310</v>
      </c>
      <c r="D24" s="20" t="s">
        <v>99</v>
      </c>
      <c r="E24" s="16">
        <v>4</v>
      </c>
      <c r="F24" s="16">
        <v>70</v>
      </c>
      <c r="G24" s="22" t="s">
        <v>123</v>
      </c>
      <c r="H24" s="18">
        <f t="shared" si="0"/>
        <v>5</v>
      </c>
      <c r="I24" s="16">
        <f t="shared" si="1"/>
        <v>1.4</v>
      </c>
      <c r="J24" s="16">
        <v>0</v>
      </c>
      <c r="K24" s="16">
        <f t="shared" si="2"/>
        <v>6.4</v>
      </c>
      <c r="L24" s="33">
        <v>27.441302664048202</v>
      </c>
      <c r="M24" s="34">
        <f t="shared" si="3"/>
        <v>33.8413026640482</v>
      </c>
      <c r="N24" s="35">
        <f t="shared" si="4"/>
        <v>6.25</v>
      </c>
      <c r="O24" s="36">
        <f t="shared" si="5"/>
        <v>27.5913026640482</v>
      </c>
      <c r="P24" s="18">
        <v>356652</v>
      </c>
      <c r="Q24" s="18">
        <v>1764</v>
      </c>
      <c r="R24" s="18"/>
      <c r="S24" s="18"/>
      <c r="T24" s="18"/>
    </row>
    <row r="25" spans="1:25" s="1" customFormat="1" ht="18.75">
      <c r="A25" s="13">
        <v>110</v>
      </c>
      <c r="B25" s="13">
        <v>1968703358</v>
      </c>
      <c r="C25" s="14" t="s">
        <v>302</v>
      </c>
      <c r="D25" s="13" t="s">
        <v>239</v>
      </c>
      <c r="E25" s="16">
        <v>3</v>
      </c>
      <c r="F25" s="16">
        <v>60</v>
      </c>
      <c r="G25" s="57" t="s">
        <v>187</v>
      </c>
      <c r="H25" s="18">
        <f t="shared" si="0"/>
        <v>3.5</v>
      </c>
      <c r="I25" s="16">
        <f t="shared" si="1"/>
        <v>1.2</v>
      </c>
      <c r="J25" s="16">
        <v>0</v>
      </c>
      <c r="K25" s="16">
        <f t="shared" si="2"/>
        <v>4.7</v>
      </c>
      <c r="L25" s="33">
        <v>22.704999999999998</v>
      </c>
      <c r="M25" s="34">
        <f t="shared" si="3"/>
        <v>27.404999999999998</v>
      </c>
      <c r="N25" s="35">
        <f t="shared" si="4"/>
        <v>0</v>
      </c>
      <c r="O25" s="36">
        <f t="shared" si="5"/>
        <v>27.404999999999998</v>
      </c>
      <c r="P25" s="18">
        <v>450886</v>
      </c>
      <c r="Q25" s="18">
        <v>1994</v>
      </c>
      <c r="R25" s="18"/>
      <c r="S25" s="18"/>
      <c r="T25" s="33"/>
    </row>
    <row r="26" spans="1:25" s="1" customFormat="1" ht="18.75" customHeight="1">
      <c r="A26" s="13">
        <v>143</v>
      </c>
      <c r="B26" s="13">
        <v>1963007427</v>
      </c>
      <c r="C26" s="14" t="s">
        <v>307</v>
      </c>
      <c r="D26" s="14" t="s">
        <v>270</v>
      </c>
      <c r="E26" s="16">
        <v>4</v>
      </c>
      <c r="F26" s="16">
        <v>60</v>
      </c>
      <c r="G26" s="22" t="s">
        <v>123</v>
      </c>
      <c r="H26" s="18">
        <f t="shared" si="0"/>
        <v>5</v>
      </c>
      <c r="I26" s="16">
        <f t="shared" si="1"/>
        <v>1.2</v>
      </c>
      <c r="J26" s="16">
        <v>0</v>
      </c>
      <c r="K26" s="16">
        <f t="shared" si="2"/>
        <v>6.2</v>
      </c>
      <c r="L26" s="33">
        <v>27.388355679351001</v>
      </c>
      <c r="M26" s="34">
        <f t="shared" si="3"/>
        <v>33.588355679351004</v>
      </c>
      <c r="N26" s="35">
        <f t="shared" si="4"/>
        <v>6.25</v>
      </c>
      <c r="O26" s="36">
        <f t="shared" si="5"/>
        <v>27.338355679351004</v>
      </c>
      <c r="P26" s="18">
        <v>385687</v>
      </c>
      <c r="Q26" s="18">
        <v>1518</v>
      </c>
      <c r="R26" s="18"/>
      <c r="S26" s="18"/>
      <c r="T26" s="47"/>
    </row>
    <row r="27" spans="1:25" s="1" customFormat="1" ht="18.75">
      <c r="A27" s="13">
        <v>148</v>
      </c>
      <c r="B27" s="13">
        <v>1579518877</v>
      </c>
      <c r="C27" s="14" t="s">
        <v>274</v>
      </c>
      <c r="D27" s="21"/>
      <c r="E27" s="16">
        <v>2</v>
      </c>
      <c r="F27" s="16">
        <v>20</v>
      </c>
      <c r="G27" s="23" t="s">
        <v>124</v>
      </c>
      <c r="H27" s="18">
        <f t="shared" si="0"/>
        <v>2</v>
      </c>
      <c r="I27" s="16">
        <f t="shared" si="1"/>
        <v>0.4</v>
      </c>
      <c r="J27" s="16">
        <v>0</v>
      </c>
      <c r="K27" s="16">
        <f t="shared" si="2"/>
        <v>2.4</v>
      </c>
      <c r="L27" s="33">
        <v>28.892023081941499</v>
      </c>
      <c r="M27" s="34">
        <f t="shared" si="3"/>
        <v>31.292023081941498</v>
      </c>
      <c r="N27" s="35">
        <f t="shared" si="4"/>
        <v>4.375</v>
      </c>
      <c r="O27" s="36">
        <f t="shared" si="5"/>
        <v>26.917023081941498</v>
      </c>
      <c r="P27" s="18">
        <v>297575</v>
      </c>
      <c r="Q27" s="18">
        <v>1164</v>
      </c>
      <c r="R27" s="4"/>
      <c r="S27" s="4"/>
      <c r="T27" s="4"/>
    </row>
    <row r="28" spans="1:25" s="1" customFormat="1" ht="18.75">
      <c r="A28" s="14">
        <v>78</v>
      </c>
      <c r="B28" s="13">
        <v>783202763</v>
      </c>
      <c r="C28" s="14" t="s">
        <v>322</v>
      </c>
      <c r="D28" s="13" t="s">
        <v>148</v>
      </c>
      <c r="E28" s="16">
        <v>2</v>
      </c>
      <c r="F28" s="16">
        <v>30</v>
      </c>
      <c r="G28" s="57" t="s">
        <v>187</v>
      </c>
      <c r="H28" s="18">
        <f t="shared" si="0"/>
        <v>2</v>
      </c>
      <c r="I28" s="16">
        <f t="shared" si="1"/>
        <v>0.6</v>
      </c>
      <c r="J28" s="16">
        <v>0</v>
      </c>
      <c r="K28" s="16">
        <f t="shared" si="2"/>
        <v>2.6</v>
      </c>
      <c r="L28" s="33">
        <v>24.131848680342301</v>
      </c>
      <c r="M28" s="34">
        <f t="shared" si="3"/>
        <v>26.731848680342303</v>
      </c>
      <c r="N28" s="35">
        <f t="shared" si="4"/>
        <v>0</v>
      </c>
      <c r="O28" s="36">
        <f t="shared" si="5"/>
        <v>26.731848680342303</v>
      </c>
      <c r="P28" s="18">
        <v>311409</v>
      </c>
      <c r="Q28" s="18">
        <v>1249</v>
      </c>
      <c r="R28" s="18"/>
      <c r="S28" s="18"/>
      <c r="T28" s="18"/>
    </row>
    <row r="29" spans="1:25" s="2" customFormat="1" ht="18.75">
      <c r="A29" s="13">
        <v>130</v>
      </c>
      <c r="B29" s="13">
        <v>1957463045</v>
      </c>
      <c r="C29" s="14" t="s">
        <v>238</v>
      </c>
      <c r="D29" s="21"/>
      <c r="E29" s="16">
        <v>3</v>
      </c>
      <c r="F29" s="16">
        <v>70</v>
      </c>
      <c r="G29" s="23" t="s">
        <v>124</v>
      </c>
      <c r="H29" s="18">
        <f t="shared" si="0"/>
        <v>3.5</v>
      </c>
      <c r="I29" s="16">
        <f t="shared" si="1"/>
        <v>1.4</v>
      </c>
      <c r="J29" s="16">
        <v>0</v>
      </c>
      <c r="K29" s="16">
        <f t="shared" si="2"/>
        <v>4.9000000000000004</v>
      </c>
      <c r="L29" s="33">
        <v>26.185097228403901</v>
      </c>
      <c r="M29" s="34">
        <f t="shared" si="3"/>
        <v>31.085097228403903</v>
      </c>
      <c r="N29" s="35">
        <f t="shared" si="4"/>
        <v>4.375</v>
      </c>
      <c r="O29" s="36">
        <f t="shared" si="5"/>
        <v>26.710097228403903</v>
      </c>
      <c r="P29" s="18">
        <v>377750</v>
      </c>
      <c r="Q29" s="18">
        <v>1689</v>
      </c>
      <c r="R29" s="18"/>
      <c r="S29" s="18"/>
      <c r="T29" s="47"/>
      <c r="U29" s="1"/>
      <c r="V29" s="1"/>
      <c r="W29" s="1"/>
      <c r="X29" s="1"/>
      <c r="Y29" s="1"/>
    </row>
    <row r="30" spans="1:25" s="2" customFormat="1" ht="18.75">
      <c r="A30" s="14">
        <v>62</v>
      </c>
      <c r="B30" s="13">
        <v>643913124</v>
      </c>
      <c r="C30" s="14" t="s">
        <v>301</v>
      </c>
      <c r="D30" s="13" t="s">
        <v>125</v>
      </c>
      <c r="E30" s="16">
        <v>0</v>
      </c>
      <c r="F30" s="16">
        <v>0</v>
      </c>
      <c r="G30" s="57" t="s">
        <v>187</v>
      </c>
      <c r="H30" s="18">
        <f t="shared" si="0"/>
        <v>0</v>
      </c>
      <c r="I30" s="16">
        <f t="shared" si="1"/>
        <v>0</v>
      </c>
      <c r="J30" s="16">
        <v>0</v>
      </c>
      <c r="K30" s="16">
        <f t="shared" si="2"/>
        <v>0</v>
      </c>
      <c r="L30" s="33">
        <v>26.404814009244099</v>
      </c>
      <c r="M30" s="34">
        <f t="shared" si="3"/>
        <v>26.404814009244099</v>
      </c>
      <c r="N30" s="35">
        <f t="shared" si="4"/>
        <v>0</v>
      </c>
      <c r="O30" s="36">
        <f t="shared" si="5"/>
        <v>26.404814009244099</v>
      </c>
      <c r="P30" s="18">
        <v>455403</v>
      </c>
      <c r="Q30" s="18">
        <v>2089</v>
      </c>
      <c r="R30" s="18"/>
      <c r="S30" s="18"/>
      <c r="T30" s="18"/>
      <c r="U30" s="1"/>
      <c r="V30" s="1"/>
      <c r="W30" s="1"/>
      <c r="X30" s="1"/>
      <c r="Y30" s="1"/>
    </row>
    <row r="31" spans="1:25" s="2" customFormat="1" ht="18.75">
      <c r="A31" s="14">
        <v>10</v>
      </c>
      <c r="B31" s="13">
        <v>2108977014</v>
      </c>
      <c r="C31" s="14" t="s">
        <v>305</v>
      </c>
      <c r="D31" s="13" t="s">
        <v>49</v>
      </c>
      <c r="E31" s="16">
        <v>2</v>
      </c>
      <c r="F31" s="16">
        <v>70</v>
      </c>
      <c r="G31" s="57" t="s">
        <v>187</v>
      </c>
      <c r="H31" s="18">
        <f t="shared" si="0"/>
        <v>2</v>
      </c>
      <c r="I31" s="16">
        <f t="shared" si="1"/>
        <v>1.4</v>
      </c>
      <c r="J31" s="16">
        <v>0</v>
      </c>
      <c r="K31" s="16">
        <f t="shared" si="2"/>
        <v>3.4</v>
      </c>
      <c r="L31" s="33">
        <v>22.784729379918499</v>
      </c>
      <c r="M31" s="34">
        <f t="shared" si="3"/>
        <v>26.184729379918497</v>
      </c>
      <c r="N31" s="35">
        <f t="shared" si="4"/>
        <v>0</v>
      </c>
      <c r="O31" s="36">
        <f t="shared" si="5"/>
        <v>26.184729379918497</v>
      </c>
      <c r="P31" s="18">
        <v>415147</v>
      </c>
      <c r="Q31" s="18">
        <v>1763</v>
      </c>
      <c r="R31" s="18"/>
      <c r="S31" s="18"/>
      <c r="T31" s="18"/>
      <c r="U31" s="1"/>
      <c r="V31" s="1"/>
      <c r="W31" s="1"/>
      <c r="X31" s="1"/>
      <c r="Y31" s="1"/>
    </row>
    <row r="32" spans="1:25" s="2" customFormat="1" ht="18.75">
      <c r="A32" s="14">
        <v>1</v>
      </c>
      <c r="B32" s="13">
        <v>1782151946</v>
      </c>
      <c r="C32" s="14" t="s">
        <v>303</v>
      </c>
      <c r="D32" s="13" t="s">
        <v>26</v>
      </c>
      <c r="E32" s="16">
        <v>2</v>
      </c>
      <c r="F32" s="16">
        <v>70</v>
      </c>
      <c r="G32" s="57" t="s">
        <v>187</v>
      </c>
      <c r="H32" s="18">
        <f t="shared" si="0"/>
        <v>2</v>
      </c>
      <c r="I32" s="16">
        <f t="shared" si="1"/>
        <v>1.4</v>
      </c>
      <c r="J32" s="16">
        <v>0</v>
      </c>
      <c r="K32" s="16">
        <f t="shared" si="2"/>
        <v>3.4</v>
      </c>
      <c r="L32" s="33">
        <v>22.715</v>
      </c>
      <c r="M32" s="34">
        <f t="shared" si="3"/>
        <v>26.114999999999998</v>
      </c>
      <c r="N32" s="35">
        <f t="shared" si="4"/>
        <v>0</v>
      </c>
      <c r="O32" s="36">
        <f t="shared" si="5"/>
        <v>26.114999999999998</v>
      </c>
      <c r="P32" s="18">
        <v>440989</v>
      </c>
      <c r="Q32" s="18">
        <v>2056</v>
      </c>
      <c r="R32" s="18"/>
      <c r="S32" s="18"/>
      <c r="T32" s="18"/>
      <c r="U32" s="1"/>
      <c r="V32" s="1"/>
      <c r="W32" s="1"/>
      <c r="X32" s="1"/>
      <c r="Y32" s="1"/>
    </row>
    <row r="33" spans="1:25" s="2" customFormat="1" ht="18.75">
      <c r="A33" s="14">
        <v>82</v>
      </c>
      <c r="B33" s="13">
        <v>982362214</v>
      </c>
      <c r="C33" s="13" t="s">
        <v>144</v>
      </c>
      <c r="D33" s="20"/>
      <c r="E33" s="16">
        <v>4</v>
      </c>
      <c r="F33" s="16">
        <v>70</v>
      </c>
      <c r="G33" s="19" t="s">
        <v>122</v>
      </c>
      <c r="H33" s="18">
        <f t="shared" si="0"/>
        <v>5</v>
      </c>
      <c r="I33" s="16">
        <f t="shared" si="1"/>
        <v>1.4</v>
      </c>
      <c r="J33" s="16">
        <v>0</v>
      </c>
      <c r="K33" s="16">
        <f t="shared" si="2"/>
        <v>6.4</v>
      </c>
      <c r="L33" s="33">
        <v>27.7696844779956</v>
      </c>
      <c r="M33" s="34">
        <f t="shared" si="3"/>
        <v>34.169684477995602</v>
      </c>
      <c r="N33" s="35">
        <f t="shared" si="4"/>
        <v>8.125</v>
      </c>
      <c r="O33" s="36">
        <f t="shared" si="5"/>
        <v>26.044684477995602</v>
      </c>
      <c r="P33" s="18">
        <v>377279</v>
      </c>
      <c r="Q33" s="18">
        <v>1695</v>
      </c>
      <c r="R33" s="18"/>
      <c r="S33" s="18"/>
      <c r="T33" s="18"/>
      <c r="U33" s="1"/>
      <c r="V33" s="1"/>
      <c r="W33" s="1"/>
      <c r="X33" s="1"/>
      <c r="Y33" s="1"/>
    </row>
    <row r="34" spans="1:25" s="2" customFormat="1" ht="18.75">
      <c r="A34" s="13">
        <v>133</v>
      </c>
      <c r="B34" s="13">
        <v>650420877</v>
      </c>
      <c r="C34" s="14" t="s">
        <v>325</v>
      </c>
      <c r="D34" s="14" t="s">
        <v>318</v>
      </c>
      <c r="E34" s="16">
        <v>2</v>
      </c>
      <c r="F34" s="16">
        <v>40</v>
      </c>
      <c r="G34" s="57" t="s">
        <v>187</v>
      </c>
      <c r="H34" s="18">
        <f t="shared" si="0"/>
        <v>2</v>
      </c>
      <c r="I34" s="16">
        <f t="shared" si="1"/>
        <v>0.8</v>
      </c>
      <c r="J34" s="16">
        <v>0</v>
      </c>
      <c r="K34" s="16">
        <f t="shared" si="2"/>
        <v>2.8</v>
      </c>
      <c r="L34" s="33">
        <v>23.211578882805</v>
      </c>
      <c r="M34" s="34">
        <f t="shared" si="3"/>
        <v>26.011578882805001</v>
      </c>
      <c r="N34" s="35">
        <f t="shared" si="4"/>
        <v>0</v>
      </c>
      <c r="O34" s="36">
        <f t="shared" si="5"/>
        <v>26.011578882805001</v>
      </c>
      <c r="P34" s="18">
        <v>376179</v>
      </c>
      <c r="Q34" s="18">
        <v>1542</v>
      </c>
      <c r="R34" s="18"/>
      <c r="S34" s="18"/>
      <c r="T34" s="47"/>
      <c r="U34" s="1"/>
      <c r="V34" s="1"/>
      <c r="W34" s="1"/>
      <c r="X34" s="1"/>
      <c r="Y34" s="1"/>
    </row>
    <row r="35" spans="1:25" s="2" customFormat="1" ht="18.75">
      <c r="A35" s="14">
        <v>122</v>
      </c>
      <c r="B35" s="13">
        <v>1940099728</v>
      </c>
      <c r="C35" s="13" t="s">
        <v>228</v>
      </c>
      <c r="D35" s="20"/>
      <c r="E35" s="16">
        <v>4</v>
      </c>
      <c r="F35" s="16">
        <v>70</v>
      </c>
      <c r="G35" s="19" t="s">
        <v>122</v>
      </c>
      <c r="H35" s="18">
        <f t="shared" si="0"/>
        <v>5</v>
      </c>
      <c r="I35" s="16">
        <f t="shared" si="1"/>
        <v>1.4</v>
      </c>
      <c r="J35" s="16">
        <v>0</v>
      </c>
      <c r="K35" s="16">
        <f t="shared" si="2"/>
        <v>6.4</v>
      </c>
      <c r="L35" s="33">
        <v>27.698816823243799</v>
      </c>
      <c r="M35" s="34">
        <f t="shared" si="3"/>
        <v>34.098816823243801</v>
      </c>
      <c r="N35" s="35">
        <f t="shared" si="4"/>
        <v>8.125</v>
      </c>
      <c r="O35" s="36">
        <f t="shared" si="5"/>
        <v>25.973816823243801</v>
      </c>
      <c r="P35" s="18">
        <v>402077</v>
      </c>
      <c r="Q35" s="18">
        <v>1750</v>
      </c>
      <c r="R35" s="18"/>
      <c r="S35" s="18"/>
      <c r="T35" s="47"/>
      <c r="U35" s="1"/>
      <c r="V35" s="1"/>
      <c r="W35" s="1"/>
      <c r="X35" s="1"/>
      <c r="Y35" s="1"/>
    </row>
    <row r="36" spans="1:25" s="2" customFormat="1" ht="18.75">
      <c r="A36" s="14">
        <v>34</v>
      </c>
      <c r="B36" s="13">
        <v>2021794494</v>
      </c>
      <c r="C36" s="13" t="s">
        <v>80</v>
      </c>
      <c r="D36" s="20"/>
      <c r="E36" s="16">
        <v>0</v>
      </c>
      <c r="F36" s="16">
        <v>0</v>
      </c>
      <c r="G36" s="57" t="s">
        <v>187</v>
      </c>
      <c r="H36" s="18">
        <f t="shared" si="0"/>
        <v>0</v>
      </c>
      <c r="I36" s="16">
        <f t="shared" si="1"/>
        <v>0</v>
      </c>
      <c r="J36" s="16">
        <v>0</v>
      </c>
      <c r="K36" s="16">
        <f t="shared" si="2"/>
        <v>0</v>
      </c>
      <c r="L36" s="33">
        <v>25.946774947024199</v>
      </c>
      <c r="M36" s="34">
        <f t="shared" si="3"/>
        <v>25.946774947024199</v>
      </c>
      <c r="N36" s="35">
        <f t="shared" si="4"/>
        <v>0</v>
      </c>
      <c r="O36" s="36">
        <f t="shared" si="5"/>
        <v>25.946774947024199</v>
      </c>
      <c r="P36" s="18">
        <v>385311</v>
      </c>
      <c r="Q36" s="18">
        <v>1862</v>
      </c>
      <c r="R36" s="18"/>
      <c r="S36" s="18"/>
      <c r="T36" s="47"/>
      <c r="U36" s="1"/>
      <c r="V36" s="1"/>
      <c r="W36" s="1"/>
      <c r="X36" s="1"/>
      <c r="Y36" s="1"/>
    </row>
    <row r="37" spans="1:25" s="1" customFormat="1" ht="18.75">
      <c r="A37" s="14">
        <v>43</v>
      </c>
      <c r="B37" s="13">
        <v>1853818182</v>
      </c>
      <c r="C37" s="13" t="s">
        <v>299</v>
      </c>
      <c r="D37" s="13" t="s">
        <v>89</v>
      </c>
      <c r="E37" s="16">
        <v>2</v>
      </c>
      <c r="F37" s="16">
        <v>50</v>
      </c>
      <c r="G37" s="57" t="s">
        <v>187</v>
      </c>
      <c r="H37" s="18">
        <f t="shared" si="0"/>
        <v>2</v>
      </c>
      <c r="I37" s="16">
        <f t="shared" si="1"/>
        <v>1</v>
      </c>
      <c r="J37" s="16">
        <v>0</v>
      </c>
      <c r="K37" s="16">
        <f t="shared" ref="K37:K57" si="6">SUM(I37+H37+J37)</f>
        <v>3</v>
      </c>
      <c r="L37" s="33">
        <v>22.832670137230899</v>
      </c>
      <c r="M37" s="34">
        <f t="shared" ref="M37:M57" si="7">K37+L37</f>
        <v>25.832670137230899</v>
      </c>
      <c r="N37" s="35">
        <f t="shared" ref="N37:N57" si="8">VLOOKUP(G37,$U$3:$V$10,2,FALSE)</f>
        <v>0</v>
      </c>
      <c r="O37" s="36">
        <f t="shared" ref="O37:O57" si="9">M37-N37</f>
        <v>25.832670137230899</v>
      </c>
      <c r="P37" s="18">
        <v>544607</v>
      </c>
      <c r="Q37" s="18">
        <v>2190</v>
      </c>
      <c r="R37" s="18"/>
      <c r="S37" s="18"/>
      <c r="T37" s="4"/>
    </row>
    <row r="38" spans="1:25" s="2" customFormat="1" ht="18.75">
      <c r="A38" s="13">
        <v>170</v>
      </c>
      <c r="B38" s="13">
        <v>1659068972</v>
      </c>
      <c r="C38" s="14" t="s">
        <v>320</v>
      </c>
      <c r="D38" s="4"/>
      <c r="E38" s="16">
        <v>0</v>
      </c>
      <c r="F38" s="16">
        <v>0</v>
      </c>
      <c r="G38" s="57" t="s">
        <v>187</v>
      </c>
      <c r="H38" s="18">
        <f t="shared" si="0"/>
        <v>0</v>
      </c>
      <c r="I38" s="16">
        <f t="shared" si="1"/>
        <v>0</v>
      </c>
      <c r="J38" s="16">
        <v>0</v>
      </c>
      <c r="K38" s="16">
        <f t="shared" si="6"/>
        <v>0</v>
      </c>
      <c r="L38" s="33">
        <v>25.7932830912676</v>
      </c>
      <c r="M38" s="34">
        <f t="shared" si="7"/>
        <v>25.7932830912676</v>
      </c>
      <c r="N38" s="35">
        <f t="shared" si="8"/>
        <v>0</v>
      </c>
      <c r="O38" s="36">
        <f t="shared" si="9"/>
        <v>25.7932830912676</v>
      </c>
      <c r="P38" s="18">
        <v>90193</v>
      </c>
      <c r="Q38" s="18"/>
      <c r="R38" s="4"/>
      <c r="S38" s="4"/>
      <c r="T38" s="4"/>
      <c r="U38" s="1"/>
      <c r="V38" s="1"/>
      <c r="W38" s="1"/>
      <c r="X38" s="1"/>
      <c r="Y38" s="1"/>
    </row>
    <row r="39" spans="1:25" s="2" customFormat="1" ht="18.75">
      <c r="A39" s="14">
        <v>120</v>
      </c>
      <c r="B39" s="13">
        <v>171422146</v>
      </c>
      <c r="C39" s="14" t="s">
        <v>304</v>
      </c>
      <c r="D39" s="13" t="s">
        <v>246</v>
      </c>
      <c r="E39" s="16">
        <v>3</v>
      </c>
      <c r="F39" s="16">
        <v>70</v>
      </c>
      <c r="G39" s="22" t="s">
        <v>123</v>
      </c>
      <c r="H39" s="18">
        <f t="shared" si="0"/>
        <v>3.5</v>
      </c>
      <c r="I39" s="16">
        <f t="shared" si="1"/>
        <v>1.4</v>
      </c>
      <c r="J39" s="16">
        <v>0</v>
      </c>
      <c r="K39" s="16">
        <f t="shared" si="6"/>
        <v>4.9000000000000004</v>
      </c>
      <c r="L39" s="33">
        <v>27.1236191970861</v>
      </c>
      <c r="M39" s="34">
        <f t="shared" si="7"/>
        <v>32.023619197086099</v>
      </c>
      <c r="N39" s="35">
        <f t="shared" si="8"/>
        <v>6.25</v>
      </c>
      <c r="O39" s="36">
        <f t="shared" si="9"/>
        <v>25.773619197086099</v>
      </c>
      <c r="P39" s="18">
        <v>422616</v>
      </c>
      <c r="Q39" s="18">
        <v>2037</v>
      </c>
      <c r="R39" s="18"/>
      <c r="S39" s="18"/>
      <c r="T39" s="48"/>
      <c r="U39" s="1"/>
      <c r="V39" s="1"/>
      <c r="W39" s="1"/>
      <c r="X39" s="1"/>
      <c r="Y39" s="1"/>
    </row>
    <row r="40" spans="1:25" s="2" customFormat="1" ht="18.75">
      <c r="A40" s="14">
        <v>2</v>
      </c>
      <c r="B40" s="13">
        <v>13685366739</v>
      </c>
      <c r="C40" s="13" t="s">
        <v>30</v>
      </c>
      <c r="D40" s="24"/>
      <c r="E40" s="16">
        <v>0</v>
      </c>
      <c r="F40" s="16">
        <v>29</v>
      </c>
      <c r="G40" s="57" t="s">
        <v>187</v>
      </c>
      <c r="H40" s="18">
        <f>E40</f>
        <v>0</v>
      </c>
      <c r="I40" s="16">
        <f>F40/$V$13</f>
        <v>0.18124999999999999</v>
      </c>
      <c r="J40" s="16">
        <v>0</v>
      </c>
      <c r="K40" s="16">
        <f t="shared" si="6"/>
        <v>0.18124999999999999</v>
      </c>
      <c r="L40" s="33">
        <v>25.422556105356001</v>
      </c>
      <c r="M40" s="34">
        <f t="shared" si="7"/>
        <v>25.603806105356</v>
      </c>
      <c r="N40" s="35">
        <f t="shared" si="8"/>
        <v>0</v>
      </c>
      <c r="O40" s="36">
        <f t="shared" si="9"/>
        <v>25.603806105356</v>
      </c>
      <c r="P40" s="18">
        <v>225386</v>
      </c>
      <c r="Q40" s="18">
        <v>1393</v>
      </c>
      <c r="R40" s="18"/>
      <c r="S40" s="18"/>
      <c r="T40" s="18"/>
      <c r="U40" s="1"/>
      <c r="V40" s="1"/>
      <c r="W40" s="1"/>
      <c r="X40" s="1"/>
      <c r="Y40" s="1"/>
    </row>
    <row r="41" spans="1:25" s="2" customFormat="1" ht="18.75">
      <c r="A41" s="14">
        <v>46</v>
      </c>
      <c r="B41" s="13">
        <v>2109182835</v>
      </c>
      <c r="C41" s="14" t="s">
        <v>308</v>
      </c>
      <c r="D41" s="13" t="s">
        <v>92</v>
      </c>
      <c r="E41" s="16">
        <v>4</v>
      </c>
      <c r="F41" s="16">
        <v>70</v>
      </c>
      <c r="G41" s="23" t="s">
        <v>124</v>
      </c>
      <c r="H41" s="18">
        <f t="shared" ref="H41:H57" si="10">E41+IF(E41&gt;2,(E41-2)*0.5,0)</f>
        <v>5</v>
      </c>
      <c r="I41" s="16">
        <f t="shared" ref="I41:I57" si="11">F41/$V$14</f>
        <v>1.4</v>
      </c>
      <c r="J41" s="16">
        <v>0</v>
      </c>
      <c r="K41" s="16">
        <f t="shared" si="6"/>
        <v>6.4</v>
      </c>
      <c r="L41" s="33">
        <v>23.506364829194698</v>
      </c>
      <c r="M41" s="34">
        <f t="shared" si="7"/>
        <v>29.9063648291947</v>
      </c>
      <c r="N41" s="35">
        <f t="shared" si="8"/>
        <v>4.375</v>
      </c>
      <c r="O41" s="36">
        <f t="shared" si="9"/>
        <v>25.5313648291947</v>
      </c>
      <c r="P41" s="18">
        <v>373585</v>
      </c>
      <c r="Q41" s="18">
        <v>1660</v>
      </c>
      <c r="R41" s="18"/>
      <c r="S41" s="18"/>
      <c r="T41" s="18"/>
      <c r="U41" s="1"/>
      <c r="V41" s="1"/>
      <c r="W41" s="1"/>
      <c r="X41" s="1"/>
      <c r="Y41" s="1"/>
    </row>
    <row r="42" spans="1:25" s="1" customFormat="1" ht="18.75">
      <c r="A42" s="13">
        <v>155</v>
      </c>
      <c r="B42" s="13">
        <v>1532576874</v>
      </c>
      <c r="C42" s="14" t="s">
        <v>306</v>
      </c>
      <c r="D42" s="14" t="s">
        <v>283</v>
      </c>
      <c r="E42" s="16">
        <v>4</v>
      </c>
      <c r="F42" s="16">
        <v>70</v>
      </c>
      <c r="G42" s="23" t="s">
        <v>124</v>
      </c>
      <c r="H42" s="18">
        <f t="shared" si="10"/>
        <v>5</v>
      </c>
      <c r="I42" s="16">
        <f t="shared" si="11"/>
        <v>1.4</v>
      </c>
      <c r="J42" s="16">
        <v>0</v>
      </c>
      <c r="K42" s="16">
        <f t="shared" si="6"/>
        <v>6.4</v>
      </c>
      <c r="L42" s="33">
        <v>23.165832906567399</v>
      </c>
      <c r="M42" s="34">
        <f t="shared" si="7"/>
        <v>29.565832906567401</v>
      </c>
      <c r="N42" s="35">
        <f t="shared" si="8"/>
        <v>4.375</v>
      </c>
      <c r="O42" s="36">
        <f t="shared" si="9"/>
        <v>25.190832906567401</v>
      </c>
      <c r="P42" s="18">
        <v>399412</v>
      </c>
      <c r="Q42" s="18"/>
      <c r="R42" s="4"/>
      <c r="S42" s="4"/>
      <c r="T42" s="4"/>
    </row>
    <row r="43" spans="1:25" s="1" customFormat="1" ht="18.75">
      <c r="A43" s="14">
        <v>26</v>
      </c>
      <c r="B43" s="13">
        <v>1754932067</v>
      </c>
      <c r="C43" s="14" t="s">
        <v>314</v>
      </c>
      <c r="D43" s="13" t="s">
        <v>72</v>
      </c>
      <c r="E43" s="16">
        <v>4</v>
      </c>
      <c r="F43" s="16">
        <v>70</v>
      </c>
      <c r="G43" s="23" t="s">
        <v>124</v>
      </c>
      <c r="H43" s="18">
        <f t="shared" si="10"/>
        <v>5</v>
      </c>
      <c r="I43" s="16">
        <f t="shared" si="11"/>
        <v>1.4</v>
      </c>
      <c r="J43" s="16">
        <v>0</v>
      </c>
      <c r="K43" s="16">
        <f t="shared" si="6"/>
        <v>6.4</v>
      </c>
      <c r="L43" s="33">
        <v>22.735023516993898</v>
      </c>
      <c r="M43" s="34">
        <f t="shared" si="7"/>
        <v>29.135023516993897</v>
      </c>
      <c r="N43" s="35">
        <f t="shared" si="8"/>
        <v>4.375</v>
      </c>
      <c r="O43" s="36">
        <f t="shared" si="9"/>
        <v>24.760023516993897</v>
      </c>
      <c r="P43" s="18">
        <v>338274</v>
      </c>
      <c r="Q43" s="18">
        <v>1588</v>
      </c>
      <c r="R43" s="18"/>
      <c r="S43" s="18"/>
      <c r="T43" s="18"/>
    </row>
    <row r="44" spans="1:25" s="1" customFormat="1" ht="18.75">
      <c r="A44" s="13">
        <v>116</v>
      </c>
      <c r="B44" s="13">
        <v>2122596917</v>
      </c>
      <c r="C44" s="14" t="s">
        <v>315</v>
      </c>
      <c r="D44" s="13" t="s">
        <v>217</v>
      </c>
      <c r="E44" s="16">
        <v>1</v>
      </c>
      <c r="F44" s="16">
        <v>70</v>
      </c>
      <c r="G44" s="57" t="s">
        <v>187</v>
      </c>
      <c r="H44" s="18">
        <f t="shared" si="10"/>
        <v>1</v>
      </c>
      <c r="I44" s="16">
        <f t="shared" si="11"/>
        <v>1.4</v>
      </c>
      <c r="J44" s="16">
        <v>0</v>
      </c>
      <c r="K44" s="16">
        <f t="shared" si="6"/>
        <v>2.4</v>
      </c>
      <c r="L44" s="33">
        <v>21.968985069144001</v>
      </c>
      <c r="M44" s="34">
        <f t="shared" si="7"/>
        <v>24.368985069143999</v>
      </c>
      <c r="N44" s="35">
        <f t="shared" si="8"/>
        <v>0</v>
      </c>
      <c r="O44" s="36">
        <f t="shared" si="9"/>
        <v>24.368985069143999</v>
      </c>
      <c r="P44" s="18">
        <v>289240</v>
      </c>
      <c r="Q44" s="18">
        <v>1309</v>
      </c>
      <c r="R44" s="18"/>
      <c r="S44" s="18"/>
      <c r="T44" s="48"/>
    </row>
    <row r="45" spans="1:25" s="1" customFormat="1" ht="18.75">
      <c r="A45" s="13">
        <v>127</v>
      </c>
      <c r="B45" s="13">
        <v>615908706</v>
      </c>
      <c r="C45" s="14" t="s">
        <v>300</v>
      </c>
      <c r="D45" s="21" t="s">
        <v>240</v>
      </c>
      <c r="E45" s="16">
        <v>1</v>
      </c>
      <c r="F45" s="16">
        <v>50</v>
      </c>
      <c r="G45" s="57" t="s">
        <v>187</v>
      </c>
      <c r="H45" s="18">
        <f t="shared" si="10"/>
        <v>1</v>
      </c>
      <c r="I45" s="16">
        <f t="shared" si="11"/>
        <v>1</v>
      </c>
      <c r="J45" s="16">
        <v>0</v>
      </c>
      <c r="K45" s="16">
        <f t="shared" si="6"/>
        <v>2</v>
      </c>
      <c r="L45" s="33">
        <v>22.2330877041543</v>
      </c>
      <c r="M45" s="34">
        <f t="shared" si="7"/>
        <v>24.2330877041543</v>
      </c>
      <c r="N45" s="35">
        <f t="shared" si="8"/>
        <v>0</v>
      </c>
      <c r="O45" s="36">
        <f t="shared" si="9"/>
        <v>24.2330877041543</v>
      </c>
      <c r="P45" s="18">
        <v>481182</v>
      </c>
      <c r="Q45" s="18">
        <v>2174</v>
      </c>
      <c r="R45" s="18"/>
      <c r="S45" s="18"/>
      <c r="T45" s="47"/>
    </row>
    <row r="46" spans="1:25" s="3" customFormat="1" ht="18.75">
      <c r="A46" s="14">
        <v>5</v>
      </c>
      <c r="B46" s="13">
        <v>1044399218</v>
      </c>
      <c r="C46" s="14" t="s">
        <v>309</v>
      </c>
      <c r="D46" s="13" t="s">
        <v>39</v>
      </c>
      <c r="E46" s="16">
        <v>2</v>
      </c>
      <c r="F46" s="16">
        <v>60</v>
      </c>
      <c r="G46" s="57" t="s">
        <v>187</v>
      </c>
      <c r="H46" s="18">
        <f t="shared" si="10"/>
        <v>2</v>
      </c>
      <c r="I46" s="16">
        <f t="shared" si="11"/>
        <v>1.2</v>
      </c>
      <c r="J46" s="16">
        <v>0</v>
      </c>
      <c r="K46" s="16">
        <f t="shared" si="6"/>
        <v>3.2</v>
      </c>
      <c r="L46" s="33">
        <v>20.820082521677701</v>
      </c>
      <c r="M46" s="34">
        <f t="shared" si="7"/>
        <v>24.020082521677701</v>
      </c>
      <c r="N46" s="35">
        <f t="shared" si="8"/>
        <v>0</v>
      </c>
      <c r="O46" s="36">
        <f t="shared" si="9"/>
        <v>24.020082521677701</v>
      </c>
      <c r="P46" s="18">
        <v>373158</v>
      </c>
      <c r="Q46" s="18">
        <v>1734</v>
      </c>
      <c r="R46" s="18"/>
      <c r="S46" s="18"/>
      <c r="T46" s="18"/>
    </row>
    <row r="47" spans="1:25" s="3" customFormat="1" ht="18.75">
      <c r="A47" s="14">
        <v>23</v>
      </c>
      <c r="B47" s="13">
        <v>340156892</v>
      </c>
      <c r="C47" s="14" t="s">
        <v>313</v>
      </c>
      <c r="D47" s="13" t="s">
        <v>70</v>
      </c>
      <c r="E47" s="16">
        <v>0</v>
      </c>
      <c r="F47" s="16">
        <v>10</v>
      </c>
      <c r="G47" s="57" t="s">
        <v>187</v>
      </c>
      <c r="H47" s="18">
        <f t="shared" si="10"/>
        <v>0</v>
      </c>
      <c r="I47" s="16">
        <f t="shared" si="11"/>
        <v>0.2</v>
      </c>
      <c r="J47" s="16">
        <v>0</v>
      </c>
      <c r="K47" s="16">
        <f t="shared" si="6"/>
        <v>0.2</v>
      </c>
      <c r="L47" s="33">
        <v>23.423628463138499</v>
      </c>
      <c r="M47" s="34">
        <f t="shared" si="7"/>
        <v>23.623628463138498</v>
      </c>
      <c r="N47" s="35">
        <f t="shared" si="8"/>
        <v>0</v>
      </c>
      <c r="O47" s="36">
        <f t="shared" si="9"/>
        <v>23.623628463138498</v>
      </c>
      <c r="P47" s="18">
        <v>346759</v>
      </c>
      <c r="Q47" s="18">
        <v>1643</v>
      </c>
      <c r="R47" s="18"/>
      <c r="S47" s="18"/>
      <c r="T47" s="18"/>
    </row>
    <row r="48" spans="1:25" s="3" customFormat="1" ht="18.75">
      <c r="A48" s="13">
        <v>161</v>
      </c>
      <c r="B48" s="13">
        <v>93971185</v>
      </c>
      <c r="C48" s="14" t="s">
        <v>289</v>
      </c>
      <c r="D48" s="15"/>
      <c r="E48" s="16">
        <v>0</v>
      </c>
      <c r="F48" s="16">
        <v>0</v>
      </c>
      <c r="G48" s="57" t="s">
        <v>187</v>
      </c>
      <c r="H48" s="18">
        <f t="shared" si="10"/>
        <v>0</v>
      </c>
      <c r="I48" s="16">
        <f t="shared" si="11"/>
        <v>0</v>
      </c>
      <c r="J48" s="16">
        <v>0</v>
      </c>
      <c r="K48" s="16">
        <f t="shared" si="6"/>
        <v>0</v>
      </c>
      <c r="L48" s="33">
        <v>23.488893639039102</v>
      </c>
      <c r="M48" s="34">
        <f t="shared" si="7"/>
        <v>23.488893639039102</v>
      </c>
      <c r="N48" s="35">
        <f t="shared" si="8"/>
        <v>0</v>
      </c>
      <c r="O48" s="36">
        <f t="shared" si="9"/>
        <v>23.488893639039102</v>
      </c>
      <c r="P48" s="64">
        <v>189747</v>
      </c>
      <c r="Q48" s="18"/>
      <c r="R48" s="18"/>
      <c r="S48" s="4"/>
      <c r="T48" s="4"/>
    </row>
    <row r="49" spans="1:20" ht="18.75">
      <c r="A49" s="13">
        <v>126</v>
      </c>
      <c r="B49" s="13">
        <v>2052156392</v>
      </c>
      <c r="C49" s="14" t="s">
        <v>234</v>
      </c>
      <c r="D49" s="21"/>
      <c r="E49" s="16">
        <v>0</v>
      </c>
      <c r="F49" s="16">
        <v>0</v>
      </c>
      <c r="G49" s="57" t="s">
        <v>187</v>
      </c>
      <c r="H49" s="18">
        <f t="shared" si="10"/>
        <v>0</v>
      </c>
      <c r="I49" s="16">
        <f t="shared" si="11"/>
        <v>0</v>
      </c>
      <c r="J49" s="16">
        <v>0</v>
      </c>
      <c r="K49" s="16">
        <f t="shared" si="6"/>
        <v>0</v>
      </c>
      <c r="L49" s="33">
        <v>23.487854270305899</v>
      </c>
      <c r="M49" s="34">
        <f t="shared" si="7"/>
        <v>23.487854270305899</v>
      </c>
      <c r="N49" s="35">
        <f t="shared" si="8"/>
        <v>0</v>
      </c>
      <c r="O49" s="36">
        <f t="shared" si="9"/>
        <v>23.487854270305899</v>
      </c>
      <c r="P49" s="18">
        <v>387951</v>
      </c>
      <c r="Q49" s="18">
        <v>1837</v>
      </c>
      <c r="R49" s="18"/>
      <c r="S49" s="18"/>
      <c r="T49" s="47"/>
    </row>
    <row r="50" spans="1:20" ht="18.75">
      <c r="A50" s="13">
        <v>169</v>
      </c>
      <c r="B50" s="13">
        <v>1280938546</v>
      </c>
      <c r="C50" s="14" t="s">
        <v>317</v>
      </c>
      <c r="D50" s="15"/>
      <c r="E50" s="16">
        <v>0</v>
      </c>
      <c r="F50" s="16">
        <v>0</v>
      </c>
      <c r="G50" s="57" t="s">
        <v>187</v>
      </c>
      <c r="H50" s="18">
        <f t="shared" si="10"/>
        <v>0</v>
      </c>
      <c r="I50" s="16">
        <f t="shared" si="11"/>
        <v>0</v>
      </c>
      <c r="J50" s="16">
        <v>0</v>
      </c>
      <c r="K50" s="16">
        <f t="shared" si="6"/>
        <v>0</v>
      </c>
      <c r="L50" s="33">
        <v>22.736320808353302</v>
      </c>
      <c r="M50" s="34">
        <f t="shared" si="7"/>
        <v>22.736320808353302</v>
      </c>
      <c r="N50" s="35">
        <f t="shared" si="8"/>
        <v>0</v>
      </c>
      <c r="O50" s="36">
        <f t="shared" si="9"/>
        <v>22.736320808353302</v>
      </c>
      <c r="P50" s="18">
        <v>131368</v>
      </c>
      <c r="Q50" s="18"/>
      <c r="R50" s="4"/>
      <c r="S50" s="4"/>
      <c r="T50" s="4"/>
    </row>
    <row r="51" spans="1:20" ht="18.75">
      <c r="A51" s="14">
        <v>92</v>
      </c>
      <c r="B51" s="13">
        <v>1367873925</v>
      </c>
      <c r="C51" s="13" t="s">
        <v>191</v>
      </c>
      <c r="D51" s="20" t="s">
        <v>159</v>
      </c>
      <c r="E51" s="16">
        <v>2</v>
      </c>
      <c r="F51" s="16">
        <v>70</v>
      </c>
      <c r="G51" s="57" t="s">
        <v>187</v>
      </c>
      <c r="H51" s="18">
        <f t="shared" si="10"/>
        <v>2</v>
      </c>
      <c r="I51" s="16">
        <f t="shared" si="11"/>
        <v>1.4</v>
      </c>
      <c r="J51" s="16">
        <v>-8.75</v>
      </c>
      <c r="K51" s="16">
        <f t="shared" si="6"/>
        <v>-5.35</v>
      </c>
      <c r="L51" s="33">
        <v>27.994622861229601</v>
      </c>
      <c r="M51" s="34">
        <f t="shared" si="7"/>
        <v>22.6446228612296</v>
      </c>
      <c r="N51" s="35">
        <f t="shared" si="8"/>
        <v>0</v>
      </c>
      <c r="O51" s="36">
        <f t="shared" si="9"/>
        <v>22.6446228612296</v>
      </c>
      <c r="P51" s="18">
        <v>0</v>
      </c>
      <c r="Q51" s="18">
        <v>1623</v>
      </c>
      <c r="R51" s="18"/>
      <c r="S51" s="18"/>
      <c r="T51" s="47"/>
    </row>
    <row r="52" spans="1:20" ht="18.75">
      <c r="A52" s="14">
        <v>15</v>
      </c>
      <c r="B52" s="13">
        <v>388960345</v>
      </c>
      <c r="C52" s="13" t="s">
        <v>59</v>
      </c>
      <c r="D52" s="20"/>
      <c r="E52" s="16">
        <v>2</v>
      </c>
      <c r="F52" s="16">
        <v>70</v>
      </c>
      <c r="G52" s="57" t="s">
        <v>187</v>
      </c>
      <c r="H52" s="18">
        <f t="shared" si="10"/>
        <v>2</v>
      </c>
      <c r="I52" s="16">
        <f t="shared" si="11"/>
        <v>1.4</v>
      </c>
      <c r="J52" s="16">
        <v>0</v>
      </c>
      <c r="K52" s="16">
        <f t="shared" si="6"/>
        <v>3.4</v>
      </c>
      <c r="L52" s="33">
        <v>19.141986980895101</v>
      </c>
      <c r="M52" s="34">
        <f t="shared" si="7"/>
        <v>22.5419869808951</v>
      </c>
      <c r="N52" s="35">
        <f t="shared" si="8"/>
        <v>0</v>
      </c>
      <c r="O52" s="36">
        <f t="shared" si="9"/>
        <v>22.5419869808951</v>
      </c>
      <c r="P52" s="18">
        <v>384984</v>
      </c>
      <c r="Q52" s="18">
        <v>1685</v>
      </c>
      <c r="R52" s="18"/>
      <c r="S52" s="18"/>
      <c r="T52" s="18"/>
    </row>
    <row r="53" spans="1:20" ht="18.75">
      <c r="A53" s="13">
        <v>165</v>
      </c>
      <c r="B53" s="13">
        <v>1512494000</v>
      </c>
      <c r="C53" s="14" t="s">
        <v>295</v>
      </c>
      <c r="D53" s="15"/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21.898196656806199</v>
      </c>
      <c r="M53" s="34">
        <f t="shared" si="7"/>
        <v>21.898196656806199</v>
      </c>
      <c r="N53" s="35">
        <f t="shared" si="8"/>
        <v>0</v>
      </c>
      <c r="O53" s="36">
        <f t="shared" si="9"/>
        <v>21.898196656806199</v>
      </c>
      <c r="P53" s="18">
        <v>114099</v>
      </c>
      <c r="Q53" s="18"/>
      <c r="R53" s="4"/>
      <c r="S53" s="4"/>
      <c r="T53" s="4"/>
    </row>
    <row r="54" spans="1:20" ht="18.75">
      <c r="A54" s="13">
        <v>152</v>
      </c>
      <c r="B54" s="13">
        <v>808637979</v>
      </c>
      <c r="C54" s="14" t="s">
        <v>288</v>
      </c>
      <c r="D54" s="14" t="s">
        <v>277</v>
      </c>
      <c r="E54" s="16">
        <v>0</v>
      </c>
      <c r="F54" s="16">
        <v>19</v>
      </c>
      <c r="G54" s="57" t="s">
        <v>187</v>
      </c>
      <c r="H54" s="18">
        <f t="shared" si="10"/>
        <v>0</v>
      </c>
      <c r="I54" s="16">
        <f t="shared" si="11"/>
        <v>0.38</v>
      </c>
      <c r="J54" s="16">
        <v>0</v>
      </c>
      <c r="K54" s="16">
        <f t="shared" si="6"/>
        <v>0.38</v>
      </c>
      <c r="L54" s="33">
        <v>20.875154772436002</v>
      </c>
      <c r="M54" s="34">
        <f t="shared" si="7"/>
        <v>21.255154772436001</v>
      </c>
      <c r="N54" s="35">
        <f t="shared" si="8"/>
        <v>0</v>
      </c>
      <c r="O54" s="36">
        <f t="shared" si="9"/>
        <v>21.255154772436001</v>
      </c>
      <c r="P54" s="18">
        <v>208548</v>
      </c>
      <c r="Q54" s="18">
        <v>923</v>
      </c>
      <c r="R54" s="4"/>
      <c r="S54" s="4"/>
      <c r="T54" s="4"/>
    </row>
    <row r="55" spans="1:20" ht="18.75">
      <c r="A55" s="13">
        <v>162</v>
      </c>
      <c r="B55" s="13">
        <v>1835331798</v>
      </c>
      <c r="C55" s="14" t="s">
        <v>292</v>
      </c>
      <c r="D55" s="15"/>
      <c r="E55" s="16">
        <v>0</v>
      </c>
      <c r="F55" s="16">
        <v>0</v>
      </c>
      <c r="G55" s="57" t="s">
        <v>187</v>
      </c>
      <c r="H55" s="18">
        <f t="shared" si="10"/>
        <v>0</v>
      </c>
      <c r="I55" s="16">
        <f t="shared" si="11"/>
        <v>0</v>
      </c>
      <c r="J55" s="16">
        <v>0</v>
      </c>
      <c r="K55" s="16">
        <f t="shared" si="6"/>
        <v>0</v>
      </c>
      <c r="L55" s="33">
        <v>20.7567942282801</v>
      </c>
      <c r="M55" s="34">
        <f t="shared" si="7"/>
        <v>20.7567942282801</v>
      </c>
      <c r="N55" s="35">
        <f t="shared" si="8"/>
        <v>0</v>
      </c>
      <c r="O55" s="36">
        <f t="shared" si="9"/>
        <v>20.7567942282801</v>
      </c>
      <c r="P55" s="18"/>
      <c r="Q55" s="18"/>
      <c r="R55" s="4"/>
      <c r="S55" s="4"/>
      <c r="T55" s="4"/>
    </row>
    <row r="56" spans="1:20" ht="18.75">
      <c r="A56" s="13">
        <v>166</v>
      </c>
      <c r="B56" s="13">
        <v>76900076</v>
      </c>
      <c r="C56" s="14" t="s">
        <v>296</v>
      </c>
      <c r="D56" s="65"/>
      <c r="E56" s="16">
        <v>0</v>
      </c>
      <c r="F56" s="16">
        <v>0</v>
      </c>
      <c r="G56" s="57" t="s">
        <v>187</v>
      </c>
      <c r="H56" s="18">
        <f t="shared" si="10"/>
        <v>0</v>
      </c>
      <c r="I56" s="16">
        <f t="shared" si="11"/>
        <v>0</v>
      </c>
      <c r="J56" s="16">
        <v>0</v>
      </c>
      <c r="K56" s="16">
        <f t="shared" si="6"/>
        <v>0</v>
      </c>
      <c r="L56" s="33">
        <v>20.1080097559317</v>
      </c>
      <c r="M56" s="34">
        <f t="shared" si="7"/>
        <v>20.1080097559317</v>
      </c>
      <c r="N56" s="35">
        <f t="shared" si="8"/>
        <v>0</v>
      </c>
      <c r="O56" s="36">
        <f t="shared" si="9"/>
        <v>20.1080097559317</v>
      </c>
      <c r="P56" s="18"/>
      <c r="Q56" s="18"/>
      <c r="R56" s="4"/>
      <c r="S56" s="4"/>
      <c r="T56" s="4"/>
    </row>
    <row r="57" spans="1:20" ht="18.75">
      <c r="A57" s="13">
        <v>163</v>
      </c>
      <c r="B57" s="13">
        <v>1354654615</v>
      </c>
      <c r="C57" s="14" t="s">
        <v>293</v>
      </c>
      <c r="D57" s="15"/>
      <c r="E57" s="16">
        <v>0</v>
      </c>
      <c r="F57" s="16">
        <v>0</v>
      </c>
      <c r="G57" s="57" t="s">
        <v>187</v>
      </c>
      <c r="H57" s="18">
        <f t="shared" si="10"/>
        <v>0</v>
      </c>
      <c r="I57" s="16">
        <f t="shared" si="11"/>
        <v>0</v>
      </c>
      <c r="J57" s="16">
        <v>0</v>
      </c>
      <c r="K57" s="16">
        <f t="shared" si="6"/>
        <v>0</v>
      </c>
      <c r="L57" s="33">
        <v>19.263360960545</v>
      </c>
      <c r="M57" s="34">
        <f t="shared" si="7"/>
        <v>19.263360960545</v>
      </c>
      <c r="N57" s="35">
        <f t="shared" si="8"/>
        <v>0</v>
      </c>
      <c r="O57" s="36">
        <f t="shared" si="9"/>
        <v>19.263360960545</v>
      </c>
      <c r="P57" s="18"/>
      <c r="Q57" s="18"/>
      <c r="R57" s="4"/>
      <c r="S57" s="4"/>
      <c r="T57" s="4"/>
    </row>
  </sheetData>
  <autoFilter ref="A4:T57" xr:uid="{00000000-0009-0000-0000-000026000000}">
    <sortState xmlns:xlrd2="http://schemas.microsoft.com/office/spreadsheetml/2017/richdata2" ref="A4:T57">
      <sortCondition descending="1" ref="O4:O57"/>
    </sortState>
  </autoFilter>
  <mergeCells count="4">
    <mergeCell ref="A1:Q1"/>
    <mergeCell ref="A2:Q2"/>
    <mergeCell ref="A3:D3"/>
    <mergeCell ref="G3:O3"/>
  </mergeCells>
  <phoneticPr fontId="22" type="noConversion"/>
  <conditionalFormatting sqref="J6">
    <cfRule type="cellIs" dxfId="140" priority="2" operator="lessThan">
      <formula>1</formula>
    </cfRule>
  </conditionalFormatting>
  <conditionalFormatting sqref="J7">
    <cfRule type="cellIs" dxfId="139" priority="1" operator="lessThan">
      <formula>1</formula>
    </cfRule>
  </conditionalFormatting>
  <conditionalFormatting sqref="J50">
    <cfRule type="cellIs" dxfId="138" priority="9" operator="lessThan">
      <formula>1</formula>
    </cfRule>
  </conditionalFormatting>
  <conditionalFormatting sqref="J51">
    <cfRule type="cellIs" dxfId="137" priority="10" operator="lessThan">
      <formula>1</formula>
    </cfRule>
  </conditionalFormatting>
  <conditionalFormatting sqref="J52">
    <cfRule type="cellIs" dxfId="136" priority="8" operator="lessThan">
      <formula>1</formula>
    </cfRule>
  </conditionalFormatting>
  <conditionalFormatting sqref="J53">
    <cfRule type="cellIs" dxfId="135" priority="7" operator="lessThan">
      <formula>1</formula>
    </cfRule>
  </conditionalFormatting>
  <conditionalFormatting sqref="J54">
    <cfRule type="cellIs" dxfId="134" priority="6" operator="lessThan">
      <formula>1</formula>
    </cfRule>
  </conditionalFormatting>
  <conditionalFormatting sqref="J55">
    <cfRule type="cellIs" dxfId="133" priority="5" operator="lessThan">
      <formula>1</formula>
    </cfRule>
  </conditionalFormatting>
  <conditionalFormatting sqref="J56">
    <cfRule type="cellIs" dxfId="132" priority="4" operator="lessThan">
      <formula>1</formula>
    </cfRule>
  </conditionalFormatting>
  <conditionalFormatting sqref="J57">
    <cfRule type="cellIs" dxfId="131" priority="3" operator="lessThan">
      <formula>1</formula>
    </cfRule>
  </conditionalFormatting>
  <conditionalFormatting sqref="J5 E5:F57 J8:J49">
    <cfRule type="cellIs" dxfId="130" priority="11" operator="lessThan">
      <formula>1</formula>
    </cfRule>
  </conditionalFormatting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Y57"/>
  <sheetViews>
    <sheetView topLeftCell="A49" zoomScale="80" zoomScaleNormal="80" workbookViewId="0">
      <selection activeCell="D51" sqref="D51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活动中心",V15,"年",V16,"月",V17,"日","分包贡献明细"," 统计：二三傻")</f>
        <v>157区 活动中心2020年7月4日分包贡献明细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58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Y3/$V$13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>Y4/$V$13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4">
        <v>49</v>
      </c>
      <c r="B5" s="13">
        <v>311361673</v>
      </c>
      <c r="C5" s="13" t="s">
        <v>298</v>
      </c>
      <c r="D5" s="20" t="s">
        <v>95</v>
      </c>
      <c r="E5" s="16">
        <v>3</v>
      </c>
      <c r="F5" s="16">
        <v>60</v>
      </c>
      <c r="G5" s="43" t="s">
        <v>113</v>
      </c>
      <c r="H5" s="18">
        <f t="shared" ref="H5:H47" si="0">E5+IF(E5&gt;2,(E5-2)*0.5,0)</f>
        <v>3.5</v>
      </c>
      <c r="I5" s="16">
        <f t="shared" ref="I5:I47" si="1">F5/$V$14</f>
        <v>1.2</v>
      </c>
      <c r="J5" s="16">
        <v>0</v>
      </c>
      <c r="K5" s="16">
        <f t="shared" ref="K5:K36" si="2">SUM(I5+H5+J5)</f>
        <v>4.7</v>
      </c>
      <c r="L5" s="33">
        <v>38.094999999999999</v>
      </c>
      <c r="M5" s="34">
        <f t="shared" ref="M5:M36" si="3">K5+L5</f>
        <v>42.795000000000002</v>
      </c>
      <c r="N5" s="35">
        <f t="shared" ref="N5:N36" si="4">VLOOKUP(G5,$U$3:$V$10,2,FALSE)</f>
        <v>10.625</v>
      </c>
      <c r="O5" s="36">
        <f t="shared" ref="O5:O36" si="5">M5-N5</f>
        <v>32.17</v>
      </c>
      <c r="P5" s="18">
        <v>606035</v>
      </c>
      <c r="Q5" s="18">
        <v>2521</v>
      </c>
      <c r="R5" s="18"/>
      <c r="S5" s="18"/>
      <c r="T5" s="18"/>
      <c r="U5" s="23" t="s">
        <v>120</v>
      </c>
      <c r="V5" s="44">
        <f>Y5/$V$13</f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33</v>
      </c>
      <c r="B6" s="13">
        <v>1006436515</v>
      </c>
      <c r="C6" s="14" t="s">
        <v>312</v>
      </c>
      <c r="D6" s="13" t="s">
        <v>79</v>
      </c>
      <c r="E6" s="16">
        <v>3</v>
      </c>
      <c r="F6" s="16">
        <v>60</v>
      </c>
      <c r="G6" s="43" t="s">
        <v>113</v>
      </c>
      <c r="H6" s="18">
        <f t="shared" si="0"/>
        <v>3.5</v>
      </c>
      <c r="I6" s="16">
        <f t="shared" si="1"/>
        <v>1.2</v>
      </c>
      <c r="J6" s="16">
        <v>0</v>
      </c>
      <c r="K6" s="16">
        <f t="shared" si="2"/>
        <v>4.7</v>
      </c>
      <c r="L6" s="33">
        <v>31.0375505030493</v>
      </c>
      <c r="M6" s="34">
        <f t="shared" si="3"/>
        <v>35.737550503049299</v>
      </c>
      <c r="N6" s="35">
        <f t="shared" si="4"/>
        <v>10.625</v>
      </c>
      <c r="O6" s="36">
        <f t="shared" si="5"/>
        <v>25.112550503049299</v>
      </c>
      <c r="P6" s="18">
        <v>348741</v>
      </c>
      <c r="Q6" s="18">
        <v>1608</v>
      </c>
      <c r="R6" s="18"/>
      <c r="S6" s="18"/>
      <c r="T6" s="4"/>
      <c r="U6" s="23"/>
      <c r="V6" s="44"/>
      <c r="W6" s="46"/>
      <c r="X6" s="46"/>
      <c r="Y6" s="46"/>
    </row>
    <row r="7" spans="1:25" s="1" customFormat="1" ht="18.75">
      <c r="A7" s="13">
        <v>128</v>
      </c>
      <c r="B7" s="13">
        <v>1214614935</v>
      </c>
      <c r="C7" s="14" t="s">
        <v>319</v>
      </c>
      <c r="D7" s="21" t="s">
        <v>257</v>
      </c>
      <c r="E7" s="16">
        <v>3</v>
      </c>
      <c r="F7" s="16">
        <v>60</v>
      </c>
      <c r="G7" s="43" t="s">
        <v>113</v>
      </c>
      <c r="H7" s="18">
        <f t="shared" si="0"/>
        <v>3.5</v>
      </c>
      <c r="I7" s="16">
        <f t="shared" si="1"/>
        <v>1.2</v>
      </c>
      <c r="J7" s="16">
        <v>0</v>
      </c>
      <c r="K7" s="16">
        <f t="shared" si="2"/>
        <v>4.7</v>
      </c>
      <c r="L7" s="33">
        <v>29.516728223473599</v>
      </c>
      <c r="M7" s="34">
        <f t="shared" si="3"/>
        <v>34.216728223473602</v>
      </c>
      <c r="N7" s="35">
        <f t="shared" si="4"/>
        <v>10.625</v>
      </c>
      <c r="O7" s="36">
        <f t="shared" si="5"/>
        <v>23.591728223473602</v>
      </c>
      <c r="P7" s="18">
        <v>415787</v>
      </c>
      <c r="Q7" s="18">
        <v>2055</v>
      </c>
      <c r="R7" s="18"/>
      <c r="S7" s="18"/>
      <c r="T7" s="47"/>
      <c r="U7" s="19" t="s">
        <v>122</v>
      </c>
      <c r="V7" s="44">
        <f>Y7/$V$13</f>
        <v>8.125</v>
      </c>
      <c r="W7" s="46">
        <v>4</v>
      </c>
      <c r="X7" s="46">
        <v>5</v>
      </c>
      <c r="Y7" s="46">
        <v>1300</v>
      </c>
    </row>
    <row r="8" spans="1:25" s="1" customFormat="1" ht="18.75">
      <c r="A8" s="13">
        <v>156</v>
      </c>
      <c r="B8" s="13">
        <v>1754610165</v>
      </c>
      <c r="C8" s="14" t="s">
        <v>316</v>
      </c>
      <c r="D8" s="15"/>
      <c r="E8" s="16">
        <v>3</v>
      </c>
      <c r="F8" s="16">
        <v>60</v>
      </c>
      <c r="G8" s="43" t="s">
        <v>113</v>
      </c>
      <c r="H8" s="18">
        <f t="shared" si="0"/>
        <v>3.5</v>
      </c>
      <c r="I8" s="16">
        <f t="shared" si="1"/>
        <v>1.2</v>
      </c>
      <c r="J8" s="16">
        <v>0</v>
      </c>
      <c r="K8" s="16">
        <f t="shared" si="2"/>
        <v>4.7</v>
      </c>
      <c r="L8" s="33">
        <v>27.652020913982302</v>
      </c>
      <c r="M8" s="34">
        <f t="shared" si="3"/>
        <v>32.352020913982301</v>
      </c>
      <c r="N8" s="35">
        <f t="shared" si="4"/>
        <v>10.625</v>
      </c>
      <c r="O8" s="36">
        <f t="shared" si="5"/>
        <v>21.727020913982301</v>
      </c>
      <c r="P8" s="18">
        <v>154554</v>
      </c>
      <c r="Q8" s="18"/>
      <c r="R8" s="4"/>
      <c r="S8" s="4"/>
      <c r="T8" s="4"/>
      <c r="U8" s="22" t="s">
        <v>123</v>
      </c>
      <c r="V8" s="44">
        <f>Y8/$V$13</f>
        <v>6.25</v>
      </c>
      <c r="W8" s="46">
        <v>3</v>
      </c>
      <c r="X8" s="46">
        <v>4</v>
      </c>
      <c r="Y8" s="46">
        <v>1000</v>
      </c>
    </row>
    <row r="9" spans="1:25" s="1" customFormat="1" ht="18.75">
      <c r="A9" s="14">
        <v>53</v>
      </c>
      <c r="B9" s="13">
        <v>500959924</v>
      </c>
      <c r="C9" s="14" t="s">
        <v>310</v>
      </c>
      <c r="D9" s="20" t="s">
        <v>99</v>
      </c>
      <c r="E9" s="16">
        <v>3</v>
      </c>
      <c r="F9" s="16">
        <v>60</v>
      </c>
      <c r="G9" s="43" t="s">
        <v>113</v>
      </c>
      <c r="H9" s="18">
        <f t="shared" si="0"/>
        <v>3.5</v>
      </c>
      <c r="I9" s="16">
        <f t="shared" si="1"/>
        <v>1.2</v>
      </c>
      <c r="J9" s="16">
        <v>0</v>
      </c>
      <c r="K9" s="16">
        <f t="shared" si="2"/>
        <v>4.7</v>
      </c>
      <c r="L9" s="33">
        <v>27.5913026640482</v>
      </c>
      <c r="M9" s="34">
        <f t="shared" si="3"/>
        <v>32.291302664048203</v>
      </c>
      <c r="N9" s="35">
        <f t="shared" si="4"/>
        <v>10.625</v>
      </c>
      <c r="O9" s="36">
        <f t="shared" si="5"/>
        <v>21.666302664048203</v>
      </c>
      <c r="P9" s="18">
        <v>356652</v>
      </c>
      <c r="Q9" s="18">
        <v>1764</v>
      </c>
      <c r="R9" s="18"/>
      <c r="S9" s="18"/>
      <c r="T9" s="18"/>
      <c r="U9" s="23" t="s">
        <v>124</v>
      </c>
      <c r="V9" s="44">
        <f>Y9/$V$13</f>
        <v>4.375</v>
      </c>
      <c r="W9" s="46">
        <v>2</v>
      </c>
      <c r="X9" s="46">
        <v>3</v>
      </c>
      <c r="Y9" s="46">
        <v>700</v>
      </c>
    </row>
    <row r="10" spans="1:25" s="1" customFormat="1" ht="18.75">
      <c r="A10" s="13">
        <v>143</v>
      </c>
      <c r="B10" s="13">
        <v>1963007427</v>
      </c>
      <c r="C10" s="14" t="s">
        <v>307</v>
      </c>
      <c r="D10" s="14" t="s">
        <v>270</v>
      </c>
      <c r="E10" s="16">
        <v>3</v>
      </c>
      <c r="F10" s="16">
        <v>60</v>
      </c>
      <c r="G10" s="45" t="s">
        <v>117</v>
      </c>
      <c r="H10" s="18">
        <f t="shared" si="0"/>
        <v>3.5</v>
      </c>
      <c r="I10" s="16">
        <f t="shared" si="1"/>
        <v>1.2</v>
      </c>
      <c r="J10" s="16">
        <v>0</v>
      </c>
      <c r="K10" s="16">
        <f t="shared" si="2"/>
        <v>4.7</v>
      </c>
      <c r="L10" s="33">
        <v>27.338355679351</v>
      </c>
      <c r="M10" s="34">
        <f t="shared" si="3"/>
        <v>32.038355679351</v>
      </c>
      <c r="N10" s="35">
        <f t="shared" si="4"/>
        <v>8.75</v>
      </c>
      <c r="O10" s="36">
        <f t="shared" si="5"/>
        <v>23.288355679351</v>
      </c>
      <c r="P10" s="18">
        <v>385687</v>
      </c>
      <c r="Q10" s="18">
        <v>1518</v>
      </c>
      <c r="R10" s="18"/>
      <c r="S10" s="18"/>
      <c r="T10" s="47"/>
      <c r="U10" s="49" t="s">
        <v>187</v>
      </c>
      <c r="V10" s="2">
        <v>0</v>
      </c>
      <c r="W10" s="2"/>
      <c r="X10" s="2"/>
      <c r="Y10" s="2"/>
    </row>
    <row r="11" spans="1:25" s="1" customFormat="1" ht="18.75">
      <c r="A11" s="13">
        <v>130</v>
      </c>
      <c r="B11" s="13">
        <v>1957463045</v>
      </c>
      <c r="C11" s="14" t="s">
        <v>238</v>
      </c>
      <c r="D11" s="21"/>
      <c r="E11" s="16">
        <v>3</v>
      </c>
      <c r="F11" s="16">
        <v>50</v>
      </c>
      <c r="G11" s="45" t="s">
        <v>117</v>
      </c>
      <c r="H11" s="18">
        <f t="shared" si="0"/>
        <v>3.5</v>
      </c>
      <c r="I11" s="16">
        <f t="shared" si="1"/>
        <v>1</v>
      </c>
      <c r="J11" s="16">
        <v>0</v>
      </c>
      <c r="K11" s="16">
        <f t="shared" si="2"/>
        <v>4.5</v>
      </c>
      <c r="L11" s="33">
        <v>26.7100972284039</v>
      </c>
      <c r="M11" s="34">
        <f t="shared" si="3"/>
        <v>31.2100972284039</v>
      </c>
      <c r="N11" s="35">
        <f t="shared" si="4"/>
        <v>8.75</v>
      </c>
      <c r="O11" s="36">
        <f t="shared" si="5"/>
        <v>22.4600972284039</v>
      </c>
      <c r="P11" s="18">
        <v>377750</v>
      </c>
      <c r="Q11" s="18">
        <v>1689</v>
      </c>
      <c r="R11" s="18"/>
      <c r="S11" s="18"/>
      <c r="T11" s="47"/>
      <c r="U11" s="50"/>
    </row>
    <row r="12" spans="1:25" s="1" customFormat="1" ht="18.75">
      <c r="A12" s="14">
        <v>10</v>
      </c>
      <c r="B12" s="13">
        <v>2108977014</v>
      </c>
      <c r="C12" s="14" t="s">
        <v>305</v>
      </c>
      <c r="D12" s="13" t="s">
        <v>49</v>
      </c>
      <c r="E12" s="16">
        <v>3</v>
      </c>
      <c r="F12" s="16">
        <v>60</v>
      </c>
      <c r="G12" s="45" t="s">
        <v>117</v>
      </c>
      <c r="H12" s="18">
        <f t="shared" si="0"/>
        <v>3.5</v>
      </c>
      <c r="I12" s="16">
        <f t="shared" si="1"/>
        <v>1.2</v>
      </c>
      <c r="J12" s="16">
        <v>0</v>
      </c>
      <c r="K12" s="16">
        <f t="shared" si="2"/>
        <v>4.7</v>
      </c>
      <c r="L12" s="33">
        <v>26.184729379918501</v>
      </c>
      <c r="M12" s="34">
        <f t="shared" si="3"/>
        <v>30.8847293799185</v>
      </c>
      <c r="N12" s="35">
        <f t="shared" si="4"/>
        <v>8.75</v>
      </c>
      <c r="O12" s="36">
        <f t="shared" si="5"/>
        <v>22.1347293799185</v>
      </c>
      <c r="P12" s="18">
        <v>415147</v>
      </c>
      <c r="Q12" s="18">
        <v>1763</v>
      </c>
      <c r="R12" s="18"/>
      <c r="S12" s="18"/>
      <c r="T12" s="18"/>
      <c r="U12" s="51" t="s">
        <v>209</v>
      </c>
      <c r="V12" s="1">
        <v>15000</v>
      </c>
    </row>
    <row r="13" spans="1:25" s="2" customFormat="1" ht="18.75">
      <c r="A13" s="14">
        <v>1</v>
      </c>
      <c r="B13" s="13">
        <v>1782151946</v>
      </c>
      <c r="C13" s="14" t="s">
        <v>303</v>
      </c>
      <c r="D13" s="13" t="s">
        <v>26</v>
      </c>
      <c r="E13" s="16">
        <v>3</v>
      </c>
      <c r="F13" s="16">
        <v>60</v>
      </c>
      <c r="G13" s="45" t="s">
        <v>117</v>
      </c>
      <c r="H13" s="18">
        <f t="shared" si="0"/>
        <v>3.5</v>
      </c>
      <c r="I13" s="16">
        <f t="shared" si="1"/>
        <v>1.2</v>
      </c>
      <c r="J13" s="16">
        <v>0</v>
      </c>
      <c r="K13" s="16">
        <f t="shared" si="2"/>
        <v>4.7</v>
      </c>
      <c r="L13" s="33">
        <v>26.114999999999998</v>
      </c>
      <c r="M13" s="34">
        <f t="shared" si="3"/>
        <v>30.814999999999998</v>
      </c>
      <c r="N13" s="35">
        <f t="shared" si="4"/>
        <v>8.75</v>
      </c>
      <c r="O13" s="36">
        <f t="shared" si="5"/>
        <v>22.064999999999998</v>
      </c>
      <c r="P13" s="18">
        <v>440989</v>
      </c>
      <c r="Q13" s="18">
        <v>2056</v>
      </c>
      <c r="R13" s="18"/>
      <c r="S13" s="18"/>
      <c r="T13" s="18"/>
      <c r="U13" s="52" t="s">
        <v>210</v>
      </c>
      <c r="V13" s="53">
        <v>160</v>
      </c>
      <c r="W13" s="1"/>
      <c r="X13" s="1"/>
      <c r="Y13" s="1"/>
    </row>
    <row r="14" spans="1:25" s="2" customFormat="1" ht="18.75">
      <c r="A14" s="14">
        <v>82</v>
      </c>
      <c r="B14" s="13">
        <v>982362214</v>
      </c>
      <c r="C14" s="13" t="s">
        <v>144</v>
      </c>
      <c r="D14" s="20"/>
      <c r="E14" s="16">
        <v>3</v>
      </c>
      <c r="F14" s="16">
        <v>60</v>
      </c>
      <c r="G14" s="45" t="s">
        <v>117</v>
      </c>
      <c r="H14" s="18">
        <f t="shared" si="0"/>
        <v>3.5</v>
      </c>
      <c r="I14" s="16">
        <f t="shared" si="1"/>
        <v>1.2</v>
      </c>
      <c r="J14" s="16">
        <v>0</v>
      </c>
      <c r="K14" s="16">
        <f t="shared" si="2"/>
        <v>4.7</v>
      </c>
      <c r="L14" s="33">
        <v>26.044684477995599</v>
      </c>
      <c r="M14" s="34">
        <f t="shared" si="3"/>
        <v>30.744684477995598</v>
      </c>
      <c r="N14" s="35">
        <f t="shared" si="4"/>
        <v>8.75</v>
      </c>
      <c r="O14" s="36">
        <f t="shared" si="5"/>
        <v>21.994684477995598</v>
      </c>
      <c r="P14" s="18">
        <v>377279</v>
      </c>
      <c r="Q14" s="18">
        <v>1695</v>
      </c>
      <c r="R14" s="18"/>
      <c r="S14" s="18"/>
      <c r="T14" s="18"/>
      <c r="U14" s="54" t="s">
        <v>256</v>
      </c>
      <c r="V14" s="53">
        <v>50</v>
      </c>
      <c r="W14" s="1"/>
      <c r="X14" s="1"/>
      <c r="Y14" s="1"/>
    </row>
    <row r="15" spans="1:25" s="2" customFormat="1" ht="18.75">
      <c r="A15" s="14">
        <v>120</v>
      </c>
      <c r="B15" s="13">
        <v>171422146</v>
      </c>
      <c r="C15" s="14" t="s">
        <v>304</v>
      </c>
      <c r="D15" s="13" t="s">
        <v>246</v>
      </c>
      <c r="E15" s="16">
        <v>3</v>
      </c>
      <c r="F15" s="16">
        <v>60</v>
      </c>
      <c r="G15" s="23" t="s">
        <v>120</v>
      </c>
      <c r="H15" s="18">
        <f t="shared" si="0"/>
        <v>3.5</v>
      </c>
      <c r="I15" s="16">
        <f t="shared" si="1"/>
        <v>1.2</v>
      </c>
      <c r="J15" s="16">
        <v>0</v>
      </c>
      <c r="K15" s="16">
        <f t="shared" si="2"/>
        <v>4.7</v>
      </c>
      <c r="L15" s="33">
        <v>25.773619197086099</v>
      </c>
      <c r="M15" s="34">
        <f t="shared" si="3"/>
        <v>30.473619197086098</v>
      </c>
      <c r="N15" s="35">
        <f t="shared" si="4"/>
        <v>6.875</v>
      </c>
      <c r="O15" s="36">
        <f t="shared" si="5"/>
        <v>23.598619197086098</v>
      </c>
      <c r="P15" s="18">
        <v>422616</v>
      </c>
      <c r="Q15" s="18">
        <v>2037</v>
      </c>
      <c r="R15" s="18"/>
      <c r="S15" s="18"/>
      <c r="T15" s="48"/>
      <c r="U15" s="1" t="s">
        <v>212</v>
      </c>
      <c r="V15" s="53">
        <v>2020</v>
      </c>
      <c r="W15" s="1"/>
      <c r="X15" s="1"/>
      <c r="Y15" s="1"/>
    </row>
    <row r="16" spans="1:25" s="2" customFormat="1" ht="18.75">
      <c r="A16" s="14">
        <v>43</v>
      </c>
      <c r="B16" s="13">
        <v>1853818182</v>
      </c>
      <c r="C16" s="13" t="s">
        <v>299</v>
      </c>
      <c r="D16" s="13" t="s">
        <v>89</v>
      </c>
      <c r="E16" s="16">
        <v>3</v>
      </c>
      <c r="F16" s="16">
        <v>50</v>
      </c>
      <c r="G16" s="23" t="s">
        <v>120</v>
      </c>
      <c r="H16" s="18">
        <f t="shared" si="0"/>
        <v>3.5</v>
      </c>
      <c r="I16" s="16">
        <f t="shared" si="1"/>
        <v>1</v>
      </c>
      <c r="J16" s="16">
        <v>0</v>
      </c>
      <c r="K16" s="16">
        <f t="shared" si="2"/>
        <v>4.5</v>
      </c>
      <c r="L16" s="33">
        <v>25.832670137230899</v>
      </c>
      <c r="M16" s="34">
        <f t="shared" si="3"/>
        <v>30.332670137230899</v>
      </c>
      <c r="N16" s="35">
        <f t="shared" si="4"/>
        <v>6.875</v>
      </c>
      <c r="O16" s="36">
        <f t="shared" si="5"/>
        <v>23.457670137230899</v>
      </c>
      <c r="P16" s="18">
        <v>544607</v>
      </c>
      <c r="Q16" s="18">
        <v>2190</v>
      </c>
      <c r="R16" s="18"/>
      <c r="S16" s="18"/>
      <c r="T16" s="4"/>
      <c r="U16" s="1" t="s">
        <v>213</v>
      </c>
      <c r="V16" s="53">
        <v>7</v>
      </c>
      <c r="W16" s="1"/>
      <c r="X16" s="1"/>
      <c r="Y16" s="1"/>
    </row>
    <row r="17" spans="1:25" s="2" customFormat="1" ht="18.75">
      <c r="A17" s="14">
        <v>46</v>
      </c>
      <c r="B17" s="13">
        <v>2109182835</v>
      </c>
      <c r="C17" s="14" t="s">
        <v>308</v>
      </c>
      <c r="D17" s="13" t="s">
        <v>92</v>
      </c>
      <c r="E17" s="16">
        <v>3</v>
      </c>
      <c r="F17" s="16">
        <v>60</v>
      </c>
      <c r="G17" s="23" t="s">
        <v>120</v>
      </c>
      <c r="H17" s="18">
        <f t="shared" si="0"/>
        <v>3.5</v>
      </c>
      <c r="I17" s="16">
        <f t="shared" si="1"/>
        <v>1.2</v>
      </c>
      <c r="J17" s="16">
        <v>0</v>
      </c>
      <c r="K17" s="16">
        <f t="shared" si="2"/>
        <v>4.7</v>
      </c>
      <c r="L17" s="33">
        <v>25.5313648291947</v>
      </c>
      <c r="M17" s="34">
        <f t="shared" si="3"/>
        <v>30.2313648291947</v>
      </c>
      <c r="N17" s="35">
        <f t="shared" si="4"/>
        <v>6.875</v>
      </c>
      <c r="O17" s="36">
        <f t="shared" si="5"/>
        <v>23.3563648291947</v>
      </c>
      <c r="P17" s="18">
        <v>373585</v>
      </c>
      <c r="Q17" s="18">
        <v>1660</v>
      </c>
      <c r="R17" s="18"/>
      <c r="S17" s="18"/>
      <c r="T17" s="18"/>
      <c r="U17" s="1" t="s">
        <v>214</v>
      </c>
      <c r="V17" s="53">
        <v>4</v>
      </c>
      <c r="W17" s="1"/>
      <c r="X17" s="1"/>
      <c r="Y17" s="1"/>
    </row>
    <row r="18" spans="1:25" s="2" customFormat="1" ht="18.75">
      <c r="A18" s="13">
        <v>155</v>
      </c>
      <c r="B18" s="13">
        <v>1532576874</v>
      </c>
      <c r="C18" s="14" t="s">
        <v>306</v>
      </c>
      <c r="D18" s="14" t="s">
        <v>283</v>
      </c>
      <c r="E18" s="16">
        <v>3</v>
      </c>
      <c r="F18" s="16">
        <v>60</v>
      </c>
      <c r="G18" s="23" t="s">
        <v>120</v>
      </c>
      <c r="H18" s="18">
        <f t="shared" si="0"/>
        <v>3.5</v>
      </c>
      <c r="I18" s="16">
        <f t="shared" si="1"/>
        <v>1.2</v>
      </c>
      <c r="J18" s="16">
        <v>0</v>
      </c>
      <c r="K18" s="16">
        <f t="shared" si="2"/>
        <v>4.7</v>
      </c>
      <c r="L18" s="33">
        <v>25.190832906567401</v>
      </c>
      <c r="M18" s="34">
        <f t="shared" si="3"/>
        <v>29.8908329065674</v>
      </c>
      <c r="N18" s="35">
        <f t="shared" si="4"/>
        <v>6.875</v>
      </c>
      <c r="O18" s="36">
        <f t="shared" si="5"/>
        <v>23.0158329065674</v>
      </c>
      <c r="P18" s="18">
        <v>399412</v>
      </c>
      <c r="Q18" s="18"/>
      <c r="R18" s="4"/>
      <c r="S18" s="4"/>
      <c r="T18" s="4"/>
      <c r="U18" s="1"/>
      <c r="V18" s="1"/>
      <c r="W18" s="1"/>
      <c r="X18" s="1"/>
      <c r="Y18" s="1"/>
    </row>
    <row r="19" spans="1:25" s="2" customFormat="1" ht="18.75">
      <c r="A19" s="14">
        <v>26</v>
      </c>
      <c r="B19" s="13">
        <v>1754932067</v>
      </c>
      <c r="C19" s="14" t="s">
        <v>314</v>
      </c>
      <c r="D19" s="13" t="s">
        <v>72</v>
      </c>
      <c r="E19" s="16">
        <v>3</v>
      </c>
      <c r="F19" s="16">
        <v>60</v>
      </c>
      <c r="G19" s="23" t="s">
        <v>120</v>
      </c>
      <c r="H19" s="18">
        <f t="shared" si="0"/>
        <v>3.5</v>
      </c>
      <c r="I19" s="16">
        <f t="shared" si="1"/>
        <v>1.2</v>
      </c>
      <c r="J19" s="16">
        <v>0</v>
      </c>
      <c r="K19" s="16">
        <f t="shared" si="2"/>
        <v>4.7</v>
      </c>
      <c r="L19" s="33">
        <v>24.7600235169939</v>
      </c>
      <c r="M19" s="34">
        <f t="shared" si="3"/>
        <v>29.4600235169939</v>
      </c>
      <c r="N19" s="35">
        <f t="shared" si="4"/>
        <v>6.875</v>
      </c>
      <c r="O19" s="36">
        <f t="shared" si="5"/>
        <v>22.5850235169939</v>
      </c>
      <c r="P19" s="18">
        <v>338274</v>
      </c>
      <c r="Q19" s="18">
        <v>1588</v>
      </c>
      <c r="R19" s="18"/>
      <c r="S19" s="18"/>
      <c r="T19" s="18"/>
      <c r="U19" s="1"/>
      <c r="V19" s="1"/>
      <c r="W19" s="1"/>
      <c r="X19" s="1"/>
      <c r="Y19" s="1"/>
    </row>
    <row r="20" spans="1:25" s="2" customFormat="1" ht="18.75">
      <c r="A20" s="13">
        <v>116</v>
      </c>
      <c r="B20" s="13">
        <v>2122596917</v>
      </c>
      <c r="C20" s="14" t="s">
        <v>315</v>
      </c>
      <c r="D20" s="13" t="s">
        <v>217</v>
      </c>
      <c r="E20" s="16">
        <v>3</v>
      </c>
      <c r="F20" s="16">
        <v>60</v>
      </c>
      <c r="G20" s="23" t="s">
        <v>120</v>
      </c>
      <c r="H20" s="18">
        <f t="shared" si="0"/>
        <v>3.5</v>
      </c>
      <c r="I20" s="16">
        <f t="shared" si="1"/>
        <v>1.2</v>
      </c>
      <c r="J20" s="16">
        <v>0</v>
      </c>
      <c r="K20" s="16">
        <f t="shared" si="2"/>
        <v>4.7</v>
      </c>
      <c r="L20" s="33">
        <v>24.368985069143999</v>
      </c>
      <c r="M20" s="34">
        <f t="shared" si="3"/>
        <v>29.068985069143999</v>
      </c>
      <c r="N20" s="35">
        <f t="shared" si="4"/>
        <v>6.875</v>
      </c>
      <c r="O20" s="36">
        <f t="shared" si="5"/>
        <v>22.193985069143999</v>
      </c>
      <c r="P20" s="18">
        <v>289240</v>
      </c>
      <c r="Q20" s="18">
        <v>1309</v>
      </c>
      <c r="R20" s="18"/>
      <c r="S20" s="18"/>
      <c r="T20" s="48"/>
      <c r="U20" s="1"/>
      <c r="V20" s="1"/>
      <c r="W20" s="1"/>
      <c r="X20" s="1"/>
      <c r="Y20" s="1"/>
    </row>
    <row r="21" spans="1:25" s="2" customFormat="1" ht="18.75">
      <c r="A21" s="14">
        <v>5</v>
      </c>
      <c r="B21" s="13">
        <v>1044399218</v>
      </c>
      <c r="C21" s="14" t="s">
        <v>309</v>
      </c>
      <c r="D21" s="13" t="s">
        <v>39</v>
      </c>
      <c r="E21" s="16">
        <v>3</v>
      </c>
      <c r="F21" s="16">
        <v>60</v>
      </c>
      <c r="G21" s="23" t="s">
        <v>120</v>
      </c>
      <c r="H21" s="18">
        <f t="shared" si="0"/>
        <v>3.5</v>
      </c>
      <c r="I21" s="16">
        <f t="shared" si="1"/>
        <v>1.2</v>
      </c>
      <c r="J21" s="16">
        <v>0</v>
      </c>
      <c r="K21" s="16">
        <f t="shared" si="2"/>
        <v>4.7</v>
      </c>
      <c r="L21" s="33">
        <v>24.020082521677701</v>
      </c>
      <c r="M21" s="34">
        <f t="shared" si="3"/>
        <v>28.7200825216777</v>
      </c>
      <c r="N21" s="35">
        <f t="shared" si="4"/>
        <v>6.875</v>
      </c>
      <c r="O21" s="36">
        <f t="shared" si="5"/>
        <v>21.8450825216777</v>
      </c>
      <c r="P21" s="18">
        <v>373158</v>
      </c>
      <c r="Q21" s="18">
        <v>1734</v>
      </c>
      <c r="R21" s="18"/>
      <c r="S21" s="18"/>
      <c r="T21" s="18"/>
      <c r="U21" s="1"/>
      <c r="V21" s="1"/>
      <c r="W21" s="1"/>
      <c r="X21" s="1"/>
      <c r="Y21" s="1"/>
    </row>
    <row r="22" spans="1:25" s="2" customFormat="1" ht="18.75">
      <c r="A22" s="14">
        <v>15</v>
      </c>
      <c r="B22" s="13">
        <v>388960345</v>
      </c>
      <c r="C22" s="13" t="s">
        <v>59</v>
      </c>
      <c r="D22" s="20"/>
      <c r="E22" s="16">
        <v>3</v>
      </c>
      <c r="F22" s="16">
        <v>60</v>
      </c>
      <c r="G22" s="23" t="s">
        <v>120</v>
      </c>
      <c r="H22" s="18">
        <f t="shared" si="0"/>
        <v>3.5</v>
      </c>
      <c r="I22" s="16">
        <f t="shared" si="1"/>
        <v>1.2</v>
      </c>
      <c r="J22" s="16">
        <v>0</v>
      </c>
      <c r="K22" s="16">
        <f t="shared" si="2"/>
        <v>4.7</v>
      </c>
      <c r="L22" s="33">
        <v>22.5419869808951</v>
      </c>
      <c r="M22" s="34">
        <f t="shared" si="3"/>
        <v>27.241986980895099</v>
      </c>
      <c r="N22" s="35">
        <f t="shared" si="4"/>
        <v>6.875</v>
      </c>
      <c r="O22" s="36">
        <f t="shared" si="5"/>
        <v>20.366986980895099</v>
      </c>
      <c r="P22" s="18">
        <v>384984</v>
      </c>
      <c r="Q22" s="18">
        <v>1685</v>
      </c>
      <c r="R22" s="18"/>
      <c r="S22" s="18"/>
      <c r="T22" s="18"/>
      <c r="U22" s="1"/>
      <c r="V22" s="1"/>
      <c r="W22" s="1"/>
      <c r="X22" s="1"/>
      <c r="Y22" s="1"/>
    </row>
    <row r="23" spans="1:25" s="1" customFormat="1" ht="18.75">
      <c r="A23" s="13">
        <v>118</v>
      </c>
      <c r="B23" s="13">
        <v>2018112397</v>
      </c>
      <c r="C23" s="14" t="s">
        <v>321</v>
      </c>
      <c r="D23" s="13" t="s">
        <v>290</v>
      </c>
      <c r="E23" s="16">
        <v>2</v>
      </c>
      <c r="F23" s="16">
        <v>60</v>
      </c>
      <c r="G23" s="43" t="s">
        <v>113</v>
      </c>
      <c r="H23" s="18">
        <f t="shared" si="0"/>
        <v>2</v>
      </c>
      <c r="I23" s="16">
        <f t="shared" si="1"/>
        <v>1.2</v>
      </c>
      <c r="J23" s="16">
        <v>0</v>
      </c>
      <c r="K23" s="16">
        <f t="shared" si="2"/>
        <v>3.2</v>
      </c>
      <c r="L23" s="33">
        <v>30.939126646348999</v>
      </c>
      <c r="M23" s="34">
        <f t="shared" si="3"/>
        <v>34.139126646348998</v>
      </c>
      <c r="N23" s="35">
        <f t="shared" si="4"/>
        <v>10.625</v>
      </c>
      <c r="O23" s="36">
        <f t="shared" si="5"/>
        <v>23.514126646348998</v>
      </c>
      <c r="P23" s="18">
        <v>344255</v>
      </c>
      <c r="Q23" s="18">
        <v>1124</v>
      </c>
      <c r="R23" s="18"/>
      <c r="S23" s="18"/>
      <c r="T23" s="48"/>
    </row>
    <row r="24" spans="1:25" s="1" customFormat="1" ht="18.75">
      <c r="A24" s="14">
        <v>103</v>
      </c>
      <c r="B24" s="13">
        <v>1540443440</v>
      </c>
      <c r="C24" s="13" t="s">
        <v>326</v>
      </c>
      <c r="D24" s="13" t="s">
        <v>193</v>
      </c>
      <c r="E24" s="16">
        <v>2</v>
      </c>
      <c r="F24" s="16">
        <v>50</v>
      </c>
      <c r="G24" s="45" t="s">
        <v>117</v>
      </c>
      <c r="H24" s="18">
        <f t="shared" si="0"/>
        <v>2</v>
      </c>
      <c r="I24" s="16">
        <f t="shared" si="1"/>
        <v>1</v>
      </c>
      <c r="J24" s="16">
        <v>0</v>
      </c>
      <c r="K24" s="16">
        <f t="shared" si="2"/>
        <v>3</v>
      </c>
      <c r="L24" s="33">
        <v>29.1437459871667</v>
      </c>
      <c r="M24" s="34">
        <f t="shared" si="3"/>
        <v>32.143745987166696</v>
      </c>
      <c r="N24" s="35">
        <f t="shared" si="4"/>
        <v>8.75</v>
      </c>
      <c r="O24" s="36">
        <f t="shared" si="5"/>
        <v>23.393745987166696</v>
      </c>
      <c r="P24" s="18">
        <v>302937</v>
      </c>
      <c r="Q24" s="18">
        <v>1301</v>
      </c>
      <c r="R24" s="18"/>
      <c r="S24" s="18"/>
      <c r="T24" s="18"/>
    </row>
    <row r="25" spans="1:25" s="1" customFormat="1" ht="18.75">
      <c r="A25" s="13">
        <v>110</v>
      </c>
      <c r="B25" s="13">
        <v>1968703358</v>
      </c>
      <c r="C25" s="14" t="s">
        <v>302</v>
      </c>
      <c r="D25" s="13" t="s">
        <v>239</v>
      </c>
      <c r="E25" s="16">
        <v>2</v>
      </c>
      <c r="F25" s="16">
        <v>60</v>
      </c>
      <c r="G25" s="23" t="s">
        <v>120</v>
      </c>
      <c r="H25" s="18">
        <f t="shared" si="0"/>
        <v>2</v>
      </c>
      <c r="I25" s="16">
        <f t="shared" si="1"/>
        <v>1.2</v>
      </c>
      <c r="J25" s="16">
        <v>0</v>
      </c>
      <c r="K25" s="16">
        <f t="shared" si="2"/>
        <v>3.2</v>
      </c>
      <c r="L25" s="33">
        <v>27.405000000000001</v>
      </c>
      <c r="M25" s="34">
        <f t="shared" si="3"/>
        <v>30.605</v>
      </c>
      <c r="N25" s="35">
        <f t="shared" si="4"/>
        <v>6.875</v>
      </c>
      <c r="O25" s="36">
        <f t="shared" si="5"/>
        <v>23.73</v>
      </c>
      <c r="P25" s="18">
        <v>450886</v>
      </c>
      <c r="Q25" s="18">
        <v>1994</v>
      </c>
      <c r="R25" s="18"/>
      <c r="S25" s="18"/>
      <c r="T25" s="33"/>
    </row>
    <row r="26" spans="1:25" s="1" customFormat="1" ht="18.75" customHeight="1">
      <c r="A26" s="14">
        <v>78</v>
      </c>
      <c r="B26" s="13">
        <v>783202763</v>
      </c>
      <c r="C26" s="14" t="s">
        <v>322</v>
      </c>
      <c r="D26" s="13" t="s">
        <v>148</v>
      </c>
      <c r="E26" s="16">
        <v>2</v>
      </c>
      <c r="F26" s="16">
        <v>10</v>
      </c>
      <c r="G26" s="23" t="s">
        <v>120</v>
      </c>
      <c r="H26" s="18">
        <f t="shared" si="0"/>
        <v>2</v>
      </c>
      <c r="I26" s="16">
        <f t="shared" si="1"/>
        <v>0.2</v>
      </c>
      <c r="J26" s="16">
        <v>0</v>
      </c>
      <c r="K26" s="16">
        <f t="shared" si="2"/>
        <v>2.2000000000000002</v>
      </c>
      <c r="L26" s="33">
        <v>26.731848680342299</v>
      </c>
      <c r="M26" s="34">
        <f t="shared" si="3"/>
        <v>28.931848680342299</v>
      </c>
      <c r="N26" s="35">
        <f t="shared" si="4"/>
        <v>6.875</v>
      </c>
      <c r="O26" s="36">
        <f t="shared" si="5"/>
        <v>22.056848680342299</v>
      </c>
      <c r="P26" s="18">
        <v>311409</v>
      </c>
      <c r="Q26" s="18">
        <v>1249</v>
      </c>
      <c r="R26" s="18"/>
      <c r="S26" s="18"/>
      <c r="T26" s="18"/>
    </row>
    <row r="27" spans="1:25" s="1" customFormat="1" ht="18.75">
      <c r="A27" s="13">
        <v>127</v>
      </c>
      <c r="B27" s="13">
        <v>615908706</v>
      </c>
      <c r="C27" s="14" t="s">
        <v>300</v>
      </c>
      <c r="D27" s="21" t="s">
        <v>240</v>
      </c>
      <c r="E27" s="16">
        <v>2</v>
      </c>
      <c r="F27" s="16">
        <v>50</v>
      </c>
      <c r="G27" s="23" t="s">
        <v>120</v>
      </c>
      <c r="H27" s="18">
        <f t="shared" si="0"/>
        <v>2</v>
      </c>
      <c r="I27" s="16">
        <f t="shared" si="1"/>
        <v>1</v>
      </c>
      <c r="J27" s="16">
        <v>0</v>
      </c>
      <c r="K27" s="16">
        <f t="shared" si="2"/>
        <v>3</v>
      </c>
      <c r="L27" s="33">
        <v>24.2330877041543</v>
      </c>
      <c r="M27" s="34">
        <f t="shared" si="3"/>
        <v>27.2330877041543</v>
      </c>
      <c r="N27" s="35">
        <f t="shared" si="4"/>
        <v>6.875</v>
      </c>
      <c r="O27" s="36">
        <f t="shared" si="5"/>
        <v>20.3580877041543</v>
      </c>
      <c r="P27" s="18">
        <v>481182</v>
      </c>
      <c r="Q27" s="18">
        <v>2174</v>
      </c>
      <c r="R27" s="18"/>
      <c r="S27" s="18"/>
      <c r="T27" s="47"/>
    </row>
    <row r="28" spans="1:25" s="1" customFormat="1" ht="18.75">
      <c r="A28" s="14">
        <v>92</v>
      </c>
      <c r="B28" s="13">
        <v>1367873925</v>
      </c>
      <c r="C28" s="13" t="s">
        <v>191</v>
      </c>
      <c r="D28" s="20" t="s">
        <v>159</v>
      </c>
      <c r="E28" s="16">
        <v>2</v>
      </c>
      <c r="F28" s="16">
        <v>60</v>
      </c>
      <c r="G28" s="23" t="s">
        <v>120</v>
      </c>
      <c r="H28" s="18">
        <f t="shared" si="0"/>
        <v>2</v>
      </c>
      <c r="I28" s="16">
        <f t="shared" si="1"/>
        <v>1.2</v>
      </c>
      <c r="J28" s="16">
        <v>0</v>
      </c>
      <c r="K28" s="16">
        <f t="shared" si="2"/>
        <v>3.2</v>
      </c>
      <c r="L28" s="33">
        <v>22.6446228612296</v>
      </c>
      <c r="M28" s="34">
        <f t="shared" si="3"/>
        <v>25.844622861229599</v>
      </c>
      <c r="N28" s="35">
        <f t="shared" si="4"/>
        <v>6.875</v>
      </c>
      <c r="O28" s="36">
        <f t="shared" si="5"/>
        <v>18.969622861229599</v>
      </c>
      <c r="P28" s="18">
        <v>0</v>
      </c>
      <c r="Q28" s="18">
        <v>1623</v>
      </c>
      <c r="R28" s="18"/>
      <c r="S28" s="18"/>
      <c r="T28" s="47"/>
    </row>
    <row r="29" spans="1:25" s="2" customFormat="1" ht="18.75">
      <c r="A29" s="14">
        <v>87</v>
      </c>
      <c r="B29" s="13">
        <v>1126397085</v>
      </c>
      <c r="C29" s="14" t="s">
        <v>311</v>
      </c>
      <c r="D29" s="13" t="s">
        <v>153</v>
      </c>
      <c r="E29" s="16">
        <v>1</v>
      </c>
      <c r="F29" s="16">
        <v>60</v>
      </c>
      <c r="G29" s="23" t="s">
        <v>120</v>
      </c>
      <c r="H29" s="18">
        <f t="shared" si="0"/>
        <v>1</v>
      </c>
      <c r="I29" s="16">
        <f t="shared" si="1"/>
        <v>1.2</v>
      </c>
      <c r="J29" s="16">
        <v>0</v>
      </c>
      <c r="K29" s="16">
        <f t="shared" si="2"/>
        <v>2.2000000000000002</v>
      </c>
      <c r="L29" s="33">
        <v>27.7812847920381</v>
      </c>
      <c r="M29" s="34">
        <f t="shared" si="3"/>
        <v>29.9812847920381</v>
      </c>
      <c r="N29" s="35">
        <f t="shared" si="4"/>
        <v>6.875</v>
      </c>
      <c r="O29" s="36">
        <f t="shared" si="5"/>
        <v>23.1062847920381</v>
      </c>
      <c r="P29" s="18">
        <v>354907</v>
      </c>
      <c r="Q29" s="18">
        <v>1628</v>
      </c>
      <c r="R29" s="18"/>
      <c r="S29" s="18"/>
      <c r="T29" s="18"/>
      <c r="U29" s="1"/>
      <c r="V29" s="1"/>
      <c r="W29" s="1"/>
      <c r="X29" s="1"/>
      <c r="Y29" s="1"/>
    </row>
    <row r="30" spans="1:25" s="2" customFormat="1" ht="18.75">
      <c r="A30" s="13">
        <v>148</v>
      </c>
      <c r="B30" s="13">
        <v>1579518877</v>
      </c>
      <c r="C30" s="14" t="s">
        <v>274</v>
      </c>
      <c r="D30" s="21"/>
      <c r="E30" s="16">
        <v>1</v>
      </c>
      <c r="F30" s="16">
        <v>40</v>
      </c>
      <c r="G30" s="23" t="s">
        <v>120</v>
      </c>
      <c r="H30" s="18">
        <f t="shared" si="0"/>
        <v>1</v>
      </c>
      <c r="I30" s="16">
        <f t="shared" si="1"/>
        <v>0.8</v>
      </c>
      <c r="J30" s="16">
        <v>0</v>
      </c>
      <c r="K30" s="16">
        <f t="shared" si="2"/>
        <v>1.8</v>
      </c>
      <c r="L30" s="33">
        <v>26.917023081941501</v>
      </c>
      <c r="M30" s="34">
        <f t="shared" si="3"/>
        <v>28.717023081941502</v>
      </c>
      <c r="N30" s="35">
        <f t="shared" si="4"/>
        <v>6.875</v>
      </c>
      <c r="O30" s="36">
        <f t="shared" si="5"/>
        <v>21.842023081941502</v>
      </c>
      <c r="P30" s="18">
        <v>297575</v>
      </c>
      <c r="Q30" s="18">
        <v>1164</v>
      </c>
      <c r="R30" s="4"/>
      <c r="S30" s="4"/>
      <c r="T30" s="4"/>
      <c r="U30" s="1"/>
      <c r="V30" s="1"/>
      <c r="W30" s="1"/>
      <c r="X30" s="1"/>
      <c r="Y30" s="1"/>
    </row>
    <row r="31" spans="1:25" s="2" customFormat="1" ht="18.75">
      <c r="A31" s="14">
        <v>122</v>
      </c>
      <c r="B31" s="13">
        <v>1940099728</v>
      </c>
      <c r="C31" s="13" t="s">
        <v>228</v>
      </c>
      <c r="D31" s="20"/>
      <c r="E31" s="16">
        <v>1</v>
      </c>
      <c r="F31" s="16">
        <v>60</v>
      </c>
      <c r="G31" s="23" t="s">
        <v>120</v>
      </c>
      <c r="H31" s="18">
        <f t="shared" si="0"/>
        <v>1</v>
      </c>
      <c r="I31" s="16">
        <f t="shared" si="1"/>
        <v>1.2</v>
      </c>
      <c r="J31" s="16">
        <v>0</v>
      </c>
      <c r="K31" s="16">
        <f t="shared" si="2"/>
        <v>2.2000000000000002</v>
      </c>
      <c r="L31" s="33">
        <v>25.973816823243801</v>
      </c>
      <c r="M31" s="34">
        <f t="shared" si="3"/>
        <v>28.173816823243801</v>
      </c>
      <c r="N31" s="35">
        <f t="shared" si="4"/>
        <v>6.875</v>
      </c>
      <c r="O31" s="36">
        <f t="shared" si="5"/>
        <v>21.298816823243801</v>
      </c>
      <c r="P31" s="18">
        <v>402077</v>
      </c>
      <c r="Q31" s="18">
        <v>1750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3">
        <v>141</v>
      </c>
      <c r="B32" s="13">
        <v>1190305158</v>
      </c>
      <c r="C32" s="14" t="s">
        <v>261</v>
      </c>
      <c r="D32" s="21"/>
      <c r="E32" s="16">
        <v>0</v>
      </c>
      <c r="F32" s="16">
        <v>40</v>
      </c>
      <c r="G32" s="57" t="s">
        <v>187</v>
      </c>
      <c r="H32" s="18">
        <f t="shared" si="0"/>
        <v>0</v>
      </c>
      <c r="I32" s="16">
        <f t="shared" si="1"/>
        <v>0.8</v>
      </c>
      <c r="J32" s="16">
        <v>0</v>
      </c>
      <c r="K32" s="16">
        <f t="shared" si="2"/>
        <v>0.8</v>
      </c>
      <c r="L32" s="33">
        <v>33.615983670068701</v>
      </c>
      <c r="M32" s="34">
        <f t="shared" si="3"/>
        <v>34.415983670068698</v>
      </c>
      <c r="N32" s="35">
        <f t="shared" si="4"/>
        <v>0</v>
      </c>
      <c r="O32" s="36">
        <f t="shared" si="5"/>
        <v>34.415983670068698</v>
      </c>
      <c r="P32" s="18">
        <v>292893</v>
      </c>
      <c r="Q32" s="18">
        <v>1092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3">
        <v>164</v>
      </c>
      <c r="B33" s="13">
        <v>1005320430</v>
      </c>
      <c r="C33" s="14" t="s">
        <v>294</v>
      </c>
      <c r="D33" s="15"/>
      <c r="E33" s="16">
        <v>0</v>
      </c>
      <c r="F33" s="16">
        <v>40</v>
      </c>
      <c r="G33" s="57" t="s">
        <v>187</v>
      </c>
      <c r="H33" s="18">
        <f t="shared" si="0"/>
        <v>0</v>
      </c>
      <c r="I33" s="16">
        <f t="shared" si="1"/>
        <v>0.8</v>
      </c>
      <c r="J33" s="16">
        <v>0</v>
      </c>
      <c r="K33" s="16">
        <f t="shared" si="2"/>
        <v>0.8</v>
      </c>
      <c r="L33" s="33">
        <v>29.857710649484201</v>
      </c>
      <c r="M33" s="34">
        <f t="shared" si="3"/>
        <v>30.657710649484201</v>
      </c>
      <c r="N33" s="35">
        <f t="shared" si="4"/>
        <v>0</v>
      </c>
      <c r="O33" s="36">
        <f t="shared" si="5"/>
        <v>30.657710649484201</v>
      </c>
      <c r="P33" s="18">
        <v>176350</v>
      </c>
      <c r="Q33" s="18">
        <v>1022</v>
      </c>
      <c r="R33" s="4"/>
      <c r="S33" s="4"/>
      <c r="T33" s="4"/>
      <c r="U33" s="1"/>
      <c r="V33" s="1"/>
      <c r="W33" s="1"/>
      <c r="X33" s="1"/>
      <c r="Y33" s="1"/>
    </row>
    <row r="34" spans="1:25" s="2" customFormat="1" ht="18.75">
      <c r="A34" s="13">
        <v>144</v>
      </c>
      <c r="B34" s="13">
        <v>1763923855</v>
      </c>
      <c r="C34" s="14" t="s">
        <v>269</v>
      </c>
      <c r="D34" s="21"/>
      <c r="E34" s="16">
        <v>0</v>
      </c>
      <c r="F34" s="16">
        <v>20</v>
      </c>
      <c r="G34" s="57" t="s">
        <v>187</v>
      </c>
      <c r="H34" s="18">
        <f t="shared" si="0"/>
        <v>0</v>
      </c>
      <c r="I34" s="16">
        <f t="shared" si="1"/>
        <v>0.4</v>
      </c>
      <c r="J34" s="16">
        <v>0</v>
      </c>
      <c r="K34" s="16">
        <f t="shared" si="2"/>
        <v>0.4</v>
      </c>
      <c r="L34" s="33">
        <v>30.2393964075052</v>
      </c>
      <c r="M34" s="34">
        <f t="shared" si="3"/>
        <v>30.639396407505199</v>
      </c>
      <c r="N34" s="35">
        <f t="shared" si="4"/>
        <v>0</v>
      </c>
      <c r="O34" s="36">
        <f t="shared" si="5"/>
        <v>30.639396407505199</v>
      </c>
      <c r="P34" s="18">
        <v>248401</v>
      </c>
      <c r="Q34" s="18">
        <v>1210</v>
      </c>
      <c r="R34" s="4"/>
      <c r="S34" s="4"/>
      <c r="T34" s="4"/>
      <c r="U34" s="1"/>
      <c r="V34" s="1"/>
      <c r="W34" s="1"/>
      <c r="X34" s="1"/>
      <c r="Y34" s="1"/>
    </row>
    <row r="35" spans="1:25" s="2" customFormat="1" ht="18.75">
      <c r="A35" s="14">
        <v>58</v>
      </c>
      <c r="B35" s="13">
        <v>1875367946</v>
      </c>
      <c r="C35" s="13" t="s">
        <v>121</v>
      </c>
      <c r="D35" s="14"/>
      <c r="E35" s="16">
        <v>0</v>
      </c>
      <c r="F35" s="16">
        <v>0</v>
      </c>
      <c r="G35" s="57" t="s">
        <v>187</v>
      </c>
      <c r="H35" s="18">
        <f t="shared" si="0"/>
        <v>0</v>
      </c>
      <c r="I35" s="16">
        <f t="shared" si="1"/>
        <v>0</v>
      </c>
      <c r="J35" s="16">
        <v>0</v>
      </c>
      <c r="K35" s="16">
        <f t="shared" si="2"/>
        <v>0</v>
      </c>
      <c r="L35" s="33">
        <v>30.269561407363501</v>
      </c>
      <c r="M35" s="34">
        <f t="shared" si="3"/>
        <v>30.269561407363501</v>
      </c>
      <c r="N35" s="35">
        <f t="shared" si="4"/>
        <v>0</v>
      </c>
      <c r="O35" s="36">
        <f t="shared" si="5"/>
        <v>30.269561407363501</v>
      </c>
      <c r="P35" s="18">
        <v>356224</v>
      </c>
      <c r="Q35" s="18">
        <v>1481</v>
      </c>
      <c r="R35" s="18"/>
      <c r="S35" s="18"/>
      <c r="T35" s="18"/>
      <c r="U35" s="1"/>
      <c r="V35" s="1"/>
      <c r="W35" s="1"/>
      <c r="X35" s="1"/>
      <c r="Y35" s="1"/>
    </row>
    <row r="36" spans="1:25" s="2" customFormat="1" ht="18.75">
      <c r="A36" s="13">
        <v>157</v>
      </c>
      <c r="B36" s="13">
        <v>738646680</v>
      </c>
      <c r="C36" s="14" t="s">
        <v>284</v>
      </c>
      <c r="D36" s="15"/>
      <c r="E36" s="16">
        <v>0</v>
      </c>
      <c r="F36" s="16">
        <v>0</v>
      </c>
      <c r="G36" s="57" t="s">
        <v>187</v>
      </c>
      <c r="H36" s="18">
        <f t="shared" si="0"/>
        <v>0</v>
      </c>
      <c r="I36" s="16">
        <f t="shared" si="1"/>
        <v>0</v>
      </c>
      <c r="J36" s="16">
        <v>0</v>
      </c>
      <c r="K36" s="16">
        <f t="shared" si="2"/>
        <v>0</v>
      </c>
      <c r="L36" s="33">
        <v>30.0249119486372</v>
      </c>
      <c r="M36" s="34">
        <f t="shared" si="3"/>
        <v>30.0249119486372</v>
      </c>
      <c r="N36" s="35">
        <f t="shared" si="4"/>
        <v>0</v>
      </c>
      <c r="O36" s="36">
        <f t="shared" si="5"/>
        <v>30.0249119486372</v>
      </c>
      <c r="P36" s="18">
        <v>256099</v>
      </c>
      <c r="Q36" s="18"/>
      <c r="R36" s="4"/>
      <c r="S36" s="4"/>
      <c r="T36" s="4"/>
      <c r="U36" s="1"/>
      <c r="V36" s="1"/>
      <c r="W36" s="1"/>
      <c r="X36" s="1"/>
      <c r="Y36" s="1"/>
    </row>
    <row r="37" spans="1:25" s="1" customFormat="1" ht="18.75">
      <c r="A37" s="13">
        <v>167</v>
      </c>
      <c r="B37" s="13">
        <v>1173807161</v>
      </c>
      <c r="C37" s="14" t="s">
        <v>324</v>
      </c>
      <c r="D37" s="15"/>
      <c r="E37" s="16">
        <v>0</v>
      </c>
      <c r="F37" s="16">
        <v>58</v>
      </c>
      <c r="G37" s="57" t="s">
        <v>187</v>
      </c>
      <c r="H37" s="18">
        <f t="shared" si="0"/>
        <v>0</v>
      </c>
      <c r="I37" s="16">
        <f t="shared" si="1"/>
        <v>1.1599999999999999</v>
      </c>
      <c r="J37" s="16">
        <v>0</v>
      </c>
      <c r="K37" s="16">
        <f t="shared" ref="K37:K57" si="6">SUM(I37+H37+J37)</f>
        <v>1.1599999999999999</v>
      </c>
      <c r="L37" s="33">
        <v>28.737715285338101</v>
      </c>
      <c r="M37" s="34">
        <f t="shared" ref="M37:M57" si="7">K37+L37</f>
        <v>29.897715285338101</v>
      </c>
      <c r="N37" s="35">
        <f t="shared" ref="N37:N57" si="8">VLOOKUP(G37,$U$3:$V$10,2,FALSE)</f>
        <v>0</v>
      </c>
      <c r="O37" s="36">
        <f t="shared" ref="O37:O57" si="9">M37-N37</f>
        <v>29.897715285338101</v>
      </c>
      <c r="P37" s="18"/>
      <c r="Q37" s="18"/>
      <c r="R37" s="4"/>
      <c r="S37" s="4"/>
      <c r="T37" s="4"/>
    </row>
    <row r="38" spans="1:25" s="2" customFormat="1" ht="18.75">
      <c r="A38" s="13">
        <v>171</v>
      </c>
      <c r="B38" s="13">
        <v>2087707891</v>
      </c>
      <c r="C38" s="14" t="s">
        <v>323</v>
      </c>
      <c r="D38" s="15"/>
      <c r="E38" s="16">
        <v>0</v>
      </c>
      <c r="F38" s="16">
        <v>0</v>
      </c>
      <c r="G38" s="57" t="s">
        <v>187</v>
      </c>
      <c r="H38" s="18">
        <f t="shared" si="0"/>
        <v>0</v>
      </c>
      <c r="I38" s="16">
        <f t="shared" si="1"/>
        <v>0</v>
      </c>
      <c r="J38" s="16">
        <v>0</v>
      </c>
      <c r="K38" s="16">
        <f t="shared" si="6"/>
        <v>0</v>
      </c>
      <c r="L38" s="33">
        <v>29.496797188135901</v>
      </c>
      <c r="M38" s="34">
        <f t="shared" si="7"/>
        <v>29.496797188135901</v>
      </c>
      <c r="N38" s="35">
        <f t="shared" si="8"/>
        <v>0</v>
      </c>
      <c r="O38" s="36">
        <f t="shared" si="9"/>
        <v>29.496797188135901</v>
      </c>
      <c r="P38" s="18"/>
      <c r="Q38" s="18"/>
      <c r="R38" s="4"/>
      <c r="S38" s="4"/>
      <c r="T38" s="4"/>
      <c r="U38" s="1"/>
      <c r="V38" s="1"/>
      <c r="W38" s="1"/>
      <c r="X38" s="1"/>
      <c r="Y38" s="1"/>
    </row>
    <row r="39" spans="1:25" s="2" customFormat="1" ht="18.75">
      <c r="A39" s="13">
        <v>138</v>
      </c>
      <c r="B39" s="13">
        <v>1440730282</v>
      </c>
      <c r="C39" s="14" t="s">
        <v>258</v>
      </c>
      <c r="D39" s="21"/>
      <c r="E39" s="16">
        <v>0</v>
      </c>
      <c r="F39" s="16">
        <v>0</v>
      </c>
      <c r="G39" s="57" t="s">
        <v>187</v>
      </c>
      <c r="H39" s="18">
        <f t="shared" si="0"/>
        <v>0</v>
      </c>
      <c r="I39" s="16">
        <f t="shared" si="1"/>
        <v>0</v>
      </c>
      <c r="J39" s="16">
        <v>0</v>
      </c>
      <c r="K39" s="16">
        <f t="shared" si="6"/>
        <v>0</v>
      </c>
      <c r="L39" s="33">
        <v>29.149027924995099</v>
      </c>
      <c r="M39" s="34">
        <f t="shared" si="7"/>
        <v>29.149027924995099</v>
      </c>
      <c r="N39" s="35">
        <f t="shared" si="8"/>
        <v>0</v>
      </c>
      <c r="O39" s="36">
        <f t="shared" si="9"/>
        <v>29.149027924995099</v>
      </c>
      <c r="P39" s="18">
        <v>313358</v>
      </c>
      <c r="Q39" s="18">
        <v>1162</v>
      </c>
      <c r="R39" s="18"/>
      <c r="S39" s="18"/>
      <c r="T39" s="47"/>
      <c r="U39" s="1"/>
      <c r="V39" s="1"/>
      <c r="W39" s="1"/>
      <c r="X39" s="1"/>
      <c r="Y39" s="1"/>
    </row>
    <row r="40" spans="1:25" s="2" customFormat="1" ht="18.75">
      <c r="A40" s="14">
        <v>94</v>
      </c>
      <c r="B40" s="13">
        <v>1885772704</v>
      </c>
      <c r="C40" s="13" t="s">
        <v>180</v>
      </c>
      <c r="D40" s="20"/>
      <c r="E40" s="16">
        <v>0</v>
      </c>
      <c r="F40" s="16">
        <v>0</v>
      </c>
      <c r="G40" s="57" t="s">
        <v>187</v>
      </c>
      <c r="H40" s="18">
        <f t="shared" si="0"/>
        <v>0</v>
      </c>
      <c r="I40" s="16">
        <f t="shared" si="1"/>
        <v>0</v>
      </c>
      <c r="J40" s="16">
        <v>0</v>
      </c>
      <c r="K40" s="16">
        <f t="shared" si="6"/>
        <v>0</v>
      </c>
      <c r="L40" s="33">
        <v>29.053106055752899</v>
      </c>
      <c r="M40" s="34">
        <f t="shared" si="7"/>
        <v>29.053106055752899</v>
      </c>
      <c r="N40" s="35">
        <f t="shared" si="8"/>
        <v>0</v>
      </c>
      <c r="O40" s="36">
        <f t="shared" si="9"/>
        <v>29.053106055752899</v>
      </c>
      <c r="P40" s="18">
        <v>297138</v>
      </c>
      <c r="Q40" s="18">
        <v>1258</v>
      </c>
      <c r="R40" s="18"/>
      <c r="S40" s="18"/>
      <c r="T40" s="47"/>
      <c r="U40" s="1"/>
      <c r="V40" s="1"/>
      <c r="W40" s="1"/>
      <c r="X40" s="1"/>
      <c r="Y40" s="1"/>
    </row>
    <row r="41" spans="1:25" s="2" customFormat="1" ht="18.75">
      <c r="A41" s="14">
        <v>107</v>
      </c>
      <c r="B41" s="13">
        <v>662528105</v>
      </c>
      <c r="C41" s="13" t="s">
        <v>195</v>
      </c>
      <c r="D41" s="20"/>
      <c r="E41" s="16">
        <v>0</v>
      </c>
      <c r="F41" s="16">
        <v>0</v>
      </c>
      <c r="G41" s="57" t="s">
        <v>187</v>
      </c>
      <c r="H41" s="18">
        <f t="shared" si="0"/>
        <v>0</v>
      </c>
      <c r="I41" s="16">
        <f t="shared" si="1"/>
        <v>0</v>
      </c>
      <c r="J41" s="16">
        <v>0</v>
      </c>
      <c r="K41" s="16">
        <f t="shared" si="6"/>
        <v>0</v>
      </c>
      <c r="L41" s="33">
        <v>28.128268565663902</v>
      </c>
      <c r="M41" s="34">
        <f t="shared" si="7"/>
        <v>28.128268565663902</v>
      </c>
      <c r="N41" s="35">
        <f t="shared" si="8"/>
        <v>0</v>
      </c>
      <c r="O41" s="36">
        <f t="shared" si="9"/>
        <v>28.128268565663902</v>
      </c>
      <c r="P41" s="18">
        <v>310150</v>
      </c>
      <c r="Q41" s="18">
        <v>1475</v>
      </c>
      <c r="R41" s="18"/>
      <c r="S41" s="18"/>
      <c r="T41" s="47"/>
      <c r="U41" s="1"/>
      <c r="V41" s="1"/>
      <c r="W41" s="1"/>
      <c r="X41" s="1"/>
      <c r="Y41" s="1"/>
    </row>
    <row r="42" spans="1:25" s="1" customFormat="1" ht="18.75">
      <c r="A42" s="13">
        <v>153</v>
      </c>
      <c r="B42" s="13">
        <v>666586355</v>
      </c>
      <c r="C42" s="14" t="s">
        <v>282</v>
      </c>
      <c r="D42" s="21"/>
      <c r="E42" s="16">
        <v>0</v>
      </c>
      <c r="F42" s="16">
        <v>0</v>
      </c>
      <c r="G42" s="57" t="s">
        <v>187</v>
      </c>
      <c r="H42" s="18">
        <f t="shared" si="0"/>
        <v>0</v>
      </c>
      <c r="I42" s="16">
        <f t="shared" si="1"/>
        <v>0</v>
      </c>
      <c r="J42" s="16">
        <v>0</v>
      </c>
      <c r="K42" s="16">
        <f t="shared" si="6"/>
        <v>0</v>
      </c>
      <c r="L42" s="33">
        <v>27.8929007376641</v>
      </c>
      <c r="M42" s="34">
        <f t="shared" si="7"/>
        <v>27.8929007376641</v>
      </c>
      <c r="N42" s="35">
        <f t="shared" si="8"/>
        <v>0</v>
      </c>
      <c r="O42" s="36">
        <f t="shared" si="9"/>
        <v>27.8929007376641</v>
      </c>
      <c r="P42" s="18">
        <v>289493</v>
      </c>
      <c r="Q42" s="18">
        <v>1328</v>
      </c>
      <c r="R42" s="4"/>
      <c r="S42" s="4"/>
      <c r="T42" s="4"/>
    </row>
    <row r="43" spans="1:25" s="1" customFormat="1" ht="18.75">
      <c r="A43" s="13">
        <v>140</v>
      </c>
      <c r="B43" s="13">
        <v>1065672847</v>
      </c>
      <c r="C43" s="14" t="s">
        <v>259</v>
      </c>
      <c r="D43" s="21"/>
      <c r="E43" s="16">
        <v>0</v>
      </c>
      <c r="F43" s="16">
        <v>0</v>
      </c>
      <c r="G43" s="57" t="s">
        <v>187</v>
      </c>
      <c r="H43" s="18">
        <f t="shared" si="0"/>
        <v>0</v>
      </c>
      <c r="I43" s="16">
        <f t="shared" si="1"/>
        <v>0</v>
      </c>
      <c r="J43" s="16">
        <v>0</v>
      </c>
      <c r="K43" s="16">
        <f t="shared" si="6"/>
        <v>0</v>
      </c>
      <c r="L43" s="33">
        <v>27.807848165689801</v>
      </c>
      <c r="M43" s="34">
        <f t="shared" si="7"/>
        <v>27.807848165689801</v>
      </c>
      <c r="N43" s="35">
        <f t="shared" si="8"/>
        <v>0</v>
      </c>
      <c r="O43" s="36">
        <f t="shared" si="9"/>
        <v>27.807848165689801</v>
      </c>
      <c r="P43" s="18">
        <v>291437</v>
      </c>
      <c r="Q43" s="18">
        <v>968</v>
      </c>
      <c r="R43" s="18"/>
      <c r="S43" s="18"/>
      <c r="T43" s="47"/>
    </row>
    <row r="44" spans="1:25" s="1" customFormat="1" ht="18.75">
      <c r="A44" s="14">
        <v>62</v>
      </c>
      <c r="B44" s="13">
        <v>643913124</v>
      </c>
      <c r="C44" s="14" t="s">
        <v>301</v>
      </c>
      <c r="D44" s="13" t="s">
        <v>125</v>
      </c>
      <c r="E44" s="16">
        <v>0</v>
      </c>
      <c r="F44" s="16">
        <v>0</v>
      </c>
      <c r="G44" s="57" t="s">
        <v>187</v>
      </c>
      <c r="H44" s="18">
        <f t="shared" si="0"/>
        <v>0</v>
      </c>
      <c r="I44" s="16">
        <f t="shared" si="1"/>
        <v>0</v>
      </c>
      <c r="J44" s="16">
        <v>0</v>
      </c>
      <c r="K44" s="16">
        <f t="shared" si="6"/>
        <v>0</v>
      </c>
      <c r="L44" s="33">
        <v>26.404814009244099</v>
      </c>
      <c r="M44" s="34">
        <f t="shared" si="7"/>
        <v>26.404814009244099</v>
      </c>
      <c r="N44" s="35">
        <f t="shared" si="8"/>
        <v>0</v>
      </c>
      <c r="O44" s="36">
        <f t="shared" si="9"/>
        <v>26.404814009244099</v>
      </c>
      <c r="P44" s="18">
        <v>455403</v>
      </c>
      <c r="Q44" s="18">
        <v>2089</v>
      </c>
      <c r="R44" s="18"/>
      <c r="S44" s="18"/>
      <c r="T44" s="18"/>
    </row>
    <row r="45" spans="1:25" s="1" customFormat="1" ht="18.75">
      <c r="A45" s="13">
        <v>133</v>
      </c>
      <c r="B45" s="13">
        <v>650420877</v>
      </c>
      <c r="C45" s="14" t="s">
        <v>325</v>
      </c>
      <c r="D45" s="14" t="s">
        <v>318</v>
      </c>
      <c r="E45" s="16">
        <v>0</v>
      </c>
      <c r="F45" s="16">
        <v>0</v>
      </c>
      <c r="G45" s="57" t="s">
        <v>187</v>
      </c>
      <c r="H45" s="18">
        <f t="shared" si="0"/>
        <v>0</v>
      </c>
      <c r="I45" s="16">
        <f t="shared" si="1"/>
        <v>0</v>
      </c>
      <c r="J45" s="16">
        <v>0</v>
      </c>
      <c r="K45" s="16">
        <f t="shared" si="6"/>
        <v>0</v>
      </c>
      <c r="L45" s="33">
        <v>26.011578882805001</v>
      </c>
      <c r="M45" s="34">
        <f t="shared" si="7"/>
        <v>26.011578882805001</v>
      </c>
      <c r="N45" s="35">
        <f t="shared" si="8"/>
        <v>0</v>
      </c>
      <c r="O45" s="36">
        <f t="shared" si="9"/>
        <v>26.011578882805001</v>
      </c>
      <c r="P45" s="18">
        <v>376179</v>
      </c>
      <c r="Q45" s="18">
        <v>1542</v>
      </c>
      <c r="R45" s="18"/>
      <c r="S45" s="18"/>
      <c r="T45" s="47"/>
    </row>
    <row r="46" spans="1:25" s="3" customFormat="1" ht="18.75">
      <c r="A46" s="14">
        <v>34</v>
      </c>
      <c r="B46" s="13">
        <v>2021794494</v>
      </c>
      <c r="C46" s="13" t="s">
        <v>80</v>
      </c>
      <c r="D46" s="20"/>
      <c r="E46" s="16">
        <v>0</v>
      </c>
      <c r="F46" s="16">
        <v>0</v>
      </c>
      <c r="G46" s="57" t="s">
        <v>187</v>
      </c>
      <c r="H46" s="18">
        <f t="shared" si="0"/>
        <v>0</v>
      </c>
      <c r="I46" s="16">
        <f t="shared" si="1"/>
        <v>0</v>
      </c>
      <c r="J46" s="16">
        <v>0</v>
      </c>
      <c r="K46" s="16">
        <f t="shared" si="6"/>
        <v>0</v>
      </c>
      <c r="L46" s="33">
        <v>25.946774947024199</v>
      </c>
      <c r="M46" s="34">
        <f t="shared" si="7"/>
        <v>25.946774947024199</v>
      </c>
      <c r="N46" s="35">
        <f t="shared" si="8"/>
        <v>0</v>
      </c>
      <c r="O46" s="36">
        <f t="shared" si="9"/>
        <v>25.946774947024199</v>
      </c>
      <c r="P46" s="18">
        <v>385311</v>
      </c>
      <c r="Q46" s="18">
        <v>1862</v>
      </c>
      <c r="R46" s="18"/>
      <c r="S46" s="18"/>
      <c r="T46" s="47"/>
    </row>
    <row r="47" spans="1:25" s="3" customFormat="1" ht="18.75">
      <c r="A47" s="13">
        <v>170</v>
      </c>
      <c r="B47" s="13">
        <v>1659068972</v>
      </c>
      <c r="C47" s="14" t="s">
        <v>320</v>
      </c>
      <c r="D47" s="4"/>
      <c r="E47" s="16">
        <v>0</v>
      </c>
      <c r="F47" s="16">
        <v>0</v>
      </c>
      <c r="G47" s="57" t="s">
        <v>187</v>
      </c>
      <c r="H47" s="18">
        <f t="shared" si="0"/>
        <v>0</v>
      </c>
      <c r="I47" s="16">
        <f t="shared" si="1"/>
        <v>0</v>
      </c>
      <c r="J47" s="16">
        <v>0</v>
      </c>
      <c r="K47" s="16">
        <f t="shared" si="6"/>
        <v>0</v>
      </c>
      <c r="L47" s="33">
        <v>25.7932830912676</v>
      </c>
      <c r="M47" s="34">
        <f t="shared" si="7"/>
        <v>25.7932830912676</v>
      </c>
      <c r="N47" s="35">
        <f t="shared" si="8"/>
        <v>0</v>
      </c>
      <c r="O47" s="36">
        <f t="shared" si="9"/>
        <v>25.7932830912676</v>
      </c>
      <c r="P47" s="18">
        <v>90193</v>
      </c>
      <c r="Q47" s="18"/>
      <c r="R47" s="4"/>
      <c r="S47" s="4"/>
      <c r="T47" s="4"/>
    </row>
    <row r="48" spans="1:25" s="3" customFormat="1" ht="18.75">
      <c r="A48" s="14">
        <v>2</v>
      </c>
      <c r="B48" s="13">
        <v>13685366739</v>
      </c>
      <c r="C48" s="13" t="s">
        <v>30</v>
      </c>
      <c r="D48" s="24"/>
      <c r="E48" s="16">
        <v>0</v>
      </c>
      <c r="F48" s="16">
        <v>24</v>
      </c>
      <c r="G48" s="57" t="s">
        <v>187</v>
      </c>
      <c r="H48" s="18">
        <f>E48</f>
        <v>0</v>
      </c>
      <c r="I48" s="16">
        <f>F48/$V$13</f>
        <v>0.15</v>
      </c>
      <c r="J48" s="16">
        <v>0</v>
      </c>
      <c r="K48" s="16">
        <f t="shared" si="6"/>
        <v>0.15</v>
      </c>
      <c r="L48" s="33">
        <v>25.603806105356</v>
      </c>
      <c r="M48" s="34">
        <f t="shared" si="7"/>
        <v>25.753806105355999</v>
      </c>
      <c r="N48" s="35">
        <f t="shared" si="8"/>
        <v>0</v>
      </c>
      <c r="O48" s="36">
        <f t="shared" si="9"/>
        <v>25.753806105355999</v>
      </c>
      <c r="P48" s="64">
        <v>225386</v>
      </c>
      <c r="Q48" s="18">
        <v>1393</v>
      </c>
      <c r="R48" s="18"/>
      <c r="S48" s="18"/>
      <c r="T48" s="18"/>
    </row>
    <row r="49" spans="1:20" ht="18.75">
      <c r="A49" s="14">
        <v>23</v>
      </c>
      <c r="B49" s="13">
        <v>340156892</v>
      </c>
      <c r="C49" s="14" t="s">
        <v>313</v>
      </c>
      <c r="D49" s="13" t="s">
        <v>70</v>
      </c>
      <c r="E49" s="16">
        <v>0</v>
      </c>
      <c r="F49" s="16">
        <v>0</v>
      </c>
      <c r="G49" s="57" t="s">
        <v>187</v>
      </c>
      <c r="H49" s="18">
        <f t="shared" ref="H49:H57" si="10">E49+IF(E49&gt;2,(E49-2)*0.5,0)</f>
        <v>0</v>
      </c>
      <c r="I49" s="16">
        <f t="shared" ref="I49:I57" si="11">F49/$V$14</f>
        <v>0</v>
      </c>
      <c r="J49" s="16">
        <v>0</v>
      </c>
      <c r="K49" s="16">
        <f t="shared" si="6"/>
        <v>0</v>
      </c>
      <c r="L49" s="33">
        <v>23.623628463138498</v>
      </c>
      <c r="M49" s="34">
        <f t="shared" si="7"/>
        <v>23.623628463138498</v>
      </c>
      <c r="N49" s="35">
        <f t="shared" si="8"/>
        <v>0</v>
      </c>
      <c r="O49" s="36">
        <f t="shared" si="9"/>
        <v>23.623628463138498</v>
      </c>
      <c r="P49" s="18">
        <v>346759</v>
      </c>
      <c r="Q49" s="18">
        <v>1643</v>
      </c>
      <c r="R49" s="18"/>
      <c r="S49" s="18"/>
      <c r="T49" s="18"/>
    </row>
    <row r="50" spans="1:20" ht="18.75">
      <c r="A50" s="13">
        <v>161</v>
      </c>
      <c r="B50" s="13">
        <v>93971185</v>
      </c>
      <c r="C50" s="14" t="s">
        <v>289</v>
      </c>
      <c r="D50" s="15"/>
      <c r="E50" s="16">
        <v>0</v>
      </c>
      <c r="F50" s="16">
        <v>0</v>
      </c>
      <c r="G50" s="57" t="s">
        <v>187</v>
      </c>
      <c r="H50" s="18">
        <f t="shared" si="10"/>
        <v>0</v>
      </c>
      <c r="I50" s="16">
        <f t="shared" si="11"/>
        <v>0</v>
      </c>
      <c r="J50" s="16">
        <v>0</v>
      </c>
      <c r="K50" s="16">
        <f t="shared" si="6"/>
        <v>0</v>
      </c>
      <c r="L50" s="33">
        <v>23.488893639039102</v>
      </c>
      <c r="M50" s="34">
        <f t="shared" si="7"/>
        <v>23.488893639039102</v>
      </c>
      <c r="N50" s="35">
        <f t="shared" si="8"/>
        <v>0</v>
      </c>
      <c r="O50" s="36">
        <f t="shared" si="9"/>
        <v>23.488893639039102</v>
      </c>
      <c r="P50" s="18">
        <v>189747</v>
      </c>
      <c r="Q50" s="18"/>
      <c r="R50" s="18"/>
      <c r="S50" s="4"/>
      <c r="T50" s="4"/>
    </row>
    <row r="51" spans="1:20" ht="18.75">
      <c r="A51" s="13">
        <v>126</v>
      </c>
      <c r="B51" s="13">
        <v>2052156392</v>
      </c>
      <c r="C51" s="14" t="s">
        <v>234</v>
      </c>
      <c r="D51" s="21"/>
      <c r="E51" s="16">
        <v>0</v>
      </c>
      <c r="F51" s="16">
        <v>0</v>
      </c>
      <c r="G51" s="57" t="s">
        <v>187</v>
      </c>
      <c r="H51" s="18">
        <f t="shared" si="10"/>
        <v>0</v>
      </c>
      <c r="I51" s="16">
        <f t="shared" si="11"/>
        <v>0</v>
      </c>
      <c r="J51" s="16">
        <v>0</v>
      </c>
      <c r="K51" s="16">
        <f t="shared" si="6"/>
        <v>0</v>
      </c>
      <c r="L51" s="33">
        <v>23.487854270305899</v>
      </c>
      <c r="M51" s="34">
        <f t="shared" si="7"/>
        <v>23.487854270305899</v>
      </c>
      <c r="N51" s="35">
        <f t="shared" si="8"/>
        <v>0</v>
      </c>
      <c r="O51" s="36">
        <f t="shared" si="9"/>
        <v>23.487854270305899</v>
      </c>
      <c r="P51" s="18">
        <v>387951</v>
      </c>
      <c r="Q51" s="18">
        <v>1837</v>
      </c>
      <c r="R51" s="18"/>
      <c r="S51" s="18"/>
      <c r="T51" s="47"/>
    </row>
    <row r="52" spans="1:20" ht="18.75">
      <c r="A52" s="13">
        <v>169</v>
      </c>
      <c r="B52" s="13">
        <v>1280938546</v>
      </c>
      <c r="C52" s="14" t="s">
        <v>317</v>
      </c>
      <c r="D52" s="15"/>
      <c r="E52" s="16">
        <v>0</v>
      </c>
      <c r="F52" s="16">
        <v>0</v>
      </c>
      <c r="G52" s="57" t="s">
        <v>187</v>
      </c>
      <c r="H52" s="18">
        <f t="shared" si="10"/>
        <v>0</v>
      </c>
      <c r="I52" s="16">
        <f t="shared" si="11"/>
        <v>0</v>
      </c>
      <c r="J52" s="16">
        <v>0</v>
      </c>
      <c r="K52" s="16">
        <f t="shared" si="6"/>
        <v>0</v>
      </c>
      <c r="L52" s="33">
        <v>22.736320808353302</v>
      </c>
      <c r="M52" s="34">
        <f t="shared" si="7"/>
        <v>22.736320808353302</v>
      </c>
      <c r="N52" s="35">
        <f t="shared" si="8"/>
        <v>0</v>
      </c>
      <c r="O52" s="36">
        <f t="shared" si="9"/>
        <v>22.736320808353302</v>
      </c>
      <c r="P52" s="18">
        <v>131368</v>
      </c>
      <c r="Q52" s="18"/>
      <c r="R52" s="4"/>
      <c r="S52" s="4"/>
      <c r="T52" s="4"/>
    </row>
    <row r="53" spans="1:20" ht="18.75">
      <c r="A53" s="13">
        <v>165</v>
      </c>
      <c r="B53" s="13">
        <v>1512494000</v>
      </c>
      <c r="C53" s="14" t="s">
        <v>295</v>
      </c>
      <c r="D53" s="15"/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21.898196656806199</v>
      </c>
      <c r="M53" s="34">
        <f t="shared" si="7"/>
        <v>21.898196656806199</v>
      </c>
      <c r="N53" s="35">
        <f t="shared" si="8"/>
        <v>0</v>
      </c>
      <c r="O53" s="36">
        <f t="shared" si="9"/>
        <v>21.898196656806199</v>
      </c>
      <c r="P53" s="18">
        <v>114099</v>
      </c>
      <c r="Q53" s="18"/>
      <c r="R53" s="4"/>
      <c r="S53" s="4"/>
      <c r="T53" s="4"/>
    </row>
    <row r="54" spans="1:20" ht="18.75">
      <c r="A54" s="13">
        <v>152</v>
      </c>
      <c r="B54" s="13">
        <v>808637979</v>
      </c>
      <c r="C54" s="14" t="s">
        <v>288</v>
      </c>
      <c r="D54" s="14" t="s">
        <v>277</v>
      </c>
      <c r="E54" s="16">
        <v>0</v>
      </c>
      <c r="F54" s="16">
        <v>8</v>
      </c>
      <c r="G54" s="57" t="s">
        <v>187</v>
      </c>
      <c r="H54" s="18">
        <f t="shared" si="10"/>
        <v>0</v>
      </c>
      <c r="I54" s="16">
        <f t="shared" si="11"/>
        <v>0.16</v>
      </c>
      <c r="J54" s="16">
        <v>0</v>
      </c>
      <c r="K54" s="16">
        <f t="shared" si="6"/>
        <v>0.16</v>
      </c>
      <c r="L54" s="33">
        <v>21.255154772436001</v>
      </c>
      <c r="M54" s="34">
        <f t="shared" si="7"/>
        <v>21.415154772436001</v>
      </c>
      <c r="N54" s="35">
        <f t="shared" si="8"/>
        <v>0</v>
      </c>
      <c r="O54" s="36">
        <f t="shared" si="9"/>
        <v>21.415154772436001</v>
      </c>
      <c r="P54" s="18">
        <v>208548</v>
      </c>
      <c r="Q54" s="18">
        <v>923</v>
      </c>
      <c r="R54" s="4"/>
      <c r="S54" s="4"/>
      <c r="T54" s="4"/>
    </row>
    <row r="55" spans="1:20" ht="18.75">
      <c r="A55" s="13">
        <v>162</v>
      </c>
      <c r="B55" s="13">
        <v>1835331798</v>
      </c>
      <c r="C55" s="14" t="s">
        <v>292</v>
      </c>
      <c r="D55" s="15"/>
      <c r="E55" s="16">
        <v>0</v>
      </c>
      <c r="F55" s="16">
        <v>0</v>
      </c>
      <c r="G55" s="57" t="s">
        <v>187</v>
      </c>
      <c r="H55" s="18">
        <f t="shared" si="10"/>
        <v>0</v>
      </c>
      <c r="I55" s="16">
        <f t="shared" si="11"/>
        <v>0</v>
      </c>
      <c r="J55" s="16">
        <v>0</v>
      </c>
      <c r="K55" s="16">
        <f t="shared" si="6"/>
        <v>0</v>
      </c>
      <c r="L55" s="33">
        <v>20.7567942282801</v>
      </c>
      <c r="M55" s="34">
        <f t="shared" si="7"/>
        <v>20.7567942282801</v>
      </c>
      <c r="N55" s="35">
        <f t="shared" si="8"/>
        <v>0</v>
      </c>
      <c r="O55" s="36">
        <f t="shared" si="9"/>
        <v>20.7567942282801</v>
      </c>
      <c r="P55" s="18"/>
      <c r="Q55" s="18"/>
      <c r="R55" s="4"/>
      <c r="S55" s="4"/>
      <c r="T55" s="4"/>
    </row>
    <row r="56" spans="1:20" ht="18.75">
      <c r="A56" s="13">
        <v>166</v>
      </c>
      <c r="B56" s="13">
        <v>76900076</v>
      </c>
      <c r="C56" s="14" t="s">
        <v>296</v>
      </c>
      <c r="D56" s="65"/>
      <c r="E56" s="16">
        <v>0</v>
      </c>
      <c r="F56" s="16">
        <v>0</v>
      </c>
      <c r="G56" s="57" t="s">
        <v>187</v>
      </c>
      <c r="H56" s="18">
        <f t="shared" si="10"/>
        <v>0</v>
      </c>
      <c r="I56" s="16">
        <f t="shared" si="11"/>
        <v>0</v>
      </c>
      <c r="J56" s="16">
        <v>0</v>
      </c>
      <c r="K56" s="16">
        <f t="shared" si="6"/>
        <v>0</v>
      </c>
      <c r="L56" s="33">
        <v>20.1080097559317</v>
      </c>
      <c r="M56" s="34">
        <f t="shared" si="7"/>
        <v>20.1080097559317</v>
      </c>
      <c r="N56" s="35">
        <f t="shared" si="8"/>
        <v>0</v>
      </c>
      <c r="O56" s="36">
        <f t="shared" si="9"/>
        <v>20.1080097559317</v>
      </c>
      <c r="P56" s="18"/>
      <c r="Q56" s="18"/>
      <c r="R56" s="4"/>
      <c r="S56" s="4"/>
      <c r="T56" s="4"/>
    </row>
    <row r="57" spans="1:20" ht="18.75">
      <c r="A57" s="13">
        <v>163</v>
      </c>
      <c r="B57" s="13">
        <v>1354654615</v>
      </c>
      <c r="C57" s="14" t="s">
        <v>293</v>
      </c>
      <c r="D57" s="15"/>
      <c r="E57" s="16">
        <v>0</v>
      </c>
      <c r="F57" s="16">
        <v>0</v>
      </c>
      <c r="G57" s="57" t="s">
        <v>187</v>
      </c>
      <c r="H57" s="18">
        <f t="shared" si="10"/>
        <v>0</v>
      </c>
      <c r="I57" s="16">
        <f t="shared" si="11"/>
        <v>0</v>
      </c>
      <c r="J57" s="16">
        <v>0</v>
      </c>
      <c r="K57" s="16">
        <f t="shared" si="6"/>
        <v>0</v>
      </c>
      <c r="L57" s="33">
        <v>19.263360960545</v>
      </c>
      <c r="M57" s="34">
        <f t="shared" si="7"/>
        <v>19.263360960545</v>
      </c>
      <c r="N57" s="35">
        <f t="shared" si="8"/>
        <v>0</v>
      </c>
      <c r="O57" s="36">
        <f t="shared" si="9"/>
        <v>19.263360960545</v>
      </c>
      <c r="P57" s="18"/>
      <c r="Q57" s="18"/>
      <c r="R57" s="4"/>
      <c r="S57" s="4"/>
      <c r="T57" s="4"/>
    </row>
  </sheetData>
  <autoFilter ref="A4:T57" xr:uid="{00000000-0009-0000-0000-000027000000}">
    <sortState xmlns:xlrd2="http://schemas.microsoft.com/office/spreadsheetml/2017/richdata2" ref="A4:T57">
      <sortCondition descending="1" ref="E4:E57"/>
    </sortState>
  </autoFilter>
  <mergeCells count="4">
    <mergeCell ref="A1:Q1"/>
    <mergeCell ref="A2:Q2"/>
    <mergeCell ref="A3:D3"/>
    <mergeCell ref="G3:O3"/>
  </mergeCells>
  <phoneticPr fontId="22" type="noConversion"/>
  <conditionalFormatting sqref="E5:F57 J5:J57">
    <cfRule type="cellIs" dxfId="129" priority="11" operator="lessThan">
      <formula>1</formula>
    </cfRule>
  </conditionalFormatting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Y63"/>
  <sheetViews>
    <sheetView topLeftCell="A46" zoomScale="80" zoomScaleNormal="80" workbookViewId="0">
      <selection activeCell="S43" sqref="S43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6" width="10.125" style="4" customWidth="1"/>
    <col min="17" max="17" width="9.75" style="4" customWidth="1"/>
    <col min="18" max="20" width="11.125" style="6" customWidth="1"/>
    <col min="21" max="21" width="30.5" customWidth="1"/>
  </cols>
  <sheetData>
    <row r="1" spans="1:25" ht="36.6" customHeight="1">
      <c r="A1" s="587" t="str">
        <f>CONCATENATE("157区 活动中心",V15,"年",V16,"月",V17,"日","分包贡献明细"," 统计：二三傻")</f>
        <v>157区 活动中心2020年7月11日分包贡献明细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9"/>
      <c r="R1" s="28"/>
      <c r="S1" s="28"/>
      <c r="T1" s="28"/>
      <c r="U1" s="38" t="s">
        <v>104</v>
      </c>
      <c r="V1" s="5">
        <v>56</v>
      </c>
      <c r="W1" s="3"/>
      <c r="X1" s="3"/>
      <c r="Y1" s="3"/>
    </row>
    <row r="2" spans="1:25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29"/>
      <c r="S2" s="29"/>
      <c r="T2" s="29"/>
      <c r="U2" s="39" t="s">
        <v>1</v>
      </c>
      <c r="V2" s="40" t="s">
        <v>105</v>
      </c>
      <c r="W2" s="41" t="s">
        <v>106</v>
      </c>
      <c r="X2" s="41" t="s">
        <v>107</v>
      </c>
      <c r="Y2" s="42" t="s">
        <v>108</v>
      </c>
    </row>
    <row r="3" spans="1:25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30"/>
      <c r="T3" s="30"/>
      <c r="U3" s="43" t="s">
        <v>113</v>
      </c>
      <c r="V3" s="44">
        <f>Y3/$V$13</f>
        <v>10.625</v>
      </c>
      <c r="W3" s="39">
        <v>5</v>
      </c>
      <c r="X3" s="39">
        <v>7</v>
      </c>
      <c r="Y3" s="39">
        <v>1700</v>
      </c>
    </row>
    <row r="4" spans="1:25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265</v>
      </c>
      <c r="Q4" s="10" t="s">
        <v>266</v>
      </c>
      <c r="R4" s="10" t="s">
        <v>115</v>
      </c>
      <c r="S4" s="10" t="s">
        <v>116</v>
      </c>
      <c r="T4" s="10" t="s">
        <v>9</v>
      </c>
      <c r="U4" s="45" t="s">
        <v>117</v>
      </c>
      <c r="V4" s="44">
        <f>Y4/$V$13</f>
        <v>8.75</v>
      </c>
      <c r="W4" s="39">
        <v>4</v>
      </c>
      <c r="X4" s="39">
        <v>6</v>
      </c>
      <c r="Y4" s="39">
        <v>1400</v>
      </c>
    </row>
    <row r="5" spans="1:25" s="1" customFormat="1" ht="18.75">
      <c r="A5" s="13">
        <v>118</v>
      </c>
      <c r="B5" s="13">
        <v>2018112397</v>
      </c>
      <c r="C5" s="14" t="s">
        <v>321</v>
      </c>
      <c r="D5" s="13" t="s">
        <v>290</v>
      </c>
      <c r="E5" s="16">
        <v>4</v>
      </c>
      <c r="F5" s="16">
        <v>60</v>
      </c>
      <c r="G5" s="23" t="s">
        <v>124</v>
      </c>
      <c r="H5" s="18">
        <f t="shared" ref="H5:H45" si="0">E5+IF(E5&gt;2,(E5-2)*0.5,0)</f>
        <v>5</v>
      </c>
      <c r="I5" s="16">
        <f t="shared" ref="I5:I45" si="1">F5/$V$14</f>
        <v>1.2</v>
      </c>
      <c r="J5" s="16">
        <v>0</v>
      </c>
      <c r="K5" s="16">
        <f t="shared" ref="K5:K36" si="2">SUM(I5+H5+J5)</f>
        <v>6.2</v>
      </c>
      <c r="L5" s="33">
        <v>23.514126646348998</v>
      </c>
      <c r="M5" s="34">
        <f t="shared" ref="M5:M36" si="3">K5+L5</f>
        <v>29.714126646348998</v>
      </c>
      <c r="N5" s="35">
        <f t="shared" ref="N5:N36" si="4">VLOOKUP(G5,$U$3:$V$10,2,FALSE)</f>
        <v>4.375</v>
      </c>
      <c r="O5" s="36">
        <f t="shared" ref="O5:O36" si="5">M5-N5</f>
        <v>25.339126646348998</v>
      </c>
      <c r="P5" s="18">
        <v>344255</v>
      </c>
      <c r="Q5" s="18">
        <v>1124</v>
      </c>
      <c r="R5" s="18"/>
      <c r="S5" s="18"/>
      <c r="T5" s="48"/>
      <c r="U5" s="23" t="s">
        <v>120</v>
      </c>
      <c r="V5" s="44">
        <f>Y5/$V$13</f>
        <v>6.875</v>
      </c>
      <c r="W5" s="46">
        <v>3</v>
      </c>
      <c r="X5" s="46">
        <v>5</v>
      </c>
      <c r="Y5" s="46">
        <v>1100</v>
      </c>
    </row>
    <row r="6" spans="1:25" s="1" customFormat="1" ht="18.75">
      <c r="A6" s="14">
        <v>46</v>
      </c>
      <c r="B6" s="13">
        <v>2109182835</v>
      </c>
      <c r="C6" s="14" t="s">
        <v>308</v>
      </c>
      <c r="D6" s="13" t="s">
        <v>92</v>
      </c>
      <c r="E6" s="16">
        <v>4</v>
      </c>
      <c r="F6" s="16">
        <v>60</v>
      </c>
      <c r="G6" s="23" t="s">
        <v>124</v>
      </c>
      <c r="H6" s="18">
        <f t="shared" si="0"/>
        <v>5</v>
      </c>
      <c r="I6" s="16">
        <f t="shared" si="1"/>
        <v>1.2</v>
      </c>
      <c r="J6" s="16">
        <v>0</v>
      </c>
      <c r="K6" s="16">
        <f t="shared" si="2"/>
        <v>6.2</v>
      </c>
      <c r="L6" s="33">
        <v>23.3563648291947</v>
      </c>
      <c r="M6" s="34">
        <f t="shared" si="3"/>
        <v>29.556364829194699</v>
      </c>
      <c r="N6" s="35">
        <f t="shared" si="4"/>
        <v>4.375</v>
      </c>
      <c r="O6" s="36">
        <f t="shared" si="5"/>
        <v>25.181364829194699</v>
      </c>
      <c r="P6" s="18">
        <v>373585</v>
      </c>
      <c r="Q6" s="18">
        <v>1660</v>
      </c>
      <c r="R6" s="18"/>
      <c r="S6" s="18"/>
      <c r="T6" s="18"/>
      <c r="U6" s="23"/>
      <c r="V6" s="44"/>
      <c r="W6" s="46"/>
      <c r="X6" s="46"/>
      <c r="Y6" s="46"/>
    </row>
    <row r="7" spans="1:25" s="1" customFormat="1" ht="18.75">
      <c r="A7" s="14">
        <v>103</v>
      </c>
      <c r="B7" s="13">
        <v>1540443440</v>
      </c>
      <c r="C7" s="13" t="s">
        <v>326</v>
      </c>
      <c r="D7" s="13" t="s">
        <v>193</v>
      </c>
      <c r="E7" s="16">
        <v>4</v>
      </c>
      <c r="F7" s="16">
        <v>50</v>
      </c>
      <c r="G7" s="23" t="s">
        <v>124</v>
      </c>
      <c r="H7" s="18">
        <f t="shared" si="0"/>
        <v>5</v>
      </c>
      <c r="I7" s="16">
        <f t="shared" si="1"/>
        <v>1</v>
      </c>
      <c r="J7" s="16">
        <v>0</v>
      </c>
      <c r="K7" s="16">
        <f t="shared" si="2"/>
        <v>6</v>
      </c>
      <c r="L7" s="33">
        <v>23.3937459871667</v>
      </c>
      <c r="M7" s="34">
        <f t="shared" si="3"/>
        <v>29.3937459871667</v>
      </c>
      <c r="N7" s="35">
        <f t="shared" si="4"/>
        <v>4.375</v>
      </c>
      <c r="O7" s="36">
        <f t="shared" si="5"/>
        <v>25.0187459871667</v>
      </c>
      <c r="P7" s="18">
        <v>302937</v>
      </c>
      <c r="Q7" s="18">
        <v>1301</v>
      </c>
      <c r="R7" s="18"/>
      <c r="S7" s="18"/>
      <c r="T7" s="18"/>
      <c r="U7" s="19" t="s">
        <v>122</v>
      </c>
      <c r="V7" s="44">
        <f>Y7/$V$13</f>
        <v>8.125</v>
      </c>
      <c r="W7" s="46">
        <v>4</v>
      </c>
      <c r="X7" s="46">
        <v>5</v>
      </c>
      <c r="Y7" s="46">
        <v>1300</v>
      </c>
    </row>
    <row r="8" spans="1:25" s="1" customFormat="1" ht="18.75">
      <c r="A8" s="13">
        <v>155</v>
      </c>
      <c r="B8" s="13">
        <v>1532576874</v>
      </c>
      <c r="C8" s="14" t="s">
        <v>306</v>
      </c>
      <c r="D8" s="14" t="s">
        <v>283</v>
      </c>
      <c r="E8" s="16">
        <v>4</v>
      </c>
      <c r="F8" s="16">
        <v>60</v>
      </c>
      <c r="G8" s="23" t="s">
        <v>124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23.0158329065674</v>
      </c>
      <c r="M8" s="34">
        <f t="shared" si="3"/>
        <v>29.2158329065674</v>
      </c>
      <c r="N8" s="35">
        <f t="shared" si="4"/>
        <v>4.375</v>
      </c>
      <c r="O8" s="36">
        <f t="shared" si="5"/>
        <v>24.8408329065674</v>
      </c>
      <c r="P8" s="18">
        <v>399412</v>
      </c>
      <c r="Q8" s="18"/>
      <c r="R8" s="4"/>
      <c r="S8" s="4"/>
      <c r="T8" s="4"/>
      <c r="U8" s="22" t="s">
        <v>123</v>
      </c>
      <c r="V8" s="44">
        <f>Y8/$V$13</f>
        <v>6.25</v>
      </c>
      <c r="W8" s="46">
        <v>3</v>
      </c>
      <c r="X8" s="46">
        <v>4</v>
      </c>
      <c r="Y8" s="46">
        <v>1000</v>
      </c>
    </row>
    <row r="9" spans="1:25" s="1" customFormat="1" ht="18.75">
      <c r="A9" s="14">
        <v>26</v>
      </c>
      <c r="B9" s="13">
        <v>1754932067</v>
      </c>
      <c r="C9" s="14" t="s">
        <v>314</v>
      </c>
      <c r="D9" s="13" t="s">
        <v>72</v>
      </c>
      <c r="E9" s="16">
        <v>4</v>
      </c>
      <c r="F9" s="16">
        <v>60</v>
      </c>
      <c r="G9" s="23" t="s">
        <v>124</v>
      </c>
      <c r="H9" s="18">
        <f t="shared" si="0"/>
        <v>5</v>
      </c>
      <c r="I9" s="16">
        <f t="shared" si="1"/>
        <v>1.2</v>
      </c>
      <c r="J9" s="16">
        <v>0</v>
      </c>
      <c r="K9" s="16">
        <f t="shared" si="2"/>
        <v>6.2</v>
      </c>
      <c r="L9" s="33">
        <v>22.5850235169939</v>
      </c>
      <c r="M9" s="34">
        <f t="shared" si="3"/>
        <v>28.785023516993899</v>
      </c>
      <c r="N9" s="35">
        <f t="shared" si="4"/>
        <v>4.375</v>
      </c>
      <c r="O9" s="36">
        <f t="shared" si="5"/>
        <v>24.410023516993899</v>
      </c>
      <c r="P9" s="18">
        <v>338274</v>
      </c>
      <c r="Q9" s="18">
        <v>1588</v>
      </c>
      <c r="R9" s="18"/>
      <c r="S9" s="18"/>
      <c r="T9" s="18"/>
      <c r="U9" s="23" t="s">
        <v>124</v>
      </c>
      <c r="V9" s="44">
        <f>Y9/$V$13</f>
        <v>4.375</v>
      </c>
      <c r="W9" s="46">
        <v>2</v>
      </c>
      <c r="X9" s="46">
        <v>3</v>
      </c>
      <c r="Y9" s="46">
        <v>700</v>
      </c>
    </row>
    <row r="10" spans="1:25" s="1" customFormat="1" ht="18.75">
      <c r="A10" s="13">
        <v>110</v>
      </c>
      <c r="B10" s="13">
        <v>1968703358</v>
      </c>
      <c r="C10" s="14" t="s">
        <v>302</v>
      </c>
      <c r="D10" s="13" t="s">
        <v>239</v>
      </c>
      <c r="E10" s="16">
        <v>3</v>
      </c>
      <c r="F10" s="16">
        <v>60</v>
      </c>
      <c r="G10" s="22" t="s">
        <v>123</v>
      </c>
      <c r="H10" s="18">
        <f t="shared" si="0"/>
        <v>3.5</v>
      </c>
      <c r="I10" s="16">
        <f t="shared" si="1"/>
        <v>1.2</v>
      </c>
      <c r="J10" s="16">
        <v>0</v>
      </c>
      <c r="K10" s="16">
        <f t="shared" si="2"/>
        <v>4.7</v>
      </c>
      <c r="L10" s="33">
        <v>23.73</v>
      </c>
      <c r="M10" s="34">
        <f t="shared" si="3"/>
        <v>28.43</v>
      </c>
      <c r="N10" s="35">
        <f t="shared" si="4"/>
        <v>6.25</v>
      </c>
      <c r="O10" s="36">
        <f t="shared" si="5"/>
        <v>22.18</v>
      </c>
      <c r="P10" s="18">
        <v>450886</v>
      </c>
      <c r="Q10" s="18">
        <v>1994</v>
      </c>
      <c r="R10" s="18"/>
      <c r="S10" s="18"/>
      <c r="T10" s="33"/>
      <c r="U10" s="49" t="s">
        <v>187</v>
      </c>
      <c r="V10" s="2">
        <v>0</v>
      </c>
      <c r="W10" s="2"/>
      <c r="X10" s="2"/>
      <c r="Y10" s="2"/>
    </row>
    <row r="11" spans="1:25" s="1" customFormat="1" ht="18.75">
      <c r="A11" s="13">
        <v>116</v>
      </c>
      <c r="B11" s="13">
        <v>2122596917</v>
      </c>
      <c r="C11" s="14" t="s">
        <v>315</v>
      </c>
      <c r="D11" s="13" t="s">
        <v>217</v>
      </c>
      <c r="E11" s="16">
        <v>4</v>
      </c>
      <c r="F11" s="16">
        <v>60</v>
      </c>
      <c r="G11" s="22" t="s">
        <v>123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22.193985069143999</v>
      </c>
      <c r="M11" s="34">
        <f t="shared" si="3"/>
        <v>28.393985069143998</v>
      </c>
      <c r="N11" s="35">
        <f t="shared" si="4"/>
        <v>6.25</v>
      </c>
      <c r="O11" s="36">
        <f t="shared" si="5"/>
        <v>22.143985069143998</v>
      </c>
      <c r="P11" s="18">
        <v>289240</v>
      </c>
      <c r="Q11" s="18">
        <v>1309</v>
      </c>
      <c r="R11" s="18"/>
      <c r="S11" s="18"/>
      <c r="T11" s="48"/>
      <c r="U11" s="50"/>
    </row>
    <row r="12" spans="1:25" s="1" customFormat="1" ht="18.75">
      <c r="A12" s="14">
        <v>10</v>
      </c>
      <c r="B12" s="13">
        <v>2108977014</v>
      </c>
      <c r="C12" s="14" t="s">
        <v>305</v>
      </c>
      <c r="D12" s="13" t="s">
        <v>49</v>
      </c>
      <c r="E12" s="16">
        <v>4</v>
      </c>
      <c r="F12" s="16">
        <v>60</v>
      </c>
      <c r="G12" s="22" t="s">
        <v>123</v>
      </c>
      <c r="H12" s="18">
        <f t="shared" si="0"/>
        <v>5</v>
      </c>
      <c r="I12" s="16">
        <f t="shared" si="1"/>
        <v>1.2</v>
      </c>
      <c r="J12" s="16">
        <v>0</v>
      </c>
      <c r="K12" s="16">
        <f t="shared" si="2"/>
        <v>6.2</v>
      </c>
      <c r="L12" s="33">
        <v>22.1347293799185</v>
      </c>
      <c r="M12" s="34">
        <f t="shared" si="3"/>
        <v>28.3347293799185</v>
      </c>
      <c r="N12" s="35">
        <f t="shared" si="4"/>
        <v>6.25</v>
      </c>
      <c r="O12" s="36">
        <f t="shared" si="5"/>
        <v>22.0847293799185</v>
      </c>
      <c r="P12" s="18">
        <v>415147</v>
      </c>
      <c r="Q12" s="18">
        <v>1763</v>
      </c>
      <c r="R12" s="18"/>
      <c r="S12" s="18"/>
      <c r="T12" s="18"/>
      <c r="U12" s="51" t="s">
        <v>209</v>
      </c>
      <c r="V12" s="1">
        <v>15000</v>
      </c>
    </row>
    <row r="13" spans="1:25" s="2" customFormat="1" ht="18.75">
      <c r="A13" s="14">
        <v>82</v>
      </c>
      <c r="B13" s="13">
        <v>982362214</v>
      </c>
      <c r="C13" s="13" t="s">
        <v>144</v>
      </c>
      <c r="D13" s="20"/>
      <c r="E13" s="16">
        <v>4</v>
      </c>
      <c r="F13" s="16">
        <v>60</v>
      </c>
      <c r="G13" s="22" t="s">
        <v>123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21.994684477995602</v>
      </c>
      <c r="M13" s="34">
        <f t="shared" si="3"/>
        <v>28.194684477995601</v>
      </c>
      <c r="N13" s="35">
        <f t="shared" si="4"/>
        <v>6.25</v>
      </c>
      <c r="O13" s="36">
        <f t="shared" si="5"/>
        <v>21.944684477995601</v>
      </c>
      <c r="P13" s="18">
        <v>377279</v>
      </c>
      <c r="Q13" s="18">
        <v>1695</v>
      </c>
      <c r="R13" s="18"/>
      <c r="S13" s="18"/>
      <c r="T13" s="18"/>
      <c r="U13" s="52" t="s">
        <v>210</v>
      </c>
      <c r="V13" s="53">
        <v>160</v>
      </c>
      <c r="W13" s="1"/>
      <c r="X13" s="1"/>
      <c r="Y13" s="1"/>
    </row>
    <row r="14" spans="1:25" s="2" customFormat="1" ht="18.75">
      <c r="A14" s="14">
        <v>5</v>
      </c>
      <c r="B14" s="13">
        <v>1044399218</v>
      </c>
      <c r="C14" s="14" t="s">
        <v>309</v>
      </c>
      <c r="D14" s="13" t="s">
        <v>39</v>
      </c>
      <c r="E14" s="16">
        <v>4</v>
      </c>
      <c r="F14" s="16">
        <v>60</v>
      </c>
      <c r="G14" s="22" t="s">
        <v>123</v>
      </c>
      <c r="H14" s="18">
        <f t="shared" si="0"/>
        <v>5</v>
      </c>
      <c r="I14" s="16">
        <f t="shared" si="1"/>
        <v>1.2</v>
      </c>
      <c r="J14" s="16">
        <v>0</v>
      </c>
      <c r="K14" s="16">
        <f t="shared" si="2"/>
        <v>6.2</v>
      </c>
      <c r="L14" s="33">
        <v>21.8450825216777</v>
      </c>
      <c r="M14" s="34">
        <f t="shared" si="3"/>
        <v>28.045082521677699</v>
      </c>
      <c r="N14" s="35">
        <f t="shared" si="4"/>
        <v>6.25</v>
      </c>
      <c r="O14" s="36">
        <f t="shared" si="5"/>
        <v>21.795082521677699</v>
      </c>
      <c r="P14" s="18">
        <v>373158</v>
      </c>
      <c r="Q14" s="18">
        <v>1734</v>
      </c>
      <c r="R14" s="18"/>
      <c r="S14" s="18"/>
      <c r="T14" s="18"/>
      <c r="U14" s="54" t="s">
        <v>256</v>
      </c>
      <c r="V14" s="53">
        <v>50</v>
      </c>
      <c r="W14" s="1"/>
      <c r="X14" s="1"/>
      <c r="Y14" s="1"/>
    </row>
    <row r="15" spans="1:25" s="2" customFormat="1" ht="18.75">
      <c r="A15" s="13">
        <v>141</v>
      </c>
      <c r="B15" s="13">
        <v>1190305158</v>
      </c>
      <c r="C15" s="14" t="s">
        <v>261</v>
      </c>
      <c r="D15" s="21"/>
      <c r="E15" s="16">
        <v>3</v>
      </c>
      <c r="F15" s="16">
        <v>50</v>
      </c>
      <c r="G15" s="19" t="s">
        <v>122</v>
      </c>
      <c r="H15" s="18">
        <f t="shared" si="0"/>
        <v>3.5</v>
      </c>
      <c r="I15" s="16">
        <f t="shared" si="1"/>
        <v>1</v>
      </c>
      <c r="J15" s="16">
        <v>0</v>
      </c>
      <c r="K15" s="16">
        <f t="shared" si="2"/>
        <v>4.5</v>
      </c>
      <c r="L15" s="33">
        <v>34.415983670068698</v>
      </c>
      <c r="M15" s="34">
        <f t="shared" si="3"/>
        <v>38.915983670068698</v>
      </c>
      <c r="N15" s="35">
        <f t="shared" si="4"/>
        <v>8.125</v>
      </c>
      <c r="O15" s="36">
        <f t="shared" si="5"/>
        <v>30.790983670068698</v>
      </c>
      <c r="P15" s="18">
        <v>292893</v>
      </c>
      <c r="Q15" s="18">
        <v>1092</v>
      </c>
      <c r="R15" s="18"/>
      <c r="S15" s="18"/>
      <c r="T15" s="47"/>
      <c r="U15" s="1" t="s">
        <v>212</v>
      </c>
      <c r="V15" s="53">
        <v>2020</v>
      </c>
      <c r="W15" s="1"/>
      <c r="X15" s="1"/>
      <c r="Y15" s="1"/>
    </row>
    <row r="16" spans="1:25" s="2" customFormat="1" ht="18.75">
      <c r="A16" s="14">
        <v>49</v>
      </c>
      <c r="B16" s="13">
        <v>311361673</v>
      </c>
      <c r="C16" s="13" t="s">
        <v>298</v>
      </c>
      <c r="D16" s="20" t="s">
        <v>95</v>
      </c>
      <c r="E16" s="16">
        <v>4</v>
      </c>
      <c r="F16" s="16">
        <v>60</v>
      </c>
      <c r="G16" s="19" t="s">
        <v>122</v>
      </c>
      <c r="H16" s="18">
        <f t="shared" si="0"/>
        <v>5</v>
      </c>
      <c r="I16" s="16">
        <f t="shared" si="1"/>
        <v>1.2</v>
      </c>
      <c r="J16" s="16">
        <v>0</v>
      </c>
      <c r="K16" s="16">
        <f t="shared" si="2"/>
        <v>6.2</v>
      </c>
      <c r="L16" s="33">
        <v>32.17</v>
      </c>
      <c r="M16" s="34">
        <f t="shared" si="3"/>
        <v>38.370000000000005</v>
      </c>
      <c r="N16" s="35">
        <f t="shared" si="4"/>
        <v>8.125</v>
      </c>
      <c r="O16" s="36">
        <f t="shared" si="5"/>
        <v>30.245000000000005</v>
      </c>
      <c r="P16" s="18">
        <v>606035</v>
      </c>
      <c r="Q16" s="18">
        <v>2521</v>
      </c>
      <c r="R16" s="18"/>
      <c r="S16" s="18"/>
      <c r="T16" s="18"/>
      <c r="U16" s="1" t="s">
        <v>213</v>
      </c>
      <c r="V16" s="53">
        <v>7</v>
      </c>
      <c r="W16" s="1"/>
      <c r="X16" s="1"/>
      <c r="Y16" s="1"/>
    </row>
    <row r="17" spans="1:25" s="2" customFormat="1" ht="18.75">
      <c r="A17" s="13">
        <v>144</v>
      </c>
      <c r="B17" s="13">
        <v>1763923855</v>
      </c>
      <c r="C17" s="14" t="s">
        <v>269</v>
      </c>
      <c r="D17" s="21"/>
      <c r="E17" s="16">
        <v>1</v>
      </c>
      <c r="F17" s="16">
        <v>20</v>
      </c>
      <c r="G17" s="19" t="s">
        <v>122</v>
      </c>
      <c r="H17" s="18">
        <f t="shared" si="0"/>
        <v>1</v>
      </c>
      <c r="I17" s="16">
        <f t="shared" si="1"/>
        <v>0.4</v>
      </c>
      <c r="J17" s="16">
        <v>0</v>
      </c>
      <c r="K17" s="16">
        <f t="shared" si="2"/>
        <v>1.4</v>
      </c>
      <c r="L17" s="33">
        <v>30.639396407505199</v>
      </c>
      <c r="M17" s="34">
        <f t="shared" si="3"/>
        <v>32.039396407505201</v>
      </c>
      <c r="N17" s="35">
        <f t="shared" si="4"/>
        <v>8.125</v>
      </c>
      <c r="O17" s="36">
        <f t="shared" si="5"/>
        <v>23.914396407505201</v>
      </c>
      <c r="P17" s="18">
        <v>248401</v>
      </c>
      <c r="Q17" s="18">
        <v>1210</v>
      </c>
      <c r="R17" s="4"/>
      <c r="S17" s="4"/>
      <c r="T17" s="4"/>
      <c r="U17" s="1" t="s">
        <v>214</v>
      </c>
      <c r="V17" s="53">
        <v>11</v>
      </c>
      <c r="W17" s="1"/>
      <c r="X17" s="1"/>
      <c r="Y17" s="1"/>
    </row>
    <row r="18" spans="1:25" s="2" customFormat="1" ht="18.75">
      <c r="A18" s="14">
        <v>33</v>
      </c>
      <c r="B18" s="13">
        <v>1006436515</v>
      </c>
      <c r="C18" s="14" t="s">
        <v>312</v>
      </c>
      <c r="D18" s="13" t="s">
        <v>79</v>
      </c>
      <c r="E18" s="16">
        <v>4</v>
      </c>
      <c r="F18" s="16">
        <v>60</v>
      </c>
      <c r="G18" s="19" t="s">
        <v>122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25.112550503049299</v>
      </c>
      <c r="M18" s="34">
        <f t="shared" si="3"/>
        <v>31.312550503049298</v>
      </c>
      <c r="N18" s="35">
        <f t="shared" si="4"/>
        <v>8.125</v>
      </c>
      <c r="O18" s="36">
        <f t="shared" si="5"/>
        <v>23.187550503049298</v>
      </c>
      <c r="P18" s="18">
        <v>348741</v>
      </c>
      <c r="Q18" s="18">
        <v>1608</v>
      </c>
      <c r="R18" s="18"/>
      <c r="S18" s="18"/>
      <c r="T18" s="4"/>
      <c r="U18" s="1"/>
      <c r="V18" s="1"/>
      <c r="W18" s="1"/>
      <c r="X18" s="1"/>
      <c r="Y18" s="1"/>
    </row>
    <row r="19" spans="1:25" s="2" customFormat="1" ht="18.75">
      <c r="A19" s="13">
        <v>128</v>
      </c>
      <c r="B19" s="13">
        <v>1214614935</v>
      </c>
      <c r="C19" s="14" t="s">
        <v>319</v>
      </c>
      <c r="D19" s="21" t="s">
        <v>257</v>
      </c>
      <c r="E19" s="16">
        <v>4</v>
      </c>
      <c r="F19" s="16">
        <v>60</v>
      </c>
      <c r="G19" s="19" t="s">
        <v>122</v>
      </c>
      <c r="H19" s="18">
        <f t="shared" si="0"/>
        <v>5</v>
      </c>
      <c r="I19" s="16">
        <f t="shared" si="1"/>
        <v>1.2</v>
      </c>
      <c r="J19" s="16">
        <v>0</v>
      </c>
      <c r="K19" s="16">
        <f t="shared" si="2"/>
        <v>6.2</v>
      </c>
      <c r="L19" s="33">
        <v>23.591728223473599</v>
      </c>
      <c r="M19" s="34">
        <f t="shared" si="3"/>
        <v>29.791728223473598</v>
      </c>
      <c r="N19" s="35">
        <f t="shared" si="4"/>
        <v>8.125</v>
      </c>
      <c r="O19" s="36">
        <f t="shared" si="5"/>
        <v>21.666728223473598</v>
      </c>
      <c r="P19" s="18">
        <v>415787</v>
      </c>
      <c r="Q19" s="18">
        <v>2055</v>
      </c>
      <c r="R19" s="18"/>
      <c r="S19" s="18"/>
      <c r="T19" s="47"/>
      <c r="U19" s="1"/>
      <c r="V19" s="1"/>
      <c r="W19" s="1"/>
      <c r="X19" s="1"/>
      <c r="Y19" s="1"/>
    </row>
    <row r="20" spans="1:25" s="2" customFormat="1" ht="18.75">
      <c r="A20" s="13">
        <v>164</v>
      </c>
      <c r="B20" s="13">
        <v>1005320430</v>
      </c>
      <c r="C20" s="14" t="s">
        <v>294</v>
      </c>
      <c r="D20" s="15"/>
      <c r="E20" s="16">
        <v>0</v>
      </c>
      <c r="F20" s="16">
        <v>51</v>
      </c>
      <c r="G20" s="57" t="s">
        <v>187</v>
      </c>
      <c r="H20" s="18">
        <f t="shared" si="0"/>
        <v>0</v>
      </c>
      <c r="I20" s="16">
        <f t="shared" si="1"/>
        <v>1.02</v>
      </c>
      <c r="J20" s="16">
        <v>0</v>
      </c>
      <c r="K20" s="16">
        <f t="shared" si="2"/>
        <v>1.02</v>
      </c>
      <c r="L20" s="33">
        <v>30.657710649484201</v>
      </c>
      <c r="M20" s="34">
        <f t="shared" si="3"/>
        <v>31.677710649484201</v>
      </c>
      <c r="N20" s="35">
        <f t="shared" si="4"/>
        <v>0</v>
      </c>
      <c r="O20" s="36">
        <f t="shared" si="5"/>
        <v>31.677710649484201</v>
      </c>
      <c r="P20" s="18">
        <v>176350</v>
      </c>
      <c r="Q20" s="18">
        <v>1022</v>
      </c>
      <c r="R20" s="4"/>
      <c r="S20" s="4"/>
      <c r="T20" s="4"/>
      <c r="U20" s="1"/>
      <c r="V20" s="1"/>
      <c r="W20" s="1"/>
      <c r="X20" s="1"/>
      <c r="Y20" s="1"/>
    </row>
    <row r="21" spans="1:25" s="2" customFormat="1" ht="18.75">
      <c r="A21" s="13">
        <v>174</v>
      </c>
      <c r="B21" s="13">
        <v>775720958</v>
      </c>
      <c r="C21" s="66" t="s">
        <v>327</v>
      </c>
      <c r="D21" s="4"/>
      <c r="E21" s="16">
        <v>4</v>
      </c>
      <c r="F21" s="16">
        <v>50</v>
      </c>
      <c r="G21" s="57" t="s">
        <v>187</v>
      </c>
      <c r="H21" s="18">
        <f t="shared" si="0"/>
        <v>5</v>
      </c>
      <c r="I21" s="16">
        <f t="shared" si="1"/>
        <v>1</v>
      </c>
      <c r="J21" s="16">
        <v>0</v>
      </c>
      <c r="K21" s="16">
        <f t="shared" si="2"/>
        <v>6</v>
      </c>
      <c r="L21" s="33">
        <v>25.165098713430201</v>
      </c>
      <c r="M21" s="34">
        <f t="shared" si="3"/>
        <v>31.165098713430201</v>
      </c>
      <c r="N21" s="35">
        <f t="shared" si="4"/>
        <v>0</v>
      </c>
      <c r="O21" s="36">
        <f t="shared" si="5"/>
        <v>31.165098713430201</v>
      </c>
      <c r="P21" s="4"/>
      <c r="Q21" s="4"/>
      <c r="R21" s="4">
        <v>28</v>
      </c>
      <c r="S21" s="4">
        <f>_xlfn.AGGREGATE(16,6,$O$5:$O$57,1-(R21-1)/$V$1)</f>
        <v>26.254445353290613</v>
      </c>
      <c r="T21" s="4"/>
      <c r="U21" s="1"/>
      <c r="V21" s="1"/>
      <c r="W21" s="1"/>
      <c r="X21" s="1"/>
      <c r="Y21" s="1"/>
    </row>
    <row r="22" spans="1:25" s="2" customFormat="1" ht="18.75">
      <c r="A22" s="13">
        <v>167</v>
      </c>
      <c r="B22" s="13">
        <v>1173807161</v>
      </c>
      <c r="C22" s="14" t="s">
        <v>324</v>
      </c>
      <c r="D22" s="15"/>
      <c r="E22" s="16">
        <v>0</v>
      </c>
      <c r="F22" s="16">
        <v>60</v>
      </c>
      <c r="G22" s="57" t="s">
        <v>187</v>
      </c>
      <c r="H22" s="18">
        <f t="shared" si="0"/>
        <v>0</v>
      </c>
      <c r="I22" s="16">
        <f t="shared" si="1"/>
        <v>1.2</v>
      </c>
      <c r="J22" s="16">
        <v>0</v>
      </c>
      <c r="K22" s="16">
        <f t="shared" si="2"/>
        <v>1.2</v>
      </c>
      <c r="L22" s="33">
        <v>29.897715285338101</v>
      </c>
      <c r="M22" s="34">
        <f t="shared" si="3"/>
        <v>31.097715285338101</v>
      </c>
      <c r="N22" s="35">
        <f t="shared" si="4"/>
        <v>0</v>
      </c>
      <c r="O22" s="36">
        <f t="shared" si="5"/>
        <v>31.097715285338101</v>
      </c>
      <c r="P22" s="18"/>
      <c r="Q22" s="18"/>
      <c r="R22" s="4"/>
      <c r="S22" s="4"/>
      <c r="T22" s="4"/>
      <c r="U22" s="1"/>
      <c r="V22" s="1"/>
      <c r="W22" s="1"/>
      <c r="X22" s="1"/>
      <c r="Y22" s="1"/>
    </row>
    <row r="23" spans="1:25" s="1" customFormat="1" ht="18.75">
      <c r="A23" s="13">
        <v>176</v>
      </c>
      <c r="B23" s="13">
        <v>128748910</v>
      </c>
      <c r="C23" s="66" t="s">
        <v>328</v>
      </c>
      <c r="D23" s="4"/>
      <c r="E23" s="16">
        <v>4</v>
      </c>
      <c r="F23" s="16">
        <v>60</v>
      </c>
      <c r="G23" s="57" t="s">
        <v>187</v>
      </c>
      <c r="H23" s="18">
        <f t="shared" si="0"/>
        <v>5</v>
      </c>
      <c r="I23" s="16">
        <f t="shared" si="1"/>
        <v>1.2</v>
      </c>
      <c r="J23" s="16">
        <v>0</v>
      </c>
      <c r="K23" s="16">
        <f t="shared" si="2"/>
        <v>6.2</v>
      </c>
      <c r="L23" s="33">
        <v>24.503999755431401</v>
      </c>
      <c r="M23" s="34">
        <f t="shared" si="3"/>
        <v>30.703999755431401</v>
      </c>
      <c r="N23" s="35">
        <f t="shared" si="4"/>
        <v>0</v>
      </c>
      <c r="O23" s="36">
        <f t="shared" si="5"/>
        <v>30.703999755431401</v>
      </c>
      <c r="P23" s="4"/>
      <c r="Q23" s="4"/>
      <c r="R23" s="4">
        <v>30</v>
      </c>
      <c r="S23" s="4">
        <f>_xlfn.AGGREGATE(16,6,$O$5:$O$57,1-(R23-1)/$V$1)</f>
        <v>26.026967599317665</v>
      </c>
      <c r="T23" s="4"/>
    </row>
    <row r="24" spans="1:25" s="1" customFormat="1" ht="18.75">
      <c r="A24" s="14">
        <v>58</v>
      </c>
      <c r="B24" s="13">
        <v>1875367946</v>
      </c>
      <c r="C24" s="13" t="s">
        <v>121</v>
      </c>
      <c r="D24" s="14"/>
      <c r="E24" s="16">
        <v>0</v>
      </c>
      <c r="F24" s="16">
        <v>0</v>
      </c>
      <c r="G24" s="57" t="s">
        <v>187</v>
      </c>
      <c r="H24" s="18">
        <f t="shared" si="0"/>
        <v>0</v>
      </c>
      <c r="I24" s="16">
        <f t="shared" si="1"/>
        <v>0</v>
      </c>
      <c r="J24" s="16">
        <v>0</v>
      </c>
      <c r="K24" s="16">
        <f t="shared" si="2"/>
        <v>0</v>
      </c>
      <c r="L24" s="33">
        <v>30.269561407363501</v>
      </c>
      <c r="M24" s="34">
        <f t="shared" si="3"/>
        <v>30.269561407363501</v>
      </c>
      <c r="N24" s="35">
        <f t="shared" si="4"/>
        <v>0</v>
      </c>
      <c r="O24" s="36">
        <f t="shared" si="5"/>
        <v>30.269561407363501</v>
      </c>
      <c r="P24" s="18">
        <v>356224</v>
      </c>
      <c r="Q24" s="18">
        <v>1481</v>
      </c>
      <c r="R24" s="18"/>
      <c r="S24" s="18"/>
      <c r="T24" s="18"/>
    </row>
    <row r="25" spans="1:25" s="1" customFormat="1" ht="18.75">
      <c r="A25" s="13">
        <v>157</v>
      </c>
      <c r="B25" s="13">
        <v>738646680</v>
      </c>
      <c r="C25" s="14" t="s">
        <v>284</v>
      </c>
      <c r="D25" s="15"/>
      <c r="E25" s="16">
        <v>0</v>
      </c>
      <c r="F25" s="16">
        <v>0</v>
      </c>
      <c r="G25" s="57" t="s">
        <v>187</v>
      </c>
      <c r="H25" s="18">
        <f t="shared" si="0"/>
        <v>0</v>
      </c>
      <c r="I25" s="16">
        <f t="shared" si="1"/>
        <v>0</v>
      </c>
      <c r="J25" s="16">
        <v>0</v>
      </c>
      <c r="K25" s="16">
        <f t="shared" si="2"/>
        <v>0</v>
      </c>
      <c r="L25" s="33">
        <v>30.0249119486372</v>
      </c>
      <c r="M25" s="34">
        <f t="shared" si="3"/>
        <v>30.0249119486372</v>
      </c>
      <c r="N25" s="35">
        <f t="shared" si="4"/>
        <v>0</v>
      </c>
      <c r="O25" s="36">
        <f t="shared" si="5"/>
        <v>30.0249119486372</v>
      </c>
      <c r="P25" s="18">
        <v>256099</v>
      </c>
      <c r="Q25" s="18"/>
      <c r="R25" s="4"/>
      <c r="S25" s="4"/>
      <c r="T25" s="4"/>
    </row>
    <row r="26" spans="1:25" s="1" customFormat="1" ht="18.75" customHeight="1">
      <c r="A26" s="13">
        <v>173</v>
      </c>
      <c r="B26" s="13">
        <v>1106175185</v>
      </c>
      <c r="C26" s="66" t="s">
        <v>329</v>
      </c>
      <c r="D26" s="4"/>
      <c r="E26" s="16">
        <v>4</v>
      </c>
      <c r="F26" s="16">
        <v>60</v>
      </c>
      <c r="G26" s="57" t="s">
        <v>187</v>
      </c>
      <c r="H26" s="18">
        <f t="shared" si="0"/>
        <v>5</v>
      </c>
      <c r="I26" s="16">
        <f t="shared" si="1"/>
        <v>1.2</v>
      </c>
      <c r="J26" s="16">
        <v>0</v>
      </c>
      <c r="K26" s="16">
        <f t="shared" si="2"/>
        <v>6.2</v>
      </c>
      <c r="L26" s="33">
        <v>23.575508883103002</v>
      </c>
      <c r="M26" s="34">
        <f t="shared" si="3"/>
        <v>29.775508883103001</v>
      </c>
      <c r="N26" s="35">
        <f t="shared" si="4"/>
        <v>0</v>
      </c>
      <c r="O26" s="36">
        <f t="shared" si="5"/>
        <v>29.775508883103001</v>
      </c>
      <c r="P26" s="4"/>
      <c r="Q26" s="4"/>
      <c r="R26" s="4">
        <v>38</v>
      </c>
      <c r="S26" s="4">
        <f>_xlfn.AGGREGATE(16,6,$O$5:$O$57,1-(R26-1)/$V$1)</f>
        <v>25.075020933155457</v>
      </c>
      <c r="T26" s="4"/>
    </row>
    <row r="27" spans="1:25" s="1" customFormat="1" ht="18.75">
      <c r="A27" s="13">
        <v>172</v>
      </c>
      <c r="B27" s="13">
        <v>724061220</v>
      </c>
      <c r="C27" s="66" t="s">
        <v>330</v>
      </c>
      <c r="D27" s="4"/>
      <c r="E27" s="16">
        <v>4</v>
      </c>
      <c r="F27" s="16">
        <v>50</v>
      </c>
      <c r="G27" s="57" t="s">
        <v>187</v>
      </c>
      <c r="H27" s="18">
        <f t="shared" si="0"/>
        <v>5</v>
      </c>
      <c r="I27" s="16">
        <f t="shared" si="1"/>
        <v>1</v>
      </c>
      <c r="J27" s="16">
        <v>0</v>
      </c>
      <c r="K27" s="16">
        <f t="shared" si="2"/>
        <v>6</v>
      </c>
      <c r="L27" s="33">
        <v>23.7448834998366</v>
      </c>
      <c r="M27" s="34">
        <f t="shared" si="3"/>
        <v>29.7448834998366</v>
      </c>
      <c r="N27" s="35">
        <f t="shared" si="4"/>
        <v>0</v>
      </c>
      <c r="O27" s="36">
        <f t="shared" si="5"/>
        <v>29.7448834998366</v>
      </c>
      <c r="P27" s="4"/>
      <c r="Q27" s="4"/>
      <c r="R27" s="4">
        <v>36</v>
      </c>
      <c r="S27" s="4">
        <f>_xlfn.AGGREGATE(16,6,$O$5:$O$57,1-(R27-1)/$V$1)</f>
        <v>25.175493845212149</v>
      </c>
      <c r="T27" s="4"/>
    </row>
    <row r="28" spans="1:25" s="1" customFormat="1" ht="18.75">
      <c r="A28" s="13">
        <v>171</v>
      </c>
      <c r="B28" s="13">
        <v>2087707891</v>
      </c>
      <c r="C28" s="14" t="s">
        <v>323</v>
      </c>
      <c r="D28" s="15"/>
      <c r="E28" s="16">
        <v>0</v>
      </c>
      <c r="F28" s="16">
        <v>0</v>
      </c>
      <c r="G28" s="57" t="s">
        <v>187</v>
      </c>
      <c r="H28" s="18">
        <f t="shared" si="0"/>
        <v>0</v>
      </c>
      <c r="I28" s="16">
        <f t="shared" si="1"/>
        <v>0</v>
      </c>
      <c r="J28" s="16">
        <v>0</v>
      </c>
      <c r="K28" s="16">
        <f t="shared" si="2"/>
        <v>0</v>
      </c>
      <c r="L28" s="33">
        <v>29.496797188135901</v>
      </c>
      <c r="M28" s="34">
        <f t="shared" si="3"/>
        <v>29.496797188135901</v>
      </c>
      <c r="N28" s="35">
        <f t="shared" si="4"/>
        <v>0</v>
      </c>
      <c r="O28" s="36">
        <f t="shared" si="5"/>
        <v>29.496797188135901</v>
      </c>
      <c r="P28" s="18"/>
      <c r="Q28" s="18"/>
      <c r="R28" s="4"/>
      <c r="S28" s="4"/>
      <c r="T28" s="4"/>
    </row>
    <row r="29" spans="1:25" s="2" customFormat="1" ht="18.75">
      <c r="A29" s="13">
        <v>175</v>
      </c>
      <c r="B29" s="13">
        <v>1604916542</v>
      </c>
      <c r="C29" s="66" t="s">
        <v>331</v>
      </c>
      <c r="D29" s="4"/>
      <c r="E29" s="16">
        <v>2</v>
      </c>
      <c r="F29" s="16">
        <v>60</v>
      </c>
      <c r="G29" s="57" t="s">
        <v>187</v>
      </c>
      <c r="H29" s="18">
        <f t="shared" si="0"/>
        <v>2</v>
      </c>
      <c r="I29" s="16">
        <f t="shared" si="1"/>
        <v>1.2</v>
      </c>
      <c r="J29" s="16">
        <v>0</v>
      </c>
      <c r="K29" s="16">
        <f t="shared" si="2"/>
        <v>3.2</v>
      </c>
      <c r="L29" s="33">
        <v>26.134688614906299</v>
      </c>
      <c r="M29" s="34">
        <f t="shared" si="3"/>
        <v>29.334688614906298</v>
      </c>
      <c r="N29" s="35">
        <f t="shared" si="4"/>
        <v>0</v>
      </c>
      <c r="O29" s="36">
        <f t="shared" si="5"/>
        <v>29.334688614906298</v>
      </c>
      <c r="P29" s="4"/>
      <c r="Q29" s="4"/>
      <c r="R29" s="2">
        <v>23</v>
      </c>
      <c r="S29" s="4">
        <f>_xlfn.AGGREGATE(16,6,$O$5:$O$57,1-(R29-1)/$V$1)</f>
        <v>27.005178072124846</v>
      </c>
      <c r="T29" s="4"/>
      <c r="U29" s="1"/>
      <c r="V29" s="1"/>
      <c r="W29" s="1"/>
      <c r="X29" s="1"/>
      <c r="Y29" s="1"/>
    </row>
    <row r="30" spans="1:25" s="2" customFormat="1" ht="18.75">
      <c r="A30" s="13">
        <v>138</v>
      </c>
      <c r="B30" s="13">
        <v>1440730282</v>
      </c>
      <c r="C30" s="14" t="s">
        <v>258</v>
      </c>
      <c r="D30" s="21"/>
      <c r="E30" s="16">
        <v>0</v>
      </c>
      <c r="F30" s="16">
        <v>0</v>
      </c>
      <c r="G30" s="57" t="s">
        <v>187</v>
      </c>
      <c r="H30" s="18">
        <f t="shared" si="0"/>
        <v>0</v>
      </c>
      <c r="I30" s="16">
        <f t="shared" si="1"/>
        <v>0</v>
      </c>
      <c r="J30" s="16">
        <v>0</v>
      </c>
      <c r="K30" s="16">
        <f t="shared" si="2"/>
        <v>0</v>
      </c>
      <c r="L30" s="33">
        <v>29.149027924995099</v>
      </c>
      <c r="M30" s="34">
        <f t="shared" si="3"/>
        <v>29.149027924995099</v>
      </c>
      <c r="N30" s="35">
        <f t="shared" si="4"/>
        <v>0</v>
      </c>
      <c r="O30" s="36">
        <f t="shared" si="5"/>
        <v>29.149027924995099</v>
      </c>
      <c r="P30" s="18">
        <v>313358</v>
      </c>
      <c r="Q30" s="18">
        <v>1162</v>
      </c>
      <c r="R30" s="18"/>
      <c r="S30" s="18"/>
      <c r="T30" s="47"/>
      <c r="U30" s="1"/>
      <c r="V30" s="1"/>
      <c r="W30" s="1"/>
      <c r="X30" s="1"/>
      <c r="Y30" s="1"/>
    </row>
    <row r="31" spans="1:25" s="2" customFormat="1" ht="18.75">
      <c r="A31" s="14">
        <v>94</v>
      </c>
      <c r="B31" s="13">
        <v>1885772704</v>
      </c>
      <c r="C31" s="13" t="s">
        <v>180</v>
      </c>
      <c r="D31" s="20"/>
      <c r="E31" s="16">
        <v>0</v>
      </c>
      <c r="F31" s="16">
        <v>0</v>
      </c>
      <c r="G31" s="57" t="s">
        <v>187</v>
      </c>
      <c r="H31" s="18">
        <f t="shared" si="0"/>
        <v>0</v>
      </c>
      <c r="I31" s="16">
        <f t="shared" si="1"/>
        <v>0</v>
      </c>
      <c r="J31" s="16">
        <v>0</v>
      </c>
      <c r="K31" s="16">
        <f t="shared" si="2"/>
        <v>0</v>
      </c>
      <c r="L31" s="33">
        <v>29.053106055752899</v>
      </c>
      <c r="M31" s="34">
        <f t="shared" si="3"/>
        <v>29.053106055752899</v>
      </c>
      <c r="N31" s="35">
        <f t="shared" si="4"/>
        <v>0</v>
      </c>
      <c r="O31" s="36">
        <f t="shared" si="5"/>
        <v>29.053106055752899</v>
      </c>
      <c r="P31" s="18">
        <v>297138</v>
      </c>
      <c r="Q31" s="18">
        <v>1258</v>
      </c>
      <c r="R31" s="18"/>
      <c r="S31" s="18"/>
      <c r="T31" s="47"/>
      <c r="U31" s="1"/>
      <c r="V31" s="1"/>
      <c r="W31" s="1"/>
      <c r="X31" s="1"/>
      <c r="Y31" s="1"/>
    </row>
    <row r="32" spans="1:25" s="2" customFormat="1" ht="18.75">
      <c r="A32" s="14">
        <v>107</v>
      </c>
      <c r="B32" s="13">
        <v>662528105</v>
      </c>
      <c r="C32" s="13" t="s">
        <v>195</v>
      </c>
      <c r="D32" s="20"/>
      <c r="E32" s="16">
        <v>0</v>
      </c>
      <c r="F32" s="16">
        <v>0</v>
      </c>
      <c r="G32" s="57" t="s">
        <v>187</v>
      </c>
      <c r="H32" s="18">
        <f t="shared" si="0"/>
        <v>0</v>
      </c>
      <c r="I32" s="16">
        <f t="shared" si="1"/>
        <v>0</v>
      </c>
      <c r="J32" s="16">
        <v>0</v>
      </c>
      <c r="K32" s="16">
        <f t="shared" si="2"/>
        <v>0</v>
      </c>
      <c r="L32" s="33">
        <v>28.128268565663902</v>
      </c>
      <c r="M32" s="34">
        <f t="shared" si="3"/>
        <v>28.128268565663902</v>
      </c>
      <c r="N32" s="35">
        <f t="shared" si="4"/>
        <v>0</v>
      </c>
      <c r="O32" s="36">
        <f t="shared" si="5"/>
        <v>28.128268565663902</v>
      </c>
      <c r="P32" s="18">
        <v>310150</v>
      </c>
      <c r="Q32" s="18">
        <v>1475</v>
      </c>
      <c r="R32" s="18"/>
      <c r="S32" s="18"/>
      <c r="T32" s="47"/>
      <c r="U32" s="1"/>
      <c r="V32" s="1"/>
      <c r="W32" s="1"/>
      <c r="X32" s="1"/>
      <c r="Y32" s="1"/>
    </row>
    <row r="33" spans="1:25" s="2" customFormat="1" ht="18.75">
      <c r="A33" s="13">
        <v>153</v>
      </c>
      <c r="B33" s="13">
        <v>666586355</v>
      </c>
      <c r="C33" s="14" t="s">
        <v>282</v>
      </c>
      <c r="D33" s="21"/>
      <c r="E33" s="16">
        <v>0</v>
      </c>
      <c r="F33" s="16">
        <v>0</v>
      </c>
      <c r="G33" s="57" t="s">
        <v>187</v>
      </c>
      <c r="H33" s="18">
        <f t="shared" si="0"/>
        <v>0</v>
      </c>
      <c r="I33" s="16">
        <f t="shared" si="1"/>
        <v>0</v>
      </c>
      <c r="J33" s="16">
        <v>0</v>
      </c>
      <c r="K33" s="16">
        <f t="shared" si="2"/>
        <v>0</v>
      </c>
      <c r="L33" s="33">
        <v>27.8929007376641</v>
      </c>
      <c r="M33" s="34">
        <f t="shared" si="3"/>
        <v>27.8929007376641</v>
      </c>
      <c r="N33" s="35">
        <f t="shared" si="4"/>
        <v>0</v>
      </c>
      <c r="O33" s="36">
        <f t="shared" si="5"/>
        <v>27.8929007376641</v>
      </c>
      <c r="P33" s="18">
        <v>289493</v>
      </c>
      <c r="Q33" s="18">
        <v>1328</v>
      </c>
      <c r="R33" s="4"/>
      <c r="S33" s="4"/>
      <c r="T33" s="4"/>
      <c r="U33" s="1"/>
      <c r="V33" s="1"/>
      <c r="W33" s="1"/>
      <c r="X33" s="1"/>
      <c r="Y33" s="1"/>
    </row>
    <row r="34" spans="1:25" s="2" customFormat="1" ht="18.75">
      <c r="A34" s="14">
        <v>53</v>
      </c>
      <c r="B34" s="13">
        <v>500959924</v>
      </c>
      <c r="C34" s="14" t="s">
        <v>310</v>
      </c>
      <c r="D34" s="20" t="s">
        <v>99</v>
      </c>
      <c r="E34" s="16">
        <v>4</v>
      </c>
      <c r="F34" s="16">
        <v>60</v>
      </c>
      <c r="G34" s="57" t="s">
        <v>187</v>
      </c>
      <c r="H34" s="18">
        <f t="shared" si="0"/>
        <v>5</v>
      </c>
      <c r="I34" s="16">
        <f t="shared" si="1"/>
        <v>1.2</v>
      </c>
      <c r="J34" s="16">
        <v>0</v>
      </c>
      <c r="K34" s="16">
        <f t="shared" si="2"/>
        <v>6.2</v>
      </c>
      <c r="L34" s="33">
        <v>21.666302664048199</v>
      </c>
      <c r="M34" s="34">
        <f t="shared" si="3"/>
        <v>27.866302664048199</v>
      </c>
      <c r="N34" s="35">
        <f t="shared" si="4"/>
        <v>0</v>
      </c>
      <c r="O34" s="36">
        <f t="shared" si="5"/>
        <v>27.866302664048199</v>
      </c>
      <c r="P34" s="18">
        <v>356652</v>
      </c>
      <c r="Q34" s="18">
        <v>1764</v>
      </c>
      <c r="R34" s="18"/>
      <c r="S34" s="18"/>
      <c r="T34" s="18"/>
      <c r="U34" s="1"/>
      <c r="V34" s="1"/>
      <c r="W34" s="1"/>
      <c r="X34" s="1"/>
      <c r="Y34" s="1"/>
    </row>
    <row r="35" spans="1:25" s="2" customFormat="1" ht="18.75">
      <c r="A35" s="13">
        <v>140</v>
      </c>
      <c r="B35" s="13">
        <v>1065672847</v>
      </c>
      <c r="C35" s="14" t="s">
        <v>259</v>
      </c>
      <c r="D35" s="21"/>
      <c r="E35" s="16">
        <v>0</v>
      </c>
      <c r="F35" s="16">
        <v>0</v>
      </c>
      <c r="G35" s="57" t="s">
        <v>187</v>
      </c>
      <c r="H35" s="18">
        <f t="shared" si="0"/>
        <v>0</v>
      </c>
      <c r="I35" s="16">
        <f t="shared" si="1"/>
        <v>0</v>
      </c>
      <c r="J35" s="16">
        <v>0</v>
      </c>
      <c r="K35" s="16">
        <f t="shared" si="2"/>
        <v>0</v>
      </c>
      <c r="L35" s="33">
        <v>27.807848165689801</v>
      </c>
      <c r="M35" s="34">
        <f t="shared" si="3"/>
        <v>27.807848165689801</v>
      </c>
      <c r="N35" s="35">
        <f t="shared" si="4"/>
        <v>0</v>
      </c>
      <c r="O35" s="36">
        <f t="shared" si="5"/>
        <v>27.807848165689801</v>
      </c>
      <c r="P35" s="18">
        <v>291437</v>
      </c>
      <c r="Q35" s="18">
        <v>968</v>
      </c>
      <c r="R35" s="18"/>
      <c r="S35" s="18"/>
      <c r="T35" s="47"/>
      <c r="U35" s="1"/>
      <c r="V35" s="1"/>
      <c r="W35" s="1"/>
      <c r="X35" s="1"/>
      <c r="Y35" s="1"/>
    </row>
    <row r="36" spans="1:25" s="2" customFormat="1" ht="18.75">
      <c r="A36" s="13">
        <v>143</v>
      </c>
      <c r="B36" s="13">
        <v>1963007427</v>
      </c>
      <c r="C36" s="14" t="s">
        <v>307</v>
      </c>
      <c r="D36" s="14" t="s">
        <v>270</v>
      </c>
      <c r="E36" s="16">
        <v>3</v>
      </c>
      <c r="F36" s="16">
        <v>50</v>
      </c>
      <c r="G36" s="57" t="s">
        <v>187</v>
      </c>
      <c r="H36" s="18">
        <f t="shared" si="0"/>
        <v>3.5</v>
      </c>
      <c r="I36" s="16">
        <f t="shared" si="1"/>
        <v>1</v>
      </c>
      <c r="J36" s="16">
        <v>0</v>
      </c>
      <c r="K36" s="16">
        <f t="shared" si="2"/>
        <v>4.5</v>
      </c>
      <c r="L36" s="33">
        <v>23.288355679351</v>
      </c>
      <c r="M36" s="34">
        <f t="shared" si="3"/>
        <v>27.788355679351</v>
      </c>
      <c r="N36" s="35">
        <f t="shared" si="4"/>
        <v>0</v>
      </c>
      <c r="O36" s="36">
        <f t="shared" si="5"/>
        <v>27.788355679351</v>
      </c>
      <c r="P36" s="18">
        <v>385687</v>
      </c>
      <c r="Q36" s="18">
        <v>1518</v>
      </c>
      <c r="R36" s="18"/>
      <c r="S36" s="18"/>
      <c r="T36" s="47"/>
      <c r="U36" s="1"/>
      <c r="V36" s="1"/>
      <c r="W36" s="1"/>
      <c r="X36" s="1"/>
      <c r="Y36" s="1"/>
    </row>
    <row r="37" spans="1:25" s="1" customFormat="1" ht="18.75">
      <c r="A37" s="14">
        <v>122</v>
      </c>
      <c r="B37" s="13">
        <v>1940099728</v>
      </c>
      <c r="C37" s="13" t="s">
        <v>228</v>
      </c>
      <c r="D37" s="20"/>
      <c r="E37" s="16">
        <v>4</v>
      </c>
      <c r="F37" s="16">
        <v>60</v>
      </c>
      <c r="G37" s="57" t="s">
        <v>187</v>
      </c>
      <c r="H37" s="18">
        <f t="shared" si="0"/>
        <v>5</v>
      </c>
      <c r="I37" s="16">
        <f t="shared" si="1"/>
        <v>1.2</v>
      </c>
      <c r="J37" s="16">
        <v>0</v>
      </c>
      <c r="K37" s="16">
        <f t="shared" ref="K37:K63" si="6">SUM(I37+H37+J37)</f>
        <v>6.2</v>
      </c>
      <c r="L37" s="33">
        <v>21.298816823243801</v>
      </c>
      <c r="M37" s="34">
        <f t="shared" ref="M37:M63" si="7">K37+L37</f>
        <v>27.4988168232438</v>
      </c>
      <c r="N37" s="35">
        <f t="shared" ref="N37:N63" si="8">VLOOKUP(G37,$U$3:$V$10,2,FALSE)</f>
        <v>0</v>
      </c>
      <c r="O37" s="36">
        <f t="shared" ref="O37:O63" si="9">M37-N37</f>
        <v>27.4988168232438</v>
      </c>
      <c r="P37" s="18">
        <v>402077</v>
      </c>
      <c r="Q37" s="18">
        <v>1750</v>
      </c>
      <c r="R37" s="18"/>
      <c r="S37" s="18"/>
      <c r="T37" s="47"/>
    </row>
    <row r="38" spans="1:25" s="2" customFormat="1" ht="18.75">
      <c r="A38" s="13">
        <v>130</v>
      </c>
      <c r="B38" s="13">
        <v>1957463045</v>
      </c>
      <c r="C38" s="14" t="s">
        <v>238</v>
      </c>
      <c r="D38" s="21"/>
      <c r="E38" s="16">
        <v>3</v>
      </c>
      <c r="F38" s="16">
        <v>60</v>
      </c>
      <c r="G38" s="57" t="s">
        <v>187</v>
      </c>
      <c r="H38" s="18">
        <f t="shared" si="0"/>
        <v>3.5</v>
      </c>
      <c r="I38" s="16">
        <f t="shared" si="1"/>
        <v>1.2</v>
      </c>
      <c r="J38" s="16">
        <v>0</v>
      </c>
      <c r="K38" s="16">
        <f t="shared" si="6"/>
        <v>4.7</v>
      </c>
      <c r="L38" s="33">
        <v>22.4600972284039</v>
      </c>
      <c r="M38" s="34">
        <f t="shared" si="7"/>
        <v>27.160097228403899</v>
      </c>
      <c r="N38" s="35">
        <f t="shared" si="8"/>
        <v>0</v>
      </c>
      <c r="O38" s="36">
        <f t="shared" si="9"/>
        <v>27.160097228403899</v>
      </c>
      <c r="P38" s="18">
        <v>377750</v>
      </c>
      <c r="Q38" s="18">
        <v>1689</v>
      </c>
      <c r="R38" s="18"/>
      <c r="S38" s="18"/>
      <c r="T38" s="47"/>
      <c r="U38" s="1"/>
      <c r="V38" s="1"/>
      <c r="W38" s="1"/>
      <c r="X38" s="1"/>
      <c r="Y38" s="1"/>
    </row>
    <row r="39" spans="1:25" s="2" customFormat="1" ht="18.75">
      <c r="A39" s="14">
        <v>120</v>
      </c>
      <c r="B39" s="13">
        <v>171422146</v>
      </c>
      <c r="C39" s="14" t="s">
        <v>304</v>
      </c>
      <c r="D39" s="13" t="s">
        <v>246</v>
      </c>
      <c r="E39" s="16">
        <v>2</v>
      </c>
      <c r="F39" s="16">
        <v>60</v>
      </c>
      <c r="G39" s="57" t="s">
        <v>187</v>
      </c>
      <c r="H39" s="18">
        <f t="shared" si="0"/>
        <v>2</v>
      </c>
      <c r="I39" s="16">
        <f t="shared" si="1"/>
        <v>1.2</v>
      </c>
      <c r="J39" s="16">
        <v>0</v>
      </c>
      <c r="K39" s="16">
        <f t="shared" si="6"/>
        <v>3.2</v>
      </c>
      <c r="L39" s="33">
        <v>23.598619197086101</v>
      </c>
      <c r="M39" s="34">
        <f t="shared" si="7"/>
        <v>26.798619197086101</v>
      </c>
      <c r="N39" s="35">
        <f t="shared" si="8"/>
        <v>0</v>
      </c>
      <c r="O39" s="36">
        <f t="shared" si="9"/>
        <v>26.798619197086101</v>
      </c>
      <c r="P39" s="18">
        <v>422616</v>
      </c>
      <c r="Q39" s="18">
        <v>2037</v>
      </c>
      <c r="R39" s="18"/>
      <c r="S39" s="18"/>
      <c r="T39" s="48"/>
      <c r="U39" s="1"/>
      <c r="V39" s="1"/>
      <c r="W39" s="1"/>
      <c r="X39" s="1"/>
      <c r="Y39" s="1"/>
    </row>
    <row r="40" spans="1:25" s="2" customFormat="1" ht="18.75">
      <c r="A40" s="14">
        <v>1</v>
      </c>
      <c r="B40" s="13">
        <v>1782151946</v>
      </c>
      <c r="C40" s="14" t="s">
        <v>303</v>
      </c>
      <c r="D40" s="13" t="s">
        <v>26</v>
      </c>
      <c r="E40" s="16">
        <v>3</v>
      </c>
      <c r="F40" s="16">
        <v>60</v>
      </c>
      <c r="G40" s="57" t="s">
        <v>187</v>
      </c>
      <c r="H40" s="18">
        <f t="shared" si="0"/>
        <v>3.5</v>
      </c>
      <c r="I40" s="16">
        <f t="shared" si="1"/>
        <v>1.2</v>
      </c>
      <c r="J40" s="16">
        <v>0</v>
      </c>
      <c r="K40" s="16">
        <f t="shared" si="6"/>
        <v>4.7</v>
      </c>
      <c r="L40" s="33">
        <v>22.065000000000001</v>
      </c>
      <c r="M40" s="34">
        <f t="shared" si="7"/>
        <v>26.765000000000001</v>
      </c>
      <c r="N40" s="35">
        <f t="shared" si="8"/>
        <v>0</v>
      </c>
      <c r="O40" s="36">
        <f t="shared" si="9"/>
        <v>26.765000000000001</v>
      </c>
      <c r="P40" s="18">
        <v>440989</v>
      </c>
      <c r="Q40" s="18">
        <v>2056</v>
      </c>
      <c r="R40" s="18"/>
      <c r="S40" s="18"/>
      <c r="T40" s="18"/>
      <c r="U40" s="1"/>
      <c r="V40" s="1"/>
      <c r="W40" s="1"/>
      <c r="X40" s="1"/>
      <c r="Y40" s="1"/>
    </row>
    <row r="41" spans="1:25" s="2" customFormat="1" ht="18.75">
      <c r="A41" s="14">
        <v>15</v>
      </c>
      <c r="B41" s="13">
        <v>388960345</v>
      </c>
      <c r="C41" s="13" t="s">
        <v>59</v>
      </c>
      <c r="D41" s="20"/>
      <c r="E41" s="16">
        <v>4</v>
      </c>
      <c r="F41" s="16">
        <v>60</v>
      </c>
      <c r="G41" s="57" t="s">
        <v>187</v>
      </c>
      <c r="H41" s="18">
        <f t="shared" si="0"/>
        <v>5</v>
      </c>
      <c r="I41" s="16">
        <f t="shared" si="1"/>
        <v>1.2</v>
      </c>
      <c r="J41" s="16">
        <v>0</v>
      </c>
      <c r="K41" s="16">
        <f t="shared" si="6"/>
        <v>6.2</v>
      </c>
      <c r="L41" s="33">
        <v>20.366986980895099</v>
      </c>
      <c r="M41" s="34">
        <f t="shared" si="7"/>
        <v>26.566986980895098</v>
      </c>
      <c r="N41" s="35">
        <f t="shared" si="8"/>
        <v>0</v>
      </c>
      <c r="O41" s="36">
        <f t="shared" si="9"/>
        <v>26.566986980895098</v>
      </c>
      <c r="P41" s="18">
        <v>384984</v>
      </c>
      <c r="Q41" s="18">
        <v>1685</v>
      </c>
      <c r="R41" s="18"/>
      <c r="S41" s="18"/>
      <c r="T41" s="18"/>
      <c r="U41" s="1"/>
      <c r="V41" s="1"/>
      <c r="W41" s="1"/>
      <c r="X41" s="1"/>
      <c r="Y41" s="1"/>
    </row>
    <row r="42" spans="1:25" s="1" customFormat="1" ht="18.75">
      <c r="A42" s="14">
        <v>62</v>
      </c>
      <c r="B42" s="13">
        <v>643913124</v>
      </c>
      <c r="C42" s="14" t="s">
        <v>301</v>
      </c>
      <c r="D42" s="13" t="s">
        <v>125</v>
      </c>
      <c r="E42" s="16">
        <v>0</v>
      </c>
      <c r="F42" s="16">
        <v>0</v>
      </c>
      <c r="G42" s="57" t="s">
        <v>187</v>
      </c>
      <c r="H42" s="18">
        <f t="shared" si="0"/>
        <v>0</v>
      </c>
      <c r="I42" s="16">
        <f t="shared" si="1"/>
        <v>0</v>
      </c>
      <c r="J42" s="16">
        <v>0</v>
      </c>
      <c r="K42" s="16">
        <f t="shared" si="6"/>
        <v>0</v>
      </c>
      <c r="L42" s="33">
        <v>26.404814009244099</v>
      </c>
      <c r="M42" s="34">
        <f t="shared" si="7"/>
        <v>26.404814009244099</v>
      </c>
      <c r="N42" s="35">
        <f t="shared" si="8"/>
        <v>0</v>
      </c>
      <c r="O42" s="36">
        <f t="shared" si="9"/>
        <v>26.404814009244099</v>
      </c>
      <c r="P42" s="18">
        <v>455403</v>
      </c>
      <c r="Q42" s="18">
        <v>2089</v>
      </c>
      <c r="R42" s="18"/>
      <c r="S42" s="18"/>
      <c r="T42" s="18"/>
    </row>
    <row r="43" spans="1:25" s="1" customFormat="1" ht="18.75">
      <c r="A43" s="13">
        <v>177</v>
      </c>
      <c r="B43" s="13">
        <v>1412638269</v>
      </c>
      <c r="C43" s="66" t="s">
        <v>332</v>
      </c>
      <c r="D43" s="4"/>
      <c r="E43" s="16">
        <v>2</v>
      </c>
      <c r="F43" s="16">
        <v>60</v>
      </c>
      <c r="G43" s="57" t="s">
        <v>187</v>
      </c>
      <c r="H43" s="18">
        <f t="shared" si="0"/>
        <v>2</v>
      </c>
      <c r="I43" s="16">
        <f t="shared" si="1"/>
        <v>1.2</v>
      </c>
      <c r="J43" s="16">
        <v>0</v>
      </c>
      <c r="K43" s="16">
        <f t="shared" si="6"/>
        <v>3.2</v>
      </c>
      <c r="L43" s="33">
        <v>23.0565549255451</v>
      </c>
      <c r="M43" s="34">
        <f t="shared" si="7"/>
        <v>26.2565549255451</v>
      </c>
      <c r="N43" s="35">
        <f t="shared" si="8"/>
        <v>0</v>
      </c>
      <c r="O43" s="36">
        <f t="shared" si="9"/>
        <v>26.2565549255451</v>
      </c>
      <c r="P43" s="4"/>
      <c r="Q43" s="4"/>
      <c r="R43" s="4">
        <v>45</v>
      </c>
      <c r="S43" s="4">
        <f>_xlfn.AGGREGATE(16,6,$O$5:$O$57,1-(R43-1)/$V$1)</f>
        <v>23.5081414710533</v>
      </c>
      <c r="T43" s="4"/>
    </row>
    <row r="44" spans="1:25" s="1" customFormat="1" ht="18.75">
      <c r="A44" s="13">
        <v>156</v>
      </c>
      <c r="B44" s="13">
        <v>1754610165</v>
      </c>
      <c r="C44" s="14" t="s">
        <v>316</v>
      </c>
      <c r="D44" s="15"/>
      <c r="E44" s="16">
        <v>3</v>
      </c>
      <c r="F44" s="16">
        <v>50</v>
      </c>
      <c r="G44" s="57" t="s">
        <v>187</v>
      </c>
      <c r="H44" s="18">
        <f t="shared" si="0"/>
        <v>3.5</v>
      </c>
      <c r="I44" s="16">
        <f t="shared" si="1"/>
        <v>1</v>
      </c>
      <c r="J44" s="16">
        <v>0</v>
      </c>
      <c r="K44" s="16">
        <f t="shared" si="6"/>
        <v>4.5</v>
      </c>
      <c r="L44" s="33">
        <v>21.727020913982301</v>
      </c>
      <c r="M44" s="34">
        <f t="shared" si="7"/>
        <v>26.227020913982301</v>
      </c>
      <c r="N44" s="35">
        <f t="shared" si="8"/>
        <v>0</v>
      </c>
      <c r="O44" s="36">
        <f t="shared" si="9"/>
        <v>26.227020913982301</v>
      </c>
      <c r="P44" s="18">
        <v>154554</v>
      </c>
      <c r="Q44" s="18"/>
      <c r="R44" s="4"/>
      <c r="S44" s="4"/>
      <c r="T44" s="4"/>
    </row>
    <row r="45" spans="1:25" s="1" customFormat="1" ht="18.75">
      <c r="A45" s="13">
        <v>133</v>
      </c>
      <c r="B45" s="13">
        <v>650420877</v>
      </c>
      <c r="C45" s="14" t="s">
        <v>325</v>
      </c>
      <c r="D45" s="14" t="s">
        <v>318</v>
      </c>
      <c r="E45" s="16">
        <v>0</v>
      </c>
      <c r="F45" s="16">
        <v>0</v>
      </c>
      <c r="G45" s="57" t="s">
        <v>187</v>
      </c>
      <c r="H45" s="18">
        <f t="shared" si="0"/>
        <v>0</v>
      </c>
      <c r="I45" s="16">
        <f t="shared" si="1"/>
        <v>0</v>
      </c>
      <c r="J45" s="16">
        <v>0</v>
      </c>
      <c r="K45" s="16">
        <f t="shared" si="6"/>
        <v>0</v>
      </c>
      <c r="L45" s="33">
        <v>26.011578882805001</v>
      </c>
      <c r="M45" s="34">
        <f t="shared" si="7"/>
        <v>26.011578882805001</v>
      </c>
      <c r="N45" s="35">
        <f t="shared" si="8"/>
        <v>0</v>
      </c>
      <c r="O45" s="36">
        <f t="shared" si="9"/>
        <v>26.011578882805001</v>
      </c>
      <c r="P45" s="18">
        <v>376179</v>
      </c>
      <c r="Q45" s="18">
        <v>1542</v>
      </c>
      <c r="R45" s="18"/>
      <c r="S45" s="18"/>
      <c r="T45" s="47"/>
    </row>
    <row r="46" spans="1:25" s="3" customFormat="1" ht="18.75">
      <c r="A46" s="14">
        <v>2</v>
      </c>
      <c r="B46" s="13">
        <v>13685366739</v>
      </c>
      <c r="C46" s="13" t="s">
        <v>30</v>
      </c>
      <c r="D46" s="24"/>
      <c r="E46" s="16">
        <v>0</v>
      </c>
      <c r="F46" s="16">
        <v>35</v>
      </c>
      <c r="G46" s="57" t="s">
        <v>187</v>
      </c>
      <c r="H46" s="18">
        <f>E46</f>
        <v>0</v>
      </c>
      <c r="I46" s="16">
        <f>F46/$V$13</f>
        <v>0.21875</v>
      </c>
      <c r="J46" s="16">
        <v>0</v>
      </c>
      <c r="K46" s="16">
        <f t="shared" si="6"/>
        <v>0.21875</v>
      </c>
      <c r="L46" s="33">
        <v>25.753806105355999</v>
      </c>
      <c r="M46" s="34">
        <f t="shared" si="7"/>
        <v>25.972556105355999</v>
      </c>
      <c r="N46" s="35">
        <f t="shared" si="8"/>
        <v>0</v>
      </c>
      <c r="O46" s="36">
        <f t="shared" si="9"/>
        <v>25.972556105355999</v>
      </c>
      <c r="P46" s="18">
        <v>225386</v>
      </c>
      <c r="Q46" s="18">
        <v>1393</v>
      </c>
      <c r="R46" s="18"/>
      <c r="S46" s="18"/>
      <c r="T46" s="18"/>
    </row>
    <row r="47" spans="1:25" s="3" customFormat="1" ht="18.75">
      <c r="A47" s="14">
        <v>34</v>
      </c>
      <c r="B47" s="13">
        <v>2021794494</v>
      </c>
      <c r="C47" s="13" t="s">
        <v>80</v>
      </c>
      <c r="D47" s="20"/>
      <c r="E47" s="16">
        <v>0</v>
      </c>
      <c r="F47" s="16">
        <v>0</v>
      </c>
      <c r="G47" s="57" t="s">
        <v>187</v>
      </c>
      <c r="H47" s="18">
        <f t="shared" ref="H47:H63" si="10">E47+IF(E47&gt;2,(E47-2)*0.5,0)</f>
        <v>0</v>
      </c>
      <c r="I47" s="16">
        <f t="shared" ref="I47:I63" si="11">F47/$V$14</f>
        <v>0</v>
      </c>
      <c r="J47" s="16">
        <v>0</v>
      </c>
      <c r="K47" s="16">
        <f t="shared" si="6"/>
        <v>0</v>
      </c>
      <c r="L47" s="33">
        <v>25.946774947024199</v>
      </c>
      <c r="M47" s="34">
        <f t="shared" si="7"/>
        <v>25.946774947024199</v>
      </c>
      <c r="N47" s="35">
        <f t="shared" si="8"/>
        <v>0</v>
      </c>
      <c r="O47" s="36">
        <f t="shared" si="9"/>
        <v>25.946774947024199</v>
      </c>
      <c r="P47" s="18">
        <v>385311</v>
      </c>
      <c r="Q47" s="18">
        <v>1862</v>
      </c>
      <c r="R47" s="18"/>
      <c r="S47" s="18"/>
      <c r="T47" s="47"/>
    </row>
    <row r="48" spans="1:25" s="3" customFormat="1" ht="18.75">
      <c r="A48" s="13">
        <v>170</v>
      </c>
      <c r="B48" s="13">
        <v>1659068972</v>
      </c>
      <c r="C48" s="14" t="s">
        <v>320</v>
      </c>
      <c r="D48" s="4"/>
      <c r="E48" s="16">
        <v>0</v>
      </c>
      <c r="F48" s="16">
        <v>0</v>
      </c>
      <c r="G48" s="57" t="s">
        <v>187</v>
      </c>
      <c r="H48" s="18">
        <f t="shared" si="10"/>
        <v>0</v>
      </c>
      <c r="I48" s="16">
        <f t="shared" si="11"/>
        <v>0</v>
      </c>
      <c r="J48" s="16">
        <v>0</v>
      </c>
      <c r="K48" s="16">
        <f t="shared" si="6"/>
        <v>0</v>
      </c>
      <c r="L48" s="33">
        <v>25.7932830912676</v>
      </c>
      <c r="M48" s="34">
        <f t="shared" si="7"/>
        <v>25.7932830912676</v>
      </c>
      <c r="N48" s="35">
        <f t="shared" si="8"/>
        <v>0</v>
      </c>
      <c r="O48" s="36">
        <f t="shared" si="9"/>
        <v>25.7932830912676</v>
      </c>
      <c r="P48" s="64">
        <v>90193</v>
      </c>
      <c r="Q48" s="18"/>
      <c r="R48" s="4"/>
      <c r="S48" s="4"/>
      <c r="T48" s="4"/>
    </row>
    <row r="49" spans="1:20" ht="18.75">
      <c r="A49" s="14">
        <v>92</v>
      </c>
      <c r="B49" s="13">
        <v>1367873925</v>
      </c>
      <c r="C49" s="13" t="s">
        <v>191</v>
      </c>
      <c r="D49" s="20" t="s">
        <v>159</v>
      </c>
      <c r="E49" s="16">
        <v>4</v>
      </c>
      <c r="F49" s="16">
        <v>60</v>
      </c>
      <c r="G49" s="57" t="s">
        <v>187</v>
      </c>
      <c r="H49" s="18">
        <f t="shared" si="10"/>
        <v>5</v>
      </c>
      <c r="I49" s="16">
        <f t="shared" si="11"/>
        <v>1.2</v>
      </c>
      <c r="J49" s="16">
        <v>0</v>
      </c>
      <c r="K49" s="16">
        <f t="shared" si="6"/>
        <v>6.2</v>
      </c>
      <c r="L49" s="33">
        <v>18.969622861229599</v>
      </c>
      <c r="M49" s="34">
        <f t="shared" si="7"/>
        <v>25.169622861229598</v>
      </c>
      <c r="N49" s="35">
        <f t="shared" si="8"/>
        <v>0</v>
      </c>
      <c r="O49" s="36">
        <f t="shared" si="9"/>
        <v>25.169622861229598</v>
      </c>
      <c r="P49" s="18">
        <v>0</v>
      </c>
      <c r="Q49" s="18">
        <v>1623</v>
      </c>
      <c r="R49" s="18"/>
      <c r="S49" s="18"/>
      <c r="T49" s="47"/>
    </row>
    <row r="50" spans="1:20" ht="18.75">
      <c r="A50" s="14">
        <v>87</v>
      </c>
      <c r="B50" s="13">
        <v>1126397085</v>
      </c>
      <c r="C50" s="14" t="s">
        <v>311</v>
      </c>
      <c r="D50" s="13" t="s">
        <v>153</v>
      </c>
      <c r="E50" s="16">
        <v>1</v>
      </c>
      <c r="F50" s="16">
        <v>50</v>
      </c>
      <c r="G50" s="57" t="s">
        <v>187</v>
      </c>
      <c r="H50" s="18">
        <f t="shared" si="10"/>
        <v>1</v>
      </c>
      <c r="I50" s="16">
        <f t="shared" si="11"/>
        <v>1</v>
      </c>
      <c r="J50" s="16">
        <v>0</v>
      </c>
      <c r="K50" s="16">
        <f t="shared" si="6"/>
        <v>2</v>
      </c>
      <c r="L50" s="33">
        <v>23.1062847920381</v>
      </c>
      <c r="M50" s="34">
        <f t="shared" si="7"/>
        <v>25.1062847920381</v>
      </c>
      <c r="N50" s="35">
        <f t="shared" si="8"/>
        <v>0</v>
      </c>
      <c r="O50" s="36">
        <f t="shared" si="9"/>
        <v>25.1062847920381</v>
      </c>
      <c r="P50" s="18">
        <v>354907</v>
      </c>
      <c r="Q50" s="18">
        <v>1628</v>
      </c>
      <c r="R50" s="18"/>
      <c r="S50" s="18"/>
      <c r="T50" s="18"/>
    </row>
    <row r="51" spans="1:20" ht="18.75">
      <c r="A51" s="14">
        <v>43</v>
      </c>
      <c r="B51" s="13">
        <v>1853818182</v>
      </c>
      <c r="C51" s="13" t="s">
        <v>299</v>
      </c>
      <c r="D51" s="13" t="s">
        <v>89</v>
      </c>
      <c r="E51" s="16">
        <v>0</v>
      </c>
      <c r="F51" s="16">
        <v>50</v>
      </c>
      <c r="G51" s="57" t="s">
        <v>187</v>
      </c>
      <c r="H51" s="18">
        <f t="shared" si="10"/>
        <v>0</v>
      </c>
      <c r="I51" s="16">
        <f t="shared" si="11"/>
        <v>1</v>
      </c>
      <c r="J51" s="16">
        <v>0</v>
      </c>
      <c r="K51" s="16">
        <f t="shared" si="6"/>
        <v>1</v>
      </c>
      <c r="L51" s="33">
        <v>23.457670137230899</v>
      </c>
      <c r="M51" s="34">
        <f t="shared" si="7"/>
        <v>24.457670137230899</v>
      </c>
      <c r="N51" s="35">
        <f t="shared" si="8"/>
        <v>0</v>
      </c>
      <c r="O51" s="36">
        <f t="shared" si="9"/>
        <v>24.457670137230899</v>
      </c>
      <c r="P51" s="18">
        <v>544607</v>
      </c>
      <c r="Q51" s="18">
        <v>2190</v>
      </c>
      <c r="R51" s="18"/>
      <c r="S51" s="18"/>
      <c r="T51" s="4"/>
    </row>
    <row r="52" spans="1:20" ht="18.75">
      <c r="A52" s="14">
        <v>23</v>
      </c>
      <c r="B52" s="13">
        <v>340156892</v>
      </c>
      <c r="C52" s="14" t="s">
        <v>313</v>
      </c>
      <c r="D52" s="13" t="s">
        <v>70</v>
      </c>
      <c r="E52" s="16">
        <v>0</v>
      </c>
      <c r="F52" s="16">
        <v>0</v>
      </c>
      <c r="G52" s="57" t="s">
        <v>187</v>
      </c>
      <c r="H52" s="18">
        <f t="shared" si="10"/>
        <v>0</v>
      </c>
      <c r="I52" s="16">
        <f t="shared" si="11"/>
        <v>0</v>
      </c>
      <c r="J52" s="16">
        <v>0</v>
      </c>
      <c r="K52" s="16">
        <f t="shared" si="6"/>
        <v>0</v>
      </c>
      <c r="L52" s="33">
        <v>23.623628463138498</v>
      </c>
      <c r="M52" s="34">
        <f t="shared" si="7"/>
        <v>23.623628463138498</v>
      </c>
      <c r="N52" s="35">
        <f t="shared" si="8"/>
        <v>0</v>
      </c>
      <c r="O52" s="36">
        <f t="shared" si="9"/>
        <v>23.623628463138498</v>
      </c>
      <c r="P52" s="18">
        <v>346759</v>
      </c>
      <c r="Q52" s="18">
        <v>1643</v>
      </c>
      <c r="R52" s="18"/>
      <c r="S52" s="18"/>
      <c r="T52" s="18"/>
    </row>
    <row r="53" spans="1:20" ht="18.75">
      <c r="A53" s="13">
        <v>161</v>
      </c>
      <c r="B53" s="13">
        <v>93971185</v>
      </c>
      <c r="C53" s="14" t="s">
        <v>289</v>
      </c>
      <c r="D53" s="15"/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23.488893639039102</v>
      </c>
      <c r="M53" s="34">
        <f t="shared" si="7"/>
        <v>23.488893639039102</v>
      </c>
      <c r="N53" s="35">
        <f t="shared" si="8"/>
        <v>0</v>
      </c>
      <c r="O53" s="36">
        <f t="shared" si="9"/>
        <v>23.488893639039102</v>
      </c>
      <c r="P53" s="18">
        <v>189747</v>
      </c>
      <c r="Q53" s="18"/>
      <c r="R53" s="18"/>
      <c r="S53" s="4"/>
      <c r="T53" s="4"/>
    </row>
    <row r="54" spans="1:20" ht="18.75">
      <c r="A54" s="13">
        <v>126</v>
      </c>
      <c r="B54" s="13">
        <v>2052156392</v>
      </c>
      <c r="C54" s="14" t="s">
        <v>234</v>
      </c>
      <c r="D54" s="21"/>
      <c r="E54" s="16">
        <v>0</v>
      </c>
      <c r="F54" s="16">
        <v>0</v>
      </c>
      <c r="G54" s="57" t="s">
        <v>187</v>
      </c>
      <c r="H54" s="18">
        <f t="shared" si="10"/>
        <v>0</v>
      </c>
      <c r="I54" s="16">
        <f t="shared" si="11"/>
        <v>0</v>
      </c>
      <c r="J54" s="16">
        <v>0</v>
      </c>
      <c r="K54" s="16">
        <f t="shared" si="6"/>
        <v>0</v>
      </c>
      <c r="L54" s="33">
        <v>23.487854270305899</v>
      </c>
      <c r="M54" s="34">
        <f t="shared" si="7"/>
        <v>23.487854270305899</v>
      </c>
      <c r="N54" s="35">
        <f t="shared" si="8"/>
        <v>0</v>
      </c>
      <c r="O54" s="36">
        <f t="shared" si="9"/>
        <v>23.487854270305899</v>
      </c>
      <c r="P54" s="18">
        <v>387951</v>
      </c>
      <c r="Q54" s="18">
        <v>1837</v>
      </c>
      <c r="R54" s="18"/>
      <c r="S54" s="18"/>
      <c r="T54" s="47"/>
    </row>
    <row r="55" spans="1:20" ht="18.75">
      <c r="A55" s="13">
        <v>148</v>
      </c>
      <c r="B55" s="13">
        <v>1579518877</v>
      </c>
      <c r="C55" s="14" t="s">
        <v>274</v>
      </c>
      <c r="D55" s="21"/>
      <c r="E55" s="16">
        <v>0</v>
      </c>
      <c r="F55" s="16">
        <v>60</v>
      </c>
      <c r="G55" s="57" t="s">
        <v>187</v>
      </c>
      <c r="H55" s="18">
        <f t="shared" si="10"/>
        <v>0</v>
      </c>
      <c r="I55" s="16">
        <f t="shared" si="11"/>
        <v>1.2</v>
      </c>
      <c r="J55" s="16">
        <v>0</v>
      </c>
      <c r="K55" s="16">
        <f t="shared" si="6"/>
        <v>1.2</v>
      </c>
      <c r="L55" s="33">
        <v>21.842023081941502</v>
      </c>
      <c r="M55" s="34">
        <f t="shared" si="7"/>
        <v>23.042023081941501</v>
      </c>
      <c r="N55" s="35">
        <f t="shared" si="8"/>
        <v>0</v>
      </c>
      <c r="O55" s="36">
        <f t="shared" si="9"/>
        <v>23.042023081941501</v>
      </c>
      <c r="P55" s="18">
        <v>297575</v>
      </c>
      <c r="Q55" s="18">
        <v>1164</v>
      </c>
      <c r="R55" s="4"/>
      <c r="S55" s="4"/>
      <c r="T55" s="4"/>
    </row>
    <row r="56" spans="1:20" ht="18.75">
      <c r="A56" s="13">
        <v>169</v>
      </c>
      <c r="B56" s="13">
        <v>1280938546</v>
      </c>
      <c r="C56" s="14" t="s">
        <v>317</v>
      </c>
      <c r="D56" s="65"/>
      <c r="E56" s="16">
        <v>0</v>
      </c>
      <c r="F56" s="16">
        <v>0</v>
      </c>
      <c r="G56" s="57" t="s">
        <v>187</v>
      </c>
      <c r="H56" s="18">
        <f t="shared" si="10"/>
        <v>0</v>
      </c>
      <c r="I56" s="16">
        <f t="shared" si="11"/>
        <v>0</v>
      </c>
      <c r="J56" s="16">
        <v>0</v>
      </c>
      <c r="K56" s="16">
        <f t="shared" si="6"/>
        <v>0</v>
      </c>
      <c r="L56" s="33">
        <v>22.736320808353302</v>
      </c>
      <c r="M56" s="34">
        <f t="shared" si="7"/>
        <v>22.736320808353302</v>
      </c>
      <c r="N56" s="35">
        <f t="shared" si="8"/>
        <v>0</v>
      </c>
      <c r="O56" s="36">
        <f t="shared" si="9"/>
        <v>22.736320808353302</v>
      </c>
      <c r="P56" s="18">
        <v>131368</v>
      </c>
      <c r="Q56" s="18"/>
      <c r="R56" s="4"/>
      <c r="S56" s="4"/>
      <c r="T56" s="4"/>
    </row>
    <row r="57" spans="1:20" ht="18.75">
      <c r="A57" s="14">
        <v>78</v>
      </c>
      <c r="B57" s="13">
        <v>783202763</v>
      </c>
      <c r="C57" s="14" t="s">
        <v>322</v>
      </c>
      <c r="D57" s="13" t="s">
        <v>148</v>
      </c>
      <c r="E57" s="16">
        <v>0</v>
      </c>
      <c r="F57" s="16">
        <v>20</v>
      </c>
      <c r="G57" s="57" t="s">
        <v>187</v>
      </c>
      <c r="H57" s="18">
        <f t="shared" si="10"/>
        <v>0</v>
      </c>
      <c r="I57" s="16">
        <f t="shared" si="11"/>
        <v>0.4</v>
      </c>
      <c r="J57" s="16">
        <v>0</v>
      </c>
      <c r="K57" s="16">
        <f t="shared" si="6"/>
        <v>0.4</v>
      </c>
      <c r="L57" s="33">
        <v>22.056848680342299</v>
      </c>
      <c r="M57" s="34">
        <f t="shared" si="7"/>
        <v>22.456848680342297</v>
      </c>
      <c r="N57" s="35">
        <f t="shared" si="8"/>
        <v>0</v>
      </c>
      <c r="O57" s="36">
        <f t="shared" si="9"/>
        <v>22.456848680342297</v>
      </c>
      <c r="P57" s="18">
        <v>311409</v>
      </c>
      <c r="Q57" s="18">
        <v>1249</v>
      </c>
      <c r="R57" s="18"/>
      <c r="S57" s="18"/>
      <c r="T57" s="18"/>
    </row>
    <row r="58" spans="1:20" ht="18.75">
      <c r="A58" s="13">
        <v>165</v>
      </c>
      <c r="B58" s="13">
        <v>1512494000</v>
      </c>
      <c r="C58" s="14" t="s">
        <v>295</v>
      </c>
      <c r="D58" s="15"/>
      <c r="E58" s="16">
        <v>0</v>
      </c>
      <c r="F58" s="16">
        <v>0</v>
      </c>
      <c r="G58" s="57" t="s">
        <v>187</v>
      </c>
      <c r="H58" s="18">
        <f t="shared" si="10"/>
        <v>0</v>
      </c>
      <c r="I58" s="16">
        <f t="shared" si="11"/>
        <v>0</v>
      </c>
      <c r="J58" s="16">
        <v>0</v>
      </c>
      <c r="K58" s="16">
        <f t="shared" si="6"/>
        <v>0</v>
      </c>
      <c r="L58" s="33">
        <v>21.898196656806199</v>
      </c>
      <c r="M58" s="34">
        <f t="shared" si="7"/>
        <v>21.898196656806199</v>
      </c>
      <c r="N58" s="35">
        <f t="shared" si="8"/>
        <v>0</v>
      </c>
      <c r="O58" s="36">
        <f t="shared" si="9"/>
        <v>21.898196656806199</v>
      </c>
      <c r="P58" s="18">
        <v>114099</v>
      </c>
      <c r="Q58" s="18"/>
    </row>
    <row r="59" spans="1:20" ht="18.75">
      <c r="A59" s="13">
        <v>152</v>
      </c>
      <c r="B59" s="13">
        <v>808637979</v>
      </c>
      <c r="C59" s="14" t="s">
        <v>288</v>
      </c>
      <c r="D59" s="14" t="s">
        <v>277</v>
      </c>
      <c r="E59" s="16">
        <v>0</v>
      </c>
      <c r="F59" s="16">
        <v>0</v>
      </c>
      <c r="G59" s="57" t="s">
        <v>187</v>
      </c>
      <c r="H59" s="18">
        <f t="shared" si="10"/>
        <v>0</v>
      </c>
      <c r="I59" s="16">
        <f t="shared" si="11"/>
        <v>0</v>
      </c>
      <c r="J59" s="16">
        <v>0</v>
      </c>
      <c r="K59" s="16">
        <f t="shared" si="6"/>
        <v>0</v>
      </c>
      <c r="L59" s="33">
        <v>21.415154772436001</v>
      </c>
      <c r="M59" s="34">
        <f t="shared" si="7"/>
        <v>21.415154772436001</v>
      </c>
      <c r="N59" s="35">
        <f t="shared" si="8"/>
        <v>0</v>
      </c>
      <c r="O59" s="36">
        <f t="shared" si="9"/>
        <v>21.415154772436001</v>
      </c>
      <c r="P59" s="18">
        <v>208548</v>
      </c>
      <c r="Q59" s="18">
        <v>923</v>
      </c>
    </row>
    <row r="60" spans="1:20" ht="18.75">
      <c r="A60" s="13">
        <v>162</v>
      </c>
      <c r="B60" s="13">
        <v>1835331798</v>
      </c>
      <c r="C60" s="14" t="s">
        <v>292</v>
      </c>
      <c r="D60" s="15"/>
      <c r="E60" s="16">
        <v>0</v>
      </c>
      <c r="F60" s="16">
        <v>0</v>
      </c>
      <c r="G60" s="57" t="s">
        <v>187</v>
      </c>
      <c r="H60" s="18">
        <f t="shared" si="10"/>
        <v>0</v>
      </c>
      <c r="I60" s="16">
        <f t="shared" si="11"/>
        <v>0</v>
      </c>
      <c r="J60" s="16">
        <v>0</v>
      </c>
      <c r="K60" s="16">
        <f t="shared" si="6"/>
        <v>0</v>
      </c>
      <c r="L60" s="33">
        <v>20.7567942282801</v>
      </c>
      <c r="M60" s="34">
        <f t="shared" si="7"/>
        <v>20.7567942282801</v>
      </c>
      <c r="N60" s="35">
        <f t="shared" si="8"/>
        <v>0</v>
      </c>
      <c r="O60" s="36">
        <f t="shared" si="9"/>
        <v>20.7567942282801</v>
      </c>
      <c r="P60" s="18"/>
      <c r="Q60" s="18"/>
    </row>
    <row r="61" spans="1:20" ht="18.75">
      <c r="A61" s="13">
        <v>127</v>
      </c>
      <c r="B61" s="13">
        <v>615908706</v>
      </c>
      <c r="C61" s="14" t="s">
        <v>300</v>
      </c>
      <c r="D61" s="21" t="s">
        <v>240</v>
      </c>
      <c r="E61" s="16">
        <v>0</v>
      </c>
      <c r="F61" s="16">
        <v>0</v>
      </c>
      <c r="G61" s="57" t="s">
        <v>187</v>
      </c>
      <c r="H61" s="18">
        <f t="shared" si="10"/>
        <v>0</v>
      </c>
      <c r="I61" s="16">
        <f t="shared" si="11"/>
        <v>0</v>
      </c>
      <c r="J61" s="16">
        <v>0</v>
      </c>
      <c r="K61" s="16">
        <f t="shared" si="6"/>
        <v>0</v>
      </c>
      <c r="L61" s="33">
        <v>20.3580877041543</v>
      </c>
      <c r="M61" s="34">
        <f t="shared" si="7"/>
        <v>20.3580877041543</v>
      </c>
      <c r="N61" s="35">
        <f t="shared" si="8"/>
        <v>0</v>
      </c>
      <c r="O61" s="36">
        <f t="shared" si="9"/>
        <v>20.3580877041543</v>
      </c>
      <c r="P61" s="18">
        <v>481182</v>
      </c>
      <c r="Q61" s="18">
        <v>2174</v>
      </c>
      <c r="R61" s="64"/>
      <c r="S61" s="64"/>
      <c r="T61" s="67"/>
    </row>
    <row r="62" spans="1:20" ht="18.75">
      <c r="A62" s="13">
        <v>166</v>
      </c>
      <c r="B62" s="13">
        <v>76900076</v>
      </c>
      <c r="C62" s="14" t="s">
        <v>296</v>
      </c>
      <c r="D62" s="15"/>
      <c r="E62" s="16">
        <v>0</v>
      </c>
      <c r="F62" s="16">
        <v>0</v>
      </c>
      <c r="G62" s="57" t="s">
        <v>187</v>
      </c>
      <c r="H62" s="18">
        <f t="shared" si="10"/>
        <v>0</v>
      </c>
      <c r="I62" s="16">
        <f t="shared" si="11"/>
        <v>0</v>
      </c>
      <c r="J62" s="16">
        <v>0</v>
      </c>
      <c r="K62" s="16">
        <f t="shared" si="6"/>
        <v>0</v>
      </c>
      <c r="L62" s="33">
        <v>20.1080097559317</v>
      </c>
      <c r="M62" s="34">
        <f t="shared" si="7"/>
        <v>20.1080097559317</v>
      </c>
      <c r="N62" s="35">
        <f t="shared" si="8"/>
        <v>0</v>
      </c>
      <c r="O62" s="36">
        <f t="shared" si="9"/>
        <v>20.1080097559317</v>
      </c>
      <c r="P62" s="18"/>
      <c r="Q62" s="18"/>
    </row>
    <row r="63" spans="1:20" ht="18.75">
      <c r="A63" s="13">
        <v>163</v>
      </c>
      <c r="B63" s="13">
        <v>1354654615</v>
      </c>
      <c r="C63" s="14" t="s">
        <v>293</v>
      </c>
      <c r="D63" s="15"/>
      <c r="E63" s="16">
        <v>0</v>
      </c>
      <c r="F63" s="16">
        <v>0</v>
      </c>
      <c r="G63" s="57" t="s">
        <v>187</v>
      </c>
      <c r="H63" s="18">
        <f t="shared" si="10"/>
        <v>0</v>
      </c>
      <c r="I63" s="16">
        <f t="shared" si="11"/>
        <v>0</v>
      </c>
      <c r="J63" s="16">
        <v>0</v>
      </c>
      <c r="K63" s="16">
        <f t="shared" si="6"/>
        <v>0</v>
      </c>
      <c r="L63" s="33">
        <v>19.263360960545</v>
      </c>
      <c r="M63" s="34">
        <f t="shared" si="7"/>
        <v>19.263360960545</v>
      </c>
      <c r="N63" s="35">
        <f t="shared" si="8"/>
        <v>0</v>
      </c>
      <c r="O63" s="36">
        <f t="shared" si="9"/>
        <v>19.263360960545</v>
      </c>
      <c r="P63" s="18"/>
      <c r="Q63" s="18"/>
    </row>
  </sheetData>
  <autoFilter ref="A4:T63" xr:uid="{00000000-0009-0000-0000-000028000000}">
    <sortState xmlns:xlrd2="http://schemas.microsoft.com/office/spreadsheetml/2017/richdata2" ref="A4:T63">
      <sortCondition descending="1" ref="G4:G63"/>
    </sortState>
  </autoFilter>
  <mergeCells count="4">
    <mergeCell ref="A1:Q1"/>
    <mergeCell ref="A2:Q2"/>
    <mergeCell ref="A3:D3"/>
    <mergeCell ref="G3:O3"/>
  </mergeCells>
  <phoneticPr fontId="22" type="noConversion"/>
  <conditionalFormatting sqref="E5:F63 J5:J63">
    <cfRule type="cellIs" dxfId="128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W64"/>
  <sheetViews>
    <sheetView topLeftCell="A52" zoomScale="80" zoomScaleNormal="80" workbookViewId="0">
      <selection activeCell="O5" sqref="O5:O64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6" customWidth="1"/>
    <col min="19" max="19" width="30.5" customWidth="1"/>
  </cols>
  <sheetData>
    <row r="1" spans="1:23" ht="36.6" customHeight="1">
      <c r="A1" s="587" t="str">
        <f>CONCATENATE("157区 活动中心",T15,"年",T16,"月",T17,"日","分包贡献明细"," 统计：二三傻")</f>
        <v>157区 活动中心2020年7月18日分包贡献明细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8"/>
      <c r="Q1" s="28"/>
      <c r="R1" s="28"/>
      <c r="S1" s="38" t="s">
        <v>104</v>
      </c>
      <c r="T1" s="5">
        <v>56</v>
      </c>
      <c r="U1" s="3"/>
      <c r="V1" s="3"/>
      <c r="W1" s="3"/>
    </row>
    <row r="2" spans="1:23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9"/>
      <c r="Q2" s="29"/>
      <c r="R2" s="29"/>
      <c r="S2" s="39" t="s">
        <v>1</v>
      </c>
      <c r="T2" s="40" t="s">
        <v>105</v>
      </c>
      <c r="U2" s="41" t="s">
        <v>106</v>
      </c>
      <c r="V2" s="41" t="s">
        <v>107</v>
      </c>
      <c r="W2" s="42" t="s">
        <v>108</v>
      </c>
    </row>
    <row r="3" spans="1:23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43" t="s">
        <v>166</v>
      </c>
      <c r="T3" s="44">
        <f>W3/$T$13</f>
        <v>10.625</v>
      </c>
      <c r="U3" s="39">
        <v>5</v>
      </c>
      <c r="V3" s="39">
        <v>7</v>
      </c>
      <c r="W3" s="39">
        <v>1700</v>
      </c>
    </row>
    <row r="4" spans="1:23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115</v>
      </c>
      <c r="Q4" s="10" t="s">
        <v>116</v>
      </c>
      <c r="R4" s="10" t="s">
        <v>9</v>
      </c>
      <c r="S4" s="45" t="s">
        <v>173</v>
      </c>
      <c r="T4" s="44">
        <f>W4/$T$13</f>
        <v>8.75</v>
      </c>
      <c r="U4" s="39">
        <v>4</v>
      </c>
      <c r="V4" s="39">
        <v>6</v>
      </c>
      <c r="W4" s="39">
        <v>1400</v>
      </c>
    </row>
    <row r="5" spans="1:23" s="1" customFormat="1" ht="18.75">
      <c r="A5" s="14">
        <v>1</v>
      </c>
      <c r="B5" s="13">
        <v>1782151946</v>
      </c>
      <c r="C5" s="14" t="s">
        <v>303</v>
      </c>
      <c r="D5" s="13" t="s">
        <v>26</v>
      </c>
      <c r="E5" s="16">
        <v>3</v>
      </c>
      <c r="F5" s="16">
        <v>60</v>
      </c>
      <c r="G5" s="45" t="s">
        <v>173</v>
      </c>
      <c r="H5" s="18">
        <f>E5+IF(E5&gt;2,(E5-2)*0.5,0)</f>
        <v>3.5</v>
      </c>
      <c r="I5" s="16">
        <f>F5/$T$14</f>
        <v>1.2</v>
      </c>
      <c r="J5" s="16">
        <v>0</v>
      </c>
      <c r="K5" s="16">
        <f t="shared" ref="K5:K36" si="0">SUM(I5+H5+J5)</f>
        <v>4.7</v>
      </c>
      <c r="L5" s="33">
        <v>26.765000000000001</v>
      </c>
      <c r="M5" s="34">
        <f t="shared" ref="M5:M36" si="1">K5+L5</f>
        <v>31.465</v>
      </c>
      <c r="N5" s="35">
        <f t="shared" ref="N5:N36" si="2">VLOOKUP(G5,$S$3:$T$10,2,FALSE)</f>
        <v>8.75</v>
      </c>
      <c r="O5" s="36">
        <f t="shared" ref="O5:O36" si="3">M5-N5</f>
        <v>22.715</v>
      </c>
      <c r="P5" s="18"/>
      <c r="Q5" s="18"/>
      <c r="R5" s="18"/>
      <c r="S5" s="23" t="s">
        <v>175</v>
      </c>
      <c r="T5" s="44">
        <f>W5/$T$13</f>
        <v>6.875</v>
      </c>
      <c r="U5" s="46">
        <v>3</v>
      </c>
      <c r="V5" s="46">
        <v>5</v>
      </c>
      <c r="W5" s="46">
        <v>1100</v>
      </c>
    </row>
    <row r="6" spans="1:23" s="1" customFormat="1" ht="18.75">
      <c r="A6" s="14">
        <v>2</v>
      </c>
      <c r="B6" s="13">
        <v>13685366739</v>
      </c>
      <c r="C6" s="13" t="s">
        <v>30</v>
      </c>
      <c r="D6" s="24"/>
      <c r="E6" s="16">
        <v>0</v>
      </c>
      <c r="F6" s="16">
        <v>0</v>
      </c>
      <c r="G6" s="57" t="s">
        <v>187</v>
      </c>
      <c r="H6" s="18">
        <f>E6</f>
        <v>0</v>
      </c>
      <c r="I6" s="16">
        <f>F6/$T$13</f>
        <v>0</v>
      </c>
      <c r="J6" s="16">
        <v>0</v>
      </c>
      <c r="K6" s="16">
        <f t="shared" si="0"/>
        <v>0</v>
      </c>
      <c r="L6" s="33">
        <v>25.972556105355999</v>
      </c>
      <c r="M6" s="34">
        <f t="shared" si="1"/>
        <v>25.972556105355999</v>
      </c>
      <c r="N6" s="35">
        <f t="shared" si="2"/>
        <v>0</v>
      </c>
      <c r="O6" s="36">
        <f t="shared" si="3"/>
        <v>25.972556105355999</v>
      </c>
      <c r="P6" s="18"/>
      <c r="Q6" s="18"/>
      <c r="R6" s="18"/>
      <c r="S6" s="23"/>
      <c r="T6" s="44"/>
      <c r="U6" s="46"/>
      <c r="V6" s="46"/>
      <c r="W6" s="46"/>
    </row>
    <row r="7" spans="1:23" s="1" customFormat="1" ht="18.75">
      <c r="A7" s="14">
        <v>5</v>
      </c>
      <c r="B7" s="13">
        <v>1044399218</v>
      </c>
      <c r="C7" s="14" t="s">
        <v>309</v>
      </c>
      <c r="D7" s="13" t="s">
        <v>39</v>
      </c>
      <c r="E7" s="16">
        <v>3</v>
      </c>
      <c r="F7" s="16">
        <v>50</v>
      </c>
      <c r="G7" s="23" t="s">
        <v>175</v>
      </c>
      <c r="H7" s="18">
        <f t="shared" ref="H7:H38" si="4">E7+IF(E7&gt;2,(E7-2)*0.5,0)</f>
        <v>3.5</v>
      </c>
      <c r="I7" s="16">
        <f t="shared" ref="I7:I38" si="5">F7/$T$14</f>
        <v>1</v>
      </c>
      <c r="J7" s="16">
        <v>0</v>
      </c>
      <c r="K7" s="16">
        <f t="shared" si="0"/>
        <v>4.5</v>
      </c>
      <c r="L7" s="33">
        <v>21.795082521677699</v>
      </c>
      <c r="M7" s="34">
        <f t="shared" si="1"/>
        <v>26.295082521677699</v>
      </c>
      <c r="N7" s="35">
        <f t="shared" si="2"/>
        <v>6.875</v>
      </c>
      <c r="O7" s="36">
        <f t="shared" si="3"/>
        <v>19.420082521677699</v>
      </c>
      <c r="P7" s="18"/>
      <c r="Q7" s="18"/>
      <c r="R7" s="18"/>
      <c r="S7" s="19" t="s">
        <v>333</v>
      </c>
      <c r="T7" s="44">
        <f>W7/$T$13</f>
        <v>8.125</v>
      </c>
      <c r="U7" s="46">
        <v>4</v>
      </c>
      <c r="V7" s="46">
        <v>5</v>
      </c>
      <c r="W7" s="46">
        <v>1300</v>
      </c>
    </row>
    <row r="8" spans="1:23" s="1" customFormat="1" ht="18.75">
      <c r="A8" s="14">
        <v>10</v>
      </c>
      <c r="B8" s="13">
        <v>2108977014</v>
      </c>
      <c r="C8" s="14" t="s">
        <v>305</v>
      </c>
      <c r="D8" s="13" t="s">
        <v>49</v>
      </c>
      <c r="E8" s="16">
        <v>1</v>
      </c>
      <c r="F8" s="16">
        <v>60</v>
      </c>
      <c r="G8" s="57" t="s">
        <v>187</v>
      </c>
      <c r="H8" s="18">
        <f t="shared" si="4"/>
        <v>1</v>
      </c>
      <c r="I8" s="16">
        <f t="shared" si="5"/>
        <v>1.2</v>
      </c>
      <c r="J8" s="16">
        <v>0</v>
      </c>
      <c r="K8" s="16">
        <f t="shared" si="0"/>
        <v>2.2000000000000002</v>
      </c>
      <c r="L8" s="33">
        <v>22.0847293799185</v>
      </c>
      <c r="M8" s="34">
        <f t="shared" si="1"/>
        <v>24.284729379918499</v>
      </c>
      <c r="N8" s="35">
        <f t="shared" si="2"/>
        <v>0</v>
      </c>
      <c r="O8" s="36">
        <f t="shared" si="3"/>
        <v>24.284729379918499</v>
      </c>
      <c r="P8" s="18"/>
      <c r="Q8" s="18"/>
      <c r="R8" s="18"/>
      <c r="S8" s="22" t="s">
        <v>334</v>
      </c>
      <c r="T8" s="44">
        <f>W8/$T$13</f>
        <v>6.25</v>
      </c>
      <c r="U8" s="46">
        <v>3</v>
      </c>
      <c r="V8" s="46">
        <v>4</v>
      </c>
      <c r="W8" s="46">
        <v>1000</v>
      </c>
    </row>
    <row r="9" spans="1:23" s="1" customFormat="1" ht="18.75">
      <c r="A9" s="14">
        <v>15</v>
      </c>
      <c r="B9" s="13">
        <v>388960345</v>
      </c>
      <c r="C9" s="13" t="s">
        <v>59</v>
      </c>
      <c r="D9" s="20"/>
      <c r="E9" s="16">
        <v>1</v>
      </c>
      <c r="F9" s="16">
        <v>60</v>
      </c>
      <c r="G9" s="23" t="s">
        <v>175</v>
      </c>
      <c r="H9" s="18">
        <f t="shared" si="4"/>
        <v>1</v>
      </c>
      <c r="I9" s="16">
        <f t="shared" si="5"/>
        <v>1.2</v>
      </c>
      <c r="J9" s="16">
        <v>0</v>
      </c>
      <c r="K9" s="16">
        <f t="shared" si="0"/>
        <v>2.2000000000000002</v>
      </c>
      <c r="L9" s="33">
        <v>26.566986980895098</v>
      </c>
      <c r="M9" s="34">
        <f t="shared" si="1"/>
        <v>28.766986980895098</v>
      </c>
      <c r="N9" s="35">
        <f t="shared" si="2"/>
        <v>6.875</v>
      </c>
      <c r="O9" s="36">
        <f t="shared" si="3"/>
        <v>21.891986980895098</v>
      </c>
      <c r="P9" s="18"/>
      <c r="Q9" s="18"/>
      <c r="R9" s="18"/>
      <c r="S9" s="23" t="s">
        <v>335</v>
      </c>
      <c r="T9" s="44">
        <f>W9/$T$13</f>
        <v>4.375</v>
      </c>
      <c r="U9" s="46">
        <v>2</v>
      </c>
      <c r="V9" s="46">
        <v>3</v>
      </c>
      <c r="W9" s="46">
        <v>700</v>
      </c>
    </row>
    <row r="10" spans="1:23" s="1" customFormat="1" ht="18.75">
      <c r="A10" s="14">
        <v>23</v>
      </c>
      <c r="B10" s="13">
        <v>340156892</v>
      </c>
      <c r="C10" s="14" t="s">
        <v>313</v>
      </c>
      <c r="D10" s="13" t="s">
        <v>70</v>
      </c>
      <c r="E10" s="16">
        <v>0</v>
      </c>
      <c r="F10" s="16">
        <v>0</v>
      </c>
      <c r="G10" s="57" t="s">
        <v>187</v>
      </c>
      <c r="H10" s="18">
        <f t="shared" si="4"/>
        <v>0</v>
      </c>
      <c r="I10" s="16">
        <f t="shared" si="5"/>
        <v>0</v>
      </c>
      <c r="J10" s="16">
        <v>0</v>
      </c>
      <c r="K10" s="16">
        <f t="shared" si="0"/>
        <v>0</v>
      </c>
      <c r="L10" s="33">
        <v>23.623628463138498</v>
      </c>
      <c r="M10" s="34">
        <f t="shared" si="1"/>
        <v>23.623628463138498</v>
      </c>
      <c r="N10" s="35">
        <f t="shared" si="2"/>
        <v>0</v>
      </c>
      <c r="O10" s="36">
        <f t="shared" si="3"/>
        <v>23.623628463138498</v>
      </c>
      <c r="P10" s="18"/>
      <c r="Q10" s="18"/>
      <c r="R10" s="18"/>
      <c r="S10" s="49" t="s">
        <v>187</v>
      </c>
      <c r="T10" s="2">
        <v>0</v>
      </c>
      <c r="U10" s="2"/>
      <c r="V10" s="2"/>
      <c r="W10" s="2"/>
    </row>
    <row r="11" spans="1:23" s="1" customFormat="1" ht="18.75">
      <c r="A11" s="14">
        <v>26</v>
      </c>
      <c r="B11" s="13">
        <v>1754932067</v>
      </c>
      <c r="C11" s="14" t="s">
        <v>314</v>
      </c>
      <c r="D11" s="13" t="s">
        <v>72</v>
      </c>
      <c r="E11" s="16">
        <v>3</v>
      </c>
      <c r="F11" s="16">
        <v>60</v>
      </c>
      <c r="G11" s="23" t="s">
        <v>175</v>
      </c>
      <c r="H11" s="18">
        <f t="shared" si="4"/>
        <v>3.5</v>
      </c>
      <c r="I11" s="16">
        <f t="shared" si="5"/>
        <v>1.2</v>
      </c>
      <c r="J11" s="16">
        <v>0</v>
      </c>
      <c r="K11" s="16">
        <f t="shared" si="0"/>
        <v>4.7</v>
      </c>
      <c r="L11" s="33">
        <v>24.410023516993899</v>
      </c>
      <c r="M11" s="34">
        <f t="shared" si="1"/>
        <v>29.110023516993898</v>
      </c>
      <c r="N11" s="35">
        <f t="shared" si="2"/>
        <v>6.875</v>
      </c>
      <c r="O11" s="36">
        <f t="shared" si="3"/>
        <v>22.235023516993898</v>
      </c>
      <c r="P11" s="18"/>
      <c r="Q11" s="18"/>
      <c r="R11" s="18"/>
      <c r="S11" s="50"/>
    </row>
    <row r="12" spans="1:23" s="1" customFormat="1" ht="18.75">
      <c r="A12" s="14">
        <v>33</v>
      </c>
      <c r="B12" s="13">
        <v>1006436515</v>
      </c>
      <c r="C12" s="14" t="s">
        <v>312</v>
      </c>
      <c r="D12" s="13" t="s">
        <v>79</v>
      </c>
      <c r="E12" s="16">
        <v>2</v>
      </c>
      <c r="F12" s="16">
        <v>60</v>
      </c>
      <c r="G12" s="23" t="s">
        <v>175</v>
      </c>
      <c r="H12" s="18">
        <f t="shared" si="4"/>
        <v>2</v>
      </c>
      <c r="I12" s="16">
        <f t="shared" si="5"/>
        <v>1.2</v>
      </c>
      <c r="J12" s="16">
        <v>0</v>
      </c>
      <c r="K12" s="16">
        <f t="shared" si="0"/>
        <v>3.2</v>
      </c>
      <c r="L12" s="33">
        <v>23.187550503049302</v>
      </c>
      <c r="M12" s="34">
        <f t="shared" si="1"/>
        <v>26.387550503049301</v>
      </c>
      <c r="N12" s="35">
        <f t="shared" si="2"/>
        <v>6.875</v>
      </c>
      <c r="O12" s="36">
        <f t="shared" si="3"/>
        <v>19.512550503049301</v>
      </c>
      <c r="P12" s="18"/>
      <c r="Q12" s="18"/>
      <c r="R12" s="4"/>
      <c r="S12" s="51" t="s">
        <v>209</v>
      </c>
      <c r="T12" s="1">
        <v>15000</v>
      </c>
    </row>
    <row r="13" spans="1:23" s="2" customFormat="1" ht="18.75">
      <c r="A13" s="14">
        <v>34</v>
      </c>
      <c r="B13" s="13">
        <v>2021794494</v>
      </c>
      <c r="C13" s="13" t="s">
        <v>80</v>
      </c>
      <c r="D13" s="20"/>
      <c r="E13" s="16">
        <v>0</v>
      </c>
      <c r="F13" s="16">
        <v>0</v>
      </c>
      <c r="G13" s="57" t="s">
        <v>187</v>
      </c>
      <c r="H13" s="18">
        <f t="shared" si="4"/>
        <v>0</v>
      </c>
      <c r="I13" s="16">
        <f t="shared" si="5"/>
        <v>0</v>
      </c>
      <c r="J13" s="16">
        <v>0</v>
      </c>
      <c r="K13" s="16">
        <f t="shared" si="0"/>
        <v>0</v>
      </c>
      <c r="L13" s="33">
        <v>25.946774947024199</v>
      </c>
      <c r="M13" s="34">
        <f t="shared" si="1"/>
        <v>25.946774947024199</v>
      </c>
      <c r="N13" s="35">
        <f t="shared" si="2"/>
        <v>0</v>
      </c>
      <c r="O13" s="36">
        <f t="shared" si="3"/>
        <v>25.946774947024199</v>
      </c>
      <c r="P13" s="18"/>
      <c r="Q13" s="18"/>
      <c r="R13" s="47"/>
      <c r="S13" s="52" t="s">
        <v>210</v>
      </c>
      <c r="T13" s="53">
        <v>160</v>
      </c>
      <c r="U13" s="1"/>
      <c r="V13" s="1"/>
      <c r="W13" s="1"/>
    </row>
    <row r="14" spans="1:23" s="2" customFormat="1" ht="18.75">
      <c r="A14" s="14">
        <v>43</v>
      </c>
      <c r="B14" s="13">
        <v>1853818182</v>
      </c>
      <c r="C14" s="13" t="s">
        <v>299</v>
      </c>
      <c r="D14" s="13" t="s">
        <v>89</v>
      </c>
      <c r="E14" s="16">
        <v>2</v>
      </c>
      <c r="F14" s="16">
        <v>30</v>
      </c>
      <c r="G14" s="23" t="s">
        <v>175</v>
      </c>
      <c r="H14" s="18">
        <f t="shared" si="4"/>
        <v>2</v>
      </c>
      <c r="I14" s="16">
        <f t="shared" si="5"/>
        <v>0.6</v>
      </c>
      <c r="J14" s="16">
        <v>0</v>
      </c>
      <c r="K14" s="16">
        <f t="shared" si="0"/>
        <v>2.6</v>
      </c>
      <c r="L14" s="33">
        <v>24.457670137230899</v>
      </c>
      <c r="M14" s="34">
        <f t="shared" si="1"/>
        <v>27.0576701372309</v>
      </c>
      <c r="N14" s="35">
        <f t="shared" si="2"/>
        <v>6.875</v>
      </c>
      <c r="O14" s="36">
        <f t="shared" si="3"/>
        <v>20.1826701372309</v>
      </c>
      <c r="P14" s="18"/>
      <c r="Q14" s="18"/>
      <c r="R14" s="4"/>
      <c r="S14" s="54" t="s">
        <v>256</v>
      </c>
      <c r="T14" s="53">
        <v>50</v>
      </c>
      <c r="U14" s="1"/>
      <c r="V14" s="1"/>
      <c r="W14" s="1"/>
    </row>
    <row r="15" spans="1:23" s="2" customFormat="1" ht="18.75">
      <c r="A15" s="14">
        <v>46</v>
      </c>
      <c r="B15" s="13">
        <v>2109182835</v>
      </c>
      <c r="C15" s="14" t="s">
        <v>308</v>
      </c>
      <c r="D15" s="13" t="s">
        <v>92</v>
      </c>
      <c r="E15" s="16">
        <v>3</v>
      </c>
      <c r="F15" s="16">
        <v>60</v>
      </c>
      <c r="G15" s="23" t="s">
        <v>175</v>
      </c>
      <c r="H15" s="18">
        <f t="shared" si="4"/>
        <v>3.5</v>
      </c>
      <c r="I15" s="16">
        <f t="shared" si="5"/>
        <v>1.2</v>
      </c>
      <c r="J15" s="16">
        <v>0</v>
      </c>
      <c r="K15" s="16">
        <f t="shared" si="0"/>
        <v>4.7</v>
      </c>
      <c r="L15" s="33">
        <v>25.181364829194699</v>
      </c>
      <c r="M15" s="34">
        <f t="shared" si="1"/>
        <v>29.881364829194698</v>
      </c>
      <c r="N15" s="35">
        <f t="shared" si="2"/>
        <v>6.875</v>
      </c>
      <c r="O15" s="36">
        <f t="shared" si="3"/>
        <v>23.006364829194698</v>
      </c>
      <c r="P15" s="18"/>
      <c r="Q15" s="18"/>
      <c r="R15" s="18"/>
      <c r="S15" s="1" t="s">
        <v>212</v>
      </c>
      <c r="T15" s="53">
        <v>2020</v>
      </c>
      <c r="U15" s="1"/>
      <c r="V15" s="1"/>
      <c r="W15" s="1"/>
    </row>
    <row r="16" spans="1:23" s="2" customFormat="1" ht="18.75">
      <c r="A16" s="14">
        <v>49</v>
      </c>
      <c r="B16" s="13">
        <v>311361673</v>
      </c>
      <c r="C16" s="13" t="s">
        <v>298</v>
      </c>
      <c r="D16" s="20" t="s">
        <v>95</v>
      </c>
      <c r="E16" s="16">
        <v>3</v>
      </c>
      <c r="F16" s="16">
        <v>60</v>
      </c>
      <c r="G16" s="43" t="s">
        <v>166</v>
      </c>
      <c r="H16" s="18">
        <f t="shared" si="4"/>
        <v>3.5</v>
      </c>
      <c r="I16" s="16">
        <f t="shared" si="5"/>
        <v>1.2</v>
      </c>
      <c r="J16" s="16">
        <v>0</v>
      </c>
      <c r="K16" s="16">
        <f t="shared" si="0"/>
        <v>4.7</v>
      </c>
      <c r="L16" s="33">
        <v>30.245000000000001</v>
      </c>
      <c r="M16" s="34">
        <f t="shared" si="1"/>
        <v>34.945</v>
      </c>
      <c r="N16" s="35">
        <f t="shared" si="2"/>
        <v>10.625</v>
      </c>
      <c r="O16" s="36">
        <f t="shared" si="3"/>
        <v>24.32</v>
      </c>
      <c r="P16" s="18"/>
      <c r="Q16" s="18"/>
      <c r="R16" s="18"/>
      <c r="S16" s="1" t="s">
        <v>213</v>
      </c>
      <c r="T16" s="53">
        <v>7</v>
      </c>
      <c r="U16" s="1"/>
      <c r="V16" s="1"/>
      <c r="W16" s="1"/>
    </row>
    <row r="17" spans="1:23" s="2" customFormat="1" ht="18.75">
      <c r="A17" s="14">
        <v>53</v>
      </c>
      <c r="B17" s="13">
        <v>500959924</v>
      </c>
      <c r="C17" s="14" t="s">
        <v>310</v>
      </c>
      <c r="D17" s="20" t="s">
        <v>99</v>
      </c>
      <c r="E17" s="16">
        <v>3</v>
      </c>
      <c r="F17" s="16">
        <v>60</v>
      </c>
      <c r="G17" s="45" t="s">
        <v>173</v>
      </c>
      <c r="H17" s="18">
        <f t="shared" si="4"/>
        <v>3.5</v>
      </c>
      <c r="I17" s="16">
        <f t="shared" si="5"/>
        <v>1.2</v>
      </c>
      <c r="J17" s="16">
        <v>0</v>
      </c>
      <c r="K17" s="16">
        <f t="shared" si="0"/>
        <v>4.7</v>
      </c>
      <c r="L17" s="33">
        <v>27.866302664048199</v>
      </c>
      <c r="M17" s="34">
        <f t="shared" si="1"/>
        <v>32.566302664048202</v>
      </c>
      <c r="N17" s="35">
        <f t="shared" si="2"/>
        <v>8.75</v>
      </c>
      <c r="O17" s="36">
        <f t="shared" si="3"/>
        <v>23.816302664048202</v>
      </c>
      <c r="P17" s="18"/>
      <c r="Q17" s="18"/>
      <c r="R17" s="18"/>
      <c r="S17" s="1" t="s">
        <v>214</v>
      </c>
      <c r="T17" s="53">
        <v>18</v>
      </c>
      <c r="U17" s="1"/>
      <c r="V17" s="1"/>
      <c r="W17" s="1"/>
    </row>
    <row r="18" spans="1:23" s="2" customFormat="1" ht="18.75">
      <c r="A18" s="14">
        <v>58</v>
      </c>
      <c r="B18" s="13">
        <v>1875367946</v>
      </c>
      <c r="C18" s="14" t="s">
        <v>121</v>
      </c>
      <c r="D18" s="14"/>
      <c r="E18" s="16">
        <v>0</v>
      </c>
      <c r="F18" s="16">
        <v>0</v>
      </c>
      <c r="G18" s="57" t="s">
        <v>187</v>
      </c>
      <c r="H18" s="18">
        <f t="shared" si="4"/>
        <v>0</v>
      </c>
      <c r="I18" s="16">
        <f t="shared" si="5"/>
        <v>0</v>
      </c>
      <c r="J18" s="16">
        <v>0</v>
      </c>
      <c r="K18" s="16">
        <f t="shared" si="0"/>
        <v>0</v>
      </c>
      <c r="L18" s="33">
        <v>30.269561407363501</v>
      </c>
      <c r="M18" s="34">
        <f t="shared" si="1"/>
        <v>30.269561407363501</v>
      </c>
      <c r="N18" s="35">
        <f t="shared" si="2"/>
        <v>0</v>
      </c>
      <c r="O18" s="36">
        <f t="shared" si="3"/>
        <v>30.269561407363501</v>
      </c>
      <c r="P18" s="18"/>
      <c r="Q18" s="18"/>
      <c r="R18" s="18"/>
      <c r="S18" s="1"/>
      <c r="T18" s="1"/>
      <c r="U18" s="1"/>
      <c r="V18" s="1"/>
      <c r="W18" s="1"/>
    </row>
    <row r="19" spans="1:23" s="2" customFormat="1" ht="18.75">
      <c r="A19" s="14">
        <v>62</v>
      </c>
      <c r="B19" s="13">
        <v>643913124</v>
      </c>
      <c r="C19" s="14" t="s">
        <v>301</v>
      </c>
      <c r="D19" s="13" t="s">
        <v>125</v>
      </c>
      <c r="E19" s="16">
        <v>0</v>
      </c>
      <c r="F19" s="16">
        <v>0</v>
      </c>
      <c r="G19" s="57" t="s">
        <v>187</v>
      </c>
      <c r="H19" s="18">
        <f t="shared" si="4"/>
        <v>0</v>
      </c>
      <c r="I19" s="16">
        <f t="shared" si="5"/>
        <v>0</v>
      </c>
      <c r="J19" s="16">
        <v>0</v>
      </c>
      <c r="K19" s="16">
        <f t="shared" si="0"/>
        <v>0</v>
      </c>
      <c r="L19" s="33">
        <v>26.404814009244099</v>
      </c>
      <c r="M19" s="34">
        <f t="shared" si="1"/>
        <v>26.404814009244099</v>
      </c>
      <c r="N19" s="35">
        <f t="shared" si="2"/>
        <v>0</v>
      </c>
      <c r="O19" s="36">
        <f t="shared" si="3"/>
        <v>26.404814009244099</v>
      </c>
      <c r="P19" s="18"/>
      <c r="Q19" s="18"/>
      <c r="R19" s="18"/>
      <c r="S19" s="1"/>
      <c r="T19" s="1"/>
      <c r="U19" s="1"/>
      <c r="V19" s="1"/>
      <c r="W19" s="1"/>
    </row>
    <row r="20" spans="1:23" s="2" customFormat="1" ht="18.75">
      <c r="A20" s="14">
        <v>78</v>
      </c>
      <c r="B20" s="13">
        <v>783202763</v>
      </c>
      <c r="C20" s="14" t="s">
        <v>322</v>
      </c>
      <c r="D20" s="13" t="s">
        <v>148</v>
      </c>
      <c r="E20" s="16">
        <v>0</v>
      </c>
      <c r="F20" s="16">
        <v>0</v>
      </c>
      <c r="G20" s="57" t="s">
        <v>187</v>
      </c>
      <c r="H20" s="18">
        <f t="shared" si="4"/>
        <v>0</v>
      </c>
      <c r="I20" s="16">
        <f t="shared" si="5"/>
        <v>0</v>
      </c>
      <c r="J20" s="16">
        <v>0</v>
      </c>
      <c r="K20" s="16">
        <f t="shared" si="0"/>
        <v>0</v>
      </c>
      <c r="L20" s="33">
        <v>22.456848680342301</v>
      </c>
      <c r="M20" s="34">
        <f t="shared" si="1"/>
        <v>22.456848680342301</v>
      </c>
      <c r="N20" s="35">
        <f t="shared" si="2"/>
        <v>0</v>
      </c>
      <c r="O20" s="36">
        <f t="shared" si="3"/>
        <v>22.456848680342301</v>
      </c>
      <c r="P20" s="18"/>
      <c r="Q20" s="18"/>
      <c r="R20" s="18"/>
      <c r="S20" s="1"/>
      <c r="T20" s="1"/>
      <c r="U20" s="1"/>
      <c r="V20" s="1"/>
      <c r="W20" s="1"/>
    </row>
    <row r="21" spans="1:23" s="2" customFormat="1" ht="18.75">
      <c r="A21" s="14">
        <v>82</v>
      </c>
      <c r="B21" s="13">
        <v>982362214</v>
      </c>
      <c r="C21" s="13" t="s">
        <v>144</v>
      </c>
      <c r="D21" s="20"/>
      <c r="E21" s="16">
        <v>3</v>
      </c>
      <c r="F21" s="16">
        <v>60</v>
      </c>
      <c r="G21" s="23" t="s">
        <v>175</v>
      </c>
      <c r="H21" s="18">
        <f t="shared" si="4"/>
        <v>3.5</v>
      </c>
      <c r="I21" s="16">
        <f t="shared" si="5"/>
        <v>1.2</v>
      </c>
      <c r="J21" s="16">
        <v>0</v>
      </c>
      <c r="K21" s="16">
        <f t="shared" si="0"/>
        <v>4.7</v>
      </c>
      <c r="L21" s="33">
        <v>21.944684477995601</v>
      </c>
      <c r="M21" s="34">
        <f t="shared" si="1"/>
        <v>26.6446844779956</v>
      </c>
      <c r="N21" s="35">
        <f t="shared" si="2"/>
        <v>6.875</v>
      </c>
      <c r="O21" s="36">
        <f t="shared" si="3"/>
        <v>19.7696844779956</v>
      </c>
      <c r="P21" s="18"/>
      <c r="Q21" s="18"/>
      <c r="R21" s="18"/>
      <c r="S21" s="1"/>
      <c r="T21" s="1"/>
      <c r="U21" s="1"/>
      <c r="V21" s="1"/>
      <c r="W21" s="1"/>
    </row>
    <row r="22" spans="1:23" s="2" customFormat="1" ht="18.75">
      <c r="A22" s="14">
        <v>87</v>
      </c>
      <c r="B22" s="13">
        <v>1126397085</v>
      </c>
      <c r="C22" s="14" t="s">
        <v>311</v>
      </c>
      <c r="D22" s="13" t="s">
        <v>153</v>
      </c>
      <c r="E22" s="16">
        <v>0</v>
      </c>
      <c r="F22" s="16">
        <v>0</v>
      </c>
      <c r="G22" s="57" t="s">
        <v>187</v>
      </c>
      <c r="H22" s="18">
        <f t="shared" si="4"/>
        <v>0</v>
      </c>
      <c r="I22" s="16">
        <f t="shared" si="5"/>
        <v>0</v>
      </c>
      <c r="J22" s="16">
        <v>0</v>
      </c>
      <c r="K22" s="16">
        <f t="shared" si="0"/>
        <v>0</v>
      </c>
      <c r="L22" s="33">
        <v>25.1062847920381</v>
      </c>
      <c r="M22" s="34">
        <f t="shared" si="1"/>
        <v>25.1062847920381</v>
      </c>
      <c r="N22" s="35">
        <f t="shared" si="2"/>
        <v>0</v>
      </c>
      <c r="O22" s="36">
        <f t="shared" si="3"/>
        <v>25.1062847920381</v>
      </c>
      <c r="P22" s="18"/>
      <c r="Q22" s="18"/>
      <c r="R22" s="18"/>
      <c r="S22" s="1"/>
      <c r="T22" s="1"/>
      <c r="U22" s="1"/>
      <c r="V22" s="1"/>
      <c r="W22" s="1"/>
    </row>
    <row r="23" spans="1:23" s="1" customFormat="1" ht="18.75">
      <c r="A23" s="14">
        <v>92</v>
      </c>
      <c r="B23" s="13">
        <v>1367873925</v>
      </c>
      <c r="C23" s="13" t="s">
        <v>191</v>
      </c>
      <c r="D23" s="20" t="s">
        <v>159</v>
      </c>
      <c r="E23" s="16">
        <v>3</v>
      </c>
      <c r="F23" s="16">
        <v>60</v>
      </c>
      <c r="G23" s="23" t="s">
        <v>175</v>
      </c>
      <c r="H23" s="18">
        <f t="shared" si="4"/>
        <v>3.5</v>
      </c>
      <c r="I23" s="16">
        <f t="shared" si="5"/>
        <v>1.2</v>
      </c>
      <c r="J23" s="16">
        <v>0</v>
      </c>
      <c r="K23" s="16">
        <f t="shared" si="0"/>
        <v>4.7</v>
      </c>
      <c r="L23" s="33">
        <v>25.169622861229598</v>
      </c>
      <c r="M23" s="34">
        <f t="shared" si="1"/>
        <v>29.869622861229598</v>
      </c>
      <c r="N23" s="35">
        <f t="shared" si="2"/>
        <v>6.875</v>
      </c>
      <c r="O23" s="36">
        <f t="shared" si="3"/>
        <v>22.994622861229598</v>
      </c>
      <c r="P23" s="18"/>
      <c r="Q23" s="18"/>
      <c r="R23" s="47"/>
    </row>
    <row r="24" spans="1:23" s="1" customFormat="1" ht="18.75">
      <c r="A24" s="14">
        <v>94</v>
      </c>
      <c r="B24" s="13">
        <v>1885772704</v>
      </c>
      <c r="C24" s="13" t="s">
        <v>180</v>
      </c>
      <c r="D24" s="20"/>
      <c r="E24" s="16">
        <v>0</v>
      </c>
      <c r="F24" s="16">
        <v>0</v>
      </c>
      <c r="G24" s="57" t="s">
        <v>187</v>
      </c>
      <c r="H24" s="18">
        <f t="shared" si="4"/>
        <v>0</v>
      </c>
      <c r="I24" s="16">
        <f t="shared" si="5"/>
        <v>0</v>
      </c>
      <c r="J24" s="16">
        <v>0</v>
      </c>
      <c r="K24" s="16">
        <f t="shared" si="0"/>
        <v>0</v>
      </c>
      <c r="L24" s="33">
        <v>29.053106055752899</v>
      </c>
      <c r="M24" s="34">
        <f t="shared" si="1"/>
        <v>29.053106055752899</v>
      </c>
      <c r="N24" s="35">
        <f t="shared" si="2"/>
        <v>0</v>
      </c>
      <c r="O24" s="36">
        <f t="shared" si="3"/>
        <v>29.053106055752899</v>
      </c>
      <c r="P24" s="18"/>
      <c r="Q24" s="18"/>
      <c r="R24" s="47"/>
    </row>
    <row r="25" spans="1:23" s="1" customFormat="1" ht="18.75">
      <c r="A25" s="14">
        <v>103</v>
      </c>
      <c r="B25" s="13">
        <v>1540443440</v>
      </c>
      <c r="C25" s="13" t="s">
        <v>326</v>
      </c>
      <c r="D25" s="13" t="s">
        <v>193</v>
      </c>
      <c r="E25" s="16">
        <v>1</v>
      </c>
      <c r="F25" s="16">
        <v>50</v>
      </c>
      <c r="G25" s="23" t="s">
        <v>175</v>
      </c>
      <c r="H25" s="18">
        <f t="shared" si="4"/>
        <v>1</v>
      </c>
      <c r="I25" s="16">
        <f t="shared" si="5"/>
        <v>1</v>
      </c>
      <c r="J25" s="16">
        <v>0</v>
      </c>
      <c r="K25" s="16">
        <f t="shared" si="0"/>
        <v>2</v>
      </c>
      <c r="L25" s="33">
        <v>25.0187459871667</v>
      </c>
      <c r="M25" s="34">
        <f t="shared" si="1"/>
        <v>27.0187459871667</v>
      </c>
      <c r="N25" s="35">
        <f t="shared" si="2"/>
        <v>6.875</v>
      </c>
      <c r="O25" s="36">
        <f t="shared" si="3"/>
        <v>20.1437459871667</v>
      </c>
      <c r="P25" s="18"/>
      <c r="Q25" s="18"/>
      <c r="R25" s="18"/>
    </row>
    <row r="26" spans="1:23" s="1" customFormat="1" ht="18.75" customHeight="1">
      <c r="A26" s="14">
        <v>107</v>
      </c>
      <c r="B26" s="13">
        <v>662528105</v>
      </c>
      <c r="C26" s="13" t="s">
        <v>195</v>
      </c>
      <c r="D26" s="20"/>
      <c r="E26" s="16">
        <v>0</v>
      </c>
      <c r="F26" s="16">
        <v>0</v>
      </c>
      <c r="G26" s="57" t="s">
        <v>187</v>
      </c>
      <c r="H26" s="18">
        <f t="shared" si="4"/>
        <v>0</v>
      </c>
      <c r="I26" s="16">
        <f t="shared" si="5"/>
        <v>0</v>
      </c>
      <c r="J26" s="16">
        <v>0</v>
      </c>
      <c r="K26" s="16">
        <f t="shared" si="0"/>
        <v>0</v>
      </c>
      <c r="L26" s="33">
        <v>28.128268565663902</v>
      </c>
      <c r="M26" s="34">
        <f t="shared" si="1"/>
        <v>28.128268565663902</v>
      </c>
      <c r="N26" s="35">
        <f t="shared" si="2"/>
        <v>0</v>
      </c>
      <c r="O26" s="36">
        <f t="shared" si="3"/>
        <v>28.128268565663902</v>
      </c>
      <c r="P26" s="18"/>
      <c r="Q26" s="18"/>
      <c r="R26" s="47"/>
    </row>
    <row r="27" spans="1:23" s="1" customFormat="1" ht="18.75">
      <c r="A27" s="13">
        <v>110</v>
      </c>
      <c r="B27" s="13">
        <v>1968703358</v>
      </c>
      <c r="C27" s="14" t="s">
        <v>302</v>
      </c>
      <c r="D27" s="13" t="s">
        <v>239</v>
      </c>
      <c r="E27" s="16">
        <v>2</v>
      </c>
      <c r="F27" s="16">
        <v>60</v>
      </c>
      <c r="G27" s="23" t="s">
        <v>175</v>
      </c>
      <c r="H27" s="18">
        <f t="shared" si="4"/>
        <v>2</v>
      </c>
      <c r="I27" s="16">
        <f t="shared" si="5"/>
        <v>1.2</v>
      </c>
      <c r="J27" s="16">
        <v>0</v>
      </c>
      <c r="K27" s="16">
        <f t="shared" si="0"/>
        <v>3.2</v>
      </c>
      <c r="L27" s="33">
        <v>22.18</v>
      </c>
      <c r="M27" s="34">
        <f t="shared" si="1"/>
        <v>25.38</v>
      </c>
      <c r="N27" s="35">
        <f t="shared" si="2"/>
        <v>6.875</v>
      </c>
      <c r="O27" s="36">
        <f t="shared" si="3"/>
        <v>18.504999999999999</v>
      </c>
      <c r="P27" s="18"/>
      <c r="Q27" s="18"/>
      <c r="R27" s="33"/>
    </row>
    <row r="28" spans="1:23" s="1" customFormat="1" ht="18.75">
      <c r="A28" s="13">
        <v>116</v>
      </c>
      <c r="B28" s="13">
        <v>2122596917</v>
      </c>
      <c r="C28" s="14" t="s">
        <v>315</v>
      </c>
      <c r="D28" s="13" t="s">
        <v>217</v>
      </c>
      <c r="E28" s="16">
        <v>2</v>
      </c>
      <c r="F28" s="16">
        <v>60</v>
      </c>
      <c r="G28" s="57" t="s">
        <v>187</v>
      </c>
      <c r="H28" s="18">
        <f t="shared" si="4"/>
        <v>2</v>
      </c>
      <c r="I28" s="16">
        <f t="shared" si="5"/>
        <v>1.2</v>
      </c>
      <c r="J28" s="16">
        <v>0</v>
      </c>
      <c r="K28" s="16">
        <f t="shared" si="0"/>
        <v>3.2</v>
      </c>
      <c r="L28" s="33">
        <v>22.143985069144001</v>
      </c>
      <c r="M28" s="34">
        <f t="shared" si="1"/>
        <v>25.343985069144001</v>
      </c>
      <c r="N28" s="35">
        <f t="shared" si="2"/>
        <v>0</v>
      </c>
      <c r="O28" s="36">
        <f t="shared" si="3"/>
        <v>25.343985069144001</v>
      </c>
      <c r="P28" s="18"/>
      <c r="Q28" s="18"/>
      <c r="R28" s="48"/>
    </row>
    <row r="29" spans="1:23" s="2" customFormat="1" ht="18.75">
      <c r="A29" s="13">
        <v>118</v>
      </c>
      <c r="B29" s="13">
        <v>2018112397</v>
      </c>
      <c r="C29" s="14" t="s">
        <v>321</v>
      </c>
      <c r="D29" s="13" t="s">
        <v>290</v>
      </c>
      <c r="E29" s="16">
        <v>3</v>
      </c>
      <c r="F29" s="16">
        <v>60</v>
      </c>
      <c r="G29" s="23" t="s">
        <v>175</v>
      </c>
      <c r="H29" s="18">
        <f t="shared" si="4"/>
        <v>3.5</v>
      </c>
      <c r="I29" s="16">
        <f t="shared" si="5"/>
        <v>1.2</v>
      </c>
      <c r="J29" s="16">
        <v>0</v>
      </c>
      <c r="K29" s="16">
        <f t="shared" si="0"/>
        <v>4.7</v>
      </c>
      <c r="L29" s="33">
        <v>25.339126646349001</v>
      </c>
      <c r="M29" s="34">
        <f t="shared" si="1"/>
        <v>30.039126646349001</v>
      </c>
      <c r="N29" s="35">
        <f t="shared" si="2"/>
        <v>6.875</v>
      </c>
      <c r="O29" s="36">
        <f t="shared" si="3"/>
        <v>23.164126646349001</v>
      </c>
      <c r="P29" s="18"/>
      <c r="Q29" s="18"/>
      <c r="R29" s="48"/>
      <c r="S29" s="1"/>
      <c r="T29" s="1"/>
      <c r="U29" s="1"/>
      <c r="V29" s="1"/>
      <c r="W29" s="1"/>
    </row>
    <row r="30" spans="1:23" s="2" customFormat="1" ht="18.75">
      <c r="A30" s="14">
        <v>120</v>
      </c>
      <c r="B30" s="13">
        <v>171422146</v>
      </c>
      <c r="C30" s="14" t="s">
        <v>304</v>
      </c>
      <c r="D30" s="13" t="s">
        <v>246</v>
      </c>
      <c r="E30" s="16">
        <v>3</v>
      </c>
      <c r="F30" s="16">
        <v>60</v>
      </c>
      <c r="G30" s="45" t="s">
        <v>173</v>
      </c>
      <c r="H30" s="18">
        <f t="shared" si="4"/>
        <v>3.5</v>
      </c>
      <c r="I30" s="16">
        <f t="shared" si="5"/>
        <v>1.2</v>
      </c>
      <c r="J30" s="16">
        <v>0</v>
      </c>
      <c r="K30" s="16">
        <f t="shared" si="0"/>
        <v>4.7</v>
      </c>
      <c r="L30" s="33">
        <v>26.798619197086101</v>
      </c>
      <c r="M30" s="34">
        <f t="shared" si="1"/>
        <v>31.4986191970861</v>
      </c>
      <c r="N30" s="35">
        <f t="shared" si="2"/>
        <v>8.75</v>
      </c>
      <c r="O30" s="36">
        <f t="shared" si="3"/>
        <v>22.7486191970861</v>
      </c>
      <c r="P30" s="18"/>
      <c r="Q30" s="18"/>
      <c r="R30" s="48"/>
      <c r="S30" s="1"/>
      <c r="T30" s="1"/>
      <c r="U30" s="1"/>
      <c r="V30" s="1"/>
      <c r="W30" s="1"/>
    </row>
    <row r="31" spans="1:23" s="2" customFormat="1" ht="18.75">
      <c r="A31" s="14">
        <v>122</v>
      </c>
      <c r="B31" s="13">
        <v>1940099728</v>
      </c>
      <c r="C31" s="13" t="s">
        <v>228</v>
      </c>
      <c r="D31" s="20"/>
      <c r="E31" s="16">
        <v>3</v>
      </c>
      <c r="F31" s="16">
        <v>60</v>
      </c>
      <c r="G31" s="45" t="s">
        <v>173</v>
      </c>
      <c r="H31" s="18">
        <f t="shared" si="4"/>
        <v>3.5</v>
      </c>
      <c r="I31" s="16">
        <f t="shared" si="5"/>
        <v>1.2</v>
      </c>
      <c r="J31" s="16">
        <v>0</v>
      </c>
      <c r="K31" s="16">
        <f t="shared" si="0"/>
        <v>4.7</v>
      </c>
      <c r="L31" s="33">
        <v>27.4988168232438</v>
      </c>
      <c r="M31" s="34">
        <f t="shared" si="1"/>
        <v>32.198816823243803</v>
      </c>
      <c r="N31" s="35">
        <f t="shared" si="2"/>
        <v>8.75</v>
      </c>
      <c r="O31" s="36">
        <f t="shared" si="3"/>
        <v>23.448816823243803</v>
      </c>
      <c r="P31" s="18"/>
      <c r="Q31" s="18"/>
      <c r="R31" s="47"/>
      <c r="S31" s="1"/>
      <c r="T31" s="1"/>
      <c r="U31" s="1"/>
      <c r="V31" s="1"/>
      <c r="W31" s="1"/>
    </row>
    <row r="32" spans="1:23" s="2" customFormat="1" ht="18.75">
      <c r="A32" s="13">
        <v>126</v>
      </c>
      <c r="B32" s="13">
        <v>2052156392</v>
      </c>
      <c r="C32" s="14" t="s">
        <v>234</v>
      </c>
      <c r="D32" s="21"/>
      <c r="E32" s="16">
        <v>0</v>
      </c>
      <c r="F32" s="16">
        <v>0</v>
      </c>
      <c r="G32" s="57" t="s">
        <v>187</v>
      </c>
      <c r="H32" s="18">
        <f t="shared" si="4"/>
        <v>0</v>
      </c>
      <c r="I32" s="16">
        <f t="shared" si="5"/>
        <v>0</v>
      </c>
      <c r="J32" s="16">
        <v>0</v>
      </c>
      <c r="K32" s="16">
        <f t="shared" si="0"/>
        <v>0</v>
      </c>
      <c r="L32" s="33">
        <v>23.487854270305899</v>
      </c>
      <c r="M32" s="34">
        <f t="shared" si="1"/>
        <v>23.487854270305899</v>
      </c>
      <c r="N32" s="35">
        <f t="shared" si="2"/>
        <v>0</v>
      </c>
      <c r="O32" s="36">
        <f t="shared" si="3"/>
        <v>23.487854270305899</v>
      </c>
      <c r="P32" s="18"/>
      <c r="Q32" s="18"/>
      <c r="R32" s="47"/>
      <c r="S32" s="1"/>
      <c r="T32" s="1"/>
      <c r="U32" s="1"/>
      <c r="V32" s="1"/>
      <c r="W32" s="1"/>
    </row>
    <row r="33" spans="1:23" s="2" customFormat="1" ht="18.75">
      <c r="A33" s="13">
        <v>127</v>
      </c>
      <c r="B33" s="13">
        <v>615908706</v>
      </c>
      <c r="C33" s="14" t="s">
        <v>300</v>
      </c>
      <c r="D33" s="21" t="s">
        <v>240</v>
      </c>
      <c r="E33" s="16">
        <v>2</v>
      </c>
      <c r="F33" s="16">
        <v>20</v>
      </c>
      <c r="G33" s="57" t="s">
        <v>187</v>
      </c>
      <c r="H33" s="18">
        <f t="shared" si="4"/>
        <v>2</v>
      </c>
      <c r="I33" s="16">
        <f t="shared" si="5"/>
        <v>0.4</v>
      </c>
      <c r="J33" s="16">
        <v>0</v>
      </c>
      <c r="K33" s="16">
        <f t="shared" si="0"/>
        <v>2.4</v>
      </c>
      <c r="L33" s="33">
        <v>20.3580877041543</v>
      </c>
      <c r="M33" s="34">
        <f t="shared" si="1"/>
        <v>22.758087704154299</v>
      </c>
      <c r="N33" s="35">
        <f t="shared" si="2"/>
        <v>0</v>
      </c>
      <c r="O33" s="36">
        <f t="shared" si="3"/>
        <v>22.758087704154299</v>
      </c>
      <c r="P33" s="18"/>
      <c r="Q33" s="18"/>
      <c r="R33" s="47"/>
      <c r="S33" s="1"/>
      <c r="T33" s="1"/>
      <c r="U33" s="1"/>
      <c r="V33" s="1"/>
      <c r="W33" s="1"/>
    </row>
    <row r="34" spans="1:23" s="2" customFormat="1" ht="18.75">
      <c r="A34" s="13">
        <v>128</v>
      </c>
      <c r="B34" s="13">
        <v>1214614935</v>
      </c>
      <c r="C34" s="14" t="s">
        <v>319</v>
      </c>
      <c r="D34" s="21" t="s">
        <v>257</v>
      </c>
      <c r="E34" s="16">
        <v>3</v>
      </c>
      <c r="F34" s="16">
        <v>60</v>
      </c>
      <c r="G34" s="23" t="s">
        <v>175</v>
      </c>
      <c r="H34" s="18">
        <f t="shared" si="4"/>
        <v>3.5</v>
      </c>
      <c r="I34" s="16">
        <f t="shared" si="5"/>
        <v>1.2</v>
      </c>
      <c r="J34" s="16">
        <v>0</v>
      </c>
      <c r="K34" s="16">
        <f t="shared" si="0"/>
        <v>4.7</v>
      </c>
      <c r="L34" s="33">
        <v>21.666728223473601</v>
      </c>
      <c r="M34" s="34">
        <f t="shared" si="1"/>
        <v>26.366728223473601</v>
      </c>
      <c r="N34" s="35">
        <f t="shared" si="2"/>
        <v>6.875</v>
      </c>
      <c r="O34" s="36">
        <f t="shared" si="3"/>
        <v>19.491728223473601</v>
      </c>
      <c r="P34" s="18"/>
      <c r="Q34" s="18"/>
      <c r="R34" s="47"/>
      <c r="S34" s="1"/>
      <c r="T34" s="1"/>
      <c r="U34" s="1"/>
      <c r="V34" s="1"/>
      <c r="W34" s="1"/>
    </row>
    <row r="35" spans="1:23" s="2" customFormat="1" ht="18.75">
      <c r="A35" s="13">
        <v>130</v>
      </c>
      <c r="B35" s="13">
        <v>1957463045</v>
      </c>
      <c r="C35" s="14" t="s">
        <v>238</v>
      </c>
      <c r="D35" s="21"/>
      <c r="E35" s="16">
        <v>3</v>
      </c>
      <c r="F35" s="16">
        <v>60</v>
      </c>
      <c r="G35" s="45" t="s">
        <v>173</v>
      </c>
      <c r="H35" s="18">
        <f t="shared" si="4"/>
        <v>3.5</v>
      </c>
      <c r="I35" s="16">
        <f t="shared" si="5"/>
        <v>1.2</v>
      </c>
      <c r="J35" s="16">
        <v>0</v>
      </c>
      <c r="K35" s="16">
        <f t="shared" si="0"/>
        <v>4.7</v>
      </c>
      <c r="L35" s="33">
        <v>27.160097228403899</v>
      </c>
      <c r="M35" s="34">
        <f t="shared" si="1"/>
        <v>31.860097228403898</v>
      </c>
      <c r="N35" s="35">
        <f t="shared" si="2"/>
        <v>8.75</v>
      </c>
      <c r="O35" s="36">
        <f t="shared" si="3"/>
        <v>23.110097228403898</v>
      </c>
      <c r="P35" s="18"/>
      <c r="Q35" s="18"/>
      <c r="R35" s="47"/>
      <c r="S35" s="1"/>
      <c r="T35" s="1"/>
      <c r="U35" s="1"/>
      <c r="V35" s="1"/>
      <c r="W35" s="1"/>
    </row>
    <row r="36" spans="1:23" s="2" customFormat="1" ht="18.75">
      <c r="A36" s="13">
        <v>133</v>
      </c>
      <c r="B36" s="13">
        <v>650420877</v>
      </c>
      <c r="C36" s="14" t="s">
        <v>325</v>
      </c>
      <c r="D36" s="14" t="s">
        <v>318</v>
      </c>
      <c r="E36" s="16">
        <v>0</v>
      </c>
      <c r="F36" s="16">
        <v>0</v>
      </c>
      <c r="G36" s="57" t="s">
        <v>187</v>
      </c>
      <c r="H36" s="18">
        <f t="shared" si="4"/>
        <v>0</v>
      </c>
      <c r="I36" s="16">
        <f t="shared" si="5"/>
        <v>0</v>
      </c>
      <c r="J36" s="16">
        <v>0</v>
      </c>
      <c r="K36" s="16">
        <f t="shared" si="0"/>
        <v>0</v>
      </c>
      <c r="L36" s="33">
        <v>26.011578882805001</v>
      </c>
      <c r="M36" s="34">
        <f t="shared" si="1"/>
        <v>26.011578882805001</v>
      </c>
      <c r="N36" s="35">
        <f t="shared" si="2"/>
        <v>0</v>
      </c>
      <c r="O36" s="36">
        <f t="shared" si="3"/>
        <v>26.011578882805001</v>
      </c>
      <c r="P36" s="18"/>
      <c r="Q36" s="18"/>
      <c r="R36" s="47"/>
      <c r="S36" s="1"/>
      <c r="T36" s="1"/>
      <c r="U36" s="1"/>
      <c r="V36" s="1"/>
      <c r="W36" s="1"/>
    </row>
    <row r="37" spans="1:23" s="1" customFormat="1" ht="18.75">
      <c r="A37" s="13">
        <v>138</v>
      </c>
      <c r="B37" s="13">
        <v>1440730282</v>
      </c>
      <c r="C37" s="14" t="s">
        <v>336</v>
      </c>
      <c r="D37" s="14" t="s">
        <v>258</v>
      </c>
      <c r="E37" s="16">
        <v>0</v>
      </c>
      <c r="F37" s="16">
        <v>60</v>
      </c>
      <c r="G37" s="57" t="s">
        <v>187</v>
      </c>
      <c r="H37" s="18">
        <f t="shared" si="4"/>
        <v>0</v>
      </c>
      <c r="I37" s="16">
        <f t="shared" si="5"/>
        <v>1.2</v>
      </c>
      <c r="J37" s="16">
        <v>0</v>
      </c>
      <c r="K37" s="16">
        <f t="shared" ref="K37:K64" si="6">SUM(I37+H37+J37)</f>
        <v>1.2</v>
      </c>
      <c r="L37" s="33">
        <v>29.149027924995099</v>
      </c>
      <c r="M37" s="34">
        <f t="shared" ref="M37:M64" si="7">K37+L37</f>
        <v>30.349027924995099</v>
      </c>
      <c r="N37" s="35">
        <f t="shared" ref="N37:N64" si="8">VLOOKUP(G37,$S$3:$T$10,2,FALSE)</f>
        <v>0</v>
      </c>
      <c r="O37" s="36">
        <f t="shared" ref="O37:O64" si="9">M37-N37</f>
        <v>30.349027924995099</v>
      </c>
      <c r="P37" s="18"/>
      <c r="Q37" s="18"/>
      <c r="R37" s="47"/>
    </row>
    <row r="38" spans="1:23" s="2" customFormat="1" ht="18.75">
      <c r="A38" s="13">
        <v>140</v>
      </c>
      <c r="B38" s="13">
        <v>1065672847</v>
      </c>
      <c r="C38" s="14" t="s">
        <v>259</v>
      </c>
      <c r="D38" s="21"/>
      <c r="E38" s="16">
        <v>0</v>
      </c>
      <c r="F38" s="16">
        <v>0</v>
      </c>
      <c r="G38" s="57" t="s">
        <v>187</v>
      </c>
      <c r="H38" s="18">
        <f t="shared" si="4"/>
        <v>0</v>
      </c>
      <c r="I38" s="16">
        <f t="shared" si="5"/>
        <v>0</v>
      </c>
      <c r="J38" s="16">
        <v>0</v>
      </c>
      <c r="K38" s="16">
        <f t="shared" si="6"/>
        <v>0</v>
      </c>
      <c r="L38" s="33">
        <v>27.807848165689801</v>
      </c>
      <c r="M38" s="34">
        <f t="shared" si="7"/>
        <v>27.807848165689801</v>
      </c>
      <c r="N38" s="35">
        <f t="shared" si="8"/>
        <v>0</v>
      </c>
      <c r="O38" s="36">
        <f t="shared" si="9"/>
        <v>27.807848165689801</v>
      </c>
      <c r="P38" s="18"/>
      <c r="Q38" s="18"/>
      <c r="R38" s="47"/>
      <c r="S38" s="1"/>
      <c r="T38" s="1"/>
      <c r="U38" s="1"/>
      <c r="V38" s="1"/>
      <c r="W38" s="1"/>
    </row>
    <row r="39" spans="1:23" s="2" customFormat="1" ht="18.75">
      <c r="A39" s="13">
        <v>141</v>
      </c>
      <c r="B39" s="13">
        <v>1190305158</v>
      </c>
      <c r="C39" s="14" t="s">
        <v>261</v>
      </c>
      <c r="D39" s="21"/>
      <c r="E39" s="16">
        <v>2</v>
      </c>
      <c r="F39" s="16">
        <v>60</v>
      </c>
      <c r="G39" s="43" t="s">
        <v>166</v>
      </c>
      <c r="H39" s="18">
        <f t="shared" ref="H39:H64" si="10">E39+IF(E39&gt;2,(E39-2)*0.5,0)</f>
        <v>2</v>
      </c>
      <c r="I39" s="16">
        <f t="shared" ref="I39:I64" si="11">F39/$T$14</f>
        <v>1.2</v>
      </c>
      <c r="J39" s="16">
        <v>0</v>
      </c>
      <c r="K39" s="16">
        <f t="shared" si="6"/>
        <v>3.2</v>
      </c>
      <c r="L39" s="33">
        <v>30.790983670068702</v>
      </c>
      <c r="M39" s="34">
        <f t="shared" si="7"/>
        <v>33.990983670068701</v>
      </c>
      <c r="N39" s="35">
        <f t="shared" si="8"/>
        <v>10.625</v>
      </c>
      <c r="O39" s="36">
        <f t="shared" si="9"/>
        <v>23.365983670068701</v>
      </c>
      <c r="P39" s="18"/>
      <c r="Q39" s="18"/>
      <c r="R39" s="47"/>
      <c r="S39" s="1"/>
      <c r="T39" s="1"/>
      <c r="U39" s="1"/>
      <c r="V39" s="1"/>
      <c r="W39" s="1"/>
    </row>
    <row r="40" spans="1:23" s="2" customFormat="1" ht="18.75">
      <c r="A40" s="13">
        <v>143</v>
      </c>
      <c r="B40" s="13">
        <v>1963007427</v>
      </c>
      <c r="C40" s="14" t="s">
        <v>307</v>
      </c>
      <c r="D40" s="14" t="s">
        <v>270</v>
      </c>
      <c r="E40" s="16">
        <v>3</v>
      </c>
      <c r="F40" s="16">
        <v>60</v>
      </c>
      <c r="G40" s="45" t="s">
        <v>173</v>
      </c>
      <c r="H40" s="18">
        <f t="shared" si="10"/>
        <v>3.5</v>
      </c>
      <c r="I40" s="16">
        <f t="shared" si="11"/>
        <v>1.2</v>
      </c>
      <c r="J40" s="16">
        <v>0</v>
      </c>
      <c r="K40" s="16">
        <f t="shared" si="6"/>
        <v>4.7</v>
      </c>
      <c r="L40" s="33">
        <v>27.788355679351</v>
      </c>
      <c r="M40" s="34">
        <f t="shared" si="7"/>
        <v>32.488355679351002</v>
      </c>
      <c r="N40" s="35">
        <f t="shared" si="8"/>
        <v>8.75</v>
      </c>
      <c r="O40" s="36">
        <f t="shared" si="9"/>
        <v>23.738355679351002</v>
      </c>
      <c r="P40" s="18"/>
      <c r="Q40" s="18"/>
      <c r="R40" s="47"/>
      <c r="S40" s="1"/>
      <c r="T40" s="1"/>
      <c r="U40" s="1"/>
      <c r="V40" s="1"/>
      <c r="W40" s="1"/>
    </row>
    <row r="41" spans="1:23" s="2" customFormat="1" ht="18.75">
      <c r="A41" s="13">
        <v>144</v>
      </c>
      <c r="B41" s="13">
        <v>1763923855</v>
      </c>
      <c r="C41" s="14" t="s">
        <v>269</v>
      </c>
      <c r="D41" s="21"/>
      <c r="E41" s="16">
        <v>2</v>
      </c>
      <c r="F41" s="16">
        <v>50</v>
      </c>
      <c r="G41" s="23" t="s">
        <v>175</v>
      </c>
      <c r="H41" s="18">
        <f t="shared" si="10"/>
        <v>2</v>
      </c>
      <c r="I41" s="16">
        <f t="shared" si="11"/>
        <v>1</v>
      </c>
      <c r="J41" s="16">
        <v>0</v>
      </c>
      <c r="K41" s="16">
        <f t="shared" si="6"/>
        <v>3</v>
      </c>
      <c r="L41" s="33">
        <v>23.914396407505201</v>
      </c>
      <c r="M41" s="34">
        <f t="shared" si="7"/>
        <v>26.914396407505201</v>
      </c>
      <c r="N41" s="35">
        <f t="shared" si="8"/>
        <v>6.875</v>
      </c>
      <c r="O41" s="36">
        <f t="shared" si="9"/>
        <v>20.039396407505201</v>
      </c>
      <c r="P41" s="4"/>
      <c r="Q41" s="4"/>
      <c r="R41" s="4"/>
      <c r="S41" s="1"/>
      <c r="T41" s="1"/>
      <c r="U41" s="1"/>
      <c r="V41" s="1"/>
      <c r="W41" s="1"/>
    </row>
    <row r="42" spans="1:23" s="1" customFormat="1" ht="18.75">
      <c r="A42" s="13">
        <v>148</v>
      </c>
      <c r="B42" s="13">
        <v>1579518877</v>
      </c>
      <c r="C42" s="14" t="s">
        <v>274</v>
      </c>
      <c r="D42" s="21"/>
      <c r="E42" s="16">
        <v>1</v>
      </c>
      <c r="F42" s="16">
        <v>50</v>
      </c>
      <c r="G42" s="57" t="s">
        <v>187</v>
      </c>
      <c r="H42" s="18">
        <f t="shared" si="10"/>
        <v>1</v>
      </c>
      <c r="I42" s="16">
        <f t="shared" si="11"/>
        <v>1</v>
      </c>
      <c r="J42" s="16">
        <v>0</v>
      </c>
      <c r="K42" s="16">
        <f t="shared" si="6"/>
        <v>2</v>
      </c>
      <c r="L42" s="33">
        <v>23.042023081941501</v>
      </c>
      <c r="M42" s="34">
        <f t="shared" si="7"/>
        <v>25.042023081941501</v>
      </c>
      <c r="N42" s="35">
        <f t="shared" si="8"/>
        <v>0</v>
      </c>
      <c r="O42" s="36">
        <f t="shared" si="9"/>
        <v>25.042023081941501</v>
      </c>
      <c r="P42" s="4"/>
      <c r="Q42" s="4"/>
      <c r="R42" s="4"/>
    </row>
    <row r="43" spans="1:23" s="1" customFormat="1" ht="18.75">
      <c r="A43" s="13">
        <v>152</v>
      </c>
      <c r="B43" s="13">
        <v>808637979</v>
      </c>
      <c r="C43" s="14" t="s">
        <v>288</v>
      </c>
      <c r="D43" s="14" t="s">
        <v>277</v>
      </c>
      <c r="E43" s="16">
        <v>0</v>
      </c>
      <c r="F43" s="16">
        <v>0</v>
      </c>
      <c r="G43" s="57" t="s">
        <v>187</v>
      </c>
      <c r="H43" s="18">
        <f t="shared" si="10"/>
        <v>0</v>
      </c>
      <c r="I43" s="16">
        <f t="shared" si="11"/>
        <v>0</v>
      </c>
      <c r="J43" s="16">
        <v>0</v>
      </c>
      <c r="K43" s="16">
        <f t="shared" si="6"/>
        <v>0</v>
      </c>
      <c r="L43" s="33">
        <v>21.415154772436001</v>
      </c>
      <c r="M43" s="34">
        <f t="shared" si="7"/>
        <v>21.415154772436001</v>
      </c>
      <c r="N43" s="35">
        <f t="shared" si="8"/>
        <v>0</v>
      </c>
      <c r="O43" s="36">
        <f t="shared" si="9"/>
        <v>21.415154772436001</v>
      </c>
      <c r="P43" s="4"/>
      <c r="Q43" s="4"/>
      <c r="R43" s="4"/>
    </row>
    <row r="44" spans="1:23" s="1" customFormat="1" ht="18.75">
      <c r="A44" s="13">
        <v>153</v>
      </c>
      <c r="B44" s="13">
        <v>666586355</v>
      </c>
      <c r="C44" s="14" t="s">
        <v>282</v>
      </c>
      <c r="D44" s="21"/>
      <c r="E44" s="16">
        <v>0</v>
      </c>
      <c r="F44" s="16">
        <v>0</v>
      </c>
      <c r="G44" s="57" t="s">
        <v>187</v>
      </c>
      <c r="H44" s="18">
        <f t="shared" si="10"/>
        <v>0</v>
      </c>
      <c r="I44" s="16">
        <f t="shared" si="11"/>
        <v>0</v>
      </c>
      <c r="J44" s="16">
        <v>0</v>
      </c>
      <c r="K44" s="16">
        <f t="shared" si="6"/>
        <v>0</v>
      </c>
      <c r="L44" s="33">
        <v>27.8929007376641</v>
      </c>
      <c r="M44" s="34">
        <f t="shared" si="7"/>
        <v>27.8929007376641</v>
      </c>
      <c r="N44" s="35">
        <f t="shared" si="8"/>
        <v>0</v>
      </c>
      <c r="O44" s="36">
        <f t="shared" si="9"/>
        <v>27.8929007376641</v>
      </c>
      <c r="P44" s="4"/>
      <c r="Q44" s="4"/>
      <c r="R44" s="4"/>
    </row>
    <row r="45" spans="1:23" s="1" customFormat="1" ht="18.75">
      <c r="A45" s="13">
        <v>155</v>
      </c>
      <c r="B45" s="13">
        <v>1532576874</v>
      </c>
      <c r="C45" s="14" t="s">
        <v>306</v>
      </c>
      <c r="D45" s="14" t="s">
        <v>283</v>
      </c>
      <c r="E45" s="16">
        <v>3</v>
      </c>
      <c r="F45" s="16">
        <v>60</v>
      </c>
      <c r="G45" s="23" t="s">
        <v>175</v>
      </c>
      <c r="H45" s="18">
        <f t="shared" si="10"/>
        <v>3.5</v>
      </c>
      <c r="I45" s="16">
        <f t="shared" si="11"/>
        <v>1.2</v>
      </c>
      <c r="J45" s="16">
        <v>0</v>
      </c>
      <c r="K45" s="16">
        <f t="shared" si="6"/>
        <v>4.7</v>
      </c>
      <c r="L45" s="33">
        <v>24.8408329065674</v>
      </c>
      <c r="M45" s="34">
        <f t="shared" si="7"/>
        <v>29.540832906567399</v>
      </c>
      <c r="N45" s="35">
        <f t="shared" si="8"/>
        <v>6.875</v>
      </c>
      <c r="O45" s="36">
        <f t="shared" si="9"/>
        <v>22.665832906567399</v>
      </c>
      <c r="P45" s="4"/>
      <c r="Q45" s="4"/>
      <c r="R45" s="4"/>
    </row>
    <row r="46" spans="1:23" s="3" customFormat="1" ht="18.75">
      <c r="A46" s="13">
        <v>156</v>
      </c>
      <c r="B46" s="13">
        <v>1754610165</v>
      </c>
      <c r="C46" s="14" t="s">
        <v>316</v>
      </c>
      <c r="D46" s="15"/>
      <c r="E46" s="16">
        <v>3</v>
      </c>
      <c r="F46" s="16">
        <v>60</v>
      </c>
      <c r="G46" s="23" t="s">
        <v>175</v>
      </c>
      <c r="H46" s="18">
        <f t="shared" si="10"/>
        <v>3.5</v>
      </c>
      <c r="I46" s="16">
        <f t="shared" si="11"/>
        <v>1.2</v>
      </c>
      <c r="J46" s="16">
        <v>0</v>
      </c>
      <c r="K46" s="16">
        <f t="shared" si="6"/>
        <v>4.7</v>
      </c>
      <c r="L46" s="33">
        <v>26.227020913982301</v>
      </c>
      <c r="M46" s="34">
        <f t="shared" si="7"/>
        <v>30.9270209139823</v>
      </c>
      <c r="N46" s="35">
        <f t="shared" si="8"/>
        <v>6.875</v>
      </c>
      <c r="O46" s="36">
        <f t="shared" si="9"/>
        <v>24.0520209139823</v>
      </c>
      <c r="P46" s="4"/>
      <c r="Q46" s="4"/>
      <c r="R46" s="4"/>
    </row>
    <row r="47" spans="1:23" s="3" customFormat="1" ht="18.75">
      <c r="A47" s="13">
        <v>157</v>
      </c>
      <c r="B47" s="13">
        <v>738646680</v>
      </c>
      <c r="C47" s="14" t="s">
        <v>284</v>
      </c>
      <c r="D47" s="15"/>
      <c r="E47" s="16">
        <v>0</v>
      </c>
      <c r="F47" s="16">
        <v>0</v>
      </c>
      <c r="G47" s="57" t="s">
        <v>187</v>
      </c>
      <c r="H47" s="18">
        <f t="shared" si="10"/>
        <v>0</v>
      </c>
      <c r="I47" s="16">
        <f t="shared" si="11"/>
        <v>0</v>
      </c>
      <c r="J47" s="16">
        <v>0</v>
      </c>
      <c r="K47" s="16">
        <f t="shared" si="6"/>
        <v>0</v>
      </c>
      <c r="L47" s="33">
        <v>30.0249119486372</v>
      </c>
      <c r="M47" s="34">
        <f t="shared" si="7"/>
        <v>30.0249119486372</v>
      </c>
      <c r="N47" s="35">
        <f t="shared" si="8"/>
        <v>0</v>
      </c>
      <c r="O47" s="36">
        <f t="shared" si="9"/>
        <v>30.0249119486372</v>
      </c>
      <c r="P47" s="4"/>
      <c r="Q47" s="4"/>
      <c r="R47" s="4"/>
    </row>
    <row r="48" spans="1:23" s="3" customFormat="1" ht="18.75">
      <c r="A48" s="13">
        <v>161</v>
      </c>
      <c r="B48" s="13">
        <v>93971185</v>
      </c>
      <c r="C48" s="14" t="s">
        <v>289</v>
      </c>
      <c r="D48" s="15"/>
      <c r="E48" s="16">
        <v>0</v>
      </c>
      <c r="F48" s="16">
        <v>0</v>
      </c>
      <c r="G48" s="57" t="s">
        <v>187</v>
      </c>
      <c r="H48" s="18">
        <f t="shared" si="10"/>
        <v>0</v>
      </c>
      <c r="I48" s="16">
        <f t="shared" si="11"/>
        <v>0</v>
      </c>
      <c r="J48" s="16">
        <v>0</v>
      </c>
      <c r="K48" s="16">
        <f t="shared" si="6"/>
        <v>0</v>
      </c>
      <c r="L48" s="33">
        <v>23.488893639039102</v>
      </c>
      <c r="M48" s="34">
        <f t="shared" si="7"/>
        <v>23.488893639039102</v>
      </c>
      <c r="N48" s="35">
        <f t="shared" si="8"/>
        <v>0</v>
      </c>
      <c r="O48" s="36">
        <f t="shared" si="9"/>
        <v>23.488893639039102</v>
      </c>
      <c r="P48" s="18"/>
      <c r="Q48" s="4"/>
      <c r="R48" s="4"/>
    </row>
    <row r="49" spans="1:18" ht="18.75">
      <c r="A49" s="13">
        <v>162</v>
      </c>
      <c r="B49" s="13">
        <v>1835331798</v>
      </c>
      <c r="C49" s="14" t="s">
        <v>292</v>
      </c>
      <c r="D49" s="15"/>
      <c r="E49" s="16">
        <v>0</v>
      </c>
      <c r="F49" s="16">
        <v>0</v>
      </c>
      <c r="G49" s="57" t="s">
        <v>187</v>
      </c>
      <c r="H49" s="18">
        <f t="shared" si="10"/>
        <v>0</v>
      </c>
      <c r="I49" s="16">
        <f t="shared" si="11"/>
        <v>0</v>
      </c>
      <c r="J49" s="16">
        <v>0</v>
      </c>
      <c r="K49" s="16">
        <f t="shared" si="6"/>
        <v>0</v>
      </c>
      <c r="L49" s="33">
        <v>20.7567942282801</v>
      </c>
      <c r="M49" s="34">
        <f t="shared" si="7"/>
        <v>20.7567942282801</v>
      </c>
      <c r="N49" s="35">
        <f t="shared" si="8"/>
        <v>0</v>
      </c>
      <c r="O49" s="36">
        <f t="shared" si="9"/>
        <v>20.7567942282801</v>
      </c>
      <c r="P49" s="4"/>
      <c r="Q49" s="4"/>
      <c r="R49" s="4"/>
    </row>
    <row r="50" spans="1:18" ht="18.75">
      <c r="A50" s="13">
        <v>163</v>
      </c>
      <c r="B50" s="13">
        <v>1354654615</v>
      </c>
      <c r="C50" s="14" t="s">
        <v>293</v>
      </c>
      <c r="D50" s="15"/>
      <c r="E50" s="16">
        <v>0</v>
      </c>
      <c r="F50" s="16">
        <v>0</v>
      </c>
      <c r="G50" s="57" t="s">
        <v>187</v>
      </c>
      <c r="H50" s="18">
        <f t="shared" si="10"/>
        <v>0</v>
      </c>
      <c r="I50" s="16">
        <f t="shared" si="11"/>
        <v>0</v>
      </c>
      <c r="J50" s="16">
        <v>0</v>
      </c>
      <c r="K50" s="16">
        <f t="shared" si="6"/>
        <v>0</v>
      </c>
      <c r="L50" s="33">
        <v>19.263360960545</v>
      </c>
      <c r="M50" s="34">
        <f t="shared" si="7"/>
        <v>19.263360960545</v>
      </c>
      <c r="N50" s="35">
        <f t="shared" si="8"/>
        <v>0</v>
      </c>
      <c r="O50" s="36">
        <f t="shared" si="9"/>
        <v>19.263360960545</v>
      </c>
      <c r="P50" s="4"/>
      <c r="Q50" s="4"/>
      <c r="R50" s="4"/>
    </row>
    <row r="51" spans="1:18" ht="18.75">
      <c r="A51" s="13">
        <v>164</v>
      </c>
      <c r="B51" s="13">
        <v>1005320430</v>
      </c>
      <c r="C51" s="14" t="s">
        <v>294</v>
      </c>
      <c r="D51" s="15"/>
      <c r="E51" s="16">
        <v>0</v>
      </c>
      <c r="F51" s="16">
        <v>60</v>
      </c>
      <c r="G51" s="57" t="s">
        <v>187</v>
      </c>
      <c r="H51" s="18">
        <f t="shared" si="10"/>
        <v>0</v>
      </c>
      <c r="I51" s="16">
        <f t="shared" si="11"/>
        <v>1.2</v>
      </c>
      <c r="J51" s="16">
        <v>0</v>
      </c>
      <c r="K51" s="16">
        <f t="shared" si="6"/>
        <v>1.2</v>
      </c>
      <c r="L51" s="33">
        <v>31.677710649484201</v>
      </c>
      <c r="M51" s="34">
        <f t="shared" si="7"/>
        <v>32.8777106494842</v>
      </c>
      <c r="N51" s="35">
        <f t="shared" si="8"/>
        <v>0</v>
      </c>
      <c r="O51" s="36">
        <f t="shared" si="9"/>
        <v>32.8777106494842</v>
      </c>
      <c r="P51" s="4"/>
      <c r="Q51" s="4"/>
      <c r="R51" s="4"/>
    </row>
    <row r="52" spans="1:18" ht="18.75">
      <c r="A52" s="13">
        <v>165</v>
      </c>
      <c r="B52" s="13">
        <v>1512494000</v>
      </c>
      <c r="C52" s="14" t="s">
        <v>295</v>
      </c>
      <c r="D52" s="15"/>
      <c r="E52" s="16">
        <v>0</v>
      </c>
      <c r="F52" s="16">
        <v>0</v>
      </c>
      <c r="G52" s="57" t="s">
        <v>187</v>
      </c>
      <c r="H52" s="18">
        <f t="shared" si="10"/>
        <v>0</v>
      </c>
      <c r="I52" s="16">
        <f t="shared" si="11"/>
        <v>0</v>
      </c>
      <c r="J52" s="16">
        <v>0</v>
      </c>
      <c r="K52" s="16">
        <f t="shared" si="6"/>
        <v>0</v>
      </c>
      <c r="L52" s="33">
        <v>21.898196656806199</v>
      </c>
      <c r="M52" s="34">
        <f t="shared" si="7"/>
        <v>21.898196656806199</v>
      </c>
      <c r="N52" s="35">
        <f t="shared" si="8"/>
        <v>0</v>
      </c>
      <c r="O52" s="36">
        <f t="shared" si="9"/>
        <v>21.898196656806199</v>
      </c>
      <c r="P52" s="4"/>
      <c r="Q52" s="4"/>
      <c r="R52" s="4"/>
    </row>
    <row r="53" spans="1:18" ht="18.75">
      <c r="A53" s="13">
        <v>166</v>
      </c>
      <c r="B53" s="13">
        <v>76900076</v>
      </c>
      <c r="C53" s="14" t="s">
        <v>296</v>
      </c>
      <c r="D53" s="15"/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20.1080097559317</v>
      </c>
      <c r="M53" s="34">
        <f t="shared" si="7"/>
        <v>20.1080097559317</v>
      </c>
      <c r="N53" s="35">
        <f t="shared" si="8"/>
        <v>0</v>
      </c>
      <c r="O53" s="36">
        <f t="shared" si="9"/>
        <v>20.1080097559317</v>
      </c>
      <c r="P53" s="4"/>
      <c r="Q53" s="4"/>
      <c r="R53" s="4"/>
    </row>
    <row r="54" spans="1:18" ht="18.75">
      <c r="A54" s="13">
        <v>167</v>
      </c>
      <c r="B54" s="13">
        <v>1173807161</v>
      </c>
      <c r="C54" s="14" t="s">
        <v>324</v>
      </c>
      <c r="D54" s="15"/>
      <c r="E54" s="16">
        <v>0</v>
      </c>
      <c r="F54" s="16">
        <v>40</v>
      </c>
      <c r="G54" s="57" t="s">
        <v>187</v>
      </c>
      <c r="H54" s="18">
        <f t="shared" si="10"/>
        <v>0</v>
      </c>
      <c r="I54" s="16">
        <f t="shared" si="11"/>
        <v>0.8</v>
      </c>
      <c r="J54" s="16">
        <v>0</v>
      </c>
      <c r="K54" s="16">
        <f t="shared" si="6"/>
        <v>0.8</v>
      </c>
      <c r="L54" s="33">
        <v>31.097715285338101</v>
      </c>
      <c r="M54" s="34">
        <f t="shared" si="7"/>
        <v>31.897715285338101</v>
      </c>
      <c r="N54" s="35">
        <f t="shared" si="8"/>
        <v>0</v>
      </c>
      <c r="O54" s="36">
        <f t="shared" si="9"/>
        <v>31.897715285338101</v>
      </c>
      <c r="P54" s="4"/>
      <c r="Q54" s="4"/>
      <c r="R54" s="4"/>
    </row>
    <row r="55" spans="1:18" ht="18.75">
      <c r="A55" s="13">
        <v>169</v>
      </c>
      <c r="B55" s="13">
        <v>1280938546</v>
      </c>
      <c r="C55" s="14" t="s">
        <v>317</v>
      </c>
      <c r="D55" s="15"/>
      <c r="E55" s="16">
        <v>0</v>
      </c>
      <c r="F55" s="16">
        <v>0</v>
      </c>
      <c r="G55" s="57" t="s">
        <v>187</v>
      </c>
      <c r="H55" s="18">
        <f t="shared" si="10"/>
        <v>0</v>
      </c>
      <c r="I55" s="16">
        <f t="shared" si="11"/>
        <v>0</v>
      </c>
      <c r="J55" s="16">
        <v>0</v>
      </c>
      <c r="K55" s="16">
        <f t="shared" si="6"/>
        <v>0</v>
      </c>
      <c r="L55" s="33">
        <v>22.736320808353302</v>
      </c>
      <c r="M55" s="34">
        <f t="shared" si="7"/>
        <v>22.736320808353302</v>
      </c>
      <c r="N55" s="35">
        <f t="shared" si="8"/>
        <v>0</v>
      </c>
      <c r="O55" s="36">
        <f t="shared" si="9"/>
        <v>22.736320808353302</v>
      </c>
      <c r="P55" s="4"/>
      <c r="Q55" s="4"/>
      <c r="R55" s="4"/>
    </row>
    <row r="56" spans="1:18" ht="18.75">
      <c r="A56" s="13">
        <v>170</v>
      </c>
      <c r="B56" s="13">
        <v>1659068972</v>
      </c>
      <c r="C56" s="14" t="s">
        <v>320</v>
      </c>
      <c r="D56" s="6"/>
      <c r="E56" s="16">
        <v>0</v>
      </c>
      <c r="F56" s="16">
        <v>0</v>
      </c>
      <c r="G56" s="57" t="s">
        <v>187</v>
      </c>
      <c r="H56" s="18">
        <f t="shared" si="10"/>
        <v>0</v>
      </c>
      <c r="I56" s="16">
        <f t="shared" si="11"/>
        <v>0</v>
      </c>
      <c r="J56" s="16">
        <v>0</v>
      </c>
      <c r="K56" s="16">
        <f t="shared" si="6"/>
        <v>0</v>
      </c>
      <c r="L56" s="33">
        <v>25.7932830912676</v>
      </c>
      <c r="M56" s="34">
        <f t="shared" si="7"/>
        <v>25.7932830912676</v>
      </c>
      <c r="N56" s="35">
        <f t="shared" si="8"/>
        <v>0</v>
      </c>
      <c r="O56" s="36">
        <f t="shared" si="9"/>
        <v>25.7932830912676</v>
      </c>
      <c r="P56" s="4"/>
      <c r="Q56" s="4"/>
      <c r="R56" s="4"/>
    </row>
    <row r="57" spans="1:18" ht="18.75">
      <c r="A57" s="13">
        <v>171</v>
      </c>
      <c r="B57" s="13">
        <v>2087707891</v>
      </c>
      <c r="C57" s="14" t="s">
        <v>323</v>
      </c>
      <c r="D57" s="15"/>
      <c r="E57" s="16">
        <v>0</v>
      </c>
      <c r="F57" s="16">
        <v>0</v>
      </c>
      <c r="G57" s="57" t="s">
        <v>187</v>
      </c>
      <c r="H57" s="18">
        <f t="shared" si="10"/>
        <v>0</v>
      </c>
      <c r="I57" s="16">
        <f t="shared" si="11"/>
        <v>0</v>
      </c>
      <c r="J57" s="16">
        <v>0</v>
      </c>
      <c r="K57" s="16">
        <f t="shared" si="6"/>
        <v>0</v>
      </c>
      <c r="L57" s="33">
        <v>29.496797188135901</v>
      </c>
      <c r="M57" s="34">
        <f t="shared" si="7"/>
        <v>29.496797188135901</v>
      </c>
      <c r="N57" s="35">
        <f t="shared" si="8"/>
        <v>0</v>
      </c>
      <c r="O57" s="36">
        <f t="shared" si="9"/>
        <v>29.496797188135901</v>
      </c>
      <c r="P57" s="4"/>
      <c r="Q57" s="4"/>
      <c r="R57" s="4"/>
    </row>
    <row r="58" spans="1:18" ht="18.75">
      <c r="A58" s="13">
        <v>172</v>
      </c>
      <c r="B58" s="13">
        <v>724061220</v>
      </c>
      <c r="C58" s="14" t="s">
        <v>330</v>
      </c>
      <c r="E58" s="16">
        <v>3</v>
      </c>
      <c r="F58" s="16">
        <v>50</v>
      </c>
      <c r="G58" s="43" t="s">
        <v>166</v>
      </c>
      <c r="H58" s="18">
        <f t="shared" si="10"/>
        <v>3.5</v>
      </c>
      <c r="I58" s="16">
        <f t="shared" si="11"/>
        <v>1</v>
      </c>
      <c r="J58" s="16">
        <v>0</v>
      </c>
      <c r="K58" s="16">
        <f t="shared" si="6"/>
        <v>4.5</v>
      </c>
      <c r="L58" s="33">
        <v>29.7448834998366</v>
      </c>
      <c r="M58" s="34">
        <f t="shared" si="7"/>
        <v>34.244883499836604</v>
      </c>
      <c r="N58" s="35">
        <f t="shared" si="8"/>
        <v>10.625</v>
      </c>
      <c r="O58" s="36">
        <f t="shared" si="9"/>
        <v>23.619883499836604</v>
      </c>
      <c r="P58" s="4"/>
      <c r="Q58" s="4"/>
      <c r="R58" s="4"/>
    </row>
    <row r="59" spans="1:18" ht="18.75">
      <c r="A59" s="13">
        <v>173</v>
      </c>
      <c r="B59" s="13">
        <v>1106175185</v>
      </c>
      <c r="C59" s="14" t="s">
        <v>329</v>
      </c>
      <c r="E59" s="16">
        <v>3</v>
      </c>
      <c r="F59" s="16">
        <v>60</v>
      </c>
      <c r="G59" s="43" t="s">
        <v>166</v>
      </c>
      <c r="H59" s="18">
        <f t="shared" si="10"/>
        <v>3.5</v>
      </c>
      <c r="I59" s="16">
        <f t="shared" si="11"/>
        <v>1.2</v>
      </c>
      <c r="J59" s="16">
        <v>0</v>
      </c>
      <c r="K59" s="16">
        <f t="shared" si="6"/>
        <v>4.7</v>
      </c>
      <c r="L59" s="33">
        <v>29.775508883103001</v>
      </c>
      <c r="M59" s="34">
        <f t="shared" si="7"/>
        <v>34.475508883103004</v>
      </c>
      <c r="N59" s="35">
        <f t="shared" si="8"/>
        <v>10.625</v>
      </c>
      <c r="O59" s="36">
        <f t="shared" si="9"/>
        <v>23.850508883103004</v>
      </c>
      <c r="P59" s="4"/>
      <c r="Q59" s="4"/>
      <c r="R59" s="4"/>
    </row>
    <row r="60" spans="1:18" ht="18.75">
      <c r="A60" s="13">
        <v>174</v>
      </c>
      <c r="B60" s="13">
        <v>775720958</v>
      </c>
      <c r="C60" s="14" t="s">
        <v>327</v>
      </c>
      <c r="E60" s="16">
        <v>3</v>
      </c>
      <c r="F60" s="16">
        <v>60</v>
      </c>
      <c r="G60" s="43" t="s">
        <v>166</v>
      </c>
      <c r="H60" s="18">
        <f t="shared" si="10"/>
        <v>3.5</v>
      </c>
      <c r="I60" s="16">
        <f t="shared" si="11"/>
        <v>1.2</v>
      </c>
      <c r="J60" s="16">
        <v>0</v>
      </c>
      <c r="K60" s="16">
        <f t="shared" si="6"/>
        <v>4.7</v>
      </c>
      <c r="L60" s="33">
        <v>31.165098713430201</v>
      </c>
      <c r="M60" s="34">
        <f t="shared" si="7"/>
        <v>35.8650987134302</v>
      </c>
      <c r="N60" s="35">
        <f t="shared" si="8"/>
        <v>10.625</v>
      </c>
      <c r="O60" s="36">
        <f t="shared" si="9"/>
        <v>25.2400987134302</v>
      </c>
      <c r="P60" s="4"/>
      <c r="Q60" s="4"/>
      <c r="R60" s="4"/>
    </row>
    <row r="61" spans="1:18" ht="18.75">
      <c r="A61" s="13">
        <v>175</v>
      </c>
      <c r="B61" s="13">
        <v>1604916542</v>
      </c>
      <c r="C61" s="14" t="s">
        <v>331</v>
      </c>
      <c r="E61" s="16">
        <v>0</v>
      </c>
      <c r="F61" s="16">
        <v>10</v>
      </c>
      <c r="G61" s="57" t="s">
        <v>187</v>
      </c>
      <c r="H61" s="18">
        <f t="shared" si="10"/>
        <v>0</v>
      </c>
      <c r="I61" s="16">
        <f t="shared" si="11"/>
        <v>0.2</v>
      </c>
      <c r="J61" s="16">
        <v>0</v>
      </c>
      <c r="K61" s="16">
        <f t="shared" si="6"/>
        <v>0.2</v>
      </c>
      <c r="L61" s="33">
        <v>29.334688614906302</v>
      </c>
      <c r="M61" s="34">
        <f t="shared" si="7"/>
        <v>29.534688614906301</v>
      </c>
      <c r="N61" s="35">
        <f t="shared" si="8"/>
        <v>0</v>
      </c>
      <c r="O61" s="36">
        <f t="shared" si="9"/>
        <v>29.534688614906301</v>
      </c>
      <c r="P61" s="53"/>
      <c r="Q61" s="4"/>
      <c r="R61" s="4"/>
    </row>
    <row r="62" spans="1:18" ht="18.75">
      <c r="A62" s="13">
        <v>176</v>
      </c>
      <c r="B62" s="13">
        <v>128748910</v>
      </c>
      <c r="C62" s="14" t="s">
        <v>328</v>
      </c>
      <c r="E62" s="16">
        <v>3</v>
      </c>
      <c r="F62" s="16">
        <v>60</v>
      </c>
      <c r="G62" s="43" t="s">
        <v>166</v>
      </c>
      <c r="H62" s="18">
        <f t="shared" si="10"/>
        <v>3.5</v>
      </c>
      <c r="I62" s="16">
        <f t="shared" si="11"/>
        <v>1.2</v>
      </c>
      <c r="J62" s="16">
        <v>0</v>
      </c>
      <c r="K62" s="16">
        <f t="shared" si="6"/>
        <v>4.7</v>
      </c>
      <c r="L62" s="33">
        <v>30.703999755431401</v>
      </c>
      <c r="M62" s="34">
        <f t="shared" si="7"/>
        <v>35.4039997554314</v>
      </c>
      <c r="N62" s="35">
        <f t="shared" si="8"/>
        <v>10.625</v>
      </c>
      <c r="O62" s="36">
        <f t="shared" si="9"/>
        <v>24.7789997554314</v>
      </c>
      <c r="P62" s="4"/>
      <c r="Q62" s="4"/>
      <c r="R62" s="4"/>
    </row>
    <row r="63" spans="1:18" ht="18.75">
      <c r="A63" s="13">
        <v>177</v>
      </c>
      <c r="B63" s="13">
        <v>1412638269</v>
      </c>
      <c r="C63" s="14" t="s">
        <v>332</v>
      </c>
      <c r="E63" s="16">
        <v>1</v>
      </c>
      <c r="F63" s="16">
        <v>50</v>
      </c>
      <c r="G63" s="23" t="s">
        <v>175</v>
      </c>
      <c r="H63" s="18">
        <f t="shared" si="10"/>
        <v>1</v>
      </c>
      <c r="I63" s="16">
        <f t="shared" si="11"/>
        <v>1</v>
      </c>
      <c r="J63" s="16">
        <v>0</v>
      </c>
      <c r="K63" s="16">
        <f t="shared" si="6"/>
        <v>2</v>
      </c>
      <c r="L63" s="33">
        <v>26.2565549255451</v>
      </c>
      <c r="M63" s="34">
        <f t="shared" si="7"/>
        <v>28.2565549255451</v>
      </c>
      <c r="N63" s="35">
        <f t="shared" si="8"/>
        <v>6.875</v>
      </c>
      <c r="O63" s="36">
        <f t="shared" si="9"/>
        <v>21.3815549255451</v>
      </c>
      <c r="P63" s="4"/>
      <c r="Q63" s="4"/>
      <c r="R63" s="4"/>
    </row>
    <row r="64" spans="1:18" ht="18.75">
      <c r="A64" s="13">
        <v>178</v>
      </c>
      <c r="B64" s="13">
        <v>1412638269</v>
      </c>
      <c r="C64" s="13" t="s">
        <v>224</v>
      </c>
      <c r="D64" s="6"/>
      <c r="E64" s="16">
        <v>0</v>
      </c>
      <c r="F64" s="16">
        <v>55</v>
      </c>
      <c r="G64" s="57" t="s">
        <v>187</v>
      </c>
      <c r="H64" s="18">
        <f t="shared" si="10"/>
        <v>0</v>
      </c>
      <c r="I64" s="16">
        <f t="shared" si="11"/>
        <v>1.1000000000000001</v>
      </c>
      <c r="J64" s="16">
        <v>0</v>
      </c>
      <c r="K64" s="16">
        <f t="shared" si="6"/>
        <v>1.1000000000000001</v>
      </c>
      <c r="L64" s="33">
        <v>22.52</v>
      </c>
      <c r="M64" s="34">
        <f t="shared" si="7"/>
        <v>23.62</v>
      </c>
      <c r="N64" s="35">
        <f t="shared" si="8"/>
        <v>0</v>
      </c>
      <c r="O64" s="36">
        <f t="shared" si="9"/>
        <v>23.62</v>
      </c>
    </row>
  </sheetData>
  <autoFilter ref="A4:R64" xr:uid="{00000000-0009-0000-0000-000029000000}">
    <sortState xmlns:xlrd2="http://schemas.microsoft.com/office/spreadsheetml/2017/richdata2" ref="A4:R64">
      <sortCondition ref="A4"/>
    </sortState>
  </autoFilter>
  <mergeCells count="4">
    <mergeCell ref="A1:O1"/>
    <mergeCell ref="A2:O2"/>
    <mergeCell ref="A3:D3"/>
    <mergeCell ref="G3:O3"/>
  </mergeCells>
  <phoneticPr fontId="22" type="noConversion"/>
  <conditionalFormatting sqref="J5:J63 E5:F63">
    <cfRule type="cellIs" dxfId="127" priority="2" operator="lessThan">
      <formula>1</formula>
    </cfRule>
  </conditionalFormatting>
  <conditionalFormatting sqref="J64 E64:F64">
    <cfRule type="cellIs" dxfId="126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W64"/>
  <sheetViews>
    <sheetView zoomScale="80" zoomScaleNormal="80" workbookViewId="0">
      <selection activeCell="O5" sqref="O5:O64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6" customWidth="1"/>
    <col min="19" max="19" width="30.5" customWidth="1"/>
  </cols>
  <sheetData>
    <row r="1" spans="1:23" ht="36.6" customHeight="1">
      <c r="A1" s="587" t="str">
        <f>CONCATENATE("157区 活动中心",T15,"年",T16,"月",T17,"日","分包贡献明细"," 统计：二三傻")</f>
        <v>157区 活动中心2020年7月25日分包贡献明细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8"/>
      <c r="Q1" s="28"/>
      <c r="R1" s="28"/>
      <c r="S1" s="38" t="s">
        <v>104</v>
      </c>
      <c r="T1" s="5">
        <v>56</v>
      </c>
      <c r="U1" s="3"/>
      <c r="V1" s="3"/>
      <c r="W1" s="3"/>
    </row>
    <row r="2" spans="1:23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9"/>
      <c r="Q2" s="29"/>
      <c r="R2" s="29"/>
      <c r="S2" s="39" t="s">
        <v>1</v>
      </c>
      <c r="T2" s="40" t="s">
        <v>105</v>
      </c>
      <c r="U2" s="41" t="s">
        <v>106</v>
      </c>
      <c r="V2" s="41" t="s">
        <v>107</v>
      </c>
      <c r="W2" s="42" t="s">
        <v>108</v>
      </c>
    </row>
    <row r="3" spans="1:23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43" t="s">
        <v>166</v>
      </c>
      <c r="T3" s="44">
        <f>W3/$T$13</f>
        <v>10.625</v>
      </c>
      <c r="U3" s="39">
        <v>5</v>
      </c>
      <c r="V3" s="39">
        <v>7</v>
      </c>
      <c r="W3" s="39">
        <v>1700</v>
      </c>
    </row>
    <row r="4" spans="1:23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115</v>
      </c>
      <c r="Q4" s="10" t="s">
        <v>116</v>
      </c>
      <c r="R4" s="10" t="s">
        <v>9</v>
      </c>
      <c r="S4" s="45" t="s">
        <v>173</v>
      </c>
      <c r="T4" s="44">
        <f>W4/$T$13</f>
        <v>8.75</v>
      </c>
      <c r="U4" s="39">
        <v>4</v>
      </c>
      <c r="V4" s="39">
        <v>6</v>
      </c>
      <c r="W4" s="39">
        <v>1400</v>
      </c>
    </row>
    <row r="5" spans="1:23" s="1" customFormat="1" ht="18.75">
      <c r="A5" s="13">
        <v>164</v>
      </c>
      <c r="B5" s="13">
        <v>1005320430</v>
      </c>
      <c r="C5" s="14" t="s">
        <v>294</v>
      </c>
      <c r="D5" s="15"/>
      <c r="E5" s="16">
        <v>0</v>
      </c>
      <c r="F5" s="16">
        <v>50</v>
      </c>
      <c r="G5" s="57" t="s">
        <v>187</v>
      </c>
      <c r="H5" s="18">
        <f t="shared" ref="H5:H38" si="0">E5+IF(E5&gt;2,(E5-2)*0.5,0)</f>
        <v>0</v>
      </c>
      <c r="I5" s="16">
        <f t="shared" ref="I5:I38" si="1">F5/$T$14</f>
        <v>1</v>
      </c>
      <c r="J5" s="16">
        <v>0</v>
      </c>
      <c r="K5" s="16">
        <f t="shared" ref="K5:K36" si="2">SUM(I5+H5+J5)</f>
        <v>1</v>
      </c>
      <c r="L5" s="33">
        <v>32.8777106494842</v>
      </c>
      <c r="M5" s="34">
        <f t="shared" ref="M5:M36" si="3">K5+L5</f>
        <v>33.8777106494842</v>
      </c>
      <c r="N5" s="35">
        <f t="shared" ref="N5:N36" si="4">VLOOKUP(G5,$S$3:$T$10,2,FALSE)</f>
        <v>0</v>
      </c>
      <c r="O5" s="36">
        <f t="shared" ref="O5:O36" si="5">M5-N5</f>
        <v>33.8777106494842</v>
      </c>
      <c r="P5" s="4"/>
      <c r="Q5" s="4"/>
      <c r="R5" s="4"/>
      <c r="S5" s="23" t="s">
        <v>175</v>
      </c>
      <c r="T5" s="44">
        <f>W5/$T$13</f>
        <v>6.875</v>
      </c>
      <c r="U5" s="46">
        <v>3</v>
      </c>
      <c r="V5" s="46">
        <v>5</v>
      </c>
      <c r="W5" s="46">
        <v>1100</v>
      </c>
    </row>
    <row r="6" spans="1:23" s="1" customFormat="1" ht="18.75">
      <c r="A6" s="13">
        <v>167</v>
      </c>
      <c r="B6" s="13">
        <v>1173807161</v>
      </c>
      <c r="C6" s="14" t="s">
        <v>324</v>
      </c>
      <c r="D6" s="15"/>
      <c r="E6" s="16">
        <v>0</v>
      </c>
      <c r="F6" s="16">
        <v>60</v>
      </c>
      <c r="G6" s="57" t="s">
        <v>187</v>
      </c>
      <c r="H6" s="18">
        <f t="shared" si="0"/>
        <v>0</v>
      </c>
      <c r="I6" s="16">
        <f t="shared" si="1"/>
        <v>1.2</v>
      </c>
      <c r="J6" s="16">
        <v>0</v>
      </c>
      <c r="K6" s="16">
        <f t="shared" si="2"/>
        <v>1.2</v>
      </c>
      <c r="L6" s="33">
        <v>31.897715285338101</v>
      </c>
      <c r="M6" s="34">
        <f t="shared" si="3"/>
        <v>33.097715285338104</v>
      </c>
      <c r="N6" s="35">
        <f t="shared" si="4"/>
        <v>0</v>
      </c>
      <c r="O6" s="36">
        <f t="shared" si="5"/>
        <v>33.097715285338104</v>
      </c>
      <c r="P6" s="4"/>
      <c r="Q6" s="4"/>
      <c r="R6" s="4"/>
      <c r="S6" s="23"/>
      <c r="T6" s="44"/>
      <c r="U6" s="46"/>
      <c r="V6" s="46"/>
      <c r="W6" s="46"/>
    </row>
    <row r="7" spans="1:23" s="1" customFormat="1" ht="18.75">
      <c r="A7" s="13">
        <v>138</v>
      </c>
      <c r="B7" s="13">
        <v>1440730282</v>
      </c>
      <c r="C7" s="14" t="s">
        <v>336</v>
      </c>
      <c r="D7" s="14" t="s">
        <v>258</v>
      </c>
      <c r="E7" s="16">
        <v>0</v>
      </c>
      <c r="F7" s="16">
        <v>60</v>
      </c>
      <c r="G7" s="57" t="s">
        <v>187</v>
      </c>
      <c r="H7" s="18">
        <f t="shared" si="0"/>
        <v>0</v>
      </c>
      <c r="I7" s="16">
        <f t="shared" si="1"/>
        <v>1.2</v>
      </c>
      <c r="J7" s="16">
        <v>0</v>
      </c>
      <c r="K7" s="16">
        <f t="shared" si="2"/>
        <v>1.2</v>
      </c>
      <c r="L7" s="33">
        <v>30.349027924995099</v>
      </c>
      <c r="M7" s="34">
        <f t="shared" si="3"/>
        <v>31.549027924995098</v>
      </c>
      <c r="N7" s="35">
        <f t="shared" si="4"/>
        <v>0</v>
      </c>
      <c r="O7" s="36">
        <f t="shared" si="5"/>
        <v>31.549027924995098</v>
      </c>
      <c r="P7" s="18"/>
      <c r="Q7" s="18"/>
      <c r="R7" s="47"/>
      <c r="S7" s="19" t="s">
        <v>333</v>
      </c>
      <c r="T7" s="44">
        <f>W7/$T$13</f>
        <v>8.125</v>
      </c>
      <c r="U7" s="46">
        <v>4</v>
      </c>
      <c r="V7" s="46">
        <v>5</v>
      </c>
      <c r="W7" s="46">
        <v>1300</v>
      </c>
    </row>
    <row r="8" spans="1:23" s="1" customFormat="1" ht="18.75">
      <c r="A8" s="13">
        <v>116</v>
      </c>
      <c r="B8" s="13">
        <v>2122596917</v>
      </c>
      <c r="C8" s="14" t="s">
        <v>315</v>
      </c>
      <c r="D8" s="13" t="s">
        <v>217</v>
      </c>
      <c r="E8" s="16">
        <v>4</v>
      </c>
      <c r="F8" s="16">
        <v>60</v>
      </c>
      <c r="G8" s="19" t="s">
        <v>333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25.343985069144001</v>
      </c>
      <c r="M8" s="34">
        <f t="shared" si="3"/>
        <v>31.543985069144</v>
      </c>
      <c r="N8" s="35">
        <f t="shared" si="4"/>
        <v>8.125</v>
      </c>
      <c r="O8" s="36">
        <f t="shared" si="5"/>
        <v>23.418985069144</v>
      </c>
      <c r="P8" s="18"/>
      <c r="Q8" s="18"/>
      <c r="R8" s="48"/>
      <c r="S8" s="22" t="s">
        <v>334</v>
      </c>
      <c r="T8" s="44">
        <f>W8/$T$13</f>
        <v>6.25</v>
      </c>
      <c r="U8" s="46">
        <v>3</v>
      </c>
      <c r="V8" s="46">
        <v>4</v>
      </c>
      <c r="W8" s="46">
        <v>1000</v>
      </c>
    </row>
    <row r="9" spans="1:23" s="1" customFormat="1" ht="18.75">
      <c r="A9" s="13">
        <v>174</v>
      </c>
      <c r="B9" s="13">
        <v>775720958</v>
      </c>
      <c r="C9" s="14" t="s">
        <v>327</v>
      </c>
      <c r="D9" s="4"/>
      <c r="E9" s="16">
        <v>4</v>
      </c>
      <c r="F9" s="16">
        <v>60</v>
      </c>
      <c r="G9" s="19" t="s">
        <v>333</v>
      </c>
      <c r="H9" s="18">
        <f t="shared" si="0"/>
        <v>5</v>
      </c>
      <c r="I9" s="16">
        <f t="shared" si="1"/>
        <v>1.2</v>
      </c>
      <c r="J9" s="16">
        <v>0</v>
      </c>
      <c r="K9" s="16">
        <f t="shared" si="2"/>
        <v>6.2</v>
      </c>
      <c r="L9" s="33">
        <v>25.2400987134302</v>
      </c>
      <c r="M9" s="34">
        <f t="shared" si="3"/>
        <v>31.440098713430199</v>
      </c>
      <c r="N9" s="35">
        <f t="shared" si="4"/>
        <v>8.125</v>
      </c>
      <c r="O9" s="36">
        <f t="shared" si="5"/>
        <v>23.315098713430199</v>
      </c>
      <c r="P9" s="4"/>
      <c r="Q9" s="4"/>
      <c r="R9" s="4"/>
      <c r="S9" s="23" t="s">
        <v>335</v>
      </c>
      <c r="T9" s="44">
        <f>W9/$T$13</f>
        <v>4.375</v>
      </c>
      <c r="U9" s="46">
        <v>2</v>
      </c>
      <c r="V9" s="46">
        <v>3</v>
      </c>
      <c r="W9" s="46">
        <v>700</v>
      </c>
    </row>
    <row r="10" spans="1:23" s="1" customFormat="1" ht="18.75">
      <c r="A10" s="13">
        <v>176</v>
      </c>
      <c r="B10" s="13">
        <v>128748910</v>
      </c>
      <c r="C10" s="14" t="s">
        <v>328</v>
      </c>
      <c r="D10" s="4"/>
      <c r="E10" s="16">
        <v>4</v>
      </c>
      <c r="F10" s="16">
        <v>60</v>
      </c>
      <c r="G10" s="19" t="s">
        <v>333</v>
      </c>
      <c r="H10" s="18">
        <f t="shared" si="0"/>
        <v>5</v>
      </c>
      <c r="I10" s="16">
        <f t="shared" si="1"/>
        <v>1.2</v>
      </c>
      <c r="J10" s="16">
        <v>0</v>
      </c>
      <c r="K10" s="16">
        <f t="shared" si="2"/>
        <v>6.2</v>
      </c>
      <c r="L10" s="33">
        <v>24.7789997554314</v>
      </c>
      <c r="M10" s="34">
        <f t="shared" si="3"/>
        <v>30.978999755431399</v>
      </c>
      <c r="N10" s="35">
        <f t="shared" si="4"/>
        <v>8.125</v>
      </c>
      <c r="O10" s="36">
        <f t="shared" si="5"/>
        <v>22.853999755431399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</row>
    <row r="11" spans="1:23" s="1" customFormat="1" ht="18.75">
      <c r="A11" s="14">
        <v>49</v>
      </c>
      <c r="B11" s="13">
        <v>311361673</v>
      </c>
      <c r="C11" s="13" t="s">
        <v>298</v>
      </c>
      <c r="D11" s="20" t="s">
        <v>95</v>
      </c>
      <c r="E11" s="16">
        <v>4</v>
      </c>
      <c r="F11" s="16">
        <v>60</v>
      </c>
      <c r="G11" s="57" t="s">
        <v>187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24.32</v>
      </c>
      <c r="M11" s="34">
        <f t="shared" si="3"/>
        <v>30.52</v>
      </c>
      <c r="N11" s="35">
        <f t="shared" si="4"/>
        <v>0</v>
      </c>
      <c r="O11" s="36">
        <f t="shared" si="5"/>
        <v>30.52</v>
      </c>
      <c r="P11" s="18"/>
      <c r="Q11" s="18"/>
      <c r="R11" s="18"/>
      <c r="S11" s="50"/>
    </row>
    <row r="12" spans="1:23" s="1" customFormat="1" ht="18.75">
      <c r="A12" s="14">
        <v>58</v>
      </c>
      <c r="B12" s="13">
        <v>1875367946</v>
      </c>
      <c r="C12" s="14" t="s">
        <v>121</v>
      </c>
      <c r="D12" s="14"/>
      <c r="E12" s="16">
        <v>0</v>
      </c>
      <c r="F12" s="16">
        <v>0</v>
      </c>
      <c r="G12" s="57" t="s">
        <v>187</v>
      </c>
      <c r="H12" s="18">
        <f t="shared" si="0"/>
        <v>0</v>
      </c>
      <c r="I12" s="16">
        <f t="shared" si="1"/>
        <v>0</v>
      </c>
      <c r="J12" s="16">
        <v>0</v>
      </c>
      <c r="K12" s="16">
        <f t="shared" si="2"/>
        <v>0</v>
      </c>
      <c r="L12" s="33">
        <v>30.269561407363501</v>
      </c>
      <c r="M12" s="34">
        <f t="shared" si="3"/>
        <v>30.269561407363501</v>
      </c>
      <c r="N12" s="35">
        <f t="shared" si="4"/>
        <v>0</v>
      </c>
      <c r="O12" s="36">
        <f t="shared" si="5"/>
        <v>30.269561407363501</v>
      </c>
      <c r="P12" s="18"/>
      <c r="Q12" s="18"/>
      <c r="R12" s="18"/>
      <c r="S12" s="51" t="s">
        <v>209</v>
      </c>
      <c r="T12" s="1">
        <v>15000</v>
      </c>
    </row>
    <row r="13" spans="1:23" s="2" customFormat="1" ht="18.75">
      <c r="A13" s="13">
        <v>156</v>
      </c>
      <c r="B13" s="13">
        <v>1754610165</v>
      </c>
      <c r="C13" s="14" t="s">
        <v>316</v>
      </c>
      <c r="D13" s="15"/>
      <c r="E13" s="16">
        <v>4</v>
      </c>
      <c r="F13" s="16">
        <v>60</v>
      </c>
      <c r="G13" s="19" t="s">
        <v>333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24.0520209139823</v>
      </c>
      <c r="M13" s="34">
        <f t="shared" si="3"/>
        <v>30.2520209139823</v>
      </c>
      <c r="N13" s="35">
        <f t="shared" si="4"/>
        <v>8.125</v>
      </c>
      <c r="O13" s="36">
        <f t="shared" si="5"/>
        <v>22.1270209139823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</row>
    <row r="14" spans="1:23" s="2" customFormat="1" ht="18.75">
      <c r="A14" s="13">
        <v>157</v>
      </c>
      <c r="B14" s="13">
        <v>738646680</v>
      </c>
      <c r="C14" s="14" t="s">
        <v>284</v>
      </c>
      <c r="D14" s="15"/>
      <c r="E14" s="16">
        <v>0</v>
      </c>
      <c r="F14" s="16">
        <v>0</v>
      </c>
      <c r="G14" s="57" t="s">
        <v>187</v>
      </c>
      <c r="H14" s="18">
        <f t="shared" si="0"/>
        <v>0</v>
      </c>
      <c r="I14" s="16">
        <f t="shared" si="1"/>
        <v>0</v>
      </c>
      <c r="J14" s="16">
        <v>0</v>
      </c>
      <c r="K14" s="16">
        <f t="shared" si="2"/>
        <v>0</v>
      </c>
      <c r="L14" s="33">
        <v>30.0249119486372</v>
      </c>
      <c r="M14" s="34">
        <f t="shared" si="3"/>
        <v>30.0249119486372</v>
      </c>
      <c r="N14" s="35">
        <f t="shared" si="4"/>
        <v>0</v>
      </c>
      <c r="O14" s="36">
        <f t="shared" si="5"/>
        <v>30.0249119486372</v>
      </c>
      <c r="P14" s="4"/>
      <c r="Q14" s="4"/>
      <c r="R14" s="4"/>
      <c r="S14" s="54" t="s">
        <v>256</v>
      </c>
      <c r="T14" s="53">
        <v>50</v>
      </c>
      <c r="U14" s="1"/>
      <c r="V14" s="1"/>
      <c r="W14" s="1"/>
    </row>
    <row r="15" spans="1:23" s="2" customFormat="1" ht="18.75">
      <c r="A15" s="14">
        <v>53</v>
      </c>
      <c r="B15" s="13">
        <v>500959924</v>
      </c>
      <c r="C15" s="14" t="s">
        <v>310</v>
      </c>
      <c r="D15" s="20" t="s">
        <v>99</v>
      </c>
      <c r="E15" s="16">
        <v>4</v>
      </c>
      <c r="F15" s="16">
        <v>60</v>
      </c>
      <c r="G15" s="19" t="s">
        <v>333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23.816302664048202</v>
      </c>
      <c r="M15" s="34">
        <f t="shared" si="3"/>
        <v>30.016302664048201</v>
      </c>
      <c r="N15" s="35">
        <f t="shared" si="4"/>
        <v>8.125</v>
      </c>
      <c r="O15" s="36">
        <f t="shared" si="5"/>
        <v>21.891302664048201</v>
      </c>
      <c r="P15" s="18"/>
      <c r="Q15" s="18"/>
      <c r="R15" s="18"/>
      <c r="S15" s="1" t="s">
        <v>212</v>
      </c>
      <c r="T15" s="53">
        <v>2020</v>
      </c>
      <c r="U15" s="1"/>
      <c r="V15" s="1"/>
      <c r="W15" s="1"/>
    </row>
    <row r="16" spans="1:23" s="2" customFormat="1" ht="18.75">
      <c r="A16" s="13">
        <v>143</v>
      </c>
      <c r="B16" s="13">
        <v>1963007427</v>
      </c>
      <c r="C16" s="14" t="s">
        <v>307</v>
      </c>
      <c r="D16" s="14" t="s">
        <v>270</v>
      </c>
      <c r="E16" s="16">
        <v>4</v>
      </c>
      <c r="F16" s="16">
        <v>60</v>
      </c>
      <c r="G16" s="22" t="s">
        <v>334</v>
      </c>
      <c r="H16" s="18">
        <f t="shared" si="0"/>
        <v>5</v>
      </c>
      <c r="I16" s="16">
        <f t="shared" si="1"/>
        <v>1.2</v>
      </c>
      <c r="J16" s="16">
        <v>0</v>
      </c>
      <c r="K16" s="16">
        <f t="shared" si="2"/>
        <v>6.2</v>
      </c>
      <c r="L16" s="33">
        <v>23.738355679350999</v>
      </c>
      <c r="M16" s="34">
        <f t="shared" si="3"/>
        <v>29.938355679350998</v>
      </c>
      <c r="N16" s="35">
        <f t="shared" si="4"/>
        <v>6.25</v>
      </c>
      <c r="O16" s="36">
        <f t="shared" si="5"/>
        <v>23.688355679350998</v>
      </c>
      <c r="P16" s="18"/>
      <c r="Q16" s="18"/>
      <c r="R16" s="47"/>
      <c r="S16" s="1" t="s">
        <v>213</v>
      </c>
      <c r="T16" s="53">
        <v>7</v>
      </c>
      <c r="U16" s="1"/>
      <c r="V16" s="1"/>
      <c r="W16" s="1"/>
    </row>
    <row r="17" spans="1:23" s="2" customFormat="1" ht="18.75">
      <c r="A17" s="13">
        <v>172</v>
      </c>
      <c r="B17" s="13">
        <v>724061220</v>
      </c>
      <c r="C17" s="14" t="s">
        <v>330</v>
      </c>
      <c r="D17" s="4"/>
      <c r="E17" s="16">
        <v>4</v>
      </c>
      <c r="F17" s="16">
        <v>50</v>
      </c>
      <c r="G17" s="22" t="s">
        <v>334</v>
      </c>
      <c r="H17" s="18">
        <f t="shared" si="0"/>
        <v>5</v>
      </c>
      <c r="I17" s="16">
        <f t="shared" si="1"/>
        <v>1</v>
      </c>
      <c r="J17" s="16">
        <v>0</v>
      </c>
      <c r="K17" s="16">
        <f t="shared" si="2"/>
        <v>6</v>
      </c>
      <c r="L17" s="33">
        <v>23.6198834998366</v>
      </c>
      <c r="M17" s="34">
        <f t="shared" si="3"/>
        <v>29.6198834998366</v>
      </c>
      <c r="N17" s="35">
        <f t="shared" si="4"/>
        <v>6.25</v>
      </c>
      <c r="O17" s="36">
        <f t="shared" si="5"/>
        <v>23.3698834998366</v>
      </c>
      <c r="P17" s="4"/>
      <c r="Q17" s="4"/>
      <c r="R17" s="4"/>
      <c r="S17" s="1" t="s">
        <v>214</v>
      </c>
      <c r="T17" s="53">
        <v>25</v>
      </c>
      <c r="U17" s="1"/>
      <c r="V17" s="1"/>
      <c r="W17" s="1"/>
    </row>
    <row r="18" spans="1:23" s="2" customFormat="1" ht="18.75">
      <c r="A18" s="13">
        <v>175</v>
      </c>
      <c r="B18" s="13">
        <v>1604916542</v>
      </c>
      <c r="C18" s="14" t="s">
        <v>331</v>
      </c>
      <c r="D18" s="4"/>
      <c r="E18" s="16">
        <v>0</v>
      </c>
      <c r="F18" s="16">
        <v>0</v>
      </c>
      <c r="G18" s="57" t="s">
        <v>187</v>
      </c>
      <c r="H18" s="18">
        <f t="shared" si="0"/>
        <v>0</v>
      </c>
      <c r="I18" s="16">
        <f t="shared" si="1"/>
        <v>0</v>
      </c>
      <c r="J18" s="16">
        <v>0</v>
      </c>
      <c r="K18" s="16">
        <f t="shared" si="2"/>
        <v>0</v>
      </c>
      <c r="L18" s="33">
        <v>29.534688614906301</v>
      </c>
      <c r="M18" s="34">
        <f t="shared" si="3"/>
        <v>29.534688614906301</v>
      </c>
      <c r="N18" s="35">
        <f t="shared" si="4"/>
        <v>0</v>
      </c>
      <c r="O18" s="36">
        <f t="shared" si="5"/>
        <v>29.534688614906301</v>
      </c>
      <c r="Q18" s="4"/>
      <c r="R18" s="4"/>
      <c r="S18" s="1"/>
      <c r="T18" s="1"/>
      <c r="U18" s="1"/>
      <c r="V18" s="1"/>
      <c r="W18" s="1"/>
    </row>
    <row r="19" spans="1:23" s="2" customFormat="1" ht="18.75">
      <c r="A19" s="13">
        <v>171</v>
      </c>
      <c r="B19" s="13">
        <v>2087707891</v>
      </c>
      <c r="C19" s="14" t="s">
        <v>323</v>
      </c>
      <c r="D19" s="15"/>
      <c r="E19" s="16">
        <v>0</v>
      </c>
      <c r="F19" s="16">
        <v>0</v>
      </c>
      <c r="G19" s="57" t="s">
        <v>187</v>
      </c>
      <c r="H19" s="18">
        <f t="shared" si="0"/>
        <v>0</v>
      </c>
      <c r="I19" s="16">
        <f t="shared" si="1"/>
        <v>0</v>
      </c>
      <c r="J19" s="16">
        <v>0</v>
      </c>
      <c r="K19" s="16">
        <f t="shared" si="2"/>
        <v>0</v>
      </c>
      <c r="L19" s="33">
        <v>29.496797188135901</v>
      </c>
      <c r="M19" s="34">
        <f t="shared" si="3"/>
        <v>29.496797188135901</v>
      </c>
      <c r="N19" s="35">
        <f t="shared" si="4"/>
        <v>0</v>
      </c>
      <c r="O19" s="36">
        <f t="shared" si="5"/>
        <v>29.496797188135901</v>
      </c>
      <c r="P19" s="4"/>
      <c r="Q19" s="4"/>
      <c r="R19" s="4"/>
      <c r="S19" s="1"/>
      <c r="T19" s="1"/>
      <c r="U19" s="1"/>
      <c r="V19" s="1"/>
      <c r="W19" s="1"/>
    </row>
    <row r="20" spans="1:23" s="2" customFormat="1" ht="18.75">
      <c r="A20" s="14">
        <v>92</v>
      </c>
      <c r="B20" s="13">
        <v>1367873925</v>
      </c>
      <c r="C20" s="13" t="s">
        <v>191</v>
      </c>
      <c r="D20" s="20" t="s">
        <v>159</v>
      </c>
      <c r="E20" s="16">
        <v>4</v>
      </c>
      <c r="F20" s="16">
        <v>60</v>
      </c>
      <c r="G20" s="22" t="s">
        <v>334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22.994622861229601</v>
      </c>
      <c r="M20" s="34">
        <f t="shared" si="3"/>
        <v>29.1946228612296</v>
      </c>
      <c r="N20" s="35">
        <f t="shared" si="4"/>
        <v>6.25</v>
      </c>
      <c r="O20" s="36">
        <f t="shared" si="5"/>
        <v>22.9446228612296</v>
      </c>
      <c r="P20" s="18"/>
      <c r="Q20" s="18"/>
      <c r="R20" s="47"/>
      <c r="S20" s="1"/>
      <c r="T20" s="1"/>
      <c r="U20" s="1"/>
      <c r="V20" s="1"/>
      <c r="W20" s="1"/>
    </row>
    <row r="21" spans="1:23" s="2" customFormat="1" ht="18.75">
      <c r="A21" s="14">
        <v>94</v>
      </c>
      <c r="B21" s="13">
        <v>1885772704</v>
      </c>
      <c r="C21" s="13" t="s">
        <v>180</v>
      </c>
      <c r="D21" s="20"/>
      <c r="E21" s="16">
        <v>0</v>
      </c>
      <c r="F21" s="16">
        <v>0</v>
      </c>
      <c r="G21" s="57" t="s">
        <v>187</v>
      </c>
      <c r="H21" s="18">
        <f t="shared" si="0"/>
        <v>0</v>
      </c>
      <c r="I21" s="16">
        <f t="shared" si="1"/>
        <v>0</v>
      </c>
      <c r="J21" s="16">
        <v>0</v>
      </c>
      <c r="K21" s="16">
        <f t="shared" si="2"/>
        <v>0</v>
      </c>
      <c r="L21" s="33">
        <v>29.053106055752899</v>
      </c>
      <c r="M21" s="34">
        <f t="shared" si="3"/>
        <v>29.053106055752899</v>
      </c>
      <c r="N21" s="35">
        <f t="shared" si="4"/>
        <v>0</v>
      </c>
      <c r="O21" s="36">
        <f t="shared" si="5"/>
        <v>29.053106055752899</v>
      </c>
      <c r="P21" s="18"/>
      <c r="Q21" s="18"/>
      <c r="R21" s="47"/>
      <c r="S21" s="1"/>
      <c r="T21" s="1"/>
      <c r="U21" s="1"/>
      <c r="V21" s="1"/>
      <c r="W21" s="1"/>
    </row>
    <row r="22" spans="1:23" s="2" customFormat="1" ht="18.75">
      <c r="A22" s="14">
        <v>10</v>
      </c>
      <c r="B22" s="13">
        <v>2108977014</v>
      </c>
      <c r="C22" s="14" t="s">
        <v>305</v>
      </c>
      <c r="D22" s="13" t="s">
        <v>49</v>
      </c>
      <c r="E22" s="16">
        <v>3</v>
      </c>
      <c r="F22" s="16">
        <v>60</v>
      </c>
      <c r="G22" s="22" t="s">
        <v>334</v>
      </c>
      <c r="H22" s="18">
        <f t="shared" si="0"/>
        <v>3.5</v>
      </c>
      <c r="I22" s="16">
        <f t="shared" si="1"/>
        <v>1.2</v>
      </c>
      <c r="J22" s="16">
        <v>0</v>
      </c>
      <c r="K22" s="16">
        <f t="shared" si="2"/>
        <v>4.7</v>
      </c>
      <c r="L22" s="33">
        <v>24.284729379918499</v>
      </c>
      <c r="M22" s="34">
        <f t="shared" si="3"/>
        <v>28.984729379918498</v>
      </c>
      <c r="N22" s="35">
        <f t="shared" si="4"/>
        <v>6.25</v>
      </c>
      <c r="O22" s="36">
        <f t="shared" si="5"/>
        <v>22.734729379918498</v>
      </c>
      <c r="P22" s="18"/>
      <c r="Q22" s="18"/>
      <c r="R22" s="18"/>
      <c r="S22" s="1"/>
      <c r="T22" s="1"/>
      <c r="U22" s="1"/>
      <c r="V22" s="1"/>
      <c r="W22" s="1"/>
    </row>
    <row r="23" spans="1:23" s="1" customFormat="1" ht="18.75">
      <c r="A23" s="14">
        <v>120</v>
      </c>
      <c r="B23" s="13">
        <v>171422146</v>
      </c>
      <c r="C23" s="14" t="s">
        <v>304</v>
      </c>
      <c r="D23" s="13" t="s">
        <v>246</v>
      </c>
      <c r="E23" s="16">
        <v>4</v>
      </c>
      <c r="F23" s="16">
        <v>60</v>
      </c>
      <c r="G23" s="22" t="s">
        <v>334</v>
      </c>
      <c r="H23" s="18">
        <f t="shared" si="0"/>
        <v>5</v>
      </c>
      <c r="I23" s="16">
        <f t="shared" si="1"/>
        <v>1.2</v>
      </c>
      <c r="J23" s="16">
        <v>0</v>
      </c>
      <c r="K23" s="16">
        <f t="shared" si="2"/>
        <v>6.2</v>
      </c>
      <c r="L23" s="33">
        <v>22.7486191970861</v>
      </c>
      <c r="M23" s="34">
        <f t="shared" si="3"/>
        <v>28.948619197086099</v>
      </c>
      <c r="N23" s="35">
        <f t="shared" si="4"/>
        <v>6.25</v>
      </c>
      <c r="O23" s="36">
        <f t="shared" si="5"/>
        <v>22.698619197086099</v>
      </c>
      <c r="P23" s="18"/>
      <c r="Q23" s="18"/>
      <c r="R23" s="48"/>
    </row>
    <row r="24" spans="1:23" s="1" customFormat="1" ht="18.75">
      <c r="A24" s="14">
        <v>1</v>
      </c>
      <c r="B24" s="13">
        <v>1782151946</v>
      </c>
      <c r="C24" s="14" t="s">
        <v>303</v>
      </c>
      <c r="D24" s="13" t="s">
        <v>26</v>
      </c>
      <c r="E24" s="16">
        <v>4</v>
      </c>
      <c r="F24" s="16">
        <v>60</v>
      </c>
      <c r="G24" s="23" t="s">
        <v>335</v>
      </c>
      <c r="H24" s="18">
        <f t="shared" si="0"/>
        <v>5</v>
      </c>
      <c r="I24" s="16">
        <f t="shared" si="1"/>
        <v>1.2</v>
      </c>
      <c r="J24" s="16">
        <v>0</v>
      </c>
      <c r="K24" s="16">
        <f t="shared" si="2"/>
        <v>6.2</v>
      </c>
      <c r="L24" s="33">
        <v>22.715</v>
      </c>
      <c r="M24" s="34">
        <f t="shared" si="3"/>
        <v>28.914999999999999</v>
      </c>
      <c r="N24" s="35">
        <f t="shared" si="4"/>
        <v>4.375</v>
      </c>
      <c r="O24" s="36">
        <f t="shared" si="5"/>
        <v>24.54</v>
      </c>
      <c r="P24" s="18"/>
      <c r="Q24" s="18"/>
      <c r="R24" s="18"/>
    </row>
    <row r="25" spans="1:23" s="1" customFormat="1" ht="18.75">
      <c r="A25" s="13">
        <v>155</v>
      </c>
      <c r="B25" s="13">
        <v>1532576874</v>
      </c>
      <c r="C25" s="14" t="s">
        <v>306</v>
      </c>
      <c r="D25" s="14" t="s">
        <v>283</v>
      </c>
      <c r="E25" s="16">
        <v>4</v>
      </c>
      <c r="F25" s="16">
        <v>60</v>
      </c>
      <c r="G25" s="23" t="s">
        <v>335</v>
      </c>
      <c r="H25" s="18">
        <f t="shared" si="0"/>
        <v>5</v>
      </c>
      <c r="I25" s="16">
        <f t="shared" si="1"/>
        <v>1.2</v>
      </c>
      <c r="J25" s="16">
        <v>0</v>
      </c>
      <c r="K25" s="16">
        <f t="shared" si="2"/>
        <v>6.2</v>
      </c>
      <c r="L25" s="33">
        <v>22.665832906567399</v>
      </c>
      <c r="M25" s="34">
        <f t="shared" si="3"/>
        <v>28.865832906567398</v>
      </c>
      <c r="N25" s="35">
        <f t="shared" si="4"/>
        <v>4.375</v>
      </c>
      <c r="O25" s="36">
        <f t="shared" si="5"/>
        <v>24.490832906567398</v>
      </c>
      <c r="P25" s="4"/>
      <c r="Q25" s="4"/>
      <c r="R25" s="4"/>
    </row>
    <row r="26" spans="1:23" s="1" customFormat="1" ht="18.75" customHeight="1">
      <c r="A26" s="14">
        <v>26</v>
      </c>
      <c r="B26" s="13">
        <v>1754932067</v>
      </c>
      <c r="C26" s="14" t="s">
        <v>314</v>
      </c>
      <c r="D26" s="13" t="s">
        <v>72</v>
      </c>
      <c r="E26" s="16">
        <v>4</v>
      </c>
      <c r="F26" s="16">
        <v>60</v>
      </c>
      <c r="G26" s="23" t="s">
        <v>335</v>
      </c>
      <c r="H26" s="18">
        <f t="shared" si="0"/>
        <v>5</v>
      </c>
      <c r="I26" s="16">
        <f t="shared" si="1"/>
        <v>1.2</v>
      </c>
      <c r="J26" s="16">
        <v>0</v>
      </c>
      <c r="K26" s="16">
        <f t="shared" si="2"/>
        <v>6.2</v>
      </c>
      <c r="L26" s="33">
        <v>22.235023516993898</v>
      </c>
      <c r="M26" s="34">
        <f t="shared" si="3"/>
        <v>28.435023516993898</v>
      </c>
      <c r="N26" s="35">
        <f t="shared" si="4"/>
        <v>4.375</v>
      </c>
      <c r="O26" s="36">
        <f t="shared" si="5"/>
        <v>24.060023516993898</v>
      </c>
      <c r="P26" s="18"/>
      <c r="Q26" s="18"/>
      <c r="R26" s="18"/>
    </row>
    <row r="27" spans="1:23" s="1" customFormat="1" ht="18.75">
      <c r="A27" s="14">
        <v>122</v>
      </c>
      <c r="B27" s="13">
        <v>1940099728</v>
      </c>
      <c r="C27" s="13" t="s">
        <v>228</v>
      </c>
      <c r="D27" s="20"/>
      <c r="E27" s="16">
        <v>3</v>
      </c>
      <c r="F27" s="16">
        <v>60</v>
      </c>
      <c r="G27" s="23" t="s">
        <v>335</v>
      </c>
      <c r="H27" s="18">
        <f t="shared" si="0"/>
        <v>3.5</v>
      </c>
      <c r="I27" s="16">
        <f t="shared" si="1"/>
        <v>1.2</v>
      </c>
      <c r="J27" s="16">
        <v>0</v>
      </c>
      <c r="K27" s="16">
        <f t="shared" si="2"/>
        <v>4.7</v>
      </c>
      <c r="L27" s="33">
        <v>23.448816823243799</v>
      </c>
      <c r="M27" s="34">
        <f t="shared" si="3"/>
        <v>28.148816823243799</v>
      </c>
      <c r="N27" s="35">
        <f t="shared" si="4"/>
        <v>4.375</v>
      </c>
      <c r="O27" s="36">
        <f t="shared" si="5"/>
        <v>23.773816823243799</v>
      </c>
      <c r="P27" s="18"/>
      <c r="Q27" s="18"/>
      <c r="R27" s="47"/>
    </row>
    <row r="28" spans="1:23" s="1" customFormat="1" ht="18.75">
      <c r="A28" s="14">
        <v>107</v>
      </c>
      <c r="B28" s="13">
        <v>662528105</v>
      </c>
      <c r="C28" s="13" t="s">
        <v>195</v>
      </c>
      <c r="D28" s="20"/>
      <c r="E28" s="16">
        <v>0</v>
      </c>
      <c r="F28" s="16">
        <v>0</v>
      </c>
      <c r="G28" s="57" t="s">
        <v>187</v>
      </c>
      <c r="H28" s="18">
        <f t="shared" si="0"/>
        <v>0</v>
      </c>
      <c r="I28" s="16">
        <f t="shared" si="1"/>
        <v>0</v>
      </c>
      <c r="J28" s="16">
        <v>0</v>
      </c>
      <c r="K28" s="16">
        <f t="shared" si="2"/>
        <v>0</v>
      </c>
      <c r="L28" s="33">
        <v>28.128268565663902</v>
      </c>
      <c r="M28" s="34">
        <f t="shared" si="3"/>
        <v>28.128268565663902</v>
      </c>
      <c r="N28" s="35">
        <f t="shared" si="4"/>
        <v>0</v>
      </c>
      <c r="O28" s="36">
        <f t="shared" si="5"/>
        <v>28.128268565663902</v>
      </c>
      <c r="P28" s="18"/>
      <c r="Q28" s="18"/>
      <c r="R28" s="47"/>
    </row>
    <row r="29" spans="1:23" s="2" customFormat="1" ht="18.75">
      <c r="A29" s="14">
        <v>15</v>
      </c>
      <c r="B29" s="13">
        <v>388960345</v>
      </c>
      <c r="C29" s="13" t="s">
        <v>59</v>
      </c>
      <c r="D29" s="20"/>
      <c r="E29" s="16">
        <v>4</v>
      </c>
      <c r="F29" s="16">
        <v>60</v>
      </c>
      <c r="G29" s="23" t="s">
        <v>335</v>
      </c>
      <c r="H29" s="18">
        <f t="shared" si="0"/>
        <v>5</v>
      </c>
      <c r="I29" s="16">
        <f t="shared" si="1"/>
        <v>1.2</v>
      </c>
      <c r="J29" s="16">
        <v>0</v>
      </c>
      <c r="K29" s="16">
        <f t="shared" si="2"/>
        <v>6.2</v>
      </c>
      <c r="L29" s="33">
        <v>21.891986980895101</v>
      </c>
      <c r="M29" s="34">
        <f t="shared" si="3"/>
        <v>28.091986980895101</v>
      </c>
      <c r="N29" s="35">
        <f t="shared" si="4"/>
        <v>4.375</v>
      </c>
      <c r="O29" s="36">
        <f t="shared" si="5"/>
        <v>23.716986980895101</v>
      </c>
      <c r="P29" s="18"/>
      <c r="Q29" s="18"/>
      <c r="R29" s="18"/>
      <c r="S29" s="1"/>
      <c r="T29" s="1"/>
      <c r="U29" s="1"/>
      <c r="V29" s="1"/>
      <c r="W29" s="1"/>
    </row>
    <row r="30" spans="1:23" s="2" customFormat="1" ht="18.75">
      <c r="A30" s="13">
        <v>141</v>
      </c>
      <c r="B30" s="13">
        <v>1190305158</v>
      </c>
      <c r="C30" s="14" t="s">
        <v>261</v>
      </c>
      <c r="D30" s="21"/>
      <c r="E30" s="16">
        <v>3</v>
      </c>
      <c r="F30" s="16">
        <v>60</v>
      </c>
      <c r="G30" s="57" t="s">
        <v>187</v>
      </c>
      <c r="H30" s="18">
        <f t="shared" si="0"/>
        <v>3.5</v>
      </c>
      <c r="I30" s="16">
        <f t="shared" si="1"/>
        <v>1.2</v>
      </c>
      <c r="J30" s="16">
        <v>0</v>
      </c>
      <c r="K30" s="16">
        <f t="shared" si="2"/>
        <v>4.7</v>
      </c>
      <c r="L30" s="33">
        <v>23.365983670068701</v>
      </c>
      <c r="M30" s="34">
        <f t="shared" si="3"/>
        <v>28.0659836700687</v>
      </c>
      <c r="N30" s="35">
        <f t="shared" si="4"/>
        <v>0</v>
      </c>
      <c r="O30" s="36">
        <f t="shared" si="5"/>
        <v>28.0659836700687</v>
      </c>
      <c r="P30" s="18"/>
      <c r="Q30" s="18"/>
      <c r="R30" s="47"/>
      <c r="S30" s="1"/>
      <c r="T30" s="1"/>
      <c r="U30" s="1"/>
      <c r="V30" s="1"/>
      <c r="W30" s="1"/>
    </row>
    <row r="31" spans="1:23" s="2" customFormat="1" ht="18.75">
      <c r="A31" s="13">
        <v>153</v>
      </c>
      <c r="B31" s="13">
        <v>666586355</v>
      </c>
      <c r="C31" s="14" t="s">
        <v>282</v>
      </c>
      <c r="D31" s="21"/>
      <c r="E31" s="16">
        <v>0</v>
      </c>
      <c r="F31" s="16">
        <v>0</v>
      </c>
      <c r="G31" s="57" t="s">
        <v>187</v>
      </c>
      <c r="H31" s="18">
        <f t="shared" si="0"/>
        <v>0</v>
      </c>
      <c r="I31" s="16">
        <f t="shared" si="1"/>
        <v>0</v>
      </c>
      <c r="J31" s="16">
        <v>0</v>
      </c>
      <c r="K31" s="16">
        <f t="shared" si="2"/>
        <v>0</v>
      </c>
      <c r="L31" s="33">
        <v>27.8929007376641</v>
      </c>
      <c r="M31" s="34">
        <f t="shared" si="3"/>
        <v>27.8929007376641</v>
      </c>
      <c r="N31" s="35">
        <f t="shared" si="4"/>
        <v>0</v>
      </c>
      <c r="O31" s="36">
        <f t="shared" si="5"/>
        <v>27.8929007376641</v>
      </c>
      <c r="P31" s="4"/>
      <c r="Q31" s="4"/>
      <c r="R31" s="4"/>
      <c r="S31" s="1"/>
      <c r="T31" s="1"/>
      <c r="U31" s="1"/>
      <c r="V31" s="1"/>
      <c r="W31" s="1"/>
    </row>
    <row r="32" spans="1:23" s="2" customFormat="1" ht="18.75">
      <c r="A32" s="13">
        <v>118</v>
      </c>
      <c r="B32" s="13">
        <v>2018112397</v>
      </c>
      <c r="C32" s="14" t="s">
        <v>321</v>
      </c>
      <c r="D32" s="13" t="s">
        <v>290</v>
      </c>
      <c r="E32" s="16">
        <v>3</v>
      </c>
      <c r="F32" s="16">
        <v>60</v>
      </c>
      <c r="G32" s="57" t="s">
        <v>187</v>
      </c>
      <c r="H32" s="18">
        <f t="shared" si="0"/>
        <v>3.5</v>
      </c>
      <c r="I32" s="16">
        <f t="shared" si="1"/>
        <v>1.2</v>
      </c>
      <c r="J32" s="16">
        <v>0</v>
      </c>
      <c r="K32" s="16">
        <f t="shared" si="2"/>
        <v>4.7</v>
      </c>
      <c r="L32" s="33">
        <v>23.164126646349001</v>
      </c>
      <c r="M32" s="34">
        <f t="shared" si="3"/>
        <v>27.864126646349</v>
      </c>
      <c r="N32" s="35">
        <f t="shared" si="4"/>
        <v>0</v>
      </c>
      <c r="O32" s="36">
        <f t="shared" si="5"/>
        <v>27.864126646349</v>
      </c>
      <c r="P32" s="18"/>
      <c r="Q32" s="18"/>
      <c r="R32" s="48"/>
      <c r="S32" s="1"/>
      <c r="T32" s="1"/>
      <c r="U32" s="1"/>
      <c r="V32" s="1"/>
      <c r="W32" s="1"/>
    </row>
    <row r="33" spans="1:23" s="2" customFormat="1" ht="18.75">
      <c r="A33" s="13">
        <v>130</v>
      </c>
      <c r="B33" s="13">
        <v>1957463045</v>
      </c>
      <c r="C33" s="14" t="s">
        <v>238</v>
      </c>
      <c r="D33" s="21"/>
      <c r="E33" s="16">
        <v>3</v>
      </c>
      <c r="F33" s="16">
        <v>60</v>
      </c>
      <c r="G33" s="57" t="s">
        <v>187</v>
      </c>
      <c r="H33" s="18">
        <f t="shared" si="0"/>
        <v>3.5</v>
      </c>
      <c r="I33" s="16">
        <f t="shared" si="1"/>
        <v>1.2</v>
      </c>
      <c r="J33" s="16">
        <v>0</v>
      </c>
      <c r="K33" s="16">
        <f t="shared" si="2"/>
        <v>4.7</v>
      </c>
      <c r="L33" s="33">
        <v>23.110097228403902</v>
      </c>
      <c r="M33" s="34">
        <f t="shared" si="3"/>
        <v>27.810097228403901</v>
      </c>
      <c r="N33" s="35">
        <f t="shared" si="4"/>
        <v>0</v>
      </c>
      <c r="O33" s="36">
        <f t="shared" si="5"/>
        <v>27.810097228403901</v>
      </c>
      <c r="P33" s="18"/>
      <c r="Q33" s="18"/>
      <c r="R33" s="47"/>
      <c r="S33" s="1"/>
      <c r="T33" s="1"/>
      <c r="U33" s="1"/>
      <c r="V33" s="1"/>
      <c r="W33" s="1"/>
    </row>
    <row r="34" spans="1:23" s="2" customFormat="1" ht="18.75">
      <c r="A34" s="13">
        <v>140</v>
      </c>
      <c r="B34" s="13">
        <v>1065672847</v>
      </c>
      <c r="C34" s="14" t="s">
        <v>259</v>
      </c>
      <c r="D34" s="21"/>
      <c r="E34" s="16">
        <v>0</v>
      </c>
      <c r="F34" s="16">
        <v>0</v>
      </c>
      <c r="G34" s="57" t="s">
        <v>187</v>
      </c>
      <c r="H34" s="18">
        <f t="shared" si="0"/>
        <v>0</v>
      </c>
      <c r="I34" s="16">
        <f t="shared" si="1"/>
        <v>0</v>
      </c>
      <c r="J34" s="16">
        <v>0</v>
      </c>
      <c r="K34" s="16">
        <f t="shared" si="2"/>
        <v>0</v>
      </c>
      <c r="L34" s="33">
        <v>27.807848165689801</v>
      </c>
      <c r="M34" s="34">
        <f t="shared" si="3"/>
        <v>27.807848165689801</v>
      </c>
      <c r="N34" s="35">
        <f t="shared" si="4"/>
        <v>0</v>
      </c>
      <c r="O34" s="36">
        <f t="shared" si="5"/>
        <v>27.807848165689801</v>
      </c>
      <c r="P34" s="18"/>
      <c r="Q34" s="18"/>
      <c r="R34" s="47"/>
      <c r="S34" s="1"/>
      <c r="T34" s="1"/>
      <c r="U34" s="1"/>
      <c r="V34" s="1"/>
      <c r="W34" s="1"/>
    </row>
    <row r="35" spans="1:23" s="2" customFormat="1" ht="18.75">
      <c r="A35" s="14">
        <v>46</v>
      </c>
      <c r="B35" s="13">
        <v>2109182835</v>
      </c>
      <c r="C35" s="14" t="s">
        <v>308</v>
      </c>
      <c r="D35" s="13" t="s">
        <v>92</v>
      </c>
      <c r="E35" s="16">
        <v>3</v>
      </c>
      <c r="F35" s="16">
        <v>60</v>
      </c>
      <c r="G35" s="57" t="s">
        <v>187</v>
      </c>
      <c r="H35" s="18">
        <f t="shared" si="0"/>
        <v>3.5</v>
      </c>
      <c r="I35" s="16">
        <f t="shared" si="1"/>
        <v>1.2</v>
      </c>
      <c r="J35" s="16">
        <v>0</v>
      </c>
      <c r="K35" s="16">
        <f t="shared" si="2"/>
        <v>4.7</v>
      </c>
      <c r="L35" s="33">
        <v>23.006364829194698</v>
      </c>
      <c r="M35" s="34">
        <f t="shared" si="3"/>
        <v>27.706364829194698</v>
      </c>
      <c r="N35" s="35">
        <f t="shared" si="4"/>
        <v>0</v>
      </c>
      <c r="O35" s="36">
        <f t="shared" si="5"/>
        <v>27.706364829194698</v>
      </c>
      <c r="P35" s="18"/>
      <c r="Q35" s="18"/>
      <c r="R35" s="18"/>
      <c r="S35" s="1"/>
      <c r="T35" s="1"/>
      <c r="U35" s="1"/>
      <c r="V35" s="1"/>
      <c r="W35" s="1"/>
    </row>
    <row r="36" spans="1:23" s="2" customFormat="1" ht="18.75">
      <c r="A36" s="13">
        <v>173</v>
      </c>
      <c r="B36" s="13">
        <v>1106175185</v>
      </c>
      <c r="C36" s="14" t="s">
        <v>329</v>
      </c>
      <c r="D36" s="4"/>
      <c r="E36" s="16">
        <v>2</v>
      </c>
      <c r="F36" s="16">
        <v>60</v>
      </c>
      <c r="G36" s="57" t="s">
        <v>187</v>
      </c>
      <c r="H36" s="18">
        <f t="shared" si="0"/>
        <v>2</v>
      </c>
      <c r="I36" s="16">
        <f t="shared" si="1"/>
        <v>1.2</v>
      </c>
      <c r="J36" s="16">
        <v>0</v>
      </c>
      <c r="K36" s="16">
        <f t="shared" si="2"/>
        <v>3.2</v>
      </c>
      <c r="L36" s="33">
        <v>23.850508883103</v>
      </c>
      <c r="M36" s="34">
        <f t="shared" si="3"/>
        <v>27.050508883102999</v>
      </c>
      <c r="N36" s="35">
        <f t="shared" si="4"/>
        <v>0</v>
      </c>
      <c r="O36" s="36">
        <f t="shared" si="5"/>
        <v>27.050508883102999</v>
      </c>
      <c r="P36" s="4"/>
      <c r="Q36" s="4"/>
      <c r="R36" s="4"/>
      <c r="S36" s="1"/>
      <c r="T36" s="1"/>
      <c r="U36" s="1"/>
      <c r="V36" s="1"/>
      <c r="W36" s="1"/>
    </row>
    <row r="37" spans="1:23" s="1" customFormat="1" ht="18.75">
      <c r="A37" s="14">
        <v>62</v>
      </c>
      <c r="B37" s="13">
        <v>643913124</v>
      </c>
      <c r="C37" s="14" t="s">
        <v>301</v>
      </c>
      <c r="D37" s="13" t="s">
        <v>125</v>
      </c>
      <c r="E37" s="16">
        <v>0</v>
      </c>
      <c r="F37" s="16">
        <v>0</v>
      </c>
      <c r="G37" s="57" t="s">
        <v>187</v>
      </c>
      <c r="H37" s="18">
        <f t="shared" si="0"/>
        <v>0</v>
      </c>
      <c r="I37" s="16">
        <f t="shared" si="1"/>
        <v>0</v>
      </c>
      <c r="J37" s="16">
        <v>0</v>
      </c>
      <c r="K37" s="16">
        <f t="shared" ref="K37:K64" si="6">SUM(I37+H37+J37)</f>
        <v>0</v>
      </c>
      <c r="L37" s="33">
        <v>26.404814009244099</v>
      </c>
      <c r="M37" s="34">
        <f t="shared" ref="M37:M64" si="7">K37+L37</f>
        <v>26.404814009244099</v>
      </c>
      <c r="N37" s="35">
        <f t="shared" ref="N37:N64" si="8">VLOOKUP(G37,$S$3:$T$10,2,FALSE)</f>
        <v>0</v>
      </c>
      <c r="O37" s="36">
        <f t="shared" ref="O37:O64" si="9">M37-N37</f>
        <v>26.404814009244099</v>
      </c>
      <c r="P37" s="18"/>
      <c r="Q37" s="18"/>
      <c r="R37" s="18"/>
    </row>
    <row r="38" spans="1:23" s="2" customFormat="1" ht="18.75">
      <c r="A38" s="13">
        <v>133</v>
      </c>
      <c r="B38" s="13">
        <v>650420877</v>
      </c>
      <c r="C38" s="14" t="s">
        <v>325</v>
      </c>
      <c r="D38" s="14" t="s">
        <v>318</v>
      </c>
      <c r="E38" s="16">
        <v>0</v>
      </c>
      <c r="F38" s="16">
        <v>0</v>
      </c>
      <c r="G38" s="57" t="s">
        <v>187</v>
      </c>
      <c r="H38" s="18">
        <f t="shared" si="0"/>
        <v>0</v>
      </c>
      <c r="I38" s="16">
        <f t="shared" si="1"/>
        <v>0</v>
      </c>
      <c r="J38" s="16">
        <v>0</v>
      </c>
      <c r="K38" s="16">
        <f t="shared" si="6"/>
        <v>0</v>
      </c>
      <c r="L38" s="33">
        <v>26.011578882805001</v>
      </c>
      <c r="M38" s="34">
        <f t="shared" si="7"/>
        <v>26.011578882805001</v>
      </c>
      <c r="N38" s="35">
        <f t="shared" si="8"/>
        <v>0</v>
      </c>
      <c r="O38" s="36">
        <f t="shared" si="9"/>
        <v>26.011578882805001</v>
      </c>
      <c r="P38" s="18"/>
      <c r="Q38" s="18"/>
      <c r="R38" s="47"/>
      <c r="S38" s="1"/>
      <c r="T38" s="1"/>
      <c r="U38" s="1"/>
      <c r="V38" s="1"/>
      <c r="W38" s="1"/>
    </row>
    <row r="39" spans="1:23" s="2" customFormat="1" ht="18.75">
      <c r="A39" s="14">
        <v>2</v>
      </c>
      <c r="B39" s="13">
        <v>13685366739</v>
      </c>
      <c r="C39" s="13" t="s">
        <v>30</v>
      </c>
      <c r="D39" s="24"/>
      <c r="E39" s="16">
        <v>0</v>
      </c>
      <c r="F39" s="16">
        <v>0</v>
      </c>
      <c r="G39" s="57" t="s">
        <v>187</v>
      </c>
      <c r="H39" s="18">
        <f>E39</f>
        <v>0</v>
      </c>
      <c r="I39" s="16">
        <f>F39/$T$13</f>
        <v>0</v>
      </c>
      <c r="J39" s="16">
        <v>0</v>
      </c>
      <c r="K39" s="16">
        <f t="shared" si="6"/>
        <v>0</v>
      </c>
      <c r="L39" s="33">
        <v>25.972556105355999</v>
      </c>
      <c r="M39" s="34">
        <f t="shared" si="7"/>
        <v>25.972556105355999</v>
      </c>
      <c r="N39" s="35">
        <f t="shared" si="8"/>
        <v>0</v>
      </c>
      <c r="O39" s="36">
        <f t="shared" si="9"/>
        <v>25.972556105355999</v>
      </c>
      <c r="P39" s="18"/>
      <c r="Q39" s="18"/>
      <c r="R39" s="18"/>
      <c r="S39" s="1"/>
      <c r="T39" s="1"/>
      <c r="U39" s="1"/>
      <c r="V39" s="1"/>
      <c r="W39" s="1"/>
    </row>
    <row r="40" spans="1:23" s="2" customFormat="1" ht="18.75">
      <c r="A40" s="14">
        <v>82</v>
      </c>
      <c r="B40" s="13">
        <v>982362214</v>
      </c>
      <c r="C40" s="13" t="s">
        <v>144</v>
      </c>
      <c r="D40" s="20"/>
      <c r="E40" s="16">
        <v>4</v>
      </c>
      <c r="F40" s="16">
        <v>60</v>
      </c>
      <c r="G40" s="57" t="s">
        <v>187</v>
      </c>
      <c r="H40" s="18">
        <f t="shared" ref="H40:H64" si="10">E40+IF(E40&gt;2,(E40-2)*0.5,0)</f>
        <v>5</v>
      </c>
      <c r="I40" s="16">
        <f t="shared" ref="I40:I64" si="11">F40/$T$14</f>
        <v>1.2</v>
      </c>
      <c r="J40" s="16">
        <v>0</v>
      </c>
      <c r="K40" s="16">
        <f t="shared" si="6"/>
        <v>6.2</v>
      </c>
      <c r="L40" s="33">
        <v>19.7696844779956</v>
      </c>
      <c r="M40" s="34">
        <f t="shared" si="7"/>
        <v>25.9696844779956</v>
      </c>
      <c r="N40" s="35">
        <f t="shared" si="8"/>
        <v>0</v>
      </c>
      <c r="O40" s="36">
        <f t="shared" si="9"/>
        <v>25.9696844779956</v>
      </c>
      <c r="P40" s="18"/>
      <c r="Q40" s="18"/>
      <c r="R40" s="18"/>
      <c r="S40" s="1"/>
      <c r="T40" s="1"/>
      <c r="U40" s="1"/>
      <c r="V40" s="1"/>
      <c r="W40" s="1"/>
    </row>
    <row r="41" spans="1:23" s="2" customFormat="1" ht="18.75">
      <c r="A41" s="14">
        <v>34</v>
      </c>
      <c r="B41" s="13">
        <v>2021794494</v>
      </c>
      <c r="C41" s="13" t="s">
        <v>80</v>
      </c>
      <c r="D41" s="20"/>
      <c r="E41" s="16">
        <v>0</v>
      </c>
      <c r="F41" s="16">
        <v>0</v>
      </c>
      <c r="G41" s="57" t="s">
        <v>187</v>
      </c>
      <c r="H41" s="18">
        <f t="shared" si="10"/>
        <v>0</v>
      </c>
      <c r="I41" s="16">
        <f t="shared" si="11"/>
        <v>0</v>
      </c>
      <c r="J41" s="16">
        <v>0</v>
      </c>
      <c r="K41" s="16">
        <f t="shared" si="6"/>
        <v>0</v>
      </c>
      <c r="L41" s="33">
        <v>25.946774947024199</v>
      </c>
      <c r="M41" s="34">
        <f t="shared" si="7"/>
        <v>25.946774947024199</v>
      </c>
      <c r="N41" s="35">
        <f t="shared" si="8"/>
        <v>0</v>
      </c>
      <c r="O41" s="36">
        <f t="shared" si="9"/>
        <v>25.946774947024199</v>
      </c>
      <c r="P41" s="18"/>
      <c r="Q41" s="18"/>
      <c r="R41" s="47"/>
      <c r="S41" s="1"/>
      <c r="T41" s="1"/>
      <c r="U41" s="1"/>
      <c r="V41" s="1"/>
      <c r="W41" s="1"/>
    </row>
    <row r="42" spans="1:23" s="1" customFormat="1" ht="18.75">
      <c r="A42" s="13">
        <v>170</v>
      </c>
      <c r="B42" s="13">
        <v>1659068972</v>
      </c>
      <c r="C42" s="14" t="s">
        <v>320</v>
      </c>
      <c r="D42" s="4"/>
      <c r="E42" s="16">
        <v>0</v>
      </c>
      <c r="F42" s="16">
        <v>0</v>
      </c>
      <c r="G42" s="57" t="s">
        <v>187</v>
      </c>
      <c r="H42" s="18">
        <f t="shared" si="10"/>
        <v>0</v>
      </c>
      <c r="I42" s="16">
        <f t="shared" si="11"/>
        <v>0</v>
      </c>
      <c r="J42" s="16">
        <v>0</v>
      </c>
      <c r="K42" s="16">
        <f t="shared" si="6"/>
        <v>0</v>
      </c>
      <c r="L42" s="33">
        <v>25.7932830912676</v>
      </c>
      <c r="M42" s="34">
        <f t="shared" si="7"/>
        <v>25.7932830912676</v>
      </c>
      <c r="N42" s="35">
        <f t="shared" si="8"/>
        <v>0</v>
      </c>
      <c r="O42" s="36">
        <f t="shared" si="9"/>
        <v>25.7932830912676</v>
      </c>
      <c r="P42" s="4"/>
      <c r="Q42" s="4"/>
      <c r="R42" s="4"/>
    </row>
    <row r="43" spans="1:23" s="1" customFormat="1" ht="18.75">
      <c r="A43" s="14">
        <v>33</v>
      </c>
      <c r="B43" s="13">
        <v>1006436515</v>
      </c>
      <c r="C43" s="14" t="s">
        <v>312</v>
      </c>
      <c r="D43" s="13" t="s">
        <v>79</v>
      </c>
      <c r="E43" s="16">
        <v>4</v>
      </c>
      <c r="F43" s="16">
        <v>60</v>
      </c>
      <c r="G43" s="57" t="s">
        <v>187</v>
      </c>
      <c r="H43" s="18">
        <f t="shared" si="10"/>
        <v>5</v>
      </c>
      <c r="I43" s="16">
        <f t="shared" si="11"/>
        <v>1.2</v>
      </c>
      <c r="J43" s="16">
        <v>0</v>
      </c>
      <c r="K43" s="16">
        <f t="shared" si="6"/>
        <v>6.2</v>
      </c>
      <c r="L43" s="33">
        <v>19.512550503049301</v>
      </c>
      <c r="M43" s="34">
        <f t="shared" si="7"/>
        <v>25.7125505030493</v>
      </c>
      <c r="N43" s="35">
        <f t="shared" si="8"/>
        <v>0</v>
      </c>
      <c r="O43" s="36">
        <f t="shared" si="9"/>
        <v>25.7125505030493</v>
      </c>
      <c r="P43" s="18"/>
      <c r="Q43" s="18"/>
      <c r="R43" s="4"/>
    </row>
    <row r="44" spans="1:23" s="1" customFormat="1" ht="18.75">
      <c r="A44" s="13">
        <v>128</v>
      </c>
      <c r="B44" s="13">
        <v>1214614935</v>
      </c>
      <c r="C44" s="14" t="s">
        <v>319</v>
      </c>
      <c r="D44" s="21" t="s">
        <v>257</v>
      </c>
      <c r="E44" s="16">
        <v>4</v>
      </c>
      <c r="F44" s="16">
        <v>60</v>
      </c>
      <c r="G44" s="57" t="s">
        <v>187</v>
      </c>
      <c r="H44" s="18">
        <f t="shared" si="10"/>
        <v>5</v>
      </c>
      <c r="I44" s="16">
        <f t="shared" si="11"/>
        <v>1.2</v>
      </c>
      <c r="J44" s="16">
        <v>0</v>
      </c>
      <c r="K44" s="16">
        <f t="shared" si="6"/>
        <v>6.2</v>
      </c>
      <c r="L44" s="33">
        <v>19.491728223473601</v>
      </c>
      <c r="M44" s="34">
        <f t="shared" si="7"/>
        <v>25.6917282234736</v>
      </c>
      <c r="N44" s="35">
        <f t="shared" si="8"/>
        <v>0</v>
      </c>
      <c r="O44" s="36">
        <f t="shared" si="9"/>
        <v>25.6917282234736</v>
      </c>
      <c r="P44" s="18"/>
      <c r="Q44" s="18"/>
      <c r="R44" s="47"/>
    </row>
    <row r="45" spans="1:23" s="1" customFormat="1" ht="18.75">
      <c r="A45" s="14">
        <v>5</v>
      </c>
      <c r="B45" s="13">
        <v>1044399218</v>
      </c>
      <c r="C45" s="14" t="s">
        <v>309</v>
      </c>
      <c r="D45" s="13" t="s">
        <v>39</v>
      </c>
      <c r="E45" s="16">
        <v>4</v>
      </c>
      <c r="F45" s="16">
        <v>60</v>
      </c>
      <c r="G45" s="57" t="s">
        <v>187</v>
      </c>
      <c r="H45" s="18">
        <f t="shared" si="10"/>
        <v>5</v>
      </c>
      <c r="I45" s="16">
        <f t="shared" si="11"/>
        <v>1.2</v>
      </c>
      <c r="J45" s="16">
        <v>0</v>
      </c>
      <c r="K45" s="16">
        <f t="shared" si="6"/>
        <v>6.2</v>
      </c>
      <c r="L45" s="33">
        <v>19.420082521677699</v>
      </c>
      <c r="M45" s="34">
        <f t="shared" si="7"/>
        <v>25.620082521677698</v>
      </c>
      <c r="N45" s="35">
        <f t="shared" si="8"/>
        <v>0</v>
      </c>
      <c r="O45" s="36">
        <f t="shared" si="9"/>
        <v>25.620082521677698</v>
      </c>
      <c r="P45" s="18"/>
      <c r="Q45" s="18"/>
      <c r="R45" s="18"/>
    </row>
    <row r="46" spans="1:23" s="3" customFormat="1" ht="18.75">
      <c r="A46" s="13">
        <v>148</v>
      </c>
      <c r="B46" s="13">
        <v>1579518877</v>
      </c>
      <c r="C46" s="14" t="s">
        <v>274</v>
      </c>
      <c r="D46" s="21"/>
      <c r="E46" s="16">
        <v>0</v>
      </c>
      <c r="F46" s="16">
        <v>20</v>
      </c>
      <c r="G46" s="57" t="s">
        <v>187</v>
      </c>
      <c r="H46" s="18">
        <f t="shared" si="10"/>
        <v>0</v>
      </c>
      <c r="I46" s="16">
        <f t="shared" si="11"/>
        <v>0.4</v>
      </c>
      <c r="J46" s="16">
        <v>0</v>
      </c>
      <c r="K46" s="16">
        <f t="shared" si="6"/>
        <v>0.4</v>
      </c>
      <c r="L46" s="33">
        <v>25.042023081941501</v>
      </c>
      <c r="M46" s="34">
        <f t="shared" si="7"/>
        <v>25.4420230819415</v>
      </c>
      <c r="N46" s="35">
        <f t="shared" si="8"/>
        <v>0</v>
      </c>
      <c r="O46" s="36">
        <f t="shared" si="9"/>
        <v>25.4420230819415</v>
      </c>
      <c r="P46" s="4"/>
      <c r="Q46" s="4"/>
      <c r="R46" s="4"/>
    </row>
    <row r="47" spans="1:23" s="3" customFormat="1" ht="18.75">
      <c r="A47" s="14">
        <v>87</v>
      </c>
      <c r="B47" s="13">
        <v>1126397085</v>
      </c>
      <c r="C47" s="14" t="s">
        <v>311</v>
      </c>
      <c r="D47" s="13" t="s">
        <v>153</v>
      </c>
      <c r="E47" s="16">
        <v>0</v>
      </c>
      <c r="F47" s="16">
        <v>0</v>
      </c>
      <c r="G47" s="57" t="s">
        <v>187</v>
      </c>
      <c r="H47" s="18">
        <f t="shared" si="10"/>
        <v>0</v>
      </c>
      <c r="I47" s="16">
        <f t="shared" si="11"/>
        <v>0</v>
      </c>
      <c r="J47" s="16">
        <v>0</v>
      </c>
      <c r="K47" s="16">
        <f t="shared" si="6"/>
        <v>0</v>
      </c>
      <c r="L47" s="33">
        <v>25.1062847920381</v>
      </c>
      <c r="M47" s="34">
        <f t="shared" si="7"/>
        <v>25.1062847920381</v>
      </c>
      <c r="N47" s="35">
        <f t="shared" si="8"/>
        <v>0</v>
      </c>
      <c r="O47" s="36">
        <f t="shared" si="9"/>
        <v>25.1062847920381</v>
      </c>
      <c r="P47" s="18"/>
      <c r="Q47" s="18"/>
      <c r="R47" s="18"/>
    </row>
    <row r="48" spans="1:23" s="3" customFormat="1" ht="18.75">
      <c r="A48" s="13">
        <v>178</v>
      </c>
      <c r="B48" s="13">
        <v>1412638269</v>
      </c>
      <c r="C48" s="13" t="s">
        <v>224</v>
      </c>
      <c r="D48" s="4"/>
      <c r="E48" s="16">
        <v>0</v>
      </c>
      <c r="F48" s="16">
        <v>10</v>
      </c>
      <c r="G48" s="57" t="s">
        <v>187</v>
      </c>
      <c r="H48" s="18">
        <f t="shared" si="10"/>
        <v>0</v>
      </c>
      <c r="I48" s="16">
        <f t="shared" si="11"/>
        <v>0.2</v>
      </c>
      <c r="J48" s="16">
        <v>0</v>
      </c>
      <c r="K48" s="16">
        <f t="shared" si="6"/>
        <v>0.2</v>
      </c>
      <c r="L48" s="33">
        <v>23.62</v>
      </c>
      <c r="M48" s="34">
        <f t="shared" si="7"/>
        <v>23.82</v>
      </c>
      <c r="N48" s="35">
        <f t="shared" si="8"/>
        <v>0</v>
      </c>
      <c r="O48" s="36">
        <f t="shared" si="9"/>
        <v>23.82</v>
      </c>
      <c r="P48" s="4"/>
      <c r="Q48" s="4"/>
      <c r="R48" s="4"/>
    </row>
    <row r="49" spans="1:18" ht="18.75">
      <c r="A49" s="14">
        <v>23</v>
      </c>
      <c r="B49" s="13">
        <v>340156892</v>
      </c>
      <c r="C49" s="14" t="s">
        <v>313</v>
      </c>
      <c r="D49" s="13" t="s">
        <v>70</v>
      </c>
      <c r="E49" s="16">
        <v>0</v>
      </c>
      <c r="F49" s="16">
        <v>0</v>
      </c>
      <c r="G49" s="57" t="s">
        <v>187</v>
      </c>
      <c r="H49" s="18">
        <f t="shared" si="10"/>
        <v>0</v>
      </c>
      <c r="I49" s="16">
        <f t="shared" si="11"/>
        <v>0</v>
      </c>
      <c r="J49" s="16">
        <v>0</v>
      </c>
      <c r="K49" s="16">
        <f t="shared" si="6"/>
        <v>0</v>
      </c>
      <c r="L49" s="33">
        <v>23.623628463138498</v>
      </c>
      <c r="M49" s="34">
        <f t="shared" si="7"/>
        <v>23.623628463138498</v>
      </c>
      <c r="N49" s="35">
        <f t="shared" si="8"/>
        <v>0</v>
      </c>
      <c r="O49" s="36">
        <f t="shared" si="9"/>
        <v>23.623628463138498</v>
      </c>
      <c r="P49" s="18"/>
      <c r="Q49" s="18"/>
      <c r="R49" s="18"/>
    </row>
    <row r="50" spans="1:18" ht="18.75">
      <c r="A50" s="13">
        <v>161</v>
      </c>
      <c r="B50" s="13">
        <v>93971185</v>
      </c>
      <c r="C50" s="14" t="s">
        <v>289</v>
      </c>
      <c r="D50" s="15"/>
      <c r="E50" s="16">
        <v>0</v>
      </c>
      <c r="F50" s="16">
        <v>0</v>
      </c>
      <c r="G50" s="57" t="s">
        <v>187</v>
      </c>
      <c r="H50" s="18">
        <f t="shared" si="10"/>
        <v>0</v>
      </c>
      <c r="I50" s="16">
        <f t="shared" si="11"/>
        <v>0</v>
      </c>
      <c r="J50" s="16">
        <v>0</v>
      </c>
      <c r="K50" s="16">
        <f t="shared" si="6"/>
        <v>0</v>
      </c>
      <c r="L50" s="33">
        <v>23.488893639039102</v>
      </c>
      <c r="M50" s="34">
        <f t="shared" si="7"/>
        <v>23.488893639039102</v>
      </c>
      <c r="N50" s="35">
        <f t="shared" si="8"/>
        <v>0</v>
      </c>
      <c r="O50" s="36">
        <f t="shared" si="9"/>
        <v>23.488893639039102</v>
      </c>
      <c r="P50" s="18"/>
      <c r="Q50" s="4"/>
      <c r="R50" s="4"/>
    </row>
    <row r="51" spans="1:18" ht="18.75">
      <c r="A51" s="13">
        <v>126</v>
      </c>
      <c r="B51" s="13">
        <v>2052156392</v>
      </c>
      <c r="C51" s="14" t="s">
        <v>234</v>
      </c>
      <c r="D51" s="21"/>
      <c r="E51" s="16">
        <v>0</v>
      </c>
      <c r="F51" s="16">
        <v>0</v>
      </c>
      <c r="G51" s="57" t="s">
        <v>187</v>
      </c>
      <c r="H51" s="18">
        <f t="shared" si="10"/>
        <v>0</v>
      </c>
      <c r="I51" s="16">
        <f t="shared" si="11"/>
        <v>0</v>
      </c>
      <c r="J51" s="16">
        <v>0</v>
      </c>
      <c r="K51" s="16">
        <f t="shared" si="6"/>
        <v>0</v>
      </c>
      <c r="L51" s="33">
        <v>23.487854270305899</v>
      </c>
      <c r="M51" s="34">
        <f t="shared" si="7"/>
        <v>23.487854270305899</v>
      </c>
      <c r="N51" s="35">
        <f t="shared" si="8"/>
        <v>0</v>
      </c>
      <c r="O51" s="36">
        <f t="shared" si="9"/>
        <v>23.487854270305899</v>
      </c>
      <c r="P51" s="18"/>
      <c r="Q51" s="18"/>
      <c r="R51" s="47"/>
    </row>
    <row r="52" spans="1:18" ht="18.75">
      <c r="A52" s="13">
        <v>110</v>
      </c>
      <c r="B52" s="13">
        <v>1968703358</v>
      </c>
      <c r="C52" s="14" t="s">
        <v>302</v>
      </c>
      <c r="D52" s="13" t="s">
        <v>239</v>
      </c>
      <c r="E52" s="16">
        <v>3</v>
      </c>
      <c r="F52" s="16">
        <v>60</v>
      </c>
      <c r="G52" s="57" t="s">
        <v>187</v>
      </c>
      <c r="H52" s="18">
        <f t="shared" si="10"/>
        <v>3.5</v>
      </c>
      <c r="I52" s="16">
        <f t="shared" si="11"/>
        <v>1.2</v>
      </c>
      <c r="J52" s="16">
        <v>0</v>
      </c>
      <c r="K52" s="16">
        <f t="shared" si="6"/>
        <v>4.7</v>
      </c>
      <c r="L52" s="33">
        <v>18.504999999999999</v>
      </c>
      <c r="M52" s="34">
        <f t="shared" si="7"/>
        <v>23.204999999999998</v>
      </c>
      <c r="N52" s="35">
        <f t="shared" si="8"/>
        <v>0</v>
      </c>
      <c r="O52" s="36">
        <f t="shared" si="9"/>
        <v>23.204999999999998</v>
      </c>
      <c r="P52" s="18"/>
      <c r="Q52" s="18"/>
      <c r="R52" s="33"/>
    </row>
    <row r="53" spans="1:18" ht="18.75">
      <c r="A53" s="13">
        <v>127</v>
      </c>
      <c r="B53" s="13">
        <v>615908706</v>
      </c>
      <c r="C53" s="14" t="s">
        <v>300</v>
      </c>
      <c r="D53" s="21" t="s">
        <v>240</v>
      </c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22.758087704154299</v>
      </c>
      <c r="M53" s="34">
        <f t="shared" si="7"/>
        <v>22.758087704154299</v>
      </c>
      <c r="N53" s="35">
        <f t="shared" si="8"/>
        <v>0</v>
      </c>
      <c r="O53" s="36">
        <f t="shared" si="9"/>
        <v>22.758087704154299</v>
      </c>
      <c r="P53" s="18"/>
      <c r="Q53" s="18"/>
      <c r="R53" s="47"/>
    </row>
    <row r="54" spans="1:18" ht="18.75">
      <c r="A54" s="13">
        <v>169</v>
      </c>
      <c r="B54" s="13">
        <v>1280938546</v>
      </c>
      <c r="C54" s="14" t="s">
        <v>317</v>
      </c>
      <c r="D54" s="15"/>
      <c r="E54" s="16">
        <v>0</v>
      </c>
      <c r="F54" s="16">
        <v>0</v>
      </c>
      <c r="G54" s="57" t="s">
        <v>187</v>
      </c>
      <c r="H54" s="18">
        <f t="shared" si="10"/>
        <v>0</v>
      </c>
      <c r="I54" s="16">
        <f t="shared" si="11"/>
        <v>0</v>
      </c>
      <c r="J54" s="16">
        <v>0</v>
      </c>
      <c r="K54" s="16">
        <f t="shared" si="6"/>
        <v>0</v>
      </c>
      <c r="L54" s="33">
        <v>22.736320808353302</v>
      </c>
      <c r="M54" s="34">
        <f t="shared" si="7"/>
        <v>22.736320808353302</v>
      </c>
      <c r="N54" s="35">
        <f t="shared" si="8"/>
        <v>0</v>
      </c>
      <c r="O54" s="36">
        <f t="shared" si="9"/>
        <v>22.736320808353302</v>
      </c>
      <c r="P54" s="4"/>
      <c r="Q54" s="4"/>
      <c r="R54" s="4"/>
    </row>
    <row r="55" spans="1:18" ht="18.75">
      <c r="A55" s="14">
        <v>78</v>
      </c>
      <c r="B55" s="13">
        <v>783202763</v>
      </c>
      <c r="C55" s="14" t="s">
        <v>322</v>
      </c>
      <c r="D55" s="13" t="s">
        <v>148</v>
      </c>
      <c r="E55" s="16">
        <v>0</v>
      </c>
      <c r="F55" s="16">
        <v>0</v>
      </c>
      <c r="G55" s="57" t="s">
        <v>187</v>
      </c>
      <c r="H55" s="18">
        <f t="shared" si="10"/>
        <v>0</v>
      </c>
      <c r="I55" s="16">
        <f t="shared" si="11"/>
        <v>0</v>
      </c>
      <c r="J55" s="16">
        <v>0</v>
      </c>
      <c r="K55" s="16">
        <f t="shared" si="6"/>
        <v>0</v>
      </c>
      <c r="L55" s="33">
        <v>22.456848680342301</v>
      </c>
      <c r="M55" s="34">
        <f t="shared" si="7"/>
        <v>22.456848680342301</v>
      </c>
      <c r="N55" s="35">
        <f t="shared" si="8"/>
        <v>0</v>
      </c>
      <c r="O55" s="36">
        <f t="shared" si="9"/>
        <v>22.456848680342301</v>
      </c>
      <c r="P55" s="18"/>
      <c r="Q55" s="18"/>
      <c r="R55" s="18"/>
    </row>
    <row r="56" spans="1:18" ht="18.75">
      <c r="A56" s="14">
        <v>103</v>
      </c>
      <c r="B56" s="13">
        <v>1540443440</v>
      </c>
      <c r="C56" s="13" t="s">
        <v>326</v>
      </c>
      <c r="D56" s="62" t="s">
        <v>193</v>
      </c>
      <c r="E56" s="16">
        <v>1</v>
      </c>
      <c r="F56" s="16">
        <v>60</v>
      </c>
      <c r="G56" s="57" t="s">
        <v>187</v>
      </c>
      <c r="H56" s="18">
        <f t="shared" si="10"/>
        <v>1</v>
      </c>
      <c r="I56" s="16">
        <f t="shared" si="11"/>
        <v>1.2</v>
      </c>
      <c r="J56" s="16">
        <v>0</v>
      </c>
      <c r="K56" s="16">
        <f t="shared" si="6"/>
        <v>2.2000000000000002</v>
      </c>
      <c r="L56" s="33">
        <v>20.1437459871667</v>
      </c>
      <c r="M56" s="34">
        <f t="shared" si="7"/>
        <v>22.343745987166699</v>
      </c>
      <c r="N56" s="35">
        <f t="shared" si="8"/>
        <v>0</v>
      </c>
      <c r="O56" s="36">
        <f t="shared" si="9"/>
        <v>22.343745987166699</v>
      </c>
      <c r="P56" s="18"/>
      <c r="Q56" s="18"/>
      <c r="R56" s="18"/>
    </row>
    <row r="57" spans="1:18" ht="18.75">
      <c r="A57" s="13">
        <v>165</v>
      </c>
      <c r="B57" s="13">
        <v>1512494000</v>
      </c>
      <c r="C57" s="14" t="s">
        <v>295</v>
      </c>
      <c r="D57" s="15"/>
      <c r="E57" s="16">
        <v>0</v>
      </c>
      <c r="F57" s="16">
        <v>0</v>
      </c>
      <c r="G57" s="57" t="s">
        <v>187</v>
      </c>
      <c r="H57" s="18">
        <f t="shared" si="10"/>
        <v>0</v>
      </c>
      <c r="I57" s="16">
        <f t="shared" si="11"/>
        <v>0</v>
      </c>
      <c r="J57" s="16">
        <v>0</v>
      </c>
      <c r="K57" s="16">
        <f t="shared" si="6"/>
        <v>0</v>
      </c>
      <c r="L57" s="33">
        <v>21.898196656806199</v>
      </c>
      <c r="M57" s="34">
        <f t="shared" si="7"/>
        <v>21.898196656806199</v>
      </c>
      <c r="N57" s="35">
        <f t="shared" si="8"/>
        <v>0</v>
      </c>
      <c r="O57" s="36">
        <f t="shared" si="9"/>
        <v>21.898196656806199</v>
      </c>
      <c r="P57" s="4"/>
      <c r="Q57" s="4"/>
      <c r="R57" s="4"/>
    </row>
    <row r="58" spans="1:18" ht="18.75">
      <c r="A58" s="13">
        <v>144</v>
      </c>
      <c r="B58" s="13">
        <v>1763923855</v>
      </c>
      <c r="C58" s="14" t="s">
        <v>269</v>
      </c>
      <c r="D58" s="21"/>
      <c r="E58" s="16">
        <v>1</v>
      </c>
      <c r="F58" s="16">
        <v>20</v>
      </c>
      <c r="G58" s="57" t="s">
        <v>187</v>
      </c>
      <c r="H58" s="18">
        <f t="shared" si="10"/>
        <v>1</v>
      </c>
      <c r="I58" s="16">
        <f t="shared" si="11"/>
        <v>0.4</v>
      </c>
      <c r="J58" s="16">
        <v>0</v>
      </c>
      <c r="K58" s="16">
        <f t="shared" si="6"/>
        <v>1.4</v>
      </c>
      <c r="L58" s="33">
        <v>20.039396407505201</v>
      </c>
      <c r="M58" s="34">
        <f t="shared" si="7"/>
        <v>21.4393964075052</v>
      </c>
      <c r="N58" s="35">
        <f t="shared" si="8"/>
        <v>0</v>
      </c>
      <c r="O58" s="36">
        <f t="shared" si="9"/>
        <v>21.4393964075052</v>
      </c>
      <c r="P58" s="4"/>
      <c r="Q58" s="4"/>
      <c r="R58" s="4"/>
    </row>
    <row r="59" spans="1:18" ht="18.75">
      <c r="A59" s="13">
        <v>152</v>
      </c>
      <c r="B59" s="13">
        <v>808637979</v>
      </c>
      <c r="C59" s="14" t="s">
        <v>288</v>
      </c>
      <c r="D59" s="14" t="s">
        <v>277</v>
      </c>
      <c r="E59" s="16">
        <v>0</v>
      </c>
      <c r="F59" s="16">
        <v>0</v>
      </c>
      <c r="G59" s="57" t="s">
        <v>187</v>
      </c>
      <c r="H59" s="18">
        <f t="shared" si="10"/>
        <v>0</v>
      </c>
      <c r="I59" s="16">
        <f t="shared" si="11"/>
        <v>0</v>
      </c>
      <c r="J59" s="16">
        <v>0</v>
      </c>
      <c r="K59" s="16">
        <f t="shared" si="6"/>
        <v>0</v>
      </c>
      <c r="L59" s="33">
        <v>21.415154772436001</v>
      </c>
      <c r="M59" s="34">
        <f t="shared" si="7"/>
        <v>21.415154772436001</v>
      </c>
      <c r="N59" s="35">
        <f t="shared" si="8"/>
        <v>0</v>
      </c>
      <c r="O59" s="36">
        <f t="shared" si="9"/>
        <v>21.415154772436001</v>
      </c>
      <c r="P59" s="4"/>
      <c r="Q59" s="4"/>
      <c r="R59" s="4"/>
    </row>
    <row r="60" spans="1:18" ht="18.75">
      <c r="A60" s="13">
        <v>177</v>
      </c>
      <c r="B60" s="13">
        <v>1412638269</v>
      </c>
      <c r="C60" s="14" t="s">
        <v>332</v>
      </c>
      <c r="E60" s="16">
        <v>0</v>
      </c>
      <c r="F60" s="16">
        <v>0</v>
      </c>
      <c r="G60" s="57" t="s">
        <v>187</v>
      </c>
      <c r="H60" s="18">
        <f t="shared" si="10"/>
        <v>0</v>
      </c>
      <c r="I60" s="16">
        <f t="shared" si="11"/>
        <v>0</v>
      </c>
      <c r="J60" s="16">
        <v>0</v>
      </c>
      <c r="K60" s="16">
        <f t="shared" si="6"/>
        <v>0</v>
      </c>
      <c r="L60" s="33">
        <v>21.3815549255451</v>
      </c>
      <c r="M60" s="34">
        <f t="shared" si="7"/>
        <v>21.3815549255451</v>
      </c>
      <c r="N60" s="35">
        <f t="shared" si="8"/>
        <v>0</v>
      </c>
      <c r="O60" s="36">
        <f t="shared" si="9"/>
        <v>21.3815549255451</v>
      </c>
      <c r="P60" s="4"/>
      <c r="Q60" s="4"/>
      <c r="R60" s="4"/>
    </row>
    <row r="61" spans="1:18" ht="18.75">
      <c r="A61" s="13">
        <v>162</v>
      </c>
      <c r="B61" s="13">
        <v>1835331798</v>
      </c>
      <c r="C61" s="14" t="s">
        <v>292</v>
      </c>
      <c r="D61" s="15"/>
      <c r="E61" s="16">
        <v>0</v>
      </c>
      <c r="F61" s="16">
        <v>0</v>
      </c>
      <c r="G61" s="57" t="s">
        <v>187</v>
      </c>
      <c r="H61" s="18">
        <f t="shared" si="10"/>
        <v>0</v>
      </c>
      <c r="I61" s="16">
        <f t="shared" si="11"/>
        <v>0</v>
      </c>
      <c r="J61" s="16">
        <v>0</v>
      </c>
      <c r="K61" s="16">
        <f t="shared" si="6"/>
        <v>0</v>
      </c>
      <c r="L61" s="33">
        <v>20.7567942282801</v>
      </c>
      <c r="M61" s="34">
        <f t="shared" si="7"/>
        <v>20.7567942282801</v>
      </c>
      <c r="N61" s="35">
        <f t="shared" si="8"/>
        <v>0</v>
      </c>
      <c r="O61" s="36">
        <f t="shared" si="9"/>
        <v>20.7567942282801</v>
      </c>
      <c r="Q61" s="4"/>
      <c r="R61" s="4"/>
    </row>
    <row r="62" spans="1:18" ht="18.75">
      <c r="A62" s="14">
        <v>43</v>
      </c>
      <c r="B62" s="13">
        <v>1853818182</v>
      </c>
      <c r="C62" s="13" t="s">
        <v>299</v>
      </c>
      <c r="D62" s="13" t="s">
        <v>89</v>
      </c>
      <c r="E62" s="16">
        <v>0</v>
      </c>
      <c r="F62" s="16">
        <v>0</v>
      </c>
      <c r="G62" s="57" t="s">
        <v>187</v>
      </c>
      <c r="H62" s="18">
        <f t="shared" si="10"/>
        <v>0</v>
      </c>
      <c r="I62" s="16">
        <f t="shared" si="11"/>
        <v>0</v>
      </c>
      <c r="J62" s="16">
        <v>0</v>
      </c>
      <c r="K62" s="16">
        <f t="shared" si="6"/>
        <v>0</v>
      </c>
      <c r="L62" s="33">
        <v>20.1826701372309</v>
      </c>
      <c r="M62" s="34">
        <f t="shared" si="7"/>
        <v>20.1826701372309</v>
      </c>
      <c r="N62" s="35">
        <f t="shared" si="8"/>
        <v>0</v>
      </c>
      <c r="O62" s="36">
        <f t="shared" si="9"/>
        <v>20.1826701372309</v>
      </c>
      <c r="P62" s="18"/>
      <c r="Q62" s="18"/>
      <c r="R62" s="4"/>
    </row>
    <row r="63" spans="1:18" ht="18.75">
      <c r="A63" s="13">
        <v>166</v>
      </c>
      <c r="B63" s="13">
        <v>76900076</v>
      </c>
      <c r="C63" s="14" t="s">
        <v>296</v>
      </c>
      <c r="D63" s="15"/>
      <c r="E63" s="16">
        <v>0</v>
      </c>
      <c r="F63" s="16">
        <v>0</v>
      </c>
      <c r="G63" s="57" t="s">
        <v>187</v>
      </c>
      <c r="H63" s="18">
        <f t="shared" si="10"/>
        <v>0</v>
      </c>
      <c r="I63" s="16">
        <f t="shared" si="11"/>
        <v>0</v>
      </c>
      <c r="J63" s="16">
        <v>0</v>
      </c>
      <c r="K63" s="16">
        <f t="shared" si="6"/>
        <v>0</v>
      </c>
      <c r="L63" s="33">
        <v>20.1080097559317</v>
      </c>
      <c r="M63" s="34">
        <f t="shared" si="7"/>
        <v>20.1080097559317</v>
      </c>
      <c r="N63" s="35">
        <f t="shared" si="8"/>
        <v>0</v>
      </c>
      <c r="O63" s="36">
        <f t="shared" si="9"/>
        <v>20.1080097559317</v>
      </c>
      <c r="P63" s="4"/>
      <c r="Q63" s="4"/>
      <c r="R63" s="4"/>
    </row>
    <row r="64" spans="1:18" ht="18.75">
      <c r="A64" s="13">
        <v>163</v>
      </c>
      <c r="B64" s="13">
        <v>1354654615</v>
      </c>
      <c r="C64" s="14" t="s">
        <v>293</v>
      </c>
      <c r="D64" s="65"/>
      <c r="E64" s="16">
        <v>0</v>
      </c>
      <c r="F64" s="16">
        <v>0</v>
      </c>
      <c r="G64" s="57" t="s">
        <v>187</v>
      </c>
      <c r="H64" s="18">
        <f t="shared" si="10"/>
        <v>0</v>
      </c>
      <c r="I64" s="16">
        <f t="shared" si="11"/>
        <v>0</v>
      </c>
      <c r="J64" s="16">
        <v>0</v>
      </c>
      <c r="K64" s="16">
        <f t="shared" si="6"/>
        <v>0</v>
      </c>
      <c r="L64" s="33">
        <v>19.263360960545</v>
      </c>
      <c r="M64" s="34">
        <f t="shared" si="7"/>
        <v>19.263360960545</v>
      </c>
      <c r="N64" s="35">
        <f t="shared" si="8"/>
        <v>0</v>
      </c>
      <c r="O64" s="36">
        <f t="shared" si="9"/>
        <v>19.263360960545</v>
      </c>
    </row>
  </sheetData>
  <autoFilter ref="A4:R64" xr:uid="{00000000-0009-0000-0000-00002A000000}">
    <sortState xmlns:xlrd2="http://schemas.microsoft.com/office/spreadsheetml/2017/richdata2" ref="A4:R64">
      <sortCondition descending="1" ref="M4:M64"/>
    </sortState>
  </autoFilter>
  <mergeCells count="4">
    <mergeCell ref="A1:O1"/>
    <mergeCell ref="A2:O2"/>
    <mergeCell ref="A3:D3"/>
    <mergeCell ref="G3:O3"/>
  </mergeCells>
  <phoneticPr fontId="22" type="noConversion"/>
  <conditionalFormatting sqref="J64">
    <cfRule type="cellIs" dxfId="125" priority="1" operator="lessThan">
      <formula>1</formula>
    </cfRule>
  </conditionalFormatting>
  <conditionalFormatting sqref="J5:J63 E5:F64">
    <cfRule type="cellIs" dxfId="124" priority="2" operator="lessThan">
      <formula>1</formula>
    </cfRule>
  </conditionalFormatting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W65"/>
  <sheetViews>
    <sheetView topLeftCell="A37" zoomScale="70" zoomScaleNormal="70" workbookViewId="0">
      <selection activeCell="Q65" sqref="Q65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6" customWidth="1"/>
    <col min="19" max="19" width="30.5" customWidth="1"/>
  </cols>
  <sheetData>
    <row r="1" spans="1:23" ht="36.6" customHeight="1">
      <c r="A1" s="587" t="str">
        <f>CONCATENATE("157区 活动中心",T15,"年",T16,"月",T17,"日","分包贡献明细"," 统计：二三傻")</f>
        <v>157区 活动中心2020年8月1日分包贡献明细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8"/>
      <c r="Q1" s="28"/>
      <c r="R1" s="28"/>
      <c r="S1" s="38" t="s">
        <v>104</v>
      </c>
      <c r="T1" s="5">
        <v>53</v>
      </c>
      <c r="U1" s="3"/>
      <c r="V1" s="3"/>
      <c r="W1" s="3"/>
    </row>
    <row r="2" spans="1:23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9"/>
      <c r="Q2" s="29"/>
      <c r="R2" s="29"/>
      <c r="S2" s="39" t="s">
        <v>1</v>
      </c>
      <c r="T2" s="40" t="s">
        <v>105</v>
      </c>
      <c r="U2" s="41" t="s">
        <v>106</v>
      </c>
      <c r="V2" s="41" t="s">
        <v>107</v>
      </c>
      <c r="W2" s="42" t="s">
        <v>108</v>
      </c>
    </row>
    <row r="3" spans="1:23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43" t="s">
        <v>166</v>
      </c>
      <c r="T3" s="44">
        <f>W3/$T$13</f>
        <v>10.625</v>
      </c>
      <c r="U3" s="39">
        <v>5</v>
      </c>
      <c r="V3" s="39">
        <v>7</v>
      </c>
      <c r="W3" s="39">
        <v>1700</v>
      </c>
    </row>
    <row r="4" spans="1:23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115</v>
      </c>
      <c r="Q4" s="10" t="s">
        <v>116</v>
      </c>
      <c r="R4" s="10" t="s">
        <v>9</v>
      </c>
      <c r="S4" s="45" t="s">
        <v>173</v>
      </c>
      <c r="T4" s="44">
        <f>W4/$T$13</f>
        <v>8.75</v>
      </c>
      <c r="U4" s="39">
        <v>4</v>
      </c>
      <c r="V4" s="39">
        <v>6</v>
      </c>
      <c r="W4" s="39">
        <v>1400</v>
      </c>
    </row>
    <row r="5" spans="1:23" s="1" customFormat="1" ht="18.75">
      <c r="A5" s="13">
        <v>164</v>
      </c>
      <c r="B5" s="13">
        <v>1005320430</v>
      </c>
      <c r="C5" s="14" t="s">
        <v>294</v>
      </c>
      <c r="D5" s="15"/>
      <c r="E5" s="16">
        <v>0</v>
      </c>
      <c r="F5" s="16">
        <v>59</v>
      </c>
      <c r="G5" s="57" t="s">
        <v>187</v>
      </c>
      <c r="H5" s="18">
        <f t="shared" ref="H5:H23" si="0">E5+IF(E5&gt;2,(E5-2)*0.5,0)</f>
        <v>0</v>
      </c>
      <c r="I5" s="16">
        <f t="shared" ref="I5:I23" si="1">F5/$T$14</f>
        <v>1.18</v>
      </c>
      <c r="J5" s="16">
        <v>0</v>
      </c>
      <c r="K5" s="16">
        <f t="shared" ref="K5:K36" si="2">SUM(I5+H5+J5)</f>
        <v>1.18</v>
      </c>
      <c r="L5" s="33">
        <v>33.8777106494842</v>
      </c>
      <c r="M5" s="34">
        <f t="shared" ref="M5:M36" si="3">K5+L5</f>
        <v>35.0577106494842</v>
      </c>
      <c r="N5" s="35">
        <f t="shared" ref="N5:N36" si="4">VLOOKUP(G5,$S$3:$T$10,2,FALSE)</f>
        <v>0</v>
      </c>
      <c r="O5" s="36">
        <f t="shared" ref="O5:O36" si="5">M5-N5</f>
        <v>35.0577106494842</v>
      </c>
      <c r="P5" s="4"/>
      <c r="Q5" s="4"/>
      <c r="R5" s="4"/>
      <c r="S5" s="23" t="s">
        <v>175</v>
      </c>
      <c r="T5" s="44">
        <f>W5/$T$13</f>
        <v>6.875</v>
      </c>
      <c r="U5" s="46">
        <v>3</v>
      </c>
      <c r="V5" s="46">
        <v>5</v>
      </c>
      <c r="W5" s="46">
        <v>1100</v>
      </c>
    </row>
    <row r="6" spans="1:23" s="1" customFormat="1" ht="18.75">
      <c r="A6" s="13">
        <v>167</v>
      </c>
      <c r="B6" s="13">
        <v>1173807161</v>
      </c>
      <c r="C6" s="14" t="s">
        <v>324</v>
      </c>
      <c r="D6" s="15"/>
      <c r="E6" s="16">
        <v>0</v>
      </c>
      <c r="F6" s="16">
        <v>30</v>
      </c>
      <c r="G6" s="57" t="s">
        <v>187</v>
      </c>
      <c r="H6" s="18">
        <f t="shared" si="0"/>
        <v>0</v>
      </c>
      <c r="I6" s="16">
        <f t="shared" si="1"/>
        <v>0.6</v>
      </c>
      <c r="J6" s="16">
        <v>0</v>
      </c>
      <c r="K6" s="16">
        <f t="shared" si="2"/>
        <v>0.6</v>
      </c>
      <c r="L6" s="33">
        <v>33.097715285338097</v>
      </c>
      <c r="M6" s="34">
        <f t="shared" si="3"/>
        <v>33.697715285338099</v>
      </c>
      <c r="N6" s="35">
        <f t="shared" si="4"/>
        <v>0</v>
      </c>
      <c r="O6" s="36">
        <f t="shared" si="5"/>
        <v>33.697715285338099</v>
      </c>
      <c r="P6" s="4"/>
      <c r="Q6" s="4"/>
      <c r="R6" s="4"/>
      <c r="S6" s="23"/>
      <c r="T6" s="44"/>
      <c r="U6" s="46"/>
      <c r="V6" s="46"/>
      <c r="W6" s="46"/>
    </row>
    <row r="7" spans="1:23" s="1" customFormat="1" ht="18.75">
      <c r="A7" s="13">
        <v>138</v>
      </c>
      <c r="B7" s="13">
        <v>1440730282</v>
      </c>
      <c r="C7" s="14" t="s">
        <v>336</v>
      </c>
      <c r="D7" s="14" t="s">
        <v>258</v>
      </c>
      <c r="E7" s="16">
        <v>0</v>
      </c>
      <c r="F7" s="16">
        <v>50</v>
      </c>
      <c r="G7" s="57" t="s">
        <v>187</v>
      </c>
      <c r="H7" s="18">
        <f t="shared" si="0"/>
        <v>0</v>
      </c>
      <c r="I7" s="16">
        <f t="shared" si="1"/>
        <v>1</v>
      </c>
      <c r="J7" s="16">
        <v>0</v>
      </c>
      <c r="K7" s="16">
        <f t="shared" si="2"/>
        <v>1</v>
      </c>
      <c r="L7" s="33">
        <v>31.549027924995102</v>
      </c>
      <c r="M7" s="34">
        <f t="shared" si="3"/>
        <v>32.549027924995102</v>
      </c>
      <c r="N7" s="35">
        <f t="shared" si="4"/>
        <v>0</v>
      </c>
      <c r="O7" s="36">
        <f t="shared" si="5"/>
        <v>32.549027924995102</v>
      </c>
      <c r="P7" s="18"/>
      <c r="Q7" s="18"/>
      <c r="R7" s="47"/>
      <c r="S7" s="19" t="s">
        <v>333</v>
      </c>
      <c r="T7" s="44">
        <f>W7/$T$13</f>
        <v>8.125</v>
      </c>
      <c r="U7" s="46">
        <v>4</v>
      </c>
      <c r="V7" s="46">
        <v>5</v>
      </c>
      <c r="W7" s="46">
        <v>1300</v>
      </c>
    </row>
    <row r="8" spans="1:23" s="1" customFormat="1" ht="18.75">
      <c r="A8" s="14">
        <v>49</v>
      </c>
      <c r="B8" s="13">
        <v>311361673</v>
      </c>
      <c r="C8" s="13" t="s">
        <v>298</v>
      </c>
      <c r="D8" s="20" t="s">
        <v>95</v>
      </c>
      <c r="E8" s="16">
        <v>4</v>
      </c>
      <c r="F8" s="16">
        <v>60</v>
      </c>
      <c r="G8" s="43" t="s">
        <v>166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30.52</v>
      </c>
      <c r="M8" s="34">
        <f t="shared" si="3"/>
        <v>36.72</v>
      </c>
      <c r="N8" s="35">
        <f t="shared" si="4"/>
        <v>10.625</v>
      </c>
      <c r="O8" s="36">
        <f t="shared" si="5"/>
        <v>26.094999999999999</v>
      </c>
      <c r="P8" s="18"/>
      <c r="Q8" s="18"/>
      <c r="R8" s="18"/>
      <c r="S8" s="22" t="s">
        <v>334</v>
      </c>
      <c r="T8" s="44">
        <f>W8/$T$13</f>
        <v>6.25</v>
      </c>
      <c r="U8" s="46">
        <v>3</v>
      </c>
      <c r="V8" s="46">
        <v>4</v>
      </c>
      <c r="W8" s="46">
        <v>1000</v>
      </c>
    </row>
    <row r="9" spans="1:23" s="1" customFormat="1" ht="18.75">
      <c r="A9" s="14">
        <v>58</v>
      </c>
      <c r="B9" s="13">
        <v>1875367946</v>
      </c>
      <c r="C9" s="14" t="s">
        <v>121</v>
      </c>
      <c r="D9" s="14"/>
      <c r="E9" s="16">
        <v>0</v>
      </c>
      <c r="F9" s="16">
        <v>0</v>
      </c>
      <c r="G9" s="57" t="s">
        <v>187</v>
      </c>
      <c r="H9" s="18">
        <f t="shared" si="0"/>
        <v>0</v>
      </c>
      <c r="I9" s="16">
        <f t="shared" si="1"/>
        <v>0</v>
      </c>
      <c r="J9" s="16">
        <v>0</v>
      </c>
      <c r="K9" s="16">
        <f t="shared" si="2"/>
        <v>0</v>
      </c>
      <c r="L9" s="33">
        <v>30.269561407363501</v>
      </c>
      <c r="M9" s="34">
        <f t="shared" si="3"/>
        <v>30.269561407363501</v>
      </c>
      <c r="N9" s="35">
        <f t="shared" si="4"/>
        <v>0</v>
      </c>
      <c r="O9" s="36">
        <f t="shared" si="5"/>
        <v>30.269561407363501</v>
      </c>
      <c r="P9" s="18"/>
      <c r="Q9" s="18"/>
      <c r="R9" s="18"/>
      <c r="S9" s="23" t="s">
        <v>335</v>
      </c>
      <c r="T9" s="44">
        <f>W9/$T$13</f>
        <v>4.375</v>
      </c>
      <c r="U9" s="46">
        <v>2</v>
      </c>
      <c r="V9" s="46">
        <v>3</v>
      </c>
      <c r="W9" s="46">
        <v>700</v>
      </c>
    </row>
    <row r="10" spans="1:23" s="1" customFormat="1" ht="18.75">
      <c r="A10" s="13">
        <v>157</v>
      </c>
      <c r="B10" s="13">
        <v>738646680</v>
      </c>
      <c r="C10" s="14" t="s">
        <v>284</v>
      </c>
      <c r="D10" s="15"/>
      <c r="E10" s="16">
        <v>0</v>
      </c>
      <c r="F10" s="16">
        <v>0</v>
      </c>
      <c r="G10" s="57" t="s">
        <v>187</v>
      </c>
      <c r="H10" s="18">
        <f t="shared" si="0"/>
        <v>0</v>
      </c>
      <c r="I10" s="16">
        <f t="shared" si="1"/>
        <v>0</v>
      </c>
      <c r="J10" s="16">
        <v>0</v>
      </c>
      <c r="K10" s="16">
        <f t="shared" si="2"/>
        <v>0</v>
      </c>
      <c r="L10" s="33">
        <v>30.0249119486372</v>
      </c>
      <c r="M10" s="34">
        <f t="shared" si="3"/>
        <v>30.0249119486372</v>
      </c>
      <c r="N10" s="35">
        <f t="shared" si="4"/>
        <v>0</v>
      </c>
      <c r="O10" s="36">
        <f t="shared" si="5"/>
        <v>30.0249119486372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</row>
    <row r="11" spans="1:23" s="1" customFormat="1" ht="18.75">
      <c r="A11" s="13">
        <v>175</v>
      </c>
      <c r="B11" s="13">
        <v>1604916542</v>
      </c>
      <c r="C11" s="14" t="s">
        <v>331</v>
      </c>
      <c r="D11" s="4"/>
      <c r="E11" s="16">
        <v>0</v>
      </c>
      <c r="F11" s="16">
        <v>0</v>
      </c>
      <c r="G11" s="57" t="s">
        <v>187</v>
      </c>
      <c r="H11" s="18">
        <f t="shared" si="0"/>
        <v>0</v>
      </c>
      <c r="I11" s="16">
        <f t="shared" si="1"/>
        <v>0</v>
      </c>
      <c r="J11" s="16">
        <v>0</v>
      </c>
      <c r="K11" s="16">
        <f t="shared" si="2"/>
        <v>0</v>
      </c>
      <c r="L11" s="33">
        <v>29.534688614906301</v>
      </c>
      <c r="M11" s="34">
        <f t="shared" si="3"/>
        <v>29.534688614906301</v>
      </c>
      <c r="N11" s="35">
        <f t="shared" si="4"/>
        <v>0</v>
      </c>
      <c r="O11" s="36">
        <f t="shared" si="5"/>
        <v>29.534688614906301</v>
      </c>
      <c r="P11" s="2"/>
      <c r="Q11" s="4"/>
      <c r="R11" s="4"/>
      <c r="S11" s="50"/>
    </row>
    <row r="12" spans="1:23" s="1" customFormat="1" ht="18.75">
      <c r="A12" s="13">
        <v>171</v>
      </c>
      <c r="B12" s="13">
        <v>2087707891</v>
      </c>
      <c r="C12" s="14" t="s">
        <v>323</v>
      </c>
      <c r="D12" s="15"/>
      <c r="E12" s="16">
        <v>0</v>
      </c>
      <c r="F12" s="16">
        <v>0</v>
      </c>
      <c r="G12" s="57" t="s">
        <v>187</v>
      </c>
      <c r="H12" s="18">
        <f t="shared" si="0"/>
        <v>0</v>
      </c>
      <c r="I12" s="16">
        <f t="shared" si="1"/>
        <v>0</v>
      </c>
      <c r="J12" s="16">
        <v>0</v>
      </c>
      <c r="K12" s="16">
        <f t="shared" si="2"/>
        <v>0</v>
      </c>
      <c r="L12" s="33">
        <v>29.496797188135901</v>
      </c>
      <c r="M12" s="34">
        <f t="shared" si="3"/>
        <v>29.496797188135901</v>
      </c>
      <c r="N12" s="35">
        <f t="shared" si="4"/>
        <v>0</v>
      </c>
      <c r="O12" s="36">
        <f t="shared" si="5"/>
        <v>29.496797188135901</v>
      </c>
      <c r="P12" s="4"/>
      <c r="Q12" s="4"/>
      <c r="R12" s="4"/>
      <c r="S12" s="51" t="s">
        <v>209</v>
      </c>
      <c r="T12" s="1">
        <v>15000</v>
      </c>
    </row>
    <row r="13" spans="1:23" s="2" customFormat="1" ht="18.75">
      <c r="A13" s="14">
        <v>94</v>
      </c>
      <c r="B13" s="13">
        <v>1885772704</v>
      </c>
      <c r="C13" s="13" t="s">
        <v>180</v>
      </c>
      <c r="D13" s="20"/>
      <c r="E13" s="16">
        <v>0</v>
      </c>
      <c r="F13" s="16">
        <v>0</v>
      </c>
      <c r="G13" s="57" t="s">
        <v>187</v>
      </c>
      <c r="H13" s="18">
        <f t="shared" si="0"/>
        <v>0</v>
      </c>
      <c r="I13" s="16">
        <f t="shared" si="1"/>
        <v>0</v>
      </c>
      <c r="J13" s="16">
        <v>0</v>
      </c>
      <c r="K13" s="16">
        <f t="shared" si="2"/>
        <v>0</v>
      </c>
      <c r="L13" s="33">
        <v>29.053106055752899</v>
      </c>
      <c r="M13" s="34">
        <f t="shared" si="3"/>
        <v>29.053106055752899</v>
      </c>
      <c r="N13" s="35">
        <f t="shared" si="4"/>
        <v>0</v>
      </c>
      <c r="O13" s="36">
        <f t="shared" si="5"/>
        <v>29.053106055752899</v>
      </c>
      <c r="P13" s="18"/>
      <c r="Q13" s="18"/>
      <c r="R13" s="47"/>
      <c r="S13" s="52" t="s">
        <v>210</v>
      </c>
      <c r="T13" s="53">
        <v>160</v>
      </c>
      <c r="U13" s="1"/>
      <c r="V13" s="1"/>
      <c r="W13" s="1"/>
    </row>
    <row r="14" spans="1:23" s="2" customFormat="1" ht="18.75">
      <c r="A14" s="14">
        <v>107</v>
      </c>
      <c r="B14" s="13">
        <v>662528105</v>
      </c>
      <c r="C14" s="13" t="s">
        <v>195</v>
      </c>
      <c r="D14" s="20"/>
      <c r="E14" s="16">
        <v>0</v>
      </c>
      <c r="F14" s="16">
        <v>0</v>
      </c>
      <c r="G14" s="57" t="s">
        <v>187</v>
      </c>
      <c r="H14" s="18">
        <f t="shared" si="0"/>
        <v>0</v>
      </c>
      <c r="I14" s="16">
        <f t="shared" si="1"/>
        <v>0</v>
      </c>
      <c r="J14" s="16">
        <v>0</v>
      </c>
      <c r="K14" s="16">
        <f t="shared" si="2"/>
        <v>0</v>
      </c>
      <c r="L14" s="33">
        <v>28.128268565663902</v>
      </c>
      <c r="M14" s="34">
        <f t="shared" si="3"/>
        <v>28.128268565663902</v>
      </c>
      <c r="N14" s="35">
        <f t="shared" si="4"/>
        <v>0</v>
      </c>
      <c r="O14" s="36">
        <f t="shared" si="5"/>
        <v>28.128268565663902</v>
      </c>
      <c r="P14" s="18"/>
      <c r="Q14" s="18"/>
      <c r="R14" s="47"/>
      <c r="S14" s="54" t="s">
        <v>256</v>
      </c>
      <c r="T14" s="53">
        <v>50</v>
      </c>
      <c r="U14" s="1"/>
      <c r="V14" s="1"/>
      <c r="W14" s="1"/>
    </row>
    <row r="15" spans="1:23" s="2" customFormat="1" ht="18.75">
      <c r="A15" s="13">
        <v>141</v>
      </c>
      <c r="B15" s="13">
        <v>1190305158</v>
      </c>
      <c r="C15" s="14" t="s">
        <v>261</v>
      </c>
      <c r="D15" s="21"/>
      <c r="E15" s="16">
        <v>2</v>
      </c>
      <c r="F15" s="16">
        <v>50</v>
      </c>
      <c r="G15" s="45" t="s">
        <v>173</v>
      </c>
      <c r="H15" s="18">
        <f t="shared" si="0"/>
        <v>2</v>
      </c>
      <c r="I15" s="16">
        <f t="shared" si="1"/>
        <v>1</v>
      </c>
      <c r="J15" s="16">
        <v>0</v>
      </c>
      <c r="K15" s="16">
        <f t="shared" si="2"/>
        <v>3</v>
      </c>
      <c r="L15" s="33">
        <v>28.0659836700687</v>
      </c>
      <c r="M15" s="34">
        <f t="shared" si="3"/>
        <v>31.0659836700687</v>
      </c>
      <c r="N15" s="35">
        <f t="shared" si="4"/>
        <v>8.75</v>
      </c>
      <c r="O15" s="36">
        <f t="shared" si="5"/>
        <v>22.3159836700687</v>
      </c>
      <c r="P15" s="18"/>
      <c r="Q15" s="18"/>
      <c r="R15" s="47"/>
      <c r="S15" s="1" t="s">
        <v>212</v>
      </c>
      <c r="T15" s="53">
        <v>2020</v>
      </c>
      <c r="U15" s="1"/>
      <c r="V15" s="1"/>
      <c r="W15" s="1"/>
    </row>
    <row r="16" spans="1:23" s="2" customFormat="1" ht="18.75">
      <c r="A16" s="13">
        <v>153</v>
      </c>
      <c r="B16" s="13">
        <v>666586355</v>
      </c>
      <c r="C16" s="14" t="s">
        <v>282</v>
      </c>
      <c r="D16" s="21"/>
      <c r="E16" s="16">
        <v>0</v>
      </c>
      <c r="F16" s="16">
        <v>0</v>
      </c>
      <c r="G16" s="57" t="s">
        <v>187</v>
      </c>
      <c r="H16" s="18">
        <f t="shared" si="0"/>
        <v>0</v>
      </c>
      <c r="I16" s="16">
        <f t="shared" si="1"/>
        <v>0</v>
      </c>
      <c r="J16" s="16">
        <v>0</v>
      </c>
      <c r="K16" s="16">
        <f t="shared" si="2"/>
        <v>0</v>
      </c>
      <c r="L16" s="33">
        <v>27.8929007376641</v>
      </c>
      <c r="M16" s="34">
        <f t="shared" si="3"/>
        <v>27.8929007376641</v>
      </c>
      <c r="N16" s="35">
        <f t="shared" si="4"/>
        <v>0</v>
      </c>
      <c r="O16" s="36">
        <f t="shared" si="5"/>
        <v>27.8929007376641</v>
      </c>
      <c r="P16" s="4"/>
      <c r="Q16" s="4"/>
      <c r="R16" s="4"/>
      <c r="S16" s="1" t="s">
        <v>213</v>
      </c>
      <c r="T16" s="53">
        <v>8</v>
      </c>
      <c r="U16" s="1"/>
      <c r="V16" s="1"/>
      <c r="W16" s="1"/>
    </row>
    <row r="17" spans="1:23" s="2" customFormat="1" ht="18.75">
      <c r="A17" s="13">
        <v>118</v>
      </c>
      <c r="B17" s="13">
        <v>2018112397</v>
      </c>
      <c r="C17" s="14" t="s">
        <v>321</v>
      </c>
      <c r="D17" s="13" t="s">
        <v>290</v>
      </c>
      <c r="E17" s="16">
        <v>4</v>
      </c>
      <c r="F17" s="16">
        <v>60</v>
      </c>
      <c r="G17" s="43" t="s">
        <v>166</v>
      </c>
      <c r="H17" s="18">
        <f t="shared" si="0"/>
        <v>5</v>
      </c>
      <c r="I17" s="16">
        <f t="shared" si="1"/>
        <v>1.2</v>
      </c>
      <c r="J17" s="16">
        <v>0</v>
      </c>
      <c r="K17" s="16">
        <f t="shared" si="2"/>
        <v>6.2</v>
      </c>
      <c r="L17" s="33">
        <v>27.864126646349</v>
      </c>
      <c r="M17" s="34">
        <f t="shared" si="3"/>
        <v>34.064126646349003</v>
      </c>
      <c r="N17" s="35">
        <f t="shared" si="4"/>
        <v>10.625</v>
      </c>
      <c r="O17" s="36">
        <f t="shared" si="5"/>
        <v>23.439126646349003</v>
      </c>
      <c r="P17" s="18"/>
      <c r="Q17" s="18"/>
      <c r="R17" s="48"/>
      <c r="S17" s="1" t="s">
        <v>214</v>
      </c>
      <c r="T17" s="53">
        <v>1</v>
      </c>
      <c r="U17" s="1"/>
      <c r="V17" s="1"/>
      <c r="W17" s="1"/>
    </row>
    <row r="18" spans="1:23" s="2" customFormat="1" ht="18.75">
      <c r="A18" s="13">
        <v>130</v>
      </c>
      <c r="B18" s="13">
        <v>1957463045</v>
      </c>
      <c r="C18" s="14" t="s">
        <v>238</v>
      </c>
      <c r="D18" s="21"/>
      <c r="E18" s="16">
        <v>2</v>
      </c>
      <c r="F18" s="16">
        <v>50</v>
      </c>
      <c r="G18" s="45" t="s">
        <v>173</v>
      </c>
      <c r="H18" s="18">
        <f t="shared" si="0"/>
        <v>2</v>
      </c>
      <c r="I18" s="16">
        <f t="shared" si="1"/>
        <v>1</v>
      </c>
      <c r="J18" s="16">
        <v>0</v>
      </c>
      <c r="K18" s="16">
        <f t="shared" si="2"/>
        <v>3</v>
      </c>
      <c r="L18" s="33">
        <v>27.810097228403901</v>
      </c>
      <c r="M18" s="34">
        <f t="shared" si="3"/>
        <v>30.810097228403901</v>
      </c>
      <c r="N18" s="35">
        <f t="shared" si="4"/>
        <v>8.75</v>
      </c>
      <c r="O18" s="36">
        <f t="shared" si="5"/>
        <v>22.060097228403901</v>
      </c>
      <c r="P18" s="18"/>
      <c r="Q18" s="18"/>
      <c r="R18" s="47"/>
      <c r="S18" s="1"/>
      <c r="T18" s="1"/>
      <c r="U18" s="1"/>
      <c r="V18" s="1"/>
      <c r="W18" s="1"/>
    </row>
    <row r="19" spans="1:23" s="2" customFormat="1" ht="18.75">
      <c r="A19" s="13">
        <v>140</v>
      </c>
      <c r="B19" s="13">
        <v>1065672847</v>
      </c>
      <c r="C19" s="14" t="s">
        <v>259</v>
      </c>
      <c r="D19" s="21"/>
      <c r="E19" s="16">
        <v>0</v>
      </c>
      <c r="F19" s="16">
        <v>0</v>
      </c>
      <c r="G19" s="57" t="s">
        <v>187</v>
      </c>
      <c r="H19" s="18">
        <f t="shared" si="0"/>
        <v>0</v>
      </c>
      <c r="I19" s="16">
        <f t="shared" si="1"/>
        <v>0</v>
      </c>
      <c r="J19" s="16">
        <v>0</v>
      </c>
      <c r="K19" s="16">
        <f t="shared" si="2"/>
        <v>0</v>
      </c>
      <c r="L19" s="33">
        <v>27.807848165689801</v>
      </c>
      <c r="M19" s="34">
        <f t="shared" si="3"/>
        <v>27.807848165689801</v>
      </c>
      <c r="N19" s="35">
        <f t="shared" si="4"/>
        <v>0</v>
      </c>
      <c r="O19" s="36">
        <f t="shared" si="5"/>
        <v>27.807848165689801</v>
      </c>
      <c r="P19" s="18"/>
      <c r="Q19" s="18"/>
      <c r="R19" s="47"/>
      <c r="S19" s="1"/>
      <c r="T19" s="1"/>
      <c r="U19" s="1"/>
      <c r="V19" s="1"/>
      <c r="W19" s="1"/>
    </row>
    <row r="20" spans="1:23" s="2" customFormat="1" ht="18.75">
      <c r="A20" s="14">
        <v>46</v>
      </c>
      <c r="B20" s="13">
        <v>2109182835</v>
      </c>
      <c r="C20" s="14" t="s">
        <v>308</v>
      </c>
      <c r="D20" s="13" t="s">
        <v>92</v>
      </c>
      <c r="E20" s="16">
        <v>4</v>
      </c>
      <c r="F20" s="16">
        <v>50</v>
      </c>
      <c r="G20" s="43" t="s">
        <v>166</v>
      </c>
      <c r="H20" s="18">
        <f t="shared" si="0"/>
        <v>5</v>
      </c>
      <c r="I20" s="16">
        <f t="shared" si="1"/>
        <v>1</v>
      </c>
      <c r="J20" s="16">
        <v>0</v>
      </c>
      <c r="K20" s="16">
        <f t="shared" si="2"/>
        <v>6</v>
      </c>
      <c r="L20" s="33">
        <v>27.706364829194701</v>
      </c>
      <c r="M20" s="34">
        <f t="shared" si="3"/>
        <v>33.706364829194698</v>
      </c>
      <c r="N20" s="35">
        <f t="shared" si="4"/>
        <v>10.625</v>
      </c>
      <c r="O20" s="36">
        <f t="shared" si="5"/>
        <v>23.081364829194698</v>
      </c>
      <c r="P20" s="18"/>
      <c r="Q20" s="18"/>
      <c r="R20" s="18"/>
      <c r="S20" s="1"/>
      <c r="T20" s="1"/>
      <c r="U20" s="1"/>
      <c r="V20" s="1"/>
      <c r="W20" s="1"/>
    </row>
    <row r="21" spans="1:23" s="2" customFormat="1" ht="18.75">
      <c r="A21" s="13">
        <v>173</v>
      </c>
      <c r="B21" s="13">
        <v>1106175185</v>
      </c>
      <c r="C21" s="14" t="s">
        <v>329</v>
      </c>
      <c r="D21" s="4"/>
      <c r="E21" s="16">
        <v>4</v>
      </c>
      <c r="F21" s="16">
        <v>60</v>
      </c>
      <c r="G21" s="43" t="s">
        <v>166</v>
      </c>
      <c r="H21" s="18">
        <f t="shared" si="0"/>
        <v>5</v>
      </c>
      <c r="I21" s="16">
        <f t="shared" si="1"/>
        <v>1.2</v>
      </c>
      <c r="J21" s="16">
        <v>0</v>
      </c>
      <c r="K21" s="16">
        <f t="shared" si="2"/>
        <v>6.2</v>
      </c>
      <c r="L21" s="33">
        <v>27.050508883102999</v>
      </c>
      <c r="M21" s="34">
        <f t="shared" si="3"/>
        <v>33.250508883103002</v>
      </c>
      <c r="N21" s="35">
        <f t="shared" si="4"/>
        <v>10.625</v>
      </c>
      <c r="O21" s="36">
        <f t="shared" si="5"/>
        <v>22.625508883103002</v>
      </c>
      <c r="P21" s="4"/>
      <c r="Q21" s="4"/>
      <c r="R21" s="4"/>
      <c r="S21" s="1"/>
      <c r="T21" s="1"/>
      <c r="U21" s="1"/>
      <c r="V21" s="1"/>
      <c r="W21" s="1"/>
    </row>
    <row r="22" spans="1:23" s="2" customFormat="1" ht="18.75">
      <c r="A22" s="14">
        <v>62</v>
      </c>
      <c r="B22" s="13">
        <v>643913124</v>
      </c>
      <c r="C22" s="14" t="s">
        <v>301</v>
      </c>
      <c r="D22" s="13" t="s">
        <v>125</v>
      </c>
      <c r="E22" s="16">
        <v>0</v>
      </c>
      <c r="F22" s="16">
        <v>0</v>
      </c>
      <c r="G22" s="57" t="s">
        <v>187</v>
      </c>
      <c r="H22" s="18">
        <f t="shared" si="0"/>
        <v>0</v>
      </c>
      <c r="I22" s="16">
        <f t="shared" si="1"/>
        <v>0</v>
      </c>
      <c r="J22" s="16">
        <v>0</v>
      </c>
      <c r="K22" s="16">
        <f t="shared" si="2"/>
        <v>0</v>
      </c>
      <c r="L22" s="33">
        <v>26.404814009244099</v>
      </c>
      <c r="M22" s="34">
        <f t="shared" si="3"/>
        <v>26.404814009244099</v>
      </c>
      <c r="N22" s="35">
        <f t="shared" si="4"/>
        <v>0</v>
      </c>
      <c r="O22" s="36">
        <f t="shared" si="5"/>
        <v>26.404814009244099</v>
      </c>
      <c r="P22" s="18"/>
      <c r="Q22" s="18"/>
      <c r="R22" s="18"/>
      <c r="S22" s="1"/>
      <c r="T22" s="1"/>
      <c r="U22" s="1"/>
      <c r="V22" s="1"/>
      <c r="W22" s="1"/>
    </row>
    <row r="23" spans="1:23" s="1" customFormat="1" ht="18.75">
      <c r="A23" s="13">
        <v>133</v>
      </c>
      <c r="B23" s="13">
        <v>650420877</v>
      </c>
      <c r="C23" s="14" t="s">
        <v>325</v>
      </c>
      <c r="D23" s="14" t="s">
        <v>318</v>
      </c>
      <c r="E23" s="16">
        <v>0</v>
      </c>
      <c r="F23" s="16">
        <v>0</v>
      </c>
      <c r="G23" s="57" t="s">
        <v>187</v>
      </c>
      <c r="H23" s="18">
        <f t="shared" si="0"/>
        <v>0</v>
      </c>
      <c r="I23" s="16">
        <f t="shared" si="1"/>
        <v>0</v>
      </c>
      <c r="J23" s="16">
        <v>0</v>
      </c>
      <c r="K23" s="16">
        <f t="shared" si="2"/>
        <v>0</v>
      </c>
      <c r="L23" s="33">
        <v>26.011578882805001</v>
      </c>
      <c r="M23" s="34">
        <f t="shared" si="3"/>
        <v>26.011578882805001</v>
      </c>
      <c r="N23" s="35">
        <f t="shared" si="4"/>
        <v>0</v>
      </c>
      <c r="O23" s="36">
        <f t="shared" si="5"/>
        <v>26.011578882805001</v>
      </c>
      <c r="P23" s="18"/>
      <c r="Q23" s="18"/>
      <c r="R23" s="47"/>
    </row>
    <row r="24" spans="1:23" s="1" customFormat="1" ht="18.75">
      <c r="A24" s="14">
        <v>2</v>
      </c>
      <c r="B24" s="13">
        <v>13685366739</v>
      </c>
      <c r="C24" s="13" t="s">
        <v>30</v>
      </c>
      <c r="D24" s="24"/>
      <c r="E24" s="16">
        <v>0</v>
      </c>
      <c r="F24" s="16">
        <v>19</v>
      </c>
      <c r="G24" s="57" t="s">
        <v>187</v>
      </c>
      <c r="H24" s="18">
        <f>E24</f>
        <v>0</v>
      </c>
      <c r="I24" s="16">
        <f>F24/$T$13</f>
        <v>0.11874999999999999</v>
      </c>
      <c r="J24" s="16">
        <v>0</v>
      </c>
      <c r="K24" s="16">
        <f t="shared" si="2"/>
        <v>0.11874999999999999</v>
      </c>
      <c r="L24" s="33">
        <v>25.972556105355999</v>
      </c>
      <c r="M24" s="34">
        <f t="shared" si="3"/>
        <v>26.091306105355997</v>
      </c>
      <c r="N24" s="35">
        <f t="shared" si="4"/>
        <v>0</v>
      </c>
      <c r="O24" s="36">
        <f t="shared" si="5"/>
        <v>26.091306105355997</v>
      </c>
      <c r="P24" s="18"/>
      <c r="Q24" s="18"/>
      <c r="R24" s="18"/>
    </row>
    <row r="25" spans="1:23" s="1" customFormat="1" ht="18.75">
      <c r="A25" s="14">
        <v>82</v>
      </c>
      <c r="B25" s="13">
        <v>982362214</v>
      </c>
      <c r="C25" s="13" t="s">
        <v>144</v>
      </c>
      <c r="D25" s="20"/>
      <c r="E25" s="16">
        <v>4</v>
      </c>
      <c r="F25" s="16">
        <v>60</v>
      </c>
      <c r="G25" s="43" t="s">
        <v>166</v>
      </c>
      <c r="H25" s="18">
        <f t="shared" ref="H25:H65" si="6">E25+IF(E25&gt;2,(E25-2)*0.5,0)</f>
        <v>5</v>
      </c>
      <c r="I25" s="16">
        <f t="shared" ref="I25:I65" si="7">F25/$T$14</f>
        <v>1.2</v>
      </c>
      <c r="J25" s="16">
        <v>0</v>
      </c>
      <c r="K25" s="16">
        <f t="shared" si="2"/>
        <v>6.2</v>
      </c>
      <c r="L25" s="33">
        <v>25.9696844779956</v>
      </c>
      <c r="M25" s="34">
        <f t="shared" si="3"/>
        <v>32.169684477995602</v>
      </c>
      <c r="N25" s="35">
        <f t="shared" si="4"/>
        <v>10.625</v>
      </c>
      <c r="O25" s="36">
        <f t="shared" si="5"/>
        <v>21.544684477995602</v>
      </c>
      <c r="P25" s="18"/>
      <c r="Q25" s="18"/>
      <c r="R25" s="18"/>
    </row>
    <row r="26" spans="1:23" s="1" customFormat="1" ht="18.75" customHeight="1">
      <c r="A26" s="14">
        <v>34</v>
      </c>
      <c r="B26" s="13">
        <v>2021794494</v>
      </c>
      <c r="C26" s="13" t="s">
        <v>80</v>
      </c>
      <c r="D26" s="20"/>
      <c r="E26" s="16">
        <v>0</v>
      </c>
      <c r="F26" s="16">
        <v>0</v>
      </c>
      <c r="G26" s="57" t="s">
        <v>187</v>
      </c>
      <c r="H26" s="18">
        <f t="shared" si="6"/>
        <v>0</v>
      </c>
      <c r="I26" s="16">
        <f t="shared" si="7"/>
        <v>0</v>
      </c>
      <c r="J26" s="16">
        <v>0</v>
      </c>
      <c r="K26" s="16">
        <f t="shared" si="2"/>
        <v>0</v>
      </c>
      <c r="L26" s="33">
        <v>25.946774947024199</v>
      </c>
      <c r="M26" s="34">
        <f t="shared" si="3"/>
        <v>25.946774947024199</v>
      </c>
      <c r="N26" s="35">
        <f t="shared" si="4"/>
        <v>0</v>
      </c>
      <c r="O26" s="36">
        <f t="shared" si="5"/>
        <v>25.946774947024199</v>
      </c>
      <c r="P26" s="18"/>
      <c r="Q26" s="18"/>
      <c r="R26" s="47"/>
    </row>
    <row r="27" spans="1:23" s="1" customFormat="1" ht="18.75">
      <c r="A27" s="13">
        <v>170</v>
      </c>
      <c r="B27" s="13">
        <v>1659068972</v>
      </c>
      <c r="C27" s="14" t="s">
        <v>320</v>
      </c>
      <c r="D27" s="4"/>
      <c r="E27" s="16">
        <v>0</v>
      </c>
      <c r="F27" s="16">
        <v>0</v>
      </c>
      <c r="G27" s="57" t="s">
        <v>187</v>
      </c>
      <c r="H27" s="18">
        <f t="shared" si="6"/>
        <v>0</v>
      </c>
      <c r="I27" s="16">
        <f t="shared" si="7"/>
        <v>0</v>
      </c>
      <c r="J27" s="16">
        <v>0</v>
      </c>
      <c r="K27" s="16">
        <f t="shared" si="2"/>
        <v>0</v>
      </c>
      <c r="L27" s="33">
        <v>25.7932830912676</v>
      </c>
      <c r="M27" s="34">
        <f t="shared" si="3"/>
        <v>25.7932830912676</v>
      </c>
      <c r="N27" s="35">
        <f t="shared" si="4"/>
        <v>0</v>
      </c>
      <c r="O27" s="36">
        <f t="shared" si="5"/>
        <v>25.7932830912676</v>
      </c>
      <c r="P27" s="4"/>
      <c r="Q27" s="4"/>
      <c r="R27" s="4"/>
    </row>
    <row r="28" spans="1:23" s="1" customFormat="1" ht="18.75">
      <c r="A28" s="14">
        <v>33</v>
      </c>
      <c r="B28" s="13">
        <v>1006436515</v>
      </c>
      <c r="C28" s="14" t="s">
        <v>312</v>
      </c>
      <c r="D28" s="13" t="s">
        <v>79</v>
      </c>
      <c r="E28" s="16">
        <v>4</v>
      </c>
      <c r="F28" s="16">
        <v>60</v>
      </c>
      <c r="G28" s="43" t="s">
        <v>166</v>
      </c>
      <c r="H28" s="18">
        <f t="shared" si="6"/>
        <v>5</v>
      </c>
      <c r="I28" s="16">
        <f t="shared" si="7"/>
        <v>1.2</v>
      </c>
      <c r="J28" s="16">
        <v>0</v>
      </c>
      <c r="K28" s="16">
        <f t="shared" si="2"/>
        <v>6.2</v>
      </c>
      <c r="L28" s="33">
        <v>25.7125505030493</v>
      </c>
      <c r="M28" s="34">
        <f t="shared" si="3"/>
        <v>31.9125505030493</v>
      </c>
      <c r="N28" s="35">
        <f t="shared" si="4"/>
        <v>10.625</v>
      </c>
      <c r="O28" s="36">
        <f t="shared" si="5"/>
        <v>21.2875505030493</v>
      </c>
      <c r="P28" s="18"/>
      <c r="Q28" s="18"/>
      <c r="R28" s="4"/>
    </row>
    <row r="29" spans="1:23" s="2" customFormat="1" ht="18.75">
      <c r="A29" s="13">
        <v>128</v>
      </c>
      <c r="B29" s="13">
        <v>1214614935</v>
      </c>
      <c r="C29" s="14" t="s">
        <v>319</v>
      </c>
      <c r="D29" s="21" t="s">
        <v>257</v>
      </c>
      <c r="E29" s="16">
        <v>4</v>
      </c>
      <c r="F29" s="16">
        <v>60</v>
      </c>
      <c r="G29" s="43" t="s">
        <v>166</v>
      </c>
      <c r="H29" s="18">
        <f t="shared" si="6"/>
        <v>5</v>
      </c>
      <c r="I29" s="16">
        <f t="shared" si="7"/>
        <v>1.2</v>
      </c>
      <c r="J29" s="16">
        <v>0</v>
      </c>
      <c r="K29" s="16">
        <f t="shared" si="2"/>
        <v>6.2</v>
      </c>
      <c r="L29" s="33">
        <v>25.6917282234736</v>
      </c>
      <c r="M29" s="34">
        <f t="shared" si="3"/>
        <v>31.891728223473599</v>
      </c>
      <c r="N29" s="35">
        <f t="shared" si="4"/>
        <v>10.625</v>
      </c>
      <c r="O29" s="36">
        <f t="shared" si="5"/>
        <v>21.266728223473599</v>
      </c>
      <c r="P29" s="18"/>
      <c r="Q29" s="18"/>
      <c r="R29" s="47"/>
      <c r="S29" s="1"/>
      <c r="T29" s="1"/>
      <c r="U29" s="1"/>
      <c r="V29" s="1"/>
      <c r="W29" s="1"/>
    </row>
    <row r="30" spans="1:23" s="2" customFormat="1" ht="18.75">
      <c r="A30" s="14">
        <v>5</v>
      </c>
      <c r="B30" s="13">
        <v>1044399218</v>
      </c>
      <c r="C30" s="14" t="s">
        <v>309</v>
      </c>
      <c r="D30" s="13" t="s">
        <v>39</v>
      </c>
      <c r="E30" s="16">
        <v>4</v>
      </c>
      <c r="F30" s="16">
        <v>60</v>
      </c>
      <c r="G30" s="43" t="s">
        <v>166</v>
      </c>
      <c r="H30" s="18">
        <f t="shared" si="6"/>
        <v>5</v>
      </c>
      <c r="I30" s="16">
        <f t="shared" si="7"/>
        <v>1.2</v>
      </c>
      <c r="J30" s="16">
        <v>0</v>
      </c>
      <c r="K30" s="16">
        <f t="shared" si="2"/>
        <v>6.2</v>
      </c>
      <c r="L30" s="33">
        <v>25.620082521677698</v>
      </c>
      <c r="M30" s="34">
        <f t="shared" si="3"/>
        <v>31.820082521677698</v>
      </c>
      <c r="N30" s="35">
        <f t="shared" si="4"/>
        <v>10.625</v>
      </c>
      <c r="O30" s="36">
        <f t="shared" si="5"/>
        <v>21.195082521677698</v>
      </c>
      <c r="P30" s="18"/>
      <c r="Q30" s="18"/>
      <c r="R30" s="18"/>
      <c r="S30" s="1"/>
      <c r="T30" s="1"/>
      <c r="U30" s="1"/>
      <c r="V30" s="1"/>
      <c r="W30" s="1"/>
    </row>
    <row r="31" spans="1:23" s="2" customFormat="1" ht="18.75">
      <c r="A31" s="13">
        <v>148</v>
      </c>
      <c r="B31" s="13">
        <v>1579518877</v>
      </c>
      <c r="C31" s="14" t="s">
        <v>274</v>
      </c>
      <c r="D31" s="21"/>
      <c r="E31" s="16">
        <v>1</v>
      </c>
      <c r="F31" s="16">
        <v>50</v>
      </c>
      <c r="G31" s="23" t="s">
        <v>175</v>
      </c>
      <c r="H31" s="18">
        <f t="shared" si="6"/>
        <v>1</v>
      </c>
      <c r="I31" s="16">
        <f t="shared" si="7"/>
        <v>1</v>
      </c>
      <c r="J31" s="16">
        <v>0</v>
      </c>
      <c r="K31" s="16">
        <f t="shared" si="2"/>
        <v>2</v>
      </c>
      <c r="L31" s="33">
        <v>25.4420230819415</v>
      </c>
      <c r="M31" s="34">
        <f t="shared" si="3"/>
        <v>27.4420230819415</v>
      </c>
      <c r="N31" s="35">
        <f t="shared" si="4"/>
        <v>6.875</v>
      </c>
      <c r="O31" s="36">
        <f t="shared" si="5"/>
        <v>20.5670230819415</v>
      </c>
      <c r="P31" s="4"/>
      <c r="Q31" s="4"/>
      <c r="R31" s="4"/>
      <c r="S31" s="1"/>
      <c r="T31" s="1"/>
      <c r="U31" s="1"/>
      <c r="V31" s="1"/>
      <c r="W31" s="1"/>
    </row>
    <row r="32" spans="1:23" s="2" customFormat="1" ht="18.75">
      <c r="A32" s="14">
        <v>87</v>
      </c>
      <c r="B32" s="13">
        <v>1126397085</v>
      </c>
      <c r="C32" s="14" t="s">
        <v>311</v>
      </c>
      <c r="D32" s="13" t="s">
        <v>153</v>
      </c>
      <c r="E32" s="16">
        <v>0</v>
      </c>
      <c r="F32" s="16">
        <v>0</v>
      </c>
      <c r="G32" s="57" t="s">
        <v>187</v>
      </c>
      <c r="H32" s="18">
        <f t="shared" si="6"/>
        <v>0</v>
      </c>
      <c r="I32" s="16">
        <f t="shared" si="7"/>
        <v>0</v>
      </c>
      <c r="J32" s="16">
        <v>0</v>
      </c>
      <c r="K32" s="16">
        <f t="shared" si="2"/>
        <v>0</v>
      </c>
      <c r="L32" s="33">
        <v>25.1062847920381</v>
      </c>
      <c r="M32" s="34">
        <f t="shared" si="3"/>
        <v>25.1062847920381</v>
      </c>
      <c r="N32" s="35">
        <f t="shared" si="4"/>
        <v>0</v>
      </c>
      <c r="O32" s="36">
        <f t="shared" si="5"/>
        <v>25.1062847920381</v>
      </c>
      <c r="P32" s="18"/>
      <c r="Q32" s="18"/>
      <c r="R32" s="18"/>
      <c r="S32" s="1"/>
      <c r="T32" s="1"/>
      <c r="U32" s="1"/>
      <c r="V32" s="1"/>
      <c r="W32" s="1"/>
    </row>
    <row r="33" spans="1:23" s="2" customFormat="1" ht="18.75">
      <c r="A33" s="14">
        <v>1</v>
      </c>
      <c r="B33" s="13">
        <v>1782151946</v>
      </c>
      <c r="C33" s="14" t="s">
        <v>303</v>
      </c>
      <c r="D33" s="13" t="s">
        <v>26</v>
      </c>
      <c r="E33" s="16">
        <v>4</v>
      </c>
      <c r="F33" s="16">
        <v>60</v>
      </c>
      <c r="G33" s="45" t="s">
        <v>173</v>
      </c>
      <c r="H33" s="18">
        <f t="shared" si="6"/>
        <v>5</v>
      </c>
      <c r="I33" s="16">
        <f t="shared" si="7"/>
        <v>1.2</v>
      </c>
      <c r="J33" s="16">
        <v>0</v>
      </c>
      <c r="K33" s="16">
        <f t="shared" si="2"/>
        <v>6.2</v>
      </c>
      <c r="L33" s="33">
        <v>24.54</v>
      </c>
      <c r="M33" s="34">
        <f t="shared" si="3"/>
        <v>30.74</v>
      </c>
      <c r="N33" s="35">
        <f t="shared" si="4"/>
        <v>8.75</v>
      </c>
      <c r="O33" s="36">
        <f t="shared" si="5"/>
        <v>21.99</v>
      </c>
      <c r="P33" s="18"/>
      <c r="Q33" s="18"/>
      <c r="R33" s="18"/>
      <c r="S33" s="1"/>
      <c r="T33" s="1"/>
      <c r="U33" s="1"/>
      <c r="V33" s="1"/>
      <c r="W33" s="1"/>
    </row>
    <row r="34" spans="1:23" s="2" customFormat="1" ht="18.75">
      <c r="A34" s="13">
        <v>155</v>
      </c>
      <c r="B34" s="13">
        <v>1532576874</v>
      </c>
      <c r="C34" s="14" t="s">
        <v>306</v>
      </c>
      <c r="D34" s="14" t="s">
        <v>283</v>
      </c>
      <c r="E34" s="16">
        <v>4</v>
      </c>
      <c r="F34" s="16">
        <v>60</v>
      </c>
      <c r="G34" s="45" t="s">
        <v>173</v>
      </c>
      <c r="H34" s="18">
        <f t="shared" si="6"/>
        <v>5</v>
      </c>
      <c r="I34" s="16">
        <f t="shared" si="7"/>
        <v>1.2</v>
      </c>
      <c r="J34" s="16">
        <v>0</v>
      </c>
      <c r="K34" s="16">
        <f t="shared" si="2"/>
        <v>6.2</v>
      </c>
      <c r="L34" s="33">
        <v>24.490832906567402</v>
      </c>
      <c r="M34" s="34">
        <f t="shared" si="3"/>
        <v>30.690832906567401</v>
      </c>
      <c r="N34" s="35">
        <f t="shared" si="4"/>
        <v>8.75</v>
      </c>
      <c r="O34" s="36">
        <f t="shared" si="5"/>
        <v>21.940832906567401</v>
      </c>
      <c r="P34" s="4"/>
      <c r="Q34" s="4"/>
      <c r="R34" s="4"/>
      <c r="S34" s="1"/>
      <c r="T34" s="1"/>
      <c r="U34" s="1"/>
      <c r="V34" s="1"/>
      <c r="W34" s="1"/>
    </row>
    <row r="35" spans="1:23" s="2" customFormat="1" ht="18.75">
      <c r="A35" s="14">
        <v>26</v>
      </c>
      <c r="B35" s="13">
        <v>1754932067</v>
      </c>
      <c r="C35" s="14" t="s">
        <v>314</v>
      </c>
      <c r="D35" s="13" t="s">
        <v>72</v>
      </c>
      <c r="E35" s="16">
        <v>4</v>
      </c>
      <c r="F35" s="16">
        <v>60</v>
      </c>
      <c r="G35" s="57" t="s">
        <v>187</v>
      </c>
      <c r="H35" s="18">
        <f t="shared" si="6"/>
        <v>5</v>
      </c>
      <c r="I35" s="16">
        <f t="shared" si="7"/>
        <v>1.2</v>
      </c>
      <c r="J35" s="16">
        <v>0</v>
      </c>
      <c r="K35" s="16">
        <f t="shared" si="2"/>
        <v>6.2</v>
      </c>
      <c r="L35" s="33">
        <v>24.060023516993901</v>
      </c>
      <c r="M35" s="34">
        <f t="shared" si="3"/>
        <v>30.2600235169939</v>
      </c>
      <c r="N35" s="35">
        <f t="shared" si="4"/>
        <v>0</v>
      </c>
      <c r="O35" s="36">
        <f t="shared" si="5"/>
        <v>30.2600235169939</v>
      </c>
      <c r="P35" s="18"/>
      <c r="Q35" s="18"/>
      <c r="R35" s="18"/>
      <c r="S35" s="1"/>
      <c r="T35" s="1"/>
      <c r="U35" s="1"/>
      <c r="V35" s="1"/>
      <c r="W35" s="1"/>
    </row>
    <row r="36" spans="1:23" s="2" customFormat="1" ht="18.75">
      <c r="A36" s="13">
        <v>178</v>
      </c>
      <c r="B36" s="13">
        <v>1412638269</v>
      </c>
      <c r="C36" s="13" t="s">
        <v>224</v>
      </c>
      <c r="D36" s="4"/>
      <c r="E36" s="16">
        <v>0</v>
      </c>
      <c r="F36" s="16">
        <v>0</v>
      </c>
      <c r="G36" s="57" t="s">
        <v>187</v>
      </c>
      <c r="H36" s="18">
        <f t="shared" si="6"/>
        <v>0</v>
      </c>
      <c r="I36" s="16">
        <f t="shared" si="7"/>
        <v>0</v>
      </c>
      <c r="J36" s="16">
        <v>0</v>
      </c>
      <c r="K36" s="16">
        <f t="shared" si="2"/>
        <v>0</v>
      </c>
      <c r="L36" s="33">
        <v>23.82</v>
      </c>
      <c r="M36" s="34">
        <f t="shared" si="3"/>
        <v>23.82</v>
      </c>
      <c r="N36" s="35">
        <f t="shared" si="4"/>
        <v>0</v>
      </c>
      <c r="O36" s="36">
        <f t="shared" si="5"/>
        <v>23.82</v>
      </c>
      <c r="P36" s="4"/>
      <c r="Q36" s="4"/>
      <c r="R36" s="4"/>
      <c r="S36" s="1"/>
      <c r="T36" s="1"/>
      <c r="U36" s="1"/>
      <c r="V36" s="1"/>
      <c r="W36" s="1"/>
    </row>
    <row r="37" spans="1:23" s="1" customFormat="1" ht="18.75">
      <c r="A37" s="14">
        <v>122</v>
      </c>
      <c r="B37" s="13">
        <v>1940099728</v>
      </c>
      <c r="C37" s="13" t="s">
        <v>228</v>
      </c>
      <c r="D37" s="20"/>
      <c r="E37" s="16">
        <v>4</v>
      </c>
      <c r="F37" s="16">
        <v>60</v>
      </c>
      <c r="G37" s="45" t="s">
        <v>173</v>
      </c>
      <c r="H37" s="18">
        <f t="shared" si="6"/>
        <v>5</v>
      </c>
      <c r="I37" s="16">
        <f t="shared" si="7"/>
        <v>1.2</v>
      </c>
      <c r="J37" s="16">
        <v>0</v>
      </c>
      <c r="K37" s="16">
        <f t="shared" ref="K37:K65" si="8">SUM(I37+H37+J37)</f>
        <v>6.2</v>
      </c>
      <c r="L37" s="33">
        <v>23.773816823243799</v>
      </c>
      <c r="M37" s="34">
        <f t="shared" ref="M37:M65" si="9">K37+L37</f>
        <v>29.973816823243798</v>
      </c>
      <c r="N37" s="35">
        <f t="shared" ref="N37:N65" si="10">VLOOKUP(G37,$S$3:$T$10,2,FALSE)</f>
        <v>8.75</v>
      </c>
      <c r="O37" s="36">
        <f t="shared" ref="O37:O65" si="11">M37-N37</f>
        <v>21.223816823243798</v>
      </c>
      <c r="P37" s="18"/>
      <c r="Q37" s="18"/>
      <c r="R37" s="47"/>
    </row>
    <row r="38" spans="1:23" s="2" customFormat="1" ht="18.75">
      <c r="A38" s="14">
        <v>15</v>
      </c>
      <c r="B38" s="13">
        <v>388960345</v>
      </c>
      <c r="C38" s="13" t="s">
        <v>59</v>
      </c>
      <c r="D38" s="20"/>
      <c r="E38" s="16">
        <v>3</v>
      </c>
      <c r="F38" s="16">
        <v>60</v>
      </c>
      <c r="G38" s="23" t="s">
        <v>175</v>
      </c>
      <c r="H38" s="18">
        <f t="shared" si="6"/>
        <v>3.5</v>
      </c>
      <c r="I38" s="16">
        <f t="shared" si="7"/>
        <v>1.2</v>
      </c>
      <c r="J38" s="16">
        <v>0</v>
      </c>
      <c r="K38" s="16">
        <f t="shared" si="8"/>
        <v>4.7</v>
      </c>
      <c r="L38" s="33">
        <v>23.716986980895101</v>
      </c>
      <c r="M38" s="34">
        <f t="shared" si="9"/>
        <v>28.4169869808951</v>
      </c>
      <c r="N38" s="35">
        <f t="shared" si="10"/>
        <v>6.875</v>
      </c>
      <c r="O38" s="36">
        <f t="shared" si="11"/>
        <v>21.5419869808951</v>
      </c>
      <c r="P38" s="18"/>
      <c r="Q38" s="18"/>
      <c r="R38" s="18"/>
      <c r="S38" s="1"/>
      <c r="T38" s="1"/>
      <c r="U38" s="1"/>
      <c r="V38" s="1"/>
      <c r="W38" s="1"/>
    </row>
    <row r="39" spans="1:23" s="2" customFormat="1" ht="18.75">
      <c r="A39" s="13">
        <v>143</v>
      </c>
      <c r="B39" s="13">
        <v>1963007427</v>
      </c>
      <c r="C39" s="14" t="s">
        <v>307</v>
      </c>
      <c r="D39" s="14" t="s">
        <v>270</v>
      </c>
      <c r="E39" s="16">
        <v>4</v>
      </c>
      <c r="F39" s="16">
        <v>60</v>
      </c>
      <c r="G39" s="45" t="s">
        <v>173</v>
      </c>
      <c r="H39" s="18">
        <f t="shared" si="6"/>
        <v>5</v>
      </c>
      <c r="I39" s="16">
        <f t="shared" si="7"/>
        <v>1.2</v>
      </c>
      <c r="J39" s="16">
        <v>0</v>
      </c>
      <c r="K39" s="16">
        <f t="shared" si="8"/>
        <v>6.2</v>
      </c>
      <c r="L39" s="33">
        <v>23.688355679351002</v>
      </c>
      <c r="M39" s="34">
        <f t="shared" si="9"/>
        <v>29.888355679351001</v>
      </c>
      <c r="N39" s="35">
        <f t="shared" si="10"/>
        <v>8.75</v>
      </c>
      <c r="O39" s="36">
        <f t="shared" si="11"/>
        <v>21.138355679351001</v>
      </c>
      <c r="P39" s="18"/>
      <c r="Q39" s="18"/>
      <c r="R39" s="47"/>
      <c r="S39" s="1"/>
      <c r="T39" s="1"/>
      <c r="U39" s="1"/>
      <c r="V39" s="1"/>
      <c r="W39" s="1"/>
    </row>
    <row r="40" spans="1:23" s="2" customFormat="1" ht="18.75">
      <c r="A40" s="14">
        <v>23</v>
      </c>
      <c r="B40" s="13">
        <v>340156892</v>
      </c>
      <c r="C40" s="14" t="s">
        <v>313</v>
      </c>
      <c r="D40" s="13" t="s">
        <v>70</v>
      </c>
      <c r="E40" s="16">
        <v>0</v>
      </c>
      <c r="F40" s="16">
        <v>0</v>
      </c>
      <c r="G40" s="57" t="s">
        <v>187</v>
      </c>
      <c r="H40" s="18">
        <f t="shared" si="6"/>
        <v>0</v>
      </c>
      <c r="I40" s="16">
        <f t="shared" si="7"/>
        <v>0</v>
      </c>
      <c r="J40" s="16">
        <v>0</v>
      </c>
      <c r="K40" s="16">
        <f t="shared" si="8"/>
        <v>0</v>
      </c>
      <c r="L40" s="33">
        <v>23.623628463138498</v>
      </c>
      <c r="M40" s="34">
        <f t="shared" si="9"/>
        <v>23.623628463138498</v>
      </c>
      <c r="N40" s="35">
        <f t="shared" si="10"/>
        <v>0</v>
      </c>
      <c r="O40" s="36">
        <f t="shared" si="11"/>
        <v>23.623628463138498</v>
      </c>
      <c r="P40" s="18"/>
      <c r="Q40" s="18"/>
      <c r="R40" s="18"/>
      <c r="S40" s="1"/>
      <c r="T40" s="1"/>
      <c r="U40" s="1"/>
      <c r="V40" s="1"/>
      <c r="W40" s="1"/>
    </row>
    <row r="41" spans="1:23" s="2" customFormat="1" ht="18.75">
      <c r="A41" s="13">
        <v>161</v>
      </c>
      <c r="B41" s="13">
        <v>93971185</v>
      </c>
      <c r="C41" s="14" t="s">
        <v>289</v>
      </c>
      <c r="D41" s="15"/>
      <c r="E41" s="16">
        <v>0</v>
      </c>
      <c r="F41" s="16">
        <v>0</v>
      </c>
      <c r="G41" s="57" t="s">
        <v>187</v>
      </c>
      <c r="H41" s="18">
        <f t="shared" si="6"/>
        <v>0</v>
      </c>
      <c r="I41" s="16">
        <f t="shared" si="7"/>
        <v>0</v>
      </c>
      <c r="J41" s="16">
        <v>0</v>
      </c>
      <c r="K41" s="16">
        <f t="shared" si="8"/>
        <v>0</v>
      </c>
      <c r="L41" s="33">
        <v>23.488893639039102</v>
      </c>
      <c r="M41" s="34">
        <f t="shared" si="9"/>
        <v>23.488893639039102</v>
      </c>
      <c r="N41" s="35">
        <f t="shared" si="10"/>
        <v>0</v>
      </c>
      <c r="O41" s="36">
        <f t="shared" si="11"/>
        <v>23.488893639039102</v>
      </c>
      <c r="P41" s="18"/>
      <c r="Q41" s="4"/>
      <c r="R41" s="4"/>
      <c r="S41" s="1"/>
      <c r="T41" s="1"/>
      <c r="U41" s="1"/>
      <c r="V41" s="1"/>
      <c r="W41" s="1"/>
    </row>
    <row r="42" spans="1:23" s="1" customFormat="1" ht="18.75">
      <c r="A42" s="13">
        <v>126</v>
      </c>
      <c r="B42" s="13">
        <v>2052156392</v>
      </c>
      <c r="C42" s="14" t="s">
        <v>234</v>
      </c>
      <c r="D42" s="21"/>
      <c r="E42" s="16">
        <v>0</v>
      </c>
      <c r="F42" s="16">
        <v>0</v>
      </c>
      <c r="G42" s="57" t="s">
        <v>187</v>
      </c>
      <c r="H42" s="18">
        <f t="shared" si="6"/>
        <v>0</v>
      </c>
      <c r="I42" s="16">
        <f t="shared" si="7"/>
        <v>0</v>
      </c>
      <c r="J42" s="16">
        <v>0</v>
      </c>
      <c r="K42" s="16">
        <f t="shared" si="8"/>
        <v>0</v>
      </c>
      <c r="L42" s="33">
        <v>23.487854270305899</v>
      </c>
      <c r="M42" s="34">
        <f t="shared" si="9"/>
        <v>23.487854270305899</v>
      </c>
      <c r="N42" s="35">
        <f t="shared" si="10"/>
        <v>0</v>
      </c>
      <c r="O42" s="36">
        <f t="shared" si="11"/>
        <v>23.487854270305899</v>
      </c>
      <c r="P42" s="18"/>
      <c r="Q42" s="18"/>
      <c r="R42" s="47"/>
    </row>
    <row r="43" spans="1:23" s="1" customFormat="1" ht="18.75">
      <c r="A43" s="13">
        <v>116</v>
      </c>
      <c r="B43" s="13">
        <v>2122596917</v>
      </c>
      <c r="C43" s="14" t="s">
        <v>315</v>
      </c>
      <c r="D43" s="13" t="s">
        <v>217</v>
      </c>
      <c r="E43" s="16">
        <v>4</v>
      </c>
      <c r="F43" s="16">
        <v>60</v>
      </c>
      <c r="G43" s="45" t="s">
        <v>173</v>
      </c>
      <c r="H43" s="18">
        <f t="shared" si="6"/>
        <v>5</v>
      </c>
      <c r="I43" s="16">
        <f t="shared" si="7"/>
        <v>1.2</v>
      </c>
      <c r="J43" s="16">
        <v>0</v>
      </c>
      <c r="K43" s="16">
        <f t="shared" si="8"/>
        <v>6.2</v>
      </c>
      <c r="L43" s="33">
        <v>23.418985069144</v>
      </c>
      <c r="M43" s="34">
        <f t="shared" si="9"/>
        <v>29.618985069143999</v>
      </c>
      <c r="N43" s="35">
        <f t="shared" si="10"/>
        <v>8.75</v>
      </c>
      <c r="O43" s="36">
        <f t="shared" si="11"/>
        <v>20.868985069143999</v>
      </c>
      <c r="P43" s="18"/>
      <c r="Q43" s="18"/>
      <c r="R43" s="48"/>
    </row>
    <row r="44" spans="1:23" s="1" customFormat="1" ht="20.25">
      <c r="A44" s="13">
        <v>172</v>
      </c>
      <c r="B44" s="13">
        <v>724061220</v>
      </c>
      <c r="C44" s="14" t="s">
        <v>337</v>
      </c>
      <c r="D44" s="14" t="s">
        <v>330</v>
      </c>
      <c r="E44" s="16">
        <v>4</v>
      </c>
      <c r="F44" s="16">
        <v>60</v>
      </c>
      <c r="G44" s="23" t="s">
        <v>175</v>
      </c>
      <c r="H44" s="18">
        <f t="shared" si="6"/>
        <v>5</v>
      </c>
      <c r="I44" s="16">
        <f t="shared" si="7"/>
        <v>1.2</v>
      </c>
      <c r="J44" s="16">
        <v>0</v>
      </c>
      <c r="K44" s="16">
        <f t="shared" si="8"/>
        <v>6.2</v>
      </c>
      <c r="L44" s="33">
        <v>23.3698834998366</v>
      </c>
      <c r="M44" s="34">
        <f t="shared" si="9"/>
        <v>29.5698834998366</v>
      </c>
      <c r="N44" s="35">
        <f t="shared" si="10"/>
        <v>6.875</v>
      </c>
      <c r="O44" s="36">
        <f t="shared" si="11"/>
        <v>22.6948834998366</v>
      </c>
      <c r="P44" s="4"/>
      <c r="Q44" s="4"/>
      <c r="R44" s="4"/>
    </row>
    <row r="45" spans="1:23" s="1" customFormat="1" ht="18.75">
      <c r="A45" s="13">
        <v>174</v>
      </c>
      <c r="B45" s="13">
        <v>775720958</v>
      </c>
      <c r="C45" s="14" t="s">
        <v>327</v>
      </c>
      <c r="D45" s="4"/>
      <c r="E45" s="16">
        <v>4</v>
      </c>
      <c r="F45" s="16">
        <v>60</v>
      </c>
      <c r="G45" s="23" t="s">
        <v>175</v>
      </c>
      <c r="H45" s="18">
        <f t="shared" si="6"/>
        <v>5</v>
      </c>
      <c r="I45" s="16">
        <f t="shared" si="7"/>
        <v>1.2</v>
      </c>
      <c r="J45" s="16">
        <v>0</v>
      </c>
      <c r="K45" s="16">
        <f t="shared" si="8"/>
        <v>6.2</v>
      </c>
      <c r="L45" s="33">
        <v>23.315098713430199</v>
      </c>
      <c r="M45" s="34">
        <f t="shared" si="9"/>
        <v>29.515098713430199</v>
      </c>
      <c r="N45" s="35">
        <f t="shared" si="10"/>
        <v>6.875</v>
      </c>
      <c r="O45" s="36">
        <f t="shared" si="11"/>
        <v>22.640098713430199</v>
      </c>
      <c r="P45" s="4"/>
      <c r="Q45" s="4"/>
      <c r="R45" s="4"/>
    </row>
    <row r="46" spans="1:23" s="3" customFormat="1" ht="18.75">
      <c r="A46" s="13">
        <v>110</v>
      </c>
      <c r="B46" s="13">
        <v>1968703358</v>
      </c>
      <c r="C46" s="14" t="s">
        <v>302</v>
      </c>
      <c r="D46" s="13" t="s">
        <v>239</v>
      </c>
      <c r="E46" s="16">
        <v>2</v>
      </c>
      <c r="F46" s="16">
        <v>60</v>
      </c>
      <c r="G46" s="23" t="s">
        <v>175</v>
      </c>
      <c r="H46" s="18">
        <f t="shared" si="6"/>
        <v>2</v>
      </c>
      <c r="I46" s="16">
        <f t="shared" si="7"/>
        <v>1.2</v>
      </c>
      <c r="J46" s="16">
        <v>0</v>
      </c>
      <c r="K46" s="16">
        <f t="shared" si="8"/>
        <v>3.2</v>
      </c>
      <c r="L46" s="33">
        <v>23.204999999999998</v>
      </c>
      <c r="M46" s="34">
        <f t="shared" si="9"/>
        <v>26.404999999999998</v>
      </c>
      <c r="N46" s="35">
        <f t="shared" si="10"/>
        <v>6.875</v>
      </c>
      <c r="O46" s="36">
        <f t="shared" si="11"/>
        <v>19.529999999999998</v>
      </c>
      <c r="P46" s="18"/>
      <c r="Q46" s="18"/>
      <c r="R46" s="33"/>
    </row>
    <row r="47" spans="1:23" s="3" customFormat="1" ht="18.75">
      <c r="A47" s="14">
        <v>92</v>
      </c>
      <c r="B47" s="13">
        <v>1367873925</v>
      </c>
      <c r="C47" s="13" t="s">
        <v>191</v>
      </c>
      <c r="D47" s="20" t="s">
        <v>159</v>
      </c>
      <c r="E47" s="16">
        <v>4</v>
      </c>
      <c r="F47" s="16">
        <v>60</v>
      </c>
      <c r="G47" s="23" t="s">
        <v>175</v>
      </c>
      <c r="H47" s="18">
        <f t="shared" si="6"/>
        <v>5</v>
      </c>
      <c r="I47" s="16">
        <f t="shared" si="7"/>
        <v>1.2</v>
      </c>
      <c r="J47" s="16">
        <v>0</v>
      </c>
      <c r="K47" s="16">
        <f t="shared" si="8"/>
        <v>6.2</v>
      </c>
      <c r="L47" s="33">
        <v>22.9446228612296</v>
      </c>
      <c r="M47" s="34">
        <f t="shared" si="9"/>
        <v>29.1446228612296</v>
      </c>
      <c r="N47" s="35">
        <f t="shared" si="10"/>
        <v>6.875</v>
      </c>
      <c r="O47" s="36">
        <f t="shared" si="11"/>
        <v>22.2696228612296</v>
      </c>
      <c r="P47" s="18"/>
      <c r="Q47" s="18"/>
      <c r="R47" s="47"/>
    </row>
    <row r="48" spans="1:23" s="3" customFormat="1" ht="18.75">
      <c r="A48" s="13">
        <v>176</v>
      </c>
      <c r="B48" s="13">
        <v>128748910</v>
      </c>
      <c r="C48" s="14" t="s">
        <v>328</v>
      </c>
      <c r="D48" s="4"/>
      <c r="E48" s="16">
        <v>4</v>
      </c>
      <c r="F48" s="16">
        <v>60</v>
      </c>
      <c r="G48" s="23" t="s">
        <v>175</v>
      </c>
      <c r="H48" s="18">
        <f t="shared" si="6"/>
        <v>5</v>
      </c>
      <c r="I48" s="16">
        <f t="shared" si="7"/>
        <v>1.2</v>
      </c>
      <c r="J48" s="16">
        <v>0</v>
      </c>
      <c r="K48" s="16">
        <f t="shared" si="8"/>
        <v>6.2</v>
      </c>
      <c r="L48" s="33">
        <v>22.853999755431399</v>
      </c>
      <c r="M48" s="34">
        <f t="shared" si="9"/>
        <v>29.053999755431398</v>
      </c>
      <c r="N48" s="35">
        <f t="shared" si="10"/>
        <v>6.875</v>
      </c>
      <c r="O48" s="36">
        <f t="shared" si="11"/>
        <v>22.178999755431398</v>
      </c>
      <c r="P48" s="4"/>
      <c r="Q48" s="4"/>
      <c r="R48" s="4"/>
    </row>
    <row r="49" spans="1:18" ht="18.75">
      <c r="A49" s="13">
        <v>127</v>
      </c>
      <c r="B49" s="13">
        <v>615908706</v>
      </c>
      <c r="C49" s="14" t="s">
        <v>300</v>
      </c>
      <c r="D49" s="21" t="s">
        <v>240</v>
      </c>
      <c r="E49" s="16">
        <v>0</v>
      </c>
      <c r="F49" s="16">
        <v>0</v>
      </c>
      <c r="G49" s="57" t="s">
        <v>187</v>
      </c>
      <c r="H49" s="18">
        <f t="shared" si="6"/>
        <v>0</v>
      </c>
      <c r="I49" s="16">
        <f t="shared" si="7"/>
        <v>0</v>
      </c>
      <c r="J49" s="16">
        <v>0</v>
      </c>
      <c r="K49" s="16">
        <f t="shared" si="8"/>
        <v>0</v>
      </c>
      <c r="L49" s="33">
        <v>22.758087704154299</v>
      </c>
      <c r="M49" s="34">
        <f t="shared" si="9"/>
        <v>22.758087704154299</v>
      </c>
      <c r="N49" s="35">
        <f t="shared" si="10"/>
        <v>0</v>
      </c>
      <c r="O49" s="36">
        <f t="shared" si="11"/>
        <v>22.758087704154299</v>
      </c>
      <c r="P49" s="18"/>
      <c r="Q49" s="18"/>
      <c r="R49" s="47"/>
    </row>
    <row r="50" spans="1:18" ht="18.75">
      <c r="A50" s="13">
        <v>169</v>
      </c>
      <c r="B50" s="13">
        <v>1280938546</v>
      </c>
      <c r="C50" s="14" t="s">
        <v>317</v>
      </c>
      <c r="D50" s="15"/>
      <c r="E50" s="16">
        <v>0</v>
      </c>
      <c r="F50" s="16">
        <v>0</v>
      </c>
      <c r="G50" s="57" t="s">
        <v>187</v>
      </c>
      <c r="H50" s="18">
        <f t="shared" si="6"/>
        <v>0</v>
      </c>
      <c r="I50" s="16">
        <f t="shared" si="7"/>
        <v>0</v>
      </c>
      <c r="J50" s="16">
        <v>0</v>
      </c>
      <c r="K50" s="16">
        <f t="shared" si="8"/>
        <v>0</v>
      </c>
      <c r="L50" s="33">
        <v>22.736320808353302</v>
      </c>
      <c r="M50" s="34">
        <f t="shared" si="9"/>
        <v>22.736320808353302</v>
      </c>
      <c r="N50" s="35">
        <f t="shared" si="10"/>
        <v>0</v>
      </c>
      <c r="O50" s="36">
        <f t="shared" si="11"/>
        <v>22.736320808353302</v>
      </c>
      <c r="P50" s="4"/>
      <c r="Q50" s="4"/>
      <c r="R50" s="4"/>
    </row>
    <row r="51" spans="1:18" ht="18.75">
      <c r="A51" s="14">
        <v>10</v>
      </c>
      <c r="B51" s="13">
        <v>2108977014</v>
      </c>
      <c r="C51" s="14" t="s">
        <v>305</v>
      </c>
      <c r="D51" s="13" t="s">
        <v>49</v>
      </c>
      <c r="E51" s="16">
        <v>4</v>
      </c>
      <c r="F51" s="16">
        <v>60</v>
      </c>
      <c r="G51" s="23" t="s">
        <v>175</v>
      </c>
      <c r="H51" s="18">
        <f t="shared" si="6"/>
        <v>5</v>
      </c>
      <c r="I51" s="16">
        <f t="shared" si="7"/>
        <v>1.2</v>
      </c>
      <c r="J51" s="16">
        <v>0</v>
      </c>
      <c r="K51" s="16">
        <f t="shared" si="8"/>
        <v>6.2</v>
      </c>
      <c r="L51" s="33">
        <v>22.734729379918502</v>
      </c>
      <c r="M51" s="34">
        <f t="shared" si="9"/>
        <v>28.934729379918501</v>
      </c>
      <c r="N51" s="35">
        <f t="shared" si="10"/>
        <v>6.875</v>
      </c>
      <c r="O51" s="36">
        <f t="shared" si="11"/>
        <v>22.059729379918501</v>
      </c>
      <c r="P51" s="18"/>
      <c r="Q51" s="18"/>
      <c r="R51" s="18"/>
    </row>
    <row r="52" spans="1:18" ht="18.75">
      <c r="A52" s="14">
        <v>120</v>
      </c>
      <c r="B52" s="13">
        <v>171422146</v>
      </c>
      <c r="C52" s="14" t="s">
        <v>304</v>
      </c>
      <c r="D52" s="13" t="s">
        <v>246</v>
      </c>
      <c r="E52" s="16">
        <v>4</v>
      </c>
      <c r="F52" s="16">
        <v>60</v>
      </c>
      <c r="G52" s="23" t="s">
        <v>175</v>
      </c>
      <c r="H52" s="18">
        <f t="shared" si="6"/>
        <v>5</v>
      </c>
      <c r="I52" s="16">
        <f t="shared" si="7"/>
        <v>1.2</v>
      </c>
      <c r="J52" s="16">
        <v>0</v>
      </c>
      <c r="K52" s="16">
        <f t="shared" si="8"/>
        <v>6.2</v>
      </c>
      <c r="L52" s="33">
        <v>22.698619197086099</v>
      </c>
      <c r="M52" s="34">
        <f t="shared" si="9"/>
        <v>28.898619197086099</v>
      </c>
      <c r="N52" s="35">
        <f t="shared" si="10"/>
        <v>6.875</v>
      </c>
      <c r="O52" s="36">
        <f t="shared" si="11"/>
        <v>22.023619197086099</v>
      </c>
      <c r="P52" s="18"/>
      <c r="Q52" s="18"/>
      <c r="R52" s="48"/>
    </row>
    <row r="53" spans="1:18" ht="18.75">
      <c r="A53" s="14">
        <v>78</v>
      </c>
      <c r="B53" s="13">
        <v>783202763</v>
      </c>
      <c r="C53" s="14" t="s">
        <v>322</v>
      </c>
      <c r="D53" s="13" t="s">
        <v>148</v>
      </c>
      <c r="E53" s="16">
        <v>0</v>
      </c>
      <c r="F53" s="16">
        <v>0</v>
      </c>
      <c r="G53" s="57" t="s">
        <v>187</v>
      </c>
      <c r="H53" s="18">
        <f t="shared" si="6"/>
        <v>0</v>
      </c>
      <c r="I53" s="16">
        <f t="shared" si="7"/>
        <v>0</v>
      </c>
      <c r="J53" s="16">
        <v>0</v>
      </c>
      <c r="K53" s="16">
        <f t="shared" si="8"/>
        <v>0</v>
      </c>
      <c r="L53" s="33">
        <v>22.456848680342301</v>
      </c>
      <c r="M53" s="34">
        <f t="shared" si="9"/>
        <v>22.456848680342301</v>
      </c>
      <c r="N53" s="35">
        <f t="shared" si="10"/>
        <v>0</v>
      </c>
      <c r="O53" s="36">
        <f t="shared" si="11"/>
        <v>22.456848680342301</v>
      </c>
      <c r="P53" s="18"/>
      <c r="Q53" s="18"/>
      <c r="R53" s="18"/>
    </row>
    <row r="54" spans="1:18" ht="18.75">
      <c r="A54" s="14">
        <v>103</v>
      </c>
      <c r="B54" s="13">
        <v>1540443440</v>
      </c>
      <c r="C54" s="13" t="s">
        <v>326</v>
      </c>
      <c r="D54" s="13" t="s">
        <v>193</v>
      </c>
      <c r="E54" s="16">
        <v>3</v>
      </c>
      <c r="F54" s="16">
        <v>60</v>
      </c>
      <c r="G54" s="23" t="s">
        <v>175</v>
      </c>
      <c r="H54" s="18">
        <f t="shared" si="6"/>
        <v>3.5</v>
      </c>
      <c r="I54" s="16">
        <f t="shared" si="7"/>
        <v>1.2</v>
      </c>
      <c r="J54" s="16">
        <v>0</v>
      </c>
      <c r="K54" s="16">
        <f t="shared" si="8"/>
        <v>4.7</v>
      </c>
      <c r="L54" s="33">
        <v>22.343745987166699</v>
      </c>
      <c r="M54" s="34">
        <f t="shared" si="9"/>
        <v>27.043745987166698</v>
      </c>
      <c r="N54" s="35">
        <f t="shared" si="10"/>
        <v>6.875</v>
      </c>
      <c r="O54" s="36">
        <f t="shared" si="11"/>
        <v>20.168745987166698</v>
      </c>
      <c r="P54" s="18"/>
      <c r="Q54" s="18"/>
      <c r="R54" s="18"/>
    </row>
    <row r="55" spans="1:18" ht="18.75">
      <c r="A55" s="13">
        <v>156</v>
      </c>
      <c r="B55" s="13">
        <v>1754610165</v>
      </c>
      <c r="C55" s="14" t="s">
        <v>316</v>
      </c>
      <c r="D55" s="15"/>
      <c r="E55" s="16">
        <v>2</v>
      </c>
      <c r="F55" s="16">
        <v>60</v>
      </c>
      <c r="G55" s="23" t="s">
        <v>175</v>
      </c>
      <c r="H55" s="18">
        <f t="shared" si="6"/>
        <v>2</v>
      </c>
      <c r="I55" s="16">
        <f t="shared" si="7"/>
        <v>1.2</v>
      </c>
      <c r="J55" s="16">
        <v>0</v>
      </c>
      <c r="K55" s="16">
        <f t="shared" si="8"/>
        <v>3.2</v>
      </c>
      <c r="L55" s="33">
        <v>22.1270209139823</v>
      </c>
      <c r="M55" s="34">
        <f t="shared" si="9"/>
        <v>25.327020913982299</v>
      </c>
      <c r="N55" s="35">
        <f t="shared" si="10"/>
        <v>6.875</v>
      </c>
      <c r="O55" s="36">
        <f t="shared" si="11"/>
        <v>18.452020913982299</v>
      </c>
      <c r="P55" s="4"/>
      <c r="Q55" s="4"/>
      <c r="R55" s="4"/>
    </row>
    <row r="56" spans="1:18" ht="18.75">
      <c r="A56" s="13">
        <v>165</v>
      </c>
      <c r="B56" s="13">
        <v>1512494000</v>
      </c>
      <c r="C56" s="14" t="s">
        <v>295</v>
      </c>
      <c r="D56" s="65"/>
      <c r="E56" s="16">
        <v>0</v>
      </c>
      <c r="F56" s="16">
        <v>0</v>
      </c>
      <c r="G56" s="57" t="s">
        <v>187</v>
      </c>
      <c r="H56" s="18">
        <f t="shared" si="6"/>
        <v>0</v>
      </c>
      <c r="I56" s="16">
        <f t="shared" si="7"/>
        <v>0</v>
      </c>
      <c r="J56" s="16">
        <v>0</v>
      </c>
      <c r="K56" s="16">
        <f t="shared" si="8"/>
        <v>0</v>
      </c>
      <c r="L56" s="33">
        <v>21.898196656806199</v>
      </c>
      <c r="M56" s="34">
        <f t="shared" si="9"/>
        <v>21.898196656806199</v>
      </c>
      <c r="N56" s="35">
        <f t="shared" si="10"/>
        <v>0</v>
      </c>
      <c r="O56" s="36">
        <f t="shared" si="11"/>
        <v>21.898196656806199</v>
      </c>
      <c r="P56" s="4"/>
      <c r="Q56" s="4"/>
      <c r="R56" s="4"/>
    </row>
    <row r="57" spans="1:18" ht="18.75">
      <c r="A57" s="14">
        <v>53</v>
      </c>
      <c r="B57" s="13">
        <v>500959924</v>
      </c>
      <c r="C57" s="14" t="s">
        <v>310</v>
      </c>
      <c r="D57" s="20" t="s">
        <v>99</v>
      </c>
      <c r="E57" s="16">
        <v>2</v>
      </c>
      <c r="F57" s="16">
        <v>50</v>
      </c>
      <c r="G57" s="23" t="s">
        <v>175</v>
      </c>
      <c r="H57" s="18">
        <f t="shared" si="6"/>
        <v>2</v>
      </c>
      <c r="I57" s="16">
        <f t="shared" si="7"/>
        <v>1</v>
      </c>
      <c r="J57" s="16">
        <v>0</v>
      </c>
      <c r="K57" s="16">
        <f t="shared" si="8"/>
        <v>3</v>
      </c>
      <c r="L57" s="33">
        <v>21.891302664048201</v>
      </c>
      <c r="M57" s="34">
        <f t="shared" si="9"/>
        <v>24.891302664048201</v>
      </c>
      <c r="N57" s="35">
        <f t="shared" si="10"/>
        <v>6.875</v>
      </c>
      <c r="O57" s="36">
        <f t="shared" si="11"/>
        <v>18.016302664048201</v>
      </c>
      <c r="P57" s="18"/>
      <c r="Q57" s="18"/>
      <c r="R57" s="18"/>
    </row>
    <row r="58" spans="1:18" ht="18.75">
      <c r="A58" s="13">
        <v>144</v>
      </c>
      <c r="B58" s="13">
        <v>1763923855</v>
      </c>
      <c r="C58" s="14" t="s">
        <v>269</v>
      </c>
      <c r="D58" s="21"/>
      <c r="E58" s="16">
        <v>0</v>
      </c>
      <c r="F58" s="16">
        <v>40</v>
      </c>
      <c r="G58" s="57" t="s">
        <v>187</v>
      </c>
      <c r="H58" s="18">
        <f t="shared" si="6"/>
        <v>0</v>
      </c>
      <c r="I58" s="16">
        <f t="shared" si="7"/>
        <v>0.8</v>
      </c>
      <c r="J58" s="16">
        <v>0</v>
      </c>
      <c r="K58" s="16">
        <f t="shared" si="8"/>
        <v>0.8</v>
      </c>
      <c r="L58" s="33">
        <v>21.4393964075052</v>
      </c>
      <c r="M58" s="34">
        <f t="shared" si="9"/>
        <v>22.2393964075052</v>
      </c>
      <c r="N58" s="35">
        <f t="shared" si="10"/>
        <v>0</v>
      </c>
      <c r="O58" s="36">
        <f t="shared" si="11"/>
        <v>22.2393964075052</v>
      </c>
      <c r="P58" s="4"/>
      <c r="Q58" s="4"/>
      <c r="R58" s="4"/>
    </row>
    <row r="59" spans="1:18" ht="18.75">
      <c r="A59" s="13">
        <v>152</v>
      </c>
      <c r="B59" s="13">
        <v>808637979</v>
      </c>
      <c r="C59" s="14" t="s">
        <v>288</v>
      </c>
      <c r="D59" s="14" t="s">
        <v>277</v>
      </c>
      <c r="E59" s="16">
        <v>0</v>
      </c>
      <c r="F59" s="16">
        <v>12</v>
      </c>
      <c r="G59" s="57" t="s">
        <v>187</v>
      </c>
      <c r="H59" s="18">
        <f t="shared" si="6"/>
        <v>0</v>
      </c>
      <c r="I59" s="16">
        <f t="shared" si="7"/>
        <v>0.24</v>
      </c>
      <c r="J59" s="16">
        <v>0</v>
      </c>
      <c r="K59" s="16">
        <f t="shared" si="8"/>
        <v>0.24</v>
      </c>
      <c r="L59" s="33">
        <v>21.415154772436001</v>
      </c>
      <c r="M59" s="34">
        <f t="shared" si="9"/>
        <v>21.655154772435999</v>
      </c>
      <c r="N59" s="35">
        <f t="shared" si="10"/>
        <v>0</v>
      </c>
      <c r="O59" s="36">
        <f t="shared" si="11"/>
        <v>21.655154772435999</v>
      </c>
      <c r="P59" s="4"/>
      <c r="Q59" s="4"/>
      <c r="R59" s="4"/>
    </row>
    <row r="60" spans="1:18" ht="18.75">
      <c r="A60" s="13">
        <v>177</v>
      </c>
      <c r="B60" s="13">
        <v>1412638269</v>
      </c>
      <c r="C60" s="14" t="s">
        <v>332</v>
      </c>
      <c r="E60" s="16">
        <v>0</v>
      </c>
      <c r="F60" s="16">
        <v>0</v>
      </c>
      <c r="G60" s="57" t="s">
        <v>187</v>
      </c>
      <c r="H60" s="18">
        <f t="shared" si="6"/>
        <v>0</v>
      </c>
      <c r="I60" s="16">
        <f t="shared" si="7"/>
        <v>0</v>
      </c>
      <c r="J60" s="16">
        <v>0</v>
      </c>
      <c r="K60" s="16">
        <f t="shared" si="8"/>
        <v>0</v>
      </c>
      <c r="L60" s="33">
        <v>21.3815549255451</v>
      </c>
      <c r="M60" s="34">
        <f t="shared" si="9"/>
        <v>21.3815549255451</v>
      </c>
      <c r="N60" s="35">
        <f t="shared" si="10"/>
        <v>0</v>
      </c>
      <c r="O60" s="36">
        <f t="shared" si="11"/>
        <v>21.3815549255451</v>
      </c>
      <c r="P60" s="4"/>
      <c r="Q60" s="4"/>
      <c r="R60" s="4"/>
    </row>
    <row r="61" spans="1:18" ht="18.75">
      <c r="A61" s="13">
        <v>162</v>
      </c>
      <c r="B61" s="13">
        <v>1835331798</v>
      </c>
      <c r="C61" s="14" t="s">
        <v>292</v>
      </c>
      <c r="D61" s="15"/>
      <c r="E61" s="16">
        <v>0</v>
      </c>
      <c r="F61" s="16">
        <v>0</v>
      </c>
      <c r="G61" s="57" t="s">
        <v>187</v>
      </c>
      <c r="H61" s="18">
        <f t="shared" si="6"/>
        <v>0</v>
      </c>
      <c r="I61" s="16">
        <f t="shared" si="7"/>
        <v>0</v>
      </c>
      <c r="J61" s="16">
        <v>0</v>
      </c>
      <c r="K61" s="16">
        <f t="shared" si="8"/>
        <v>0</v>
      </c>
      <c r="L61" s="33">
        <v>20.7567942282801</v>
      </c>
      <c r="M61" s="34">
        <f t="shared" si="9"/>
        <v>20.7567942282801</v>
      </c>
      <c r="N61" s="35">
        <f t="shared" si="10"/>
        <v>0</v>
      </c>
      <c r="O61" s="36">
        <f t="shared" si="11"/>
        <v>20.7567942282801</v>
      </c>
      <c r="Q61" s="4"/>
      <c r="R61" s="4"/>
    </row>
    <row r="62" spans="1:18" ht="18.75">
      <c r="A62" s="14">
        <v>43</v>
      </c>
      <c r="B62" s="13">
        <v>1853818182</v>
      </c>
      <c r="C62" s="13" t="s">
        <v>299</v>
      </c>
      <c r="D62" s="13" t="s">
        <v>89</v>
      </c>
      <c r="E62" s="16">
        <v>0</v>
      </c>
      <c r="F62" s="16">
        <v>0</v>
      </c>
      <c r="G62" s="57" t="s">
        <v>187</v>
      </c>
      <c r="H62" s="18">
        <f t="shared" si="6"/>
        <v>0</v>
      </c>
      <c r="I62" s="16">
        <f t="shared" si="7"/>
        <v>0</v>
      </c>
      <c r="J62" s="16">
        <v>0</v>
      </c>
      <c r="K62" s="16">
        <f t="shared" si="8"/>
        <v>0</v>
      </c>
      <c r="L62" s="33">
        <v>20.1826701372309</v>
      </c>
      <c r="M62" s="34">
        <f t="shared" si="9"/>
        <v>20.1826701372309</v>
      </c>
      <c r="N62" s="35">
        <f t="shared" si="10"/>
        <v>0</v>
      </c>
      <c r="O62" s="36">
        <f t="shared" si="11"/>
        <v>20.1826701372309</v>
      </c>
      <c r="P62" s="18"/>
      <c r="Q62" s="18"/>
      <c r="R62" s="4"/>
    </row>
    <row r="63" spans="1:18" ht="18.75">
      <c r="A63" s="13">
        <v>166</v>
      </c>
      <c r="B63" s="13">
        <v>76900076</v>
      </c>
      <c r="C63" s="14" t="s">
        <v>296</v>
      </c>
      <c r="D63" s="15"/>
      <c r="E63" s="16">
        <v>0</v>
      </c>
      <c r="F63" s="16">
        <v>0</v>
      </c>
      <c r="G63" s="57" t="s">
        <v>187</v>
      </c>
      <c r="H63" s="18">
        <f t="shared" si="6"/>
        <v>0</v>
      </c>
      <c r="I63" s="16">
        <f t="shared" si="7"/>
        <v>0</v>
      </c>
      <c r="J63" s="16">
        <v>0</v>
      </c>
      <c r="K63" s="16">
        <f t="shared" si="8"/>
        <v>0</v>
      </c>
      <c r="L63" s="33">
        <v>20.1080097559317</v>
      </c>
      <c r="M63" s="34">
        <f t="shared" si="9"/>
        <v>20.1080097559317</v>
      </c>
      <c r="N63" s="35">
        <f t="shared" si="10"/>
        <v>0</v>
      </c>
      <c r="O63" s="36">
        <f t="shared" si="11"/>
        <v>20.1080097559317</v>
      </c>
      <c r="P63" s="4"/>
      <c r="Q63" s="4"/>
      <c r="R63" s="4"/>
    </row>
    <row r="64" spans="1:18" ht="18.75">
      <c r="A64" s="13">
        <v>163</v>
      </c>
      <c r="B64" s="13">
        <v>1354654615</v>
      </c>
      <c r="C64" s="14" t="s">
        <v>293</v>
      </c>
      <c r="D64" s="65"/>
      <c r="E64" s="16">
        <v>0</v>
      </c>
      <c r="F64" s="16">
        <v>0</v>
      </c>
      <c r="G64" s="57" t="s">
        <v>187</v>
      </c>
      <c r="H64" s="18">
        <f t="shared" si="6"/>
        <v>0</v>
      </c>
      <c r="I64" s="16">
        <f t="shared" si="7"/>
        <v>0</v>
      </c>
      <c r="J64" s="16">
        <v>0</v>
      </c>
      <c r="K64" s="16">
        <f t="shared" si="8"/>
        <v>0</v>
      </c>
      <c r="L64" s="33">
        <v>19.263360960545</v>
      </c>
      <c r="M64" s="34">
        <f t="shared" si="9"/>
        <v>19.263360960545</v>
      </c>
      <c r="N64" s="35">
        <f t="shared" si="10"/>
        <v>0</v>
      </c>
      <c r="O64" s="36">
        <f t="shared" si="11"/>
        <v>19.263360960545</v>
      </c>
    </row>
    <row r="65" spans="1:17" ht="20.25">
      <c r="A65" s="13">
        <v>178</v>
      </c>
      <c r="B65" s="13">
        <v>1059185275</v>
      </c>
      <c r="C65" s="14" t="s">
        <v>338</v>
      </c>
      <c r="D65" s="6"/>
      <c r="E65" s="16">
        <v>4</v>
      </c>
      <c r="F65" s="16">
        <v>59</v>
      </c>
      <c r="G65" s="45" t="s">
        <v>173</v>
      </c>
      <c r="H65" s="18">
        <f t="shared" si="6"/>
        <v>5</v>
      </c>
      <c r="I65" s="16">
        <f t="shared" si="7"/>
        <v>1.18</v>
      </c>
      <c r="J65" s="16">
        <v>0</v>
      </c>
      <c r="K65" s="16">
        <f t="shared" si="8"/>
        <v>6.18</v>
      </c>
      <c r="L65" s="33">
        <v>25.973674693952098</v>
      </c>
      <c r="M65" s="34">
        <f t="shared" si="9"/>
        <v>32.153674693952098</v>
      </c>
      <c r="N65" s="35">
        <f t="shared" si="10"/>
        <v>8.75</v>
      </c>
      <c r="O65" s="36">
        <f t="shared" si="11"/>
        <v>23.403674693952098</v>
      </c>
      <c r="P65" s="6">
        <v>15</v>
      </c>
      <c r="Q65" s="6">
        <f>_xlfn.AGGREGATE(16,6,$O$5:$O$64,1-(P65-1)/$T$1)</f>
        <v>25.973674693952081</v>
      </c>
    </row>
  </sheetData>
  <autoFilter ref="A4:R65" xr:uid="{00000000-0009-0000-0000-00002B000000}">
    <sortState xmlns:xlrd2="http://schemas.microsoft.com/office/spreadsheetml/2017/richdata2" ref="A4:R65">
      <sortCondition descending="1" ref="L4:L65"/>
    </sortState>
  </autoFilter>
  <mergeCells count="4">
    <mergeCell ref="A1:O1"/>
    <mergeCell ref="A2:O2"/>
    <mergeCell ref="A3:D3"/>
    <mergeCell ref="G3:O3"/>
  </mergeCells>
  <phoneticPr fontId="22" type="noConversion"/>
  <conditionalFormatting sqref="J64:J65">
    <cfRule type="cellIs" dxfId="123" priority="1" operator="lessThan">
      <formula>1</formula>
    </cfRule>
  </conditionalFormatting>
  <conditionalFormatting sqref="J5:J63 E5:F65">
    <cfRule type="cellIs" dxfId="122" priority="2" operator="lessThan">
      <formula>1</formula>
    </cfRule>
  </conditionalFormatting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W66"/>
  <sheetViews>
    <sheetView topLeftCell="A37" zoomScale="90" zoomScaleNormal="90" workbookViewId="0">
      <selection activeCell="O5" sqref="O5:O6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hidden="1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6" customWidth="1"/>
    <col min="19" max="19" width="30.5" customWidth="1"/>
  </cols>
  <sheetData>
    <row r="1" spans="1:23" ht="36.6" customHeight="1">
      <c r="A1" s="587" t="str">
        <f>CONCATENATE("157区 活动中心",T15,"年",T16,"月",T17,"日","分包贡献明细"," 统计：二三傻")</f>
        <v>157区 活动中心2020年8月8日分包贡献明细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8"/>
      <c r="Q1" s="28"/>
      <c r="R1" s="28"/>
      <c r="S1" s="38" t="s">
        <v>104</v>
      </c>
      <c r="T1" s="5">
        <v>55</v>
      </c>
      <c r="U1" s="3"/>
      <c r="V1" s="3"/>
      <c r="W1" s="3"/>
    </row>
    <row r="2" spans="1:23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9"/>
      <c r="Q2" s="29"/>
      <c r="R2" s="29"/>
      <c r="S2" s="39" t="s">
        <v>1</v>
      </c>
      <c r="T2" s="40" t="s">
        <v>105</v>
      </c>
      <c r="U2" s="41" t="s">
        <v>106</v>
      </c>
      <c r="V2" s="41" t="s">
        <v>107</v>
      </c>
      <c r="W2" s="42" t="s">
        <v>108</v>
      </c>
    </row>
    <row r="3" spans="1:23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43" t="s">
        <v>166</v>
      </c>
      <c r="T3" s="44">
        <f>W3/$T$13</f>
        <v>10.625</v>
      </c>
      <c r="U3" s="39">
        <v>5</v>
      </c>
      <c r="V3" s="39">
        <v>7</v>
      </c>
      <c r="W3" s="39">
        <v>1700</v>
      </c>
    </row>
    <row r="4" spans="1:23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115</v>
      </c>
      <c r="Q4" s="10" t="s">
        <v>116</v>
      </c>
      <c r="R4" s="10" t="s">
        <v>9</v>
      </c>
      <c r="S4" s="45" t="s">
        <v>173</v>
      </c>
      <c r="T4" s="44">
        <f>W4/$T$13</f>
        <v>8.75</v>
      </c>
      <c r="U4" s="39">
        <v>4</v>
      </c>
      <c r="V4" s="39">
        <v>6</v>
      </c>
      <c r="W4" s="39">
        <v>1400</v>
      </c>
    </row>
    <row r="5" spans="1:23" s="1" customFormat="1" ht="18.75">
      <c r="A5" s="13">
        <v>164</v>
      </c>
      <c r="B5" s="13">
        <v>1005320430</v>
      </c>
      <c r="C5" s="14" t="s">
        <v>294</v>
      </c>
      <c r="D5" s="15"/>
      <c r="E5" s="16">
        <v>0</v>
      </c>
      <c r="F5" s="16">
        <v>60</v>
      </c>
      <c r="G5" s="57" t="s">
        <v>187</v>
      </c>
      <c r="H5" s="18">
        <f t="shared" ref="H5:H22" si="0">E5+IF(E5&gt;2,(E5-2)*0.5,0)</f>
        <v>0</v>
      </c>
      <c r="I5" s="16">
        <f t="shared" ref="I5:I22" si="1">F5/$T$14</f>
        <v>1.2</v>
      </c>
      <c r="J5" s="16">
        <v>0</v>
      </c>
      <c r="K5" s="16">
        <f t="shared" ref="K5:K36" si="2">SUM(I5+H5+J5)</f>
        <v>1.2</v>
      </c>
      <c r="L5" s="33">
        <v>35.0577106494842</v>
      </c>
      <c r="M5" s="34">
        <f t="shared" ref="M5:M36" si="3">K5+L5</f>
        <v>36.257710649484203</v>
      </c>
      <c r="N5" s="35">
        <f t="shared" ref="N5:N36" si="4">VLOOKUP(G5,$S$3:$T$10,2,FALSE)</f>
        <v>0</v>
      </c>
      <c r="O5" s="36">
        <f t="shared" ref="O5:O36" si="5">M5-N5</f>
        <v>36.257710649484203</v>
      </c>
      <c r="P5" s="4"/>
      <c r="Q5" s="4"/>
      <c r="R5" s="4"/>
      <c r="S5" s="23" t="s">
        <v>175</v>
      </c>
      <c r="T5" s="44">
        <f>W5/$T$13</f>
        <v>6.875</v>
      </c>
      <c r="U5" s="46">
        <v>3</v>
      </c>
      <c r="V5" s="46">
        <v>5</v>
      </c>
      <c r="W5" s="46">
        <v>1100</v>
      </c>
    </row>
    <row r="6" spans="1:23" s="1" customFormat="1" ht="18.75">
      <c r="A6" s="13">
        <v>167</v>
      </c>
      <c r="B6" s="13">
        <v>1173807161</v>
      </c>
      <c r="C6" s="14" t="s">
        <v>324</v>
      </c>
      <c r="D6" s="15"/>
      <c r="E6" s="16">
        <v>0</v>
      </c>
      <c r="F6" s="16">
        <v>20</v>
      </c>
      <c r="G6" s="57" t="s">
        <v>187</v>
      </c>
      <c r="H6" s="18">
        <f t="shared" si="0"/>
        <v>0</v>
      </c>
      <c r="I6" s="16">
        <f t="shared" si="1"/>
        <v>0.4</v>
      </c>
      <c r="J6" s="16">
        <v>0</v>
      </c>
      <c r="K6" s="16">
        <f t="shared" si="2"/>
        <v>0.4</v>
      </c>
      <c r="L6" s="33">
        <v>33.697715285338099</v>
      </c>
      <c r="M6" s="34">
        <f t="shared" si="3"/>
        <v>34.097715285338097</v>
      </c>
      <c r="N6" s="35">
        <f t="shared" si="4"/>
        <v>0</v>
      </c>
      <c r="O6" s="36">
        <f t="shared" si="5"/>
        <v>34.097715285338097</v>
      </c>
      <c r="P6" s="4"/>
      <c r="Q6" s="4"/>
      <c r="R6" s="4"/>
      <c r="S6" s="23"/>
      <c r="T6" s="44"/>
      <c r="U6" s="46"/>
      <c r="V6" s="46"/>
      <c r="W6" s="46"/>
    </row>
    <row r="7" spans="1:23" s="1" customFormat="1" ht="18.75">
      <c r="A7" s="13">
        <v>138</v>
      </c>
      <c r="B7" s="13">
        <v>1440730282</v>
      </c>
      <c r="C7" s="14" t="s">
        <v>336</v>
      </c>
      <c r="D7" s="14" t="s">
        <v>258</v>
      </c>
      <c r="E7" s="16">
        <v>0</v>
      </c>
      <c r="F7" s="16">
        <v>50</v>
      </c>
      <c r="G7" s="57" t="s">
        <v>187</v>
      </c>
      <c r="H7" s="18">
        <f t="shared" si="0"/>
        <v>0</v>
      </c>
      <c r="I7" s="16">
        <f t="shared" si="1"/>
        <v>1</v>
      </c>
      <c r="J7" s="16">
        <v>0</v>
      </c>
      <c r="K7" s="16">
        <f t="shared" si="2"/>
        <v>1</v>
      </c>
      <c r="L7" s="33">
        <v>32.549027924995102</v>
      </c>
      <c r="M7" s="34">
        <f t="shared" si="3"/>
        <v>33.549027924995102</v>
      </c>
      <c r="N7" s="35">
        <f t="shared" si="4"/>
        <v>0</v>
      </c>
      <c r="O7" s="36">
        <f t="shared" si="5"/>
        <v>33.549027924995102</v>
      </c>
      <c r="P7" s="18"/>
      <c r="Q7" s="18"/>
      <c r="R7" s="47"/>
      <c r="S7" s="19" t="s">
        <v>333</v>
      </c>
      <c r="T7" s="44">
        <f>W7/$T$13</f>
        <v>8.125</v>
      </c>
      <c r="U7" s="46">
        <v>4</v>
      </c>
      <c r="V7" s="46">
        <v>5</v>
      </c>
      <c r="W7" s="46">
        <v>1300</v>
      </c>
    </row>
    <row r="8" spans="1:23" s="1" customFormat="1" ht="18.75">
      <c r="A8" s="14">
        <v>58</v>
      </c>
      <c r="B8" s="13">
        <v>1875367946</v>
      </c>
      <c r="C8" s="14" t="s">
        <v>121</v>
      </c>
      <c r="D8" s="14"/>
      <c r="E8" s="16">
        <v>0</v>
      </c>
      <c r="F8" s="16">
        <v>0</v>
      </c>
      <c r="G8" s="57" t="s">
        <v>187</v>
      </c>
      <c r="H8" s="18">
        <f t="shared" si="0"/>
        <v>0</v>
      </c>
      <c r="I8" s="16">
        <f t="shared" si="1"/>
        <v>0</v>
      </c>
      <c r="J8" s="16">
        <v>0</v>
      </c>
      <c r="K8" s="16">
        <f t="shared" si="2"/>
        <v>0</v>
      </c>
      <c r="L8" s="33">
        <v>30.269561407363501</v>
      </c>
      <c r="M8" s="34">
        <f t="shared" si="3"/>
        <v>30.269561407363501</v>
      </c>
      <c r="N8" s="35">
        <f t="shared" si="4"/>
        <v>0</v>
      </c>
      <c r="O8" s="36">
        <f t="shared" si="5"/>
        <v>30.269561407363501</v>
      </c>
      <c r="P8" s="18"/>
      <c r="Q8" s="18"/>
      <c r="R8" s="18"/>
      <c r="S8" s="22" t="s">
        <v>334</v>
      </c>
      <c r="T8" s="44">
        <f>W8/$T$13</f>
        <v>6.25</v>
      </c>
      <c r="U8" s="46">
        <v>3</v>
      </c>
      <c r="V8" s="46">
        <v>4</v>
      </c>
      <c r="W8" s="46">
        <v>1000</v>
      </c>
    </row>
    <row r="9" spans="1:23" s="1" customFormat="1" ht="18.75">
      <c r="A9" s="13">
        <v>157</v>
      </c>
      <c r="B9" s="13">
        <v>738646680</v>
      </c>
      <c r="C9" s="14" t="s">
        <v>284</v>
      </c>
      <c r="D9" s="15"/>
      <c r="E9" s="16">
        <v>0</v>
      </c>
      <c r="F9" s="16">
        <v>0</v>
      </c>
      <c r="G9" s="57" t="s">
        <v>187</v>
      </c>
      <c r="H9" s="18">
        <f t="shared" si="0"/>
        <v>0</v>
      </c>
      <c r="I9" s="16">
        <f t="shared" si="1"/>
        <v>0</v>
      </c>
      <c r="J9" s="16">
        <v>0</v>
      </c>
      <c r="K9" s="16">
        <f t="shared" si="2"/>
        <v>0</v>
      </c>
      <c r="L9" s="33">
        <v>30.0249119486372</v>
      </c>
      <c r="M9" s="34">
        <f t="shared" si="3"/>
        <v>30.0249119486372</v>
      </c>
      <c r="N9" s="35">
        <f t="shared" si="4"/>
        <v>0</v>
      </c>
      <c r="O9" s="36">
        <f t="shared" si="5"/>
        <v>30.0249119486372</v>
      </c>
      <c r="P9" s="4"/>
      <c r="Q9" s="4"/>
      <c r="R9" s="4"/>
      <c r="S9" s="23" t="s">
        <v>335</v>
      </c>
      <c r="T9" s="44">
        <f>W9/$T$13</f>
        <v>4.375</v>
      </c>
      <c r="U9" s="46">
        <v>2</v>
      </c>
      <c r="V9" s="46">
        <v>3</v>
      </c>
      <c r="W9" s="46">
        <v>700</v>
      </c>
    </row>
    <row r="10" spans="1:23" s="1" customFormat="1" ht="18.75">
      <c r="A10" s="13">
        <v>175</v>
      </c>
      <c r="B10" s="13">
        <v>1604916542</v>
      </c>
      <c r="C10" s="14" t="s">
        <v>331</v>
      </c>
      <c r="D10" s="4"/>
      <c r="E10" s="16">
        <v>0</v>
      </c>
      <c r="F10" s="16">
        <v>0</v>
      </c>
      <c r="G10" s="57" t="s">
        <v>187</v>
      </c>
      <c r="H10" s="18">
        <f t="shared" si="0"/>
        <v>0</v>
      </c>
      <c r="I10" s="16">
        <f t="shared" si="1"/>
        <v>0</v>
      </c>
      <c r="J10" s="16">
        <v>0</v>
      </c>
      <c r="K10" s="16">
        <f t="shared" si="2"/>
        <v>0</v>
      </c>
      <c r="L10" s="33">
        <v>29.534688614906301</v>
      </c>
      <c r="M10" s="34">
        <f t="shared" si="3"/>
        <v>29.534688614906301</v>
      </c>
      <c r="N10" s="35">
        <f t="shared" si="4"/>
        <v>0</v>
      </c>
      <c r="O10" s="36">
        <f t="shared" si="5"/>
        <v>29.534688614906301</v>
      </c>
      <c r="P10" s="2"/>
      <c r="Q10" s="4"/>
      <c r="R10" s="4"/>
      <c r="S10" s="49" t="s">
        <v>187</v>
      </c>
      <c r="T10" s="2">
        <v>0</v>
      </c>
      <c r="U10" s="2"/>
      <c r="V10" s="2"/>
      <c r="W10" s="2"/>
    </row>
    <row r="11" spans="1:23" s="1" customFormat="1" ht="18.75">
      <c r="A11" s="13">
        <v>171</v>
      </c>
      <c r="B11" s="13">
        <v>2087707891</v>
      </c>
      <c r="C11" s="14" t="s">
        <v>323</v>
      </c>
      <c r="D11" s="15"/>
      <c r="E11" s="16">
        <v>0</v>
      </c>
      <c r="F11" s="16">
        <v>0</v>
      </c>
      <c r="G11" s="57" t="s">
        <v>187</v>
      </c>
      <c r="H11" s="18">
        <f t="shared" si="0"/>
        <v>0</v>
      </c>
      <c r="I11" s="16">
        <f t="shared" si="1"/>
        <v>0</v>
      </c>
      <c r="J11" s="16">
        <v>0</v>
      </c>
      <c r="K11" s="16">
        <f t="shared" si="2"/>
        <v>0</v>
      </c>
      <c r="L11" s="33">
        <v>29.496797188135901</v>
      </c>
      <c r="M11" s="34">
        <f t="shared" si="3"/>
        <v>29.496797188135901</v>
      </c>
      <c r="N11" s="35">
        <f t="shared" si="4"/>
        <v>0</v>
      </c>
      <c r="O11" s="36">
        <f t="shared" si="5"/>
        <v>29.496797188135901</v>
      </c>
      <c r="P11" s="4"/>
      <c r="Q11" s="4"/>
      <c r="R11" s="4"/>
      <c r="S11" s="50"/>
    </row>
    <row r="12" spans="1:23" s="1" customFormat="1" ht="18.75">
      <c r="A12" s="14">
        <v>94</v>
      </c>
      <c r="B12" s="13">
        <v>1885772704</v>
      </c>
      <c r="C12" s="13" t="s">
        <v>180</v>
      </c>
      <c r="D12" s="20"/>
      <c r="E12" s="16">
        <v>0</v>
      </c>
      <c r="F12" s="16">
        <v>0</v>
      </c>
      <c r="G12" s="57" t="s">
        <v>187</v>
      </c>
      <c r="H12" s="18">
        <f t="shared" si="0"/>
        <v>0</v>
      </c>
      <c r="I12" s="16">
        <f t="shared" si="1"/>
        <v>0</v>
      </c>
      <c r="J12" s="16">
        <v>0</v>
      </c>
      <c r="K12" s="16">
        <f t="shared" si="2"/>
        <v>0</v>
      </c>
      <c r="L12" s="33">
        <v>29.053106055752899</v>
      </c>
      <c r="M12" s="34">
        <f t="shared" si="3"/>
        <v>29.053106055752899</v>
      </c>
      <c r="N12" s="35">
        <f t="shared" si="4"/>
        <v>0</v>
      </c>
      <c r="O12" s="36">
        <f t="shared" si="5"/>
        <v>29.053106055752899</v>
      </c>
      <c r="P12" s="18"/>
      <c r="Q12" s="18"/>
      <c r="R12" s="47"/>
      <c r="S12" s="51" t="s">
        <v>209</v>
      </c>
      <c r="T12" s="1">
        <v>15000</v>
      </c>
    </row>
    <row r="13" spans="1:23" s="2" customFormat="1" ht="18.75">
      <c r="A13" s="14">
        <v>26</v>
      </c>
      <c r="B13" s="13">
        <v>1754932067</v>
      </c>
      <c r="C13" s="14" t="s">
        <v>314</v>
      </c>
      <c r="D13" s="13" t="s">
        <v>72</v>
      </c>
      <c r="E13" s="16">
        <v>4</v>
      </c>
      <c r="F13" s="16">
        <v>60</v>
      </c>
      <c r="G13" s="19" t="s">
        <v>333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30.2600235169939</v>
      </c>
      <c r="M13" s="34">
        <f t="shared" si="3"/>
        <v>36.4600235169939</v>
      </c>
      <c r="N13" s="35">
        <f t="shared" si="4"/>
        <v>8.125</v>
      </c>
      <c r="O13" s="36">
        <f t="shared" si="5"/>
        <v>28.3350235169939</v>
      </c>
      <c r="P13" s="18"/>
      <c r="Q13" s="18"/>
      <c r="R13" s="18"/>
      <c r="S13" s="52" t="s">
        <v>210</v>
      </c>
      <c r="T13" s="53">
        <v>160</v>
      </c>
      <c r="U13" s="1"/>
      <c r="V13" s="1"/>
      <c r="W13" s="1"/>
    </row>
    <row r="14" spans="1:23" s="2" customFormat="1" ht="18.75">
      <c r="A14" s="14">
        <v>107</v>
      </c>
      <c r="B14" s="13">
        <v>662528105</v>
      </c>
      <c r="C14" s="13" t="s">
        <v>195</v>
      </c>
      <c r="D14" s="20"/>
      <c r="E14" s="16">
        <v>0</v>
      </c>
      <c r="F14" s="16">
        <v>0</v>
      </c>
      <c r="G14" s="57" t="s">
        <v>187</v>
      </c>
      <c r="H14" s="18">
        <f t="shared" si="0"/>
        <v>0</v>
      </c>
      <c r="I14" s="16">
        <f t="shared" si="1"/>
        <v>0</v>
      </c>
      <c r="J14" s="16">
        <v>0</v>
      </c>
      <c r="K14" s="16">
        <f t="shared" si="2"/>
        <v>0</v>
      </c>
      <c r="L14" s="33">
        <v>28.128268565663902</v>
      </c>
      <c r="M14" s="34">
        <f t="shared" si="3"/>
        <v>28.128268565663902</v>
      </c>
      <c r="N14" s="35">
        <f t="shared" si="4"/>
        <v>0</v>
      </c>
      <c r="O14" s="36">
        <f t="shared" si="5"/>
        <v>28.128268565663902</v>
      </c>
      <c r="P14" s="18"/>
      <c r="Q14" s="18"/>
      <c r="R14" s="47"/>
      <c r="S14" s="54" t="s">
        <v>256</v>
      </c>
      <c r="T14" s="53">
        <v>50</v>
      </c>
      <c r="U14" s="1"/>
      <c r="V14" s="1"/>
      <c r="W14" s="1"/>
    </row>
    <row r="15" spans="1:23" s="2" customFormat="1" ht="18.75">
      <c r="A15" s="13">
        <v>153</v>
      </c>
      <c r="B15" s="13">
        <v>666586355</v>
      </c>
      <c r="C15" s="14" t="s">
        <v>282</v>
      </c>
      <c r="D15" s="21"/>
      <c r="E15" s="16">
        <v>0</v>
      </c>
      <c r="F15" s="16">
        <v>0</v>
      </c>
      <c r="G15" s="57" t="s">
        <v>187</v>
      </c>
      <c r="H15" s="18">
        <f t="shared" si="0"/>
        <v>0</v>
      </c>
      <c r="I15" s="16">
        <f t="shared" si="1"/>
        <v>0</v>
      </c>
      <c r="J15" s="16">
        <v>0</v>
      </c>
      <c r="K15" s="16">
        <f t="shared" si="2"/>
        <v>0</v>
      </c>
      <c r="L15" s="33">
        <v>27.8929007376641</v>
      </c>
      <c r="M15" s="34">
        <f t="shared" si="3"/>
        <v>27.8929007376641</v>
      </c>
      <c r="N15" s="35">
        <f t="shared" si="4"/>
        <v>0</v>
      </c>
      <c r="O15" s="36">
        <f t="shared" si="5"/>
        <v>27.8929007376641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</row>
    <row r="16" spans="1:23" s="2" customFormat="1" ht="18.75">
      <c r="A16" s="13">
        <v>140</v>
      </c>
      <c r="B16" s="13">
        <v>1065672847</v>
      </c>
      <c r="C16" s="14" t="s">
        <v>259</v>
      </c>
      <c r="D16" s="21"/>
      <c r="E16" s="16">
        <v>0</v>
      </c>
      <c r="F16" s="16">
        <v>0</v>
      </c>
      <c r="G16" s="57" t="s">
        <v>187</v>
      </c>
      <c r="H16" s="18">
        <f t="shared" si="0"/>
        <v>0</v>
      </c>
      <c r="I16" s="16">
        <f t="shared" si="1"/>
        <v>0</v>
      </c>
      <c r="J16" s="16">
        <v>0</v>
      </c>
      <c r="K16" s="16">
        <f t="shared" si="2"/>
        <v>0</v>
      </c>
      <c r="L16" s="33">
        <v>27.807848165689801</v>
      </c>
      <c r="M16" s="34">
        <f t="shared" si="3"/>
        <v>27.807848165689801</v>
      </c>
      <c r="N16" s="35">
        <f t="shared" si="4"/>
        <v>0</v>
      </c>
      <c r="O16" s="36">
        <f t="shared" si="5"/>
        <v>27.807848165689801</v>
      </c>
      <c r="P16" s="18"/>
      <c r="Q16" s="18"/>
      <c r="R16" s="47"/>
      <c r="S16" s="1" t="s">
        <v>213</v>
      </c>
      <c r="T16" s="53">
        <v>8</v>
      </c>
      <c r="U16" s="1"/>
      <c r="V16" s="1"/>
      <c r="W16" s="1"/>
    </row>
    <row r="17" spans="1:23" s="2" customFormat="1" ht="18.75">
      <c r="A17" s="14">
        <v>5</v>
      </c>
      <c r="B17" s="13">
        <v>1044399218</v>
      </c>
      <c r="C17" s="14" t="s">
        <v>309</v>
      </c>
      <c r="D17" s="13" t="s">
        <v>39</v>
      </c>
      <c r="E17" s="16">
        <v>4</v>
      </c>
      <c r="F17" s="16">
        <v>50</v>
      </c>
      <c r="G17" s="57" t="s">
        <v>187</v>
      </c>
      <c r="H17" s="18">
        <f t="shared" si="0"/>
        <v>5</v>
      </c>
      <c r="I17" s="16">
        <f t="shared" si="1"/>
        <v>1</v>
      </c>
      <c r="J17" s="16">
        <v>0</v>
      </c>
      <c r="K17" s="16">
        <f t="shared" si="2"/>
        <v>6</v>
      </c>
      <c r="L17" s="33">
        <v>21.195082521677701</v>
      </c>
      <c r="M17" s="34">
        <f t="shared" si="3"/>
        <v>27.195082521677701</v>
      </c>
      <c r="N17" s="35">
        <f t="shared" si="4"/>
        <v>0</v>
      </c>
      <c r="O17" s="36">
        <f t="shared" si="5"/>
        <v>27.195082521677701</v>
      </c>
      <c r="P17" s="18"/>
      <c r="Q17" s="18"/>
      <c r="R17" s="18"/>
      <c r="S17" s="1" t="s">
        <v>214</v>
      </c>
      <c r="T17" s="53">
        <v>8</v>
      </c>
      <c r="U17" s="1"/>
      <c r="V17" s="1"/>
      <c r="W17" s="1"/>
    </row>
    <row r="18" spans="1:23" s="2" customFormat="1" ht="18.75">
      <c r="A18" s="14">
        <v>120</v>
      </c>
      <c r="B18" s="13">
        <v>171422146</v>
      </c>
      <c r="C18" s="14" t="s">
        <v>304</v>
      </c>
      <c r="D18" s="13" t="s">
        <v>246</v>
      </c>
      <c r="E18" s="16">
        <v>3</v>
      </c>
      <c r="F18" s="16">
        <v>60</v>
      </c>
      <c r="G18" s="57" t="s">
        <v>187</v>
      </c>
      <c r="H18" s="18">
        <f t="shared" si="0"/>
        <v>3.5</v>
      </c>
      <c r="I18" s="16">
        <f t="shared" si="1"/>
        <v>1.2</v>
      </c>
      <c r="J18" s="16">
        <v>0</v>
      </c>
      <c r="K18" s="16">
        <f t="shared" si="2"/>
        <v>4.7</v>
      </c>
      <c r="L18" s="33">
        <v>22.023619197086099</v>
      </c>
      <c r="M18" s="34">
        <f t="shared" si="3"/>
        <v>26.723619197086098</v>
      </c>
      <c r="N18" s="35">
        <f t="shared" si="4"/>
        <v>0</v>
      </c>
      <c r="O18" s="36">
        <f t="shared" si="5"/>
        <v>26.723619197086098</v>
      </c>
      <c r="P18" s="18"/>
      <c r="Q18" s="18"/>
      <c r="R18" s="48"/>
      <c r="S18" s="1"/>
      <c r="T18" s="1"/>
      <c r="U18" s="1"/>
      <c r="V18" s="1"/>
      <c r="W18" s="1"/>
    </row>
    <row r="19" spans="1:23" s="2" customFormat="1" ht="18.75">
      <c r="A19" s="14">
        <v>62</v>
      </c>
      <c r="B19" s="13">
        <v>643913124</v>
      </c>
      <c r="C19" s="14" t="s">
        <v>301</v>
      </c>
      <c r="D19" s="13" t="s">
        <v>125</v>
      </c>
      <c r="E19" s="16">
        <v>0</v>
      </c>
      <c r="F19" s="16">
        <v>0</v>
      </c>
      <c r="G19" s="57" t="s">
        <v>187</v>
      </c>
      <c r="H19" s="18">
        <f t="shared" si="0"/>
        <v>0</v>
      </c>
      <c r="I19" s="16">
        <f t="shared" si="1"/>
        <v>0</v>
      </c>
      <c r="J19" s="16">
        <v>0</v>
      </c>
      <c r="K19" s="16">
        <f t="shared" si="2"/>
        <v>0</v>
      </c>
      <c r="L19" s="33">
        <v>26.404814009244099</v>
      </c>
      <c r="M19" s="34">
        <f t="shared" si="3"/>
        <v>26.404814009244099</v>
      </c>
      <c r="N19" s="35">
        <f t="shared" si="4"/>
        <v>0</v>
      </c>
      <c r="O19" s="36">
        <f t="shared" si="5"/>
        <v>26.404814009244099</v>
      </c>
      <c r="P19" s="18"/>
      <c r="Q19" s="18"/>
      <c r="R19" s="18"/>
      <c r="S19" s="1"/>
      <c r="T19" s="1"/>
      <c r="U19" s="1"/>
      <c r="V19" s="1"/>
      <c r="W19" s="1"/>
    </row>
    <row r="20" spans="1:23" s="2" customFormat="1" ht="18.75">
      <c r="A20" s="14">
        <v>103</v>
      </c>
      <c r="B20" s="13">
        <v>1540443440</v>
      </c>
      <c r="C20" s="13" t="s">
        <v>326</v>
      </c>
      <c r="D20" s="13" t="s">
        <v>193</v>
      </c>
      <c r="E20" s="16">
        <v>4</v>
      </c>
      <c r="F20" s="16">
        <v>60</v>
      </c>
      <c r="G20" s="57" t="s">
        <v>187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20.168745987166702</v>
      </c>
      <c r="M20" s="34">
        <f t="shared" si="3"/>
        <v>26.368745987166701</v>
      </c>
      <c r="N20" s="35">
        <f t="shared" si="4"/>
        <v>0</v>
      </c>
      <c r="O20" s="36">
        <f t="shared" si="5"/>
        <v>26.368745987166701</v>
      </c>
      <c r="P20" s="18"/>
      <c r="Q20" s="18"/>
      <c r="R20" s="18"/>
      <c r="S20" s="1"/>
      <c r="T20" s="1"/>
      <c r="U20" s="1"/>
      <c r="V20" s="1"/>
      <c r="W20" s="1"/>
    </row>
    <row r="21" spans="1:23" s="2" customFormat="1" ht="18.75">
      <c r="A21" s="14">
        <v>46</v>
      </c>
      <c r="B21" s="13">
        <v>2109182835</v>
      </c>
      <c r="C21" s="14" t="s">
        <v>308</v>
      </c>
      <c r="D21" s="13" t="s">
        <v>92</v>
      </c>
      <c r="E21" s="16">
        <v>2</v>
      </c>
      <c r="F21" s="16">
        <v>60</v>
      </c>
      <c r="G21" s="57" t="s">
        <v>187</v>
      </c>
      <c r="H21" s="18">
        <f t="shared" si="0"/>
        <v>2</v>
      </c>
      <c r="I21" s="16">
        <f t="shared" si="1"/>
        <v>1.2</v>
      </c>
      <c r="J21" s="16">
        <v>0</v>
      </c>
      <c r="K21" s="16">
        <f t="shared" si="2"/>
        <v>3.2</v>
      </c>
      <c r="L21" s="33">
        <v>23.081364829194701</v>
      </c>
      <c r="M21" s="34">
        <f t="shared" si="3"/>
        <v>26.2813648291947</v>
      </c>
      <c r="N21" s="35">
        <f t="shared" si="4"/>
        <v>0</v>
      </c>
      <c r="O21" s="36">
        <f t="shared" si="5"/>
        <v>26.2813648291947</v>
      </c>
      <c r="P21" s="18"/>
      <c r="Q21" s="18"/>
      <c r="R21" s="18"/>
      <c r="S21" s="1"/>
      <c r="T21" s="1"/>
      <c r="U21" s="1"/>
      <c r="V21" s="1"/>
      <c r="W21" s="1"/>
    </row>
    <row r="22" spans="1:23" s="2" customFormat="1" ht="18.75">
      <c r="A22" s="13">
        <v>148</v>
      </c>
      <c r="B22" s="13">
        <v>1579518877</v>
      </c>
      <c r="C22" s="14" t="s">
        <v>274</v>
      </c>
      <c r="D22" s="21"/>
      <c r="E22" s="16">
        <v>4</v>
      </c>
      <c r="F22" s="16">
        <v>30</v>
      </c>
      <c r="G22" s="57" t="s">
        <v>187</v>
      </c>
      <c r="H22" s="18">
        <f t="shared" si="0"/>
        <v>5</v>
      </c>
      <c r="I22" s="16">
        <f t="shared" si="1"/>
        <v>0.6</v>
      </c>
      <c r="J22" s="16">
        <v>0</v>
      </c>
      <c r="K22" s="16">
        <f t="shared" si="2"/>
        <v>5.6</v>
      </c>
      <c r="L22" s="33">
        <v>20.5670230819415</v>
      </c>
      <c r="M22" s="34">
        <f t="shared" si="3"/>
        <v>26.167023081941501</v>
      </c>
      <c r="N22" s="35">
        <f t="shared" si="4"/>
        <v>0</v>
      </c>
      <c r="O22" s="36">
        <f t="shared" si="5"/>
        <v>26.167023081941501</v>
      </c>
      <c r="P22" s="4"/>
      <c r="Q22" s="4"/>
      <c r="R22" s="4"/>
      <c r="S22" s="1"/>
      <c r="T22" s="1"/>
      <c r="U22" s="1"/>
      <c r="V22" s="1"/>
      <c r="W22" s="1"/>
    </row>
    <row r="23" spans="1:23" s="1" customFormat="1" ht="18.75">
      <c r="A23" s="14">
        <v>2</v>
      </c>
      <c r="B23" s="13">
        <v>13685366739</v>
      </c>
      <c r="C23" s="13" t="s">
        <v>30</v>
      </c>
      <c r="D23" s="24"/>
      <c r="E23" s="16">
        <v>0</v>
      </c>
      <c r="F23" s="16">
        <v>0</v>
      </c>
      <c r="G23" s="57" t="s">
        <v>187</v>
      </c>
      <c r="H23" s="18">
        <f>E23</f>
        <v>0</v>
      </c>
      <c r="I23" s="16">
        <f>F23/$T$13</f>
        <v>0</v>
      </c>
      <c r="J23" s="16">
        <v>0</v>
      </c>
      <c r="K23" s="16">
        <f t="shared" si="2"/>
        <v>0</v>
      </c>
      <c r="L23" s="33">
        <v>26.091306105356001</v>
      </c>
      <c r="M23" s="34">
        <f t="shared" si="3"/>
        <v>26.091306105356001</v>
      </c>
      <c r="N23" s="35">
        <f t="shared" si="4"/>
        <v>0</v>
      </c>
      <c r="O23" s="36">
        <f t="shared" si="5"/>
        <v>26.091306105356001</v>
      </c>
      <c r="P23" s="18"/>
      <c r="Q23" s="18"/>
      <c r="R23" s="18"/>
    </row>
    <row r="24" spans="1:23" s="1" customFormat="1" ht="18.75">
      <c r="A24" s="13">
        <v>133</v>
      </c>
      <c r="B24" s="13">
        <v>650420877</v>
      </c>
      <c r="C24" s="14" t="s">
        <v>325</v>
      </c>
      <c r="D24" s="14" t="s">
        <v>318</v>
      </c>
      <c r="E24" s="16">
        <v>0</v>
      </c>
      <c r="F24" s="16">
        <v>0</v>
      </c>
      <c r="G24" s="57" t="s">
        <v>187</v>
      </c>
      <c r="H24" s="18">
        <f t="shared" ref="H24:H66" si="6">E24+IF(E24&gt;2,(E24-2)*0.5,0)</f>
        <v>0</v>
      </c>
      <c r="I24" s="16">
        <f t="shared" ref="I24:I66" si="7">F24/$T$14</f>
        <v>0</v>
      </c>
      <c r="J24" s="16">
        <v>0</v>
      </c>
      <c r="K24" s="16">
        <f t="shared" si="2"/>
        <v>0</v>
      </c>
      <c r="L24" s="33">
        <v>26.011578882805001</v>
      </c>
      <c r="M24" s="34">
        <f t="shared" si="3"/>
        <v>26.011578882805001</v>
      </c>
      <c r="N24" s="35">
        <f t="shared" si="4"/>
        <v>0</v>
      </c>
      <c r="O24" s="36">
        <f t="shared" si="5"/>
        <v>26.011578882805001</v>
      </c>
      <c r="P24" s="18"/>
      <c r="Q24" s="18"/>
      <c r="R24" s="47"/>
    </row>
    <row r="25" spans="1:23" s="1" customFormat="1" ht="18.75">
      <c r="A25" s="14">
        <v>33</v>
      </c>
      <c r="B25" s="13">
        <v>1006436515</v>
      </c>
      <c r="C25" s="14" t="s">
        <v>312</v>
      </c>
      <c r="D25" s="13" t="s">
        <v>79</v>
      </c>
      <c r="E25" s="16">
        <v>3</v>
      </c>
      <c r="F25" s="16">
        <v>60</v>
      </c>
      <c r="G25" s="57" t="s">
        <v>187</v>
      </c>
      <c r="H25" s="18">
        <f t="shared" si="6"/>
        <v>3.5</v>
      </c>
      <c r="I25" s="16">
        <f t="shared" si="7"/>
        <v>1.2</v>
      </c>
      <c r="J25" s="16">
        <v>0</v>
      </c>
      <c r="K25" s="16">
        <f t="shared" si="2"/>
        <v>4.7</v>
      </c>
      <c r="L25" s="33">
        <v>21.2875505030493</v>
      </c>
      <c r="M25" s="34">
        <f t="shared" si="3"/>
        <v>25.987550503049299</v>
      </c>
      <c r="N25" s="35">
        <f t="shared" si="4"/>
        <v>0</v>
      </c>
      <c r="O25" s="36">
        <f t="shared" si="5"/>
        <v>25.987550503049299</v>
      </c>
      <c r="P25" s="18"/>
      <c r="Q25" s="18"/>
      <c r="R25" s="4"/>
    </row>
    <row r="26" spans="1:23" s="1" customFormat="1" ht="18.75" customHeight="1">
      <c r="A26" s="14">
        <v>34</v>
      </c>
      <c r="B26" s="13">
        <v>2021794494</v>
      </c>
      <c r="C26" s="13" t="s">
        <v>80</v>
      </c>
      <c r="D26" s="20"/>
      <c r="E26" s="16">
        <v>0</v>
      </c>
      <c r="F26" s="16">
        <v>0</v>
      </c>
      <c r="G26" s="57" t="s">
        <v>187</v>
      </c>
      <c r="H26" s="18">
        <f t="shared" si="6"/>
        <v>0</v>
      </c>
      <c r="I26" s="16">
        <f t="shared" si="7"/>
        <v>0</v>
      </c>
      <c r="J26" s="16">
        <v>0</v>
      </c>
      <c r="K26" s="16">
        <f t="shared" si="2"/>
        <v>0</v>
      </c>
      <c r="L26" s="33">
        <v>25.946774947024199</v>
      </c>
      <c r="M26" s="34">
        <f t="shared" si="3"/>
        <v>25.946774947024199</v>
      </c>
      <c r="N26" s="35">
        <f t="shared" si="4"/>
        <v>0</v>
      </c>
      <c r="O26" s="36">
        <f t="shared" si="5"/>
        <v>25.946774947024199</v>
      </c>
      <c r="P26" s="18"/>
      <c r="Q26" s="18"/>
      <c r="R26" s="47"/>
    </row>
    <row r="27" spans="1:23" s="1" customFormat="1" ht="18.75">
      <c r="A27" s="13">
        <v>173</v>
      </c>
      <c r="B27" s="13">
        <v>1106175185</v>
      </c>
      <c r="C27" s="14" t="s">
        <v>329</v>
      </c>
      <c r="D27" s="4"/>
      <c r="E27" s="16">
        <v>2</v>
      </c>
      <c r="F27" s="16">
        <v>60</v>
      </c>
      <c r="G27" s="57" t="s">
        <v>187</v>
      </c>
      <c r="H27" s="18">
        <f t="shared" si="6"/>
        <v>2</v>
      </c>
      <c r="I27" s="16">
        <f t="shared" si="7"/>
        <v>1.2</v>
      </c>
      <c r="J27" s="16">
        <v>0</v>
      </c>
      <c r="K27" s="16">
        <f t="shared" si="2"/>
        <v>3.2</v>
      </c>
      <c r="L27" s="33">
        <v>22.625508883102999</v>
      </c>
      <c r="M27" s="34">
        <f t="shared" si="3"/>
        <v>25.825508883102998</v>
      </c>
      <c r="N27" s="35">
        <f t="shared" si="4"/>
        <v>0</v>
      </c>
      <c r="O27" s="36">
        <f t="shared" si="5"/>
        <v>25.825508883102998</v>
      </c>
      <c r="P27" s="4"/>
      <c r="Q27" s="4"/>
      <c r="R27" s="4"/>
    </row>
    <row r="28" spans="1:23" s="1" customFormat="1" ht="18.75">
      <c r="A28" s="13">
        <v>170</v>
      </c>
      <c r="B28" s="13">
        <v>1659068972</v>
      </c>
      <c r="C28" s="14" t="s">
        <v>320</v>
      </c>
      <c r="D28" s="4"/>
      <c r="E28" s="16">
        <v>0</v>
      </c>
      <c r="F28" s="16">
        <v>0</v>
      </c>
      <c r="G28" s="57" t="s">
        <v>187</v>
      </c>
      <c r="H28" s="18">
        <f t="shared" si="6"/>
        <v>0</v>
      </c>
      <c r="I28" s="16">
        <f t="shared" si="7"/>
        <v>0</v>
      </c>
      <c r="J28" s="16">
        <v>0</v>
      </c>
      <c r="K28" s="16">
        <f t="shared" si="2"/>
        <v>0</v>
      </c>
      <c r="L28" s="33">
        <v>25.7932830912676</v>
      </c>
      <c r="M28" s="34">
        <f t="shared" si="3"/>
        <v>25.7932830912676</v>
      </c>
      <c r="N28" s="35">
        <f t="shared" si="4"/>
        <v>0</v>
      </c>
      <c r="O28" s="36">
        <f t="shared" si="5"/>
        <v>25.7932830912676</v>
      </c>
      <c r="P28" s="4"/>
      <c r="Q28" s="4"/>
      <c r="R28" s="4"/>
    </row>
    <row r="29" spans="1:23" s="2" customFormat="1" ht="18.75">
      <c r="A29" s="14">
        <v>87</v>
      </c>
      <c r="B29" s="13">
        <v>1126397085</v>
      </c>
      <c r="C29" s="14" t="s">
        <v>311</v>
      </c>
      <c r="D29" s="13" t="s">
        <v>153</v>
      </c>
      <c r="E29" s="16">
        <v>0</v>
      </c>
      <c r="F29" s="16">
        <v>0</v>
      </c>
      <c r="G29" s="57" t="s">
        <v>187</v>
      </c>
      <c r="H29" s="18">
        <f t="shared" si="6"/>
        <v>0</v>
      </c>
      <c r="I29" s="16">
        <f t="shared" si="7"/>
        <v>0</v>
      </c>
      <c r="J29" s="16">
        <v>0</v>
      </c>
      <c r="K29" s="16">
        <f t="shared" si="2"/>
        <v>0</v>
      </c>
      <c r="L29" s="33">
        <v>25.1062847920381</v>
      </c>
      <c r="M29" s="34">
        <f t="shared" si="3"/>
        <v>25.1062847920381</v>
      </c>
      <c r="N29" s="35">
        <f t="shared" si="4"/>
        <v>0</v>
      </c>
      <c r="O29" s="36">
        <f t="shared" si="5"/>
        <v>25.1062847920381</v>
      </c>
      <c r="P29" s="18"/>
      <c r="Q29" s="18"/>
      <c r="R29" s="18"/>
      <c r="S29" s="1"/>
      <c r="T29" s="1"/>
      <c r="U29" s="1"/>
      <c r="V29" s="1"/>
      <c r="W29" s="1"/>
    </row>
    <row r="30" spans="1:23" s="2" customFormat="1" ht="18.75">
      <c r="A30" s="13">
        <v>141</v>
      </c>
      <c r="B30" s="13">
        <v>1190305158</v>
      </c>
      <c r="C30" s="14" t="s">
        <v>261</v>
      </c>
      <c r="D30" s="21"/>
      <c r="E30" s="16">
        <v>2</v>
      </c>
      <c r="F30" s="16">
        <v>30</v>
      </c>
      <c r="G30" s="57" t="s">
        <v>187</v>
      </c>
      <c r="H30" s="18">
        <f t="shared" si="6"/>
        <v>2</v>
      </c>
      <c r="I30" s="16">
        <f t="shared" si="7"/>
        <v>0.6</v>
      </c>
      <c r="J30" s="16">
        <v>0</v>
      </c>
      <c r="K30" s="16">
        <f t="shared" si="2"/>
        <v>2.6</v>
      </c>
      <c r="L30" s="33">
        <v>22.3159836700687</v>
      </c>
      <c r="M30" s="34">
        <f t="shared" si="3"/>
        <v>24.915983670068702</v>
      </c>
      <c r="N30" s="35">
        <f t="shared" si="4"/>
        <v>0</v>
      </c>
      <c r="O30" s="36">
        <f t="shared" si="5"/>
        <v>24.915983670068702</v>
      </c>
      <c r="P30" s="18"/>
      <c r="Q30" s="18"/>
      <c r="R30" s="47"/>
      <c r="S30" s="1"/>
      <c r="T30" s="1"/>
      <c r="U30" s="1"/>
      <c r="V30" s="1"/>
      <c r="W30" s="1"/>
    </row>
    <row r="31" spans="1:23" s="2" customFormat="1" ht="18.75">
      <c r="A31" s="13">
        <v>156</v>
      </c>
      <c r="B31" s="13">
        <v>1754610165</v>
      </c>
      <c r="C31" s="14" t="s">
        <v>316</v>
      </c>
      <c r="D31" s="15"/>
      <c r="E31" s="16">
        <v>4</v>
      </c>
      <c r="F31" s="16">
        <v>50</v>
      </c>
      <c r="G31" s="57" t="s">
        <v>187</v>
      </c>
      <c r="H31" s="18">
        <f t="shared" si="6"/>
        <v>5</v>
      </c>
      <c r="I31" s="16">
        <f t="shared" si="7"/>
        <v>1</v>
      </c>
      <c r="J31" s="16">
        <v>0</v>
      </c>
      <c r="K31" s="16">
        <f t="shared" si="2"/>
        <v>6</v>
      </c>
      <c r="L31" s="33">
        <v>18.452020913982299</v>
      </c>
      <c r="M31" s="34">
        <f t="shared" si="3"/>
        <v>24.452020913982299</v>
      </c>
      <c r="N31" s="35">
        <f t="shared" si="4"/>
        <v>0</v>
      </c>
      <c r="O31" s="36">
        <f t="shared" si="5"/>
        <v>24.452020913982299</v>
      </c>
      <c r="P31" s="4"/>
      <c r="Q31" s="4"/>
      <c r="R31" s="4"/>
      <c r="S31" s="1"/>
      <c r="T31" s="1"/>
      <c r="U31" s="1"/>
      <c r="V31" s="1"/>
      <c r="W31" s="1"/>
    </row>
    <row r="32" spans="1:23" s="2" customFormat="1" ht="18.75">
      <c r="A32" s="14">
        <v>10</v>
      </c>
      <c r="B32" s="13">
        <v>2108977014</v>
      </c>
      <c r="C32" s="14" t="s">
        <v>305</v>
      </c>
      <c r="D32" s="13" t="s">
        <v>49</v>
      </c>
      <c r="E32" s="16">
        <v>1</v>
      </c>
      <c r="F32" s="16">
        <v>60</v>
      </c>
      <c r="G32" s="57" t="s">
        <v>187</v>
      </c>
      <c r="H32" s="18">
        <f t="shared" si="6"/>
        <v>1</v>
      </c>
      <c r="I32" s="16">
        <f t="shared" si="7"/>
        <v>1.2</v>
      </c>
      <c r="J32" s="16">
        <v>0</v>
      </c>
      <c r="K32" s="16">
        <f t="shared" si="2"/>
        <v>2.2000000000000002</v>
      </c>
      <c r="L32" s="33">
        <v>22.059729379918501</v>
      </c>
      <c r="M32" s="34">
        <f t="shared" si="3"/>
        <v>24.2597293799185</v>
      </c>
      <c r="N32" s="35">
        <f t="shared" si="4"/>
        <v>0</v>
      </c>
      <c r="O32" s="36">
        <f t="shared" si="5"/>
        <v>24.2597293799185</v>
      </c>
      <c r="P32" s="18"/>
      <c r="Q32" s="18"/>
      <c r="R32" s="18"/>
      <c r="S32" s="1"/>
      <c r="T32" s="1"/>
      <c r="U32" s="1"/>
      <c r="V32" s="1"/>
      <c r="W32" s="1"/>
    </row>
    <row r="33" spans="1:23" s="2" customFormat="1" ht="18.75">
      <c r="A33" s="14">
        <v>49</v>
      </c>
      <c r="B33" s="13">
        <v>311361673</v>
      </c>
      <c r="C33" s="13" t="s">
        <v>298</v>
      </c>
      <c r="D33" s="20" t="s">
        <v>95</v>
      </c>
      <c r="E33" s="16">
        <v>4</v>
      </c>
      <c r="F33" s="16">
        <v>60</v>
      </c>
      <c r="G33" s="19" t="s">
        <v>333</v>
      </c>
      <c r="H33" s="18">
        <f t="shared" si="6"/>
        <v>5</v>
      </c>
      <c r="I33" s="16">
        <f t="shared" si="7"/>
        <v>1.2</v>
      </c>
      <c r="J33" s="16">
        <v>0</v>
      </c>
      <c r="K33" s="16">
        <f t="shared" si="2"/>
        <v>6.2</v>
      </c>
      <c r="L33" s="33">
        <v>26.094999999999999</v>
      </c>
      <c r="M33" s="34">
        <f t="shared" si="3"/>
        <v>32.295000000000002</v>
      </c>
      <c r="N33" s="35">
        <f t="shared" si="4"/>
        <v>8.125</v>
      </c>
      <c r="O33" s="36">
        <f t="shared" si="5"/>
        <v>24.17</v>
      </c>
      <c r="P33" s="18"/>
      <c r="Q33" s="18"/>
      <c r="R33" s="18"/>
      <c r="S33" s="1"/>
      <c r="T33" s="1"/>
      <c r="U33" s="1"/>
      <c r="V33" s="1"/>
      <c r="W33" s="1"/>
    </row>
    <row r="34" spans="1:23" s="2" customFormat="1" ht="18.75">
      <c r="A34" s="13">
        <v>179</v>
      </c>
      <c r="B34" s="13">
        <v>1412638269</v>
      </c>
      <c r="C34" s="13" t="s">
        <v>224</v>
      </c>
      <c r="D34" s="4"/>
      <c r="E34" s="16">
        <v>0</v>
      </c>
      <c r="F34" s="16">
        <v>0</v>
      </c>
      <c r="G34" s="57" t="s">
        <v>187</v>
      </c>
      <c r="H34" s="18">
        <f t="shared" si="6"/>
        <v>0</v>
      </c>
      <c r="I34" s="16">
        <f t="shared" si="7"/>
        <v>0</v>
      </c>
      <c r="J34" s="16">
        <v>0</v>
      </c>
      <c r="K34" s="16">
        <f t="shared" si="2"/>
        <v>0</v>
      </c>
      <c r="L34" s="33">
        <v>23.82</v>
      </c>
      <c r="M34" s="34">
        <f t="shared" si="3"/>
        <v>23.82</v>
      </c>
      <c r="N34" s="35">
        <f t="shared" si="4"/>
        <v>0</v>
      </c>
      <c r="O34" s="36">
        <f t="shared" si="5"/>
        <v>23.82</v>
      </c>
      <c r="P34" s="4"/>
      <c r="Q34" s="4"/>
      <c r="R34" s="4"/>
      <c r="S34" s="1"/>
      <c r="T34" s="1"/>
      <c r="U34" s="1"/>
      <c r="V34" s="1"/>
      <c r="W34" s="1"/>
    </row>
    <row r="35" spans="1:23" s="2" customFormat="1" ht="18.75">
      <c r="A35" s="13">
        <v>118</v>
      </c>
      <c r="B35" s="13">
        <v>2018112397</v>
      </c>
      <c r="C35" s="14" t="s">
        <v>321</v>
      </c>
      <c r="D35" s="13" t="s">
        <v>290</v>
      </c>
      <c r="E35" s="16">
        <v>0</v>
      </c>
      <c r="F35" s="16">
        <v>10</v>
      </c>
      <c r="G35" s="57" t="s">
        <v>187</v>
      </c>
      <c r="H35" s="18">
        <f t="shared" si="6"/>
        <v>0</v>
      </c>
      <c r="I35" s="16">
        <f t="shared" si="7"/>
        <v>0.2</v>
      </c>
      <c r="J35" s="16">
        <v>0</v>
      </c>
      <c r="K35" s="16">
        <f t="shared" si="2"/>
        <v>0.2</v>
      </c>
      <c r="L35" s="33">
        <v>23.439126646348999</v>
      </c>
      <c r="M35" s="34">
        <f t="shared" si="3"/>
        <v>23.639126646348998</v>
      </c>
      <c r="N35" s="35">
        <f t="shared" si="4"/>
        <v>0</v>
      </c>
      <c r="O35" s="36">
        <f t="shared" si="5"/>
        <v>23.639126646348998</v>
      </c>
      <c r="P35" s="18"/>
      <c r="Q35" s="18"/>
      <c r="R35" s="48"/>
      <c r="S35" s="1"/>
      <c r="T35" s="1"/>
      <c r="U35" s="1"/>
      <c r="V35" s="1"/>
      <c r="W35" s="1"/>
    </row>
    <row r="36" spans="1:23" s="2" customFormat="1" ht="18.75">
      <c r="A36" s="14">
        <v>23</v>
      </c>
      <c r="B36" s="13">
        <v>340156892</v>
      </c>
      <c r="C36" s="14" t="s">
        <v>313</v>
      </c>
      <c r="D36" s="13" t="s">
        <v>70</v>
      </c>
      <c r="E36" s="16">
        <v>0</v>
      </c>
      <c r="F36" s="16">
        <v>0</v>
      </c>
      <c r="G36" s="57" t="s">
        <v>187</v>
      </c>
      <c r="H36" s="18">
        <f t="shared" si="6"/>
        <v>0</v>
      </c>
      <c r="I36" s="16">
        <f t="shared" si="7"/>
        <v>0</v>
      </c>
      <c r="J36" s="16">
        <v>0</v>
      </c>
      <c r="K36" s="16">
        <f t="shared" si="2"/>
        <v>0</v>
      </c>
      <c r="L36" s="33">
        <v>23.623628463138498</v>
      </c>
      <c r="M36" s="34">
        <f t="shared" si="3"/>
        <v>23.623628463138498</v>
      </c>
      <c r="N36" s="35">
        <f t="shared" si="4"/>
        <v>0</v>
      </c>
      <c r="O36" s="36">
        <f t="shared" si="5"/>
        <v>23.623628463138498</v>
      </c>
      <c r="P36" s="18"/>
      <c r="Q36" s="18"/>
      <c r="R36" s="18"/>
      <c r="S36" s="1"/>
      <c r="T36" s="1"/>
      <c r="U36" s="1"/>
      <c r="V36" s="1"/>
      <c r="W36" s="1"/>
    </row>
    <row r="37" spans="1:23" s="1" customFormat="1" ht="18.75">
      <c r="A37" s="13">
        <v>161</v>
      </c>
      <c r="B37" s="13">
        <v>93971185</v>
      </c>
      <c r="C37" s="14" t="s">
        <v>289</v>
      </c>
      <c r="D37" s="15"/>
      <c r="E37" s="16">
        <v>0</v>
      </c>
      <c r="F37" s="16">
        <v>0</v>
      </c>
      <c r="G37" s="57" t="s">
        <v>187</v>
      </c>
      <c r="H37" s="18">
        <f t="shared" si="6"/>
        <v>0</v>
      </c>
      <c r="I37" s="16">
        <f t="shared" si="7"/>
        <v>0</v>
      </c>
      <c r="J37" s="16">
        <v>0</v>
      </c>
      <c r="K37" s="16">
        <f t="shared" ref="K37:K66" si="8">SUM(I37+H37+J37)</f>
        <v>0</v>
      </c>
      <c r="L37" s="33">
        <v>23.488893639039102</v>
      </c>
      <c r="M37" s="34">
        <f t="shared" ref="M37:M66" si="9">K37+L37</f>
        <v>23.488893639039102</v>
      </c>
      <c r="N37" s="35">
        <f t="shared" ref="N37:N66" si="10">VLOOKUP(G37,$S$3:$T$10,2,FALSE)</f>
        <v>0</v>
      </c>
      <c r="O37" s="36">
        <f t="shared" ref="O37:O66" si="11">M37-N37</f>
        <v>23.488893639039102</v>
      </c>
      <c r="P37" s="18"/>
      <c r="Q37" s="4"/>
      <c r="R37" s="4"/>
    </row>
    <row r="38" spans="1:23" s="2" customFormat="1" ht="18.75">
      <c r="A38" s="13">
        <v>126</v>
      </c>
      <c r="B38" s="13">
        <v>2052156392</v>
      </c>
      <c r="C38" s="14" t="s">
        <v>234</v>
      </c>
      <c r="D38" s="21"/>
      <c r="E38" s="16">
        <v>0</v>
      </c>
      <c r="F38" s="16">
        <v>0</v>
      </c>
      <c r="G38" s="57" t="s">
        <v>187</v>
      </c>
      <c r="H38" s="18">
        <f t="shared" si="6"/>
        <v>0</v>
      </c>
      <c r="I38" s="16">
        <f t="shared" si="7"/>
        <v>0</v>
      </c>
      <c r="J38" s="16">
        <v>0</v>
      </c>
      <c r="K38" s="16">
        <f t="shared" si="8"/>
        <v>0</v>
      </c>
      <c r="L38" s="33">
        <v>23.487854270305899</v>
      </c>
      <c r="M38" s="34">
        <f t="shared" si="9"/>
        <v>23.487854270305899</v>
      </c>
      <c r="N38" s="35">
        <f t="shared" si="10"/>
        <v>0</v>
      </c>
      <c r="O38" s="36">
        <f t="shared" si="11"/>
        <v>23.487854270305899</v>
      </c>
      <c r="P38" s="18"/>
      <c r="Q38" s="18"/>
      <c r="R38" s="47"/>
      <c r="S38" s="1"/>
      <c r="T38" s="1"/>
      <c r="U38" s="1"/>
      <c r="V38" s="1"/>
      <c r="W38" s="1"/>
    </row>
    <row r="39" spans="1:23" s="2" customFormat="1" ht="18.75">
      <c r="A39" s="14">
        <v>15</v>
      </c>
      <c r="B39" s="13">
        <v>388960345</v>
      </c>
      <c r="C39" s="13" t="s">
        <v>59</v>
      </c>
      <c r="D39" s="20"/>
      <c r="E39" s="16">
        <v>4</v>
      </c>
      <c r="F39" s="16">
        <v>60</v>
      </c>
      <c r="G39" s="23" t="s">
        <v>335</v>
      </c>
      <c r="H39" s="18">
        <f t="shared" si="6"/>
        <v>5</v>
      </c>
      <c r="I39" s="16">
        <f t="shared" si="7"/>
        <v>1.2</v>
      </c>
      <c r="J39" s="16">
        <v>0</v>
      </c>
      <c r="K39" s="16">
        <f t="shared" si="8"/>
        <v>6.2</v>
      </c>
      <c r="L39" s="33">
        <v>21.5419869808951</v>
      </c>
      <c r="M39" s="34">
        <f t="shared" si="9"/>
        <v>27.741986980895099</v>
      </c>
      <c r="N39" s="35">
        <f t="shared" si="10"/>
        <v>4.375</v>
      </c>
      <c r="O39" s="36">
        <f t="shared" si="11"/>
        <v>23.366986980895099</v>
      </c>
      <c r="P39" s="18"/>
      <c r="Q39" s="18"/>
      <c r="R39" s="18"/>
      <c r="S39" s="1"/>
      <c r="T39" s="1"/>
      <c r="U39" s="1"/>
      <c r="V39" s="1"/>
      <c r="W39" s="1"/>
    </row>
    <row r="40" spans="1:23" s="2" customFormat="1" ht="18.75">
      <c r="A40" s="13">
        <v>128</v>
      </c>
      <c r="B40" s="13">
        <v>1214614935</v>
      </c>
      <c r="C40" s="14" t="s">
        <v>319</v>
      </c>
      <c r="D40" s="21" t="s">
        <v>257</v>
      </c>
      <c r="E40" s="16">
        <v>4</v>
      </c>
      <c r="F40" s="16">
        <v>60</v>
      </c>
      <c r="G40" s="23" t="s">
        <v>335</v>
      </c>
      <c r="H40" s="18">
        <f t="shared" si="6"/>
        <v>5</v>
      </c>
      <c r="I40" s="16">
        <f t="shared" si="7"/>
        <v>1.2</v>
      </c>
      <c r="J40" s="16">
        <v>0</v>
      </c>
      <c r="K40" s="16">
        <f t="shared" si="8"/>
        <v>6.2</v>
      </c>
      <c r="L40" s="33">
        <v>21.266728223473599</v>
      </c>
      <c r="M40" s="34">
        <f t="shared" si="9"/>
        <v>27.466728223473599</v>
      </c>
      <c r="N40" s="35">
        <f t="shared" si="10"/>
        <v>4.375</v>
      </c>
      <c r="O40" s="36">
        <f t="shared" si="11"/>
        <v>23.091728223473599</v>
      </c>
      <c r="P40" s="18"/>
      <c r="Q40" s="18"/>
      <c r="R40" s="47"/>
      <c r="S40" s="1"/>
      <c r="T40" s="1"/>
      <c r="U40" s="1"/>
      <c r="V40" s="1"/>
      <c r="W40" s="1"/>
    </row>
    <row r="41" spans="1:23" s="2" customFormat="1" ht="18.75">
      <c r="A41" s="13">
        <v>143</v>
      </c>
      <c r="B41" s="13">
        <v>1963007427</v>
      </c>
      <c r="C41" s="14" t="s">
        <v>307</v>
      </c>
      <c r="D41" s="14" t="s">
        <v>270</v>
      </c>
      <c r="E41" s="16">
        <v>4</v>
      </c>
      <c r="F41" s="16">
        <v>60</v>
      </c>
      <c r="G41" s="23" t="s">
        <v>335</v>
      </c>
      <c r="H41" s="18">
        <f t="shared" si="6"/>
        <v>5</v>
      </c>
      <c r="I41" s="16">
        <f t="shared" si="7"/>
        <v>1.2</v>
      </c>
      <c r="J41" s="16">
        <v>0</v>
      </c>
      <c r="K41" s="16">
        <f t="shared" si="8"/>
        <v>6.2</v>
      </c>
      <c r="L41" s="33">
        <v>21.138355679351001</v>
      </c>
      <c r="M41" s="34">
        <f t="shared" si="9"/>
        <v>27.338355679351</v>
      </c>
      <c r="N41" s="35">
        <f t="shared" si="10"/>
        <v>4.375</v>
      </c>
      <c r="O41" s="36">
        <f t="shared" si="11"/>
        <v>22.963355679351</v>
      </c>
      <c r="P41" s="18"/>
      <c r="Q41" s="18"/>
      <c r="R41" s="47"/>
      <c r="S41" s="1"/>
      <c r="T41" s="1"/>
      <c r="U41" s="1"/>
      <c r="V41" s="1"/>
      <c r="W41" s="1"/>
    </row>
    <row r="42" spans="1:23" s="1" customFormat="1" ht="18.75">
      <c r="A42" s="13">
        <v>174</v>
      </c>
      <c r="B42" s="13">
        <v>775720958</v>
      </c>
      <c r="C42" s="14" t="s">
        <v>327</v>
      </c>
      <c r="D42" s="4"/>
      <c r="E42" s="16">
        <v>3</v>
      </c>
      <c r="F42" s="16">
        <v>59</v>
      </c>
      <c r="G42" s="23" t="s">
        <v>335</v>
      </c>
      <c r="H42" s="18">
        <f t="shared" si="6"/>
        <v>3.5</v>
      </c>
      <c r="I42" s="16">
        <f t="shared" si="7"/>
        <v>1.18</v>
      </c>
      <c r="J42" s="16">
        <v>0</v>
      </c>
      <c r="K42" s="16">
        <f t="shared" si="8"/>
        <v>4.68</v>
      </c>
      <c r="L42" s="33">
        <v>22.640098713430199</v>
      </c>
      <c r="M42" s="34">
        <f t="shared" si="9"/>
        <v>27.320098713430198</v>
      </c>
      <c r="N42" s="35">
        <f t="shared" si="10"/>
        <v>4.375</v>
      </c>
      <c r="O42" s="36">
        <f t="shared" si="11"/>
        <v>22.945098713430198</v>
      </c>
      <c r="P42" s="4"/>
      <c r="Q42" s="4"/>
      <c r="R42" s="4"/>
    </row>
    <row r="43" spans="1:23" s="1" customFormat="1" ht="18.75">
      <c r="A43" s="14">
        <v>122</v>
      </c>
      <c r="B43" s="13">
        <v>1940099728</v>
      </c>
      <c r="C43" s="13" t="s">
        <v>228</v>
      </c>
      <c r="D43" s="20"/>
      <c r="E43" s="16">
        <v>4</v>
      </c>
      <c r="F43" s="16">
        <v>50</v>
      </c>
      <c r="G43" s="23" t="s">
        <v>335</v>
      </c>
      <c r="H43" s="18">
        <f t="shared" si="6"/>
        <v>5</v>
      </c>
      <c r="I43" s="16">
        <f t="shared" si="7"/>
        <v>1</v>
      </c>
      <c r="J43" s="16">
        <v>0</v>
      </c>
      <c r="K43" s="16">
        <f t="shared" si="8"/>
        <v>6</v>
      </c>
      <c r="L43" s="33">
        <v>21.223816823243801</v>
      </c>
      <c r="M43" s="34">
        <f t="shared" si="9"/>
        <v>27.223816823243801</v>
      </c>
      <c r="N43" s="35">
        <f t="shared" si="10"/>
        <v>4.375</v>
      </c>
      <c r="O43" s="36">
        <f t="shared" si="11"/>
        <v>22.848816823243801</v>
      </c>
      <c r="P43" s="18"/>
      <c r="Q43" s="18"/>
      <c r="R43" s="47"/>
    </row>
    <row r="44" spans="1:23" s="1" customFormat="1" ht="18.75">
      <c r="A44" s="13">
        <v>127</v>
      </c>
      <c r="B44" s="13">
        <v>615908706</v>
      </c>
      <c r="C44" s="14" t="s">
        <v>300</v>
      </c>
      <c r="D44" s="21" t="s">
        <v>240</v>
      </c>
      <c r="E44" s="16">
        <v>0</v>
      </c>
      <c r="F44" s="16">
        <v>0</v>
      </c>
      <c r="G44" s="57" t="s">
        <v>187</v>
      </c>
      <c r="H44" s="18">
        <f t="shared" si="6"/>
        <v>0</v>
      </c>
      <c r="I44" s="16">
        <f t="shared" si="7"/>
        <v>0</v>
      </c>
      <c r="J44" s="16">
        <v>0</v>
      </c>
      <c r="K44" s="16">
        <f t="shared" si="8"/>
        <v>0</v>
      </c>
      <c r="L44" s="33">
        <v>22.758087704154299</v>
      </c>
      <c r="M44" s="34">
        <f t="shared" si="9"/>
        <v>22.758087704154299</v>
      </c>
      <c r="N44" s="35">
        <f t="shared" si="10"/>
        <v>0</v>
      </c>
      <c r="O44" s="36">
        <f t="shared" si="11"/>
        <v>22.758087704154299</v>
      </c>
      <c r="P44" s="18"/>
      <c r="Q44" s="18"/>
      <c r="R44" s="47"/>
    </row>
    <row r="45" spans="1:23" s="1" customFormat="1" ht="18.75">
      <c r="A45" s="13">
        <v>169</v>
      </c>
      <c r="B45" s="13">
        <v>1280938546</v>
      </c>
      <c r="C45" s="14" t="s">
        <v>317</v>
      </c>
      <c r="D45" s="15"/>
      <c r="E45" s="16">
        <v>0</v>
      </c>
      <c r="F45" s="16">
        <v>0</v>
      </c>
      <c r="G45" s="57" t="s">
        <v>187</v>
      </c>
      <c r="H45" s="18">
        <f t="shared" si="6"/>
        <v>0</v>
      </c>
      <c r="I45" s="16">
        <f t="shared" si="7"/>
        <v>0</v>
      </c>
      <c r="J45" s="16">
        <v>0</v>
      </c>
      <c r="K45" s="16">
        <f t="shared" si="8"/>
        <v>0</v>
      </c>
      <c r="L45" s="33">
        <v>22.736320808353302</v>
      </c>
      <c r="M45" s="34">
        <f t="shared" si="9"/>
        <v>22.736320808353302</v>
      </c>
      <c r="N45" s="35">
        <f t="shared" si="10"/>
        <v>0</v>
      </c>
      <c r="O45" s="36">
        <f t="shared" si="11"/>
        <v>22.736320808353302</v>
      </c>
      <c r="P45" s="4"/>
      <c r="Q45" s="4"/>
      <c r="R45" s="4"/>
    </row>
    <row r="46" spans="1:23" s="3" customFormat="1" ht="18.75">
      <c r="A46" s="13">
        <v>110</v>
      </c>
      <c r="B46" s="13">
        <v>1968703358</v>
      </c>
      <c r="C46" s="14" t="s">
        <v>302</v>
      </c>
      <c r="D46" s="13" t="s">
        <v>239</v>
      </c>
      <c r="E46" s="16">
        <v>2</v>
      </c>
      <c r="F46" s="16">
        <v>60</v>
      </c>
      <c r="G46" s="57" t="s">
        <v>187</v>
      </c>
      <c r="H46" s="18">
        <f t="shared" si="6"/>
        <v>2</v>
      </c>
      <c r="I46" s="16">
        <f t="shared" si="7"/>
        <v>1.2</v>
      </c>
      <c r="J46" s="16">
        <v>0</v>
      </c>
      <c r="K46" s="16">
        <f t="shared" si="8"/>
        <v>3.2</v>
      </c>
      <c r="L46" s="33">
        <v>19.53</v>
      </c>
      <c r="M46" s="34">
        <f t="shared" si="9"/>
        <v>22.73</v>
      </c>
      <c r="N46" s="35">
        <f t="shared" si="10"/>
        <v>0</v>
      </c>
      <c r="O46" s="36">
        <f t="shared" si="11"/>
        <v>22.73</v>
      </c>
      <c r="P46" s="18"/>
      <c r="Q46" s="18"/>
      <c r="R46" s="33"/>
    </row>
    <row r="47" spans="1:23" s="3" customFormat="1" ht="18.75">
      <c r="A47" s="14">
        <v>78</v>
      </c>
      <c r="B47" s="13">
        <v>783202763</v>
      </c>
      <c r="C47" s="14" t="s">
        <v>322</v>
      </c>
      <c r="D47" s="13" t="s">
        <v>148</v>
      </c>
      <c r="E47" s="16">
        <v>0</v>
      </c>
      <c r="F47" s="16">
        <v>0</v>
      </c>
      <c r="G47" s="57" t="s">
        <v>187</v>
      </c>
      <c r="H47" s="18">
        <f t="shared" si="6"/>
        <v>0</v>
      </c>
      <c r="I47" s="16">
        <f t="shared" si="7"/>
        <v>0</v>
      </c>
      <c r="J47" s="16">
        <v>0</v>
      </c>
      <c r="K47" s="16">
        <f t="shared" si="8"/>
        <v>0</v>
      </c>
      <c r="L47" s="33">
        <v>22.456848680342301</v>
      </c>
      <c r="M47" s="34">
        <f t="shared" si="9"/>
        <v>22.456848680342301</v>
      </c>
      <c r="N47" s="35">
        <f t="shared" si="10"/>
        <v>0</v>
      </c>
      <c r="O47" s="36">
        <f t="shared" si="11"/>
        <v>22.456848680342301</v>
      </c>
      <c r="P47" s="18"/>
      <c r="Q47" s="18"/>
      <c r="R47" s="18"/>
    </row>
    <row r="48" spans="1:23" s="3" customFormat="1" ht="18.75">
      <c r="A48" s="13">
        <v>144</v>
      </c>
      <c r="B48" s="13">
        <v>1763923855</v>
      </c>
      <c r="C48" s="14" t="s">
        <v>269</v>
      </c>
      <c r="D48" s="21"/>
      <c r="E48" s="16">
        <v>0</v>
      </c>
      <c r="F48" s="16">
        <v>0</v>
      </c>
      <c r="G48" s="57" t="s">
        <v>187</v>
      </c>
      <c r="H48" s="18">
        <f t="shared" si="6"/>
        <v>0</v>
      </c>
      <c r="I48" s="16">
        <f t="shared" si="7"/>
        <v>0</v>
      </c>
      <c r="J48" s="16">
        <v>0</v>
      </c>
      <c r="K48" s="16">
        <f t="shared" si="8"/>
        <v>0</v>
      </c>
      <c r="L48" s="33">
        <v>22.2393964075052</v>
      </c>
      <c r="M48" s="34">
        <f t="shared" si="9"/>
        <v>22.2393964075052</v>
      </c>
      <c r="N48" s="35">
        <f t="shared" si="10"/>
        <v>0</v>
      </c>
      <c r="O48" s="36">
        <f t="shared" si="11"/>
        <v>22.2393964075052</v>
      </c>
      <c r="P48" s="4"/>
      <c r="Q48" s="4"/>
      <c r="R48" s="4"/>
    </row>
    <row r="49" spans="1:18" ht="18.75">
      <c r="A49" s="13">
        <v>176</v>
      </c>
      <c r="B49" s="13">
        <v>128748910</v>
      </c>
      <c r="C49" s="14" t="s">
        <v>328</v>
      </c>
      <c r="E49" s="16">
        <v>4</v>
      </c>
      <c r="F49" s="16">
        <v>60</v>
      </c>
      <c r="G49" s="22" t="s">
        <v>334</v>
      </c>
      <c r="H49" s="18">
        <f t="shared" si="6"/>
        <v>5</v>
      </c>
      <c r="I49" s="16">
        <f t="shared" si="7"/>
        <v>1.2</v>
      </c>
      <c r="J49" s="16">
        <v>0</v>
      </c>
      <c r="K49" s="16">
        <f t="shared" si="8"/>
        <v>6.2</v>
      </c>
      <c r="L49" s="33">
        <v>22.178999755431398</v>
      </c>
      <c r="M49" s="34">
        <f t="shared" si="9"/>
        <v>28.378999755431398</v>
      </c>
      <c r="N49" s="35">
        <f t="shared" si="10"/>
        <v>6.25</v>
      </c>
      <c r="O49" s="36">
        <f t="shared" si="11"/>
        <v>22.128999755431398</v>
      </c>
      <c r="P49" s="4"/>
      <c r="Q49" s="4"/>
      <c r="R49" s="4"/>
    </row>
    <row r="50" spans="1:18" ht="18.75">
      <c r="A50" s="13">
        <v>116</v>
      </c>
      <c r="B50" s="13">
        <v>2122596917</v>
      </c>
      <c r="C50" s="14" t="s">
        <v>315</v>
      </c>
      <c r="D50" s="13" t="s">
        <v>217</v>
      </c>
      <c r="E50" s="16">
        <v>0</v>
      </c>
      <c r="F50" s="16">
        <v>60</v>
      </c>
      <c r="G50" s="57" t="s">
        <v>187</v>
      </c>
      <c r="H50" s="18">
        <f t="shared" si="6"/>
        <v>0</v>
      </c>
      <c r="I50" s="16">
        <f t="shared" si="7"/>
        <v>1.2</v>
      </c>
      <c r="J50" s="16">
        <v>0</v>
      </c>
      <c r="K50" s="16">
        <f t="shared" si="8"/>
        <v>1.2</v>
      </c>
      <c r="L50" s="33">
        <v>20.868985069143999</v>
      </c>
      <c r="M50" s="34">
        <f t="shared" si="9"/>
        <v>22.068985069143999</v>
      </c>
      <c r="N50" s="35">
        <f t="shared" si="10"/>
        <v>0</v>
      </c>
      <c r="O50" s="36">
        <f t="shared" si="11"/>
        <v>22.068985069143999</v>
      </c>
      <c r="P50" s="18"/>
      <c r="Q50" s="18"/>
      <c r="R50" s="48"/>
    </row>
    <row r="51" spans="1:18" ht="18.75">
      <c r="A51" s="13">
        <v>130</v>
      </c>
      <c r="B51" s="13">
        <v>1957463045</v>
      </c>
      <c r="C51" s="14" t="s">
        <v>238</v>
      </c>
      <c r="D51" s="21"/>
      <c r="E51" s="16">
        <v>4</v>
      </c>
      <c r="F51" s="16">
        <v>60</v>
      </c>
      <c r="G51" s="22" t="s">
        <v>334</v>
      </c>
      <c r="H51" s="18">
        <f t="shared" si="6"/>
        <v>5</v>
      </c>
      <c r="I51" s="16">
        <f t="shared" si="7"/>
        <v>1.2</v>
      </c>
      <c r="J51" s="16">
        <v>0</v>
      </c>
      <c r="K51" s="16">
        <f t="shared" si="8"/>
        <v>6.2</v>
      </c>
      <c r="L51" s="33">
        <v>22.060097228403901</v>
      </c>
      <c r="M51" s="34">
        <f t="shared" si="9"/>
        <v>28.2600972284039</v>
      </c>
      <c r="N51" s="35">
        <f t="shared" si="10"/>
        <v>6.25</v>
      </c>
      <c r="O51" s="36">
        <f t="shared" si="11"/>
        <v>22.0100972284039</v>
      </c>
      <c r="P51" s="18"/>
      <c r="Q51" s="18"/>
      <c r="R51" s="47"/>
    </row>
    <row r="52" spans="1:18" ht="18.75">
      <c r="A52" s="14">
        <v>1</v>
      </c>
      <c r="B52" s="13">
        <v>1782151946</v>
      </c>
      <c r="C52" s="14" t="s">
        <v>303</v>
      </c>
      <c r="D52" s="13" t="s">
        <v>26</v>
      </c>
      <c r="E52" s="16">
        <v>4</v>
      </c>
      <c r="F52" s="16">
        <v>60</v>
      </c>
      <c r="G52" s="22" t="s">
        <v>334</v>
      </c>
      <c r="H52" s="18">
        <f t="shared" si="6"/>
        <v>5</v>
      </c>
      <c r="I52" s="16">
        <f t="shared" si="7"/>
        <v>1.2</v>
      </c>
      <c r="J52" s="16">
        <v>0</v>
      </c>
      <c r="K52" s="16">
        <f t="shared" si="8"/>
        <v>6.2</v>
      </c>
      <c r="L52" s="33">
        <v>21.99</v>
      </c>
      <c r="M52" s="34">
        <f t="shared" si="9"/>
        <v>28.189999999999998</v>
      </c>
      <c r="N52" s="35">
        <f t="shared" si="10"/>
        <v>6.25</v>
      </c>
      <c r="O52" s="36">
        <f t="shared" si="11"/>
        <v>21.939999999999998</v>
      </c>
      <c r="P52" s="18"/>
      <c r="Q52" s="18"/>
      <c r="R52" s="18"/>
    </row>
    <row r="53" spans="1:18" ht="18.75">
      <c r="A53" s="13">
        <v>165</v>
      </c>
      <c r="B53" s="13">
        <v>1512494000</v>
      </c>
      <c r="C53" s="14" t="s">
        <v>295</v>
      </c>
      <c r="D53" s="15"/>
      <c r="E53" s="16">
        <v>0</v>
      </c>
      <c r="F53" s="16">
        <v>0</v>
      </c>
      <c r="G53" s="57" t="s">
        <v>187</v>
      </c>
      <c r="H53" s="18">
        <f t="shared" si="6"/>
        <v>0</v>
      </c>
      <c r="I53" s="16">
        <f t="shared" si="7"/>
        <v>0</v>
      </c>
      <c r="J53" s="16">
        <v>0</v>
      </c>
      <c r="K53" s="16">
        <f t="shared" si="8"/>
        <v>0</v>
      </c>
      <c r="L53" s="33">
        <v>21.898196656806199</v>
      </c>
      <c r="M53" s="34">
        <f t="shared" si="9"/>
        <v>21.898196656806199</v>
      </c>
      <c r="N53" s="35">
        <f t="shared" si="10"/>
        <v>0</v>
      </c>
      <c r="O53" s="36">
        <f t="shared" si="11"/>
        <v>21.898196656806199</v>
      </c>
      <c r="P53" s="4"/>
      <c r="Q53" s="4"/>
      <c r="R53" s="4"/>
    </row>
    <row r="54" spans="1:18" ht="18.75">
      <c r="A54" s="13">
        <v>155</v>
      </c>
      <c r="B54" s="13">
        <v>1532576874</v>
      </c>
      <c r="C54" s="14" t="s">
        <v>306</v>
      </c>
      <c r="D54" s="14" t="s">
        <v>283</v>
      </c>
      <c r="E54" s="16">
        <v>4</v>
      </c>
      <c r="F54" s="16">
        <v>60</v>
      </c>
      <c r="G54" s="22" t="s">
        <v>334</v>
      </c>
      <c r="H54" s="18">
        <f t="shared" si="6"/>
        <v>5</v>
      </c>
      <c r="I54" s="16">
        <f t="shared" si="7"/>
        <v>1.2</v>
      </c>
      <c r="J54" s="16">
        <v>0</v>
      </c>
      <c r="K54" s="16">
        <f t="shared" si="8"/>
        <v>6.2</v>
      </c>
      <c r="L54" s="33">
        <v>21.940832906567401</v>
      </c>
      <c r="M54" s="34">
        <f t="shared" si="9"/>
        <v>28.1408329065674</v>
      </c>
      <c r="N54" s="35">
        <f t="shared" si="10"/>
        <v>6.25</v>
      </c>
      <c r="O54" s="36">
        <f t="shared" si="11"/>
        <v>21.8908329065674</v>
      </c>
      <c r="P54" s="4"/>
      <c r="Q54" s="4"/>
      <c r="R54" s="4"/>
    </row>
    <row r="55" spans="1:18" ht="18.75">
      <c r="A55" s="13">
        <v>152</v>
      </c>
      <c r="B55" s="13">
        <v>808637979</v>
      </c>
      <c r="C55" s="14" t="s">
        <v>288</v>
      </c>
      <c r="D55" s="14" t="s">
        <v>277</v>
      </c>
      <c r="E55" s="16">
        <v>0</v>
      </c>
      <c r="F55" s="16">
        <v>8</v>
      </c>
      <c r="G55" s="57" t="s">
        <v>187</v>
      </c>
      <c r="H55" s="18">
        <f t="shared" si="6"/>
        <v>0</v>
      </c>
      <c r="I55" s="16">
        <f t="shared" si="7"/>
        <v>0.16</v>
      </c>
      <c r="J55" s="16">
        <v>0</v>
      </c>
      <c r="K55" s="16">
        <f t="shared" si="8"/>
        <v>0.16</v>
      </c>
      <c r="L55" s="33">
        <v>21.655154772435999</v>
      </c>
      <c r="M55" s="34">
        <f t="shared" si="9"/>
        <v>21.815154772435999</v>
      </c>
      <c r="N55" s="35">
        <f t="shared" si="10"/>
        <v>0</v>
      </c>
      <c r="O55" s="36">
        <f t="shared" si="11"/>
        <v>21.815154772435999</v>
      </c>
      <c r="P55" s="4"/>
      <c r="Q55" s="4"/>
      <c r="R55" s="4"/>
    </row>
    <row r="56" spans="1:18" ht="18.75">
      <c r="A56" s="14">
        <v>82</v>
      </c>
      <c r="B56" s="13">
        <v>982362214</v>
      </c>
      <c r="C56" s="13" t="s">
        <v>144</v>
      </c>
      <c r="D56" s="58"/>
      <c r="E56" s="16">
        <v>4</v>
      </c>
      <c r="F56" s="16">
        <v>60</v>
      </c>
      <c r="G56" s="22" t="s">
        <v>334</v>
      </c>
      <c r="H56" s="18">
        <f t="shared" si="6"/>
        <v>5</v>
      </c>
      <c r="I56" s="16">
        <f t="shared" si="7"/>
        <v>1.2</v>
      </c>
      <c r="J56" s="16">
        <v>0</v>
      </c>
      <c r="K56" s="16">
        <f t="shared" si="8"/>
        <v>6.2</v>
      </c>
      <c r="L56" s="33">
        <v>21.544684477995599</v>
      </c>
      <c r="M56" s="34">
        <f t="shared" si="9"/>
        <v>27.744684477995598</v>
      </c>
      <c r="N56" s="35">
        <f t="shared" si="10"/>
        <v>6.25</v>
      </c>
      <c r="O56" s="36">
        <f t="shared" si="11"/>
        <v>21.494684477995598</v>
      </c>
      <c r="P56" s="18"/>
      <c r="Q56" s="18"/>
      <c r="R56" s="18"/>
    </row>
    <row r="57" spans="1:18" ht="20.25">
      <c r="A57" s="13">
        <v>178</v>
      </c>
      <c r="B57" s="13">
        <v>1059185275</v>
      </c>
      <c r="C57" s="14" t="s">
        <v>338</v>
      </c>
      <c r="E57" s="16">
        <v>4</v>
      </c>
      <c r="F57" s="16">
        <v>60</v>
      </c>
      <c r="G57" s="19" t="s">
        <v>333</v>
      </c>
      <c r="H57" s="18">
        <f t="shared" si="6"/>
        <v>5</v>
      </c>
      <c r="I57" s="16">
        <f t="shared" si="7"/>
        <v>1.2</v>
      </c>
      <c r="J57" s="16">
        <v>0</v>
      </c>
      <c r="K57" s="16">
        <f t="shared" si="8"/>
        <v>6.2</v>
      </c>
      <c r="L57" s="33">
        <v>23.403674693952102</v>
      </c>
      <c r="M57" s="34">
        <f t="shared" si="9"/>
        <v>29.603674693952101</v>
      </c>
      <c r="N57" s="35">
        <f t="shared" si="10"/>
        <v>8.125</v>
      </c>
      <c r="O57" s="36">
        <f t="shared" si="11"/>
        <v>21.478674693952101</v>
      </c>
      <c r="P57" s="4"/>
      <c r="Q57" s="4"/>
      <c r="R57" s="4"/>
    </row>
    <row r="58" spans="1:18" ht="18.75">
      <c r="A58" s="13">
        <v>177</v>
      </c>
      <c r="B58" s="13">
        <v>1412638269</v>
      </c>
      <c r="C58" s="14" t="s">
        <v>332</v>
      </c>
      <c r="E58" s="16">
        <v>0</v>
      </c>
      <c r="F58" s="16">
        <v>0</v>
      </c>
      <c r="G58" s="57" t="s">
        <v>187</v>
      </c>
      <c r="H58" s="18">
        <f t="shared" si="6"/>
        <v>0</v>
      </c>
      <c r="I58" s="16">
        <f t="shared" si="7"/>
        <v>0</v>
      </c>
      <c r="J58" s="16">
        <v>0</v>
      </c>
      <c r="K58" s="16">
        <f t="shared" si="8"/>
        <v>0</v>
      </c>
      <c r="L58" s="33">
        <v>21.3815549255451</v>
      </c>
      <c r="M58" s="34">
        <f t="shared" si="9"/>
        <v>21.3815549255451</v>
      </c>
      <c r="N58" s="35">
        <f t="shared" si="10"/>
        <v>0</v>
      </c>
      <c r="O58" s="36">
        <f t="shared" si="11"/>
        <v>21.3815549255451</v>
      </c>
      <c r="P58" s="4"/>
      <c r="Q58" s="4"/>
      <c r="R58" s="4"/>
    </row>
    <row r="59" spans="1:18" ht="18.75">
      <c r="A59" s="14">
        <v>53</v>
      </c>
      <c r="B59" s="13">
        <v>500959924</v>
      </c>
      <c r="C59" s="14" t="s">
        <v>310</v>
      </c>
      <c r="D59" s="20" t="s">
        <v>99</v>
      </c>
      <c r="E59" s="16">
        <v>2</v>
      </c>
      <c r="F59" s="16">
        <v>60</v>
      </c>
      <c r="G59" s="57" t="s">
        <v>187</v>
      </c>
      <c r="H59" s="18">
        <f t="shared" si="6"/>
        <v>2</v>
      </c>
      <c r="I59" s="16">
        <f t="shared" si="7"/>
        <v>1.2</v>
      </c>
      <c r="J59" s="16">
        <v>0</v>
      </c>
      <c r="K59" s="16">
        <f t="shared" si="8"/>
        <v>3.2</v>
      </c>
      <c r="L59" s="33">
        <v>18.016302664048201</v>
      </c>
      <c r="M59" s="34">
        <f t="shared" si="9"/>
        <v>21.2163026640482</v>
      </c>
      <c r="N59" s="35">
        <f t="shared" si="10"/>
        <v>0</v>
      </c>
      <c r="O59" s="36">
        <f t="shared" si="11"/>
        <v>21.2163026640482</v>
      </c>
      <c r="P59" s="18"/>
      <c r="Q59" s="18"/>
      <c r="R59" s="18"/>
    </row>
    <row r="60" spans="1:18" ht="18.75">
      <c r="A60" s="13">
        <v>162</v>
      </c>
      <c r="B60" s="13">
        <v>1835331798</v>
      </c>
      <c r="C60" s="14" t="s">
        <v>292</v>
      </c>
      <c r="D60" s="15"/>
      <c r="E60" s="16">
        <v>0</v>
      </c>
      <c r="F60" s="16">
        <v>0</v>
      </c>
      <c r="G60" s="57" t="s">
        <v>187</v>
      </c>
      <c r="H60" s="18">
        <f t="shared" si="6"/>
        <v>0</v>
      </c>
      <c r="I60" s="16">
        <f t="shared" si="7"/>
        <v>0</v>
      </c>
      <c r="J60" s="16">
        <v>0</v>
      </c>
      <c r="K60" s="16">
        <f t="shared" si="8"/>
        <v>0</v>
      </c>
      <c r="L60" s="33">
        <v>20.7567942282801</v>
      </c>
      <c r="M60" s="34">
        <f t="shared" si="9"/>
        <v>20.7567942282801</v>
      </c>
      <c r="N60" s="35">
        <f t="shared" si="10"/>
        <v>0</v>
      </c>
      <c r="O60" s="36">
        <f t="shared" si="11"/>
        <v>20.7567942282801</v>
      </c>
      <c r="P60" s="4"/>
      <c r="Q60" s="4"/>
      <c r="R60" s="4"/>
    </row>
    <row r="61" spans="1:18" ht="20.25">
      <c r="A61" s="13">
        <v>172</v>
      </c>
      <c r="B61" s="13">
        <v>724061220</v>
      </c>
      <c r="C61" s="14" t="s">
        <v>337</v>
      </c>
      <c r="D61" s="14" t="s">
        <v>330</v>
      </c>
      <c r="E61" s="16">
        <v>4</v>
      </c>
      <c r="F61" s="16">
        <v>40</v>
      </c>
      <c r="G61" s="19" t="s">
        <v>333</v>
      </c>
      <c r="H61" s="18">
        <f t="shared" si="6"/>
        <v>5</v>
      </c>
      <c r="I61" s="16">
        <f t="shared" si="7"/>
        <v>0.8</v>
      </c>
      <c r="J61" s="16">
        <v>0</v>
      </c>
      <c r="K61" s="16">
        <f t="shared" si="8"/>
        <v>5.8</v>
      </c>
      <c r="L61" s="33">
        <v>22.6948834998366</v>
      </c>
      <c r="M61" s="34">
        <f t="shared" si="9"/>
        <v>28.4948834998366</v>
      </c>
      <c r="N61" s="35">
        <f t="shared" si="10"/>
        <v>8.125</v>
      </c>
      <c r="O61" s="36">
        <f t="shared" si="11"/>
        <v>20.3698834998366</v>
      </c>
      <c r="Q61" s="4"/>
      <c r="R61" s="4"/>
    </row>
    <row r="62" spans="1:18" ht="18.75">
      <c r="A62" s="14">
        <v>92</v>
      </c>
      <c r="B62" s="13">
        <v>1367873925</v>
      </c>
      <c r="C62" s="13" t="s">
        <v>191</v>
      </c>
      <c r="D62" s="20" t="s">
        <v>159</v>
      </c>
      <c r="E62" s="16">
        <v>4</v>
      </c>
      <c r="F62" s="16">
        <v>60</v>
      </c>
      <c r="G62" s="19" t="s">
        <v>333</v>
      </c>
      <c r="H62" s="18">
        <f t="shared" si="6"/>
        <v>5</v>
      </c>
      <c r="I62" s="16">
        <f t="shared" si="7"/>
        <v>1.2</v>
      </c>
      <c r="J62" s="16">
        <v>0</v>
      </c>
      <c r="K62" s="16">
        <f t="shared" si="8"/>
        <v>6.2</v>
      </c>
      <c r="L62" s="33">
        <v>22.2696228612296</v>
      </c>
      <c r="M62" s="34">
        <f t="shared" si="9"/>
        <v>28.469622861229599</v>
      </c>
      <c r="N62" s="35">
        <f t="shared" si="10"/>
        <v>8.125</v>
      </c>
      <c r="O62" s="36">
        <f t="shared" si="11"/>
        <v>20.344622861229599</v>
      </c>
      <c r="P62" s="18"/>
      <c r="Q62" s="18"/>
      <c r="R62" s="47"/>
    </row>
    <row r="63" spans="1:18" ht="18.75">
      <c r="A63" s="14">
        <v>43</v>
      </c>
      <c r="B63" s="13">
        <v>1853818182</v>
      </c>
      <c r="C63" s="13" t="s">
        <v>299</v>
      </c>
      <c r="D63" s="13" t="s">
        <v>89</v>
      </c>
      <c r="E63" s="16">
        <v>0</v>
      </c>
      <c r="F63" s="16">
        <v>0</v>
      </c>
      <c r="G63" s="57" t="s">
        <v>187</v>
      </c>
      <c r="H63" s="18">
        <f t="shared" si="6"/>
        <v>0</v>
      </c>
      <c r="I63" s="16">
        <f t="shared" si="7"/>
        <v>0</v>
      </c>
      <c r="J63" s="16">
        <v>0</v>
      </c>
      <c r="K63" s="16">
        <f t="shared" si="8"/>
        <v>0</v>
      </c>
      <c r="L63" s="33">
        <v>20.1826701372309</v>
      </c>
      <c r="M63" s="34">
        <f t="shared" si="9"/>
        <v>20.1826701372309</v>
      </c>
      <c r="N63" s="35">
        <f t="shared" si="10"/>
        <v>0</v>
      </c>
      <c r="O63" s="36">
        <f t="shared" si="11"/>
        <v>20.1826701372309</v>
      </c>
      <c r="P63" s="18"/>
      <c r="Q63" s="18"/>
      <c r="R63" s="4"/>
    </row>
    <row r="64" spans="1:18" ht="18.75">
      <c r="A64" s="13">
        <v>166</v>
      </c>
      <c r="B64" s="13">
        <v>76900076</v>
      </c>
      <c r="C64" s="14" t="s">
        <v>296</v>
      </c>
      <c r="D64" s="65"/>
      <c r="E64" s="16">
        <v>0</v>
      </c>
      <c r="F64" s="16">
        <v>0</v>
      </c>
      <c r="G64" s="57" t="s">
        <v>187</v>
      </c>
      <c r="H64" s="18">
        <f t="shared" si="6"/>
        <v>0</v>
      </c>
      <c r="I64" s="16">
        <f t="shared" si="7"/>
        <v>0</v>
      </c>
      <c r="J64" s="16">
        <v>0</v>
      </c>
      <c r="K64" s="16">
        <f t="shared" si="8"/>
        <v>0</v>
      </c>
      <c r="L64" s="33">
        <v>20.1080097559317</v>
      </c>
      <c r="M64" s="34">
        <f t="shared" si="9"/>
        <v>20.1080097559317</v>
      </c>
      <c r="N64" s="35">
        <f t="shared" si="10"/>
        <v>0</v>
      </c>
      <c r="O64" s="36">
        <f t="shared" si="11"/>
        <v>20.1080097559317</v>
      </c>
    </row>
    <row r="65" spans="1:17" ht="18.75">
      <c r="A65" s="13">
        <v>163</v>
      </c>
      <c r="B65" s="13">
        <v>1354654615</v>
      </c>
      <c r="C65" s="14" t="s">
        <v>293</v>
      </c>
      <c r="D65" s="65"/>
      <c r="E65" s="16">
        <v>0</v>
      </c>
      <c r="F65" s="16">
        <v>0</v>
      </c>
      <c r="G65" s="57" t="s">
        <v>187</v>
      </c>
      <c r="H65" s="18">
        <f t="shared" si="6"/>
        <v>0</v>
      </c>
      <c r="I65" s="16">
        <f t="shared" si="7"/>
        <v>0</v>
      </c>
      <c r="J65" s="16">
        <v>0</v>
      </c>
      <c r="K65" s="16">
        <f t="shared" si="8"/>
        <v>0</v>
      </c>
      <c r="L65" s="33">
        <v>19.263360960545</v>
      </c>
      <c r="M65" s="34">
        <f t="shared" si="9"/>
        <v>19.263360960545</v>
      </c>
      <c r="N65" s="35">
        <f t="shared" si="10"/>
        <v>0</v>
      </c>
      <c r="O65" s="36">
        <f t="shared" si="11"/>
        <v>19.263360960545</v>
      </c>
    </row>
    <row r="66" spans="1:17" ht="18.75">
      <c r="A66" s="13">
        <v>180</v>
      </c>
      <c r="B66" s="13">
        <v>24633249</v>
      </c>
      <c r="C66" s="13" t="s">
        <v>339</v>
      </c>
      <c r="E66" s="16">
        <v>2</v>
      </c>
      <c r="F66" s="16">
        <v>41</v>
      </c>
      <c r="G66" s="57" t="s">
        <v>187</v>
      </c>
      <c r="H66" s="18">
        <f t="shared" si="6"/>
        <v>2</v>
      </c>
      <c r="I66" s="16">
        <f t="shared" si="7"/>
        <v>0.82</v>
      </c>
      <c r="J66" s="16">
        <v>0</v>
      </c>
      <c r="K66" s="16">
        <f t="shared" si="8"/>
        <v>2.82</v>
      </c>
      <c r="L66" s="33">
        <v>20.9656616990838</v>
      </c>
      <c r="M66" s="34">
        <f t="shared" si="9"/>
        <v>23.7856616990838</v>
      </c>
      <c r="N66" s="35">
        <f t="shared" si="10"/>
        <v>0</v>
      </c>
      <c r="O66" s="36">
        <f t="shared" si="11"/>
        <v>23.7856616990838</v>
      </c>
      <c r="P66" s="6">
        <v>51</v>
      </c>
      <c r="Q66" s="6">
        <f>_xlfn.AGGREGATE(16,6,$O$5:$O$65,1-(P66-1)/$T$1)</f>
        <v>20.965661699083782</v>
      </c>
    </row>
  </sheetData>
  <autoFilter ref="A4:R66" xr:uid="{00000000-0009-0000-0000-00002C000000}">
    <sortState xmlns:xlrd2="http://schemas.microsoft.com/office/spreadsheetml/2017/richdata2" ref="A4:R66">
      <sortCondition descending="1" ref="O4:O65"/>
    </sortState>
  </autoFilter>
  <mergeCells count="4">
    <mergeCell ref="A1:O1"/>
    <mergeCell ref="A2:O2"/>
    <mergeCell ref="A3:D3"/>
    <mergeCell ref="G3:O3"/>
  </mergeCells>
  <phoneticPr fontId="22" type="noConversion"/>
  <conditionalFormatting sqref="J64:J66">
    <cfRule type="cellIs" dxfId="121" priority="1" operator="lessThan">
      <formula>1</formula>
    </cfRule>
  </conditionalFormatting>
  <conditionalFormatting sqref="J5:J63 E5:F66">
    <cfRule type="cellIs" dxfId="120" priority="2" operator="lessThan">
      <formula>1</formula>
    </cfRule>
  </conditionalFormatting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W67"/>
  <sheetViews>
    <sheetView topLeftCell="A55" zoomScale="90" zoomScaleNormal="90" workbookViewId="0">
      <selection activeCell="L51" sqref="L51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6" customWidth="1"/>
    <col min="19" max="19" width="30.5" customWidth="1"/>
  </cols>
  <sheetData>
    <row r="1" spans="1:23" ht="36.6" customHeight="1">
      <c r="A1" s="587" t="str">
        <f>CONCATENATE("157区 活动中心",T15,"年",T16,"月",T17,"日","分包贡献明细"," 统计：二三傻")</f>
        <v>157区 活动中心2020年8月15日分包贡献明细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8"/>
      <c r="Q1" s="28"/>
      <c r="R1" s="28"/>
      <c r="S1" s="38" t="s">
        <v>104</v>
      </c>
      <c r="T1" s="5">
        <v>55</v>
      </c>
      <c r="U1" s="3"/>
      <c r="V1" s="3"/>
      <c r="W1" s="3"/>
    </row>
    <row r="2" spans="1:23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9"/>
      <c r="Q2" s="29"/>
      <c r="R2" s="29"/>
      <c r="S2" s="39" t="s">
        <v>1</v>
      </c>
      <c r="T2" s="40" t="s">
        <v>105</v>
      </c>
      <c r="U2" s="41" t="s">
        <v>106</v>
      </c>
      <c r="V2" s="41" t="s">
        <v>107</v>
      </c>
      <c r="W2" s="42" t="s">
        <v>108</v>
      </c>
    </row>
    <row r="3" spans="1:23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43" t="s">
        <v>166</v>
      </c>
      <c r="T3" s="44">
        <f>W3/$T$13</f>
        <v>10.625</v>
      </c>
      <c r="U3" s="39">
        <v>5</v>
      </c>
      <c r="V3" s="39">
        <v>7</v>
      </c>
      <c r="W3" s="39">
        <v>1700</v>
      </c>
    </row>
    <row r="4" spans="1:23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115</v>
      </c>
      <c r="Q4" s="10" t="s">
        <v>116</v>
      </c>
      <c r="R4" s="10" t="s">
        <v>9</v>
      </c>
      <c r="S4" s="45" t="s">
        <v>173</v>
      </c>
      <c r="T4" s="44">
        <f>W4/$T$13</f>
        <v>8.75</v>
      </c>
      <c r="U4" s="39">
        <v>4</v>
      </c>
      <c r="V4" s="39">
        <v>6</v>
      </c>
      <c r="W4" s="39">
        <v>1400</v>
      </c>
    </row>
    <row r="5" spans="1:23" s="1" customFormat="1" ht="18.75">
      <c r="A5" s="13">
        <v>164</v>
      </c>
      <c r="B5" s="13">
        <v>1005320430</v>
      </c>
      <c r="C5" s="14" t="s">
        <v>294</v>
      </c>
      <c r="D5" s="15"/>
      <c r="E5" s="16">
        <v>0</v>
      </c>
      <c r="F5" s="16">
        <v>49</v>
      </c>
      <c r="G5" s="57" t="s">
        <v>187</v>
      </c>
      <c r="H5" s="18">
        <f t="shared" ref="H5:H42" si="0">E5+IF(E5&gt;2,(E5-2)*0.5,0)</f>
        <v>0</v>
      </c>
      <c r="I5" s="16">
        <f t="shared" ref="I5:I42" si="1">F5/$T$14</f>
        <v>0.98</v>
      </c>
      <c r="J5" s="16">
        <v>0</v>
      </c>
      <c r="K5" s="16">
        <f t="shared" ref="K5:K36" si="2">SUM(I5+H5+J5)</f>
        <v>0.98</v>
      </c>
      <c r="L5" s="33">
        <v>36.257710649484203</v>
      </c>
      <c r="M5" s="34">
        <f t="shared" ref="M5:M36" si="3">K5+L5</f>
        <v>37.2377106494842</v>
      </c>
      <c r="N5" s="35">
        <f t="shared" ref="N5:N36" si="4">VLOOKUP(G5,$S$3:$T$10,2,FALSE)</f>
        <v>0</v>
      </c>
      <c r="O5" s="36">
        <f t="shared" ref="O5:O36" si="5">M5-N5</f>
        <v>37.2377106494842</v>
      </c>
      <c r="P5" s="4"/>
      <c r="Q5" s="4"/>
      <c r="R5" s="4"/>
      <c r="S5" s="23" t="s">
        <v>175</v>
      </c>
      <c r="T5" s="44">
        <f>W5/$T$13</f>
        <v>6.875</v>
      </c>
      <c r="U5" s="46">
        <v>3</v>
      </c>
      <c r="V5" s="46">
        <v>5</v>
      </c>
      <c r="W5" s="46">
        <v>1100</v>
      </c>
    </row>
    <row r="6" spans="1:23" s="1" customFormat="1" ht="18.75">
      <c r="A6" s="13">
        <v>167</v>
      </c>
      <c r="B6" s="13">
        <v>1173807161</v>
      </c>
      <c r="C6" s="14" t="s">
        <v>324</v>
      </c>
      <c r="D6" s="15"/>
      <c r="E6" s="16">
        <v>0</v>
      </c>
      <c r="F6" s="16">
        <v>50</v>
      </c>
      <c r="G6" s="57" t="s">
        <v>187</v>
      </c>
      <c r="H6" s="18">
        <f t="shared" si="0"/>
        <v>0</v>
      </c>
      <c r="I6" s="16">
        <f t="shared" si="1"/>
        <v>1</v>
      </c>
      <c r="J6" s="16">
        <v>0</v>
      </c>
      <c r="K6" s="16">
        <f t="shared" si="2"/>
        <v>1</v>
      </c>
      <c r="L6" s="33">
        <v>34.097715285338097</v>
      </c>
      <c r="M6" s="34">
        <f t="shared" si="3"/>
        <v>35.097715285338097</v>
      </c>
      <c r="N6" s="35">
        <f t="shared" si="4"/>
        <v>0</v>
      </c>
      <c r="O6" s="36">
        <f t="shared" si="5"/>
        <v>35.097715285338097</v>
      </c>
      <c r="P6" s="4"/>
      <c r="Q6" s="4"/>
      <c r="R6" s="4"/>
      <c r="S6" s="23"/>
      <c r="T6" s="44"/>
      <c r="U6" s="46"/>
      <c r="V6" s="46"/>
      <c r="W6" s="46"/>
    </row>
    <row r="7" spans="1:23" s="1" customFormat="1" ht="18.75">
      <c r="A7" s="13">
        <v>138</v>
      </c>
      <c r="B7" s="13">
        <v>1440730282</v>
      </c>
      <c r="C7" s="14" t="s">
        <v>336</v>
      </c>
      <c r="D7" s="14" t="s">
        <v>258</v>
      </c>
      <c r="E7" s="16">
        <v>0</v>
      </c>
      <c r="F7" s="16">
        <v>50</v>
      </c>
      <c r="G7" s="57" t="s">
        <v>187</v>
      </c>
      <c r="H7" s="18">
        <f t="shared" si="0"/>
        <v>0</v>
      </c>
      <c r="I7" s="16">
        <f t="shared" si="1"/>
        <v>1</v>
      </c>
      <c r="J7" s="16">
        <v>0</v>
      </c>
      <c r="K7" s="16">
        <f t="shared" si="2"/>
        <v>1</v>
      </c>
      <c r="L7" s="33">
        <v>33.549027924995102</v>
      </c>
      <c r="M7" s="34">
        <f t="shared" si="3"/>
        <v>34.549027924995102</v>
      </c>
      <c r="N7" s="35">
        <f t="shared" si="4"/>
        <v>0</v>
      </c>
      <c r="O7" s="36">
        <f t="shared" si="5"/>
        <v>34.549027924995102</v>
      </c>
      <c r="P7" s="18"/>
      <c r="Q7" s="18"/>
      <c r="R7" s="47"/>
      <c r="S7" s="19" t="s">
        <v>333</v>
      </c>
      <c r="T7" s="44">
        <f>W7/$T$13</f>
        <v>8.125</v>
      </c>
      <c r="U7" s="46">
        <v>4</v>
      </c>
      <c r="V7" s="46">
        <v>5</v>
      </c>
      <c r="W7" s="46">
        <v>1300</v>
      </c>
    </row>
    <row r="8" spans="1:23" s="1" customFormat="1" ht="18.75">
      <c r="A8" s="14">
        <v>26</v>
      </c>
      <c r="B8" s="13">
        <v>1754932067</v>
      </c>
      <c r="C8" s="14" t="s">
        <v>314</v>
      </c>
      <c r="D8" s="13" t="s">
        <v>72</v>
      </c>
      <c r="E8" s="16">
        <v>3</v>
      </c>
      <c r="F8" s="16">
        <v>60</v>
      </c>
      <c r="G8" s="43" t="s">
        <v>166</v>
      </c>
      <c r="H8" s="18">
        <f t="shared" si="0"/>
        <v>3.5</v>
      </c>
      <c r="I8" s="16">
        <f t="shared" si="1"/>
        <v>1.2</v>
      </c>
      <c r="J8" s="16">
        <v>0</v>
      </c>
      <c r="K8" s="16">
        <f t="shared" si="2"/>
        <v>4.7</v>
      </c>
      <c r="L8" s="33">
        <v>28.3350235169939</v>
      </c>
      <c r="M8" s="34">
        <f t="shared" si="3"/>
        <v>33.035023516993903</v>
      </c>
      <c r="N8" s="35">
        <f t="shared" si="4"/>
        <v>10.625</v>
      </c>
      <c r="O8" s="36">
        <f t="shared" si="5"/>
        <v>22.410023516993903</v>
      </c>
      <c r="P8" s="18"/>
      <c r="Q8" s="18"/>
      <c r="R8" s="18"/>
      <c r="S8" s="22" t="s">
        <v>334</v>
      </c>
      <c r="T8" s="44">
        <f>W8/$T$13</f>
        <v>6.25</v>
      </c>
      <c r="U8" s="46">
        <v>3</v>
      </c>
      <c r="V8" s="46">
        <v>4</v>
      </c>
      <c r="W8" s="46">
        <v>1000</v>
      </c>
    </row>
    <row r="9" spans="1:23" s="1" customFormat="1" ht="18.75">
      <c r="A9" s="14">
        <v>5</v>
      </c>
      <c r="B9" s="13">
        <v>1044399218</v>
      </c>
      <c r="C9" s="14" t="s">
        <v>309</v>
      </c>
      <c r="D9" s="13" t="s">
        <v>39</v>
      </c>
      <c r="E9" s="16">
        <v>3</v>
      </c>
      <c r="F9" s="16">
        <v>60</v>
      </c>
      <c r="G9" s="43" t="s">
        <v>166</v>
      </c>
      <c r="H9" s="18">
        <f t="shared" si="0"/>
        <v>3.5</v>
      </c>
      <c r="I9" s="16">
        <f t="shared" si="1"/>
        <v>1.2</v>
      </c>
      <c r="J9" s="16">
        <v>0</v>
      </c>
      <c r="K9" s="16">
        <f t="shared" si="2"/>
        <v>4.7</v>
      </c>
      <c r="L9" s="33">
        <v>27.195082521677701</v>
      </c>
      <c r="M9" s="34">
        <f t="shared" si="3"/>
        <v>31.895082521677701</v>
      </c>
      <c r="N9" s="35">
        <f t="shared" si="4"/>
        <v>10.625</v>
      </c>
      <c r="O9" s="36">
        <f t="shared" si="5"/>
        <v>21.270082521677701</v>
      </c>
      <c r="P9" s="18"/>
      <c r="Q9" s="18"/>
      <c r="R9" s="18"/>
      <c r="S9" s="23" t="s">
        <v>335</v>
      </c>
      <c r="T9" s="44">
        <f>W9/$T$13</f>
        <v>4.375</v>
      </c>
      <c r="U9" s="46">
        <v>2</v>
      </c>
      <c r="V9" s="46">
        <v>3</v>
      </c>
      <c r="W9" s="46">
        <v>700</v>
      </c>
    </row>
    <row r="10" spans="1:23" s="1" customFormat="1" ht="18.75">
      <c r="A10" s="14">
        <v>120</v>
      </c>
      <c r="B10" s="13">
        <v>171422146</v>
      </c>
      <c r="C10" s="14" t="s">
        <v>304</v>
      </c>
      <c r="D10" s="13" t="s">
        <v>246</v>
      </c>
      <c r="E10" s="16">
        <v>3</v>
      </c>
      <c r="F10" s="16">
        <v>60</v>
      </c>
      <c r="G10" s="43" t="s">
        <v>166</v>
      </c>
      <c r="H10" s="18">
        <f t="shared" si="0"/>
        <v>3.5</v>
      </c>
      <c r="I10" s="16">
        <f t="shared" si="1"/>
        <v>1.2</v>
      </c>
      <c r="J10" s="16">
        <v>0</v>
      </c>
      <c r="K10" s="16">
        <f t="shared" si="2"/>
        <v>4.7</v>
      </c>
      <c r="L10" s="33">
        <v>26.723619197086101</v>
      </c>
      <c r="M10" s="34">
        <f t="shared" si="3"/>
        <v>31.423619197086101</v>
      </c>
      <c r="N10" s="35">
        <f t="shared" si="4"/>
        <v>10.625</v>
      </c>
      <c r="O10" s="36">
        <f t="shared" si="5"/>
        <v>20.798619197086101</v>
      </c>
      <c r="P10" s="18"/>
      <c r="Q10" s="18"/>
      <c r="R10" s="48"/>
      <c r="S10" s="49" t="s">
        <v>187</v>
      </c>
      <c r="T10" s="2">
        <v>0</v>
      </c>
      <c r="U10" s="2"/>
      <c r="V10" s="2"/>
      <c r="W10" s="2"/>
    </row>
    <row r="11" spans="1:23" s="1" customFormat="1" ht="18.75">
      <c r="A11" s="14">
        <v>46</v>
      </c>
      <c r="B11" s="13">
        <v>2109182835</v>
      </c>
      <c r="C11" s="14" t="s">
        <v>308</v>
      </c>
      <c r="D11" s="13" t="s">
        <v>92</v>
      </c>
      <c r="E11" s="16">
        <v>3</v>
      </c>
      <c r="F11" s="16">
        <v>60</v>
      </c>
      <c r="G11" s="43" t="s">
        <v>166</v>
      </c>
      <c r="H11" s="18">
        <f t="shared" si="0"/>
        <v>3.5</v>
      </c>
      <c r="I11" s="16">
        <f t="shared" si="1"/>
        <v>1.2</v>
      </c>
      <c r="J11" s="16">
        <v>0</v>
      </c>
      <c r="K11" s="16">
        <f t="shared" si="2"/>
        <v>4.7</v>
      </c>
      <c r="L11" s="33">
        <v>26.2813648291947</v>
      </c>
      <c r="M11" s="34">
        <f t="shared" si="3"/>
        <v>30.9813648291947</v>
      </c>
      <c r="N11" s="35">
        <f t="shared" si="4"/>
        <v>10.625</v>
      </c>
      <c r="O11" s="36">
        <f t="shared" si="5"/>
        <v>20.3563648291947</v>
      </c>
      <c r="P11" s="18"/>
      <c r="Q11" s="18"/>
      <c r="R11" s="18"/>
      <c r="S11" s="50"/>
    </row>
    <row r="12" spans="1:23" s="1" customFormat="1" ht="18.75">
      <c r="A12" s="14">
        <v>103</v>
      </c>
      <c r="B12" s="13">
        <v>1540443440</v>
      </c>
      <c r="C12" s="13" t="s">
        <v>326</v>
      </c>
      <c r="D12" s="13" t="s">
        <v>193</v>
      </c>
      <c r="E12" s="16">
        <v>3</v>
      </c>
      <c r="F12" s="16">
        <v>50</v>
      </c>
      <c r="G12" s="43" t="s">
        <v>166</v>
      </c>
      <c r="H12" s="18">
        <f t="shared" si="0"/>
        <v>3.5</v>
      </c>
      <c r="I12" s="16">
        <f t="shared" si="1"/>
        <v>1</v>
      </c>
      <c r="J12" s="16">
        <v>0</v>
      </c>
      <c r="K12" s="16">
        <f t="shared" si="2"/>
        <v>4.5</v>
      </c>
      <c r="L12" s="33">
        <v>26.368745987166701</v>
      </c>
      <c r="M12" s="34">
        <f t="shared" si="3"/>
        <v>30.868745987166701</v>
      </c>
      <c r="N12" s="35">
        <f t="shared" si="4"/>
        <v>10.625</v>
      </c>
      <c r="O12" s="36">
        <f t="shared" si="5"/>
        <v>20.243745987166701</v>
      </c>
      <c r="P12" s="18"/>
      <c r="Q12" s="18"/>
      <c r="R12" s="18"/>
      <c r="S12" s="51" t="s">
        <v>209</v>
      </c>
      <c r="T12" s="1">
        <v>15000</v>
      </c>
    </row>
    <row r="13" spans="1:23" s="2" customFormat="1" ht="18.75">
      <c r="A13" s="14">
        <v>33</v>
      </c>
      <c r="B13" s="13">
        <v>1006436515</v>
      </c>
      <c r="C13" s="14" t="s">
        <v>312</v>
      </c>
      <c r="D13" s="13" t="s">
        <v>79</v>
      </c>
      <c r="E13" s="16">
        <v>3</v>
      </c>
      <c r="F13" s="16">
        <v>60</v>
      </c>
      <c r="G13" s="43" t="s">
        <v>166</v>
      </c>
      <c r="H13" s="18">
        <f t="shared" si="0"/>
        <v>3.5</v>
      </c>
      <c r="I13" s="16">
        <f t="shared" si="1"/>
        <v>1.2</v>
      </c>
      <c r="J13" s="16">
        <v>0</v>
      </c>
      <c r="K13" s="16">
        <f t="shared" si="2"/>
        <v>4.7</v>
      </c>
      <c r="L13" s="33">
        <v>25.987550503049299</v>
      </c>
      <c r="M13" s="34">
        <f t="shared" si="3"/>
        <v>30.687550503049298</v>
      </c>
      <c r="N13" s="35">
        <f t="shared" si="4"/>
        <v>10.625</v>
      </c>
      <c r="O13" s="36">
        <f t="shared" si="5"/>
        <v>20.062550503049298</v>
      </c>
      <c r="P13" s="18"/>
      <c r="Q13" s="18"/>
      <c r="R13" s="4"/>
      <c r="S13" s="52" t="s">
        <v>210</v>
      </c>
      <c r="T13" s="53">
        <v>160</v>
      </c>
      <c r="U13" s="1"/>
      <c r="V13" s="1"/>
      <c r="W13" s="1"/>
    </row>
    <row r="14" spans="1:23" s="2" customFormat="1" ht="18.75">
      <c r="A14" s="13">
        <v>173</v>
      </c>
      <c r="B14" s="13">
        <v>1106175185</v>
      </c>
      <c r="C14" s="14" t="s">
        <v>329</v>
      </c>
      <c r="D14" s="4"/>
      <c r="E14" s="16">
        <v>3</v>
      </c>
      <c r="F14" s="16">
        <v>60</v>
      </c>
      <c r="G14" s="45" t="s">
        <v>173</v>
      </c>
      <c r="H14" s="18">
        <f t="shared" si="0"/>
        <v>3.5</v>
      </c>
      <c r="I14" s="16">
        <f t="shared" si="1"/>
        <v>1.2</v>
      </c>
      <c r="J14" s="16">
        <v>0</v>
      </c>
      <c r="K14" s="16">
        <f t="shared" si="2"/>
        <v>4.7</v>
      </c>
      <c r="L14" s="33">
        <v>25.825508883103002</v>
      </c>
      <c r="M14" s="34">
        <f t="shared" si="3"/>
        <v>30.525508883103001</v>
      </c>
      <c r="N14" s="35">
        <f t="shared" si="4"/>
        <v>8.75</v>
      </c>
      <c r="O14" s="36">
        <f t="shared" si="5"/>
        <v>21.775508883103001</v>
      </c>
      <c r="P14" s="4"/>
      <c r="Q14" s="4"/>
      <c r="R14" s="4"/>
      <c r="S14" s="54" t="s">
        <v>256</v>
      </c>
      <c r="T14" s="53">
        <v>50</v>
      </c>
      <c r="U14" s="1"/>
      <c r="V14" s="1"/>
      <c r="W14" s="1"/>
    </row>
    <row r="15" spans="1:23" s="2" customFormat="1" ht="18.75">
      <c r="A15" s="14">
        <v>58</v>
      </c>
      <c r="B15" s="13">
        <v>1875367946</v>
      </c>
      <c r="C15" s="14" t="s">
        <v>121</v>
      </c>
      <c r="D15" s="14"/>
      <c r="E15" s="16">
        <v>0</v>
      </c>
      <c r="F15" s="16">
        <v>0</v>
      </c>
      <c r="G15" s="57" t="s">
        <v>187</v>
      </c>
      <c r="H15" s="18">
        <f t="shared" si="0"/>
        <v>0</v>
      </c>
      <c r="I15" s="16">
        <f t="shared" si="1"/>
        <v>0</v>
      </c>
      <c r="J15" s="16">
        <v>0</v>
      </c>
      <c r="K15" s="16">
        <f t="shared" si="2"/>
        <v>0</v>
      </c>
      <c r="L15" s="33">
        <v>30.269561407363501</v>
      </c>
      <c r="M15" s="34">
        <f t="shared" si="3"/>
        <v>30.269561407363501</v>
      </c>
      <c r="N15" s="35">
        <f t="shared" si="4"/>
        <v>0</v>
      </c>
      <c r="O15" s="36">
        <f t="shared" si="5"/>
        <v>30.269561407363501</v>
      </c>
      <c r="P15" s="18"/>
      <c r="Q15" s="18"/>
      <c r="R15" s="18"/>
      <c r="S15" s="1" t="s">
        <v>212</v>
      </c>
      <c r="T15" s="53">
        <v>2020</v>
      </c>
      <c r="U15" s="1"/>
      <c r="V15" s="1"/>
      <c r="W15" s="1"/>
    </row>
    <row r="16" spans="1:23" s="2" customFormat="1" ht="18.75">
      <c r="A16" s="13">
        <v>157</v>
      </c>
      <c r="B16" s="13">
        <v>738646680</v>
      </c>
      <c r="C16" s="14" t="s">
        <v>284</v>
      </c>
      <c r="D16" s="15"/>
      <c r="E16" s="16">
        <v>0</v>
      </c>
      <c r="F16" s="16">
        <v>0</v>
      </c>
      <c r="G16" s="57" t="s">
        <v>187</v>
      </c>
      <c r="H16" s="18">
        <f t="shared" si="0"/>
        <v>0</v>
      </c>
      <c r="I16" s="16">
        <f t="shared" si="1"/>
        <v>0</v>
      </c>
      <c r="J16" s="16">
        <v>0</v>
      </c>
      <c r="K16" s="16">
        <f t="shared" si="2"/>
        <v>0</v>
      </c>
      <c r="L16" s="33">
        <v>30.0249119486372</v>
      </c>
      <c r="M16" s="34">
        <f t="shared" si="3"/>
        <v>30.0249119486372</v>
      </c>
      <c r="N16" s="35">
        <f t="shared" si="4"/>
        <v>0</v>
      </c>
      <c r="O16" s="36">
        <f t="shared" si="5"/>
        <v>30.0249119486372</v>
      </c>
      <c r="P16" s="4"/>
      <c r="Q16" s="4"/>
      <c r="R16" s="4"/>
      <c r="S16" s="1" t="s">
        <v>213</v>
      </c>
      <c r="T16" s="53">
        <v>8</v>
      </c>
      <c r="U16" s="1"/>
      <c r="V16" s="1"/>
      <c r="W16" s="1"/>
    </row>
    <row r="17" spans="1:23" s="2" customFormat="1" ht="18.75">
      <c r="A17" s="13">
        <v>175</v>
      </c>
      <c r="B17" s="13">
        <v>1604916542</v>
      </c>
      <c r="C17" s="14" t="s">
        <v>331</v>
      </c>
      <c r="D17" s="4"/>
      <c r="E17" s="16">
        <v>0</v>
      </c>
      <c r="F17" s="16">
        <v>0</v>
      </c>
      <c r="G17" s="57" t="s">
        <v>187</v>
      </c>
      <c r="H17" s="18">
        <f t="shared" si="0"/>
        <v>0</v>
      </c>
      <c r="I17" s="16">
        <f t="shared" si="1"/>
        <v>0</v>
      </c>
      <c r="J17" s="16">
        <v>0</v>
      </c>
      <c r="K17" s="16">
        <f t="shared" si="2"/>
        <v>0</v>
      </c>
      <c r="L17" s="33">
        <v>29.534688614906301</v>
      </c>
      <c r="M17" s="34">
        <f t="shared" si="3"/>
        <v>29.534688614906301</v>
      </c>
      <c r="N17" s="35">
        <f t="shared" si="4"/>
        <v>0</v>
      </c>
      <c r="O17" s="36">
        <f t="shared" si="5"/>
        <v>29.534688614906301</v>
      </c>
      <c r="Q17" s="4"/>
      <c r="R17" s="4"/>
      <c r="S17" s="1" t="s">
        <v>214</v>
      </c>
      <c r="T17" s="53">
        <v>15</v>
      </c>
      <c r="U17" s="1"/>
      <c r="V17" s="1"/>
      <c r="W17" s="1"/>
    </row>
    <row r="18" spans="1:23" s="2" customFormat="1" ht="18.75">
      <c r="A18" s="13">
        <v>171</v>
      </c>
      <c r="B18" s="13">
        <v>2087707891</v>
      </c>
      <c r="C18" s="14" t="s">
        <v>323</v>
      </c>
      <c r="D18" s="15"/>
      <c r="E18" s="16">
        <v>0</v>
      </c>
      <c r="F18" s="16">
        <v>0</v>
      </c>
      <c r="G18" s="57" t="s">
        <v>187</v>
      </c>
      <c r="H18" s="18">
        <f t="shared" si="0"/>
        <v>0</v>
      </c>
      <c r="I18" s="16">
        <f t="shared" si="1"/>
        <v>0</v>
      </c>
      <c r="J18" s="16">
        <v>0</v>
      </c>
      <c r="K18" s="16">
        <f t="shared" si="2"/>
        <v>0</v>
      </c>
      <c r="L18" s="33">
        <v>29.496797188135901</v>
      </c>
      <c r="M18" s="34">
        <f t="shared" si="3"/>
        <v>29.496797188135901</v>
      </c>
      <c r="N18" s="35">
        <f t="shared" si="4"/>
        <v>0</v>
      </c>
      <c r="O18" s="36">
        <f t="shared" si="5"/>
        <v>29.496797188135901</v>
      </c>
      <c r="P18" s="4"/>
      <c r="Q18" s="4"/>
      <c r="R18" s="4"/>
      <c r="S18" s="1"/>
      <c r="T18" s="1"/>
      <c r="U18" s="1"/>
      <c r="V18" s="1"/>
      <c r="W18" s="1"/>
    </row>
    <row r="19" spans="1:23" s="2" customFormat="1" ht="18.75">
      <c r="A19" s="13">
        <v>156</v>
      </c>
      <c r="B19" s="13">
        <v>1754610165</v>
      </c>
      <c r="C19" s="14" t="s">
        <v>316</v>
      </c>
      <c r="D19" s="15"/>
      <c r="E19" s="16">
        <v>3</v>
      </c>
      <c r="F19" s="16">
        <v>60</v>
      </c>
      <c r="G19" s="45" t="s">
        <v>173</v>
      </c>
      <c r="H19" s="18">
        <f t="shared" si="0"/>
        <v>3.5</v>
      </c>
      <c r="I19" s="16">
        <f t="shared" si="1"/>
        <v>1.2</v>
      </c>
      <c r="J19" s="16">
        <v>0</v>
      </c>
      <c r="K19" s="16">
        <f t="shared" si="2"/>
        <v>4.7</v>
      </c>
      <c r="L19" s="33">
        <v>24.452020913982299</v>
      </c>
      <c r="M19" s="34">
        <f t="shared" si="3"/>
        <v>29.152020913982298</v>
      </c>
      <c r="N19" s="35">
        <f t="shared" si="4"/>
        <v>8.75</v>
      </c>
      <c r="O19" s="36">
        <f t="shared" si="5"/>
        <v>20.402020913982298</v>
      </c>
      <c r="P19" s="4"/>
      <c r="Q19" s="4"/>
      <c r="R19" s="4"/>
      <c r="S19" s="1"/>
      <c r="T19" s="1"/>
      <c r="U19" s="1"/>
      <c r="V19" s="1"/>
      <c r="W19" s="1"/>
    </row>
    <row r="20" spans="1:23" s="2" customFormat="1" ht="18.75">
      <c r="A20" s="14">
        <v>94</v>
      </c>
      <c r="B20" s="13">
        <v>1885772704</v>
      </c>
      <c r="C20" s="13" t="s">
        <v>180</v>
      </c>
      <c r="D20" s="20"/>
      <c r="E20" s="16">
        <v>0</v>
      </c>
      <c r="F20" s="16">
        <v>0</v>
      </c>
      <c r="G20" s="57" t="s">
        <v>187</v>
      </c>
      <c r="H20" s="18">
        <f t="shared" si="0"/>
        <v>0</v>
      </c>
      <c r="I20" s="16">
        <f t="shared" si="1"/>
        <v>0</v>
      </c>
      <c r="J20" s="16">
        <v>0</v>
      </c>
      <c r="K20" s="16">
        <f t="shared" si="2"/>
        <v>0</v>
      </c>
      <c r="L20" s="33">
        <v>29.053106055752899</v>
      </c>
      <c r="M20" s="34">
        <f t="shared" si="3"/>
        <v>29.053106055752899</v>
      </c>
      <c r="N20" s="35">
        <f t="shared" si="4"/>
        <v>0</v>
      </c>
      <c r="O20" s="36">
        <f t="shared" si="5"/>
        <v>29.053106055752899</v>
      </c>
      <c r="P20" s="18"/>
      <c r="Q20" s="18"/>
      <c r="R20" s="47"/>
      <c r="S20" s="1"/>
      <c r="T20" s="1"/>
      <c r="U20" s="1"/>
      <c r="V20" s="1"/>
      <c r="W20" s="1"/>
    </row>
    <row r="21" spans="1:23" s="2" customFormat="1" ht="18.75">
      <c r="A21" s="14">
        <v>10</v>
      </c>
      <c r="B21" s="13">
        <v>2108977014</v>
      </c>
      <c r="C21" s="14" t="s">
        <v>305</v>
      </c>
      <c r="D21" s="13" t="s">
        <v>49</v>
      </c>
      <c r="E21" s="16">
        <v>3</v>
      </c>
      <c r="F21" s="16">
        <v>60</v>
      </c>
      <c r="G21" s="45" t="s">
        <v>173</v>
      </c>
      <c r="H21" s="18">
        <f t="shared" si="0"/>
        <v>3.5</v>
      </c>
      <c r="I21" s="16">
        <f t="shared" si="1"/>
        <v>1.2</v>
      </c>
      <c r="J21" s="16">
        <v>0</v>
      </c>
      <c r="K21" s="16">
        <f t="shared" si="2"/>
        <v>4.7</v>
      </c>
      <c r="L21" s="33">
        <v>24.2597293799185</v>
      </c>
      <c r="M21" s="34">
        <f t="shared" si="3"/>
        <v>28.9597293799185</v>
      </c>
      <c r="N21" s="35">
        <f t="shared" si="4"/>
        <v>8.75</v>
      </c>
      <c r="O21" s="36">
        <f t="shared" si="5"/>
        <v>20.2097293799185</v>
      </c>
      <c r="P21" s="18"/>
      <c r="Q21" s="18"/>
      <c r="R21" s="18"/>
      <c r="S21" s="1"/>
      <c r="T21" s="1"/>
      <c r="U21" s="1"/>
      <c r="V21" s="1"/>
      <c r="W21" s="1"/>
    </row>
    <row r="22" spans="1:23" s="2" customFormat="1" ht="18.75">
      <c r="A22" s="13">
        <v>180</v>
      </c>
      <c r="B22" s="13">
        <v>24633249</v>
      </c>
      <c r="C22" s="13" t="s">
        <v>339</v>
      </c>
      <c r="D22" s="4"/>
      <c r="E22" s="16">
        <v>3</v>
      </c>
      <c r="F22" s="16">
        <v>57</v>
      </c>
      <c r="G22" s="45" t="s">
        <v>173</v>
      </c>
      <c r="H22" s="18">
        <f t="shared" si="0"/>
        <v>3.5</v>
      </c>
      <c r="I22" s="16">
        <f t="shared" si="1"/>
        <v>1.1399999999999999</v>
      </c>
      <c r="J22" s="16">
        <v>0</v>
      </c>
      <c r="K22" s="16">
        <f t="shared" si="2"/>
        <v>4.6399999999999997</v>
      </c>
      <c r="L22" s="33">
        <v>23.7856616990838</v>
      </c>
      <c r="M22" s="34">
        <f t="shared" si="3"/>
        <v>28.4256616990838</v>
      </c>
      <c r="N22" s="35">
        <f t="shared" si="4"/>
        <v>8.75</v>
      </c>
      <c r="O22" s="36">
        <f t="shared" si="5"/>
        <v>19.6756616990838</v>
      </c>
      <c r="P22" s="4"/>
      <c r="Q22" s="4"/>
      <c r="R22" s="4"/>
      <c r="S22" s="1"/>
      <c r="T22" s="1"/>
      <c r="U22" s="1"/>
      <c r="V22" s="1"/>
      <c r="W22" s="1"/>
    </row>
    <row r="23" spans="1:23" s="1" customFormat="1" ht="18.75">
      <c r="A23" s="14">
        <v>49</v>
      </c>
      <c r="B23" s="13">
        <v>311361673</v>
      </c>
      <c r="C23" s="13" t="s">
        <v>298</v>
      </c>
      <c r="D23" s="20" t="s">
        <v>95</v>
      </c>
      <c r="E23" s="16">
        <v>3</v>
      </c>
      <c r="F23" s="16">
        <v>30</v>
      </c>
      <c r="G23" s="45" t="s">
        <v>173</v>
      </c>
      <c r="H23" s="18">
        <f t="shared" si="0"/>
        <v>3.5</v>
      </c>
      <c r="I23" s="16">
        <f t="shared" si="1"/>
        <v>0.6</v>
      </c>
      <c r="J23" s="16">
        <v>0</v>
      </c>
      <c r="K23" s="16">
        <f t="shared" si="2"/>
        <v>4.0999999999999996</v>
      </c>
      <c r="L23" s="33">
        <v>24.17</v>
      </c>
      <c r="M23" s="34">
        <f t="shared" si="3"/>
        <v>28.270000000000003</v>
      </c>
      <c r="N23" s="35">
        <f t="shared" si="4"/>
        <v>8.75</v>
      </c>
      <c r="O23" s="36">
        <f t="shared" si="5"/>
        <v>19.520000000000003</v>
      </c>
      <c r="P23" s="18"/>
      <c r="Q23" s="18"/>
      <c r="R23" s="18"/>
    </row>
    <row r="24" spans="1:23" s="1" customFormat="1" ht="18.75">
      <c r="A24" s="14">
        <v>107</v>
      </c>
      <c r="B24" s="13">
        <v>662528105</v>
      </c>
      <c r="C24" s="13" t="s">
        <v>195</v>
      </c>
      <c r="D24" s="20"/>
      <c r="E24" s="16">
        <v>0</v>
      </c>
      <c r="F24" s="16">
        <v>0</v>
      </c>
      <c r="G24" s="57" t="s">
        <v>187</v>
      </c>
      <c r="H24" s="18">
        <f t="shared" si="0"/>
        <v>0</v>
      </c>
      <c r="I24" s="16">
        <f t="shared" si="1"/>
        <v>0</v>
      </c>
      <c r="J24" s="16">
        <v>0</v>
      </c>
      <c r="K24" s="16">
        <f t="shared" si="2"/>
        <v>0</v>
      </c>
      <c r="L24" s="33">
        <v>28.128268565663902</v>
      </c>
      <c r="M24" s="34">
        <f t="shared" si="3"/>
        <v>28.128268565663902</v>
      </c>
      <c r="N24" s="35">
        <f t="shared" si="4"/>
        <v>0</v>
      </c>
      <c r="O24" s="36">
        <f t="shared" si="5"/>
        <v>28.128268565663902</v>
      </c>
      <c r="P24" s="18"/>
      <c r="Q24" s="18"/>
      <c r="R24" s="47"/>
    </row>
    <row r="25" spans="1:23" s="1" customFormat="1" ht="18.75">
      <c r="A25" s="13">
        <v>153</v>
      </c>
      <c r="B25" s="13">
        <v>666586355</v>
      </c>
      <c r="C25" s="14" t="s">
        <v>282</v>
      </c>
      <c r="D25" s="21"/>
      <c r="E25" s="16">
        <v>0</v>
      </c>
      <c r="F25" s="16">
        <v>0</v>
      </c>
      <c r="G25" s="57" t="s">
        <v>187</v>
      </c>
      <c r="H25" s="18">
        <f t="shared" si="0"/>
        <v>0</v>
      </c>
      <c r="I25" s="16">
        <f t="shared" si="1"/>
        <v>0</v>
      </c>
      <c r="J25" s="16">
        <v>0</v>
      </c>
      <c r="K25" s="16">
        <f t="shared" si="2"/>
        <v>0</v>
      </c>
      <c r="L25" s="33">
        <v>27.8929007376641</v>
      </c>
      <c r="M25" s="34">
        <f t="shared" si="3"/>
        <v>27.8929007376641</v>
      </c>
      <c r="N25" s="35">
        <f t="shared" si="4"/>
        <v>0</v>
      </c>
      <c r="O25" s="36">
        <f t="shared" si="5"/>
        <v>27.8929007376641</v>
      </c>
      <c r="P25" s="4"/>
      <c r="Q25" s="4"/>
      <c r="R25" s="4"/>
    </row>
    <row r="26" spans="1:23" s="1" customFormat="1" ht="18.75" customHeight="1">
      <c r="A26" s="14">
        <v>15</v>
      </c>
      <c r="B26" s="13">
        <v>388960345</v>
      </c>
      <c r="C26" s="13" t="s">
        <v>59</v>
      </c>
      <c r="D26" s="20"/>
      <c r="E26" s="16">
        <v>3</v>
      </c>
      <c r="F26" s="16">
        <v>50</v>
      </c>
      <c r="G26" s="23" t="s">
        <v>175</v>
      </c>
      <c r="H26" s="18">
        <f t="shared" si="0"/>
        <v>3.5</v>
      </c>
      <c r="I26" s="16">
        <f t="shared" si="1"/>
        <v>1</v>
      </c>
      <c r="J26" s="16">
        <v>0</v>
      </c>
      <c r="K26" s="16">
        <f t="shared" si="2"/>
        <v>4.5</v>
      </c>
      <c r="L26" s="33">
        <v>23.366986980895099</v>
      </c>
      <c r="M26" s="34">
        <f t="shared" si="3"/>
        <v>27.866986980895099</v>
      </c>
      <c r="N26" s="35">
        <f t="shared" si="4"/>
        <v>6.875</v>
      </c>
      <c r="O26" s="36">
        <f t="shared" si="5"/>
        <v>20.991986980895099</v>
      </c>
      <c r="P26" s="18"/>
      <c r="Q26" s="18"/>
      <c r="R26" s="18"/>
    </row>
    <row r="27" spans="1:23" s="1" customFormat="1" ht="18.75">
      <c r="A27" s="13">
        <v>140</v>
      </c>
      <c r="B27" s="13">
        <v>1065672847</v>
      </c>
      <c r="C27" s="14" t="s">
        <v>259</v>
      </c>
      <c r="D27" s="21"/>
      <c r="E27" s="16">
        <v>0</v>
      </c>
      <c r="F27" s="16">
        <v>0</v>
      </c>
      <c r="G27" s="57" t="s">
        <v>187</v>
      </c>
      <c r="H27" s="18">
        <f t="shared" si="0"/>
        <v>0</v>
      </c>
      <c r="I27" s="16">
        <f t="shared" si="1"/>
        <v>0</v>
      </c>
      <c r="J27" s="16">
        <v>0</v>
      </c>
      <c r="K27" s="16">
        <f t="shared" si="2"/>
        <v>0</v>
      </c>
      <c r="L27" s="33">
        <v>27.807848165689801</v>
      </c>
      <c r="M27" s="34">
        <f t="shared" si="3"/>
        <v>27.807848165689801</v>
      </c>
      <c r="N27" s="35">
        <f t="shared" si="4"/>
        <v>0</v>
      </c>
      <c r="O27" s="36">
        <f t="shared" si="5"/>
        <v>27.807848165689801</v>
      </c>
      <c r="P27" s="18"/>
      <c r="Q27" s="18"/>
      <c r="R27" s="47"/>
    </row>
    <row r="28" spans="1:23" s="1" customFormat="1" ht="18.75">
      <c r="A28" s="13">
        <v>128</v>
      </c>
      <c r="B28" s="13">
        <v>1214614935</v>
      </c>
      <c r="C28" s="14" t="s">
        <v>319</v>
      </c>
      <c r="D28" s="21" t="s">
        <v>257</v>
      </c>
      <c r="E28" s="16">
        <v>3</v>
      </c>
      <c r="F28" s="16">
        <v>60</v>
      </c>
      <c r="G28" s="23" t="s">
        <v>175</v>
      </c>
      <c r="H28" s="18">
        <f t="shared" si="0"/>
        <v>3.5</v>
      </c>
      <c r="I28" s="16">
        <f t="shared" si="1"/>
        <v>1.2</v>
      </c>
      <c r="J28" s="16">
        <v>0</v>
      </c>
      <c r="K28" s="16">
        <f t="shared" si="2"/>
        <v>4.7</v>
      </c>
      <c r="L28" s="33">
        <v>23.091728223473599</v>
      </c>
      <c r="M28" s="34">
        <f t="shared" si="3"/>
        <v>27.791728223473598</v>
      </c>
      <c r="N28" s="35">
        <f t="shared" si="4"/>
        <v>6.875</v>
      </c>
      <c r="O28" s="36">
        <f t="shared" si="5"/>
        <v>20.916728223473598</v>
      </c>
      <c r="P28" s="18"/>
      <c r="Q28" s="18"/>
      <c r="R28" s="47"/>
    </row>
    <row r="29" spans="1:23" s="2" customFormat="1" ht="18.75">
      <c r="A29" s="13">
        <v>143</v>
      </c>
      <c r="B29" s="13">
        <v>1963007427</v>
      </c>
      <c r="C29" s="14" t="s">
        <v>307</v>
      </c>
      <c r="D29" s="14" t="s">
        <v>270</v>
      </c>
      <c r="E29" s="16">
        <v>3</v>
      </c>
      <c r="F29" s="16">
        <v>60</v>
      </c>
      <c r="G29" s="23" t="s">
        <v>175</v>
      </c>
      <c r="H29" s="18">
        <f t="shared" si="0"/>
        <v>3.5</v>
      </c>
      <c r="I29" s="16">
        <f t="shared" si="1"/>
        <v>1.2</v>
      </c>
      <c r="J29" s="16">
        <v>0</v>
      </c>
      <c r="K29" s="16">
        <f t="shared" si="2"/>
        <v>4.7</v>
      </c>
      <c r="L29" s="33">
        <v>22.963355679351</v>
      </c>
      <c r="M29" s="34">
        <f t="shared" si="3"/>
        <v>27.663355679351</v>
      </c>
      <c r="N29" s="35">
        <f t="shared" si="4"/>
        <v>6.875</v>
      </c>
      <c r="O29" s="36">
        <f t="shared" si="5"/>
        <v>20.788355679351</v>
      </c>
      <c r="P29" s="18"/>
      <c r="Q29" s="18"/>
      <c r="R29" s="47"/>
      <c r="S29" s="1"/>
      <c r="T29" s="1"/>
      <c r="U29" s="1"/>
      <c r="V29" s="1"/>
      <c r="W29" s="1"/>
    </row>
    <row r="30" spans="1:23" s="2" customFormat="1" ht="18.75">
      <c r="A30" s="13">
        <v>174</v>
      </c>
      <c r="B30" s="13">
        <v>775720958</v>
      </c>
      <c r="C30" s="14" t="s">
        <v>327</v>
      </c>
      <c r="D30" s="4"/>
      <c r="E30" s="16">
        <v>3</v>
      </c>
      <c r="F30" s="16">
        <v>60</v>
      </c>
      <c r="G30" s="23" t="s">
        <v>175</v>
      </c>
      <c r="H30" s="18">
        <f t="shared" si="0"/>
        <v>3.5</v>
      </c>
      <c r="I30" s="16">
        <f t="shared" si="1"/>
        <v>1.2</v>
      </c>
      <c r="J30" s="16">
        <v>0</v>
      </c>
      <c r="K30" s="16">
        <f t="shared" si="2"/>
        <v>4.7</v>
      </c>
      <c r="L30" s="33">
        <v>22.945098713430198</v>
      </c>
      <c r="M30" s="34">
        <f t="shared" si="3"/>
        <v>27.645098713430198</v>
      </c>
      <c r="N30" s="35">
        <f t="shared" si="4"/>
        <v>6.875</v>
      </c>
      <c r="O30" s="36">
        <f t="shared" si="5"/>
        <v>20.770098713430198</v>
      </c>
      <c r="P30" s="4"/>
      <c r="Q30" s="4"/>
      <c r="R30" s="4"/>
      <c r="S30" s="1"/>
      <c r="T30" s="1"/>
      <c r="U30" s="1"/>
      <c r="V30" s="1"/>
      <c r="W30" s="1"/>
    </row>
    <row r="31" spans="1:23" s="2" customFormat="1" ht="18.75">
      <c r="A31" s="13">
        <v>110</v>
      </c>
      <c r="B31" s="13">
        <v>1968703358</v>
      </c>
      <c r="C31" s="14" t="s">
        <v>302</v>
      </c>
      <c r="D31" s="13" t="s">
        <v>239</v>
      </c>
      <c r="E31" s="16">
        <v>3</v>
      </c>
      <c r="F31" s="16">
        <v>60</v>
      </c>
      <c r="G31" s="23" t="s">
        <v>175</v>
      </c>
      <c r="H31" s="18">
        <f t="shared" si="0"/>
        <v>3.5</v>
      </c>
      <c r="I31" s="16">
        <f t="shared" si="1"/>
        <v>1.2</v>
      </c>
      <c r="J31" s="16">
        <v>0</v>
      </c>
      <c r="K31" s="16">
        <f t="shared" si="2"/>
        <v>4.7</v>
      </c>
      <c r="L31" s="33">
        <v>22.73</v>
      </c>
      <c r="M31" s="34">
        <f t="shared" si="3"/>
        <v>27.43</v>
      </c>
      <c r="N31" s="35">
        <f t="shared" si="4"/>
        <v>6.875</v>
      </c>
      <c r="O31" s="36">
        <f t="shared" si="5"/>
        <v>20.555</v>
      </c>
      <c r="P31" s="18"/>
      <c r="Q31" s="18"/>
      <c r="R31" s="33"/>
      <c r="S31" s="1"/>
      <c r="T31" s="1"/>
      <c r="U31" s="1"/>
      <c r="V31" s="1"/>
      <c r="W31" s="1"/>
    </row>
    <row r="32" spans="1:23" s="2" customFormat="1" ht="18.75">
      <c r="A32" s="14">
        <v>122</v>
      </c>
      <c r="B32" s="13">
        <v>1940099728</v>
      </c>
      <c r="C32" s="13" t="s">
        <v>228</v>
      </c>
      <c r="D32" s="20"/>
      <c r="E32" s="16">
        <v>3</v>
      </c>
      <c r="F32" s="16">
        <v>50</v>
      </c>
      <c r="G32" s="23" t="s">
        <v>175</v>
      </c>
      <c r="H32" s="18">
        <f t="shared" si="0"/>
        <v>3.5</v>
      </c>
      <c r="I32" s="16">
        <f t="shared" si="1"/>
        <v>1</v>
      </c>
      <c r="J32" s="16">
        <v>0</v>
      </c>
      <c r="K32" s="16">
        <f t="shared" si="2"/>
        <v>4.5</v>
      </c>
      <c r="L32" s="33">
        <v>22.848816823243801</v>
      </c>
      <c r="M32" s="34">
        <f t="shared" si="3"/>
        <v>27.348816823243801</v>
      </c>
      <c r="N32" s="35">
        <f t="shared" si="4"/>
        <v>6.875</v>
      </c>
      <c r="O32" s="36">
        <f t="shared" si="5"/>
        <v>20.473816823243801</v>
      </c>
      <c r="P32" s="18"/>
      <c r="Q32" s="18"/>
      <c r="R32" s="47"/>
      <c r="S32" s="1"/>
      <c r="T32" s="1"/>
      <c r="U32" s="1"/>
      <c r="V32" s="1"/>
      <c r="W32" s="1"/>
    </row>
    <row r="33" spans="1:23" s="2" customFormat="1" ht="18.75">
      <c r="A33" s="13">
        <v>116</v>
      </c>
      <c r="B33" s="13">
        <v>2122596917</v>
      </c>
      <c r="C33" s="14" t="s">
        <v>315</v>
      </c>
      <c r="D33" s="13" t="s">
        <v>217</v>
      </c>
      <c r="E33" s="16">
        <v>3</v>
      </c>
      <c r="F33" s="16">
        <v>60</v>
      </c>
      <c r="G33" s="23" t="s">
        <v>175</v>
      </c>
      <c r="H33" s="18">
        <f t="shared" si="0"/>
        <v>3.5</v>
      </c>
      <c r="I33" s="16">
        <f t="shared" si="1"/>
        <v>1.2</v>
      </c>
      <c r="J33" s="16">
        <v>0</v>
      </c>
      <c r="K33" s="16">
        <f t="shared" si="2"/>
        <v>4.7</v>
      </c>
      <c r="L33" s="33">
        <v>22.068985069143999</v>
      </c>
      <c r="M33" s="34">
        <f t="shared" si="3"/>
        <v>26.768985069143998</v>
      </c>
      <c r="N33" s="35">
        <f t="shared" si="4"/>
        <v>6.875</v>
      </c>
      <c r="O33" s="36">
        <f t="shared" si="5"/>
        <v>19.893985069143998</v>
      </c>
      <c r="P33" s="18"/>
      <c r="Q33" s="18"/>
      <c r="R33" s="48"/>
      <c r="S33" s="1"/>
      <c r="T33" s="1"/>
      <c r="U33" s="1"/>
      <c r="V33" s="1"/>
      <c r="W33" s="1"/>
    </row>
    <row r="34" spans="1:23" s="2" customFormat="1" ht="18.75">
      <c r="A34" s="13">
        <v>130</v>
      </c>
      <c r="B34" s="13">
        <v>1957463045</v>
      </c>
      <c r="C34" s="14" t="s">
        <v>238</v>
      </c>
      <c r="D34" s="21"/>
      <c r="E34" s="16">
        <v>3</v>
      </c>
      <c r="F34" s="16">
        <v>60</v>
      </c>
      <c r="G34" s="23" t="s">
        <v>175</v>
      </c>
      <c r="H34" s="18">
        <f t="shared" si="0"/>
        <v>3.5</v>
      </c>
      <c r="I34" s="16">
        <f t="shared" si="1"/>
        <v>1.2</v>
      </c>
      <c r="J34" s="16">
        <v>0</v>
      </c>
      <c r="K34" s="16">
        <f t="shared" si="2"/>
        <v>4.7</v>
      </c>
      <c r="L34" s="33">
        <v>22.0100972284039</v>
      </c>
      <c r="M34" s="34">
        <f t="shared" si="3"/>
        <v>26.7100972284039</v>
      </c>
      <c r="N34" s="35">
        <f t="shared" si="4"/>
        <v>6.875</v>
      </c>
      <c r="O34" s="36">
        <f t="shared" si="5"/>
        <v>19.8350972284039</v>
      </c>
      <c r="P34" s="18"/>
      <c r="Q34" s="18"/>
      <c r="R34" s="47"/>
      <c r="S34" s="1"/>
      <c r="T34" s="1"/>
      <c r="U34" s="1"/>
      <c r="V34" s="1"/>
      <c r="W34" s="1"/>
    </row>
    <row r="35" spans="1:23" s="2" customFormat="1" ht="18.75">
      <c r="A35" s="14">
        <v>1</v>
      </c>
      <c r="B35" s="13">
        <v>1782151946</v>
      </c>
      <c r="C35" s="14" t="s">
        <v>303</v>
      </c>
      <c r="D35" s="13" t="s">
        <v>26</v>
      </c>
      <c r="E35" s="16">
        <v>3</v>
      </c>
      <c r="F35" s="16">
        <v>60</v>
      </c>
      <c r="G35" s="23" t="s">
        <v>175</v>
      </c>
      <c r="H35" s="18">
        <f t="shared" si="0"/>
        <v>3.5</v>
      </c>
      <c r="I35" s="16">
        <f t="shared" si="1"/>
        <v>1.2</v>
      </c>
      <c r="J35" s="16">
        <v>0</v>
      </c>
      <c r="K35" s="16">
        <f t="shared" si="2"/>
        <v>4.7</v>
      </c>
      <c r="L35" s="33">
        <v>21.94</v>
      </c>
      <c r="M35" s="34">
        <f t="shared" si="3"/>
        <v>26.64</v>
      </c>
      <c r="N35" s="35">
        <f t="shared" si="4"/>
        <v>6.875</v>
      </c>
      <c r="O35" s="36">
        <f t="shared" si="5"/>
        <v>19.765000000000001</v>
      </c>
      <c r="P35" s="18"/>
      <c r="Q35" s="18"/>
      <c r="R35" s="18"/>
      <c r="S35" s="1"/>
      <c r="T35" s="1"/>
      <c r="U35" s="1"/>
      <c r="V35" s="1"/>
      <c r="W35" s="1"/>
    </row>
    <row r="36" spans="1:23" s="2" customFormat="1" ht="18.75">
      <c r="A36" s="13">
        <v>155</v>
      </c>
      <c r="B36" s="13">
        <v>1532576874</v>
      </c>
      <c r="C36" s="14" t="s">
        <v>306</v>
      </c>
      <c r="D36" s="14" t="s">
        <v>283</v>
      </c>
      <c r="E36" s="16">
        <v>3</v>
      </c>
      <c r="F36" s="16">
        <v>60</v>
      </c>
      <c r="G36" s="23" t="s">
        <v>175</v>
      </c>
      <c r="H36" s="18">
        <f t="shared" si="0"/>
        <v>3.5</v>
      </c>
      <c r="I36" s="16">
        <f t="shared" si="1"/>
        <v>1.2</v>
      </c>
      <c r="J36" s="16">
        <v>0</v>
      </c>
      <c r="K36" s="16">
        <f t="shared" si="2"/>
        <v>4.7</v>
      </c>
      <c r="L36" s="33">
        <v>21.8908329065674</v>
      </c>
      <c r="M36" s="34">
        <f t="shared" si="3"/>
        <v>26.5908329065674</v>
      </c>
      <c r="N36" s="35">
        <f t="shared" si="4"/>
        <v>6.875</v>
      </c>
      <c r="O36" s="36">
        <f t="shared" si="5"/>
        <v>19.7158329065674</v>
      </c>
      <c r="P36" s="4"/>
      <c r="Q36" s="4"/>
      <c r="R36" s="4"/>
      <c r="S36" s="1"/>
      <c r="T36" s="1"/>
      <c r="U36" s="1"/>
      <c r="V36" s="1"/>
      <c r="W36" s="1"/>
    </row>
    <row r="37" spans="1:23" s="1" customFormat="1" ht="18.75">
      <c r="A37" s="13">
        <v>152</v>
      </c>
      <c r="B37" s="13">
        <v>808637979</v>
      </c>
      <c r="C37" s="14" t="s">
        <v>288</v>
      </c>
      <c r="D37" s="14" t="s">
        <v>277</v>
      </c>
      <c r="E37" s="16">
        <v>3</v>
      </c>
      <c r="F37" s="16">
        <v>60</v>
      </c>
      <c r="G37" s="23" t="s">
        <v>175</v>
      </c>
      <c r="H37" s="18">
        <f t="shared" si="0"/>
        <v>3.5</v>
      </c>
      <c r="I37" s="16">
        <f t="shared" si="1"/>
        <v>1.2</v>
      </c>
      <c r="J37" s="16">
        <v>0</v>
      </c>
      <c r="K37" s="16">
        <f t="shared" ref="K37:K67" si="6">SUM(I37+H37+J37)</f>
        <v>4.7</v>
      </c>
      <c r="L37" s="33">
        <v>21.815154772435999</v>
      </c>
      <c r="M37" s="34">
        <f t="shared" ref="M37:M67" si="7">K37+L37</f>
        <v>26.515154772435999</v>
      </c>
      <c r="N37" s="35">
        <f t="shared" ref="N37:N67" si="8">VLOOKUP(G37,$S$3:$T$10,2,FALSE)</f>
        <v>6.875</v>
      </c>
      <c r="O37" s="36">
        <f t="shared" ref="O37:O67" si="9">M37-N37</f>
        <v>19.640154772435999</v>
      </c>
      <c r="P37" s="4"/>
      <c r="Q37" s="4"/>
      <c r="R37" s="4"/>
    </row>
    <row r="38" spans="1:23" s="2" customFormat="1" ht="18.75">
      <c r="A38" s="14">
        <v>62</v>
      </c>
      <c r="B38" s="13">
        <v>643913124</v>
      </c>
      <c r="C38" s="14" t="s">
        <v>301</v>
      </c>
      <c r="D38" s="13" t="s">
        <v>125</v>
      </c>
      <c r="E38" s="16">
        <v>0</v>
      </c>
      <c r="F38" s="16">
        <v>0</v>
      </c>
      <c r="G38" s="57" t="s">
        <v>187</v>
      </c>
      <c r="H38" s="18">
        <f t="shared" si="0"/>
        <v>0</v>
      </c>
      <c r="I38" s="16">
        <f t="shared" si="1"/>
        <v>0</v>
      </c>
      <c r="J38" s="16">
        <v>0</v>
      </c>
      <c r="K38" s="16">
        <f t="shared" si="6"/>
        <v>0</v>
      </c>
      <c r="L38" s="33">
        <v>26.404814009244099</v>
      </c>
      <c r="M38" s="34">
        <f t="shared" si="7"/>
        <v>26.404814009244099</v>
      </c>
      <c r="N38" s="35">
        <f t="shared" si="8"/>
        <v>0</v>
      </c>
      <c r="O38" s="36">
        <f t="shared" si="9"/>
        <v>26.404814009244099</v>
      </c>
      <c r="P38" s="18"/>
      <c r="Q38" s="18"/>
      <c r="R38" s="18"/>
      <c r="S38" s="1"/>
      <c r="T38" s="1"/>
      <c r="U38" s="1"/>
      <c r="V38" s="1"/>
      <c r="W38" s="1"/>
    </row>
    <row r="39" spans="1:23" s="2" customFormat="1" ht="18.75">
      <c r="A39" s="13">
        <v>141</v>
      </c>
      <c r="B39" s="13">
        <v>1190305158</v>
      </c>
      <c r="C39" s="14" t="s">
        <v>261</v>
      </c>
      <c r="D39" s="21"/>
      <c r="E39" s="16">
        <v>1</v>
      </c>
      <c r="F39" s="16">
        <v>20</v>
      </c>
      <c r="G39" s="23" t="s">
        <v>175</v>
      </c>
      <c r="H39" s="18">
        <f t="shared" si="0"/>
        <v>1</v>
      </c>
      <c r="I39" s="16">
        <f t="shared" si="1"/>
        <v>0.4</v>
      </c>
      <c r="J39" s="16">
        <v>0</v>
      </c>
      <c r="K39" s="16">
        <f t="shared" si="6"/>
        <v>1.4</v>
      </c>
      <c r="L39" s="33">
        <v>24.915983670068702</v>
      </c>
      <c r="M39" s="34">
        <f t="shared" si="7"/>
        <v>26.3159836700687</v>
      </c>
      <c r="N39" s="35">
        <f t="shared" si="8"/>
        <v>6.875</v>
      </c>
      <c r="O39" s="36">
        <f t="shared" si="9"/>
        <v>19.4409836700687</v>
      </c>
      <c r="P39" s="18"/>
      <c r="Q39" s="18"/>
      <c r="R39" s="47"/>
      <c r="S39" s="1"/>
      <c r="T39" s="1"/>
      <c r="U39" s="1"/>
      <c r="V39" s="1"/>
      <c r="W39" s="1"/>
    </row>
    <row r="40" spans="1:23" s="2" customFormat="1" ht="20.25">
      <c r="A40" s="14">
        <v>82</v>
      </c>
      <c r="B40" s="13">
        <v>982362214</v>
      </c>
      <c r="C40" s="14" t="s">
        <v>340</v>
      </c>
      <c r="D40" s="13" t="s">
        <v>144</v>
      </c>
      <c r="E40" s="16">
        <v>3</v>
      </c>
      <c r="F40" s="16">
        <v>60</v>
      </c>
      <c r="G40" s="23" t="s">
        <v>175</v>
      </c>
      <c r="H40" s="18">
        <f t="shared" si="0"/>
        <v>3.5</v>
      </c>
      <c r="I40" s="16">
        <f t="shared" si="1"/>
        <v>1.2</v>
      </c>
      <c r="J40" s="16">
        <v>0</v>
      </c>
      <c r="K40" s="16">
        <f t="shared" si="6"/>
        <v>4.7</v>
      </c>
      <c r="L40" s="33">
        <v>21.494684477995602</v>
      </c>
      <c r="M40" s="34">
        <f t="shared" si="7"/>
        <v>26.194684477995601</v>
      </c>
      <c r="N40" s="35">
        <f t="shared" si="8"/>
        <v>6.875</v>
      </c>
      <c r="O40" s="36">
        <f t="shared" si="9"/>
        <v>19.319684477995601</v>
      </c>
      <c r="P40" s="18"/>
      <c r="Q40" s="18"/>
      <c r="R40" s="18"/>
      <c r="S40" s="1"/>
      <c r="T40" s="1"/>
      <c r="U40" s="1"/>
      <c r="V40" s="1"/>
      <c r="W40" s="1"/>
    </row>
    <row r="41" spans="1:23" s="2" customFormat="1" ht="20.25">
      <c r="A41" s="13">
        <v>178</v>
      </c>
      <c r="B41" s="13">
        <v>1059185275</v>
      </c>
      <c r="C41" s="14" t="s">
        <v>338</v>
      </c>
      <c r="D41" s="4"/>
      <c r="E41" s="16">
        <v>3</v>
      </c>
      <c r="F41" s="16">
        <v>60</v>
      </c>
      <c r="G41" s="23" t="s">
        <v>175</v>
      </c>
      <c r="H41" s="18">
        <f t="shared" si="0"/>
        <v>3.5</v>
      </c>
      <c r="I41" s="16">
        <f t="shared" si="1"/>
        <v>1.2</v>
      </c>
      <c r="J41" s="16">
        <v>0</v>
      </c>
      <c r="K41" s="16">
        <f t="shared" si="6"/>
        <v>4.7</v>
      </c>
      <c r="L41" s="33">
        <v>21.478674693952101</v>
      </c>
      <c r="M41" s="34">
        <f t="shared" si="7"/>
        <v>26.1786746939521</v>
      </c>
      <c r="N41" s="35">
        <f t="shared" si="8"/>
        <v>6.875</v>
      </c>
      <c r="O41" s="36">
        <f t="shared" si="9"/>
        <v>19.3036746939521</v>
      </c>
      <c r="P41" s="4"/>
      <c r="Q41" s="4"/>
      <c r="R41" s="4"/>
      <c r="S41" s="1"/>
      <c r="T41" s="1"/>
      <c r="U41" s="1"/>
      <c r="V41" s="1"/>
      <c r="W41" s="1"/>
    </row>
    <row r="42" spans="1:23" s="1" customFormat="1" ht="18.75">
      <c r="A42" s="13">
        <v>148</v>
      </c>
      <c r="B42" s="13">
        <v>1579518877</v>
      </c>
      <c r="C42" s="14" t="s">
        <v>274</v>
      </c>
      <c r="D42" s="21"/>
      <c r="E42" s="16">
        <v>0</v>
      </c>
      <c r="F42" s="16">
        <v>0</v>
      </c>
      <c r="G42" s="57" t="s">
        <v>187</v>
      </c>
      <c r="H42" s="18">
        <f t="shared" si="0"/>
        <v>0</v>
      </c>
      <c r="I42" s="16">
        <f t="shared" si="1"/>
        <v>0</v>
      </c>
      <c r="J42" s="16">
        <v>0</v>
      </c>
      <c r="K42" s="16">
        <f t="shared" si="6"/>
        <v>0</v>
      </c>
      <c r="L42" s="33">
        <v>26.167023081941501</v>
      </c>
      <c r="M42" s="34">
        <f t="shared" si="7"/>
        <v>26.167023081941501</v>
      </c>
      <c r="N42" s="35">
        <f t="shared" si="8"/>
        <v>0</v>
      </c>
      <c r="O42" s="36">
        <f t="shared" si="9"/>
        <v>26.167023081941501</v>
      </c>
      <c r="P42" s="4"/>
      <c r="Q42" s="4"/>
      <c r="R42" s="4"/>
    </row>
    <row r="43" spans="1:23" s="1" customFormat="1" ht="18.75">
      <c r="A43" s="14">
        <v>2</v>
      </c>
      <c r="B43" s="13">
        <v>13685366739</v>
      </c>
      <c r="C43" s="13" t="s">
        <v>30</v>
      </c>
      <c r="D43" s="24"/>
      <c r="E43" s="16">
        <v>0</v>
      </c>
      <c r="F43" s="16">
        <v>0</v>
      </c>
      <c r="G43" s="57" t="s">
        <v>187</v>
      </c>
      <c r="H43" s="18">
        <f>E43</f>
        <v>0</v>
      </c>
      <c r="I43" s="16">
        <f>F43/$T$13</f>
        <v>0</v>
      </c>
      <c r="J43" s="16">
        <v>0</v>
      </c>
      <c r="K43" s="16">
        <f t="shared" si="6"/>
        <v>0</v>
      </c>
      <c r="L43" s="33">
        <v>26.091306105356001</v>
      </c>
      <c r="M43" s="34">
        <f t="shared" si="7"/>
        <v>26.091306105356001</v>
      </c>
      <c r="N43" s="35">
        <f t="shared" si="8"/>
        <v>0</v>
      </c>
      <c r="O43" s="36">
        <f t="shared" si="9"/>
        <v>26.091306105356001</v>
      </c>
      <c r="P43" s="18"/>
      <c r="Q43" s="18"/>
      <c r="R43" s="18"/>
    </row>
    <row r="44" spans="1:23" s="1" customFormat="1" ht="18.75">
      <c r="A44" s="13">
        <v>133</v>
      </c>
      <c r="B44" s="13">
        <v>650420877</v>
      </c>
      <c r="C44" s="14" t="s">
        <v>325</v>
      </c>
      <c r="D44" s="14" t="s">
        <v>318</v>
      </c>
      <c r="E44" s="16">
        <v>0</v>
      </c>
      <c r="F44" s="16">
        <v>0</v>
      </c>
      <c r="G44" s="57" t="s">
        <v>187</v>
      </c>
      <c r="H44" s="18">
        <f t="shared" ref="H44:H67" si="10">E44+IF(E44&gt;2,(E44-2)*0.5,0)</f>
        <v>0</v>
      </c>
      <c r="I44" s="16">
        <f t="shared" ref="I44:I67" si="11">F44/$T$14</f>
        <v>0</v>
      </c>
      <c r="J44" s="16">
        <v>0</v>
      </c>
      <c r="K44" s="16">
        <f t="shared" si="6"/>
        <v>0</v>
      </c>
      <c r="L44" s="33">
        <v>26.011578882805001</v>
      </c>
      <c r="M44" s="34">
        <f t="shared" si="7"/>
        <v>26.011578882805001</v>
      </c>
      <c r="N44" s="35">
        <f t="shared" si="8"/>
        <v>0</v>
      </c>
      <c r="O44" s="36">
        <f t="shared" si="9"/>
        <v>26.011578882805001</v>
      </c>
      <c r="P44" s="18"/>
      <c r="Q44" s="18"/>
      <c r="R44" s="47"/>
    </row>
    <row r="45" spans="1:23" s="1" customFormat="1" ht="18.75">
      <c r="A45" s="14">
        <v>34</v>
      </c>
      <c r="B45" s="13">
        <v>2021794494</v>
      </c>
      <c r="C45" s="13" t="s">
        <v>80</v>
      </c>
      <c r="D45" s="20"/>
      <c r="E45" s="16">
        <v>0</v>
      </c>
      <c r="F45" s="16">
        <v>0</v>
      </c>
      <c r="G45" s="57" t="s">
        <v>187</v>
      </c>
      <c r="H45" s="18">
        <f t="shared" si="10"/>
        <v>0</v>
      </c>
      <c r="I45" s="16">
        <f t="shared" si="11"/>
        <v>0</v>
      </c>
      <c r="J45" s="16">
        <v>0</v>
      </c>
      <c r="K45" s="16">
        <f t="shared" si="6"/>
        <v>0</v>
      </c>
      <c r="L45" s="33">
        <v>25.946774947024199</v>
      </c>
      <c r="M45" s="34">
        <f t="shared" si="7"/>
        <v>25.946774947024199</v>
      </c>
      <c r="N45" s="35">
        <f t="shared" si="8"/>
        <v>0</v>
      </c>
      <c r="O45" s="36">
        <f t="shared" si="9"/>
        <v>25.946774947024199</v>
      </c>
      <c r="P45" s="18"/>
      <c r="Q45" s="18"/>
      <c r="R45" s="47"/>
    </row>
    <row r="46" spans="1:23" s="3" customFormat="1" ht="18.75">
      <c r="A46" s="14">
        <v>53</v>
      </c>
      <c r="B46" s="13">
        <v>500959924</v>
      </c>
      <c r="C46" s="14" t="s">
        <v>310</v>
      </c>
      <c r="D46" s="20" t="s">
        <v>99</v>
      </c>
      <c r="E46" s="16">
        <v>3</v>
      </c>
      <c r="F46" s="16">
        <v>60</v>
      </c>
      <c r="G46" s="23" t="s">
        <v>175</v>
      </c>
      <c r="H46" s="18">
        <f t="shared" si="10"/>
        <v>3.5</v>
      </c>
      <c r="I46" s="16">
        <f t="shared" si="11"/>
        <v>1.2</v>
      </c>
      <c r="J46" s="16">
        <v>0</v>
      </c>
      <c r="K46" s="16">
        <f t="shared" si="6"/>
        <v>4.7</v>
      </c>
      <c r="L46" s="33">
        <v>21.2163026640482</v>
      </c>
      <c r="M46" s="34">
        <f t="shared" si="7"/>
        <v>25.916302664048199</v>
      </c>
      <c r="N46" s="35">
        <f t="shared" si="8"/>
        <v>6.875</v>
      </c>
      <c r="O46" s="36">
        <f t="shared" si="9"/>
        <v>19.041302664048199</v>
      </c>
      <c r="P46" s="18"/>
      <c r="Q46" s="18"/>
      <c r="R46" s="18"/>
    </row>
    <row r="47" spans="1:23" s="3" customFormat="1" ht="18.75">
      <c r="A47" s="13">
        <v>170</v>
      </c>
      <c r="B47" s="13">
        <v>1659068972</v>
      </c>
      <c r="C47" s="14" t="s">
        <v>320</v>
      </c>
      <c r="D47" s="4"/>
      <c r="E47" s="16">
        <v>0</v>
      </c>
      <c r="F47" s="16">
        <v>0</v>
      </c>
      <c r="G47" s="57" t="s">
        <v>187</v>
      </c>
      <c r="H47" s="18">
        <f t="shared" si="10"/>
        <v>0</v>
      </c>
      <c r="I47" s="16">
        <f t="shared" si="11"/>
        <v>0</v>
      </c>
      <c r="J47" s="16">
        <v>0</v>
      </c>
      <c r="K47" s="16">
        <f t="shared" si="6"/>
        <v>0</v>
      </c>
      <c r="L47" s="33">
        <v>25.7932830912676</v>
      </c>
      <c r="M47" s="34">
        <f t="shared" si="7"/>
        <v>25.7932830912676</v>
      </c>
      <c r="N47" s="35">
        <f t="shared" si="8"/>
        <v>0</v>
      </c>
      <c r="O47" s="36">
        <f t="shared" si="9"/>
        <v>25.7932830912676</v>
      </c>
      <c r="P47" s="4"/>
      <c r="Q47" s="4"/>
      <c r="R47" s="4"/>
    </row>
    <row r="48" spans="1:23" s="3" customFormat="1" ht="18.75">
      <c r="A48" s="14">
        <v>87</v>
      </c>
      <c r="B48" s="13">
        <v>1126397085</v>
      </c>
      <c r="C48" s="14" t="s">
        <v>311</v>
      </c>
      <c r="D48" s="13" t="s">
        <v>153</v>
      </c>
      <c r="E48" s="16">
        <v>0</v>
      </c>
      <c r="F48" s="16">
        <v>0</v>
      </c>
      <c r="G48" s="57" t="s">
        <v>187</v>
      </c>
      <c r="H48" s="18">
        <f t="shared" si="10"/>
        <v>0</v>
      </c>
      <c r="I48" s="16">
        <f t="shared" si="11"/>
        <v>0</v>
      </c>
      <c r="J48" s="16">
        <v>0</v>
      </c>
      <c r="K48" s="16">
        <f t="shared" si="6"/>
        <v>0</v>
      </c>
      <c r="L48" s="33">
        <v>25.1062847920381</v>
      </c>
      <c r="M48" s="34">
        <f t="shared" si="7"/>
        <v>25.1062847920381</v>
      </c>
      <c r="N48" s="35">
        <f t="shared" si="8"/>
        <v>0</v>
      </c>
      <c r="O48" s="36">
        <f t="shared" si="9"/>
        <v>25.1062847920381</v>
      </c>
      <c r="P48" s="18"/>
      <c r="Q48" s="18"/>
      <c r="R48" s="18"/>
    </row>
    <row r="49" spans="1:18" ht="18.75">
      <c r="A49" s="14">
        <v>92</v>
      </c>
      <c r="B49" s="13">
        <v>1367873925</v>
      </c>
      <c r="C49" s="13" t="s">
        <v>191</v>
      </c>
      <c r="D49" s="58" t="s">
        <v>159</v>
      </c>
      <c r="E49" s="16">
        <v>3</v>
      </c>
      <c r="F49" s="16">
        <v>60</v>
      </c>
      <c r="G49" s="23" t="s">
        <v>175</v>
      </c>
      <c r="H49" s="18">
        <f t="shared" si="10"/>
        <v>3.5</v>
      </c>
      <c r="I49" s="16">
        <f t="shared" si="11"/>
        <v>1.2</v>
      </c>
      <c r="J49" s="16">
        <v>0</v>
      </c>
      <c r="K49" s="16">
        <f t="shared" si="6"/>
        <v>4.7</v>
      </c>
      <c r="L49" s="33">
        <v>20.344622861229599</v>
      </c>
      <c r="M49" s="34">
        <f t="shared" si="7"/>
        <v>25.044622861229598</v>
      </c>
      <c r="N49" s="35">
        <f t="shared" si="8"/>
        <v>6.875</v>
      </c>
      <c r="O49" s="36">
        <f t="shared" si="9"/>
        <v>18.169622861229598</v>
      </c>
      <c r="P49" s="18"/>
      <c r="Q49" s="18"/>
      <c r="R49" s="47"/>
    </row>
    <row r="50" spans="1:18" ht="18.75">
      <c r="A50" s="13">
        <v>179</v>
      </c>
      <c r="B50" s="13">
        <v>1412638269</v>
      </c>
      <c r="C50" s="13" t="s">
        <v>224</v>
      </c>
      <c r="E50" s="16">
        <v>0</v>
      </c>
      <c r="F50" s="16">
        <v>29</v>
      </c>
      <c r="G50" s="57" t="s">
        <v>187</v>
      </c>
      <c r="H50" s="18">
        <f t="shared" si="10"/>
        <v>0</v>
      </c>
      <c r="I50" s="16">
        <f t="shared" si="11"/>
        <v>0.57999999999999996</v>
      </c>
      <c r="J50" s="16">
        <v>0</v>
      </c>
      <c r="K50" s="16">
        <f t="shared" si="6"/>
        <v>0.57999999999999996</v>
      </c>
      <c r="L50" s="33">
        <v>23.82</v>
      </c>
      <c r="M50" s="34">
        <f t="shared" si="7"/>
        <v>24.4</v>
      </c>
      <c r="N50" s="35">
        <f t="shared" si="8"/>
        <v>0</v>
      </c>
      <c r="O50" s="36">
        <f t="shared" si="9"/>
        <v>24.4</v>
      </c>
      <c r="P50" s="4"/>
      <c r="Q50" s="4"/>
      <c r="R50" s="4"/>
    </row>
    <row r="51" spans="1:18" ht="18.75">
      <c r="A51" s="13">
        <v>181</v>
      </c>
      <c r="B51" s="13">
        <v>0</v>
      </c>
      <c r="C51" s="59" t="s">
        <v>341</v>
      </c>
      <c r="E51" s="16">
        <v>0</v>
      </c>
      <c r="F51" s="16">
        <v>5</v>
      </c>
      <c r="G51" s="57" t="s">
        <v>187</v>
      </c>
      <c r="H51" s="18">
        <f t="shared" si="10"/>
        <v>0</v>
      </c>
      <c r="I51" s="16">
        <f t="shared" si="11"/>
        <v>0.1</v>
      </c>
      <c r="J51" s="16">
        <v>0</v>
      </c>
      <c r="K51" s="16">
        <f t="shared" si="6"/>
        <v>0.1</v>
      </c>
      <c r="L51" s="33">
        <v>23.7856616990838</v>
      </c>
      <c r="M51" s="34">
        <f t="shared" si="7"/>
        <v>23.885661699083801</v>
      </c>
      <c r="N51" s="35">
        <f t="shared" si="8"/>
        <v>0</v>
      </c>
      <c r="O51" s="36">
        <f t="shared" si="9"/>
        <v>23.885661699083801</v>
      </c>
      <c r="P51" s="4"/>
      <c r="Q51" s="4"/>
      <c r="R51" s="4"/>
    </row>
    <row r="52" spans="1:18" ht="18.75">
      <c r="A52" s="13">
        <v>118</v>
      </c>
      <c r="B52" s="13">
        <v>2018112397</v>
      </c>
      <c r="C52" s="14" t="s">
        <v>321</v>
      </c>
      <c r="D52" s="13" t="s">
        <v>290</v>
      </c>
      <c r="E52" s="16">
        <v>0</v>
      </c>
      <c r="F52" s="16">
        <v>10</v>
      </c>
      <c r="G52" s="57" t="s">
        <v>187</v>
      </c>
      <c r="H52" s="18">
        <f t="shared" si="10"/>
        <v>0</v>
      </c>
      <c r="I52" s="16">
        <f t="shared" si="11"/>
        <v>0.2</v>
      </c>
      <c r="J52" s="16">
        <v>0</v>
      </c>
      <c r="K52" s="16">
        <f t="shared" si="6"/>
        <v>0.2</v>
      </c>
      <c r="L52" s="33">
        <v>23.639126646348998</v>
      </c>
      <c r="M52" s="34">
        <f t="shared" si="7"/>
        <v>23.839126646348998</v>
      </c>
      <c r="N52" s="35">
        <f t="shared" si="8"/>
        <v>0</v>
      </c>
      <c r="O52" s="36">
        <f t="shared" si="9"/>
        <v>23.839126646348998</v>
      </c>
      <c r="P52" s="18"/>
      <c r="Q52" s="18"/>
      <c r="R52" s="48"/>
    </row>
    <row r="53" spans="1:18" ht="18.75">
      <c r="A53" s="14">
        <v>23</v>
      </c>
      <c r="B53" s="13">
        <v>340156892</v>
      </c>
      <c r="C53" s="14" t="s">
        <v>313</v>
      </c>
      <c r="D53" s="13" t="s">
        <v>70</v>
      </c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23.623628463138498</v>
      </c>
      <c r="M53" s="34">
        <f t="shared" si="7"/>
        <v>23.623628463138498</v>
      </c>
      <c r="N53" s="35">
        <f t="shared" si="8"/>
        <v>0</v>
      </c>
      <c r="O53" s="36">
        <f t="shared" si="9"/>
        <v>23.623628463138498</v>
      </c>
      <c r="P53" s="18"/>
      <c r="Q53" s="18"/>
      <c r="R53" s="18"/>
    </row>
    <row r="54" spans="1:18" ht="18.75">
      <c r="A54" s="13">
        <v>161</v>
      </c>
      <c r="B54" s="13">
        <v>93971185</v>
      </c>
      <c r="C54" s="14" t="s">
        <v>289</v>
      </c>
      <c r="D54" s="15"/>
      <c r="E54" s="16">
        <v>0</v>
      </c>
      <c r="F54" s="16">
        <v>0</v>
      </c>
      <c r="G54" s="57" t="s">
        <v>187</v>
      </c>
      <c r="H54" s="18">
        <f t="shared" si="10"/>
        <v>0</v>
      </c>
      <c r="I54" s="16">
        <f t="shared" si="11"/>
        <v>0</v>
      </c>
      <c r="J54" s="16">
        <v>0</v>
      </c>
      <c r="K54" s="16">
        <f t="shared" si="6"/>
        <v>0</v>
      </c>
      <c r="L54" s="33">
        <v>23.488893639039102</v>
      </c>
      <c r="M54" s="34">
        <f t="shared" si="7"/>
        <v>23.488893639039102</v>
      </c>
      <c r="N54" s="35">
        <f t="shared" si="8"/>
        <v>0</v>
      </c>
      <c r="O54" s="36">
        <f t="shared" si="9"/>
        <v>23.488893639039102</v>
      </c>
      <c r="P54" s="18"/>
      <c r="Q54" s="4"/>
      <c r="R54" s="4"/>
    </row>
    <row r="55" spans="1:18" ht="18.75">
      <c r="A55" s="13">
        <v>126</v>
      </c>
      <c r="B55" s="13">
        <v>2052156392</v>
      </c>
      <c r="C55" s="14" t="s">
        <v>234</v>
      </c>
      <c r="D55" s="21"/>
      <c r="E55" s="16">
        <v>0</v>
      </c>
      <c r="F55" s="16">
        <v>0</v>
      </c>
      <c r="G55" s="57" t="s">
        <v>187</v>
      </c>
      <c r="H55" s="18">
        <f t="shared" si="10"/>
        <v>0</v>
      </c>
      <c r="I55" s="16">
        <f t="shared" si="11"/>
        <v>0</v>
      </c>
      <c r="J55" s="16">
        <v>0</v>
      </c>
      <c r="K55" s="16">
        <f t="shared" si="6"/>
        <v>0</v>
      </c>
      <c r="L55" s="33">
        <v>23.487854270305899</v>
      </c>
      <c r="M55" s="34">
        <f t="shared" si="7"/>
        <v>23.487854270305899</v>
      </c>
      <c r="N55" s="35">
        <f t="shared" si="8"/>
        <v>0</v>
      </c>
      <c r="O55" s="36">
        <f t="shared" si="9"/>
        <v>23.487854270305899</v>
      </c>
      <c r="P55" s="18"/>
      <c r="Q55" s="18"/>
      <c r="R55" s="47"/>
    </row>
    <row r="56" spans="1:18" ht="18.75">
      <c r="A56" s="13">
        <v>176</v>
      </c>
      <c r="B56" s="13">
        <v>128748910</v>
      </c>
      <c r="C56" s="14" t="s">
        <v>328</v>
      </c>
      <c r="E56" s="16">
        <v>0</v>
      </c>
      <c r="F56" s="16">
        <v>60</v>
      </c>
      <c r="G56" s="57" t="s">
        <v>187</v>
      </c>
      <c r="H56" s="18">
        <f t="shared" si="10"/>
        <v>0</v>
      </c>
      <c r="I56" s="16">
        <f t="shared" si="11"/>
        <v>1.2</v>
      </c>
      <c r="J56" s="16">
        <v>0</v>
      </c>
      <c r="K56" s="16">
        <f t="shared" si="6"/>
        <v>1.2</v>
      </c>
      <c r="L56" s="33">
        <v>22.128999755431401</v>
      </c>
      <c r="M56" s="34">
        <f t="shared" si="7"/>
        <v>23.328999755431401</v>
      </c>
      <c r="N56" s="35">
        <f t="shared" si="8"/>
        <v>0</v>
      </c>
      <c r="O56" s="36">
        <f t="shared" si="9"/>
        <v>23.328999755431401</v>
      </c>
      <c r="P56" s="4"/>
      <c r="Q56" s="4"/>
      <c r="R56" s="4"/>
    </row>
    <row r="57" spans="1:18" ht="18.75">
      <c r="A57" s="13">
        <v>144</v>
      </c>
      <c r="B57" s="13">
        <v>1763923855</v>
      </c>
      <c r="C57" s="14" t="s">
        <v>269</v>
      </c>
      <c r="D57" s="60"/>
      <c r="E57" s="16">
        <v>0</v>
      </c>
      <c r="F57" s="16">
        <v>40</v>
      </c>
      <c r="G57" s="57" t="s">
        <v>187</v>
      </c>
      <c r="H57" s="18">
        <f t="shared" si="10"/>
        <v>0</v>
      </c>
      <c r="I57" s="16">
        <f t="shared" si="11"/>
        <v>0.8</v>
      </c>
      <c r="J57" s="16">
        <v>0</v>
      </c>
      <c r="K57" s="16">
        <f t="shared" si="6"/>
        <v>0.8</v>
      </c>
      <c r="L57" s="33">
        <v>22.2393964075052</v>
      </c>
      <c r="M57" s="34">
        <f t="shared" si="7"/>
        <v>23.039396407505201</v>
      </c>
      <c r="N57" s="35">
        <f t="shared" si="8"/>
        <v>0</v>
      </c>
      <c r="O57" s="36">
        <f t="shared" si="9"/>
        <v>23.039396407505201</v>
      </c>
      <c r="P57" s="4"/>
      <c r="Q57" s="4"/>
      <c r="R57" s="4"/>
    </row>
    <row r="58" spans="1:18" ht="18.75">
      <c r="A58" s="13">
        <v>127</v>
      </c>
      <c r="B58" s="13">
        <v>615908706</v>
      </c>
      <c r="C58" s="14" t="s">
        <v>300</v>
      </c>
      <c r="D58" s="60" t="s">
        <v>240</v>
      </c>
      <c r="E58" s="16">
        <v>0</v>
      </c>
      <c r="F58" s="16">
        <v>0</v>
      </c>
      <c r="G58" s="57" t="s">
        <v>187</v>
      </c>
      <c r="H58" s="18">
        <f t="shared" si="10"/>
        <v>0</v>
      </c>
      <c r="I58" s="16">
        <f t="shared" si="11"/>
        <v>0</v>
      </c>
      <c r="J58" s="16">
        <v>0</v>
      </c>
      <c r="K58" s="16">
        <f t="shared" si="6"/>
        <v>0</v>
      </c>
      <c r="L58" s="33">
        <v>22.758087704154299</v>
      </c>
      <c r="M58" s="34">
        <f t="shared" si="7"/>
        <v>22.758087704154299</v>
      </c>
      <c r="N58" s="35">
        <f t="shared" si="8"/>
        <v>0</v>
      </c>
      <c r="O58" s="36">
        <f t="shared" si="9"/>
        <v>22.758087704154299</v>
      </c>
      <c r="P58" s="18"/>
      <c r="Q58" s="18"/>
      <c r="R58" s="47"/>
    </row>
    <row r="59" spans="1:18" ht="18.75">
      <c r="A59" s="13">
        <v>169</v>
      </c>
      <c r="B59" s="13">
        <v>1280938546</v>
      </c>
      <c r="C59" s="14" t="s">
        <v>317</v>
      </c>
      <c r="D59" s="15"/>
      <c r="E59" s="16">
        <v>0</v>
      </c>
      <c r="F59" s="16">
        <v>0</v>
      </c>
      <c r="G59" s="57" t="s">
        <v>187</v>
      </c>
      <c r="H59" s="18">
        <f t="shared" si="10"/>
        <v>0</v>
      </c>
      <c r="I59" s="16">
        <f t="shared" si="11"/>
        <v>0</v>
      </c>
      <c r="J59" s="16">
        <v>0</v>
      </c>
      <c r="K59" s="16">
        <f t="shared" si="6"/>
        <v>0</v>
      </c>
      <c r="L59" s="33">
        <v>22.736320808353302</v>
      </c>
      <c r="M59" s="34">
        <f t="shared" si="7"/>
        <v>22.736320808353302</v>
      </c>
      <c r="N59" s="35">
        <f t="shared" si="8"/>
        <v>0</v>
      </c>
      <c r="O59" s="36">
        <f t="shared" si="9"/>
        <v>22.736320808353302</v>
      </c>
      <c r="P59" s="4"/>
      <c r="Q59" s="4"/>
      <c r="R59" s="4"/>
    </row>
    <row r="60" spans="1:18" ht="18.75">
      <c r="A60" s="14">
        <v>78</v>
      </c>
      <c r="B60" s="13">
        <v>783202763</v>
      </c>
      <c r="C60" s="14" t="s">
        <v>322</v>
      </c>
      <c r="D60" s="13" t="s">
        <v>148</v>
      </c>
      <c r="E60" s="16">
        <v>0</v>
      </c>
      <c r="F60" s="16">
        <v>0</v>
      </c>
      <c r="G60" s="57" t="s">
        <v>187</v>
      </c>
      <c r="H60" s="18">
        <f t="shared" si="10"/>
        <v>0</v>
      </c>
      <c r="I60" s="16">
        <f t="shared" si="11"/>
        <v>0</v>
      </c>
      <c r="J60" s="16">
        <v>0</v>
      </c>
      <c r="K60" s="16">
        <f t="shared" si="6"/>
        <v>0</v>
      </c>
      <c r="L60" s="33">
        <v>22.456848680342301</v>
      </c>
      <c r="M60" s="34">
        <f t="shared" si="7"/>
        <v>22.456848680342301</v>
      </c>
      <c r="N60" s="35">
        <f t="shared" si="8"/>
        <v>0</v>
      </c>
      <c r="O60" s="36">
        <f t="shared" si="9"/>
        <v>22.456848680342301</v>
      </c>
      <c r="P60" s="18"/>
      <c r="Q60" s="18"/>
      <c r="R60" s="18"/>
    </row>
    <row r="61" spans="1:18" ht="18.75">
      <c r="A61" s="13">
        <v>165</v>
      </c>
      <c r="B61" s="13">
        <v>1512494000</v>
      </c>
      <c r="C61" s="14" t="s">
        <v>295</v>
      </c>
      <c r="D61" s="15"/>
      <c r="E61" s="16">
        <v>0</v>
      </c>
      <c r="F61" s="16">
        <v>0</v>
      </c>
      <c r="G61" s="57" t="s">
        <v>187</v>
      </c>
      <c r="H61" s="18">
        <f t="shared" si="10"/>
        <v>0</v>
      </c>
      <c r="I61" s="16">
        <f t="shared" si="11"/>
        <v>0</v>
      </c>
      <c r="J61" s="16">
        <v>0</v>
      </c>
      <c r="K61" s="16">
        <f t="shared" si="6"/>
        <v>0</v>
      </c>
      <c r="L61" s="33">
        <v>21.898196656806199</v>
      </c>
      <c r="M61" s="34">
        <f t="shared" si="7"/>
        <v>21.898196656806199</v>
      </c>
      <c r="N61" s="35">
        <f t="shared" si="8"/>
        <v>0</v>
      </c>
      <c r="O61" s="36">
        <f t="shared" si="9"/>
        <v>21.898196656806199</v>
      </c>
      <c r="Q61" s="4"/>
      <c r="R61" s="4"/>
    </row>
    <row r="62" spans="1:18" ht="18.75">
      <c r="A62" s="13">
        <v>177</v>
      </c>
      <c r="B62" s="13">
        <v>1412638269</v>
      </c>
      <c r="C62" s="14" t="s">
        <v>332</v>
      </c>
      <c r="E62" s="16">
        <v>0</v>
      </c>
      <c r="F62" s="16">
        <v>0</v>
      </c>
      <c r="G62" s="57" t="s">
        <v>187</v>
      </c>
      <c r="H62" s="18">
        <f t="shared" si="10"/>
        <v>0</v>
      </c>
      <c r="I62" s="16">
        <f t="shared" si="11"/>
        <v>0</v>
      </c>
      <c r="J62" s="16">
        <v>0</v>
      </c>
      <c r="K62" s="16">
        <f t="shared" si="6"/>
        <v>0</v>
      </c>
      <c r="L62" s="33">
        <v>21.3815549255451</v>
      </c>
      <c r="M62" s="34">
        <f t="shared" si="7"/>
        <v>21.3815549255451</v>
      </c>
      <c r="N62" s="35">
        <f t="shared" si="8"/>
        <v>0</v>
      </c>
      <c r="O62" s="36">
        <f t="shared" si="9"/>
        <v>21.3815549255451</v>
      </c>
      <c r="P62" s="4"/>
      <c r="Q62" s="4"/>
      <c r="R62" s="4"/>
    </row>
    <row r="63" spans="1:18" ht="18.75">
      <c r="A63" s="13">
        <v>162</v>
      </c>
      <c r="B63" s="13">
        <v>1835331798</v>
      </c>
      <c r="C63" s="14" t="s">
        <v>292</v>
      </c>
      <c r="D63" s="15"/>
      <c r="E63" s="16">
        <v>0</v>
      </c>
      <c r="F63" s="16">
        <v>0</v>
      </c>
      <c r="G63" s="57" t="s">
        <v>187</v>
      </c>
      <c r="H63" s="18">
        <f t="shared" si="10"/>
        <v>0</v>
      </c>
      <c r="I63" s="16">
        <f t="shared" si="11"/>
        <v>0</v>
      </c>
      <c r="J63" s="16">
        <v>0</v>
      </c>
      <c r="K63" s="16">
        <f t="shared" si="6"/>
        <v>0</v>
      </c>
      <c r="L63" s="33">
        <v>20.7567942282801</v>
      </c>
      <c r="M63" s="34">
        <f t="shared" si="7"/>
        <v>20.7567942282801</v>
      </c>
      <c r="N63" s="35">
        <f t="shared" si="8"/>
        <v>0</v>
      </c>
      <c r="O63" s="36">
        <f t="shared" si="9"/>
        <v>20.7567942282801</v>
      </c>
      <c r="P63" s="4"/>
      <c r="Q63" s="4"/>
      <c r="R63" s="4"/>
    </row>
    <row r="64" spans="1:18" ht="20.25">
      <c r="A64" s="13">
        <v>172</v>
      </c>
      <c r="B64" s="13">
        <v>724061220</v>
      </c>
      <c r="C64" s="14" t="s">
        <v>337</v>
      </c>
      <c r="D64" s="61" t="s">
        <v>330</v>
      </c>
      <c r="E64" s="16">
        <v>0</v>
      </c>
      <c r="F64" s="16">
        <v>0</v>
      </c>
      <c r="G64" s="57" t="s">
        <v>187</v>
      </c>
      <c r="H64" s="18">
        <f t="shared" si="10"/>
        <v>0</v>
      </c>
      <c r="I64" s="16">
        <f t="shared" si="11"/>
        <v>0</v>
      </c>
      <c r="J64" s="16">
        <v>0</v>
      </c>
      <c r="K64" s="16">
        <f t="shared" si="6"/>
        <v>0</v>
      </c>
      <c r="L64" s="33">
        <v>20.3698834998366</v>
      </c>
      <c r="M64" s="34">
        <f t="shared" si="7"/>
        <v>20.3698834998366</v>
      </c>
      <c r="N64" s="35">
        <f t="shared" si="8"/>
        <v>0</v>
      </c>
      <c r="O64" s="36">
        <f t="shared" si="9"/>
        <v>20.3698834998366</v>
      </c>
    </row>
    <row r="65" spans="1:18" ht="18.75">
      <c r="A65" s="14">
        <v>43</v>
      </c>
      <c r="B65" s="13">
        <v>1853818182</v>
      </c>
      <c r="C65" s="13" t="s">
        <v>299</v>
      </c>
      <c r="D65" s="62" t="s">
        <v>89</v>
      </c>
      <c r="E65" s="16">
        <v>0</v>
      </c>
      <c r="F65" s="16">
        <v>0</v>
      </c>
      <c r="G65" s="57" t="s">
        <v>187</v>
      </c>
      <c r="H65" s="18">
        <f t="shared" si="10"/>
        <v>0</v>
      </c>
      <c r="I65" s="16">
        <f t="shared" si="11"/>
        <v>0</v>
      </c>
      <c r="J65" s="16">
        <v>0</v>
      </c>
      <c r="K65" s="16">
        <f t="shared" si="6"/>
        <v>0</v>
      </c>
      <c r="L65" s="33">
        <v>20.1826701372309</v>
      </c>
      <c r="M65" s="34">
        <f t="shared" si="7"/>
        <v>20.1826701372309</v>
      </c>
      <c r="N65" s="35">
        <f t="shared" si="8"/>
        <v>0</v>
      </c>
      <c r="O65" s="36">
        <f t="shared" si="9"/>
        <v>20.1826701372309</v>
      </c>
      <c r="P65" s="64"/>
      <c r="Q65" s="64"/>
    </row>
    <row r="66" spans="1:18" ht="18.75">
      <c r="A66" s="13">
        <v>166</v>
      </c>
      <c r="B66" s="13">
        <v>76900076</v>
      </c>
      <c r="C66" s="14" t="s">
        <v>296</v>
      </c>
      <c r="D66" s="15"/>
      <c r="E66" s="16">
        <v>0</v>
      </c>
      <c r="F66" s="16">
        <v>0</v>
      </c>
      <c r="G66" s="57" t="s">
        <v>187</v>
      </c>
      <c r="H66" s="18">
        <f t="shared" si="10"/>
        <v>0</v>
      </c>
      <c r="I66" s="16">
        <f t="shared" si="11"/>
        <v>0</v>
      </c>
      <c r="J66" s="16">
        <v>0</v>
      </c>
      <c r="K66" s="16">
        <f t="shared" si="6"/>
        <v>0</v>
      </c>
      <c r="L66" s="33">
        <v>20.1080097559317</v>
      </c>
      <c r="M66" s="34">
        <f t="shared" si="7"/>
        <v>20.1080097559317</v>
      </c>
      <c r="N66" s="35">
        <f t="shared" si="8"/>
        <v>0</v>
      </c>
      <c r="O66" s="36">
        <f t="shared" si="9"/>
        <v>20.1080097559317</v>
      </c>
      <c r="P66" s="4"/>
      <c r="Q66" s="4"/>
      <c r="R66" s="4"/>
    </row>
    <row r="67" spans="1:18" ht="18.75">
      <c r="A67" s="13">
        <v>163</v>
      </c>
      <c r="B67" s="13">
        <v>1354654615</v>
      </c>
      <c r="C67" s="14" t="s">
        <v>293</v>
      </c>
      <c r="D67" s="63"/>
      <c r="E67" s="16">
        <v>0</v>
      </c>
      <c r="F67" s="16">
        <v>0</v>
      </c>
      <c r="G67" s="57" t="s">
        <v>187</v>
      </c>
      <c r="H67" s="18">
        <f t="shared" si="10"/>
        <v>0</v>
      </c>
      <c r="I67" s="16">
        <f t="shared" si="11"/>
        <v>0</v>
      </c>
      <c r="J67" s="16">
        <v>0</v>
      </c>
      <c r="K67" s="16">
        <f t="shared" si="6"/>
        <v>0</v>
      </c>
      <c r="L67" s="33">
        <v>19.263360960545</v>
      </c>
      <c r="M67" s="34">
        <f t="shared" si="7"/>
        <v>19.263360960545</v>
      </c>
      <c r="N67" s="35">
        <f t="shared" si="8"/>
        <v>0</v>
      </c>
      <c r="O67" s="36">
        <f t="shared" si="9"/>
        <v>19.263360960545</v>
      </c>
      <c r="P67"/>
      <c r="Q67"/>
      <c r="R67"/>
    </row>
  </sheetData>
  <autoFilter ref="A4:R67" xr:uid="{00000000-0009-0000-0000-00002D000000}">
    <sortState xmlns:xlrd2="http://schemas.microsoft.com/office/spreadsheetml/2017/richdata2" ref="A4:R67">
      <sortCondition descending="1" ref="M4"/>
    </sortState>
  </autoFilter>
  <mergeCells count="4">
    <mergeCell ref="A1:O1"/>
    <mergeCell ref="A2:O2"/>
    <mergeCell ref="A3:D3"/>
    <mergeCell ref="G3:O3"/>
  </mergeCells>
  <phoneticPr fontId="22" type="noConversion"/>
  <conditionalFormatting sqref="E67:F67">
    <cfRule type="cellIs" dxfId="119" priority="2" operator="lessThan">
      <formula>1</formula>
    </cfRule>
  </conditionalFormatting>
  <conditionalFormatting sqref="J67">
    <cfRule type="cellIs" dxfId="118" priority="1" operator="lessThan">
      <formula>1</formula>
    </cfRule>
  </conditionalFormatting>
  <conditionalFormatting sqref="J64:J66">
    <cfRule type="cellIs" dxfId="117" priority="3" operator="lessThan">
      <formula>1</formula>
    </cfRule>
  </conditionalFormatting>
  <conditionalFormatting sqref="J5:J63 E5:F66">
    <cfRule type="cellIs" dxfId="116" priority="4" operator="lessThan">
      <formula>1</formula>
    </cfRule>
  </conditionalFormatting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W67"/>
  <sheetViews>
    <sheetView topLeftCell="A52" zoomScale="90" zoomScaleNormal="90" workbookViewId="0">
      <selection activeCell="O5" sqref="O5:O67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6" customWidth="1"/>
    <col min="19" max="19" width="30.5" customWidth="1"/>
  </cols>
  <sheetData>
    <row r="1" spans="1:23" ht="36.6" customHeight="1">
      <c r="A1" s="587" t="str">
        <f>CONCATENATE("157区 活动中心",T15,"年",T16,"月",T17,"日","分包贡献明细"," 统计：二三傻")</f>
        <v>157区 活动中心2020年8月22日分包贡献明细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8"/>
      <c r="Q1" s="28"/>
      <c r="R1" s="28"/>
      <c r="S1" s="38" t="s">
        <v>104</v>
      </c>
      <c r="T1" s="5">
        <v>55</v>
      </c>
      <c r="U1" s="3"/>
      <c r="V1" s="3"/>
      <c r="W1" s="3"/>
    </row>
    <row r="2" spans="1:23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9"/>
      <c r="Q2" s="29"/>
      <c r="R2" s="29"/>
      <c r="S2" s="39" t="s">
        <v>1</v>
      </c>
      <c r="T2" s="40" t="s">
        <v>105</v>
      </c>
      <c r="U2" s="41" t="s">
        <v>106</v>
      </c>
      <c r="V2" s="41" t="s">
        <v>107</v>
      </c>
      <c r="W2" s="42" t="s">
        <v>108</v>
      </c>
    </row>
    <row r="3" spans="1:23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43" t="s">
        <v>166</v>
      </c>
      <c r="T3" s="44">
        <f>W3/$T$13</f>
        <v>10.625</v>
      </c>
      <c r="U3" s="39">
        <v>5</v>
      </c>
      <c r="V3" s="39">
        <v>7</v>
      </c>
      <c r="W3" s="39">
        <v>1700</v>
      </c>
    </row>
    <row r="4" spans="1:23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115</v>
      </c>
      <c r="Q4" s="10" t="s">
        <v>116</v>
      </c>
      <c r="R4" s="10" t="s">
        <v>9</v>
      </c>
      <c r="S4" s="45" t="s">
        <v>173</v>
      </c>
      <c r="T4" s="44">
        <f>W4/$T$13</f>
        <v>8.75</v>
      </c>
      <c r="U4" s="39">
        <v>4</v>
      </c>
      <c r="V4" s="39">
        <v>6</v>
      </c>
      <c r="W4" s="39">
        <v>1400</v>
      </c>
    </row>
    <row r="5" spans="1:23" s="1" customFormat="1" ht="18.75">
      <c r="A5" s="13">
        <v>164</v>
      </c>
      <c r="B5" s="13">
        <v>1005320430</v>
      </c>
      <c r="C5" s="14" t="s">
        <v>294</v>
      </c>
      <c r="D5" s="15"/>
      <c r="E5" s="16">
        <v>0</v>
      </c>
      <c r="F5" s="16">
        <v>50</v>
      </c>
      <c r="G5" s="17" t="s">
        <v>187</v>
      </c>
      <c r="H5" s="18">
        <f t="shared" ref="H5:H28" si="0">E5+IF(E5&gt;2,(E5-2)*0.5,0)</f>
        <v>0</v>
      </c>
      <c r="I5" s="16">
        <f t="shared" ref="I5:I28" si="1">F5/$T$14</f>
        <v>1</v>
      </c>
      <c r="J5" s="16">
        <v>0</v>
      </c>
      <c r="K5" s="16">
        <f t="shared" ref="K5:K36" si="2">SUM(I5+H5+J5)</f>
        <v>1</v>
      </c>
      <c r="L5" s="33">
        <v>37.2377106494842</v>
      </c>
      <c r="M5" s="34">
        <f t="shared" ref="M5:M36" si="3">K5+L5</f>
        <v>38.2377106494842</v>
      </c>
      <c r="N5" s="35">
        <f t="shared" ref="N5:N36" si="4">VLOOKUP(G5,$S$3:$T$10,2,FALSE)</f>
        <v>0</v>
      </c>
      <c r="O5" s="36">
        <f t="shared" ref="O5:O36" si="5">M5-N5</f>
        <v>38.2377106494842</v>
      </c>
      <c r="P5" s="4"/>
      <c r="Q5" s="4"/>
      <c r="R5" s="4"/>
      <c r="S5" s="23" t="s">
        <v>175</v>
      </c>
      <c r="T5" s="44">
        <f>W5/$T$13</f>
        <v>6.875</v>
      </c>
      <c r="U5" s="46">
        <v>3</v>
      </c>
      <c r="V5" s="46">
        <v>5</v>
      </c>
      <c r="W5" s="46">
        <v>1100</v>
      </c>
    </row>
    <row r="6" spans="1:23" s="1" customFormat="1" ht="18.75">
      <c r="A6" s="13">
        <v>167</v>
      </c>
      <c r="B6" s="13">
        <v>1173807161</v>
      </c>
      <c r="C6" s="14" t="s">
        <v>324</v>
      </c>
      <c r="D6" s="15"/>
      <c r="E6" s="16">
        <v>0</v>
      </c>
      <c r="F6" s="16">
        <v>30</v>
      </c>
      <c r="G6" s="17" t="s">
        <v>187</v>
      </c>
      <c r="H6" s="18">
        <f t="shared" si="0"/>
        <v>0</v>
      </c>
      <c r="I6" s="16">
        <f t="shared" si="1"/>
        <v>0.6</v>
      </c>
      <c r="J6" s="16">
        <v>0</v>
      </c>
      <c r="K6" s="16">
        <f t="shared" si="2"/>
        <v>0.6</v>
      </c>
      <c r="L6" s="33">
        <v>35.097715285338097</v>
      </c>
      <c r="M6" s="34">
        <f t="shared" si="3"/>
        <v>35.697715285338099</v>
      </c>
      <c r="N6" s="35">
        <f t="shared" si="4"/>
        <v>0</v>
      </c>
      <c r="O6" s="36">
        <f t="shared" si="5"/>
        <v>35.697715285338099</v>
      </c>
      <c r="P6" s="4"/>
      <c r="Q6" s="4"/>
      <c r="R6" s="4"/>
      <c r="S6" s="23"/>
      <c r="T6" s="44"/>
      <c r="U6" s="46"/>
      <c r="V6" s="46"/>
      <c r="W6" s="46"/>
    </row>
    <row r="7" spans="1:23" s="1" customFormat="1" ht="18.75">
      <c r="A7" s="13">
        <v>138</v>
      </c>
      <c r="B7" s="13">
        <v>1440730282</v>
      </c>
      <c r="C7" s="14" t="s">
        <v>336</v>
      </c>
      <c r="D7" s="14" t="s">
        <v>258</v>
      </c>
      <c r="E7" s="16">
        <v>0</v>
      </c>
      <c r="F7" s="16">
        <v>50</v>
      </c>
      <c r="G7" s="17" t="s">
        <v>187</v>
      </c>
      <c r="H7" s="18">
        <f t="shared" si="0"/>
        <v>0</v>
      </c>
      <c r="I7" s="16">
        <f t="shared" si="1"/>
        <v>1</v>
      </c>
      <c r="J7" s="16">
        <v>0</v>
      </c>
      <c r="K7" s="16">
        <f t="shared" si="2"/>
        <v>1</v>
      </c>
      <c r="L7" s="33">
        <v>34.549027924995102</v>
      </c>
      <c r="M7" s="34">
        <f t="shared" si="3"/>
        <v>35.549027924995102</v>
      </c>
      <c r="N7" s="35">
        <f t="shared" si="4"/>
        <v>0</v>
      </c>
      <c r="O7" s="36">
        <f t="shared" si="5"/>
        <v>35.549027924995102</v>
      </c>
      <c r="P7" s="18"/>
      <c r="Q7" s="18"/>
      <c r="R7" s="47"/>
      <c r="S7" s="19" t="s">
        <v>333</v>
      </c>
      <c r="T7" s="44">
        <f>W7/$T$13</f>
        <v>8.125</v>
      </c>
      <c r="U7" s="46">
        <v>4</v>
      </c>
      <c r="V7" s="46">
        <v>5</v>
      </c>
      <c r="W7" s="46">
        <v>1300</v>
      </c>
    </row>
    <row r="8" spans="1:23" s="1" customFormat="1" ht="18.75">
      <c r="A8" s="14">
        <v>58</v>
      </c>
      <c r="B8" s="13">
        <v>1875367946</v>
      </c>
      <c r="C8" s="14" t="s">
        <v>121</v>
      </c>
      <c r="D8" s="14"/>
      <c r="E8" s="16">
        <v>0</v>
      </c>
      <c r="F8" s="16">
        <v>0</v>
      </c>
      <c r="G8" s="17" t="s">
        <v>187</v>
      </c>
      <c r="H8" s="18">
        <f t="shared" si="0"/>
        <v>0</v>
      </c>
      <c r="I8" s="16">
        <f t="shared" si="1"/>
        <v>0</v>
      </c>
      <c r="J8" s="16">
        <v>0</v>
      </c>
      <c r="K8" s="16">
        <f t="shared" si="2"/>
        <v>0</v>
      </c>
      <c r="L8" s="33">
        <v>30.269561407363501</v>
      </c>
      <c r="M8" s="34">
        <f t="shared" si="3"/>
        <v>30.269561407363501</v>
      </c>
      <c r="N8" s="35">
        <f t="shared" si="4"/>
        <v>0</v>
      </c>
      <c r="O8" s="36">
        <f t="shared" si="5"/>
        <v>30.269561407363501</v>
      </c>
      <c r="P8" s="18"/>
      <c r="Q8" s="18"/>
      <c r="R8" s="18"/>
      <c r="S8" s="22" t="s">
        <v>334</v>
      </c>
      <c r="T8" s="44">
        <f>W8/$T$13</f>
        <v>6.25</v>
      </c>
      <c r="U8" s="46">
        <v>3</v>
      </c>
      <c r="V8" s="46">
        <v>4</v>
      </c>
      <c r="W8" s="46">
        <v>1000</v>
      </c>
    </row>
    <row r="9" spans="1:23" s="1" customFormat="1" ht="18.75">
      <c r="A9" s="13">
        <v>157</v>
      </c>
      <c r="B9" s="13">
        <v>738646680</v>
      </c>
      <c r="C9" s="14" t="s">
        <v>284</v>
      </c>
      <c r="D9" s="15"/>
      <c r="E9" s="16">
        <v>0</v>
      </c>
      <c r="F9" s="16">
        <v>0</v>
      </c>
      <c r="G9" s="17" t="s">
        <v>187</v>
      </c>
      <c r="H9" s="18">
        <f t="shared" si="0"/>
        <v>0</v>
      </c>
      <c r="I9" s="16">
        <f t="shared" si="1"/>
        <v>0</v>
      </c>
      <c r="J9" s="16">
        <v>0</v>
      </c>
      <c r="K9" s="16">
        <f t="shared" si="2"/>
        <v>0</v>
      </c>
      <c r="L9" s="33">
        <v>30.0249119486372</v>
      </c>
      <c r="M9" s="34">
        <f t="shared" si="3"/>
        <v>30.0249119486372</v>
      </c>
      <c r="N9" s="35">
        <f t="shared" si="4"/>
        <v>0</v>
      </c>
      <c r="O9" s="36">
        <f t="shared" si="5"/>
        <v>30.0249119486372</v>
      </c>
      <c r="P9" s="4"/>
      <c r="Q9" s="4"/>
      <c r="R9" s="4"/>
      <c r="S9" s="23" t="s">
        <v>335</v>
      </c>
      <c r="T9" s="44">
        <f>W9/$T$13</f>
        <v>4.375</v>
      </c>
      <c r="U9" s="46">
        <v>2</v>
      </c>
      <c r="V9" s="46">
        <v>3</v>
      </c>
      <c r="W9" s="46">
        <v>700</v>
      </c>
    </row>
    <row r="10" spans="1:23" s="1" customFormat="1" ht="18.75">
      <c r="A10" s="13">
        <v>118</v>
      </c>
      <c r="B10" s="13">
        <v>2018112397</v>
      </c>
      <c r="C10" s="14" t="s">
        <v>321</v>
      </c>
      <c r="D10" s="13" t="s">
        <v>290</v>
      </c>
      <c r="E10" s="16">
        <v>4</v>
      </c>
      <c r="F10" s="16">
        <v>50</v>
      </c>
      <c r="G10" s="19" t="s">
        <v>333</v>
      </c>
      <c r="H10" s="18">
        <f t="shared" si="0"/>
        <v>5</v>
      </c>
      <c r="I10" s="16">
        <f t="shared" si="1"/>
        <v>1</v>
      </c>
      <c r="J10" s="16">
        <v>0</v>
      </c>
      <c r="K10" s="16">
        <f t="shared" si="2"/>
        <v>6</v>
      </c>
      <c r="L10" s="33">
        <v>23.839126646349001</v>
      </c>
      <c r="M10" s="34">
        <f t="shared" si="3"/>
        <v>29.839126646349001</v>
      </c>
      <c r="N10" s="35">
        <f t="shared" si="4"/>
        <v>8.125</v>
      </c>
      <c r="O10" s="36">
        <f t="shared" si="5"/>
        <v>21.714126646349001</v>
      </c>
      <c r="P10" s="18"/>
      <c r="Q10" s="18"/>
      <c r="R10" s="48"/>
      <c r="S10" s="49" t="s">
        <v>187</v>
      </c>
      <c r="T10" s="2">
        <v>0</v>
      </c>
      <c r="U10" s="2"/>
      <c r="V10" s="2"/>
      <c r="W10" s="2"/>
    </row>
    <row r="11" spans="1:23" s="1" customFormat="1" ht="18.75">
      <c r="A11" s="13">
        <v>175</v>
      </c>
      <c r="B11" s="13">
        <v>1604916542</v>
      </c>
      <c r="C11" s="14" t="s">
        <v>331</v>
      </c>
      <c r="D11" s="4"/>
      <c r="E11" s="16">
        <v>0</v>
      </c>
      <c r="F11" s="16">
        <v>0</v>
      </c>
      <c r="G11" s="17" t="s">
        <v>187</v>
      </c>
      <c r="H11" s="18">
        <f t="shared" si="0"/>
        <v>0</v>
      </c>
      <c r="I11" s="16">
        <f t="shared" si="1"/>
        <v>0</v>
      </c>
      <c r="J11" s="16">
        <v>0</v>
      </c>
      <c r="K11" s="16">
        <f t="shared" si="2"/>
        <v>0</v>
      </c>
      <c r="L11" s="33">
        <v>29.534688614906301</v>
      </c>
      <c r="M11" s="34">
        <f t="shared" si="3"/>
        <v>29.534688614906301</v>
      </c>
      <c r="N11" s="35">
        <f t="shared" si="4"/>
        <v>0</v>
      </c>
      <c r="O11" s="36">
        <f t="shared" si="5"/>
        <v>29.534688614906301</v>
      </c>
      <c r="P11" s="2"/>
      <c r="Q11" s="4"/>
      <c r="R11" s="4"/>
      <c r="S11" s="50"/>
    </row>
    <row r="12" spans="1:23" s="1" customFormat="1" ht="18.75">
      <c r="A12" s="13">
        <v>176</v>
      </c>
      <c r="B12" s="13">
        <v>128748910</v>
      </c>
      <c r="C12" s="14" t="s">
        <v>328</v>
      </c>
      <c r="D12" s="4"/>
      <c r="E12" s="16">
        <v>4</v>
      </c>
      <c r="F12" s="16">
        <v>60</v>
      </c>
      <c r="G12" s="19" t="s">
        <v>333</v>
      </c>
      <c r="H12" s="18">
        <f t="shared" si="0"/>
        <v>5</v>
      </c>
      <c r="I12" s="16">
        <f t="shared" si="1"/>
        <v>1.2</v>
      </c>
      <c r="J12" s="16">
        <v>0</v>
      </c>
      <c r="K12" s="16">
        <f t="shared" si="2"/>
        <v>6.2</v>
      </c>
      <c r="L12" s="33">
        <v>23.328999755431401</v>
      </c>
      <c r="M12" s="34">
        <f t="shared" si="3"/>
        <v>29.5289997554314</v>
      </c>
      <c r="N12" s="35">
        <f t="shared" si="4"/>
        <v>8.125</v>
      </c>
      <c r="O12" s="36">
        <f t="shared" si="5"/>
        <v>21.4039997554314</v>
      </c>
      <c r="P12" s="4"/>
      <c r="Q12" s="4"/>
      <c r="R12" s="4"/>
      <c r="S12" s="51" t="s">
        <v>209</v>
      </c>
      <c r="T12" s="1">
        <v>15000</v>
      </c>
    </row>
    <row r="13" spans="1:23" s="2" customFormat="1" ht="18.75">
      <c r="A13" s="13">
        <v>171</v>
      </c>
      <c r="B13" s="13">
        <v>2087707891</v>
      </c>
      <c r="C13" s="14" t="s">
        <v>323</v>
      </c>
      <c r="D13" s="15"/>
      <c r="E13" s="16">
        <v>0</v>
      </c>
      <c r="F13" s="16">
        <v>0</v>
      </c>
      <c r="G13" s="17" t="s">
        <v>187</v>
      </c>
      <c r="H13" s="18">
        <f t="shared" si="0"/>
        <v>0</v>
      </c>
      <c r="I13" s="16">
        <f t="shared" si="1"/>
        <v>0</v>
      </c>
      <c r="J13" s="16">
        <v>0</v>
      </c>
      <c r="K13" s="16">
        <f t="shared" si="2"/>
        <v>0</v>
      </c>
      <c r="L13" s="33">
        <v>29.496797188135901</v>
      </c>
      <c r="M13" s="34">
        <f t="shared" si="3"/>
        <v>29.496797188135901</v>
      </c>
      <c r="N13" s="35">
        <f t="shared" si="4"/>
        <v>0</v>
      </c>
      <c r="O13" s="36">
        <f t="shared" si="5"/>
        <v>29.496797188135901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</row>
    <row r="14" spans="1:23" s="2" customFormat="1" ht="18.75">
      <c r="A14" s="14">
        <v>94</v>
      </c>
      <c r="B14" s="13">
        <v>1885772704</v>
      </c>
      <c r="C14" s="13" t="s">
        <v>180</v>
      </c>
      <c r="D14" s="20"/>
      <c r="E14" s="16">
        <v>0</v>
      </c>
      <c r="F14" s="16">
        <v>0</v>
      </c>
      <c r="G14" s="17" t="s">
        <v>187</v>
      </c>
      <c r="H14" s="18">
        <f t="shared" si="0"/>
        <v>0</v>
      </c>
      <c r="I14" s="16">
        <f t="shared" si="1"/>
        <v>0</v>
      </c>
      <c r="J14" s="16">
        <v>0</v>
      </c>
      <c r="K14" s="16">
        <f t="shared" si="2"/>
        <v>0</v>
      </c>
      <c r="L14" s="33">
        <v>29.053106055752899</v>
      </c>
      <c r="M14" s="34">
        <f t="shared" si="3"/>
        <v>29.053106055752899</v>
      </c>
      <c r="N14" s="35">
        <f t="shared" si="4"/>
        <v>0</v>
      </c>
      <c r="O14" s="36">
        <f t="shared" si="5"/>
        <v>29.053106055752899</v>
      </c>
      <c r="P14" s="18"/>
      <c r="Q14" s="18"/>
      <c r="R14" s="47"/>
      <c r="S14" s="54" t="s">
        <v>256</v>
      </c>
      <c r="T14" s="53">
        <v>50</v>
      </c>
      <c r="U14" s="1"/>
      <c r="V14" s="1"/>
      <c r="W14" s="1"/>
    </row>
    <row r="15" spans="1:23" s="2" customFormat="1" ht="18.75">
      <c r="A15" s="14">
        <v>26</v>
      </c>
      <c r="B15" s="13">
        <v>1754932067</v>
      </c>
      <c r="C15" s="14" t="s">
        <v>314</v>
      </c>
      <c r="D15" s="13" t="s">
        <v>72</v>
      </c>
      <c r="E15" s="16">
        <v>4</v>
      </c>
      <c r="F15" s="16">
        <v>60</v>
      </c>
      <c r="G15" s="19" t="s">
        <v>333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22.410023516993899</v>
      </c>
      <c r="M15" s="34">
        <f t="shared" si="3"/>
        <v>28.610023516993898</v>
      </c>
      <c r="N15" s="35">
        <f t="shared" si="4"/>
        <v>8.125</v>
      </c>
      <c r="O15" s="36">
        <f t="shared" si="5"/>
        <v>20.485023516993898</v>
      </c>
      <c r="P15" s="18"/>
      <c r="Q15" s="18"/>
      <c r="R15" s="18"/>
      <c r="S15" s="1" t="s">
        <v>212</v>
      </c>
      <c r="T15" s="53">
        <v>2020</v>
      </c>
      <c r="U15" s="1"/>
      <c r="V15" s="1"/>
      <c r="W15" s="1"/>
    </row>
    <row r="16" spans="1:23" s="2" customFormat="1" ht="18.75">
      <c r="A16" s="13">
        <v>148</v>
      </c>
      <c r="B16" s="13">
        <v>1579518877</v>
      </c>
      <c r="C16" s="14" t="s">
        <v>274</v>
      </c>
      <c r="D16" s="21"/>
      <c r="E16" s="16">
        <v>2</v>
      </c>
      <c r="F16" s="16">
        <v>20</v>
      </c>
      <c r="G16" s="19" t="s">
        <v>333</v>
      </c>
      <c r="H16" s="18">
        <f t="shared" si="0"/>
        <v>2</v>
      </c>
      <c r="I16" s="16">
        <f t="shared" si="1"/>
        <v>0.4</v>
      </c>
      <c r="J16" s="16">
        <v>0</v>
      </c>
      <c r="K16" s="16">
        <f t="shared" si="2"/>
        <v>2.4</v>
      </c>
      <c r="L16" s="33">
        <v>26.167023081941501</v>
      </c>
      <c r="M16" s="34">
        <f t="shared" si="3"/>
        <v>28.5670230819415</v>
      </c>
      <c r="N16" s="35">
        <f t="shared" si="4"/>
        <v>8.125</v>
      </c>
      <c r="O16" s="36">
        <f t="shared" si="5"/>
        <v>20.4420230819415</v>
      </c>
      <c r="P16" s="4"/>
      <c r="Q16" s="4"/>
      <c r="R16" s="4"/>
      <c r="S16" s="1" t="s">
        <v>213</v>
      </c>
      <c r="T16" s="53">
        <v>8</v>
      </c>
      <c r="U16" s="1"/>
      <c r="V16" s="1"/>
      <c r="W16" s="1"/>
    </row>
    <row r="17" spans="1:23" s="2" customFormat="1" ht="18.75">
      <c r="A17" s="14">
        <v>107</v>
      </c>
      <c r="B17" s="13">
        <v>662528105</v>
      </c>
      <c r="C17" s="13" t="s">
        <v>195</v>
      </c>
      <c r="D17" s="20"/>
      <c r="E17" s="16">
        <v>0</v>
      </c>
      <c r="F17" s="16">
        <v>0</v>
      </c>
      <c r="G17" s="17" t="s">
        <v>187</v>
      </c>
      <c r="H17" s="18">
        <f t="shared" si="0"/>
        <v>0</v>
      </c>
      <c r="I17" s="16">
        <f t="shared" si="1"/>
        <v>0</v>
      </c>
      <c r="J17" s="16">
        <v>0</v>
      </c>
      <c r="K17" s="16">
        <f t="shared" si="2"/>
        <v>0</v>
      </c>
      <c r="L17" s="33">
        <v>28.128268565663902</v>
      </c>
      <c r="M17" s="34">
        <f t="shared" si="3"/>
        <v>28.128268565663902</v>
      </c>
      <c r="N17" s="35">
        <f t="shared" si="4"/>
        <v>0</v>
      </c>
      <c r="O17" s="36">
        <f t="shared" si="5"/>
        <v>28.128268565663902</v>
      </c>
      <c r="P17" s="18"/>
      <c r="Q17" s="18"/>
      <c r="R17" s="47"/>
      <c r="S17" s="1" t="s">
        <v>214</v>
      </c>
      <c r="T17" s="53">
        <v>22</v>
      </c>
      <c r="U17" s="1"/>
      <c r="V17" s="1"/>
      <c r="W17" s="1"/>
    </row>
    <row r="18" spans="1:23" s="2" customFormat="1" ht="18.75">
      <c r="A18" s="13">
        <v>173</v>
      </c>
      <c r="B18" s="13">
        <v>1106175185</v>
      </c>
      <c r="C18" s="14" t="s">
        <v>329</v>
      </c>
      <c r="D18" s="4"/>
      <c r="E18" s="16">
        <v>4</v>
      </c>
      <c r="F18" s="16">
        <v>60</v>
      </c>
      <c r="G18" s="19" t="s">
        <v>333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21.775508883103001</v>
      </c>
      <c r="M18" s="34">
        <f t="shared" si="3"/>
        <v>27.975508883103</v>
      </c>
      <c r="N18" s="35">
        <f t="shared" si="4"/>
        <v>8.125</v>
      </c>
      <c r="O18" s="36">
        <f t="shared" si="5"/>
        <v>19.850508883103</v>
      </c>
      <c r="P18" s="4"/>
      <c r="Q18" s="4"/>
      <c r="R18" s="4"/>
      <c r="S18" s="1"/>
      <c r="T18" s="1"/>
      <c r="U18" s="1"/>
      <c r="V18" s="1"/>
      <c r="W18" s="1"/>
    </row>
    <row r="19" spans="1:23" s="2" customFormat="1" ht="18.75">
      <c r="A19" s="13">
        <v>153</v>
      </c>
      <c r="B19" s="13">
        <v>666586355</v>
      </c>
      <c r="C19" s="14" t="s">
        <v>282</v>
      </c>
      <c r="D19" s="21"/>
      <c r="E19" s="16">
        <v>0</v>
      </c>
      <c r="F19" s="16">
        <v>0</v>
      </c>
      <c r="G19" s="17" t="s">
        <v>187</v>
      </c>
      <c r="H19" s="18">
        <f t="shared" si="0"/>
        <v>0</v>
      </c>
      <c r="I19" s="16">
        <f t="shared" si="1"/>
        <v>0</v>
      </c>
      <c r="J19" s="16">
        <v>0</v>
      </c>
      <c r="K19" s="16">
        <f t="shared" si="2"/>
        <v>0</v>
      </c>
      <c r="L19" s="33">
        <v>27.8929007376641</v>
      </c>
      <c r="M19" s="34">
        <f t="shared" si="3"/>
        <v>27.8929007376641</v>
      </c>
      <c r="N19" s="35">
        <f t="shared" si="4"/>
        <v>0</v>
      </c>
      <c r="O19" s="36">
        <f t="shared" si="5"/>
        <v>27.8929007376641</v>
      </c>
      <c r="P19" s="4"/>
      <c r="Q19" s="4"/>
      <c r="R19" s="4"/>
      <c r="S19" s="1"/>
      <c r="T19" s="1"/>
      <c r="U19" s="1"/>
      <c r="V19" s="1"/>
      <c r="W19" s="1"/>
    </row>
    <row r="20" spans="1:23" s="2" customFormat="1" ht="18.75">
      <c r="A20" s="13">
        <v>140</v>
      </c>
      <c r="B20" s="13">
        <v>1065672847</v>
      </c>
      <c r="C20" s="14" t="s">
        <v>259</v>
      </c>
      <c r="D20" s="21"/>
      <c r="E20" s="16">
        <v>0</v>
      </c>
      <c r="F20" s="16">
        <v>0</v>
      </c>
      <c r="G20" s="17" t="s">
        <v>187</v>
      </c>
      <c r="H20" s="18">
        <f t="shared" si="0"/>
        <v>0</v>
      </c>
      <c r="I20" s="16">
        <f t="shared" si="1"/>
        <v>0</v>
      </c>
      <c r="J20" s="16">
        <v>0</v>
      </c>
      <c r="K20" s="16">
        <f t="shared" si="2"/>
        <v>0</v>
      </c>
      <c r="L20" s="33">
        <v>27.807848165689801</v>
      </c>
      <c r="M20" s="34">
        <f t="shared" si="3"/>
        <v>27.807848165689801</v>
      </c>
      <c r="N20" s="35">
        <f t="shared" si="4"/>
        <v>0</v>
      </c>
      <c r="O20" s="36">
        <f t="shared" si="5"/>
        <v>27.807848165689801</v>
      </c>
      <c r="P20" s="18"/>
      <c r="Q20" s="18"/>
      <c r="R20" s="47"/>
      <c r="S20" s="1"/>
      <c r="T20" s="1"/>
      <c r="U20" s="1"/>
      <c r="V20" s="1"/>
      <c r="W20" s="1"/>
    </row>
    <row r="21" spans="1:23" s="2" customFormat="1" ht="18.75">
      <c r="A21" s="13">
        <v>128</v>
      </c>
      <c r="B21" s="13">
        <v>1214614935</v>
      </c>
      <c r="C21" s="14" t="s">
        <v>319</v>
      </c>
      <c r="D21" s="21" t="s">
        <v>257</v>
      </c>
      <c r="E21" s="16">
        <v>4</v>
      </c>
      <c r="F21" s="16">
        <v>60</v>
      </c>
      <c r="G21" s="22" t="s">
        <v>334</v>
      </c>
      <c r="H21" s="18">
        <f t="shared" si="0"/>
        <v>5</v>
      </c>
      <c r="I21" s="16">
        <f t="shared" si="1"/>
        <v>1.2</v>
      </c>
      <c r="J21" s="16">
        <v>0</v>
      </c>
      <c r="K21" s="16">
        <f t="shared" si="2"/>
        <v>6.2</v>
      </c>
      <c r="L21" s="33">
        <v>20.916728223473601</v>
      </c>
      <c r="M21" s="34">
        <f t="shared" si="3"/>
        <v>27.116728223473601</v>
      </c>
      <c r="N21" s="35">
        <f t="shared" si="4"/>
        <v>6.25</v>
      </c>
      <c r="O21" s="36">
        <f t="shared" si="5"/>
        <v>20.866728223473601</v>
      </c>
      <c r="P21" s="18"/>
      <c r="Q21" s="18"/>
      <c r="R21" s="47"/>
      <c r="S21" s="1"/>
      <c r="T21" s="1"/>
      <c r="U21" s="1"/>
      <c r="V21" s="1"/>
      <c r="W21" s="1"/>
    </row>
    <row r="22" spans="1:23" s="2" customFormat="1" ht="18.75">
      <c r="A22" s="14">
        <v>120</v>
      </c>
      <c r="B22" s="13">
        <v>171422146</v>
      </c>
      <c r="C22" s="14" t="s">
        <v>304</v>
      </c>
      <c r="D22" s="13" t="s">
        <v>246</v>
      </c>
      <c r="E22" s="16">
        <v>4</v>
      </c>
      <c r="F22" s="16">
        <v>60</v>
      </c>
      <c r="G22" s="22" t="s">
        <v>334</v>
      </c>
      <c r="H22" s="18">
        <f t="shared" si="0"/>
        <v>5</v>
      </c>
      <c r="I22" s="16">
        <f t="shared" si="1"/>
        <v>1.2</v>
      </c>
      <c r="J22" s="16">
        <v>0</v>
      </c>
      <c r="K22" s="16">
        <f t="shared" si="2"/>
        <v>6.2</v>
      </c>
      <c r="L22" s="33">
        <v>20.798619197086101</v>
      </c>
      <c r="M22" s="34">
        <f t="shared" si="3"/>
        <v>26.9986191970861</v>
      </c>
      <c r="N22" s="35">
        <f t="shared" si="4"/>
        <v>6.25</v>
      </c>
      <c r="O22" s="36">
        <f t="shared" si="5"/>
        <v>20.7486191970861</v>
      </c>
      <c r="P22" s="18"/>
      <c r="Q22" s="18"/>
      <c r="R22" s="48"/>
      <c r="S22" s="1"/>
      <c r="T22" s="1"/>
      <c r="U22" s="1"/>
      <c r="V22" s="1"/>
      <c r="W22" s="1"/>
    </row>
    <row r="23" spans="1:23" s="1" customFormat="1" ht="18.75">
      <c r="A23" s="13">
        <v>143</v>
      </c>
      <c r="B23" s="13">
        <v>1963007427</v>
      </c>
      <c r="C23" s="14" t="s">
        <v>307</v>
      </c>
      <c r="D23" s="14" t="s">
        <v>270</v>
      </c>
      <c r="E23" s="16">
        <v>4</v>
      </c>
      <c r="F23" s="16">
        <v>60</v>
      </c>
      <c r="G23" s="22" t="s">
        <v>334</v>
      </c>
      <c r="H23" s="18">
        <f t="shared" si="0"/>
        <v>5</v>
      </c>
      <c r="I23" s="16">
        <f t="shared" si="1"/>
        <v>1.2</v>
      </c>
      <c r="J23" s="16">
        <v>0</v>
      </c>
      <c r="K23" s="16">
        <f t="shared" si="2"/>
        <v>6.2</v>
      </c>
      <c r="L23" s="33">
        <v>20.788355679351</v>
      </c>
      <c r="M23" s="34">
        <f t="shared" si="3"/>
        <v>26.988355679350999</v>
      </c>
      <c r="N23" s="35">
        <f t="shared" si="4"/>
        <v>6.25</v>
      </c>
      <c r="O23" s="36">
        <f t="shared" si="5"/>
        <v>20.738355679350999</v>
      </c>
      <c r="P23" s="18"/>
      <c r="Q23" s="18"/>
      <c r="R23" s="47"/>
    </row>
    <row r="24" spans="1:23" s="1" customFormat="1" ht="18.75">
      <c r="A24" s="13">
        <v>174</v>
      </c>
      <c r="B24" s="13">
        <v>775720958</v>
      </c>
      <c r="C24" s="14" t="s">
        <v>327</v>
      </c>
      <c r="D24" s="4"/>
      <c r="E24" s="16">
        <v>4</v>
      </c>
      <c r="F24" s="16">
        <v>60</v>
      </c>
      <c r="G24" s="22" t="s">
        <v>334</v>
      </c>
      <c r="H24" s="18">
        <f t="shared" si="0"/>
        <v>5</v>
      </c>
      <c r="I24" s="16">
        <f t="shared" si="1"/>
        <v>1.2</v>
      </c>
      <c r="J24" s="16">
        <v>0</v>
      </c>
      <c r="K24" s="16">
        <f t="shared" si="2"/>
        <v>6.2</v>
      </c>
      <c r="L24" s="33">
        <v>20.770098713430201</v>
      </c>
      <c r="M24" s="34">
        <f t="shared" si="3"/>
        <v>26.9700987134302</v>
      </c>
      <c r="N24" s="35">
        <f t="shared" si="4"/>
        <v>6.25</v>
      </c>
      <c r="O24" s="36">
        <f t="shared" si="5"/>
        <v>20.7200987134302</v>
      </c>
      <c r="P24" s="4"/>
      <c r="Q24" s="4"/>
      <c r="R24" s="4"/>
    </row>
    <row r="25" spans="1:23" s="1" customFormat="1" ht="18.75">
      <c r="A25" s="14">
        <v>46</v>
      </c>
      <c r="B25" s="13">
        <v>2109182835</v>
      </c>
      <c r="C25" s="14" t="s">
        <v>308</v>
      </c>
      <c r="D25" s="13" t="s">
        <v>92</v>
      </c>
      <c r="E25" s="16">
        <v>4</v>
      </c>
      <c r="F25" s="16">
        <v>60</v>
      </c>
      <c r="G25" s="22" t="s">
        <v>334</v>
      </c>
      <c r="H25" s="18">
        <f t="shared" si="0"/>
        <v>5</v>
      </c>
      <c r="I25" s="16">
        <f t="shared" si="1"/>
        <v>1.2</v>
      </c>
      <c r="J25" s="16">
        <v>0</v>
      </c>
      <c r="K25" s="16">
        <f t="shared" si="2"/>
        <v>6.2</v>
      </c>
      <c r="L25" s="33">
        <v>20.3563648291947</v>
      </c>
      <c r="M25" s="34">
        <f t="shared" si="3"/>
        <v>26.556364829194699</v>
      </c>
      <c r="N25" s="35">
        <f t="shared" si="4"/>
        <v>6.25</v>
      </c>
      <c r="O25" s="36">
        <f t="shared" si="5"/>
        <v>20.306364829194699</v>
      </c>
      <c r="P25" s="18"/>
      <c r="Q25" s="18"/>
      <c r="R25" s="18"/>
    </row>
    <row r="26" spans="1:23" s="1" customFormat="1" ht="18.75" customHeight="1">
      <c r="A26" s="14">
        <v>62</v>
      </c>
      <c r="B26" s="13">
        <v>643913124</v>
      </c>
      <c r="C26" s="14" t="s">
        <v>301</v>
      </c>
      <c r="D26" s="13" t="s">
        <v>125</v>
      </c>
      <c r="E26" s="16">
        <v>0</v>
      </c>
      <c r="F26" s="16">
        <v>0</v>
      </c>
      <c r="G26" s="17" t="s">
        <v>187</v>
      </c>
      <c r="H26" s="18">
        <f t="shared" si="0"/>
        <v>0</v>
      </c>
      <c r="I26" s="16">
        <f t="shared" si="1"/>
        <v>0</v>
      </c>
      <c r="J26" s="16">
        <v>0</v>
      </c>
      <c r="K26" s="16">
        <f t="shared" si="2"/>
        <v>0</v>
      </c>
      <c r="L26" s="33">
        <v>26.404814009244099</v>
      </c>
      <c r="M26" s="34">
        <f t="shared" si="3"/>
        <v>26.404814009244099</v>
      </c>
      <c r="N26" s="35">
        <f t="shared" si="4"/>
        <v>0</v>
      </c>
      <c r="O26" s="36">
        <f t="shared" si="5"/>
        <v>26.404814009244099</v>
      </c>
      <c r="P26" s="18"/>
      <c r="Q26" s="18"/>
      <c r="R26" s="18"/>
    </row>
    <row r="27" spans="1:23" s="1" customFormat="1" ht="18.75">
      <c r="A27" s="14">
        <v>33</v>
      </c>
      <c r="B27" s="13">
        <v>1006436515</v>
      </c>
      <c r="C27" s="14" t="s">
        <v>312</v>
      </c>
      <c r="D27" s="13" t="s">
        <v>79</v>
      </c>
      <c r="E27" s="16">
        <v>4</v>
      </c>
      <c r="F27" s="16">
        <v>60</v>
      </c>
      <c r="G27" s="23" t="s">
        <v>335</v>
      </c>
      <c r="H27" s="18">
        <f t="shared" si="0"/>
        <v>5</v>
      </c>
      <c r="I27" s="16">
        <f t="shared" si="1"/>
        <v>1.2</v>
      </c>
      <c r="J27" s="16">
        <v>0</v>
      </c>
      <c r="K27" s="16">
        <f t="shared" si="2"/>
        <v>6.2</v>
      </c>
      <c r="L27" s="33">
        <v>20.062550503049302</v>
      </c>
      <c r="M27" s="34">
        <f t="shared" si="3"/>
        <v>26.262550503049301</v>
      </c>
      <c r="N27" s="35">
        <f t="shared" si="4"/>
        <v>4.375</v>
      </c>
      <c r="O27" s="36">
        <f t="shared" si="5"/>
        <v>21.887550503049301</v>
      </c>
      <c r="P27" s="18"/>
      <c r="Q27" s="18"/>
      <c r="R27" s="4"/>
    </row>
    <row r="28" spans="1:23" s="1" customFormat="1" ht="18.75">
      <c r="A28" s="14">
        <v>103</v>
      </c>
      <c r="B28" s="13">
        <v>1540443440</v>
      </c>
      <c r="C28" s="13" t="s">
        <v>326</v>
      </c>
      <c r="D28" s="13" t="s">
        <v>193</v>
      </c>
      <c r="E28" s="16">
        <v>4</v>
      </c>
      <c r="F28" s="16">
        <v>50</v>
      </c>
      <c r="G28" s="23" t="s">
        <v>335</v>
      </c>
      <c r="H28" s="18">
        <f t="shared" si="0"/>
        <v>5</v>
      </c>
      <c r="I28" s="16">
        <f t="shared" si="1"/>
        <v>1</v>
      </c>
      <c r="J28" s="16">
        <v>0</v>
      </c>
      <c r="K28" s="16">
        <f t="shared" si="2"/>
        <v>6</v>
      </c>
      <c r="L28" s="33">
        <v>20.243745987166701</v>
      </c>
      <c r="M28" s="34">
        <f t="shared" si="3"/>
        <v>26.243745987166701</v>
      </c>
      <c r="N28" s="35">
        <f t="shared" si="4"/>
        <v>4.375</v>
      </c>
      <c r="O28" s="36">
        <f t="shared" si="5"/>
        <v>21.868745987166701</v>
      </c>
      <c r="P28" s="18"/>
      <c r="Q28" s="18"/>
      <c r="R28" s="18"/>
    </row>
    <row r="29" spans="1:23" s="2" customFormat="1" ht="18.75">
      <c r="A29" s="14">
        <v>2</v>
      </c>
      <c r="B29" s="13">
        <v>13685366739</v>
      </c>
      <c r="C29" s="13" t="s">
        <v>30</v>
      </c>
      <c r="D29" s="24"/>
      <c r="E29" s="16">
        <v>0</v>
      </c>
      <c r="F29" s="16">
        <v>0</v>
      </c>
      <c r="G29" s="17" t="s">
        <v>187</v>
      </c>
      <c r="H29" s="18">
        <f>E29</f>
        <v>0</v>
      </c>
      <c r="I29" s="16">
        <f>F29/$T$13</f>
        <v>0</v>
      </c>
      <c r="J29" s="16">
        <v>0</v>
      </c>
      <c r="K29" s="16">
        <f t="shared" si="2"/>
        <v>0</v>
      </c>
      <c r="L29" s="33">
        <v>26.091306105356001</v>
      </c>
      <c r="M29" s="34">
        <f t="shared" si="3"/>
        <v>26.091306105356001</v>
      </c>
      <c r="N29" s="35">
        <f t="shared" si="4"/>
        <v>0</v>
      </c>
      <c r="O29" s="36">
        <f t="shared" si="5"/>
        <v>26.091306105356001</v>
      </c>
      <c r="P29" s="18"/>
      <c r="Q29" s="18"/>
      <c r="R29" s="18"/>
      <c r="S29" s="1"/>
      <c r="T29" s="1"/>
      <c r="U29" s="1"/>
      <c r="V29" s="1"/>
      <c r="W29" s="1"/>
    </row>
    <row r="30" spans="1:23" s="2" customFormat="1" ht="18.75">
      <c r="A30" s="13">
        <v>130</v>
      </c>
      <c r="B30" s="13">
        <v>1957463045</v>
      </c>
      <c r="C30" s="14" t="s">
        <v>238</v>
      </c>
      <c r="D30" s="21"/>
      <c r="E30" s="16">
        <v>4</v>
      </c>
      <c r="F30" s="16">
        <v>60</v>
      </c>
      <c r="G30" s="23" t="s">
        <v>335</v>
      </c>
      <c r="H30" s="18">
        <f t="shared" ref="H30:H67" si="6">E30+IF(E30&gt;2,(E30-2)*0.5,0)</f>
        <v>5</v>
      </c>
      <c r="I30" s="16">
        <f t="shared" ref="I30:I67" si="7">F30/$T$14</f>
        <v>1.2</v>
      </c>
      <c r="J30" s="16">
        <v>0</v>
      </c>
      <c r="K30" s="16">
        <f t="shared" si="2"/>
        <v>6.2</v>
      </c>
      <c r="L30" s="33">
        <v>19.8350972284039</v>
      </c>
      <c r="M30" s="34">
        <f t="shared" si="3"/>
        <v>26.035097228403899</v>
      </c>
      <c r="N30" s="35">
        <f t="shared" si="4"/>
        <v>4.375</v>
      </c>
      <c r="O30" s="36">
        <f t="shared" si="5"/>
        <v>21.660097228403899</v>
      </c>
      <c r="P30" s="18"/>
      <c r="Q30" s="18"/>
      <c r="R30" s="47"/>
      <c r="S30" s="1"/>
      <c r="T30" s="1"/>
      <c r="U30" s="1"/>
      <c r="V30" s="1"/>
      <c r="W30" s="1"/>
    </row>
    <row r="31" spans="1:23" s="2" customFormat="1" ht="18.75">
      <c r="A31" s="13">
        <v>133</v>
      </c>
      <c r="B31" s="13">
        <v>650420877</v>
      </c>
      <c r="C31" s="14" t="s">
        <v>325</v>
      </c>
      <c r="D31" s="14" t="s">
        <v>318</v>
      </c>
      <c r="E31" s="16">
        <v>0</v>
      </c>
      <c r="F31" s="16">
        <v>0</v>
      </c>
      <c r="G31" s="17" t="s">
        <v>187</v>
      </c>
      <c r="H31" s="18">
        <f t="shared" si="6"/>
        <v>0</v>
      </c>
      <c r="I31" s="16">
        <f t="shared" si="7"/>
        <v>0</v>
      </c>
      <c r="J31" s="16">
        <v>0</v>
      </c>
      <c r="K31" s="16">
        <f t="shared" si="2"/>
        <v>0</v>
      </c>
      <c r="L31" s="33">
        <v>26.011578882805001</v>
      </c>
      <c r="M31" s="34">
        <f t="shared" si="3"/>
        <v>26.011578882805001</v>
      </c>
      <c r="N31" s="35">
        <f t="shared" si="4"/>
        <v>0</v>
      </c>
      <c r="O31" s="36">
        <f t="shared" si="5"/>
        <v>26.011578882805001</v>
      </c>
      <c r="P31" s="18"/>
      <c r="Q31" s="18"/>
      <c r="R31" s="47"/>
      <c r="S31" s="1"/>
      <c r="T31" s="1"/>
      <c r="U31" s="1"/>
      <c r="V31" s="1"/>
      <c r="W31" s="1"/>
    </row>
    <row r="32" spans="1:23" s="2" customFormat="1" ht="18.75">
      <c r="A32" s="14">
        <v>34</v>
      </c>
      <c r="B32" s="13">
        <v>2021794494</v>
      </c>
      <c r="C32" s="13" t="s">
        <v>80</v>
      </c>
      <c r="D32" s="20"/>
      <c r="E32" s="16">
        <v>0</v>
      </c>
      <c r="F32" s="16">
        <v>0</v>
      </c>
      <c r="G32" s="17" t="s">
        <v>187</v>
      </c>
      <c r="H32" s="18">
        <f t="shared" si="6"/>
        <v>0</v>
      </c>
      <c r="I32" s="16">
        <f t="shared" si="7"/>
        <v>0</v>
      </c>
      <c r="J32" s="16">
        <v>0</v>
      </c>
      <c r="K32" s="16">
        <f t="shared" si="2"/>
        <v>0</v>
      </c>
      <c r="L32" s="33">
        <v>25.946774947024199</v>
      </c>
      <c r="M32" s="34">
        <f t="shared" si="3"/>
        <v>25.946774947024199</v>
      </c>
      <c r="N32" s="35">
        <f t="shared" si="4"/>
        <v>0</v>
      </c>
      <c r="O32" s="36">
        <f t="shared" si="5"/>
        <v>25.946774947024199</v>
      </c>
      <c r="P32" s="18"/>
      <c r="Q32" s="18"/>
      <c r="R32" s="47"/>
      <c r="S32" s="1"/>
      <c r="T32" s="1"/>
      <c r="U32" s="1"/>
      <c r="V32" s="1"/>
      <c r="W32" s="1"/>
    </row>
    <row r="33" spans="1:23" s="2" customFormat="1" ht="18.75">
      <c r="A33" s="13">
        <v>155</v>
      </c>
      <c r="B33" s="13">
        <v>1532576874</v>
      </c>
      <c r="C33" s="14" t="s">
        <v>306</v>
      </c>
      <c r="D33" s="14" t="s">
        <v>283</v>
      </c>
      <c r="E33" s="16">
        <v>4</v>
      </c>
      <c r="F33" s="16">
        <v>60</v>
      </c>
      <c r="G33" s="23" t="s">
        <v>335</v>
      </c>
      <c r="H33" s="18">
        <f t="shared" si="6"/>
        <v>5</v>
      </c>
      <c r="I33" s="16">
        <f t="shared" si="7"/>
        <v>1.2</v>
      </c>
      <c r="J33" s="16">
        <v>0</v>
      </c>
      <c r="K33" s="16">
        <f t="shared" si="2"/>
        <v>6.2</v>
      </c>
      <c r="L33" s="33">
        <v>19.7158329065674</v>
      </c>
      <c r="M33" s="34">
        <f t="shared" si="3"/>
        <v>25.915832906567399</v>
      </c>
      <c r="N33" s="35">
        <f t="shared" si="4"/>
        <v>4.375</v>
      </c>
      <c r="O33" s="36">
        <f t="shared" si="5"/>
        <v>21.540832906567399</v>
      </c>
      <c r="P33" s="4"/>
      <c r="Q33" s="4"/>
      <c r="R33" s="4"/>
      <c r="S33" s="1"/>
      <c r="T33" s="1"/>
      <c r="U33" s="1"/>
      <c r="V33" s="1"/>
      <c r="W33" s="1"/>
    </row>
    <row r="34" spans="1:23" s="2" customFormat="1" ht="18.75">
      <c r="A34" s="13">
        <v>152</v>
      </c>
      <c r="B34" s="13">
        <v>808637979</v>
      </c>
      <c r="C34" s="14" t="s">
        <v>288</v>
      </c>
      <c r="D34" s="14" t="s">
        <v>277</v>
      </c>
      <c r="E34" s="16">
        <v>4</v>
      </c>
      <c r="F34" s="16">
        <v>60</v>
      </c>
      <c r="G34" s="23" t="s">
        <v>335</v>
      </c>
      <c r="H34" s="18">
        <f t="shared" si="6"/>
        <v>5</v>
      </c>
      <c r="I34" s="16">
        <f t="shared" si="7"/>
        <v>1.2</v>
      </c>
      <c r="J34" s="16">
        <v>0</v>
      </c>
      <c r="K34" s="16">
        <f t="shared" si="2"/>
        <v>6.2</v>
      </c>
      <c r="L34" s="33">
        <v>19.640154772435999</v>
      </c>
      <c r="M34" s="34">
        <f t="shared" si="3"/>
        <v>25.840154772435998</v>
      </c>
      <c r="N34" s="35">
        <f t="shared" si="4"/>
        <v>4.375</v>
      </c>
      <c r="O34" s="36">
        <f t="shared" si="5"/>
        <v>21.465154772435998</v>
      </c>
      <c r="P34" s="4"/>
      <c r="Q34" s="4"/>
      <c r="R34" s="4"/>
      <c r="S34" s="1"/>
      <c r="T34" s="1"/>
      <c r="U34" s="1"/>
      <c r="V34" s="1"/>
      <c r="W34" s="1"/>
    </row>
    <row r="35" spans="1:23" s="2" customFormat="1" ht="18.75">
      <c r="A35" s="13">
        <v>170</v>
      </c>
      <c r="B35" s="13">
        <v>1659068972</v>
      </c>
      <c r="C35" s="14" t="s">
        <v>320</v>
      </c>
      <c r="D35" s="4"/>
      <c r="E35" s="16">
        <v>0</v>
      </c>
      <c r="F35" s="16">
        <v>0</v>
      </c>
      <c r="G35" s="17" t="s">
        <v>187</v>
      </c>
      <c r="H35" s="18">
        <f t="shared" si="6"/>
        <v>0</v>
      </c>
      <c r="I35" s="16">
        <f t="shared" si="7"/>
        <v>0</v>
      </c>
      <c r="J35" s="16">
        <v>0</v>
      </c>
      <c r="K35" s="16">
        <f t="shared" si="2"/>
        <v>0</v>
      </c>
      <c r="L35" s="33">
        <v>25.7932830912676</v>
      </c>
      <c r="M35" s="34">
        <f t="shared" si="3"/>
        <v>25.7932830912676</v>
      </c>
      <c r="N35" s="35">
        <f t="shared" si="4"/>
        <v>0</v>
      </c>
      <c r="O35" s="36">
        <f t="shared" si="5"/>
        <v>25.7932830912676</v>
      </c>
      <c r="P35" s="4"/>
      <c r="Q35" s="4"/>
      <c r="R35" s="4"/>
      <c r="S35" s="1"/>
      <c r="T35" s="1"/>
      <c r="U35" s="1"/>
      <c r="V35" s="1"/>
      <c r="W35" s="1"/>
    </row>
    <row r="36" spans="1:23" s="2" customFormat="1" ht="18.75">
      <c r="A36" s="14">
        <v>15</v>
      </c>
      <c r="B36" s="13">
        <v>388960345</v>
      </c>
      <c r="C36" s="13" t="s">
        <v>59</v>
      </c>
      <c r="D36" s="20"/>
      <c r="E36" s="16">
        <v>3</v>
      </c>
      <c r="F36" s="16">
        <v>60</v>
      </c>
      <c r="G36" s="17" t="s">
        <v>187</v>
      </c>
      <c r="H36" s="18">
        <f t="shared" si="6"/>
        <v>3.5</v>
      </c>
      <c r="I36" s="16">
        <f t="shared" si="7"/>
        <v>1.2</v>
      </c>
      <c r="J36" s="16">
        <v>0</v>
      </c>
      <c r="K36" s="16">
        <f t="shared" si="2"/>
        <v>4.7</v>
      </c>
      <c r="L36" s="33">
        <v>20.991986980895099</v>
      </c>
      <c r="M36" s="34">
        <f t="shared" si="3"/>
        <v>25.691986980895098</v>
      </c>
      <c r="N36" s="35">
        <f t="shared" si="4"/>
        <v>0</v>
      </c>
      <c r="O36" s="36">
        <f t="shared" si="5"/>
        <v>25.691986980895098</v>
      </c>
      <c r="P36" s="18"/>
      <c r="Q36" s="18"/>
      <c r="R36" s="18"/>
      <c r="S36" s="1"/>
      <c r="T36" s="1"/>
      <c r="U36" s="1"/>
      <c r="V36" s="1"/>
      <c r="W36" s="1"/>
    </row>
    <row r="37" spans="1:23" s="1" customFormat="1" ht="20.25">
      <c r="A37" s="14">
        <v>82</v>
      </c>
      <c r="B37" s="13">
        <v>982362214</v>
      </c>
      <c r="C37" s="14" t="s">
        <v>340</v>
      </c>
      <c r="D37" s="13" t="s">
        <v>144</v>
      </c>
      <c r="E37" s="16">
        <v>4</v>
      </c>
      <c r="F37" s="16">
        <v>60</v>
      </c>
      <c r="G37" s="17" t="s">
        <v>187</v>
      </c>
      <c r="H37" s="18">
        <f t="shared" si="6"/>
        <v>5</v>
      </c>
      <c r="I37" s="16">
        <f t="shared" si="7"/>
        <v>1.2</v>
      </c>
      <c r="J37" s="16">
        <v>0</v>
      </c>
      <c r="K37" s="16">
        <f t="shared" ref="K37:K67" si="8">SUM(I37+H37+J37)</f>
        <v>6.2</v>
      </c>
      <c r="L37" s="33">
        <v>19.319684477995601</v>
      </c>
      <c r="M37" s="34">
        <f t="shared" ref="M37:M67" si="9">K37+L37</f>
        <v>25.5196844779956</v>
      </c>
      <c r="N37" s="35">
        <f t="shared" ref="N37:N67" si="10">VLOOKUP(G37,$S$3:$T$10,2,FALSE)</f>
        <v>0</v>
      </c>
      <c r="O37" s="36">
        <f t="shared" ref="O37:O67" si="11">M37-N37</f>
        <v>25.5196844779956</v>
      </c>
      <c r="P37" s="18"/>
      <c r="Q37" s="18"/>
      <c r="R37" s="18"/>
    </row>
    <row r="38" spans="1:23" s="2" customFormat="1" ht="20.25">
      <c r="A38" s="13">
        <v>178</v>
      </c>
      <c r="B38" s="13">
        <v>1059185275</v>
      </c>
      <c r="C38" s="14" t="s">
        <v>338</v>
      </c>
      <c r="D38" s="4"/>
      <c r="E38" s="16">
        <v>4</v>
      </c>
      <c r="F38" s="16">
        <v>60</v>
      </c>
      <c r="G38" s="17" t="s">
        <v>187</v>
      </c>
      <c r="H38" s="18">
        <f t="shared" si="6"/>
        <v>5</v>
      </c>
      <c r="I38" s="16">
        <f t="shared" si="7"/>
        <v>1.2</v>
      </c>
      <c r="J38" s="16">
        <v>0</v>
      </c>
      <c r="K38" s="16">
        <f t="shared" si="8"/>
        <v>6.2</v>
      </c>
      <c r="L38" s="33">
        <v>19.3036746939521</v>
      </c>
      <c r="M38" s="34">
        <f t="shared" si="9"/>
        <v>25.5036746939521</v>
      </c>
      <c r="N38" s="35">
        <f t="shared" si="10"/>
        <v>0</v>
      </c>
      <c r="O38" s="36">
        <f t="shared" si="11"/>
        <v>25.5036746939521</v>
      </c>
      <c r="P38" s="4"/>
      <c r="Q38" s="4"/>
      <c r="R38" s="4"/>
      <c r="S38" s="1"/>
      <c r="T38" s="1"/>
      <c r="U38" s="1"/>
      <c r="V38" s="1"/>
      <c r="W38" s="1"/>
    </row>
    <row r="39" spans="1:23" s="2" customFormat="1" ht="18.75">
      <c r="A39" s="13">
        <v>110</v>
      </c>
      <c r="B39" s="13">
        <v>1968703358</v>
      </c>
      <c r="C39" s="14" t="s">
        <v>302</v>
      </c>
      <c r="D39" s="13" t="s">
        <v>239</v>
      </c>
      <c r="E39" s="16">
        <v>3</v>
      </c>
      <c r="F39" s="16">
        <v>60</v>
      </c>
      <c r="G39" s="17" t="s">
        <v>187</v>
      </c>
      <c r="H39" s="18">
        <f t="shared" si="6"/>
        <v>3.5</v>
      </c>
      <c r="I39" s="16">
        <f t="shared" si="7"/>
        <v>1.2</v>
      </c>
      <c r="J39" s="16">
        <v>0</v>
      </c>
      <c r="K39" s="16">
        <f t="shared" si="8"/>
        <v>4.7</v>
      </c>
      <c r="L39" s="33">
        <v>20.555</v>
      </c>
      <c r="M39" s="34">
        <f t="shared" si="9"/>
        <v>25.254999999999999</v>
      </c>
      <c r="N39" s="35">
        <f t="shared" si="10"/>
        <v>0</v>
      </c>
      <c r="O39" s="36">
        <f t="shared" si="11"/>
        <v>25.254999999999999</v>
      </c>
      <c r="P39" s="18"/>
      <c r="Q39" s="18"/>
      <c r="R39" s="33"/>
      <c r="S39" s="1"/>
      <c r="T39" s="1"/>
      <c r="U39" s="1"/>
      <c r="V39" s="1"/>
      <c r="W39" s="1"/>
    </row>
    <row r="40" spans="1:23" s="2" customFormat="1" ht="18.75">
      <c r="A40" s="14">
        <v>53</v>
      </c>
      <c r="B40" s="13">
        <v>500959924</v>
      </c>
      <c r="C40" s="14" t="s">
        <v>310</v>
      </c>
      <c r="D40" s="20" t="s">
        <v>99</v>
      </c>
      <c r="E40" s="16">
        <v>4</v>
      </c>
      <c r="F40" s="16">
        <v>60</v>
      </c>
      <c r="G40" s="17" t="s">
        <v>187</v>
      </c>
      <c r="H40" s="18">
        <f t="shared" si="6"/>
        <v>5</v>
      </c>
      <c r="I40" s="16">
        <f t="shared" si="7"/>
        <v>1.2</v>
      </c>
      <c r="J40" s="16">
        <v>0</v>
      </c>
      <c r="K40" s="16">
        <f t="shared" si="8"/>
        <v>6.2</v>
      </c>
      <c r="L40" s="33">
        <v>19.041302664048199</v>
      </c>
      <c r="M40" s="34">
        <f t="shared" si="9"/>
        <v>25.241302664048199</v>
      </c>
      <c r="N40" s="35">
        <f t="shared" si="10"/>
        <v>0</v>
      </c>
      <c r="O40" s="36">
        <f t="shared" si="11"/>
        <v>25.241302664048199</v>
      </c>
      <c r="P40" s="18"/>
      <c r="Q40" s="18"/>
      <c r="R40" s="18"/>
      <c r="S40" s="1"/>
      <c r="T40" s="1"/>
      <c r="U40" s="1"/>
      <c r="V40" s="1"/>
      <c r="W40" s="1"/>
    </row>
    <row r="41" spans="1:23" s="2" customFormat="1" ht="18.75">
      <c r="A41" s="14">
        <v>87</v>
      </c>
      <c r="B41" s="13">
        <v>1126397085</v>
      </c>
      <c r="C41" s="14" t="s">
        <v>311</v>
      </c>
      <c r="D41" s="13" t="s">
        <v>153</v>
      </c>
      <c r="E41" s="16">
        <v>0</v>
      </c>
      <c r="F41" s="16">
        <v>0</v>
      </c>
      <c r="G41" s="17" t="s">
        <v>187</v>
      </c>
      <c r="H41" s="18">
        <f t="shared" si="6"/>
        <v>0</v>
      </c>
      <c r="I41" s="16">
        <f t="shared" si="7"/>
        <v>0</v>
      </c>
      <c r="J41" s="16">
        <v>0</v>
      </c>
      <c r="K41" s="16">
        <f t="shared" si="8"/>
        <v>0</v>
      </c>
      <c r="L41" s="33">
        <v>25.1062847920381</v>
      </c>
      <c r="M41" s="34">
        <f t="shared" si="9"/>
        <v>25.1062847920381</v>
      </c>
      <c r="N41" s="35">
        <f t="shared" si="10"/>
        <v>0</v>
      </c>
      <c r="O41" s="36">
        <f t="shared" si="11"/>
        <v>25.1062847920381</v>
      </c>
      <c r="P41" s="18"/>
      <c r="Q41" s="18"/>
      <c r="R41" s="18"/>
      <c r="S41" s="1"/>
      <c r="T41" s="1"/>
      <c r="U41" s="1"/>
      <c r="V41" s="1"/>
      <c r="W41" s="1"/>
    </row>
    <row r="42" spans="1:23" s="1" customFormat="1" ht="18.75">
      <c r="A42" s="13">
        <v>141</v>
      </c>
      <c r="B42" s="13">
        <v>1190305158</v>
      </c>
      <c r="C42" s="14" t="s">
        <v>261</v>
      </c>
      <c r="D42" s="21"/>
      <c r="E42" s="16">
        <v>4</v>
      </c>
      <c r="F42" s="16">
        <v>30</v>
      </c>
      <c r="G42" s="17" t="s">
        <v>187</v>
      </c>
      <c r="H42" s="18">
        <f t="shared" si="6"/>
        <v>5</v>
      </c>
      <c r="I42" s="16">
        <f t="shared" si="7"/>
        <v>0.6</v>
      </c>
      <c r="J42" s="16">
        <v>0</v>
      </c>
      <c r="K42" s="16">
        <f t="shared" si="8"/>
        <v>5.6</v>
      </c>
      <c r="L42" s="33">
        <v>19.4409836700687</v>
      </c>
      <c r="M42" s="34">
        <f t="shared" si="9"/>
        <v>25.040983670068698</v>
      </c>
      <c r="N42" s="35">
        <f t="shared" si="10"/>
        <v>0</v>
      </c>
      <c r="O42" s="36">
        <f t="shared" si="11"/>
        <v>25.040983670068698</v>
      </c>
      <c r="P42" s="18"/>
      <c r="Q42" s="18"/>
      <c r="R42" s="47"/>
    </row>
    <row r="43" spans="1:23" s="1" customFormat="1" ht="18.75">
      <c r="A43" s="13">
        <v>156</v>
      </c>
      <c r="B43" s="13">
        <v>1754610165</v>
      </c>
      <c r="C43" s="14" t="s">
        <v>316</v>
      </c>
      <c r="D43" s="15"/>
      <c r="E43" s="16">
        <v>3</v>
      </c>
      <c r="F43" s="16">
        <v>50</v>
      </c>
      <c r="G43" s="17" t="s">
        <v>187</v>
      </c>
      <c r="H43" s="18">
        <f t="shared" si="6"/>
        <v>3.5</v>
      </c>
      <c r="I43" s="16">
        <f t="shared" si="7"/>
        <v>1</v>
      </c>
      <c r="J43" s="16">
        <v>0</v>
      </c>
      <c r="K43" s="16">
        <f t="shared" si="8"/>
        <v>4.5</v>
      </c>
      <c r="L43" s="33">
        <v>20.402020913982302</v>
      </c>
      <c r="M43" s="34">
        <f t="shared" si="9"/>
        <v>24.902020913982302</v>
      </c>
      <c r="N43" s="35">
        <f t="shared" si="10"/>
        <v>0</v>
      </c>
      <c r="O43" s="36">
        <f t="shared" si="11"/>
        <v>24.902020913982302</v>
      </c>
      <c r="P43" s="4"/>
      <c r="Q43" s="4"/>
      <c r="R43" s="4"/>
    </row>
    <row r="44" spans="1:23" s="1" customFormat="1" ht="18.75">
      <c r="A44" s="13">
        <v>179</v>
      </c>
      <c r="B44" s="13">
        <v>1412638269</v>
      </c>
      <c r="C44" s="13" t="s">
        <v>224</v>
      </c>
      <c r="D44" s="4"/>
      <c r="E44" s="16">
        <v>0</v>
      </c>
      <c r="F44" s="16">
        <v>19</v>
      </c>
      <c r="G44" s="17" t="s">
        <v>187</v>
      </c>
      <c r="H44" s="18">
        <f t="shared" si="6"/>
        <v>0</v>
      </c>
      <c r="I44" s="16">
        <f t="shared" si="7"/>
        <v>0.38</v>
      </c>
      <c r="J44" s="16">
        <v>0</v>
      </c>
      <c r="K44" s="16">
        <f t="shared" si="8"/>
        <v>0.38</v>
      </c>
      <c r="L44" s="33">
        <v>24.4</v>
      </c>
      <c r="M44" s="34">
        <f t="shared" si="9"/>
        <v>24.779999999999998</v>
      </c>
      <c r="N44" s="35">
        <f t="shared" si="10"/>
        <v>0</v>
      </c>
      <c r="O44" s="36">
        <f t="shared" si="11"/>
        <v>24.779999999999998</v>
      </c>
      <c r="P44" s="4"/>
      <c r="Q44" s="4"/>
      <c r="R44" s="4"/>
    </row>
    <row r="45" spans="1:23" s="1" customFormat="1" ht="18.75">
      <c r="A45" s="13">
        <v>116</v>
      </c>
      <c r="B45" s="13">
        <v>2122596917</v>
      </c>
      <c r="C45" s="14" t="s">
        <v>315</v>
      </c>
      <c r="D45" s="13" t="s">
        <v>217</v>
      </c>
      <c r="E45" s="16">
        <v>3</v>
      </c>
      <c r="F45" s="16">
        <v>60</v>
      </c>
      <c r="G45" s="17" t="s">
        <v>187</v>
      </c>
      <c r="H45" s="18">
        <f t="shared" si="6"/>
        <v>3.5</v>
      </c>
      <c r="I45" s="16">
        <f t="shared" si="7"/>
        <v>1.2</v>
      </c>
      <c r="J45" s="16">
        <v>0</v>
      </c>
      <c r="K45" s="16">
        <f t="shared" si="8"/>
        <v>4.7</v>
      </c>
      <c r="L45" s="33">
        <v>19.893985069144001</v>
      </c>
      <c r="M45" s="34">
        <f t="shared" si="9"/>
        <v>24.593985069144001</v>
      </c>
      <c r="N45" s="35">
        <f t="shared" si="10"/>
        <v>0</v>
      </c>
      <c r="O45" s="36">
        <f t="shared" si="11"/>
        <v>24.593985069144001</v>
      </c>
      <c r="P45" s="18"/>
      <c r="Q45" s="18"/>
      <c r="R45" s="48"/>
    </row>
    <row r="46" spans="1:23" s="3" customFormat="1" ht="18.75">
      <c r="A46" s="14">
        <v>5</v>
      </c>
      <c r="B46" s="13">
        <v>1044399218</v>
      </c>
      <c r="C46" s="14" t="s">
        <v>309</v>
      </c>
      <c r="D46" s="13" t="s">
        <v>39</v>
      </c>
      <c r="E46" s="16">
        <v>2</v>
      </c>
      <c r="F46" s="16">
        <v>60</v>
      </c>
      <c r="G46" s="17" t="s">
        <v>187</v>
      </c>
      <c r="H46" s="18">
        <f t="shared" si="6"/>
        <v>2</v>
      </c>
      <c r="I46" s="16">
        <f t="shared" si="7"/>
        <v>1.2</v>
      </c>
      <c r="J46" s="16">
        <v>0</v>
      </c>
      <c r="K46" s="16">
        <f t="shared" si="8"/>
        <v>3.2</v>
      </c>
      <c r="L46" s="33">
        <v>21.270082521677701</v>
      </c>
      <c r="M46" s="34">
        <f t="shared" si="9"/>
        <v>24.4700825216777</v>
      </c>
      <c r="N46" s="35">
        <f t="shared" si="10"/>
        <v>0</v>
      </c>
      <c r="O46" s="36">
        <f t="shared" si="11"/>
        <v>24.4700825216777</v>
      </c>
      <c r="P46" s="18"/>
      <c r="Q46" s="18"/>
      <c r="R46" s="18"/>
    </row>
    <row r="47" spans="1:23" s="3" customFormat="1" ht="18.75">
      <c r="A47" s="14">
        <v>1</v>
      </c>
      <c r="B47" s="13">
        <v>1782151946</v>
      </c>
      <c r="C47" s="14" t="s">
        <v>303</v>
      </c>
      <c r="D47" s="13" t="s">
        <v>26</v>
      </c>
      <c r="E47" s="16">
        <v>3</v>
      </c>
      <c r="F47" s="16">
        <v>60</v>
      </c>
      <c r="G47" s="17" t="s">
        <v>187</v>
      </c>
      <c r="H47" s="18">
        <f t="shared" si="6"/>
        <v>3.5</v>
      </c>
      <c r="I47" s="16">
        <f t="shared" si="7"/>
        <v>1.2</v>
      </c>
      <c r="J47" s="16">
        <v>0</v>
      </c>
      <c r="K47" s="16">
        <f t="shared" si="8"/>
        <v>4.7</v>
      </c>
      <c r="L47" s="33">
        <v>19.765000000000001</v>
      </c>
      <c r="M47" s="34">
        <f t="shared" si="9"/>
        <v>24.465</v>
      </c>
      <c r="N47" s="35">
        <f t="shared" si="10"/>
        <v>0</v>
      </c>
      <c r="O47" s="36">
        <f t="shared" si="11"/>
        <v>24.465</v>
      </c>
      <c r="P47" s="18"/>
      <c r="Q47" s="18"/>
      <c r="R47" s="18"/>
    </row>
    <row r="48" spans="1:23" s="3" customFormat="1" ht="18.75">
      <c r="A48" s="13">
        <v>181</v>
      </c>
      <c r="B48" s="13">
        <v>1467442697</v>
      </c>
      <c r="C48" s="14" t="s">
        <v>341</v>
      </c>
      <c r="D48" s="4"/>
      <c r="E48" s="16">
        <v>0</v>
      </c>
      <c r="F48" s="16">
        <v>23</v>
      </c>
      <c r="G48" s="17" t="s">
        <v>187</v>
      </c>
      <c r="H48" s="18">
        <f t="shared" si="6"/>
        <v>0</v>
      </c>
      <c r="I48" s="16">
        <f t="shared" si="7"/>
        <v>0.46</v>
      </c>
      <c r="J48" s="16">
        <v>0</v>
      </c>
      <c r="K48" s="16">
        <f t="shared" si="8"/>
        <v>0.46</v>
      </c>
      <c r="L48" s="33">
        <v>23.885661699083801</v>
      </c>
      <c r="M48" s="34">
        <f t="shared" si="9"/>
        <v>24.345661699083802</v>
      </c>
      <c r="N48" s="35">
        <f t="shared" si="10"/>
        <v>0</v>
      </c>
      <c r="O48" s="36">
        <f t="shared" si="11"/>
        <v>24.345661699083802</v>
      </c>
      <c r="P48" s="4"/>
      <c r="Q48" s="4"/>
      <c r="R48" s="4"/>
    </row>
    <row r="49" spans="1:18" ht="18.75">
      <c r="A49" s="14">
        <v>49</v>
      </c>
      <c r="B49" s="13">
        <v>311361673</v>
      </c>
      <c r="C49" s="13" t="s">
        <v>298</v>
      </c>
      <c r="D49" s="25" t="s">
        <v>95</v>
      </c>
      <c r="E49" s="16">
        <v>3</v>
      </c>
      <c r="F49" s="16">
        <v>45</v>
      </c>
      <c r="G49" s="17" t="s">
        <v>187</v>
      </c>
      <c r="H49" s="18">
        <f t="shared" si="6"/>
        <v>3.5</v>
      </c>
      <c r="I49" s="16">
        <f t="shared" si="7"/>
        <v>0.9</v>
      </c>
      <c r="J49" s="16">
        <v>0</v>
      </c>
      <c r="K49" s="16">
        <f t="shared" si="8"/>
        <v>4.4000000000000004</v>
      </c>
      <c r="L49" s="33">
        <v>19.52</v>
      </c>
      <c r="M49" s="34">
        <f t="shared" si="9"/>
        <v>23.92</v>
      </c>
      <c r="N49" s="35">
        <f t="shared" si="10"/>
        <v>0</v>
      </c>
      <c r="O49" s="36">
        <f t="shared" si="11"/>
        <v>23.92</v>
      </c>
      <c r="P49" s="18"/>
      <c r="Q49" s="18"/>
      <c r="R49" s="18"/>
    </row>
    <row r="50" spans="1:18" ht="18.75">
      <c r="A50" s="14">
        <v>23</v>
      </c>
      <c r="B50" s="13">
        <v>340156892</v>
      </c>
      <c r="C50" s="14" t="s">
        <v>313</v>
      </c>
      <c r="D50" s="13" t="s">
        <v>70</v>
      </c>
      <c r="E50" s="16">
        <v>0</v>
      </c>
      <c r="F50" s="16">
        <v>0</v>
      </c>
      <c r="G50" s="17" t="s">
        <v>187</v>
      </c>
      <c r="H50" s="18">
        <f t="shared" si="6"/>
        <v>0</v>
      </c>
      <c r="I50" s="16">
        <f t="shared" si="7"/>
        <v>0</v>
      </c>
      <c r="J50" s="16">
        <v>0</v>
      </c>
      <c r="K50" s="16">
        <f t="shared" si="8"/>
        <v>0</v>
      </c>
      <c r="L50" s="33">
        <v>23.623628463138498</v>
      </c>
      <c r="M50" s="34">
        <f t="shared" si="9"/>
        <v>23.623628463138498</v>
      </c>
      <c r="N50" s="35">
        <f t="shared" si="10"/>
        <v>0</v>
      </c>
      <c r="O50" s="36">
        <f t="shared" si="11"/>
        <v>23.623628463138498</v>
      </c>
      <c r="P50" s="18"/>
      <c r="Q50" s="18"/>
      <c r="R50" s="18"/>
    </row>
    <row r="51" spans="1:18" ht="18.75">
      <c r="A51" s="13">
        <v>161</v>
      </c>
      <c r="B51" s="13">
        <v>93971185</v>
      </c>
      <c r="C51" s="14" t="s">
        <v>289</v>
      </c>
      <c r="D51" s="15"/>
      <c r="E51" s="16">
        <v>0</v>
      </c>
      <c r="F51" s="16">
        <v>0</v>
      </c>
      <c r="G51" s="17" t="s">
        <v>187</v>
      </c>
      <c r="H51" s="18">
        <f t="shared" si="6"/>
        <v>0</v>
      </c>
      <c r="I51" s="16">
        <f t="shared" si="7"/>
        <v>0</v>
      </c>
      <c r="J51" s="16">
        <v>0</v>
      </c>
      <c r="K51" s="16">
        <f t="shared" si="8"/>
        <v>0</v>
      </c>
      <c r="L51" s="33">
        <v>23.488893639039102</v>
      </c>
      <c r="M51" s="34">
        <f t="shared" si="9"/>
        <v>23.488893639039102</v>
      </c>
      <c r="N51" s="35">
        <f t="shared" si="10"/>
        <v>0</v>
      </c>
      <c r="O51" s="36">
        <f t="shared" si="11"/>
        <v>23.488893639039102</v>
      </c>
      <c r="P51" s="18"/>
      <c r="Q51" s="4"/>
      <c r="R51" s="4"/>
    </row>
    <row r="52" spans="1:18" ht="18.75">
      <c r="A52" s="13">
        <v>126</v>
      </c>
      <c r="B52" s="13">
        <v>2052156392</v>
      </c>
      <c r="C52" s="14" t="s">
        <v>234</v>
      </c>
      <c r="D52" s="21"/>
      <c r="E52" s="16">
        <v>0</v>
      </c>
      <c r="F52" s="16">
        <v>0</v>
      </c>
      <c r="G52" s="17" t="s">
        <v>187</v>
      </c>
      <c r="H52" s="18">
        <f t="shared" si="6"/>
        <v>0</v>
      </c>
      <c r="I52" s="16">
        <f t="shared" si="7"/>
        <v>0</v>
      </c>
      <c r="J52" s="16">
        <v>0</v>
      </c>
      <c r="K52" s="16">
        <f t="shared" si="8"/>
        <v>0</v>
      </c>
      <c r="L52" s="33">
        <v>23.487854270305899</v>
      </c>
      <c r="M52" s="34">
        <f t="shared" si="9"/>
        <v>23.487854270305899</v>
      </c>
      <c r="N52" s="35">
        <f t="shared" si="10"/>
        <v>0</v>
      </c>
      <c r="O52" s="36">
        <f t="shared" si="11"/>
        <v>23.487854270305899</v>
      </c>
      <c r="P52" s="18"/>
      <c r="Q52" s="18"/>
      <c r="R52" s="47"/>
    </row>
    <row r="53" spans="1:18" ht="18.75">
      <c r="A53" s="13">
        <v>144</v>
      </c>
      <c r="B53" s="13">
        <v>1763923855</v>
      </c>
      <c r="C53" s="14" t="s">
        <v>269</v>
      </c>
      <c r="D53" s="21"/>
      <c r="E53" s="16">
        <v>0</v>
      </c>
      <c r="F53" s="16">
        <v>0</v>
      </c>
      <c r="G53" s="17" t="s">
        <v>187</v>
      </c>
      <c r="H53" s="18">
        <f t="shared" si="6"/>
        <v>0</v>
      </c>
      <c r="I53" s="16">
        <f t="shared" si="7"/>
        <v>0</v>
      </c>
      <c r="J53" s="16">
        <v>0</v>
      </c>
      <c r="K53" s="16">
        <f t="shared" si="8"/>
        <v>0</v>
      </c>
      <c r="L53" s="33">
        <v>23.039396407505201</v>
      </c>
      <c r="M53" s="34">
        <f t="shared" si="9"/>
        <v>23.039396407505201</v>
      </c>
      <c r="N53" s="35">
        <f t="shared" si="10"/>
        <v>0</v>
      </c>
      <c r="O53" s="36">
        <f t="shared" si="11"/>
        <v>23.039396407505201</v>
      </c>
      <c r="P53" s="4"/>
      <c r="Q53" s="4"/>
      <c r="R53" s="4"/>
    </row>
    <row r="54" spans="1:18" ht="18.75">
      <c r="A54" s="13">
        <v>180</v>
      </c>
      <c r="B54" s="13">
        <v>24633249</v>
      </c>
      <c r="C54" s="13" t="s">
        <v>339</v>
      </c>
      <c r="E54" s="16">
        <v>2</v>
      </c>
      <c r="F54" s="16">
        <v>60</v>
      </c>
      <c r="G54" s="17" t="s">
        <v>187</v>
      </c>
      <c r="H54" s="18">
        <f t="shared" si="6"/>
        <v>2</v>
      </c>
      <c r="I54" s="16">
        <f t="shared" si="7"/>
        <v>1.2</v>
      </c>
      <c r="J54" s="16">
        <v>0</v>
      </c>
      <c r="K54" s="16">
        <f t="shared" si="8"/>
        <v>3.2</v>
      </c>
      <c r="L54" s="33">
        <v>19.6756616990838</v>
      </c>
      <c r="M54" s="34">
        <f t="shared" si="9"/>
        <v>22.8756616990838</v>
      </c>
      <c r="N54" s="35">
        <f t="shared" si="10"/>
        <v>0</v>
      </c>
      <c r="O54" s="36">
        <f t="shared" si="11"/>
        <v>22.8756616990838</v>
      </c>
      <c r="P54" s="4"/>
      <c r="Q54" s="4"/>
      <c r="R54" s="4"/>
    </row>
    <row r="55" spans="1:18" ht="18.75">
      <c r="A55" s="13">
        <v>127</v>
      </c>
      <c r="B55" s="13">
        <v>615908706</v>
      </c>
      <c r="C55" s="14" t="s">
        <v>300</v>
      </c>
      <c r="D55" s="21" t="s">
        <v>240</v>
      </c>
      <c r="E55" s="16">
        <v>0</v>
      </c>
      <c r="F55" s="16">
        <v>0</v>
      </c>
      <c r="G55" s="17" t="s">
        <v>187</v>
      </c>
      <c r="H55" s="18">
        <f t="shared" si="6"/>
        <v>0</v>
      </c>
      <c r="I55" s="16">
        <f t="shared" si="7"/>
        <v>0</v>
      </c>
      <c r="J55" s="16">
        <v>0</v>
      </c>
      <c r="K55" s="16">
        <f t="shared" si="8"/>
        <v>0</v>
      </c>
      <c r="L55" s="33">
        <v>22.758087704154299</v>
      </c>
      <c r="M55" s="34">
        <f t="shared" si="9"/>
        <v>22.758087704154299</v>
      </c>
      <c r="N55" s="35">
        <f t="shared" si="10"/>
        <v>0</v>
      </c>
      <c r="O55" s="36">
        <f t="shared" si="11"/>
        <v>22.758087704154299</v>
      </c>
      <c r="P55" s="18"/>
      <c r="Q55" s="18"/>
      <c r="R55" s="47"/>
    </row>
    <row r="56" spans="1:18" ht="18.75">
      <c r="A56" s="13">
        <v>169</v>
      </c>
      <c r="B56" s="13">
        <v>1280938546</v>
      </c>
      <c r="C56" s="14" t="s">
        <v>317</v>
      </c>
      <c r="D56" s="15"/>
      <c r="E56" s="16">
        <v>0</v>
      </c>
      <c r="F56" s="16">
        <v>0</v>
      </c>
      <c r="G56" s="17" t="s">
        <v>187</v>
      </c>
      <c r="H56" s="18">
        <f t="shared" si="6"/>
        <v>0</v>
      </c>
      <c r="I56" s="16">
        <f t="shared" si="7"/>
        <v>0</v>
      </c>
      <c r="J56" s="16">
        <v>0</v>
      </c>
      <c r="K56" s="16">
        <f t="shared" si="8"/>
        <v>0</v>
      </c>
      <c r="L56" s="33">
        <v>22.736320808353302</v>
      </c>
      <c r="M56" s="34">
        <f t="shared" si="9"/>
        <v>22.736320808353302</v>
      </c>
      <c r="N56" s="35">
        <f t="shared" si="10"/>
        <v>0</v>
      </c>
      <c r="O56" s="36">
        <f t="shared" si="11"/>
        <v>22.736320808353302</v>
      </c>
      <c r="P56" s="4"/>
      <c r="Q56" s="4"/>
      <c r="R56" s="4"/>
    </row>
    <row r="57" spans="1:18" ht="18.75">
      <c r="A57" s="14">
        <v>122</v>
      </c>
      <c r="B57" s="13">
        <v>1940099728</v>
      </c>
      <c r="C57" s="13" t="s">
        <v>228</v>
      </c>
      <c r="D57" s="25"/>
      <c r="E57" s="16">
        <v>1</v>
      </c>
      <c r="F57" s="16">
        <v>60</v>
      </c>
      <c r="G57" s="17" t="s">
        <v>187</v>
      </c>
      <c r="H57" s="18">
        <f t="shared" si="6"/>
        <v>1</v>
      </c>
      <c r="I57" s="16">
        <f t="shared" si="7"/>
        <v>1.2</v>
      </c>
      <c r="J57" s="16">
        <v>0</v>
      </c>
      <c r="K57" s="16">
        <f t="shared" si="8"/>
        <v>2.2000000000000002</v>
      </c>
      <c r="L57" s="33">
        <v>20.473816823243801</v>
      </c>
      <c r="M57" s="34">
        <f t="shared" si="9"/>
        <v>22.673816823243801</v>
      </c>
      <c r="N57" s="35">
        <f t="shared" si="10"/>
        <v>0</v>
      </c>
      <c r="O57" s="36">
        <f t="shared" si="11"/>
        <v>22.673816823243801</v>
      </c>
      <c r="P57" s="18"/>
      <c r="Q57" s="18"/>
      <c r="R57" s="47"/>
    </row>
    <row r="58" spans="1:18" ht="18.75">
      <c r="A58" s="14">
        <v>78</v>
      </c>
      <c r="B58" s="13">
        <v>783202763</v>
      </c>
      <c r="C58" s="14" t="s">
        <v>322</v>
      </c>
      <c r="D58" s="26" t="s">
        <v>148</v>
      </c>
      <c r="E58" s="16">
        <v>0</v>
      </c>
      <c r="F58" s="16">
        <v>0</v>
      </c>
      <c r="G58" s="17" t="s">
        <v>187</v>
      </c>
      <c r="H58" s="18">
        <f t="shared" si="6"/>
        <v>0</v>
      </c>
      <c r="I58" s="16">
        <f t="shared" si="7"/>
        <v>0</v>
      </c>
      <c r="J58" s="16">
        <v>0</v>
      </c>
      <c r="K58" s="16">
        <f t="shared" si="8"/>
        <v>0</v>
      </c>
      <c r="L58" s="33">
        <v>22.456848680342301</v>
      </c>
      <c r="M58" s="34">
        <f t="shared" si="9"/>
        <v>22.456848680342301</v>
      </c>
      <c r="N58" s="35">
        <f t="shared" si="10"/>
        <v>0</v>
      </c>
      <c r="O58" s="36">
        <f t="shared" si="11"/>
        <v>22.456848680342301</v>
      </c>
      <c r="P58" s="18"/>
      <c r="Q58" s="18"/>
      <c r="R58" s="18"/>
    </row>
    <row r="59" spans="1:18" ht="18.75">
      <c r="A59" s="14">
        <v>10</v>
      </c>
      <c r="B59" s="13">
        <v>2108977014</v>
      </c>
      <c r="C59" s="14" t="s">
        <v>305</v>
      </c>
      <c r="D59" s="26" t="s">
        <v>49</v>
      </c>
      <c r="E59" s="16">
        <v>1</v>
      </c>
      <c r="F59" s="16">
        <v>50</v>
      </c>
      <c r="G59" s="17" t="s">
        <v>187</v>
      </c>
      <c r="H59" s="18">
        <f t="shared" si="6"/>
        <v>1</v>
      </c>
      <c r="I59" s="16">
        <f t="shared" si="7"/>
        <v>1</v>
      </c>
      <c r="J59" s="16">
        <v>0</v>
      </c>
      <c r="K59" s="16">
        <f t="shared" si="8"/>
        <v>2</v>
      </c>
      <c r="L59" s="33">
        <v>20.2097293799185</v>
      </c>
      <c r="M59" s="34">
        <f t="shared" si="9"/>
        <v>22.2097293799185</v>
      </c>
      <c r="N59" s="35">
        <f t="shared" si="10"/>
        <v>0</v>
      </c>
      <c r="O59" s="36">
        <f t="shared" si="11"/>
        <v>22.2097293799185</v>
      </c>
      <c r="P59" s="18"/>
      <c r="Q59" s="18"/>
      <c r="R59" s="18"/>
    </row>
    <row r="60" spans="1:18" ht="18.75">
      <c r="A60" s="13">
        <v>165</v>
      </c>
      <c r="B60" s="13">
        <v>1512494000</v>
      </c>
      <c r="C60" s="14" t="s">
        <v>295</v>
      </c>
      <c r="D60" s="15"/>
      <c r="E60" s="16">
        <v>0</v>
      </c>
      <c r="F60" s="16">
        <v>0</v>
      </c>
      <c r="G60" s="17" t="s">
        <v>187</v>
      </c>
      <c r="H60" s="18">
        <f t="shared" si="6"/>
        <v>0</v>
      </c>
      <c r="I60" s="16">
        <f t="shared" si="7"/>
        <v>0</v>
      </c>
      <c r="J60" s="16">
        <v>0</v>
      </c>
      <c r="K60" s="16">
        <f t="shared" si="8"/>
        <v>0</v>
      </c>
      <c r="L60" s="33">
        <v>21.898196656806199</v>
      </c>
      <c r="M60" s="34">
        <f t="shared" si="9"/>
        <v>21.898196656806199</v>
      </c>
      <c r="N60" s="35">
        <f t="shared" si="10"/>
        <v>0</v>
      </c>
      <c r="O60" s="36">
        <f t="shared" si="11"/>
        <v>21.898196656806199</v>
      </c>
      <c r="P60" s="4"/>
      <c r="Q60" s="4"/>
      <c r="R60" s="4"/>
    </row>
    <row r="61" spans="1:18" ht="18.75">
      <c r="A61" s="13">
        <v>177</v>
      </c>
      <c r="B61" s="13">
        <v>1412638269</v>
      </c>
      <c r="C61" s="14" t="s">
        <v>332</v>
      </c>
      <c r="E61" s="16">
        <v>0</v>
      </c>
      <c r="F61" s="16">
        <v>0</v>
      </c>
      <c r="G61" s="17" t="s">
        <v>187</v>
      </c>
      <c r="H61" s="18">
        <f t="shared" si="6"/>
        <v>0</v>
      </c>
      <c r="I61" s="16">
        <f t="shared" si="7"/>
        <v>0</v>
      </c>
      <c r="J61" s="16">
        <v>0</v>
      </c>
      <c r="K61" s="16">
        <f t="shared" si="8"/>
        <v>0</v>
      </c>
      <c r="L61" s="33">
        <v>21.3815549255451</v>
      </c>
      <c r="M61" s="34">
        <f t="shared" si="9"/>
        <v>21.3815549255451</v>
      </c>
      <c r="N61" s="35">
        <f t="shared" si="10"/>
        <v>0</v>
      </c>
      <c r="O61" s="36">
        <f t="shared" si="11"/>
        <v>21.3815549255451</v>
      </c>
      <c r="P61" s="37"/>
      <c r="Q61" s="4"/>
      <c r="R61" s="4"/>
    </row>
    <row r="62" spans="1:18" ht="18.75">
      <c r="A62" s="14">
        <v>92</v>
      </c>
      <c r="B62" s="13">
        <v>1367873925</v>
      </c>
      <c r="C62" s="13" t="s">
        <v>191</v>
      </c>
      <c r="D62" s="20" t="s">
        <v>159</v>
      </c>
      <c r="E62" s="16">
        <v>2</v>
      </c>
      <c r="F62" s="16">
        <v>60</v>
      </c>
      <c r="G62" s="17" t="s">
        <v>187</v>
      </c>
      <c r="H62" s="18">
        <f t="shared" si="6"/>
        <v>2</v>
      </c>
      <c r="I62" s="16">
        <f t="shared" si="7"/>
        <v>1.2</v>
      </c>
      <c r="J62" s="16">
        <v>0</v>
      </c>
      <c r="K62" s="16">
        <f t="shared" si="8"/>
        <v>3.2</v>
      </c>
      <c r="L62" s="33">
        <v>18.169622861229598</v>
      </c>
      <c r="M62" s="34">
        <f t="shared" si="9"/>
        <v>21.369622861229598</v>
      </c>
      <c r="N62" s="35">
        <f t="shared" si="10"/>
        <v>0</v>
      </c>
      <c r="O62" s="36">
        <f t="shared" si="11"/>
        <v>21.369622861229598</v>
      </c>
      <c r="P62" s="18"/>
      <c r="Q62" s="18"/>
      <c r="R62" s="47"/>
    </row>
    <row r="63" spans="1:18" ht="18.75">
      <c r="A63" s="13">
        <v>162</v>
      </c>
      <c r="B63" s="13">
        <v>1835331798</v>
      </c>
      <c r="C63" s="14" t="s">
        <v>292</v>
      </c>
      <c r="D63" s="15"/>
      <c r="E63" s="16">
        <v>0</v>
      </c>
      <c r="F63" s="16">
        <v>0</v>
      </c>
      <c r="G63" s="17" t="s">
        <v>187</v>
      </c>
      <c r="H63" s="18">
        <f t="shared" si="6"/>
        <v>0</v>
      </c>
      <c r="I63" s="16">
        <f t="shared" si="7"/>
        <v>0</v>
      </c>
      <c r="J63" s="16">
        <v>0</v>
      </c>
      <c r="K63" s="16">
        <f t="shared" si="8"/>
        <v>0</v>
      </c>
      <c r="L63" s="33">
        <v>20.7567942282801</v>
      </c>
      <c r="M63" s="34">
        <f t="shared" si="9"/>
        <v>20.7567942282801</v>
      </c>
      <c r="N63" s="35">
        <f t="shared" si="10"/>
        <v>0</v>
      </c>
      <c r="O63" s="36">
        <f t="shared" si="11"/>
        <v>20.7567942282801</v>
      </c>
      <c r="P63" s="4"/>
      <c r="Q63" s="4"/>
      <c r="R63" s="4"/>
    </row>
    <row r="64" spans="1:18" ht="20.25">
      <c r="A64" s="13">
        <v>172</v>
      </c>
      <c r="B64" s="13">
        <v>724061220</v>
      </c>
      <c r="C64" s="14" t="s">
        <v>337</v>
      </c>
      <c r="D64" s="27" t="s">
        <v>330</v>
      </c>
      <c r="E64" s="16">
        <v>0</v>
      </c>
      <c r="F64" s="16">
        <v>0</v>
      </c>
      <c r="G64" s="17" t="s">
        <v>187</v>
      </c>
      <c r="H64" s="18">
        <f t="shared" si="6"/>
        <v>0</v>
      </c>
      <c r="I64" s="16">
        <f t="shared" si="7"/>
        <v>0</v>
      </c>
      <c r="J64" s="16">
        <v>0</v>
      </c>
      <c r="K64" s="16">
        <f t="shared" si="8"/>
        <v>0</v>
      </c>
      <c r="L64" s="33">
        <v>20.3698834998366</v>
      </c>
      <c r="M64" s="34">
        <f t="shared" si="9"/>
        <v>20.3698834998366</v>
      </c>
      <c r="N64" s="35">
        <f t="shared" si="10"/>
        <v>0</v>
      </c>
      <c r="O64" s="36">
        <f t="shared" si="11"/>
        <v>20.3698834998366</v>
      </c>
      <c r="P64" s="4"/>
      <c r="Q64" s="4"/>
      <c r="R64" s="4"/>
    </row>
    <row r="65" spans="1:18" ht="18.75">
      <c r="A65" s="14">
        <v>43</v>
      </c>
      <c r="B65" s="13">
        <v>1853818182</v>
      </c>
      <c r="C65" s="13" t="s">
        <v>299</v>
      </c>
      <c r="D65" s="26" t="s">
        <v>89</v>
      </c>
      <c r="E65" s="16">
        <v>0</v>
      </c>
      <c r="F65" s="16">
        <v>0</v>
      </c>
      <c r="G65" s="17" t="s">
        <v>187</v>
      </c>
      <c r="H65" s="18">
        <f t="shared" si="6"/>
        <v>0</v>
      </c>
      <c r="I65" s="16">
        <f t="shared" si="7"/>
        <v>0</v>
      </c>
      <c r="J65" s="16">
        <v>0</v>
      </c>
      <c r="K65" s="16">
        <f t="shared" si="8"/>
        <v>0</v>
      </c>
      <c r="L65" s="33">
        <v>20.1826701372309</v>
      </c>
      <c r="M65" s="34">
        <f t="shared" si="9"/>
        <v>20.1826701372309</v>
      </c>
      <c r="N65" s="35">
        <f t="shared" si="10"/>
        <v>0</v>
      </c>
      <c r="O65" s="36">
        <f t="shared" si="11"/>
        <v>20.1826701372309</v>
      </c>
      <c r="P65" s="56"/>
      <c r="Q65" s="56"/>
      <c r="R65" s="37"/>
    </row>
    <row r="66" spans="1:18" ht="18.75">
      <c r="A66" s="13">
        <v>166</v>
      </c>
      <c r="B66" s="13">
        <v>76900076</v>
      </c>
      <c r="C66" s="14" t="s">
        <v>296</v>
      </c>
      <c r="D66" s="15"/>
      <c r="E66" s="16">
        <v>0</v>
      </c>
      <c r="F66" s="16">
        <v>0</v>
      </c>
      <c r="G66" s="17" t="s">
        <v>187</v>
      </c>
      <c r="H66" s="18">
        <f t="shared" si="6"/>
        <v>0</v>
      </c>
      <c r="I66" s="16">
        <f t="shared" si="7"/>
        <v>0</v>
      </c>
      <c r="J66" s="16">
        <v>0</v>
      </c>
      <c r="K66" s="16">
        <f t="shared" si="8"/>
        <v>0</v>
      </c>
      <c r="L66" s="33">
        <v>20.1080097559317</v>
      </c>
      <c r="M66" s="34">
        <f t="shared" si="9"/>
        <v>20.1080097559317</v>
      </c>
      <c r="N66" s="35">
        <f t="shared" si="10"/>
        <v>0</v>
      </c>
      <c r="O66" s="36">
        <f t="shared" si="11"/>
        <v>20.1080097559317</v>
      </c>
      <c r="P66" s="4"/>
      <c r="Q66" s="4"/>
      <c r="R66" s="4"/>
    </row>
    <row r="67" spans="1:18" ht="18.75">
      <c r="A67" s="13">
        <v>163</v>
      </c>
      <c r="B67" s="13">
        <v>1354654615</v>
      </c>
      <c r="C67" s="14" t="s">
        <v>293</v>
      </c>
      <c r="D67" s="55"/>
      <c r="E67" s="16">
        <v>0</v>
      </c>
      <c r="F67" s="16">
        <v>0</v>
      </c>
      <c r="G67" s="17" t="s">
        <v>187</v>
      </c>
      <c r="H67" s="18">
        <f t="shared" si="6"/>
        <v>0</v>
      </c>
      <c r="I67" s="16">
        <f t="shared" si="7"/>
        <v>0</v>
      </c>
      <c r="J67" s="16">
        <v>0</v>
      </c>
      <c r="K67" s="16">
        <f t="shared" si="8"/>
        <v>0</v>
      </c>
      <c r="L67" s="33">
        <v>19.263360960545</v>
      </c>
      <c r="M67" s="34">
        <f t="shared" si="9"/>
        <v>19.263360960545</v>
      </c>
      <c r="N67" s="35">
        <f t="shared" si="10"/>
        <v>0</v>
      </c>
      <c r="O67" s="36">
        <f t="shared" si="11"/>
        <v>19.263360960545</v>
      </c>
      <c r="P67" s="37"/>
      <c r="Q67" s="37"/>
      <c r="R67" s="37"/>
    </row>
  </sheetData>
  <autoFilter ref="A4:R67" xr:uid="{00000000-0009-0000-0000-00002E000000}">
    <sortState xmlns:xlrd2="http://schemas.microsoft.com/office/spreadsheetml/2017/richdata2" ref="A5:R67">
      <sortCondition descending="1" ref="M4"/>
    </sortState>
  </autoFilter>
  <mergeCells count="4">
    <mergeCell ref="A1:O1"/>
    <mergeCell ref="A2:O2"/>
    <mergeCell ref="A3:D3"/>
    <mergeCell ref="G3:O3"/>
  </mergeCells>
  <phoneticPr fontId="22" type="noConversion"/>
  <conditionalFormatting sqref="J67">
    <cfRule type="cellIs" dxfId="115" priority="1" operator="lessThan">
      <formula>1</formula>
    </cfRule>
  </conditionalFormatting>
  <conditionalFormatting sqref="J64:J66">
    <cfRule type="cellIs" dxfId="114" priority="3" operator="lessThan">
      <formula>1</formula>
    </cfRule>
  </conditionalFormatting>
  <conditionalFormatting sqref="J5:J63 E5:F67">
    <cfRule type="cellIs" dxfId="113" priority="4" operator="lessThan">
      <formula>1</formula>
    </cfRule>
  </conditionalFormatting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A83D-BBC7-4A18-853E-ABA7B1ADB823}">
  <sheetPr codeName="Sheet48"/>
  <dimension ref="A1:W67"/>
  <sheetViews>
    <sheetView topLeftCell="A28" zoomScale="90" zoomScaleNormal="90" workbookViewId="0">
      <selection activeCell="O5" sqref="O5:O67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3" ht="36.6" customHeight="1">
      <c r="A1" s="587" t="str">
        <f>CONCATENATE("157区 活动中心",T15,"年",T16,"月",T17,"日","分包贡献明细"," 统计：二三傻")</f>
        <v>157区 活动中心2020年8月29日分包贡献明细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8"/>
      <c r="Q1" s="28"/>
      <c r="R1" s="28"/>
      <c r="S1" s="38" t="s">
        <v>104</v>
      </c>
      <c r="T1" s="5">
        <v>55</v>
      </c>
      <c r="U1" s="3"/>
      <c r="V1" s="3"/>
      <c r="W1" s="3"/>
    </row>
    <row r="2" spans="1:23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9"/>
      <c r="Q2" s="29"/>
      <c r="R2" s="29"/>
      <c r="S2" s="39" t="s">
        <v>1</v>
      </c>
      <c r="T2" s="40" t="s">
        <v>105</v>
      </c>
      <c r="U2" s="41" t="s">
        <v>106</v>
      </c>
      <c r="V2" s="41" t="s">
        <v>107</v>
      </c>
      <c r="W2" s="42" t="s">
        <v>108</v>
      </c>
    </row>
    <row r="3" spans="1:23" ht="20.25">
      <c r="A3" s="584" t="s">
        <v>162</v>
      </c>
      <c r="B3" s="584"/>
      <c r="C3" s="584"/>
      <c r="D3" s="584"/>
      <c r="E3" s="8" t="s">
        <v>114</v>
      </c>
      <c r="F3" s="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"/>
      <c r="Q3" s="30"/>
      <c r="R3" s="30"/>
      <c r="S3" s="43" t="s">
        <v>166</v>
      </c>
      <c r="T3" s="44">
        <f>W3/$T$13</f>
        <v>10.625</v>
      </c>
      <c r="U3" s="39">
        <v>5</v>
      </c>
      <c r="V3" s="39">
        <v>7</v>
      </c>
      <c r="W3" s="39">
        <v>1700</v>
      </c>
    </row>
    <row r="4" spans="1:23" ht="40.5">
      <c r="A4" s="7" t="s">
        <v>11</v>
      </c>
      <c r="B4" s="10" t="s">
        <v>167</v>
      </c>
      <c r="C4" s="7" t="s">
        <v>12</v>
      </c>
      <c r="D4" s="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0" t="s">
        <v>171</v>
      </c>
      <c r="M4" s="32" t="s">
        <v>23</v>
      </c>
      <c r="N4" s="10" t="s">
        <v>22</v>
      </c>
      <c r="O4" s="10" t="s">
        <v>172</v>
      </c>
      <c r="P4" s="10" t="s">
        <v>115</v>
      </c>
      <c r="Q4" s="10" t="s">
        <v>116</v>
      </c>
      <c r="R4" s="10" t="s">
        <v>9</v>
      </c>
      <c r="S4" s="45" t="s">
        <v>173</v>
      </c>
      <c r="T4" s="44">
        <f>W4/$T$13</f>
        <v>8.75</v>
      </c>
      <c r="U4" s="39">
        <v>4</v>
      </c>
      <c r="V4" s="39">
        <v>6</v>
      </c>
      <c r="W4" s="39">
        <v>1400</v>
      </c>
    </row>
    <row r="5" spans="1:23" s="1" customFormat="1" ht="18.75">
      <c r="A5" s="14">
        <v>1</v>
      </c>
      <c r="B5" s="13">
        <v>1782151946</v>
      </c>
      <c r="C5" s="14" t="s">
        <v>303</v>
      </c>
      <c r="D5" s="13" t="s">
        <v>26</v>
      </c>
      <c r="E5" s="16">
        <v>4</v>
      </c>
      <c r="F5" s="16">
        <v>60</v>
      </c>
      <c r="G5" s="43" t="s">
        <v>166</v>
      </c>
      <c r="H5" s="18">
        <f>E5+IF(E5&gt;2,(E5-2)*0.5,0)</f>
        <v>5</v>
      </c>
      <c r="I5" s="16">
        <f>F5/$T$14</f>
        <v>1.2</v>
      </c>
      <c r="J5" s="16">
        <v>0</v>
      </c>
      <c r="K5" s="16">
        <f t="shared" ref="K5:K36" si="0">SUM(I5+H5+J5)</f>
        <v>6.2</v>
      </c>
      <c r="L5" s="33">
        <v>24.465</v>
      </c>
      <c r="M5" s="34">
        <f t="shared" ref="M5:M36" si="1">K5+L5</f>
        <v>30.664999999999999</v>
      </c>
      <c r="N5" s="35">
        <f t="shared" ref="N5:N36" si="2">VLOOKUP(G5,$S$3:$T$10,2,FALSE)</f>
        <v>10.625</v>
      </c>
      <c r="O5" s="36">
        <f t="shared" ref="O5:O36" si="3">M5-N5</f>
        <v>20.04</v>
      </c>
      <c r="P5" s="18"/>
      <c r="Q5" s="18"/>
      <c r="R5" s="18"/>
      <c r="S5" s="23" t="s">
        <v>175</v>
      </c>
      <c r="T5" s="44">
        <f>W5/$T$13</f>
        <v>6.875</v>
      </c>
      <c r="U5" s="46">
        <v>3</v>
      </c>
      <c r="V5" s="46">
        <v>5</v>
      </c>
      <c r="W5" s="46">
        <v>1100</v>
      </c>
    </row>
    <row r="6" spans="1:23" s="1" customFormat="1" ht="18.75">
      <c r="A6" s="14">
        <v>2</v>
      </c>
      <c r="B6" s="13">
        <v>13685366739</v>
      </c>
      <c r="C6" s="13" t="s">
        <v>30</v>
      </c>
      <c r="D6" s="24"/>
      <c r="E6" s="16">
        <v>0</v>
      </c>
      <c r="F6" s="16">
        <v>0</v>
      </c>
      <c r="G6" s="57" t="s">
        <v>187</v>
      </c>
      <c r="H6" s="18">
        <f>E6</f>
        <v>0</v>
      </c>
      <c r="I6" s="16">
        <f>F6/$T$13</f>
        <v>0</v>
      </c>
      <c r="J6" s="16">
        <v>0</v>
      </c>
      <c r="K6" s="16">
        <f t="shared" si="0"/>
        <v>0</v>
      </c>
      <c r="L6" s="33">
        <v>26.091306105356001</v>
      </c>
      <c r="M6" s="34">
        <f t="shared" si="1"/>
        <v>26.091306105356001</v>
      </c>
      <c r="N6" s="35">
        <f t="shared" si="2"/>
        <v>0</v>
      </c>
      <c r="O6" s="36">
        <f t="shared" si="3"/>
        <v>26.091306105356001</v>
      </c>
      <c r="P6" s="18"/>
      <c r="Q6" s="18"/>
      <c r="R6" s="18"/>
      <c r="S6" s="23"/>
      <c r="T6" s="44"/>
      <c r="U6" s="46"/>
      <c r="V6" s="46"/>
      <c r="W6" s="46"/>
    </row>
    <row r="7" spans="1:23" s="1" customFormat="1" ht="18.75">
      <c r="A7" s="14">
        <v>5</v>
      </c>
      <c r="B7" s="13">
        <v>1044399218</v>
      </c>
      <c r="C7" s="14" t="s">
        <v>309</v>
      </c>
      <c r="D7" s="13" t="s">
        <v>39</v>
      </c>
      <c r="E7" s="16">
        <v>4</v>
      </c>
      <c r="F7" s="16">
        <v>60</v>
      </c>
      <c r="G7" s="43" t="s">
        <v>166</v>
      </c>
      <c r="H7" s="18">
        <f t="shared" ref="H7:H38" si="4">E7+IF(E7&gt;2,(E7-2)*0.5,0)</f>
        <v>5</v>
      </c>
      <c r="I7" s="16">
        <f t="shared" ref="I7:I38" si="5">F7/$T$14</f>
        <v>1.2</v>
      </c>
      <c r="J7" s="16">
        <v>0</v>
      </c>
      <c r="K7" s="16">
        <f t="shared" si="0"/>
        <v>6.2</v>
      </c>
      <c r="L7" s="33">
        <v>24.4700825216777</v>
      </c>
      <c r="M7" s="34">
        <f t="shared" si="1"/>
        <v>30.670082521677699</v>
      </c>
      <c r="N7" s="35">
        <f t="shared" si="2"/>
        <v>10.625</v>
      </c>
      <c r="O7" s="36">
        <f t="shared" si="3"/>
        <v>20.045082521677699</v>
      </c>
      <c r="P7" s="18"/>
      <c r="Q7" s="18"/>
      <c r="R7" s="18"/>
      <c r="S7" s="19" t="s">
        <v>333</v>
      </c>
      <c r="T7" s="44">
        <f>W7/$T$13</f>
        <v>8.125</v>
      </c>
      <c r="U7" s="46">
        <v>4</v>
      </c>
      <c r="V7" s="46">
        <v>5</v>
      </c>
      <c r="W7" s="46">
        <v>1300</v>
      </c>
    </row>
    <row r="8" spans="1:23" s="1" customFormat="1" ht="18.75">
      <c r="A8" s="14">
        <v>10</v>
      </c>
      <c r="B8" s="13">
        <v>2108977014</v>
      </c>
      <c r="C8" s="14" t="s">
        <v>305</v>
      </c>
      <c r="D8" s="13" t="s">
        <v>49</v>
      </c>
      <c r="E8" s="16">
        <v>1</v>
      </c>
      <c r="F8" s="16">
        <v>60</v>
      </c>
      <c r="G8" s="57" t="s">
        <v>187</v>
      </c>
      <c r="H8" s="18">
        <f t="shared" si="4"/>
        <v>1</v>
      </c>
      <c r="I8" s="16">
        <f t="shared" si="5"/>
        <v>1.2</v>
      </c>
      <c r="J8" s="16">
        <v>0</v>
      </c>
      <c r="K8" s="16">
        <f t="shared" si="0"/>
        <v>2.2000000000000002</v>
      </c>
      <c r="L8" s="33">
        <v>22.2097293799185</v>
      </c>
      <c r="M8" s="34">
        <f t="shared" si="1"/>
        <v>24.409729379918499</v>
      </c>
      <c r="N8" s="35">
        <f t="shared" si="2"/>
        <v>0</v>
      </c>
      <c r="O8" s="36">
        <f t="shared" si="3"/>
        <v>24.409729379918499</v>
      </c>
      <c r="P8" s="18"/>
      <c r="Q8" s="18"/>
      <c r="R8" s="18"/>
      <c r="S8" s="22" t="s">
        <v>334</v>
      </c>
      <c r="T8" s="44">
        <f>W8/$T$13</f>
        <v>6.25</v>
      </c>
      <c r="U8" s="46">
        <v>3</v>
      </c>
      <c r="V8" s="46">
        <v>4</v>
      </c>
      <c r="W8" s="46">
        <v>1000</v>
      </c>
    </row>
    <row r="9" spans="1:23" s="1" customFormat="1" ht="18.75">
      <c r="A9" s="14">
        <v>15</v>
      </c>
      <c r="B9" s="13">
        <v>388960345</v>
      </c>
      <c r="C9" s="13" t="s">
        <v>59</v>
      </c>
      <c r="D9" s="20"/>
      <c r="E9" s="16">
        <v>3</v>
      </c>
      <c r="F9" s="16">
        <v>60</v>
      </c>
      <c r="G9" s="43" t="s">
        <v>166</v>
      </c>
      <c r="H9" s="18">
        <f t="shared" si="4"/>
        <v>3.5</v>
      </c>
      <c r="I9" s="16">
        <f t="shared" si="5"/>
        <v>1.2</v>
      </c>
      <c r="J9" s="16">
        <v>0</v>
      </c>
      <c r="K9" s="16">
        <f t="shared" si="0"/>
        <v>4.7</v>
      </c>
      <c r="L9" s="33">
        <v>25.691986980895098</v>
      </c>
      <c r="M9" s="34">
        <f t="shared" si="1"/>
        <v>30.391986980895098</v>
      </c>
      <c r="N9" s="35">
        <f t="shared" si="2"/>
        <v>10.625</v>
      </c>
      <c r="O9" s="36">
        <f t="shared" si="3"/>
        <v>19.766986980895098</v>
      </c>
      <c r="P9" s="18"/>
      <c r="Q9" s="18"/>
      <c r="R9" s="18"/>
      <c r="S9" s="23" t="s">
        <v>335</v>
      </c>
      <c r="T9" s="44">
        <f>W9/$T$13</f>
        <v>4.375</v>
      </c>
      <c r="U9" s="46">
        <v>2</v>
      </c>
      <c r="V9" s="46">
        <v>3</v>
      </c>
      <c r="W9" s="46">
        <v>700</v>
      </c>
    </row>
    <row r="10" spans="1:23" s="1" customFormat="1" ht="18.75">
      <c r="A10" s="14">
        <v>23</v>
      </c>
      <c r="B10" s="13">
        <v>340156892</v>
      </c>
      <c r="C10" s="14" t="s">
        <v>313</v>
      </c>
      <c r="D10" s="13" t="s">
        <v>70</v>
      </c>
      <c r="E10" s="16">
        <v>0</v>
      </c>
      <c r="F10" s="16">
        <v>0</v>
      </c>
      <c r="G10" s="57" t="s">
        <v>187</v>
      </c>
      <c r="H10" s="18">
        <f t="shared" si="4"/>
        <v>0</v>
      </c>
      <c r="I10" s="16">
        <f t="shared" si="5"/>
        <v>0</v>
      </c>
      <c r="J10" s="16">
        <v>0</v>
      </c>
      <c r="K10" s="16">
        <f t="shared" si="0"/>
        <v>0</v>
      </c>
      <c r="L10" s="33">
        <v>23.623628463138498</v>
      </c>
      <c r="M10" s="34">
        <f t="shared" si="1"/>
        <v>23.623628463138498</v>
      </c>
      <c r="N10" s="35">
        <f t="shared" si="2"/>
        <v>0</v>
      </c>
      <c r="O10" s="36">
        <f t="shared" si="3"/>
        <v>23.623628463138498</v>
      </c>
      <c r="P10" s="18"/>
      <c r="Q10" s="18"/>
      <c r="R10" s="18"/>
      <c r="S10" s="49" t="s">
        <v>187</v>
      </c>
      <c r="T10" s="2">
        <v>0</v>
      </c>
      <c r="U10" s="2"/>
      <c r="V10" s="2"/>
      <c r="W10" s="2"/>
    </row>
    <row r="11" spans="1:23" s="1" customFormat="1" ht="18.75">
      <c r="A11" s="14">
        <v>26</v>
      </c>
      <c r="B11" s="13">
        <v>1754932067</v>
      </c>
      <c r="C11" s="14" t="s">
        <v>314</v>
      </c>
      <c r="D11" s="13" t="s">
        <v>72</v>
      </c>
      <c r="E11" s="16">
        <v>4</v>
      </c>
      <c r="F11" s="16">
        <v>40</v>
      </c>
      <c r="G11" s="23" t="s">
        <v>175</v>
      </c>
      <c r="H11" s="18">
        <f t="shared" si="4"/>
        <v>5</v>
      </c>
      <c r="I11" s="16">
        <f t="shared" si="5"/>
        <v>0.8</v>
      </c>
      <c r="J11" s="16">
        <v>0</v>
      </c>
      <c r="K11" s="16">
        <f t="shared" si="0"/>
        <v>5.8</v>
      </c>
      <c r="L11" s="33">
        <v>20.485023516993898</v>
      </c>
      <c r="M11" s="34">
        <f t="shared" si="1"/>
        <v>26.285023516993899</v>
      </c>
      <c r="N11" s="35">
        <f t="shared" si="2"/>
        <v>6.875</v>
      </c>
      <c r="O11" s="36">
        <f t="shared" si="3"/>
        <v>19.410023516993899</v>
      </c>
      <c r="P11" s="18"/>
      <c r="Q11" s="18"/>
      <c r="R11" s="18"/>
      <c r="S11" s="50"/>
    </row>
    <row r="12" spans="1:23" s="1" customFormat="1" ht="18.75">
      <c r="A12" s="14">
        <v>33</v>
      </c>
      <c r="B12" s="13">
        <v>1006436515</v>
      </c>
      <c r="C12" s="14" t="s">
        <v>312</v>
      </c>
      <c r="D12" s="13" t="s">
        <v>79</v>
      </c>
      <c r="E12" s="16">
        <v>4</v>
      </c>
      <c r="F12" s="16">
        <v>60</v>
      </c>
      <c r="G12" s="45" t="s">
        <v>173</v>
      </c>
      <c r="H12" s="18">
        <f t="shared" si="4"/>
        <v>5</v>
      </c>
      <c r="I12" s="16">
        <f t="shared" si="5"/>
        <v>1.2</v>
      </c>
      <c r="J12" s="16">
        <v>0</v>
      </c>
      <c r="K12" s="16">
        <f t="shared" si="0"/>
        <v>6.2</v>
      </c>
      <c r="L12" s="33">
        <v>21.887550503049301</v>
      </c>
      <c r="M12" s="34">
        <f t="shared" si="1"/>
        <v>28.0875505030493</v>
      </c>
      <c r="N12" s="35">
        <f t="shared" si="2"/>
        <v>8.75</v>
      </c>
      <c r="O12" s="36">
        <f t="shared" si="3"/>
        <v>19.3375505030493</v>
      </c>
      <c r="P12" s="18"/>
      <c r="Q12" s="18"/>
      <c r="R12" s="4"/>
      <c r="S12" s="51" t="s">
        <v>209</v>
      </c>
      <c r="T12" s="1">
        <v>15000</v>
      </c>
    </row>
    <row r="13" spans="1:23" s="2" customFormat="1" ht="18.75">
      <c r="A13" s="14">
        <v>34</v>
      </c>
      <c r="B13" s="13">
        <v>2021794494</v>
      </c>
      <c r="C13" s="13" t="s">
        <v>80</v>
      </c>
      <c r="D13" s="20"/>
      <c r="E13" s="16">
        <v>0</v>
      </c>
      <c r="F13" s="16">
        <v>0</v>
      </c>
      <c r="G13" s="57" t="s">
        <v>187</v>
      </c>
      <c r="H13" s="18">
        <f t="shared" si="4"/>
        <v>0</v>
      </c>
      <c r="I13" s="16">
        <f t="shared" si="5"/>
        <v>0</v>
      </c>
      <c r="J13" s="16">
        <v>0</v>
      </c>
      <c r="K13" s="16">
        <f t="shared" si="0"/>
        <v>0</v>
      </c>
      <c r="L13" s="33">
        <v>25.946774947024199</v>
      </c>
      <c r="M13" s="34">
        <f t="shared" si="1"/>
        <v>25.946774947024199</v>
      </c>
      <c r="N13" s="35">
        <f t="shared" si="2"/>
        <v>0</v>
      </c>
      <c r="O13" s="36">
        <f t="shared" si="3"/>
        <v>25.946774947024199</v>
      </c>
      <c r="P13" s="18"/>
      <c r="Q13" s="18"/>
      <c r="R13" s="47"/>
      <c r="S13" s="52" t="s">
        <v>210</v>
      </c>
      <c r="T13" s="53">
        <v>160</v>
      </c>
      <c r="U13" s="1"/>
      <c r="V13" s="1"/>
      <c r="W13" s="1"/>
    </row>
    <row r="14" spans="1:23" s="2" customFormat="1" ht="18.75">
      <c r="A14" s="14">
        <v>43</v>
      </c>
      <c r="B14" s="13">
        <v>1853818182</v>
      </c>
      <c r="C14" s="13" t="s">
        <v>299</v>
      </c>
      <c r="D14" s="13" t="s">
        <v>89</v>
      </c>
      <c r="E14" s="16">
        <v>0</v>
      </c>
      <c r="F14" s="16">
        <v>0</v>
      </c>
      <c r="G14" s="57" t="s">
        <v>187</v>
      </c>
      <c r="H14" s="18">
        <f t="shared" si="4"/>
        <v>0</v>
      </c>
      <c r="I14" s="16">
        <f t="shared" si="5"/>
        <v>0</v>
      </c>
      <c r="J14" s="16">
        <v>0</v>
      </c>
      <c r="K14" s="16">
        <f t="shared" si="0"/>
        <v>0</v>
      </c>
      <c r="L14" s="33">
        <v>20.1826701372309</v>
      </c>
      <c r="M14" s="34">
        <f t="shared" si="1"/>
        <v>20.1826701372309</v>
      </c>
      <c r="N14" s="35">
        <f t="shared" si="2"/>
        <v>0</v>
      </c>
      <c r="O14" s="36">
        <f t="shared" si="3"/>
        <v>20.1826701372309</v>
      </c>
      <c r="P14" s="18"/>
      <c r="Q14" s="18"/>
      <c r="R14" s="4"/>
      <c r="S14" s="54" t="s">
        <v>256</v>
      </c>
      <c r="T14" s="53">
        <v>50</v>
      </c>
      <c r="U14" s="1"/>
      <c r="V14" s="1"/>
      <c r="W14" s="1"/>
    </row>
    <row r="15" spans="1:23" s="2" customFormat="1" ht="18.75">
      <c r="A15" s="14">
        <v>46</v>
      </c>
      <c r="B15" s="13">
        <v>2109182835</v>
      </c>
      <c r="C15" s="14" t="s">
        <v>308</v>
      </c>
      <c r="D15" s="13" t="s">
        <v>92</v>
      </c>
      <c r="E15" s="16">
        <v>4</v>
      </c>
      <c r="F15" s="16">
        <v>60</v>
      </c>
      <c r="G15" s="23" t="s">
        <v>175</v>
      </c>
      <c r="H15" s="18">
        <f t="shared" si="4"/>
        <v>5</v>
      </c>
      <c r="I15" s="16">
        <f t="shared" si="5"/>
        <v>1.2</v>
      </c>
      <c r="J15" s="16">
        <v>0</v>
      </c>
      <c r="K15" s="16">
        <f t="shared" si="0"/>
        <v>6.2</v>
      </c>
      <c r="L15" s="33">
        <v>20.306364829194699</v>
      </c>
      <c r="M15" s="34">
        <f t="shared" si="1"/>
        <v>26.506364829194698</v>
      </c>
      <c r="N15" s="35">
        <f t="shared" si="2"/>
        <v>6.875</v>
      </c>
      <c r="O15" s="36">
        <f t="shared" si="3"/>
        <v>19.631364829194698</v>
      </c>
      <c r="P15" s="18"/>
      <c r="Q15" s="18"/>
      <c r="R15" s="18"/>
      <c r="S15" s="1" t="s">
        <v>212</v>
      </c>
      <c r="T15" s="53">
        <v>2020</v>
      </c>
      <c r="U15" s="1"/>
      <c r="V15" s="1"/>
      <c r="W15" s="1"/>
    </row>
    <row r="16" spans="1:23" s="2" customFormat="1" ht="18.75">
      <c r="A16" s="14">
        <v>49</v>
      </c>
      <c r="B16" s="13">
        <v>311361673</v>
      </c>
      <c r="C16" s="13" t="s">
        <v>298</v>
      </c>
      <c r="D16" s="20" t="s">
        <v>95</v>
      </c>
      <c r="E16" s="16">
        <v>4</v>
      </c>
      <c r="F16" s="16">
        <v>40</v>
      </c>
      <c r="G16" s="45" t="s">
        <v>173</v>
      </c>
      <c r="H16" s="18">
        <f t="shared" si="4"/>
        <v>5</v>
      </c>
      <c r="I16" s="16">
        <f t="shared" si="5"/>
        <v>0.8</v>
      </c>
      <c r="J16" s="16">
        <v>0</v>
      </c>
      <c r="K16" s="16">
        <f t="shared" si="0"/>
        <v>5.8</v>
      </c>
      <c r="L16" s="33">
        <v>23.92</v>
      </c>
      <c r="M16" s="34">
        <f t="shared" si="1"/>
        <v>29.720000000000002</v>
      </c>
      <c r="N16" s="35">
        <f t="shared" si="2"/>
        <v>8.75</v>
      </c>
      <c r="O16" s="36">
        <f t="shared" si="3"/>
        <v>20.970000000000002</v>
      </c>
      <c r="P16" s="18"/>
      <c r="Q16" s="18"/>
      <c r="R16" s="18"/>
      <c r="S16" s="1" t="s">
        <v>213</v>
      </c>
      <c r="T16" s="53">
        <v>8</v>
      </c>
      <c r="U16" s="1"/>
      <c r="V16" s="1"/>
      <c r="W16" s="1"/>
    </row>
    <row r="17" spans="1:23" s="2" customFormat="1" ht="18.75">
      <c r="A17" s="14">
        <v>53</v>
      </c>
      <c r="B17" s="13">
        <v>500959924</v>
      </c>
      <c r="C17" s="14" t="s">
        <v>310</v>
      </c>
      <c r="D17" s="20" t="s">
        <v>99</v>
      </c>
      <c r="E17" s="16">
        <v>4</v>
      </c>
      <c r="F17" s="16">
        <v>60</v>
      </c>
      <c r="G17" s="43" t="s">
        <v>166</v>
      </c>
      <c r="H17" s="18">
        <f t="shared" si="4"/>
        <v>5</v>
      </c>
      <c r="I17" s="16">
        <f t="shared" si="5"/>
        <v>1.2</v>
      </c>
      <c r="J17" s="16">
        <v>0</v>
      </c>
      <c r="K17" s="16">
        <f t="shared" si="0"/>
        <v>6.2</v>
      </c>
      <c r="L17" s="33">
        <v>25.241302664048199</v>
      </c>
      <c r="M17" s="34">
        <f t="shared" si="1"/>
        <v>31.441302664048198</v>
      </c>
      <c r="N17" s="35">
        <f t="shared" si="2"/>
        <v>10.625</v>
      </c>
      <c r="O17" s="36">
        <f t="shared" si="3"/>
        <v>20.816302664048198</v>
      </c>
      <c r="P17" s="18"/>
      <c r="Q17" s="18"/>
      <c r="R17" s="18"/>
      <c r="S17" s="1" t="s">
        <v>214</v>
      </c>
      <c r="T17" s="53">
        <v>29</v>
      </c>
      <c r="U17" s="1"/>
      <c r="V17" s="1"/>
      <c r="W17" s="1"/>
    </row>
    <row r="18" spans="1:23" s="2" customFormat="1" ht="18.75">
      <c r="A18" s="14">
        <v>58</v>
      </c>
      <c r="B18" s="13">
        <v>1875367946</v>
      </c>
      <c r="C18" s="14" t="s">
        <v>121</v>
      </c>
      <c r="D18" s="14"/>
      <c r="E18" s="16">
        <v>0</v>
      </c>
      <c r="F18" s="16">
        <v>0</v>
      </c>
      <c r="G18" s="57" t="s">
        <v>187</v>
      </c>
      <c r="H18" s="18">
        <f t="shared" si="4"/>
        <v>0</v>
      </c>
      <c r="I18" s="16">
        <f t="shared" si="5"/>
        <v>0</v>
      </c>
      <c r="J18" s="16">
        <v>0</v>
      </c>
      <c r="K18" s="16">
        <f t="shared" si="0"/>
        <v>0</v>
      </c>
      <c r="L18" s="33">
        <v>30.269561407363501</v>
      </c>
      <c r="M18" s="34">
        <f t="shared" si="1"/>
        <v>30.269561407363501</v>
      </c>
      <c r="N18" s="35">
        <f t="shared" si="2"/>
        <v>0</v>
      </c>
      <c r="O18" s="36">
        <f t="shared" si="3"/>
        <v>30.269561407363501</v>
      </c>
      <c r="P18" s="18"/>
      <c r="Q18" s="18"/>
      <c r="R18" s="18"/>
      <c r="S18" s="1"/>
      <c r="T18" s="1"/>
      <c r="U18" s="1"/>
      <c r="V18" s="1"/>
      <c r="W18" s="1"/>
    </row>
    <row r="19" spans="1:23" s="2" customFormat="1" ht="18.75">
      <c r="A19" s="14">
        <v>62</v>
      </c>
      <c r="B19" s="13">
        <v>643913124</v>
      </c>
      <c r="C19" s="14" t="s">
        <v>301</v>
      </c>
      <c r="D19" s="13" t="s">
        <v>125</v>
      </c>
      <c r="E19" s="16">
        <v>0</v>
      </c>
      <c r="F19" s="16">
        <v>0</v>
      </c>
      <c r="G19" s="57" t="s">
        <v>187</v>
      </c>
      <c r="H19" s="18">
        <f t="shared" si="4"/>
        <v>0</v>
      </c>
      <c r="I19" s="16">
        <f t="shared" si="5"/>
        <v>0</v>
      </c>
      <c r="J19" s="16">
        <v>0</v>
      </c>
      <c r="K19" s="16">
        <f t="shared" si="0"/>
        <v>0</v>
      </c>
      <c r="L19" s="33">
        <v>26.404814009244099</v>
      </c>
      <c r="M19" s="34">
        <f t="shared" si="1"/>
        <v>26.404814009244099</v>
      </c>
      <c r="N19" s="35">
        <f t="shared" si="2"/>
        <v>0</v>
      </c>
      <c r="O19" s="36">
        <f t="shared" si="3"/>
        <v>26.404814009244099</v>
      </c>
      <c r="P19" s="18"/>
      <c r="Q19" s="18"/>
      <c r="R19" s="18"/>
      <c r="S19" s="1"/>
      <c r="T19" s="1"/>
      <c r="U19" s="1"/>
      <c r="V19" s="1"/>
      <c r="W19" s="1"/>
    </row>
    <row r="20" spans="1:23" s="2" customFormat="1" ht="18.75">
      <c r="A20" s="14">
        <v>78</v>
      </c>
      <c r="B20" s="13">
        <v>783202763</v>
      </c>
      <c r="C20" s="14" t="s">
        <v>322</v>
      </c>
      <c r="D20" s="13" t="s">
        <v>148</v>
      </c>
      <c r="E20" s="16">
        <v>0</v>
      </c>
      <c r="F20" s="16">
        <v>0</v>
      </c>
      <c r="G20" s="57" t="s">
        <v>187</v>
      </c>
      <c r="H20" s="18">
        <f t="shared" si="4"/>
        <v>0</v>
      </c>
      <c r="I20" s="16">
        <f t="shared" si="5"/>
        <v>0</v>
      </c>
      <c r="J20" s="16">
        <v>0</v>
      </c>
      <c r="K20" s="16">
        <f t="shared" si="0"/>
        <v>0</v>
      </c>
      <c r="L20" s="33">
        <v>22.456848680342301</v>
      </c>
      <c r="M20" s="34">
        <f t="shared" si="1"/>
        <v>22.456848680342301</v>
      </c>
      <c r="N20" s="35">
        <f t="shared" si="2"/>
        <v>0</v>
      </c>
      <c r="O20" s="36">
        <f t="shared" si="3"/>
        <v>22.456848680342301</v>
      </c>
      <c r="P20" s="18"/>
      <c r="Q20" s="18"/>
      <c r="R20" s="18"/>
      <c r="S20" s="1"/>
      <c r="T20" s="1"/>
      <c r="U20" s="1"/>
      <c r="V20" s="1"/>
      <c r="W20" s="1"/>
    </row>
    <row r="21" spans="1:23" s="2" customFormat="1" ht="20.25">
      <c r="A21" s="14">
        <v>82</v>
      </c>
      <c r="B21" s="13">
        <v>982362214</v>
      </c>
      <c r="C21" s="14" t="s">
        <v>340</v>
      </c>
      <c r="D21" s="13" t="s">
        <v>144</v>
      </c>
      <c r="E21" s="16">
        <v>4</v>
      </c>
      <c r="F21" s="16">
        <v>60</v>
      </c>
      <c r="G21" s="43" t="s">
        <v>166</v>
      </c>
      <c r="H21" s="18">
        <f t="shared" si="4"/>
        <v>5</v>
      </c>
      <c r="I21" s="16">
        <f t="shared" si="5"/>
        <v>1.2</v>
      </c>
      <c r="J21" s="16">
        <v>0</v>
      </c>
      <c r="K21" s="16">
        <f t="shared" si="0"/>
        <v>6.2</v>
      </c>
      <c r="L21" s="33">
        <v>25.5196844779956</v>
      </c>
      <c r="M21" s="34">
        <f t="shared" si="1"/>
        <v>31.7196844779956</v>
      </c>
      <c r="N21" s="35">
        <f t="shared" si="2"/>
        <v>10.625</v>
      </c>
      <c r="O21" s="36">
        <f t="shared" si="3"/>
        <v>21.0946844779956</v>
      </c>
      <c r="P21" s="18"/>
      <c r="Q21" s="18"/>
      <c r="R21" s="18"/>
      <c r="S21" s="1"/>
      <c r="T21" s="1"/>
      <c r="U21" s="1"/>
      <c r="V21" s="1"/>
      <c r="W21" s="1"/>
    </row>
    <row r="22" spans="1:23" s="2" customFormat="1" ht="18.75">
      <c r="A22" s="14">
        <v>87</v>
      </c>
      <c r="B22" s="13">
        <v>1126397085</v>
      </c>
      <c r="C22" s="14" t="s">
        <v>311</v>
      </c>
      <c r="D22" s="13" t="s">
        <v>153</v>
      </c>
      <c r="E22" s="16">
        <v>0</v>
      </c>
      <c r="F22" s="16">
        <v>0</v>
      </c>
      <c r="G22" s="57" t="s">
        <v>187</v>
      </c>
      <c r="H22" s="18">
        <f t="shared" si="4"/>
        <v>0</v>
      </c>
      <c r="I22" s="16">
        <f t="shared" si="5"/>
        <v>0</v>
      </c>
      <c r="J22" s="16">
        <v>0</v>
      </c>
      <c r="K22" s="16">
        <f t="shared" si="0"/>
        <v>0</v>
      </c>
      <c r="L22" s="33">
        <v>25.1062847920381</v>
      </c>
      <c r="M22" s="34">
        <f t="shared" si="1"/>
        <v>25.1062847920381</v>
      </c>
      <c r="N22" s="35">
        <f t="shared" si="2"/>
        <v>0</v>
      </c>
      <c r="O22" s="36">
        <f t="shared" si="3"/>
        <v>25.1062847920381</v>
      </c>
      <c r="P22" s="18"/>
      <c r="Q22" s="18"/>
      <c r="R22" s="18"/>
      <c r="S22" s="1"/>
      <c r="T22" s="1"/>
      <c r="U22" s="1"/>
      <c r="V22" s="1"/>
      <c r="W22" s="1"/>
    </row>
    <row r="23" spans="1:23" s="1" customFormat="1" ht="18.75">
      <c r="A23" s="14">
        <v>92</v>
      </c>
      <c r="B23" s="13">
        <v>1367873925</v>
      </c>
      <c r="C23" s="13" t="s">
        <v>191</v>
      </c>
      <c r="D23" s="20" t="s">
        <v>159</v>
      </c>
      <c r="E23" s="16">
        <v>4</v>
      </c>
      <c r="F23" s="16">
        <v>60</v>
      </c>
      <c r="G23" s="23" t="s">
        <v>175</v>
      </c>
      <c r="H23" s="18">
        <f t="shared" si="4"/>
        <v>5</v>
      </c>
      <c r="I23" s="16">
        <f t="shared" si="5"/>
        <v>1.2</v>
      </c>
      <c r="J23" s="16">
        <v>0</v>
      </c>
      <c r="K23" s="16">
        <f t="shared" si="0"/>
        <v>6.2</v>
      </c>
      <c r="L23" s="33">
        <v>21.369622861229598</v>
      </c>
      <c r="M23" s="34">
        <f t="shared" si="1"/>
        <v>27.569622861229597</v>
      </c>
      <c r="N23" s="35">
        <f t="shared" si="2"/>
        <v>6.875</v>
      </c>
      <c r="O23" s="36">
        <f t="shared" si="3"/>
        <v>20.694622861229597</v>
      </c>
      <c r="P23" s="18"/>
      <c r="Q23" s="18"/>
      <c r="R23" s="47"/>
    </row>
    <row r="24" spans="1:23" s="1" customFormat="1" ht="18.75">
      <c r="A24" s="14">
        <v>94</v>
      </c>
      <c r="B24" s="13">
        <v>1885772704</v>
      </c>
      <c r="C24" s="13" t="s">
        <v>180</v>
      </c>
      <c r="D24" s="20"/>
      <c r="E24" s="16">
        <v>0</v>
      </c>
      <c r="F24" s="16">
        <v>0</v>
      </c>
      <c r="G24" s="57" t="s">
        <v>187</v>
      </c>
      <c r="H24" s="18">
        <f t="shared" si="4"/>
        <v>0</v>
      </c>
      <c r="I24" s="16">
        <f t="shared" si="5"/>
        <v>0</v>
      </c>
      <c r="J24" s="16">
        <v>0</v>
      </c>
      <c r="K24" s="16">
        <f t="shared" si="0"/>
        <v>0</v>
      </c>
      <c r="L24" s="33">
        <v>29.053106055752899</v>
      </c>
      <c r="M24" s="34">
        <f t="shared" si="1"/>
        <v>29.053106055752899</v>
      </c>
      <c r="N24" s="35">
        <f t="shared" si="2"/>
        <v>0</v>
      </c>
      <c r="O24" s="36">
        <f t="shared" si="3"/>
        <v>29.053106055752899</v>
      </c>
      <c r="P24" s="18"/>
      <c r="Q24" s="18"/>
      <c r="R24" s="47"/>
    </row>
    <row r="25" spans="1:23" s="1" customFormat="1" ht="18.75">
      <c r="A25" s="14">
        <v>103</v>
      </c>
      <c r="B25" s="13">
        <v>1540443440</v>
      </c>
      <c r="C25" s="13" t="s">
        <v>326</v>
      </c>
      <c r="D25" s="13" t="s">
        <v>193</v>
      </c>
      <c r="E25" s="16">
        <v>2</v>
      </c>
      <c r="F25" s="16">
        <v>40</v>
      </c>
      <c r="G25" s="23" t="s">
        <v>175</v>
      </c>
      <c r="H25" s="18">
        <f t="shared" si="4"/>
        <v>2</v>
      </c>
      <c r="I25" s="16">
        <f t="shared" si="5"/>
        <v>0.8</v>
      </c>
      <c r="J25" s="16">
        <v>0</v>
      </c>
      <c r="K25" s="16">
        <f t="shared" si="0"/>
        <v>2.8</v>
      </c>
      <c r="L25" s="33">
        <v>21.868745987166701</v>
      </c>
      <c r="M25" s="34">
        <f t="shared" si="1"/>
        <v>24.668745987166702</v>
      </c>
      <c r="N25" s="35">
        <f t="shared" si="2"/>
        <v>6.875</v>
      </c>
      <c r="O25" s="36">
        <f t="shared" si="3"/>
        <v>17.793745987166702</v>
      </c>
      <c r="P25" s="18"/>
      <c r="Q25" s="18"/>
      <c r="R25" s="18"/>
    </row>
    <row r="26" spans="1:23" s="1" customFormat="1" ht="18.75" customHeight="1">
      <c r="A26" s="14">
        <v>107</v>
      </c>
      <c r="B26" s="13">
        <v>662528105</v>
      </c>
      <c r="C26" s="13" t="s">
        <v>195</v>
      </c>
      <c r="D26" s="20"/>
      <c r="E26" s="16">
        <v>0</v>
      </c>
      <c r="F26" s="16">
        <v>0</v>
      </c>
      <c r="G26" s="57" t="s">
        <v>187</v>
      </c>
      <c r="H26" s="18">
        <f t="shared" si="4"/>
        <v>0</v>
      </c>
      <c r="I26" s="16">
        <f t="shared" si="5"/>
        <v>0</v>
      </c>
      <c r="J26" s="16">
        <v>0</v>
      </c>
      <c r="K26" s="16">
        <f t="shared" si="0"/>
        <v>0</v>
      </c>
      <c r="L26" s="33">
        <v>28.128268565663902</v>
      </c>
      <c r="M26" s="34">
        <f t="shared" si="1"/>
        <v>28.128268565663902</v>
      </c>
      <c r="N26" s="35">
        <f t="shared" si="2"/>
        <v>0</v>
      </c>
      <c r="O26" s="36">
        <f t="shared" si="3"/>
        <v>28.128268565663902</v>
      </c>
      <c r="P26" s="18"/>
      <c r="Q26" s="18"/>
      <c r="R26" s="47"/>
    </row>
    <row r="27" spans="1:23" s="1" customFormat="1" ht="20.25">
      <c r="A27" s="13">
        <v>110</v>
      </c>
      <c r="B27" s="13">
        <v>1968703358</v>
      </c>
      <c r="C27" s="14" t="s">
        <v>343</v>
      </c>
      <c r="D27" s="13" t="s">
        <v>239</v>
      </c>
      <c r="E27" s="16">
        <v>4</v>
      </c>
      <c r="F27" s="16">
        <v>60</v>
      </c>
      <c r="G27" s="43" t="s">
        <v>166</v>
      </c>
      <c r="H27" s="18">
        <f t="shared" si="4"/>
        <v>5</v>
      </c>
      <c r="I27" s="16">
        <f t="shared" si="5"/>
        <v>1.2</v>
      </c>
      <c r="J27" s="16">
        <v>0</v>
      </c>
      <c r="K27" s="16">
        <f t="shared" si="0"/>
        <v>6.2</v>
      </c>
      <c r="L27" s="33">
        <v>25.254999999999999</v>
      </c>
      <c r="M27" s="34">
        <f t="shared" si="1"/>
        <v>31.454999999999998</v>
      </c>
      <c r="N27" s="35">
        <f t="shared" si="2"/>
        <v>10.625</v>
      </c>
      <c r="O27" s="36">
        <f t="shared" si="3"/>
        <v>20.83</v>
      </c>
      <c r="P27" s="18"/>
      <c r="Q27" s="18"/>
      <c r="R27" s="33"/>
    </row>
    <row r="28" spans="1:23" s="1" customFormat="1" ht="18.75">
      <c r="A28" s="13">
        <v>116</v>
      </c>
      <c r="B28" s="13">
        <v>2122596917</v>
      </c>
      <c r="C28" s="14" t="s">
        <v>315</v>
      </c>
      <c r="D28" s="13" t="s">
        <v>217</v>
      </c>
      <c r="E28" s="16">
        <v>3</v>
      </c>
      <c r="F28" s="16">
        <v>60</v>
      </c>
      <c r="G28" s="45" t="s">
        <v>173</v>
      </c>
      <c r="H28" s="18">
        <f t="shared" si="4"/>
        <v>3.5</v>
      </c>
      <c r="I28" s="16">
        <f t="shared" si="5"/>
        <v>1.2</v>
      </c>
      <c r="J28" s="16">
        <v>0</v>
      </c>
      <c r="K28" s="16">
        <f t="shared" si="0"/>
        <v>4.7</v>
      </c>
      <c r="L28" s="33">
        <v>24.593985069144001</v>
      </c>
      <c r="M28" s="34">
        <f t="shared" si="1"/>
        <v>29.293985069144</v>
      </c>
      <c r="N28" s="35">
        <f t="shared" si="2"/>
        <v>8.75</v>
      </c>
      <c r="O28" s="36">
        <f t="shared" si="3"/>
        <v>20.543985069144</v>
      </c>
      <c r="P28" s="18"/>
      <c r="Q28" s="18"/>
      <c r="R28" s="48"/>
    </row>
    <row r="29" spans="1:23" s="2" customFormat="1" ht="18.75">
      <c r="A29" s="13">
        <v>118</v>
      </c>
      <c r="B29" s="13">
        <v>2018112397</v>
      </c>
      <c r="C29" s="14" t="s">
        <v>342</v>
      </c>
      <c r="D29" s="13" t="s">
        <v>290</v>
      </c>
      <c r="E29" s="16">
        <v>3</v>
      </c>
      <c r="F29" s="16">
        <v>60</v>
      </c>
      <c r="G29" s="23" t="s">
        <v>175</v>
      </c>
      <c r="H29" s="18">
        <f t="shared" si="4"/>
        <v>3.5</v>
      </c>
      <c r="I29" s="16">
        <f t="shared" si="5"/>
        <v>1.2</v>
      </c>
      <c r="J29" s="16">
        <v>0</v>
      </c>
      <c r="K29" s="16">
        <f t="shared" si="0"/>
        <v>4.7</v>
      </c>
      <c r="L29" s="33">
        <v>21.714126646349001</v>
      </c>
      <c r="M29" s="34">
        <f t="shared" si="1"/>
        <v>26.414126646349001</v>
      </c>
      <c r="N29" s="35">
        <f t="shared" si="2"/>
        <v>6.875</v>
      </c>
      <c r="O29" s="36">
        <f t="shared" si="3"/>
        <v>19.539126646349001</v>
      </c>
      <c r="P29" s="18"/>
      <c r="Q29" s="18"/>
      <c r="R29" s="48"/>
      <c r="S29" s="1"/>
      <c r="T29" s="1"/>
      <c r="U29" s="1"/>
      <c r="V29" s="1"/>
      <c r="W29" s="1"/>
    </row>
    <row r="30" spans="1:23" s="2" customFormat="1" ht="18.75">
      <c r="A30" s="14">
        <v>120</v>
      </c>
      <c r="B30" s="13">
        <v>171422146</v>
      </c>
      <c r="C30" s="14" t="s">
        <v>304</v>
      </c>
      <c r="D30" s="13" t="s">
        <v>246</v>
      </c>
      <c r="E30" s="16">
        <v>4</v>
      </c>
      <c r="F30" s="16">
        <v>60</v>
      </c>
      <c r="G30" s="23" t="s">
        <v>175</v>
      </c>
      <c r="H30" s="18">
        <f t="shared" si="4"/>
        <v>5</v>
      </c>
      <c r="I30" s="16">
        <f t="shared" si="5"/>
        <v>1.2</v>
      </c>
      <c r="J30" s="16">
        <v>0</v>
      </c>
      <c r="K30" s="16">
        <f t="shared" si="0"/>
        <v>6.2</v>
      </c>
      <c r="L30" s="33">
        <v>20.7486191970861</v>
      </c>
      <c r="M30" s="34">
        <f t="shared" si="1"/>
        <v>26.948619197086099</v>
      </c>
      <c r="N30" s="35">
        <f t="shared" si="2"/>
        <v>6.875</v>
      </c>
      <c r="O30" s="36">
        <f t="shared" si="3"/>
        <v>20.073619197086099</v>
      </c>
      <c r="P30" s="18"/>
      <c r="Q30" s="18"/>
      <c r="R30" s="48"/>
      <c r="S30" s="1"/>
      <c r="T30" s="1"/>
      <c r="U30" s="1"/>
      <c r="V30" s="1"/>
      <c r="W30" s="1"/>
    </row>
    <row r="31" spans="1:23" s="2" customFormat="1" ht="18.75">
      <c r="A31" s="14">
        <v>122</v>
      </c>
      <c r="B31" s="13">
        <v>1940099728</v>
      </c>
      <c r="C31" s="13" t="s">
        <v>228</v>
      </c>
      <c r="D31" s="20"/>
      <c r="E31" s="16">
        <v>4</v>
      </c>
      <c r="F31" s="16">
        <v>60</v>
      </c>
      <c r="G31" s="45" t="s">
        <v>173</v>
      </c>
      <c r="H31" s="18">
        <f t="shared" si="4"/>
        <v>5</v>
      </c>
      <c r="I31" s="16">
        <f t="shared" si="5"/>
        <v>1.2</v>
      </c>
      <c r="J31" s="16">
        <v>0</v>
      </c>
      <c r="K31" s="16">
        <f t="shared" si="0"/>
        <v>6.2</v>
      </c>
      <c r="L31" s="33">
        <v>22.673816823243801</v>
      </c>
      <c r="M31" s="34">
        <f t="shared" si="1"/>
        <v>28.8738168232438</v>
      </c>
      <c r="N31" s="35">
        <f t="shared" si="2"/>
        <v>8.75</v>
      </c>
      <c r="O31" s="36">
        <f t="shared" si="3"/>
        <v>20.1238168232438</v>
      </c>
      <c r="P31" s="18"/>
      <c r="Q31" s="18"/>
      <c r="R31" s="47"/>
      <c r="S31" s="1"/>
      <c r="T31" s="1"/>
      <c r="U31" s="1"/>
      <c r="V31" s="1"/>
      <c r="W31" s="1"/>
    </row>
    <row r="32" spans="1:23" s="2" customFormat="1" ht="18.75">
      <c r="A32" s="13">
        <v>126</v>
      </c>
      <c r="B32" s="13">
        <v>2052156392</v>
      </c>
      <c r="C32" s="14" t="s">
        <v>234</v>
      </c>
      <c r="D32" s="21"/>
      <c r="E32" s="16">
        <v>0</v>
      </c>
      <c r="F32" s="16">
        <v>0</v>
      </c>
      <c r="G32" s="57" t="s">
        <v>187</v>
      </c>
      <c r="H32" s="18">
        <f t="shared" si="4"/>
        <v>0</v>
      </c>
      <c r="I32" s="16">
        <f t="shared" si="5"/>
        <v>0</v>
      </c>
      <c r="J32" s="16">
        <v>0</v>
      </c>
      <c r="K32" s="16">
        <f t="shared" si="0"/>
        <v>0</v>
      </c>
      <c r="L32" s="33">
        <v>23.487854270305899</v>
      </c>
      <c r="M32" s="34">
        <f t="shared" si="1"/>
        <v>23.487854270305899</v>
      </c>
      <c r="N32" s="35">
        <f t="shared" si="2"/>
        <v>0</v>
      </c>
      <c r="O32" s="36">
        <f t="shared" si="3"/>
        <v>23.487854270305899</v>
      </c>
      <c r="P32" s="18"/>
      <c r="Q32" s="18"/>
      <c r="R32" s="47"/>
      <c r="S32" s="1"/>
      <c r="T32" s="1"/>
      <c r="U32" s="1"/>
      <c r="V32" s="1"/>
      <c r="W32" s="1"/>
    </row>
    <row r="33" spans="1:23" s="2" customFormat="1" ht="18.75">
      <c r="A33" s="13">
        <v>127</v>
      </c>
      <c r="B33" s="13">
        <v>615908706</v>
      </c>
      <c r="C33" s="14" t="s">
        <v>300</v>
      </c>
      <c r="D33" s="21" t="s">
        <v>240</v>
      </c>
      <c r="E33" s="16">
        <v>0</v>
      </c>
      <c r="F33" s="16">
        <v>0</v>
      </c>
      <c r="G33" s="57" t="s">
        <v>187</v>
      </c>
      <c r="H33" s="18">
        <f t="shared" si="4"/>
        <v>0</v>
      </c>
      <c r="I33" s="16">
        <f t="shared" si="5"/>
        <v>0</v>
      </c>
      <c r="J33" s="16">
        <v>0</v>
      </c>
      <c r="K33" s="16">
        <f t="shared" si="0"/>
        <v>0</v>
      </c>
      <c r="L33" s="33">
        <v>22.758087704154299</v>
      </c>
      <c r="M33" s="34">
        <f t="shared" si="1"/>
        <v>22.758087704154299</v>
      </c>
      <c r="N33" s="35">
        <f t="shared" si="2"/>
        <v>0</v>
      </c>
      <c r="O33" s="36">
        <f t="shared" si="3"/>
        <v>22.758087704154299</v>
      </c>
      <c r="P33" s="18"/>
      <c r="Q33" s="18"/>
      <c r="R33" s="47"/>
      <c r="S33" s="1"/>
      <c r="T33" s="1"/>
      <c r="U33" s="1"/>
      <c r="V33" s="1"/>
      <c r="W33" s="1"/>
    </row>
    <row r="34" spans="1:23" s="2" customFormat="1" ht="18.75">
      <c r="A34" s="13">
        <v>128</v>
      </c>
      <c r="B34" s="13">
        <v>1214614935</v>
      </c>
      <c r="C34" s="14" t="s">
        <v>319</v>
      </c>
      <c r="D34" s="21" t="s">
        <v>257</v>
      </c>
      <c r="E34" s="16">
        <v>4</v>
      </c>
      <c r="F34" s="16">
        <v>60</v>
      </c>
      <c r="G34" s="23" t="s">
        <v>175</v>
      </c>
      <c r="H34" s="18">
        <f t="shared" si="4"/>
        <v>5</v>
      </c>
      <c r="I34" s="16">
        <f t="shared" si="5"/>
        <v>1.2</v>
      </c>
      <c r="J34" s="16">
        <v>0</v>
      </c>
      <c r="K34" s="16">
        <f t="shared" si="0"/>
        <v>6.2</v>
      </c>
      <c r="L34" s="33">
        <v>20.866728223473601</v>
      </c>
      <c r="M34" s="34">
        <f t="shared" si="1"/>
        <v>27.0667282234736</v>
      </c>
      <c r="N34" s="35">
        <f t="shared" si="2"/>
        <v>6.875</v>
      </c>
      <c r="O34" s="36">
        <f t="shared" si="3"/>
        <v>20.1917282234736</v>
      </c>
      <c r="P34" s="18"/>
      <c r="Q34" s="18"/>
      <c r="R34" s="47"/>
      <c r="S34" s="1"/>
      <c r="T34" s="1"/>
      <c r="U34" s="1"/>
      <c r="V34" s="1"/>
      <c r="W34" s="1"/>
    </row>
    <row r="35" spans="1:23" s="2" customFormat="1" ht="18.75">
      <c r="A35" s="13">
        <v>130</v>
      </c>
      <c r="B35" s="13">
        <v>1957463045</v>
      </c>
      <c r="C35" s="14" t="s">
        <v>238</v>
      </c>
      <c r="D35" s="21"/>
      <c r="E35" s="16">
        <v>4</v>
      </c>
      <c r="F35" s="16">
        <v>50</v>
      </c>
      <c r="G35" s="45" t="s">
        <v>173</v>
      </c>
      <c r="H35" s="18">
        <f t="shared" si="4"/>
        <v>5</v>
      </c>
      <c r="I35" s="16">
        <f t="shared" si="5"/>
        <v>1</v>
      </c>
      <c r="J35" s="16">
        <v>0</v>
      </c>
      <c r="K35" s="16">
        <f t="shared" si="0"/>
        <v>6</v>
      </c>
      <c r="L35" s="33">
        <v>21.660097228403899</v>
      </c>
      <c r="M35" s="34">
        <f t="shared" si="1"/>
        <v>27.660097228403899</v>
      </c>
      <c r="N35" s="35">
        <f t="shared" si="2"/>
        <v>8.75</v>
      </c>
      <c r="O35" s="36">
        <f t="shared" si="3"/>
        <v>18.910097228403899</v>
      </c>
      <c r="P35" s="18"/>
      <c r="Q35" s="18"/>
      <c r="R35" s="47"/>
      <c r="S35" s="1"/>
      <c r="T35" s="1"/>
      <c r="U35" s="1"/>
      <c r="V35" s="1"/>
      <c r="W35" s="1"/>
    </row>
    <row r="36" spans="1:23" s="2" customFormat="1" ht="18.75">
      <c r="A36" s="13">
        <v>133</v>
      </c>
      <c r="B36" s="13">
        <v>650420877</v>
      </c>
      <c r="C36" s="14" t="s">
        <v>325</v>
      </c>
      <c r="D36" s="14" t="s">
        <v>318</v>
      </c>
      <c r="E36" s="16">
        <v>0</v>
      </c>
      <c r="F36" s="16">
        <v>0</v>
      </c>
      <c r="G36" s="57" t="s">
        <v>187</v>
      </c>
      <c r="H36" s="18">
        <f t="shared" si="4"/>
        <v>0</v>
      </c>
      <c r="I36" s="16">
        <f t="shared" si="5"/>
        <v>0</v>
      </c>
      <c r="J36" s="16">
        <v>0</v>
      </c>
      <c r="K36" s="16">
        <f t="shared" si="0"/>
        <v>0</v>
      </c>
      <c r="L36" s="33">
        <v>26.011578882805001</v>
      </c>
      <c r="M36" s="34">
        <f t="shared" si="1"/>
        <v>26.011578882805001</v>
      </c>
      <c r="N36" s="35">
        <f t="shared" si="2"/>
        <v>0</v>
      </c>
      <c r="O36" s="36">
        <f t="shared" si="3"/>
        <v>26.011578882805001</v>
      </c>
      <c r="P36" s="18"/>
      <c r="Q36" s="18"/>
      <c r="R36" s="47"/>
      <c r="S36" s="1"/>
      <c r="T36" s="1"/>
      <c r="U36" s="1"/>
      <c r="V36" s="1"/>
      <c r="W36" s="1"/>
    </row>
    <row r="37" spans="1:23" s="1" customFormat="1" ht="18.75">
      <c r="A37" s="13">
        <v>138</v>
      </c>
      <c r="B37" s="13">
        <v>1440730282</v>
      </c>
      <c r="C37" s="14" t="s">
        <v>336</v>
      </c>
      <c r="D37" s="14" t="s">
        <v>258</v>
      </c>
      <c r="E37" s="16">
        <v>0</v>
      </c>
      <c r="F37" s="16">
        <v>60</v>
      </c>
      <c r="G37" s="57" t="s">
        <v>187</v>
      </c>
      <c r="H37" s="18">
        <f t="shared" si="4"/>
        <v>0</v>
      </c>
      <c r="I37" s="16">
        <f t="shared" si="5"/>
        <v>1.2</v>
      </c>
      <c r="J37" s="16">
        <v>0</v>
      </c>
      <c r="K37" s="16">
        <f t="shared" ref="K37:K67" si="6">SUM(I37+H37+J37)</f>
        <v>1.2</v>
      </c>
      <c r="L37" s="33">
        <v>35.549027924995102</v>
      </c>
      <c r="M37" s="34">
        <f t="shared" ref="M37:M67" si="7">K37+L37</f>
        <v>36.749027924995104</v>
      </c>
      <c r="N37" s="35">
        <f t="shared" ref="N37:N67" si="8">VLOOKUP(G37,$S$3:$T$10,2,FALSE)</f>
        <v>0</v>
      </c>
      <c r="O37" s="36">
        <f t="shared" ref="O37:O67" si="9">M37-N37</f>
        <v>36.749027924995104</v>
      </c>
      <c r="P37" s="18"/>
      <c r="Q37" s="18"/>
      <c r="R37" s="47"/>
    </row>
    <row r="38" spans="1:23" s="2" customFormat="1" ht="18.75">
      <c r="A38" s="13">
        <v>140</v>
      </c>
      <c r="B38" s="13">
        <v>1065672847</v>
      </c>
      <c r="C38" s="14" t="s">
        <v>259</v>
      </c>
      <c r="D38" s="21"/>
      <c r="E38" s="16">
        <v>0</v>
      </c>
      <c r="F38" s="16">
        <v>0</v>
      </c>
      <c r="G38" s="57" t="s">
        <v>187</v>
      </c>
      <c r="H38" s="18">
        <f t="shared" si="4"/>
        <v>0</v>
      </c>
      <c r="I38" s="16">
        <f t="shared" si="5"/>
        <v>0</v>
      </c>
      <c r="J38" s="16">
        <v>0</v>
      </c>
      <c r="K38" s="16">
        <f t="shared" si="6"/>
        <v>0</v>
      </c>
      <c r="L38" s="33">
        <v>27.807848165689801</v>
      </c>
      <c r="M38" s="34">
        <f t="shared" si="7"/>
        <v>27.807848165689801</v>
      </c>
      <c r="N38" s="35">
        <f t="shared" si="8"/>
        <v>0</v>
      </c>
      <c r="O38" s="36">
        <f t="shared" si="9"/>
        <v>27.807848165689801</v>
      </c>
      <c r="P38" s="18"/>
      <c r="Q38" s="18"/>
      <c r="R38" s="47"/>
      <c r="S38" s="1"/>
      <c r="T38" s="1"/>
      <c r="U38" s="1"/>
      <c r="V38" s="1"/>
      <c r="W38" s="1"/>
    </row>
    <row r="39" spans="1:23" s="2" customFormat="1" ht="18.75">
      <c r="A39" s="13">
        <v>141</v>
      </c>
      <c r="B39" s="13">
        <v>1190305158</v>
      </c>
      <c r="C39" s="14" t="s">
        <v>261</v>
      </c>
      <c r="D39" s="21"/>
      <c r="E39" s="16">
        <v>3</v>
      </c>
      <c r="F39" s="16">
        <v>40</v>
      </c>
      <c r="G39" s="45" t="s">
        <v>173</v>
      </c>
      <c r="H39" s="18">
        <f t="shared" ref="H39:H67" si="10">E39+IF(E39&gt;2,(E39-2)*0.5,0)</f>
        <v>3.5</v>
      </c>
      <c r="I39" s="16">
        <f t="shared" ref="I39:I67" si="11">F39/$T$14</f>
        <v>0.8</v>
      </c>
      <c r="J39" s="16">
        <v>0</v>
      </c>
      <c r="K39" s="16">
        <f t="shared" si="6"/>
        <v>4.3</v>
      </c>
      <c r="L39" s="33">
        <v>25.040983670068698</v>
      </c>
      <c r="M39" s="34">
        <f t="shared" si="7"/>
        <v>29.340983670068699</v>
      </c>
      <c r="N39" s="35">
        <f t="shared" si="8"/>
        <v>8.75</v>
      </c>
      <c r="O39" s="36">
        <f t="shared" si="9"/>
        <v>20.590983670068699</v>
      </c>
      <c r="P39" s="18"/>
      <c r="Q39" s="18"/>
      <c r="R39" s="47"/>
      <c r="S39" s="1"/>
      <c r="T39" s="1"/>
      <c r="U39" s="1"/>
      <c r="V39" s="1"/>
      <c r="W39" s="1"/>
    </row>
    <row r="40" spans="1:23" s="2" customFormat="1" ht="18.75">
      <c r="A40" s="13">
        <v>143</v>
      </c>
      <c r="B40" s="13">
        <v>1963007427</v>
      </c>
      <c r="C40" s="14" t="s">
        <v>307</v>
      </c>
      <c r="D40" s="14" t="s">
        <v>270</v>
      </c>
      <c r="E40" s="16">
        <v>4</v>
      </c>
      <c r="F40" s="16">
        <v>55</v>
      </c>
      <c r="G40" s="23" t="s">
        <v>175</v>
      </c>
      <c r="H40" s="18">
        <f t="shared" si="10"/>
        <v>5</v>
      </c>
      <c r="I40" s="16">
        <f t="shared" si="11"/>
        <v>1.1000000000000001</v>
      </c>
      <c r="J40" s="16">
        <v>0</v>
      </c>
      <c r="K40" s="16">
        <f t="shared" si="6"/>
        <v>6.1</v>
      </c>
      <c r="L40" s="33">
        <v>20.738355679350999</v>
      </c>
      <c r="M40" s="34">
        <f t="shared" si="7"/>
        <v>26.838355679350997</v>
      </c>
      <c r="N40" s="35">
        <f t="shared" si="8"/>
        <v>6.875</v>
      </c>
      <c r="O40" s="36">
        <f t="shared" si="9"/>
        <v>19.963355679350997</v>
      </c>
      <c r="P40" s="18"/>
      <c r="Q40" s="18"/>
      <c r="R40" s="47"/>
      <c r="S40" s="1"/>
      <c r="T40" s="1"/>
      <c r="U40" s="1"/>
      <c r="V40" s="1"/>
      <c r="W40" s="1"/>
    </row>
    <row r="41" spans="1:23" s="2" customFormat="1" ht="18.75">
      <c r="A41" s="13">
        <v>144</v>
      </c>
      <c r="B41" s="13">
        <v>1763923855</v>
      </c>
      <c r="C41" s="14" t="s">
        <v>269</v>
      </c>
      <c r="D41" s="21"/>
      <c r="E41" s="16">
        <v>0</v>
      </c>
      <c r="F41" s="16">
        <v>30</v>
      </c>
      <c r="G41" s="57" t="s">
        <v>187</v>
      </c>
      <c r="H41" s="18">
        <f t="shared" si="10"/>
        <v>0</v>
      </c>
      <c r="I41" s="16">
        <f t="shared" si="11"/>
        <v>0.6</v>
      </c>
      <c r="J41" s="16">
        <v>0</v>
      </c>
      <c r="K41" s="16">
        <f t="shared" si="6"/>
        <v>0.6</v>
      </c>
      <c r="L41" s="33">
        <v>23.039396407505201</v>
      </c>
      <c r="M41" s="34">
        <f t="shared" si="7"/>
        <v>23.639396407505203</v>
      </c>
      <c r="N41" s="35">
        <f t="shared" si="8"/>
        <v>0</v>
      </c>
      <c r="O41" s="36">
        <f t="shared" si="9"/>
        <v>23.639396407505203</v>
      </c>
      <c r="P41" s="4"/>
      <c r="Q41" s="4"/>
      <c r="R41" s="4"/>
      <c r="S41" s="1"/>
      <c r="T41" s="1"/>
      <c r="U41" s="1"/>
      <c r="V41" s="1"/>
      <c r="W41" s="1"/>
    </row>
    <row r="42" spans="1:23" s="1" customFormat="1" ht="18.75">
      <c r="A42" s="13">
        <v>148</v>
      </c>
      <c r="B42" s="13">
        <v>1579518877</v>
      </c>
      <c r="C42" s="14" t="s">
        <v>274</v>
      </c>
      <c r="D42" s="21"/>
      <c r="E42" s="16">
        <v>2</v>
      </c>
      <c r="F42" s="16">
        <v>10</v>
      </c>
      <c r="G42" s="57" t="s">
        <v>187</v>
      </c>
      <c r="H42" s="18">
        <f t="shared" si="10"/>
        <v>2</v>
      </c>
      <c r="I42" s="16">
        <f t="shared" si="11"/>
        <v>0.2</v>
      </c>
      <c r="J42" s="16">
        <v>0</v>
      </c>
      <c r="K42" s="16">
        <f t="shared" si="6"/>
        <v>2.2000000000000002</v>
      </c>
      <c r="L42" s="33">
        <v>20.4420230819415</v>
      </c>
      <c r="M42" s="34">
        <f t="shared" si="7"/>
        <v>22.642023081941499</v>
      </c>
      <c r="N42" s="35">
        <f t="shared" si="8"/>
        <v>0</v>
      </c>
      <c r="O42" s="36">
        <f t="shared" si="9"/>
        <v>22.642023081941499</v>
      </c>
      <c r="P42" s="4"/>
      <c r="Q42" s="4"/>
      <c r="R42" s="4"/>
    </row>
    <row r="43" spans="1:23" s="1" customFormat="1" ht="18.75">
      <c r="A43" s="13">
        <v>152</v>
      </c>
      <c r="B43" s="13">
        <v>808637979</v>
      </c>
      <c r="C43" s="14" t="s">
        <v>288</v>
      </c>
      <c r="D43" s="14" t="s">
        <v>277</v>
      </c>
      <c r="E43" s="16">
        <v>0</v>
      </c>
      <c r="F43" s="16">
        <v>0</v>
      </c>
      <c r="G43" s="57" t="s">
        <v>187</v>
      </c>
      <c r="H43" s="18">
        <f t="shared" si="10"/>
        <v>0</v>
      </c>
      <c r="I43" s="16">
        <f t="shared" si="11"/>
        <v>0</v>
      </c>
      <c r="J43" s="16">
        <v>0</v>
      </c>
      <c r="K43" s="16">
        <f t="shared" si="6"/>
        <v>0</v>
      </c>
      <c r="L43" s="33">
        <v>21.465154772435998</v>
      </c>
      <c r="M43" s="34">
        <f t="shared" si="7"/>
        <v>21.465154772435998</v>
      </c>
      <c r="N43" s="35">
        <f t="shared" si="8"/>
        <v>0</v>
      </c>
      <c r="O43" s="36">
        <f t="shared" si="9"/>
        <v>21.465154772435998</v>
      </c>
      <c r="P43" s="4"/>
      <c r="Q43" s="4"/>
      <c r="R43" s="4"/>
    </row>
    <row r="44" spans="1:23" s="1" customFormat="1" ht="18.75">
      <c r="A44" s="13">
        <v>153</v>
      </c>
      <c r="B44" s="13">
        <v>666586355</v>
      </c>
      <c r="C44" s="14" t="s">
        <v>282</v>
      </c>
      <c r="D44" s="21"/>
      <c r="E44" s="16">
        <v>0</v>
      </c>
      <c r="F44" s="16">
        <v>0</v>
      </c>
      <c r="G44" s="57" t="s">
        <v>187</v>
      </c>
      <c r="H44" s="18">
        <f t="shared" si="10"/>
        <v>0</v>
      </c>
      <c r="I44" s="16">
        <f t="shared" si="11"/>
        <v>0</v>
      </c>
      <c r="J44" s="16">
        <v>0</v>
      </c>
      <c r="K44" s="16">
        <f t="shared" si="6"/>
        <v>0</v>
      </c>
      <c r="L44" s="33">
        <v>27.8929007376641</v>
      </c>
      <c r="M44" s="34">
        <f t="shared" si="7"/>
        <v>27.8929007376641</v>
      </c>
      <c r="N44" s="35">
        <f t="shared" si="8"/>
        <v>0</v>
      </c>
      <c r="O44" s="36">
        <f t="shared" si="9"/>
        <v>27.8929007376641</v>
      </c>
      <c r="P44" s="4"/>
      <c r="Q44" s="4"/>
      <c r="R44" s="4"/>
    </row>
    <row r="45" spans="1:23" s="1" customFormat="1" ht="18.75">
      <c r="A45" s="13">
        <v>155</v>
      </c>
      <c r="B45" s="13">
        <v>1532576874</v>
      </c>
      <c r="C45" s="14" t="s">
        <v>306</v>
      </c>
      <c r="D45" s="14" t="s">
        <v>283</v>
      </c>
      <c r="E45" s="16">
        <v>4</v>
      </c>
      <c r="F45" s="16">
        <v>50</v>
      </c>
      <c r="G45" s="23" t="s">
        <v>175</v>
      </c>
      <c r="H45" s="18">
        <f t="shared" si="10"/>
        <v>5</v>
      </c>
      <c r="I45" s="16">
        <f t="shared" si="11"/>
        <v>1</v>
      </c>
      <c r="J45" s="16">
        <v>0</v>
      </c>
      <c r="K45" s="16">
        <f t="shared" si="6"/>
        <v>6</v>
      </c>
      <c r="L45" s="33">
        <v>21.540832906567399</v>
      </c>
      <c r="M45" s="34">
        <f t="shared" si="7"/>
        <v>27.540832906567399</v>
      </c>
      <c r="N45" s="35">
        <f t="shared" si="8"/>
        <v>6.875</v>
      </c>
      <c r="O45" s="36">
        <f t="shared" si="9"/>
        <v>20.665832906567399</v>
      </c>
      <c r="P45" s="4"/>
      <c r="Q45" s="4"/>
      <c r="R45" s="4"/>
    </row>
    <row r="46" spans="1:23" s="3" customFormat="1" ht="18.75">
      <c r="A46" s="13">
        <v>156</v>
      </c>
      <c r="B46" s="13">
        <v>1754610165</v>
      </c>
      <c r="C46" s="14" t="s">
        <v>316</v>
      </c>
      <c r="D46" s="15"/>
      <c r="E46" s="16">
        <v>3</v>
      </c>
      <c r="F46" s="16">
        <v>60</v>
      </c>
      <c r="G46" s="45" t="s">
        <v>173</v>
      </c>
      <c r="H46" s="18">
        <f t="shared" si="10"/>
        <v>3.5</v>
      </c>
      <c r="I46" s="16">
        <f t="shared" si="11"/>
        <v>1.2</v>
      </c>
      <c r="J46" s="16">
        <v>0</v>
      </c>
      <c r="K46" s="16">
        <f t="shared" si="6"/>
        <v>4.7</v>
      </c>
      <c r="L46" s="33">
        <v>24.902020913982302</v>
      </c>
      <c r="M46" s="34">
        <f t="shared" si="7"/>
        <v>29.602020913982301</v>
      </c>
      <c r="N46" s="35">
        <f t="shared" si="8"/>
        <v>8.75</v>
      </c>
      <c r="O46" s="36">
        <f t="shared" si="9"/>
        <v>20.852020913982301</v>
      </c>
      <c r="P46" s="4"/>
      <c r="Q46" s="4"/>
      <c r="R46" s="4"/>
    </row>
    <row r="47" spans="1:23" s="3" customFormat="1" ht="18.75">
      <c r="A47" s="13">
        <v>157</v>
      </c>
      <c r="B47" s="13">
        <v>738646680</v>
      </c>
      <c r="C47" s="14" t="s">
        <v>284</v>
      </c>
      <c r="D47" s="15"/>
      <c r="E47" s="16">
        <v>0</v>
      </c>
      <c r="F47" s="16">
        <v>0</v>
      </c>
      <c r="G47" s="57" t="s">
        <v>187</v>
      </c>
      <c r="H47" s="18">
        <f t="shared" si="10"/>
        <v>0</v>
      </c>
      <c r="I47" s="16">
        <f t="shared" si="11"/>
        <v>0</v>
      </c>
      <c r="J47" s="16">
        <v>0</v>
      </c>
      <c r="K47" s="16">
        <f t="shared" si="6"/>
        <v>0</v>
      </c>
      <c r="L47" s="33">
        <v>30.0249119486372</v>
      </c>
      <c r="M47" s="34">
        <f t="shared" si="7"/>
        <v>30.0249119486372</v>
      </c>
      <c r="N47" s="35">
        <f t="shared" si="8"/>
        <v>0</v>
      </c>
      <c r="O47" s="36">
        <f t="shared" si="9"/>
        <v>30.0249119486372</v>
      </c>
      <c r="P47" s="4"/>
      <c r="Q47" s="4"/>
      <c r="R47" s="4"/>
    </row>
    <row r="48" spans="1:23" s="3" customFormat="1" ht="18.75">
      <c r="A48" s="13">
        <v>161</v>
      </c>
      <c r="B48" s="13">
        <v>93971185</v>
      </c>
      <c r="C48" s="14" t="s">
        <v>289</v>
      </c>
      <c r="D48" s="15"/>
      <c r="E48" s="16">
        <v>0</v>
      </c>
      <c r="F48" s="16">
        <v>0</v>
      </c>
      <c r="G48" s="57" t="s">
        <v>187</v>
      </c>
      <c r="H48" s="18">
        <f t="shared" si="10"/>
        <v>0</v>
      </c>
      <c r="I48" s="16">
        <f t="shared" si="11"/>
        <v>0</v>
      </c>
      <c r="J48" s="16">
        <v>0</v>
      </c>
      <c r="K48" s="16">
        <f t="shared" si="6"/>
        <v>0</v>
      </c>
      <c r="L48" s="33">
        <v>23.488893639039102</v>
      </c>
      <c r="M48" s="34">
        <f t="shared" si="7"/>
        <v>23.488893639039102</v>
      </c>
      <c r="N48" s="35">
        <f t="shared" si="8"/>
        <v>0</v>
      </c>
      <c r="O48" s="36">
        <f t="shared" si="9"/>
        <v>23.488893639039102</v>
      </c>
      <c r="P48" s="18"/>
      <c r="Q48" s="4"/>
      <c r="R48" s="4"/>
    </row>
    <row r="49" spans="1:18" ht="18.75">
      <c r="A49" s="13">
        <v>162</v>
      </c>
      <c r="B49" s="13">
        <v>1835331798</v>
      </c>
      <c r="C49" s="14" t="s">
        <v>292</v>
      </c>
      <c r="D49" s="65"/>
      <c r="E49" s="16">
        <v>0</v>
      </c>
      <c r="F49" s="16">
        <v>0</v>
      </c>
      <c r="G49" s="57" t="s">
        <v>187</v>
      </c>
      <c r="H49" s="18">
        <f t="shared" si="10"/>
        <v>0</v>
      </c>
      <c r="I49" s="16">
        <f t="shared" si="11"/>
        <v>0</v>
      </c>
      <c r="J49" s="16">
        <v>0</v>
      </c>
      <c r="K49" s="16">
        <f t="shared" si="6"/>
        <v>0</v>
      </c>
      <c r="L49" s="33">
        <v>20.7567942282801</v>
      </c>
      <c r="M49" s="34">
        <f t="shared" si="7"/>
        <v>20.7567942282801</v>
      </c>
      <c r="N49" s="35">
        <f t="shared" si="8"/>
        <v>0</v>
      </c>
      <c r="O49" s="36">
        <f t="shared" si="9"/>
        <v>20.7567942282801</v>
      </c>
      <c r="P49" s="4"/>
      <c r="Q49" s="4"/>
      <c r="R49" s="4"/>
    </row>
    <row r="50" spans="1:18" ht="18.75">
      <c r="A50" s="13">
        <v>163</v>
      </c>
      <c r="B50" s="13">
        <v>1354654615</v>
      </c>
      <c r="C50" s="14" t="s">
        <v>293</v>
      </c>
      <c r="D50" s="15"/>
      <c r="E50" s="16">
        <v>0</v>
      </c>
      <c r="F50" s="16">
        <v>0</v>
      </c>
      <c r="G50" s="57" t="s">
        <v>187</v>
      </c>
      <c r="H50" s="18">
        <f t="shared" si="10"/>
        <v>0</v>
      </c>
      <c r="I50" s="16">
        <f t="shared" si="11"/>
        <v>0</v>
      </c>
      <c r="J50" s="16">
        <v>0</v>
      </c>
      <c r="K50" s="16">
        <f t="shared" si="6"/>
        <v>0</v>
      </c>
      <c r="L50" s="33">
        <v>19.263360960545</v>
      </c>
      <c r="M50" s="34">
        <f t="shared" si="7"/>
        <v>19.263360960545</v>
      </c>
      <c r="N50" s="35">
        <f t="shared" si="8"/>
        <v>0</v>
      </c>
      <c r="O50" s="36">
        <f t="shared" si="9"/>
        <v>19.263360960545</v>
      </c>
      <c r="P50" s="4"/>
      <c r="Q50" s="4"/>
      <c r="R50" s="4"/>
    </row>
    <row r="51" spans="1:18" ht="18.75">
      <c r="A51" s="13">
        <v>164</v>
      </c>
      <c r="B51" s="13">
        <v>1005320430</v>
      </c>
      <c r="C51" s="14" t="s">
        <v>294</v>
      </c>
      <c r="D51" s="15"/>
      <c r="E51" s="16">
        <v>0</v>
      </c>
      <c r="F51" s="16">
        <v>60</v>
      </c>
      <c r="G51" s="57" t="s">
        <v>187</v>
      </c>
      <c r="H51" s="18">
        <f t="shared" si="10"/>
        <v>0</v>
      </c>
      <c r="I51" s="16">
        <f t="shared" si="11"/>
        <v>1.2</v>
      </c>
      <c r="J51" s="16">
        <v>0</v>
      </c>
      <c r="K51" s="16">
        <f t="shared" si="6"/>
        <v>1.2</v>
      </c>
      <c r="L51" s="33">
        <v>38.2377106494842</v>
      </c>
      <c r="M51" s="34">
        <f t="shared" si="7"/>
        <v>39.437710649484202</v>
      </c>
      <c r="N51" s="35">
        <f t="shared" si="8"/>
        <v>0</v>
      </c>
      <c r="O51" s="36">
        <f t="shared" si="9"/>
        <v>39.437710649484202</v>
      </c>
      <c r="P51" s="4"/>
      <c r="Q51" s="4"/>
      <c r="R51" s="4"/>
    </row>
    <row r="52" spans="1:18" ht="18.75">
      <c r="A52" s="13">
        <v>165</v>
      </c>
      <c r="B52" s="13">
        <v>1512494000</v>
      </c>
      <c r="C52" s="14" t="s">
        <v>295</v>
      </c>
      <c r="D52" s="15"/>
      <c r="E52" s="16">
        <v>0</v>
      </c>
      <c r="F52" s="16">
        <v>0</v>
      </c>
      <c r="G52" s="57" t="s">
        <v>187</v>
      </c>
      <c r="H52" s="18">
        <f t="shared" si="10"/>
        <v>0</v>
      </c>
      <c r="I52" s="16">
        <f t="shared" si="11"/>
        <v>0</v>
      </c>
      <c r="J52" s="16">
        <v>0</v>
      </c>
      <c r="K52" s="16">
        <f t="shared" si="6"/>
        <v>0</v>
      </c>
      <c r="L52" s="33">
        <v>21.898196656806199</v>
      </c>
      <c r="M52" s="34">
        <f t="shared" si="7"/>
        <v>21.898196656806199</v>
      </c>
      <c r="N52" s="35">
        <f t="shared" si="8"/>
        <v>0</v>
      </c>
      <c r="O52" s="36">
        <f t="shared" si="9"/>
        <v>21.898196656806199</v>
      </c>
      <c r="P52" s="4"/>
      <c r="Q52" s="4"/>
      <c r="R52" s="4"/>
    </row>
    <row r="53" spans="1:18" ht="18.75">
      <c r="A53" s="13">
        <v>166</v>
      </c>
      <c r="B53" s="13">
        <v>76900076</v>
      </c>
      <c r="C53" s="14" t="s">
        <v>296</v>
      </c>
      <c r="D53" s="15"/>
      <c r="E53" s="16">
        <v>0</v>
      </c>
      <c r="F53" s="16">
        <v>0</v>
      </c>
      <c r="G53" s="57" t="s">
        <v>187</v>
      </c>
      <c r="H53" s="18">
        <f t="shared" si="10"/>
        <v>0</v>
      </c>
      <c r="I53" s="16">
        <f t="shared" si="11"/>
        <v>0</v>
      </c>
      <c r="J53" s="16">
        <v>0</v>
      </c>
      <c r="K53" s="16">
        <f t="shared" si="6"/>
        <v>0</v>
      </c>
      <c r="L53" s="33">
        <v>20.1080097559317</v>
      </c>
      <c r="M53" s="34">
        <f t="shared" si="7"/>
        <v>20.1080097559317</v>
      </c>
      <c r="N53" s="35">
        <f t="shared" si="8"/>
        <v>0</v>
      </c>
      <c r="O53" s="36">
        <f t="shared" si="9"/>
        <v>20.1080097559317</v>
      </c>
      <c r="P53" s="4"/>
      <c r="Q53" s="4"/>
      <c r="R53" s="4"/>
    </row>
    <row r="54" spans="1:18" ht="18.75">
      <c r="A54" s="13">
        <v>167</v>
      </c>
      <c r="B54" s="13">
        <v>1173807161</v>
      </c>
      <c r="C54" s="14" t="s">
        <v>324</v>
      </c>
      <c r="D54" s="15"/>
      <c r="E54" s="16">
        <v>0</v>
      </c>
      <c r="F54" s="16">
        <v>60</v>
      </c>
      <c r="G54" s="57" t="s">
        <v>187</v>
      </c>
      <c r="H54" s="18">
        <f t="shared" si="10"/>
        <v>0</v>
      </c>
      <c r="I54" s="16">
        <f t="shared" si="11"/>
        <v>1.2</v>
      </c>
      <c r="J54" s="16">
        <v>0</v>
      </c>
      <c r="K54" s="16">
        <f t="shared" si="6"/>
        <v>1.2</v>
      </c>
      <c r="L54" s="33">
        <v>35.697715285338099</v>
      </c>
      <c r="M54" s="34">
        <f t="shared" si="7"/>
        <v>36.897715285338101</v>
      </c>
      <c r="N54" s="35">
        <f t="shared" si="8"/>
        <v>0</v>
      </c>
      <c r="O54" s="36">
        <f t="shared" si="9"/>
        <v>36.897715285338101</v>
      </c>
      <c r="P54" s="4"/>
      <c r="Q54" s="4"/>
      <c r="R54" s="4"/>
    </row>
    <row r="55" spans="1:18" ht="18.75">
      <c r="A55" s="13">
        <v>169</v>
      </c>
      <c r="B55" s="13">
        <v>1280938546</v>
      </c>
      <c r="C55" s="14" t="s">
        <v>317</v>
      </c>
      <c r="D55" s="15"/>
      <c r="E55" s="16">
        <v>0</v>
      </c>
      <c r="F55" s="16">
        <v>0</v>
      </c>
      <c r="G55" s="57" t="s">
        <v>187</v>
      </c>
      <c r="H55" s="18">
        <f t="shared" si="10"/>
        <v>0</v>
      </c>
      <c r="I55" s="16">
        <f t="shared" si="11"/>
        <v>0</v>
      </c>
      <c r="J55" s="16">
        <v>0</v>
      </c>
      <c r="K55" s="16">
        <f t="shared" si="6"/>
        <v>0</v>
      </c>
      <c r="L55" s="33">
        <v>22.736320808353302</v>
      </c>
      <c r="M55" s="34">
        <f t="shared" si="7"/>
        <v>22.736320808353302</v>
      </c>
      <c r="N55" s="35">
        <f t="shared" si="8"/>
        <v>0</v>
      </c>
      <c r="O55" s="36">
        <f t="shared" si="9"/>
        <v>22.736320808353302</v>
      </c>
      <c r="P55" s="4"/>
      <c r="Q55" s="4"/>
      <c r="R55" s="4"/>
    </row>
    <row r="56" spans="1:18" ht="18.75">
      <c r="A56" s="13">
        <v>170</v>
      </c>
      <c r="B56" s="13">
        <v>1659068972</v>
      </c>
      <c r="C56" s="14" t="s">
        <v>320</v>
      </c>
      <c r="E56" s="16">
        <v>0</v>
      </c>
      <c r="F56" s="16">
        <v>0</v>
      </c>
      <c r="G56" s="57" t="s">
        <v>187</v>
      </c>
      <c r="H56" s="18">
        <f t="shared" si="10"/>
        <v>0</v>
      </c>
      <c r="I56" s="16">
        <f t="shared" si="11"/>
        <v>0</v>
      </c>
      <c r="J56" s="16">
        <v>0</v>
      </c>
      <c r="K56" s="16">
        <f t="shared" si="6"/>
        <v>0</v>
      </c>
      <c r="L56" s="33">
        <v>25.7932830912676</v>
      </c>
      <c r="M56" s="34">
        <f t="shared" si="7"/>
        <v>25.7932830912676</v>
      </c>
      <c r="N56" s="35">
        <f t="shared" si="8"/>
        <v>0</v>
      </c>
      <c r="O56" s="36">
        <f t="shared" si="9"/>
        <v>25.7932830912676</v>
      </c>
      <c r="P56" s="4"/>
      <c r="Q56" s="4"/>
      <c r="R56" s="4"/>
    </row>
    <row r="57" spans="1:18" ht="18.75">
      <c r="A57" s="13">
        <v>171</v>
      </c>
      <c r="B57" s="13">
        <v>2087707891</v>
      </c>
      <c r="C57" s="14" t="s">
        <v>323</v>
      </c>
      <c r="D57" s="65"/>
      <c r="E57" s="16">
        <v>0</v>
      </c>
      <c r="F57" s="16">
        <v>0</v>
      </c>
      <c r="G57" s="57" t="s">
        <v>187</v>
      </c>
      <c r="H57" s="18">
        <f t="shared" si="10"/>
        <v>0</v>
      </c>
      <c r="I57" s="16">
        <f t="shared" si="11"/>
        <v>0</v>
      </c>
      <c r="J57" s="16">
        <v>0</v>
      </c>
      <c r="K57" s="16">
        <f t="shared" si="6"/>
        <v>0</v>
      </c>
      <c r="L57" s="33">
        <v>29.496797188135901</v>
      </c>
      <c r="M57" s="34">
        <f t="shared" si="7"/>
        <v>29.496797188135901</v>
      </c>
      <c r="N57" s="35">
        <f t="shared" si="8"/>
        <v>0</v>
      </c>
      <c r="O57" s="36">
        <f t="shared" si="9"/>
        <v>29.496797188135901</v>
      </c>
      <c r="P57" s="4"/>
      <c r="Q57" s="4"/>
      <c r="R57" s="4"/>
    </row>
    <row r="58" spans="1:18" ht="20.25">
      <c r="A58" s="13">
        <v>172</v>
      </c>
      <c r="B58" s="13">
        <v>724061220</v>
      </c>
      <c r="C58" s="14" t="s">
        <v>337</v>
      </c>
      <c r="D58" s="61" t="s">
        <v>330</v>
      </c>
      <c r="E58" s="16">
        <v>4</v>
      </c>
      <c r="F58" s="16">
        <v>60</v>
      </c>
      <c r="G58" s="23" t="s">
        <v>175</v>
      </c>
      <c r="H58" s="18">
        <f t="shared" si="10"/>
        <v>5</v>
      </c>
      <c r="I58" s="16">
        <f t="shared" si="11"/>
        <v>1.2</v>
      </c>
      <c r="J58" s="16">
        <v>0</v>
      </c>
      <c r="K58" s="16">
        <f t="shared" si="6"/>
        <v>6.2</v>
      </c>
      <c r="L58" s="33">
        <v>20.3698834998366</v>
      </c>
      <c r="M58" s="34">
        <f t="shared" si="7"/>
        <v>26.5698834998366</v>
      </c>
      <c r="N58" s="35">
        <f t="shared" si="8"/>
        <v>6.875</v>
      </c>
      <c r="O58" s="36">
        <f t="shared" si="9"/>
        <v>19.6948834998366</v>
      </c>
      <c r="P58" s="4"/>
      <c r="Q58" s="4"/>
      <c r="R58" s="4"/>
    </row>
    <row r="59" spans="1:18" ht="18.75">
      <c r="A59" s="13">
        <v>173</v>
      </c>
      <c r="B59" s="13">
        <v>1106175185</v>
      </c>
      <c r="C59" s="14" t="s">
        <v>329</v>
      </c>
      <c r="D59" s="37"/>
      <c r="E59" s="16">
        <v>4</v>
      </c>
      <c r="F59" s="16">
        <v>60</v>
      </c>
      <c r="G59" s="23" t="s">
        <v>175</v>
      </c>
      <c r="H59" s="18">
        <f t="shared" si="10"/>
        <v>5</v>
      </c>
      <c r="I59" s="16">
        <f t="shared" si="11"/>
        <v>1.2</v>
      </c>
      <c r="J59" s="16">
        <v>0</v>
      </c>
      <c r="K59" s="16">
        <f t="shared" si="6"/>
        <v>6.2</v>
      </c>
      <c r="L59" s="33">
        <v>19.850508883103</v>
      </c>
      <c r="M59" s="34">
        <f t="shared" si="7"/>
        <v>26.050508883102999</v>
      </c>
      <c r="N59" s="35">
        <f t="shared" si="8"/>
        <v>6.875</v>
      </c>
      <c r="O59" s="36">
        <f t="shared" si="9"/>
        <v>19.175508883102999</v>
      </c>
      <c r="P59" s="4"/>
      <c r="Q59" s="4"/>
      <c r="R59" s="4"/>
    </row>
    <row r="60" spans="1:18" ht="18.75">
      <c r="A60" s="13">
        <v>174</v>
      </c>
      <c r="B60" s="13">
        <v>775720958</v>
      </c>
      <c r="C60" s="14" t="s">
        <v>327</v>
      </c>
      <c r="E60" s="16">
        <v>4</v>
      </c>
      <c r="F60" s="16">
        <v>50</v>
      </c>
      <c r="G60" s="23" t="s">
        <v>175</v>
      </c>
      <c r="H60" s="18">
        <f t="shared" si="10"/>
        <v>5</v>
      </c>
      <c r="I60" s="16">
        <f t="shared" si="11"/>
        <v>1</v>
      </c>
      <c r="J60" s="16">
        <v>0</v>
      </c>
      <c r="K60" s="16">
        <f t="shared" si="6"/>
        <v>6</v>
      </c>
      <c r="L60" s="33">
        <v>20.7200987134302</v>
      </c>
      <c r="M60" s="34">
        <f t="shared" si="7"/>
        <v>26.7200987134302</v>
      </c>
      <c r="N60" s="35">
        <f t="shared" si="8"/>
        <v>6.875</v>
      </c>
      <c r="O60" s="36">
        <f t="shared" si="9"/>
        <v>19.8450987134302</v>
      </c>
      <c r="P60" s="4"/>
      <c r="Q60" s="4"/>
      <c r="R60" s="4"/>
    </row>
    <row r="61" spans="1:18" ht="18.75">
      <c r="A61" s="13">
        <v>175</v>
      </c>
      <c r="B61" s="13">
        <v>1604916542</v>
      </c>
      <c r="C61" s="14" t="s">
        <v>331</v>
      </c>
      <c r="E61" s="16">
        <v>0</v>
      </c>
      <c r="F61" s="16">
        <v>0</v>
      </c>
      <c r="G61" s="57" t="s">
        <v>187</v>
      </c>
      <c r="H61" s="18">
        <f t="shared" si="10"/>
        <v>0</v>
      </c>
      <c r="I61" s="16">
        <f t="shared" si="11"/>
        <v>0</v>
      </c>
      <c r="J61" s="16">
        <v>0</v>
      </c>
      <c r="K61" s="16">
        <f t="shared" si="6"/>
        <v>0</v>
      </c>
      <c r="L61" s="33">
        <v>29.534688614906301</v>
      </c>
      <c r="M61" s="34">
        <f t="shared" si="7"/>
        <v>29.534688614906301</v>
      </c>
      <c r="N61" s="35">
        <f t="shared" si="8"/>
        <v>0</v>
      </c>
      <c r="O61" s="36">
        <f t="shared" si="9"/>
        <v>29.534688614906301</v>
      </c>
      <c r="P61" s="53"/>
      <c r="Q61" s="4"/>
      <c r="R61" s="4"/>
    </row>
    <row r="62" spans="1:18" ht="18.75">
      <c r="A62" s="13">
        <v>176</v>
      </c>
      <c r="B62" s="13">
        <v>128748910</v>
      </c>
      <c r="C62" s="14" t="s">
        <v>328</v>
      </c>
      <c r="E62" s="16">
        <v>4</v>
      </c>
      <c r="F62" s="16">
        <v>60</v>
      </c>
      <c r="G62" s="23" t="s">
        <v>175</v>
      </c>
      <c r="H62" s="18">
        <f t="shared" si="10"/>
        <v>5</v>
      </c>
      <c r="I62" s="16">
        <f t="shared" si="11"/>
        <v>1.2</v>
      </c>
      <c r="J62" s="16">
        <v>0</v>
      </c>
      <c r="K62" s="16">
        <f t="shared" si="6"/>
        <v>6.2</v>
      </c>
      <c r="L62" s="33">
        <v>21.4039997554314</v>
      </c>
      <c r="M62" s="34">
        <f t="shared" si="7"/>
        <v>27.603999755431399</v>
      </c>
      <c r="N62" s="35">
        <f t="shared" si="8"/>
        <v>6.875</v>
      </c>
      <c r="O62" s="36">
        <f t="shared" si="9"/>
        <v>20.728999755431399</v>
      </c>
      <c r="P62" s="4"/>
      <c r="Q62" s="4"/>
      <c r="R62" s="4"/>
    </row>
    <row r="63" spans="1:18" ht="18.75">
      <c r="A63" s="13">
        <v>177</v>
      </c>
      <c r="B63" s="13">
        <v>1412638269</v>
      </c>
      <c r="C63" s="14" t="s">
        <v>332</v>
      </c>
      <c r="E63" s="16">
        <v>0</v>
      </c>
      <c r="F63" s="16">
        <v>0</v>
      </c>
      <c r="G63" s="57" t="s">
        <v>187</v>
      </c>
      <c r="H63" s="18">
        <f t="shared" si="10"/>
        <v>0</v>
      </c>
      <c r="I63" s="16">
        <f t="shared" si="11"/>
        <v>0</v>
      </c>
      <c r="J63" s="16">
        <v>0</v>
      </c>
      <c r="K63" s="16">
        <f t="shared" si="6"/>
        <v>0</v>
      </c>
      <c r="L63" s="33">
        <v>21.3815549255451</v>
      </c>
      <c r="M63" s="34">
        <f t="shared" si="7"/>
        <v>21.3815549255451</v>
      </c>
      <c r="N63" s="35">
        <f t="shared" si="8"/>
        <v>0</v>
      </c>
      <c r="O63" s="36">
        <f t="shared" si="9"/>
        <v>21.3815549255451</v>
      </c>
      <c r="P63" s="4"/>
      <c r="Q63" s="4"/>
      <c r="R63" s="4"/>
    </row>
    <row r="64" spans="1:18" ht="20.25">
      <c r="A64" s="13">
        <v>178</v>
      </c>
      <c r="B64" s="13">
        <v>1059185275</v>
      </c>
      <c r="C64" s="14" t="s">
        <v>338</v>
      </c>
      <c r="D64" s="37"/>
      <c r="E64" s="16">
        <v>4</v>
      </c>
      <c r="F64" s="16">
        <v>60</v>
      </c>
      <c r="G64" s="43" t="s">
        <v>166</v>
      </c>
      <c r="H64" s="18">
        <f t="shared" si="10"/>
        <v>5</v>
      </c>
      <c r="I64" s="16">
        <f t="shared" si="11"/>
        <v>1.2</v>
      </c>
      <c r="J64" s="16">
        <v>0</v>
      </c>
      <c r="K64" s="16">
        <f t="shared" si="6"/>
        <v>6.2</v>
      </c>
      <c r="L64" s="33">
        <v>25.5036746939521</v>
      </c>
      <c r="M64" s="34">
        <f t="shared" si="7"/>
        <v>31.703674693952099</v>
      </c>
      <c r="N64" s="35">
        <f t="shared" si="8"/>
        <v>10.625</v>
      </c>
      <c r="O64" s="36">
        <f t="shared" si="9"/>
        <v>21.078674693952099</v>
      </c>
      <c r="P64" s="4"/>
      <c r="Q64" s="4"/>
      <c r="R64" s="4"/>
    </row>
    <row r="65" spans="1:18" ht="18.75">
      <c r="A65" s="13">
        <v>179</v>
      </c>
      <c r="B65" s="13">
        <v>1412638269</v>
      </c>
      <c r="C65" s="13" t="s">
        <v>224</v>
      </c>
      <c r="D65" s="37"/>
      <c r="E65" s="16">
        <v>0</v>
      </c>
      <c r="F65" s="16">
        <v>55</v>
      </c>
      <c r="G65" s="57" t="s">
        <v>187</v>
      </c>
      <c r="H65" s="18">
        <f t="shared" si="10"/>
        <v>0</v>
      </c>
      <c r="I65" s="16">
        <f t="shared" si="11"/>
        <v>1.1000000000000001</v>
      </c>
      <c r="J65" s="16">
        <v>0</v>
      </c>
      <c r="K65" s="16">
        <f t="shared" si="6"/>
        <v>1.1000000000000001</v>
      </c>
      <c r="L65" s="33">
        <v>24.779999999999998</v>
      </c>
      <c r="M65" s="34">
        <f t="shared" si="7"/>
        <v>25.88</v>
      </c>
      <c r="N65" s="35">
        <f t="shared" si="8"/>
        <v>0</v>
      </c>
      <c r="O65" s="36">
        <f t="shared" si="9"/>
        <v>25.88</v>
      </c>
    </row>
    <row r="66" spans="1:18" ht="18.75">
      <c r="A66" s="13">
        <v>180</v>
      </c>
      <c r="B66" s="13">
        <v>24633249</v>
      </c>
      <c r="C66" s="13" t="s">
        <v>339</v>
      </c>
      <c r="E66" s="16">
        <v>1</v>
      </c>
      <c r="F66" s="16">
        <v>57</v>
      </c>
      <c r="G66" s="23" t="s">
        <v>175</v>
      </c>
      <c r="H66" s="18">
        <f t="shared" si="10"/>
        <v>1</v>
      </c>
      <c r="I66" s="16">
        <f t="shared" si="11"/>
        <v>1.1399999999999999</v>
      </c>
      <c r="J66" s="16">
        <v>0</v>
      </c>
      <c r="K66" s="16">
        <f t="shared" si="6"/>
        <v>2.1399999999999997</v>
      </c>
      <c r="L66" s="33">
        <v>22.8756616990838</v>
      </c>
      <c r="M66" s="34">
        <f t="shared" si="7"/>
        <v>25.0156616990838</v>
      </c>
      <c r="N66" s="35">
        <f t="shared" si="8"/>
        <v>6.875</v>
      </c>
      <c r="O66" s="36">
        <f t="shared" si="9"/>
        <v>18.1406616990838</v>
      </c>
      <c r="P66" s="4"/>
      <c r="Q66" s="4"/>
      <c r="R66" s="4"/>
    </row>
    <row r="67" spans="1:18" ht="18.75">
      <c r="A67" s="13">
        <v>181</v>
      </c>
      <c r="B67" s="13">
        <v>1467442697</v>
      </c>
      <c r="C67" s="14" t="s">
        <v>341</v>
      </c>
      <c r="D67" s="37"/>
      <c r="E67" s="16">
        <v>0</v>
      </c>
      <c r="F67" s="16">
        <v>20</v>
      </c>
      <c r="G67" s="57" t="s">
        <v>187</v>
      </c>
      <c r="H67" s="18">
        <f t="shared" si="10"/>
        <v>0</v>
      </c>
      <c r="I67" s="16">
        <f t="shared" si="11"/>
        <v>0.4</v>
      </c>
      <c r="J67" s="16">
        <v>0</v>
      </c>
      <c r="K67" s="16">
        <f t="shared" si="6"/>
        <v>0.4</v>
      </c>
      <c r="L67" s="33">
        <v>24.345661699083802</v>
      </c>
      <c r="M67" s="34">
        <f t="shared" si="7"/>
        <v>24.745661699083801</v>
      </c>
      <c r="N67" s="35">
        <f t="shared" si="8"/>
        <v>0</v>
      </c>
      <c r="O67" s="36">
        <f t="shared" si="9"/>
        <v>24.745661699083801</v>
      </c>
    </row>
  </sheetData>
  <autoFilter ref="A4:R67" xr:uid="{00000000-0009-0000-0000-00002E000000}">
    <sortState xmlns:xlrd2="http://schemas.microsoft.com/office/spreadsheetml/2017/richdata2" ref="A5:R67">
      <sortCondition ref="A4:A67"/>
    </sortState>
  </autoFilter>
  <mergeCells count="4">
    <mergeCell ref="A1:O1"/>
    <mergeCell ref="A2:O2"/>
    <mergeCell ref="A3:D3"/>
    <mergeCell ref="G3:O3"/>
  </mergeCells>
  <phoneticPr fontId="22" type="noConversion"/>
  <conditionalFormatting sqref="J67">
    <cfRule type="cellIs" dxfId="112" priority="1" operator="lessThan">
      <formula>1</formula>
    </cfRule>
  </conditionalFormatting>
  <conditionalFormatting sqref="J64:J66">
    <cfRule type="cellIs" dxfId="111" priority="2" operator="lessThan">
      <formula>1</formula>
    </cfRule>
  </conditionalFormatting>
  <conditionalFormatting sqref="J5:J63 E5:F67">
    <cfRule type="cellIs" dxfId="110" priority="3" operator="lessThan">
      <formula>1</formula>
    </cfRule>
  </conditionalFormatting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4369-5A05-400E-A8C8-A14F3A453E7D}">
  <sheetPr codeName="Sheet49"/>
  <dimension ref="A1:AR52"/>
  <sheetViews>
    <sheetView topLeftCell="A34" zoomScale="90" zoomScaleNormal="90" workbookViewId="0">
      <selection activeCell="B13" sqref="B13:B52"/>
    </sheetView>
  </sheetViews>
  <sheetFormatPr defaultColWidth="9" defaultRowHeight="13.5"/>
  <cols>
    <col min="1" max="1" width="19.75" style="5" customWidth="1"/>
    <col min="2" max="2" width="21.25" style="5" customWidth="1"/>
    <col min="3" max="3" width="18.375" style="203" customWidth="1"/>
    <col min="4" max="44" width="9" style="37"/>
  </cols>
  <sheetData>
    <row r="1" spans="1:44" ht="20.25">
      <c r="A1" s="584" t="s">
        <v>348</v>
      </c>
      <c r="B1" s="584"/>
      <c r="C1" s="584"/>
    </row>
    <row r="2" spans="1:44" ht="20.25">
      <c r="A2" s="193" t="s">
        <v>346</v>
      </c>
      <c r="B2" s="192" t="s">
        <v>12</v>
      </c>
      <c r="C2" s="201" t="s">
        <v>344</v>
      </c>
    </row>
    <row r="3" spans="1:44" s="1" customFormat="1" ht="18.75">
      <c r="A3" s="13" t="s">
        <v>347</v>
      </c>
      <c r="B3" s="13" t="s">
        <v>299</v>
      </c>
      <c r="C3" s="202">
        <v>587396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</row>
    <row r="4" spans="1:44" s="1" customFormat="1" ht="18.75">
      <c r="A4" s="13" t="s">
        <v>347</v>
      </c>
      <c r="B4" s="14" t="s">
        <v>300</v>
      </c>
      <c r="C4" s="202">
        <v>540753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</row>
    <row r="5" spans="1:44" s="1" customFormat="1" ht="18.75">
      <c r="A5" s="13" t="s">
        <v>347</v>
      </c>
      <c r="B5" s="14" t="s">
        <v>301</v>
      </c>
      <c r="C5" s="202">
        <v>487782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</row>
    <row r="6" spans="1:44" s="1" customFormat="1" ht="18.75">
      <c r="A6" s="13" t="s">
        <v>347</v>
      </c>
      <c r="B6" s="13" t="s">
        <v>80</v>
      </c>
      <c r="C6" s="202">
        <v>404680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</row>
    <row r="7" spans="1:44" s="1" customFormat="1" ht="18.75">
      <c r="A7" s="13" t="s">
        <v>347</v>
      </c>
      <c r="B7" s="14" t="s">
        <v>311</v>
      </c>
      <c r="C7" s="202">
        <v>396858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</row>
    <row r="8" spans="1:44" s="1" customFormat="1" ht="18.75">
      <c r="A8" s="13" t="s">
        <v>347</v>
      </c>
      <c r="B8" s="14" t="s">
        <v>234</v>
      </c>
      <c r="C8" s="202">
        <v>387951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</row>
    <row r="9" spans="1:44" s="1" customFormat="1" ht="18.75">
      <c r="A9" s="13" t="s">
        <v>347</v>
      </c>
      <c r="B9" s="14" t="s">
        <v>331</v>
      </c>
      <c r="C9" s="202">
        <v>383007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</row>
    <row r="10" spans="1:44" s="1" customFormat="1" ht="18.75">
      <c r="A10" s="13" t="s">
        <v>347</v>
      </c>
      <c r="B10" s="14" t="s">
        <v>233</v>
      </c>
      <c r="C10" s="202">
        <v>365992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</row>
    <row r="11" spans="1:44" s="2" customFormat="1" ht="18.75">
      <c r="A11" s="13" t="s">
        <v>347</v>
      </c>
      <c r="B11" s="14" t="s">
        <v>313</v>
      </c>
      <c r="C11" s="202">
        <v>300000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</row>
    <row r="12" spans="1:44" s="2" customFormat="1" ht="18.75">
      <c r="A12" s="13" t="s">
        <v>347</v>
      </c>
      <c r="B12" s="13" t="s">
        <v>30</v>
      </c>
      <c r="C12" s="202">
        <v>273430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</row>
    <row r="13" spans="1:44" s="2" customFormat="1" ht="18.75">
      <c r="A13" s="13"/>
      <c r="B13" s="13" t="s">
        <v>298</v>
      </c>
      <c r="C13" s="202">
        <v>746855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</row>
    <row r="14" spans="1:44" s="2" customFormat="1" ht="20.25">
      <c r="A14" s="13"/>
      <c r="B14" s="14" t="s">
        <v>343</v>
      </c>
      <c r="C14" s="202">
        <v>620645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</row>
    <row r="15" spans="1:44" s="2" customFormat="1" ht="18.75">
      <c r="A15" s="13"/>
      <c r="B15" s="14" t="s">
        <v>304</v>
      </c>
      <c r="C15" s="202">
        <v>554020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</row>
    <row r="16" spans="1:44" s="2" customFormat="1" ht="18.75">
      <c r="A16" s="13"/>
      <c r="B16" s="14" t="s">
        <v>303</v>
      </c>
      <c r="C16" s="202">
        <v>544935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</row>
    <row r="17" spans="1:44" s="2" customFormat="1" ht="18.75">
      <c r="A17" s="13"/>
      <c r="B17" s="14" t="s">
        <v>319</v>
      </c>
      <c r="C17" s="202">
        <v>538030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</row>
    <row r="18" spans="1:44" s="2" customFormat="1" ht="18.75">
      <c r="A18" s="13"/>
      <c r="B18" s="14" t="s">
        <v>305</v>
      </c>
      <c r="C18" s="202">
        <v>527210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</row>
    <row r="19" spans="1:44" s="2" customFormat="1" ht="18.75">
      <c r="A19" s="13"/>
      <c r="B19" s="14" t="s">
        <v>306</v>
      </c>
      <c r="C19" s="202">
        <v>520373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</row>
    <row r="20" spans="1:44" s="2" customFormat="1" ht="18.75">
      <c r="A20" s="13"/>
      <c r="B20" s="14" t="s">
        <v>307</v>
      </c>
      <c r="C20" s="202">
        <v>519359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</row>
    <row r="21" spans="1:44" s="1" customFormat="1" ht="18.75">
      <c r="A21" s="13"/>
      <c r="B21" s="13" t="s">
        <v>228</v>
      </c>
      <c r="C21" s="202">
        <v>506741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</row>
    <row r="22" spans="1:44" s="1" customFormat="1" ht="20.25">
      <c r="A22" s="13"/>
      <c r="B22" s="14" t="s">
        <v>340</v>
      </c>
      <c r="C22" s="202">
        <v>479500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</row>
    <row r="23" spans="1:44" s="1" customFormat="1" ht="18.75">
      <c r="A23" s="13"/>
      <c r="B23" s="13" t="s">
        <v>59</v>
      </c>
      <c r="C23" s="202">
        <v>479110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</row>
    <row r="24" spans="1:44" s="1" customFormat="1" ht="18.75" customHeight="1">
      <c r="A24" s="13"/>
      <c r="B24" s="14" t="s">
        <v>310</v>
      </c>
      <c r="C24" s="202">
        <v>473141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</row>
    <row r="25" spans="1:44" s="1" customFormat="1" ht="20.25">
      <c r="A25" s="13"/>
      <c r="B25" s="14" t="s">
        <v>338</v>
      </c>
      <c r="C25" s="202">
        <v>471195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</row>
    <row r="26" spans="1:44" s="1" customFormat="1" ht="18.75">
      <c r="A26" s="13"/>
      <c r="B26" s="14" t="s">
        <v>238</v>
      </c>
      <c r="C26" s="202">
        <v>469667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</row>
    <row r="27" spans="1:44" s="2" customFormat="1" ht="18.75">
      <c r="A27" s="13"/>
      <c r="B27" s="14" t="s">
        <v>308</v>
      </c>
      <c r="C27" s="202">
        <v>459275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</row>
    <row r="28" spans="1:44" s="2" customFormat="1" ht="18.75">
      <c r="A28" s="13"/>
      <c r="B28" s="14" t="s">
        <v>309</v>
      </c>
      <c r="C28" s="202">
        <v>457108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</row>
    <row r="29" spans="1:44" s="2" customFormat="1" ht="18.75">
      <c r="A29" s="13"/>
      <c r="B29" s="14" t="s">
        <v>312</v>
      </c>
      <c r="C29" s="202">
        <v>440466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</row>
    <row r="30" spans="1:44" s="2" customFormat="1" ht="18.75">
      <c r="A30" s="13"/>
      <c r="B30" s="13" t="s">
        <v>191</v>
      </c>
      <c r="C30" s="202">
        <v>427829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</row>
    <row r="31" spans="1:44" s="2" customFormat="1" ht="18.75">
      <c r="A31" s="13"/>
      <c r="B31" s="14" t="s">
        <v>314</v>
      </c>
      <c r="C31" s="202">
        <v>427729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</row>
    <row r="32" spans="1:44" s="2" customFormat="1" ht="18.75">
      <c r="A32" s="13"/>
      <c r="B32" s="14" t="s">
        <v>342</v>
      </c>
      <c r="C32" s="202">
        <v>426248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</row>
    <row r="33" spans="1:44" s="2" customFormat="1" ht="18.75">
      <c r="A33" s="13"/>
      <c r="B33" s="14" t="s">
        <v>327</v>
      </c>
      <c r="C33" s="202">
        <v>398835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</row>
    <row r="34" spans="1:44" s="2" customFormat="1" ht="18.75">
      <c r="A34" s="13"/>
      <c r="B34" s="14" t="s">
        <v>315</v>
      </c>
      <c r="C34" s="202">
        <v>396795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</row>
    <row r="35" spans="1:44" s="1" customFormat="1" ht="18.75">
      <c r="A35" s="13"/>
      <c r="B35" s="14" t="s">
        <v>336</v>
      </c>
      <c r="C35" s="202">
        <v>387774</v>
      </c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</row>
    <row r="36" spans="1:44" s="2" customFormat="1" ht="18.75">
      <c r="A36" s="13"/>
      <c r="B36" s="14" t="s">
        <v>328</v>
      </c>
      <c r="C36" s="202">
        <v>379625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</row>
    <row r="37" spans="1:44" s="2" customFormat="1" ht="20.25">
      <c r="A37" s="13"/>
      <c r="B37" s="14" t="s">
        <v>337</v>
      </c>
      <c r="C37" s="202">
        <v>359028</v>
      </c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</row>
    <row r="38" spans="1:44" s="2" customFormat="1" ht="18.75">
      <c r="A38" s="13"/>
      <c r="B38" s="14" t="s">
        <v>274</v>
      </c>
      <c r="C38" s="202">
        <v>355263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</row>
    <row r="39" spans="1:44" s="2" customFormat="1" ht="18.75">
      <c r="A39" s="13"/>
      <c r="B39" s="14" t="s">
        <v>329</v>
      </c>
      <c r="C39" s="202">
        <v>351932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</row>
    <row r="40" spans="1:44" s="1" customFormat="1" ht="18.75">
      <c r="A40" s="13"/>
      <c r="B40" s="14" t="s">
        <v>261</v>
      </c>
      <c r="C40" s="202">
        <v>345759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</row>
    <row r="41" spans="1:44" s="1" customFormat="1" ht="18.75">
      <c r="A41" s="13"/>
      <c r="B41" s="13" t="s">
        <v>326</v>
      </c>
      <c r="C41" s="202">
        <v>337296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</row>
    <row r="42" spans="1:44" s="1" customFormat="1" ht="18.75">
      <c r="A42" s="13"/>
      <c r="B42" s="14" t="s">
        <v>269</v>
      </c>
      <c r="C42" s="202">
        <v>318271</v>
      </c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</row>
    <row r="43" spans="1:44" s="1" customFormat="1" ht="18.75">
      <c r="A43" s="13"/>
      <c r="B43" s="14" t="s">
        <v>316</v>
      </c>
      <c r="C43" s="202">
        <v>309150</v>
      </c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</row>
    <row r="44" spans="1:44" s="3" customFormat="1" ht="18.75">
      <c r="A44" s="13"/>
      <c r="B44" s="14" t="s">
        <v>324</v>
      </c>
      <c r="C44" s="202">
        <v>272104</v>
      </c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4"/>
      <c r="AM44" s="204"/>
      <c r="AN44" s="204"/>
      <c r="AO44" s="204"/>
      <c r="AP44" s="204"/>
      <c r="AQ44" s="204"/>
      <c r="AR44" s="204"/>
    </row>
    <row r="45" spans="1:44" s="3" customFormat="1" ht="18.75">
      <c r="A45" s="13"/>
      <c r="B45" s="14" t="s">
        <v>320</v>
      </c>
      <c r="C45" s="202">
        <v>248253</v>
      </c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</row>
    <row r="46" spans="1:44" s="3" customFormat="1" ht="18.75">
      <c r="A46" s="13"/>
      <c r="B46" s="13" t="s">
        <v>224</v>
      </c>
      <c r="C46" s="202">
        <v>246126</v>
      </c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4"/>
      <c r="AQ46" s="204"/>
      <c r="AR46" s="204"/>
    </row>
    <row r="47" spans="1:44" ht="18.75">
      <c r="A47" s="13"/>
      <c r="B47" s="14" t="s">
        <v>288</v>
      </c>
      <c r="C47" s="202">
        <v>242554</v>
      </c>
    </row>
    <row r="48" spans="1:44" ht="18.75">
      <c r="A48" s="13"/>
      <c r="B48" s="14" t="s">
        <v>294</v>
      </c>
      <c r="C48" s="202">
        <v>234228</v>
      </c>
    </row>
    <row r="49" spans="1:3" ht="18.75">
      <c r="A49" s="13"/>
      <c r="B49" s="13" t="s">
        <v>339</v>
      </c>
      <c r="C49" s="202">
        <v>206809</v>
      </c>
    </row>
    <row r="50" spans="1:3" ht="18.75">
      <c r="B50" s="205" t="s">
        <v>345</v>
      </c>
      <c r="C50" s="202">
        <v>176766</v>
      </c>
    </row>
    <row r="51" spans="1:3" ht="18.75">
      <c r="A51" s="13"/>
      <c r="B51" s="14" t="s">
        <v>317</v>
      </c>
      <c r="C51" s="202">
        <v>108407</v>
      </c>
    </row>
    <row r="52" spans="1:3" ht="18.75">
      <c r="A52" s="13"/>
      <c r="B52" s="14" t="s">
        <v>341</v>
      </c>
      <c r="C52" s="202">
        <v>100940</v>
      </c>
    </row>
  </sheetData>
  <autoFilter ref="A2:C52" xr:uid="{00000000-0009-0000-0000-00002E000000}">
    <sortState xmlns:xlrd2="http://schemas.microsoft.com/office/spreadsheetml/2017/richdata2" ref="A3:C52">
      <sortCondition ref="A2:A52"/>
    </sortState>
  </autoFilter>
  <mergeCells count="1">
    <mergeCell ref="A1:C1"/>
  </mergeCells>
  <phoneticPr fontId="2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8E6A-2F45-47B3-9464-A5250B47C3C6}">
  <sheetPr codeName="Sheet50"/>
  <dimension ref="A1:W69"/>
  <sheetViews>
    <sheetView topLeftCell="A10" zoomScale="90" zoomScaleNormal="90" workbookViewId="0">
      <selection activeCell="A39" sqref="A39:O39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3" ht="36.6" customHeight="1">
      <c r="A1" s="587" t="str">
        <f>CONCATENATE("157区 活动中心",T15,"年",T16,"月",T17,"日","分包贡献明细"," 统计：二三傻")</f>
        <v>157区 活动中心2020年9月5日分包贡献明细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197"/>
      <c r="Q1" s="197"/>
      <c r="R1" s="197"/>
      <c r="S1" s="38" t="s">
        <v>104</v>
      </c>
      <c r="T1" s="5">
        <v>55</v>
      </c>
      <c r="U1" s="3"/>
      <c r="V1" s="3"/>
      <c r="W1" s="3"/>
    </row>
    <row r="2" spans="1:23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198"/>
      <c r="Q2" s="198"/>
      <c r="R2" s="198"/>
      <c r="S2" s="39" t="s">
        <v>1</v>
      </c>
      <c r="T2" s="40" t="s">
        <v>105</v>
      </c>
      <c r="U2" s="41" t="s">
        <v>106</v>
      </c>
      <c r="V2" s="41" t="s">
        <v>107</v>
      </c>
      <c r="W2" s="42" t="s">
        <v>108</v>
      </c>
    </row>
    <row r="3" spans="1:23" ht="20.25">
      <c r="A3" s="584" t="s">
        <v>162</v>
      </c>
      <c r="B3" s="584"/>
      <c r="C3" s="584"/>
      <c r="D3" s="584"/>
      <c r="E3" s="199" t="s">
        <v>114</v>
      </c>
      <c r="F3" s="200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196"/>
      <c r="Q3" s="196"/>
      <c r="R3" s="196"/>
      <c r="S3" s="43" t="s">
        <v>166</v>
      </c>
      <c r="T3" s="44">
        <f>W3/$T$13</f>
        <v>10.625</v>
      </c>
      <c r="U3" s="39">
        <v>5</v>
      </c>
      <c r="V3" s="39">
        <v>7</v>
      </c>
      <c r="W3" s="39">
        <v>1700</v>
      </c>
    </row>
    <row r="4" spans="1:23" ht="40.5">
      <c r="A4" s="194" t="s">
        <v>11</v>
      </c>
      <c r="B4" s="195" t="s">
        <v>167</v>
      </c>
      <c r="C4" s="194" t="s">
        <v>12</v>
      </c>
      <c r="D4" s="194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195" t="s">
        <v>171</v>
      </c>
      <c r="M4" s="32" t="s">
        <v>23</v>
      </c>
      <c r="N4" s="195" t="s">
        <v>22</v>
      </c>
      <c r="O4" s="195" t="s">
        <v>172</v>
      </c>
      <c r="P4" s="195" t="s">
        <v>115</v>
      </c>
      <c r="Q4" s="195" t="s">
        <v>116</v>
      </c>
      <c r="R4" s="195" t="s">
        <v>9</v>
      </c>
      <c r="S4" s="45" t="s">
        <v>173</v>
      </c>
      <c r="T4" s="44">
        <f>W4/$T$13</f>
        <v>8.75</v>
      </c>
      <c r="U4" s="39">
        <v>4</v>
      </c>
      <c r="V4" s="39">
        <v>6</v>
      </c>
      <c r="W4" s="39">
        <v>1400</v>
      </c>
    </row>
    <row r="5" spans="1:23" s="1" customFormat="1" ht="18.75">
      <c r="A5" s="14">
        <v>49</v>
      </c>
      <c r="B5" s="13">
        <v>311361673</v>
      </c>
      <c r="C5" s="13" t="s">
        <v>298</v>
      </c>
      <c r="D5" s="20" t="s">
        <v>95</v>
      </c>
      <c r="E5" s="16">
        <v>4</v>
      </c>
      <c r="F5" s="16">
        <v>60</v>
      </c>
      <c r="G5" s="57" t="s">
        <v>187</v>
      </c>
      <c r="H5" s="18">
        <f t="shared" ref="H5:H49" si="0">E5+IF(E5&gt;2,(E5-2)*0.5,0)</f>
        <v>5</v>
      </c>
      <c r="I5" s="16">
        <f t="shared" ref="I5:I49" si="1">F5/$T$14</f>
        <v>1.2</v>
      </c>
      <c r="J5" s="16">
        <v>0</v>
      </c>
      <c r="K5" s="16">
        <f t="shared" ref="K5:K36" si="2">SUM(I5+H5+J5)</f>
        <v>6.2</v>
      </c>
      <c r="L5" s="33">
        <v>20.970000000000002</v>
      </c>
      <c r="M5" s="34">
        <f t="shared" ref="M5:M36" si="3">K5+L5</f>
        <v>27.17</v>
      </c>
      <c r="N5" s="35">
        <f t="shared" ref="N5:N36" si="4">VLOOKUP(G5,$S$3:$T$10,2,FALSE)</f>
        <v>0</v>
      </c>
      <c r="O5" s="36">
        <f t="shared" ref="O5:O36" si="5">M5-N5</f>
        <v>27.17</v>
      </c>
      <c r="P5" s="18"/>
      <c r="Q5" s="18"/>
      <c r="R5" s="18"/>
      <c r="S5" s="23" t="s">
        <v>175</v>
      </c>
      <c r="T5" s="44">
        <f>W5/$T$13</f>
        <v>6.875</v>
      </c>
      <c r="U5" s="46">
        <v>3</v>
      </c>
      <c r="V5" s="46">
        <v>5</v>
      </c>
      <c r="W5" s="46">
        <v>1100</v>
      </c>
    </row>
    <row r="6" spans="1:23" s="1" customFormat="1" ht="18.75">
      <c r="A6" s="14">
        <v>26</v>
      </c>
      <c r="B6" s="13">
        <v>1754932067</v>
      </c>
      <c r="C6" s="14" t="s">
        <v>314</v>
      </c>
      <c r="D6" s="13" t="s">
        <v>72</v>
      </c>
      <c r="E6" s="16">
        <v>4</v>
      </c>
      <c r="F6" s="16">
        <v>60</v>
      </c>
      <c r="G6" s="57" t="s">
        <v>187</v>
      </c>
      <c r="H6" s="18">
        <f t="shared" si="0"/>
        <v>5</v>
      </c>
      <c r="I6" s="16">
        <f t="shared" si="1"/>
        <v>1.2</v>
      </c>
      <c r="J6" s="16">
        <v>0</v>
      </c>
      <c r="K6" s="16">
        <f t="shared" si="2"/>
        <v>6.2</v>
      </c>
      <c r="L6" s="33">
        <v>19.410023516993899</v>
      </c>
      <c r="M6" s="34">
        <f t="shared" si="3"/>
        <v>25.610023516993898</v>
      </c>
      <c r="N6" s="35">
        <f t="shared" si="4"/>
        <v>0</v>
      </c>
      <c r="O6" s="36">
        <f t="shared" si="5"/>
        <v>25.610023516993898</v>
      </c>
      <c r="P6" s="18"/>
      <c r="Q6" s="18"/>
      <c r="R6" s="18"/>
      <c r="S6" s="23"/>
      <c r="T6" s="44"/>
      <c r="U6" s="46"/>
      <c r="V6" s="46"/>
      <c r="W6" s="46"/>
    </row>
    <row r="7" spans="1:23" s="1" customFormat="1" ht="18.75">
      <c r="A7" s="13">
        <v>180</v>
      </c>
      <c r="B7" s="13">
        <v>24633249</v>
      </c>
      <c r="C7" s="13" t="s">
        <v>339</v>
      </c>
      <c r="D7" s="4"/>
      <c r="E7" s="16">
        <v>4</v>
      </c>
      <c r="F7" s="16">
        <v>60</v>
      </c>
      <c r="G7" s="57" t="s">
        <v>187</v>
      </c>
      <c r="H7" s="18">
        <f t="shared" si="0"/>
        <v>5</v>
      </c>
      <c r="I7" s="16">
        <f t="shared" si="1"/>
        <v>1.2</v>
      </c>
      <c r="J7" s="16">
        <v>0</v>
      </c>
      <c r="K7" s="16">
        <f t="shared" si="2"/>
        <v>6.2</v>
      </c>
      <c r="L7" s="33">
        <v>18.1406616990838</v>
      </c>
      <c r="M7" s="34">
        <f t="shared" si="3"/>
        <v>24.3406616990838</v>
      </c>
      <c r="N7" s="35">
        <f t="shared" si="4"/>
        <v>0</v>
      </c>
      <c r="O7" s="36">
        <f t="shared" si="5"/>
        <v>24.3406616990838</v>
      </c>
      <c r="P7" s="4"/>
      <c r="Q7" s="4"/>
      <c r="R7" s="4"/>
      <c r="S7" s="19" t="s">
        <v>333</v>
      </c>
      <c r="T7" s="44">
        <f>W7/$T$13</f>
        <v>8.125</v>
      </c>
      <c r="U7" s="46">
        <v>4</v>
      </c>
      <c r="V7" s="46">
        <v>5</v>
      </c>
      <c r="W7" s="46">
        <v>1300</v>
      </c>
    </row>
    <row r="8" spans="1:23" s="1" customFormat="1" ht="20.25">
      <c r="A8" s="14">
        <v>82</v>
      </c>
      <c r="B8" s="13">
        <v>982362214</v>
      </c>
      <c r="C8" s="14" t="s">
        <v>340</v>
      </c>
      <c r="D8" s="13" t="s">
        <v>144</v>
      </c>
      <c r="E8" s="16">
        <v>4</v>
      </c>
      <c r="F8" s="16">
        <v>60</v>
      </c>
      <c r="G8" s="19" t="s">
        <v>333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21.0946844779956</v>
      </c>
      <c r="M8" s="34">
        <f t="shared" si="3"/>
        <v>27.294684477995599</v>
      </c>
      <c r="N8" s="35">
        <f t="shared" si="4"/>
        <v>8.125</v>
      </c>
      <c r="O8" s="36">
        <f t="shared" si="5"/>
        <v>19.169684477995599</v>
      </c>
      <c r="P8" s="18"/>
      <c r="Q8" s="18"/>
      <c r="R8" s="18"/>
      <c r="S8" s="22" t="s">
        <v>334</v>
      </c>
      <c r="T8" s="44">
        <f>W8/$T$13</f>
        <v>6.25</v>
      </c>
      <c r="U8" s="46">
        <v>3</v>
      </c>
      <c r="V8" s="46">
        <v>4</v>
      </c>
      <c r="W8" s="46">
        <v>1000</v>
      </c>
    </row>
    <row r="9" spans="1:23" s="1" customFormat="1" ht="20.25">
      <c r="A9" s="13">
        <v>178</v>
      </c>
      <c r="B9" s="13">
        <v>1059185275</v>
      </c>
      <c r="C9" s="14" t="s">
        <v>338</v>
      </c>
      <c r="D9" s="4"/>
      <c r="E9" s="16">
        <v>4</v>
      </c>
      <c r="F9" s="16">
        <v>60</v>
      </c>
      <c r="G9" s="19" t="s">
        <v>333</v>
      </c>
      <c r="H9" s="18">
        <f t="shared" si="0"/>
        <v>5</v>
      </c>
      <c r="I9" s="16">
        <f t="shared" si="1"/>
        <v>1.2</v>
      </c>
      <c r="J9" s="16">
        <v>0</v>
      </c>
      <c r="K9" s="16">
        <f t="shared" si="2"/>
        <v>6.2</v>
      </c>
      <c r="L9" s="33">
        <v>21.078674693952099</v>
      </c>
      <c r="M9" s="34">
        <f t="shared" si="3"/>
        <v>27.278674693952098</v>
      </c>
      <c r="N9" s="35">
        <f t="shared" si="4"/>
        <v>8.125</v>
      </c>
      <c r="O9" s="36">
        <f t="shared" si="5"/>
        <v>19.153674693952098</v>
      </c>
      <c r="P9" s="4"/>
      <c r="Q9" s="4"/>
      <c r="R9" s="4"/>
      <c r="S9" s="23" t="s">
        <v>335</v>
      </c>
      <c r="T9" s="44">
        <f>W9/$T$13</f>
        <v>4.375</v>
      </c>
      <c r="U9" s="46">
        <v>2</v>
      </c>
      <c r="V9" s="46">
        <v>3</v>
      </c>
      <c r="W9" s="46">
        <v>700</v>
      </c>
    </row>
    <row r="10" spans="1:23" s="1" customFormat="1" ht="18.75">
      <c r="A10" s="13">
        <v>156</v>
      </c>
      <c r="B10" s="13">
        <v>1754610165</v>
      </c>
      <c r="C10" s="14" t="s">
        <v>316</v>
      </c>
      <c r="D10" s="15"/>
      <c r="E10" s="16">
        <v>4</v>
      </c>
      <c r="F10" s="16">
        <v>60</v>
      </c>
      <c r="G10" s="19" t="s">
        <v>333</v>
      </c>
      <c r="H10" s="18">
        <f t="shared" si="0"/>
        <v>5</v>
      </c>
      <c r="I10" s="16">
        <f t="shared" si="1"/>
        <v>1.2</v>
      </c>
      <c r="J10" s="16">
        <v>0</v>
      </c>
      <c r="K10" s="16">
        <f t="shared" si="2"/>
        <v>6.2</v>
      </c>
      <c r="L10" s="33">
        <v>20.852020913982301</v>
      </c>
      <c r="M10" s="34">
        <f t="shared" si="3"/>
        <v>27.0520209139823</v>
      </c>
      <c r="N10" s="35">
        <f t="shared" si="4"/>
        <v>8.125</v>
      </c>
      <c r="O10" s="36">
        <f t="shared" si="5"/>
        <v>18.9270209139823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</row>
    <row r="11" spans="1:23" s="1" customFormat="1" ht="18.75">
      <c r="A11" s="13">
        <v>176</v>
      </c>
      <c r="B11" s="13">
        <v>128748910</v>
      </c>
      <c r="C11" s="14" t="s">
        <v>328</v>
      </c>
      <c r="D11" s="4"/>
      <c r="E11" s="16">
        <v>4</v>
      </c>
      <c r="F11" s="16">
        <v>60</v>
      </c>
      <c r="G11" s="19" t="s">
        <v>333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20.728999755431399</v>
      </c>
      <c r="M11" s="34">
        <f t="shared" si="3"/>
        <v>26.928999755431398</v>
      </c>
      <c r="N11" s="35">
        <f t="shared" si="4"/>
        <v>8.125</v>
      </c>
      <c r="O11" s="36">
        <f t="shared" si="5"/>
        <v>18.803999755431398</v>
      </c>
      <c r="P11" s="4"/>
      <c r="Q11" s="4"/>
      <c r="R11" s="4"/>
      <c r="S11" s="50"/>
    </row>
    <row r="12" spans="1:23" s="1" customFormat="1" ht="18.75">
      <c r="A12" s="13">
        <v>116</v>
      </c>
      <c r="B12" s="13">
        <v>2122596917</v>
      </c>
      <c r="C12" s="14" t="s">
        <v>315</v>
      </c>
      <c r="D12" s="13" t="s">
        <v>217</v>
      </c>
      <c r="E12" s="16">
        <v>4</v>
      </c>
      <c r="F12" s="16">
        <v>60</v>
      </c>
      <c r="G12" s="22" t="s">
        <v>334</v>
      </c>
      <c r="H12" s="18">
        <f t="shared" si="0"/>
        <v>5</v>
      </c>
      <c r="I12" s="16">
        <f t="shared" si="1"/>
        <v>1.2</v>
      </c>
      <c r="J12" s="16">
        <v>0</v>
      </c>
      <c r="K12" s="16">
        <f t="shared" si="2"/>
        <v>6.2</v>
      </c>
      <c r="L12" s="33">
        <v>20.543985069144</v>
      </c>
      <c r="M12" s="34">
        <f t="shared" si="3"/>
        <v>26.743985069143999</v>
      </c>
      <c r="N12" s="35">
        <f t="shared" si="4"/>
        <v>6.25</v>
      </c>
      <c r="O12" s="36">
        <f t="shared" si="5"/>
        <v>20.493985069143999</v>
      </c>
      <c r="P12" s="18"/>
      <c r="Q12" s="18"/>
      <c r="R12" s="48"/>
      <c r="S12" s="51" t="s">
        <v>209</v>
      </c>
      <c r="T12" s="1">
        <v>15000</v>
      </c>
    </row>
    <row r="13" spans="1:23" s="2" customFormat="1" ht="18.75">
      <c r="A13" s="13">
        <v>155</v>
      </c>
      <c r="B13" s="13">
        <v>1532576874</v>
      </c>
      <c r="C13" s="14" t="s">
        <v>306</v>
      </c>
      <c r="D13" s="14" t="s">
        <v>283</v>
      </c>
      <c r="E13" s="16">
        <v>4</v>
      </c>
      <c r="F13" s="16">
        <v>50</v>
      </c>
      <c r="G13" s="22" t="s">
        <v>334</v>
      </c>
      <c r="H13" s="18">
        <f t="shared" si="0"/>
        <v>5</v>
      </c>
      <c r="I13" s="16">
        <f t="shared" si="1"/>
        <v>1</v>
      </c>
      <c r="J13" s="16">
        <v>0</v>
      </c>
      <c r="K13" s="16">
        <f t="shared" si="2"/>
        <v>6</v>
      </c>
      <c r="L13" s="33">
        <v>20.665832906567399</v>
      </c>
      <c r="M13" s="34">
        <f t="shared" si="3"/>
        <v>26.665832906567399</v>
      </c>
      <c r="N13" s="35">
        <f t="shared" si="4"/>
        <v>6.25</v>
      </c>
      <c r="O13" s="36">
        <f t="shared" si="5"/>
        <v>20.415832906567399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</row>
    <row r="14" spans="1:23" s="2" customFormat="1" ht="18.75">
      <c r="A14" s="13">
        <v>128</v>
      </c>
      <c r="B14" s="13">
        <v>1214614935</v>
      </c>
      <c r="C14" s="14" t="s">
        <v>319</v>
      </c>
      <c r="D14" s="21" t="s">
        <v>257</v>
      </c>
      <c r="E14" s="16">
        <v>4</v>
      </c>
      <c r="F14" s="16">
        <v>60</v>
      </c>
      <c r="G14" s="22" t="s">
        <v>334</v>
      </c>
      <c r="H14" s="18">
        <f t="shared" si="0"/>
        <v>5</v>
      </c>
      <c r="I14" s="16">
        <f t="shared" si="1"/>
        <v>1.2</v>
      </c>
      <c r="J14" s="16">
        <v>0</v>
      </c>
      <c r="K14" s="16">
        <f t="shared" si="2"/>
        <v>6.2</v>
      </c>
      <c r="L14" s="33">
        <v>20.1917282234736</v>
      </c>
      <c r="M14" s="34">
        <f t="shared" si="3"/>
        <v>26.391728223473599</v>
      </c>
      <c r="N14" s="35">
        <f t="shared" si="4"/>
        <v>6.25</v>
      </c>
      <c r="O14" s="36">
        <f t="shared" si="5"/>
        <v>20.141728223473599</v>
      </c>
      <c r="P14" s="18"/>
      <c r="Q14" s="18"/>
      <c r="R14" s="47"/>
      <c r="S14" s="54" t="s">
        <v>256</v>
      </c>
      <c r="T14" s="53">
        <v>50</v>
      </c>
      <c r="U14" s="1"/>
      <c r="V14" s="1"/>
      <c r="W14" s="1"/>
    </row>
    <row r="15" spans="1:23" s="2" customFormat="1" ht="18.75">
      <c r="A15" s="14">
        <v>5</v>
      </c>
      <c r="B15" s="13">
        <v>1044399218</v>
      </c>
      <c r="C15" s="14" t="s">
        <v>309</v>
      </c>
      <c r="D15" s="13" t="s">
        <v>39</v>
      </c>
      <c r="E15" s="16">
        <v>4</v>
      </c>
      <c r="F15" s="16">
        <v>60</v>
      </c>
      <c r="G15" s="22" t="s">
        <v>334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20.045082521677699</v>
      </c>
      <c r="M15" s="34">
        <f t="shared" si="3"/>
        <v>26.245082521677698</v>
      </c>
      <c r="N15" s="35">
        <f t="shared" si="4"/>
        <v>6.25</v>
      </c>
      <c r="O15" s="36">
        <f t="shared" si="5"/>
        <v>19.995082521677698</v>
      </c>
      <c r="P15" s="18"/>
      <c r="Q15" s="18"/>
      <c r="R15" s="18"/>
      <c r="S15" s="1" t="s">
        <v>212</v>
      </c>
      <c r="T15" s="53">
        <v>2020</v>
      </c>
      <c r="U15" s="1"/>
      <c r="V15" s="1"/>
      <c r="W15" s="1"/>
    </row>
    <row r="16" spans="1:23" s="2" customFormat="1" ht="18.75">
      <c r="A16" s="13">
        <v>143</v>
      </c>
      <c r="B16" s="13">
        <v>1963007427</v>
      </c>
      <c r="C16" s="14" t="s">
        <v>307</v>
      </c>
      <c r="D16" s="14" t="s">
        <v>270</v>
      </c>
      <c r="E16" s="16">
        <v>4</v>
      </c>
      <c r="F16" s="16">
        <v>60</v>
      </c>
      <c r="G16" s="22" t="s">
        <v>334</v>
      </c>
      <c r="H16" s="18">
        <f t="shared" si="0"/>
        <v>5</v>
      </c>
      <c r="I16" s="16">
        <f t="shared" si="1"/>
        <v>1.2</v>
      </c>
      <c r="J16" s="16">
        <v>0</v>
      </c>
      <c r="K16" s="16">
        <f t="shared" si="2"/>
        <v>6.2</v>
      </c>
      <c r="L16" s="33">
        <v>19.963355679350997</v>
      </c>
      <c r="M16" s="34">
        <f t="shared" si="3"/>
        <v>26.163355679350996</v>
      </c>
      <c r="N16" s="35">
        <f t="shared" si="4"/>
        <v>6.25</v>
      </c>
      <c r="O16" s="36">
        <f t="shared" si="5"/>
        <v>19.913355679350996</v>
      </c>
      <c r="P16" s="18"/>
      <c r="Q16" s="18"/>
      <c r="R16" s="47"/>
      <c r="S16" s="1" t="s">
        <v>213</v>
      </c>
      <c r="T16" s="53">
        <v>9</v>
      </c>
      <c r="U16" s="1"/>
      <c r="V16" s="1"/>
      <c r="W16" s="1"/>
    </row>
    <row r="17" spans="1:23" s="2" customFormat="1" ht="20.25">
      <c r="A17" s="13">
        <v>172</v>
      </c>
      <c r="B17" s="13">
        <v>724061220</v>
      </c>
      <c r="C17" s="14" t="s">
        <v>337</v>
      </c>
      <c r="D17" s="14" t="s">
        <v>330</v>
      </c>
      <c r="E17" s="16">
        <v>4</v>
      </c>
      <c r="F17" s="16">
        <v>60</v>
      </c>
      <c r="G17" s="23" t="s">
        <v>335</v>
      </c>
      <c r="H17" s="18">
        <f t="shared" si="0"/>
        <v>5</v>
      </c>
      <c r="I17" s="16">
        <f t="shared" si="1"/>
        <v>1.2</v>
      </c>
      <c r="J17" s="16">
        <v>0</v>
      </c>
      <c r="K17" s="16">
        <f t="shared" si="2"/>
        <v>6.2</v>
      </c>
      <c r="L17" s="33">
        <v>19.6948834998366</v>
      </c>
      <c r="M17" s="34">
        <f t="shared" si="3"/>
        <v>25.894883499836599</v>
      </c>
      <c r="N17" s="35">
        <f t="shared" si="4"/>
        <v>4.375</v>
      </c>
      <c r="O17" s="36">
        <f t="shared" si="5"/>
        <v>21.519883499836599</v>
      </c>
      <c r="P17" s="4"/>
      <c r="Q17" s="4"/>
      <c r="R17" s="4"/>
      <c r="S17" s="1" t="s">
        <v>214</v>
      </c>
      <c r="T17" s="53">
        <v>5</v>
      </c>
      <c r="U17" s="1"/>
      <c r="V17" s="1"/>
      <c r="W17" s="1"/>
    </row>
    <row r="18" spans="1:23" s="2" customFormat="1" ht="18.75">
      <c r="A18" s="14">
        <v>46</v>
      </c>
      <c r="B18" s="13">
        <v>2109182835</v>
      </c>
      <c r="C18" s="14" t="s">
        <v>308</v>
      </c>
      <c r="D18" s="13" t="s">
        <v>92</v>
      </c>
      <c r="E18" s="16">
        <v>4</v>
      </c>
      <c r="F18" s="16">
        <v>60</v>
      </c>
      <c r="G18" s="23" t="s">
        <v>335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19.631364829194698</v>
      </c>
      <c r="M18" s="34">
        <f t="shared" si="3"/>
        <v>25.831364829194698</v>
      </c>
      <c r="N18" s="35">
        <f t="shared" si="4"/>
        <v>4.375</v>
      </c>
      <c r="O18" s="36">
        <f t="shared" si="5"/>
        <v>21.456364829194698</v>
      </c>
      <c r="P18" s="18"/>
      <c r="Q18" s="18"/>
      <c r="R18" s="18"/>
      <c r="S18" s="1"/>
      <c r="T18" s="1"/>
      <c r="U18" s="1"/>
      <c r="V18" s="1"/>
      <c r="W18" s="1"/>
    </row>
    <row r="19" spans="1:23" s="2" customFormat="1" ht="18.75">
      <c r="A19" s="13">
        <v>118</v>
      </c>
      <c r="B19" s="13">
        <v>2018112397</v>
      </c>
      <c r="C19" s="14" t="s">
        <v>342</v>
      </c>
      <c r="D19" s="13" t="s">
        <v>290</v>
      </c>
      <c r="E19" s="16">
        <v>4</v>
      </c>
      <c r="F19" s="16">
        <v>60</v>
      </c>
      <c r="G19" s="23" t="s">
        <v>335</v>
      </c>
      <c r="H19" s="18">
        <f t="shared" si="0"/>
        <v>5</v>
      </c>
      <c r="I19" s="16">
        <f t="shared" si="1"/>
        <v>1.2</v>
      </c>
      <c r="J19" s="16">
        <v>0</v>
      </c>
      <c r="K19" s="16">
        <f t="shared" si="2"/>
        <v>6.2</v>
      </c>
      <c r="L19" s="33">
        <v>19.539126646349001</v>
      </c>
      <c r="M19" s="34">
        <f t="shared" si="3"/>
        <v>25.739126646349</v>
      </c>
      <c r="N19" s="35">
        <f t="shared" si="4"/>
        <v>4.375</v>
      </c>
      <c r="O19" s="36">
        <f t="shared" si="5"/>
        <v>21.364126646349</v>
      </c>
      <c r="P19" s="18"/>
      <c r="Q19" s="18"/>
      <c r="R19" s="48"/>
      <c r="S19" s="1"/>
      <c r="T19" s="1"/>
      <c r="U19" s="1"/>
      <c r="V19" s="1"/>
      <c r="W19" s="1"/>
    </row>
    <row r="20" spans="1:23" s="2" customFormat="1" ht="18.75">
      <c r="A20" s="14">
        <v>33</v>
      </c>
      <c r="B20" s="13">
        <v>1006436515</v>
      </c>
      <c r="C20" s="14" t="s">
        <v>312</v>
      </c>
      <c r="D20" s="13" t="s">
        <v>79</v>
      </c>
      <c r="E20" s="16">
        <v>4</v>
      </c>
      <c r="F20" s="16">
        <v>60</v>
      </c>
      <c r="G20" s="23" t="s">
        <v>335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19.3375505030493</v>
      </c>
      <c r="M20" s="34">
        <f t="shared" si="3"/>
        <v>25.5375505030493</v>
      </c>
      <c r="N20" s="35">
        <f t="shared" si="4"/>
        <v>4.375</v>
      </c>
      <c r="O20" s="36">
        <f t="shared" si="5"/>
        <v>21.1625505030493</v>
      </c>
      <c r="P20" s="18"/>
      <c r="Q20" s="18"/>
      <c r="R20" s="4"/>
      <c r="S20" s="1"/>
      <c r="T20" s="1"/>
      <c r="U20" s="1"/>
      <c r="V20" s="1"/>
      <c r="W20" s="1"/>
    </row>
    <row r="21" spans="1:23" s="2" customFormat="1" ht="18.75">
      <c r="A21" s="14">
        <v>92</v>
      </c>
      <c r="B21" s="13">
        <v>1367873925</v>
      </c>
      <c r="C21" s="13" t="s">
        <v>191</v>
      </c>
      <c r="D21" s="20" t="s">
        <v>159</v>
      </c>
      <c r="E21" s="16">
        <v>3</v>
      </c>
      <c r="F21" s="16">
        <v>60</v>
      </c>
      <c r="G21" s="57" t="s">
        <v>187</v>
      </c>
      <c r="H21" s="18">
        <f t="shared" si="0"/>
        <v>3.5</v>
      </c>
      <c r="I21" s="16">
        <f t="shared" si="1"/>
        <v>1.2</v>
      </c>
      <c r="J21" s="16">
        <v>0</v>
      </c>
      <c r="K21" s="16">
        <f t="shared" si="2"/>
        <v>4.7</v>
      </c>
      <c r="L21" s="33">
        <v>20.694622861229597</v>
      </c>
      <c r="M21" s="34">
        <f t="shared" si="3"/>
        <v>25.394622861229596</v>
      </c>
      <c r="N21" s="35">
        <f t="shared" si="4"/>
        <v>0</v>
      </c>
      <c r="O21" s="36">
        <f t="shared" si="5"/>
        <v>25.394622861229596</v>
      </c>
      <c r="P21" s="18"/>
      <c r="Q21" s="18"/>
      <c r="R21" s="47"/>
      <c r="S21" s="1"/>
      <c r="T21" s="1"/>
      <c r="U21" s="1"/>
      <c r="V21" s="1"/>
      <c r="W21" s="1"/>
    </row>
    <row r="22" spans="1:23" s="2" customFormat="1" ht="18.75">
      <c r="A22" s="13">
        <v>141</v>
      </c>
      <c r="B22" s="13">
        <v>1190305158</v>
      </c>
      <c r="C22" s="14" t="s">
        <v>261</v>
      </c>
      <c r="D22" s="21"/>
      <c r="E22" s="16">
        <v>3</v>
      </c>
      <c r="F22" s="16">
        <v>40</v>
      </c>
      <c r="G22" s="57" t="s">
        <v>187</v>
      </c>
      <c r="H22" s="18">
        <f t="shared" si="0"/>
        <v>3.5</v>
      </c>
      <c r="I22" s="16">
        <f t="shared" si="1"/>
        <v>0.8</v>
      </c>
      <c r="J22" s="16">
        <v>0</v>
      </c>
      <c r="K22" s="16">
        <f t="shared" si="2"/>
        <v>4.3</v>
      </c>
      <c r="L22" s="33">
        <v>20.590983670068699</v>
      </c>
      <c r="M22" s="34">
        <f t="shared" si="3"/>
        <v>24.890983670068699</v>
      </c>
      <c r="N22" s="35">
        <f t="shared" si="4"/>
        <v>0</v>
      </c>
      <c r="O22" s="36">
        <f t="shared" si="5"/>
        <v>24.890983670068699</v>
      </c>
      <c r="P22" s="18"/>
      <c r="Q22" s="18"/>
      <c r="R22" s="47"/>
      <c r="S22" s="1"/>
      <c r="T22" s="1"/>
      <c r="U22" s="1"/>
      <c r="V22" s="1"/>
      <c r="W22" s="1"/>
    </row>
    <row r="23" spans="1:23" s="1" customFormat="1" ht="18.75">
      <c r="A23" s="14">
        <v>120</v>
      </c>
      <c r="B23" s="13">
        <v>171422146</v>
      </c>
      <c r="C23" s="14" t="s">
        <v>304</v>
      </c>
      <c r="D23" s="13" t="s">
        <v>246</v>
      </c>
      <c r="E23" s="16">
        <v>3</v>
      </c>
      <c r="F23" s="16">
        <v>60</v>
      </c>
      <c r="G23" s="57" t="s">
        <v>187</v>
      </c>
      <c r="H23" s="18">
        <f t="shared" si="0"/>
        <v>3.5</v>
      </c>
      <c r="I23" s="16">
        <f t="shared" si="1"/>
        <v>1.2</v>
      </c>
      <c r="J23" s="16">
        <v>0</v>
      </c>
      <c r="K23" s="16">
        <f t="shared" si="2"/>
        <v>4.7</v>
      </c>
      <c r="L23" s="33">
        <v>20.073619197086099</v>
      </c>
      <c r="M23" s="34">
        <f t="shared" si="3"/>
        <v>24.773619197086099</v>
      </c>
      <c r="N23" s="35">
        <f t="shared" si="4"/>
        <v>0</v>
      </c>
      <c r="O23" s="36">
        <f t="shared" si="5"/>
        <v>24.773619197086099</v>
      </c>
      <c r="P23" s="18"/>
      <c r="Q23" s="18"/>
      <c r="R23" s="48"/>
    </row>
    <row r="24" spans="1:23" s="1" customFormat="1" ht="18.75">
      <c r="A24" s="14">
        <v>15</v>
      </c>
      <c r="B24" s="13">
        <v>388960345</v>
      </c>
      <c r="C24" s="13" t="s">
        <v>59</v>
      </c>
      <c r="D24" s="20"/>
      <c r="E24" s="16">
        <v>3</v>
      </c>
      <c r="F24" s="16">
        <v>60</v>
      </c>
      <c r="G24" s="57" t="s">
        <v>187</v>
      </c>
      <c r="H24" s="18">
        <f t="shared" si="0"/>
        <v>3.5</v>
      </c>
      <c r="I24" s="16">
        <f t="shared" si="1"/>
        <v>1.2</v>
      </c>
      <c r="J24" s="16">
        <v>0</v>
      </c>
      <c r="K24" s="16">
        <f t="shared" si="2"/>
        <v>4.7</v>
      </c>
      <c r="L24" s="33">
        <v>19.766986980895098</v>
      </c>
      <c r="M24" s="34">
        <f t="shared" si="3"/>
        <v>24.466986980895097</v>
      </c>
      <c r="N24" s="35">
        <f t="shared" si="4"/>
        <v>0</v>
      </c>
      <c r="O24" s="36">
        <f t="shared" si="5"/>
        <v>24.466986980895097</v>
      </c>
      <c r="P24" s="18"/>
      <c r="Q24" s="18"/>
      <c r="R24" s="18"/>
    </row>
    <row r="25" spans="1:23" s="1" customFormat="1" ht="18.75">
      <c r="A25" s="13">
        <v>174</v>
      </c>
      <c r="B25" s="13">
        <v>775720958</v>
      </c>
      <c r="C25" s="14" t="s">
        <v>327</v>
      </c>
      <c r="D25" s="4"/>
      <c r="E25" s="16">
        <v>3</v>
      </c>
      <c r="F25" s="16">
        <v>40</v>
      </c>
      <c r="G25" s="57" t="s">
        <v>187</v>
      </c>
      <c r="H25" s="18">
        <f t="shared" si="0"/>
        <v>3.5</v>
      </c>
      <c r="I25" s="16">
        <f t="shared" si="1"/>
        <v>0.8</v>
      </c>
      <c r="J25" s="16">
        <v>0</v>
      </c>
      <c r="K25" s="16">
        <f t="shared" si="2"/>
        <v>4.3</v>
      </c>
      <c r="L25" s="33">
        <v>19.8450987134302</v>
      </c>
      <c r="M25" s="34">
        <f t="shared" si="3"/>
        <v>24.145098713430201</v>
      </c>
      <c r="N25" s="35">
        <f t="shared" si="4"/>
        <v>0</v>
      </c>
      <c r="O25" s="36">
        <f t="shared" si="5"/>
        <v>24.145098713430201</v>
      </c>
      <c r="P25" s="4"/>
      <c r="Q25" s="4"/>
      <c r="R25" s="4"/>
    </row>
    <row r="26" spans="1:23" s="1" customFormat="1" ht="18.75" customHeight="1">
      <c r="A26" s="13">
        <v>173</v>
      </c>
      <c r="B26" s="13">
        <v>1106175185</v>
      </c>
      <c r="C26" s="14" t="s">
        <v>329</v>
      </c>
      <c r="D26" s="4"/>
      <c r="E26" s="16">
        <v>3</v>
      </c>
      <c r="F26" s="16">
        <v>60</v>
      </c>
      <c r="G26" s="57" t="s">
        <v>187</v>
      </c>
      <c r="H26" s="18">
        <f t="shared" si="0"/>
        <v>3.5</v>
      </c>
      <c r="I26" s="16">
        <f t="shared" si="1"/>
        <v>1.2</v>
      </c>
      <c r="J26" s="16">
        <v>0</v>
      </c>
      <c r="K26" s="16">
        <f t="shared" si="2"/>
        <v>4.7</v>
      </c>
      <c r="L26" s="33">
        <v>19.175508883102999</v>
      </c>
      <c r="M26" s="34">
        <f t="shared" si="3"/>
        <v>23.875508883102999</v>
      </c>
      <c r="N26" s="35">
        <f t="shared" si="4"/>
        <v>0</v>
      </c>
      <c r="O26" s="36">
        <f t="shared" si="5"/>
        <v>23.875508883102999</v>
      </c>
      <c r="P26" s="4"/>
      <c r="Q26" s="4"/>
      <c r="R26" s="4"/>
    </row>
    <row r="27" spans="1:23" s="1" customFormat="1" ht="18.75">
      <c r="A27" s="13">
        <v>130</v>
      </c>
      <c r="B27" s="13">
        <v>1957463045</v>
      </c>
      <c r="C27" s="14" t="s">
        <v>238</v>
      </c>
      <c r="D27" s="21"/>
      <c r="E27" s="16">
        <v>3</v>
      </c>
      <c r="F27" s="16">
        <v>60</v>
      </c>
      <c r="G27" s="57" t="s">
        <v>187</v>
      </c>
      <c r="H27" s="18">
        <f t="shared" si="0"/>
        <v>3.5</v>
      </c>
      <c r="I27" s="16">
        <f t="shared" si="1"/>
        <v>1.2</v>
      </c>
      <c r="J27" s="16">
        <v>0</v>
      </c>
      <c r="K27" s="16">
        <f t="shared" si="2"/>
        <v>4.7</v>
      </c>
      <c r="L27" s="33">
        <v>18.910097228403899</v>
      </c>
      <c r="M27" s="34">
        <f t="shared" si="3"/>
        <v>23.610097228403898</v>
      </c>
      <c r="N27" s="35">
        <f t="shared" si="4"/>
        <v>0</v>
      </c>
      <c r="O27" s="36">
        <f t="shared" si="5"/>
        <v>23.610097228403898</v>
      </c>
      <c r="P27" s="18"/>
      <c r="Q27" s="18"/>
      <c r="R27" s="47"/>
    </row>
    <row r="28" spans="1:23" s="1" customFormat="1" ht="18.75">
      <c r="A28" s="14">
        <v>103</v>
      </c>
      <c r="B28" s="13">
        <v>1540443440</v>
      </c>
      <c r="C28" s="13" t="s">
        <v>326</v>
      </c>
      <c r="D28" s="13" t="s">
        <v>193</v>
      </c>
      <c r="E28" s="16">
        <v>3</v>
      </c>
      <c r="F28" s="16">
        <v>60</v>
      </c>
      <c r="G28" s="57" t="s">
        <v>187</v>
      </c>
      <c r="H28" s="18">
        <f t="shared" si="0"/>
        <v>3.5</v>
      </c>
      <c r="I28" s="16">
        <f t="shared" si="1"/>
        <v>1.2</v>
      </c>
      <c r="J28" s="16">
        <v>0</v>
      </c>
      <c r="K28" s="16">
        <f t="shared" si="2"/>
        <v>4.7</v>
      </c>
      <c r="L28" s="33">
        <v>17.793745987166702</v>
      </c>
      <c r="M28" s="34">
        <f t="shared" si="3"/>
        <v>22.493745987166701</v>
      </c>
      <c r="N28" s="35">
        <f t="shared" si="4"/>
        <v>0</v>
      </c>
      <c r="O28" s="36">
        <f t="shared" si="5"/>
        <v>22.493745987166701</v>
      </c>
      <c r="P28" s="18"/>
      <c r="Q28" s="18"/>
      <c r="R28" s="18"/>
    </row>
    <row r="29" spans="1:23" s="2" customFormat="1" ht="18.75">
      <c r="A29" s="14">
        <v>10</v>
      </c>
      <c r="B29" s="13">
        <v>2108977014</v>
      </c>
      <c r="C29" s="14" t="s">
        <v>305</v>
      </c>
      <c r="D29" s="13" t="s">
        <v>49</v>
      </c>
      <c r="E29" s="16">
        <v>3</v>
      </c>
      <c r="F29" s="16">
        <v>60</v>
      </c>
      <c r="G29" s="19" t="s">
        <v>333</v>
      </c>
      <c r="H29" s="18">
        <f t="shared" si="0"/>
        <v>3.5</v>
      </c>
      <c r="I29" s="16">
        <f t="shared" si="1"/>
        <v>1.2</v>
      </c>
      <c r="J29" s="16">
        <v>0</v>
      </c>
      <c r="K29" s="16">
        <f t="shared" si="2"/>
        <v>4.7</v>
      </c>
      <c r="L29" s="33">
        <v>24.409729379918499</v>
      </c>
      <c r="M29" s="34">
        <f t="shared" si="3"/>
        <v>29.109729379918498</v>
      </c>
      <c r="N29" s="35">
        <f t="shared" si="4"/>
        <v>8.125</v>
      </c>
      <c r="O29" s="36">
        <f t="shared" si="5"/>
        <v>20.984729379918498</v>
      </c>
      <c r="P29" s="18"/>
      <c r="Q29" s="18"/>
      <c r="R29" s="18"/>
      <c r="S29" s="1"/>
      <c r="T29" s="1"/>
      <c r="U29" s="1"/>
      <c r="V29" s="1"/>
      <c r="W29" s="1"/>
    </row>
    <row r="30" spans="1:23" s="2" customFormat="1" ht="20.25">
      <c r="A30" s="13">
        <v>110</v>
      </c>
      <c r="B30" s="13">
        <v>1968703358</v>
      </c>
      <c r="C30" s="14" t="s">
        <v>343</v>
      </c>
      <c r="D30" s="13" t="s">
        <v>239</v>
      </c>
      <c r="E30" s="16">
        <v>3</v>
      </c>
      <c r="F30" s="16">
        <v>60</v>
      </c>
      <c r="G30" s="23" t="s">
        <v>335</v>
      </c>
      <c r="H30" s="18">
        <f t="shared" si="0"/>
        <v>3.5</v>
      </c>
      <c r="I30" s="16">
        <f t="shared" si="1"/>
        <v>1.2</v>
      </c>
      <c r="J30" s="16">
        <v>0</v>
      </c>
      <c r="K30" s="16">
        <f t="shared" si="2"/>
        <v>4.7</v>
      </c>
      <c r="L30" s="33">
        <v>20.83</v>
      </c>
      <c r="M30" s="34">
        <f t="shared" si="3"/>
        <v>25.529999999999998</v>
      </c>
      <c r="N30" s="35">
        <f t="shared" si="4"/>
        <v>4.375</v>
      </c>
      <c r="O30" s="36">
        <f t="shared" si="5"/>
        <v>21.154999999999998</v>
      </c>
      <c r="P30" s="18"/>
      <c r="Q30" s="18"/>
      <c r="R30" s="33"/>
      <c r="S30" s="1"/>
      <c r="T30" s="1"/>
      <c r="U30" s="1"/>
      <c r="V30" s="1"/>
      <c r="W30" s="1"/>
    </row>
    <row r="31" spans="1:23" s="2" customFormat="1" ht="18.75">
      <c r="A31" s="14">
        <v>53</v>
      </c>
      <c r="B31" s="13">
        <v>500959924</v>
      </c>
      <c r="C31" s="14" t="s">
        <v>310</v>
      </c>
      <c r="D31" s="20" t="s">
        <v>99</v>
      </c>
      <c r="E31" s="16">
        <v>2</v>
      </c>
      <c r="F31" s="16">
        <v>60</v>
      </c>
      <c r="G31" s="57" t="s">
        <v>187</v>
      </c>
      <c r="H31" s="18">
        <f t="shared" si="0"/>
        <v>2</v>
      </c>
      <c r="I31" s="16">
        <f t="shared" si="1"/>
        <v>1.2</v>
      </c>
      <c r="J31" s="16">
        <v>0</v>
      </c>
      <c r="K31" s="16">
        <f t="shared" si="2"/>
        <v>3.2</v>
      </c>
      <c r="L31" s="33">
        <v>20.816302664048198</v>
      </c>
      <c r="M31" s="34">
        <f t="shared" si="3"/>
        <v>24.016302664048197</v>
      </c>
      <c r="N31" s="35">
        <f t="shared" si="4"/>
        <v>0</v>
      </c>
      <c r="O31" s="36">
        <f t="shared" si="5"/>
        <v>24.016302664048197</v>
      </c>
      <c r="P31" s="18"/>
      <c r="Q31" s="18"/>
      <c r="R31" s="18"/>
      <c r="S31" s="1"/>
      <c r="T31" s="1"/>
      <c r="U31" s="1"/>
      <c r="V31" s="1"/>
      <c r="W31" s="1"/>
    </row>
    <row r="32" spans="1:23" s="2" customFormat="1" ht="20.25">
      <c r="A32" s="13">
        <v>182</v>
      </c>
      <c r="B32" s="13">
        <v>311361673</v>
      </c>
      <c r="C32" s="14" t="s">
        <v>349</v>
      </c>
      <c r="D32" s="4"/>
      <c r="E32" s="16">
        <v>2</v>
      </c>
      <c r="F32" s="16">
        <v>10</v>
      </c>
      <c r="G32" s="57" t="s">
        <v>187</v>
      </c>
      <c r="H32" s="18">
        <f t="shared" si="0"/>
        <v>2</v>
      </c>
      <c r="I32" s="16">
        <f t="shared" si="1"/>
        <v>0.2</v>
      </c>
      <c r="J32" s="16">
        <v>0</v>
      </c>
      <c r="K32" s="16">
        <f t="shared" si="2"/>
        <v>2.2000000000000002</v>
      </c>
      <c r="L32" s="33">
        <v>0</v>
      </c>
      <c r="M32" s="34">
        <f t="shared" si="3"/>
        <v>2.2000000000000002</v>
      </c>
      <c r="N32" s="35">
        <f t="shared" si="4"/>
        <v>0</v>
      </c>
      <c r="O32" s="36">
        <f t="shared" si="5"/>
        <v>2.2000000000000002</v>
      </c>
      <c r="P32" s="4"/>
      <c r="Q32" s="4"/>
      <c r="R32" s="4"/>
      <c r="S32" s="1"/>
      <c r="T32" s="1"/>
      <c r="U32" s="1"/>
      <c r="V32" s="1"/>
      <c r="W32" s="1"/>
    </row>
    <row r="33" spans="1:23" s="2" customFormat="1" ht="18.75">
      <c r="A33" s="13">
        <v>148</v>
      </c>
      <c r="B33" s="13">
        <v>1579518877</v>
      </c>
      <c r="C33" s="14" t="s">
        <v>274</v>
      </c>
      <c r="D33" s="21"/>
      <c r="E33" s="16">
        <v>1</v>
      </c>
      <c r="F33" s="16">
        <v>30</v>
      </c>
      <c r="G33" s="57" t="s">
        <v>187</v>
      </c>
      <c r="H33" s="18">
        <f t="shared" si="0"/>
        <v>1</v>
      </c>
      <c r="I33" s="16">
        <f t="shared" si="1"/>
        <v>0.6</v>
      </c>
      <c r="J33" s="16">
        <v>0</v>
      </c>
      <c r="K33" s="16">
        <f t="shared" si="2"/>
        <v>1.6</v>
      </c>
      <c r="L33" s="33">
        <v>22.642023081941499</v>
      </c>
      <c r="M33" s="34">
        <f t="shared" si="3"/>
        <v>24.2420230819415</v>
      </c>
      <c r="N33" s="35">
        <f t="shared" si="4"/>
        <v>0</v>
      </c>
      <c r="O33" s="36">
        <f t="shared" si="5"/>
        <v>24.2420230819415</v>
      </c>
      <c r="P33" s="4"/>
      <c r="Q33" s="4"/>
      <c r="R33" s="4"/>
      <c r="S33" s="1"/>
      <c r="T33" s="1"/>
      <c r="U33" s="1"/>
      <c r="V33" s="1"/>
      <c r="W33" s="1"/>
    </row>
    <row r="34" spans="1:23" s="2" customFormat="1" ht="18.75">
      <c r="A34" s="14">
        <v>122</v>
      </c>
      <c r="B34" s="13">
        <v>1940099728</v>
      </c>
      <c r="C34" s="13" t="s">
        <v>228</v>
      </c>
      <c r="D34" s="20"/>
      <c r="E34" s="16">
        <v>1</v>
      </c>
      <c r="F34" s="16">
        <v>60</v>
      </c>
      <c r="G34" s="57" t="s">
        <v>187</v>
      </c>
      <c r="H34" s="18">
        <f t="shared" si="0"/>
        <v>1</v>
      </c>
      <c r="I34" s="16">
        <f t="shared" si="1"/>
        <v>1.2</v>
      </c>
      <c r="J34" s="16">
        <v>0</v>
      </c>
      <c r="K34" s="16">
        <f t="shared" si="2"/>
        <v>2.2000000000000002</v>
      </c>
      <c r="L34" s="33">
        <v>20.1238168232438</v>
      </c>
      <c r="M34" s="34">
        <f t="shared" si="3"/>
        <v>22.323816823243799</v>
      </c>
      <c r="N34" s="35">
        <f t="shared" si="4"/>
        <v>0</v>
      </c>
      <c r="O34" s="36">
        <f t="shared" si="5"/>
        <v>22.323816823243799</v>
      </c>
      <c r="P34" s="18"/>
      <c r="Q34" s="18"/>
      <c r="R34" s="47"/>
      <c r="S34" s="1"/>
      <c r="T34" s="1"/>
      <c r="U34" s="1"/>
      <c r="V34" s="1"/>
      <c r="W34" s="1"/>
    </row>
    <row r="35" spans="1:23" s="2" customFormat="1" ht="18.75">
      <c r="A35" s="14">
        <v>1</v>
      </c>
      <c r="B35" s="13">
        <v>1782151946</v>
      </c>
      <c r="C35" s="14" t="s">
        <v>303</v>
      </c>
      <c r="D35" s="13" t="s">
        <v>26</v>
      </c>
      <c r="E35" s="16">
        <v>1</v>
      </c>
      <c r="F35" s="16">
        <v>60</v>
      </c>
      <c r="G35" s="57" t="s">
        <v>187</v>
      </c>
      <c r="H35" s="18">
        <f t="shared" si="0"/>
        <v>1</v>
      </c>
      <c r="I35" s="16">
        <f t="shared" si="1"/>
        <v>1.2</v>
      </c>
      <c r="J35" s="16">
        <v>0</v>
      </c>
      <c r="K35" s="16">
        <f t="shared" si="2"/>
        <v>2.2000000000000002</v>
      </c>
      <c r="L35" s="33">
        <v>20.04</v>
      </c>
      <c r="M35" s="34">
        <f t="shared" si="3"/>
        <v>22.24</v>
      </c>
      <c r="N35" s="35">
        <f t="shared" si="4"/>
        <v>0</v>
      </c>
      <c r="O35" s="36">
        <f t="shared" si="5"/>
        <v>22.24</v>
      </c>
      <c r="P35" s="18"/>
      <c r="Q35" s="18"/>
      <c r="R35" s="18"/>
      <c r="S35" s="1"/>
      <c r="T35" s="1"/>
      <c r="U35" s="1"/>
      <c r="V35" s="1"/>
      <c r="W35" s="1"/>
    </row>
    <row r="36" spans="1:23" s="2" customFormat="1" ht="18.75">
      <c r="A36" s="13">
        <v>164</v>
      </c>
      <c r="B36" s="13">
        <v>1005320430</v>
      </c>
      <c r="C36" s="14" t="s">
        <v>294</v>
      </c>
      <c r="D36" s="15"/>
      <c r="E36" s="16">
        <v>0</v>
      </c>
      <c r="F36" s="16">
        <v>40</v>
      </c>
      <c r="G36" s="57" t="s">
        <v>187</v>
      </c>
      <c r="H36" s="18">
        <f t="shared" si="0"/>
        <v>0</v>
      </c>
      <c r="I36" s="16">
        <f t="shared" si="1"/>
        <v>0.8</v>
      </c>
      <c r="J36" s="16">
        <v>0</v>
      </c>
      <c r="K36" s="16">
        <f t="shared" si="2"/>
        <v>0.8</v>
      </c>
      <c r="L36" s="33">
        <v>39.437710649484202</v>
      </c>
      <c r="M36" s="34">
        <f t="shared" si="3"/>
        <v>40.2377106494842</v>
      </c>
      <c r="N36" s="35">
        <f t="shared" si="4"/>
        <v>0</v>
      </c>
      <c r="O36" s="36">
        <f t="shared" si="5"/>
        <v>40.2377106494842</v>
      </c>
      <c r="P36" s="4"/>
      <c r="Q36" s="4"/>
      <c r="R36" s="4"/>
      <c r="S36" s="1"/>
      <c r="T36" s="1"/>
      <c r="U36" s="1"/>
      <c r="V36" s="1"/>
      <c r="W36" s="1"/>
    </row>
    <row r="37" spans="1:23" s="1" customFormat="1" ht="18.75">
      <c r="A37" s="13">
        <v>167</v>
      </c>
      <c r="B37" s="13">
        <v>1173807161</v>
      </c>
      <c r="C37" s="14" t="s">
        <v>324</v>
      </c>
      <c r="D37" s="15"/>
      <c r="E37" s="16">
        <v>0</v>
      </c>
      <c r="F37" s="16">
        <v>60</v>
      </c>
      <c r="G37" s="57" t="s">
        <v>187</v>
      </c>
      <c r="H37" s="18">
        <f t="shared" si="0"/>
        <v>0</v>
      </c>
      <c r="I37" s="16">
        <f t="shared" si="1"/>
        <v>1.2</v>
      </c>
      <c r="J37" s="16">
        <v>0</v>
      </c>
      <c r="K37" s="16">
        <f t="shared" ref="K37:K68" si="6">SUM(I37+H37+J37)</f>
        <v>1.2</v>
      </c>
      <c r="L37" s="33">
        <v>36.897715285338101</v>
      </c>
      <c r="M37" s="34">
        <f t="shared" ref="M37:M68" si="7">K37+L37</f>
        <v>38.097715285338104</v>
      </c>
      <c r="N37" s="35">
        <f t="shared" ref="N37:N68" si="8">VLOOKUP(G37,$S$3:$T$10,2,FALSE)</f>
        <v>0</v>
      </c>
      <c r="O37" s="36">
        <f t="shared" ref="O37:O68" si="9">M37-N37</f>
        <v>38.097715285338104</v>
      </c>
      <c r="P37" s="4"/>
      <c r="Q37" s="4"/>
      <c r="R37" s="4"/>
    </row>
    <row r="38" spans="1:23" s="2" customFormat="1" ht="18.75">
      <c r="A38" s="13">
        <v>138</v>
      </c>
      <c r="B38" s="13">
        <v>1440730282</v>
      </c>
      <c r="C38" s="14" t="s">
        <v>336</v>
      </c>
      <c r="D38" s="14" t="s">
        <v>258</v>
      </c>
      <c r="E38" s="16">
        <v>0</v>
      </c>
      <c r="F38" s="16">
        <v>40</v>
      </c>
      <c r="G38" s="57" t="s">
        <v>187</v>
      </c>
      <c r="H38" s="18">
        <f t="shared" si="0"/>
        <v>0</v>
      </c>
      <c r="I38" s="16">
        <f t="shared" si="1"/>
        <v>0.8</v>
      </c>
      <c r="J38" s="16">
        <v>0</v>
      </c>
      <c r="K38" s="16">
        <f t="shared" si="6"/>
        <v>0.8</v>
      </c>
      <c r="L38" s="33">
        <v>36.749027924995104</v>
      </c>
      <c r="M38" s="34">
        <f t="shared" si="7"/>
        <v>37.549027924995102</v>
      </c>
      <c r="N38" s="35">
        <f t="shared" si="8"/>
        <v>0</v>
      </c>
      <c r="O38" s="36">
        <f t="shared" si="9"/>
        <v>37.549027924995102</v>
      </c>
      <c r="P38" s="18"/>
      <c r="Q38" s="18"/>
      <c r="R38" s="47"/>
      <c r="S38" s="1"/>
      <c r="T38" s="1"/>
      <c r="U38" s="1"/>
      <c r="V38" s="1"/>
      <c r="W38" s="1"/>
    </row>
    <row r="39" spans="1:23" s="2" customFormat="1" ht="18.75">
      <c r="A39" s="14">
        <v>58</v>
      </c>
      <c r="B39" s="13">
        <v>1875367946</v>
      </c>
      <c r="C39" s="14" t="s">
        <v>121</v>
      </c>
      <c r="D39" s="14"/>
      <c r="E39" s="16">
        <v>0</v>
      </c>
      <c r="F39" s="16">
        <v>0</v>
      </c>
      <c r="G39" s="57" t="s">
        <v>187</v>
      </c>
      <c r="H39" s="18">
        <f t="shared" si="0"/>
        <v>0</v>
      </c>
      <c r="I39" s="16">
        <f t="shared" si="1"/>
        <v>0</v>
      </c>
      <c r="J39" s="16">
        <v>0</v>
      </c>
      <c r="K39" s="16">
        <f t="shared" si="6"/>
        <v>0</v>
      </c>
      <c r="L39" s="33">
        <v>30.269561407363501</v>
      </c>
      <c r="M39" s="34">
        <f t="shared" si="7"/>
        <v>30.269561407363501</v>
      </c>
      <c r="N39" s="35">
        <f t="shared" si="8"/>
        <v>0</v>
      </c>
      <c r="O39" s="36">
        <f t="shared" si="9"/>
        <v>30.269561407363501</v>
      </c>
      <c r="P39" s="18"/>
      <c r="Q39" s="18"/>
      <c r="R39" s="18"/>
      <c r="S39" s="1"/>
      <c r="T39" s="1"/>
      <c r="U39" s="1"/>
      <c r="V39" s="1"/>
      <c r="W39" s="1"/>
    </row>
    <row r="40" spans="1:23" s="2" customFormat="1" ht="18.75">
      <c r="A40" s="13">
        <v>157</v>
      </c>
      <c r="B40" s="13">
        <v>738646680</v>
      </c>
      <c r="C40" s="14" t="s">
        <v>284</v>
      </c>
      <c r="D40" s="15"/>
      <c r="E40" s="16">
        <v>0</v>
      </c>
      <c r="F40" s="16">
        <v>0</v>
      </c>
      <c r="G40" s="57" t="s">
        <v>187</v>
      </c>
      <c r="H40" s="18">
        <f t="shared" si="0"/>
        <v>0</v>
      </c>
      <c r="I40" s="16">
        <f t="shared" si="1"/>
        <v>0</v>
      </c>
      <c r="J40" s="16">
        <v>0</v>
      </c>
      <c r="K40" s="16">
        <f t="shared" si="6"/>
        <v>0</v>
      </c>
      <c r="L40" s="33">
        <v>30.0249119486372</v>
      </c>
      <c r="M40" s="34">
        <f t="shared" si="7"/>
        <v>30.0249119486372</v>
      </c>
      <c r="N40" s="35">
        <f t="shared" si="8"/>
        <v>0</v>
      </c>
      <c r="O40" s="36">
        <f t="shared" si="9"/>
        <v>30.0249119486372</v>
      </c>
      <c r="P40" s="4"/>
      <c r="Q40" s="4"/>
      <c r="R40" s="4"/>
      <c r="S40" s="1"/>
      <c r="T40" s="1"/>
      <c r="U40" s="1"/>
      <c r="V40" s="1"/>
      <c r="W40" s="1"/>
    </row>
    <row r="41" spans="1:23" s="2" customFormat="1" ht="18.75">
      <c r="A41" s="13">
        <v>175</v>
      </c>
      <c r="B41" s="13">
        <v>1604916542</v>
      </c>
      <c r="C41" s="14" t="s">
        <v>331</v>
      </c>
      <c r="D41" s="4"/>
      <c r="E41" s="16">
        <v>0</v>
      </c>
      <c r="F41" s="16">
        <v>0</v>
      </c>
      <c r="G41" s="57" t="s">
        <v>187</v>
      </c>
      <c r="H41" s="18">
        <f t="shared" si="0"/>
        <v>0</v>
      </c>
      <c r="I41" s="16">
        <f t="shared" si="1"/>
        <v>0</v>
      </c>
      <c r="J41" s="16">
        <v>0</v>
      </c>
      <c r="K41" s="16">
        <f t="shared" si="6"/>
        <v>0</v>
      </c>
      <c r="L41" s="33">
        <v>29.534688614906301</v>
      </c>
      <c r="M41" s="34">
        <f t="shared" si="7"/>
        <v>29.534688614906301</v>
      </c>
      <c r="N41" s="35">
        <f t="shared" si="8"/>
        <v>0</v>
      </c>
      <c r="O41" s="36">
        <f t="shared" si="9"/>
        <v>29.534688614906301</v>
      </c>
      <c r="Q41" s="4"/>
      <c r="R41" s="4"/>
      <c r="S41" s="1"/>
      <c r="T41" s="1"/>
      <c r="U41" s="1"/>
      <c r="V41" s="1"/>
      <c r="W41" s="1"/>
    </row>
    <row r="42" spans="1:23" s="1" customFormat="1" ht="18.75">
      <c r="A42" s="13">
        <v>171</v>
      </c>
      <c r="B42" s="13">
        <v>2087707891</v>
      </c>
      <c r="C42" s="14" t="s">
        <v>323</v>
      </c>
      <c r="D42" s="15"/>
      <c r="E42" s="16">
        <v>0</v>
      </c>
      <c r="F42" s="16">
        <v>0</v>
      </c>
      <c r="G42" s="57" t="s">
        <v>187</v>
      </c>
      <c r="H42" s="18">
        <f t="shared" si="0"/>
        <v>0</v>
      </c>
      <c r="I42" s="16">
        <f t="shared" si="1"/>
        <v>0</v>
      </c>
      <c r="J42" s="16">
        <v>0</v>
      </c>
      <c r="K42" s="16">
        <f t="shared" si="6"/>
        <v>0</v>
      </c>
      <c r="L42" s="33">
        <v>29.496797188135901</v>
      </c>
      <c r="M42" s="34">
        <f t="shared" si="7"/>
        <v>29.496797188135901</v>
      </c>
      <c r="N42" s="35">
        <f t="shared" si="8"/>
        <v>0</v>
      </c>
      <c r="O42" s="36">
        <f t="shared" si="9"/>
        <v>29.496797188135901</v>
      </c>
      <c r="P42" s="4"/>
      <c r="Q42" s="4"/>
      <c r="R42" s="4"/>
    </row>
    <row r="43" spans="1:23" s="1" customFormat="1" ht="18.75">
      <c r="A43" s="14">
        <v>94</v>
      </c>
      <c r="B43" s="13">
        <v>1885772704</v>
      </c>
      <c r="C43" s="13" t="s">
        <v>180</v>
      </c>
      <c r="D43" s="20"/>
      <c r="E43" s="16">
        <v>0</v>
      </c>
      <c r="F43" s="16">
        <v>0</v>
      </c>
      <c r="G43" s="57" t="s">
        <v>187</v>
      </c>
      <c r="H43" s="18">
        <f t="shared" si="0"/>
        <v>0</v>
      </c>
      <c r="I43" s="16">
        <f t="shared" si="1"/>
        <v>0</v>
      </c>
      <c r="J43" s="16">
        <v>0</v>
      </c>
      <c r="K43" s="16">
        <f t="shared" si="6"/>
        <v>0</v>
      </c>
      <c r="L43" s="33">
        <v>29.053106055752899</v>
      </c>
      <c r="M43" s="34">
        <f t="shared" si="7"/>
        <v>29.053106055752899</v>
      </c>
      <c r="N43" s="35">
        <f t="shared" si="8"/>
        <v>0</v>
      </c>
      <c r="O43" s="36">
        <f t="shared" si="9"/>
        <v>29.053106055752899</v>
      </c>
      <c r="P43" s="18"/>
      <c r="Q43" s="18"/>
      <c r="R43" s="47"/>
    </row>
    <row r="44" spans="1:23" s="1" customFormat="1" ht="18.75">
      <c r="A44" s="14">
        <v>107</v>
      </c>
      <c r="B44" s="13">
        <v>662528105</v>
      </c>
      <c r="C44" s="13" t="s">
        <v>195</v>
      </c>
      <c r="D44" s="20"/>
      <c r="E44" s="16">
        <v>0</v>
      </c>
      <c r="F44" s="16">
        <v>0</v>
      </c>
      <c r="G44" s="57" t="s">
        <v>187</v>
      </c>
      <c r="H44" s="18">
        <f t="shared" si="0"/>
        <v>0</v>
      </c>
      <c r="I44" s="16">
        <f t="shared" si="1"/>
        <v>0</v>
      </c>
      <c r="J44" s="16">
        <v>0</v>
      </c>
      <c r="K44" s="16">
        <f t="shared" si="6"/>
        <v>0</v>
      </c>
      <c r="L44" s="33">
        <v>28.128268565663902</v>
      </c>
      <c r="M44" s="34">
        <f t="shared" si="7"/>
        <v>28.128268565663902</v>
      </c>
      <c r="N44" s="35">
        <f t="shared" si="8"/>
        <v>0</v>
      </c>
      <c r="O44" s="36">
        <f t="shared" si="9"/>
        <v>28.128268565663902</v>
      </c>
      <c r="P44" s="18"/>
      <c r="Q44" s="18"/>
      <c r="R44" s="47"/>
    </row>
    <row r="45" spans="1:23" s="1" customFormat="1" ht="18.75">
      <c r="A45" s="13">
        <v>153</v>
      </c>
      <c r="B45" s="13">
        <v>666586355</v>
      </c>
      <c r="C45" s="14" t="s">
        <v>282</v>
      </c>
      <c r="D45" s="21"/>
      <c r="E45" s="16">
        <v>0</v>
      </c>
      <c r="F45" s="16">
        <v>0</v>
      </c>
      <c r="G45" s="57" t="s">
        <v>187</v>
      </c>
      <c r="H45" s="18">
        <f t="shared" si="0"/>
        <v>0</v>
      </c>
      <c r="I45" s="16">
        <f t="shared" si="1"/>
        <v>0</v>
      </c>
      <c r="J45" s="16">
        <v>0</v>
      </c>
      <c r="K45" s="16">
        <f t="shared" si="6"/>
        <v>0</v>
      </c>
      <c r="L45" s="33">
        <v>27.8929007376641</v>
      </c>
      <c r="M45" s="34">
        <f t="shared" si="7"/>
        <v>27.8929007376641</v>
      </c>
      <c r="N45" s="35">
        <f t="shared" si="8"/>
        <v>0</v>
      </c>
      <c r="O45" s="36">
        <f t="shared" si="9"/>
        <v>27.8929007376641</v>
      </c>
      <c r="P45" s="4"/>
      <c r="Q45" s="4"/>
      <c r="R45" s="4"/>
    </row>
    <row r="46" spans="1:23" s="3" customFormat="1" ht="18.75">
      <c r="A46" s="13">
        <v>140</v>
      </c>
      <c r="B46" s="13">
        <v>1065672847</v>
      </c>
      <c r="C46" s="14" t="s">
        <v>259</v>
      </c>
      <c r="D46" s="21"/>
      <c r="E46" s="16">
        <v>0</v>
      </c>
      <c r="F46" s="16">
        <v>0</v>
      </c>
      <c r="G46" s="57" t="s">
        <v>187</v>
      </c>
      <c r="H46" s="18">
        <f t="shared" si="0"/>
        <v>0</v>
      </c>
      <c r="I46" s="16">
        <f t="shared" si="1"/>
        <v>0</v>
      </c>
      <c r="J46" s="16">
        <v>0</v>
      </c>
      <c r="K46" s="16">
        <f t="shared" si="6"/>
        <v>0</v>
      </c>
      <c r="L46" s="33">
        <v>27.807848165689801</v>
      </c>
      <c r="M46" s="34">
        <f t="shared" si="7"/>
        <v>27.807848165689801</v>
      </c>
      <c r="N46" s="35">
        <f t="shared" si="8"/>
        <v>0</v>
      </c>
      <c r="O46" s="36">
        <f t="shared" si="9"/>
        <v>27.807848165689801</v>
      </c>
      <c r="P46" s="18"/>
      <c r="Q46" s="18"/>
      <c r="R46" s="47"/>
    </row>
    <row r="47" spans="1:23" s="3" customFormat="1" ht="18.75">
      <c r="A47" s="13">
        <v>179</v>
      </c>
      <c r="B47" s="13">
        <v>1412638269</v>
      </c>
      <c r="C47" s="13" t="s">
        <v>224</v>
      </c>
      <c r="D47" s="4"/>
      <c r="E47" s="16">
        <v>0</v>
      </c>
      <c r="F47" s="16">
        <v>50</v>
      </c>
      <c r="G47" s="57" t="s">
        <v>187</v>
      </c>
      <c r="H47" s="18">
        <f t="shared" si="0"/>
        <v>0</v>
      </c>
      <c r="I47" s="16">
        <f t="shared" si="1"/>
        <v>1</v>
      </c>
      <c r="J47" s="16">
        <v>0</v>
      </c>
      <c r="K47" s="16">
        <f t="shared" si="6"/>
        <v>1</v>
      </c>
      <c r="L47" s="33">
        <v>25.88</v>
      </c>
      <c r="M47" s="34">
        <f t="shared" si="7"/>
        <v>26.88</v>
      </c>
      <c r="N47" s="35">
        <f t="shared" si="8"/>
        <v>0</v>
      </c>
      <c r="O47" s="36">
        <f t="shared" si="9"/>
        <v>26.88</v>
      </c>
      <c r="P47" s="4"/>
      <c r="Q47" s="4"/>
      <c r="R47" s="4"/>
    </row>
    <row r="48" spans="1:23" s="3" customFormat="1" ht="18.75">
      <c r="A48" s="14">
        <v>62</v>
      </c>
      <c r="B48" s="13">
        <v>643913124</v>
      </c>
      <c r="C48" s="14" t="s">
        <v>301</v>
      </c>
      <c r="D48" s="13" t="s">
        <v>125</v>
      </c>
      <c r="E48" s="16">
        <v>0</v>
      </c>
      <c r="F48" s="16">
        <v>0</v>
      </c>
      <c r="G48" s="57" t="s">
        <v>187</v>
      </c>
      <c r="H48" s="18">
        <f t="shared" si="0"/>
        <v>0</v>
      </c>
      <c r="I48" s="16">
        <f t="shared" si="1"/>
        <v>0</v>
      </c>
      <c r="J48" s="16">
        <v>0</v>
      </c>
      <c r="K48" s="16">
        <f t="shared" si="6"/>
        <v>0</v>
      </c>
      <c r="L48" s="33">
        <v>26.404814009244099</v>
      </c>
      <c r="M48" s="34">
        <f t="shared" si="7"/>
        <v>26.404814009244099</v>
      </c>
      <c r="N48" s="35">
        <f t="shared" si="8"/>
        <v>0</v>
      </c>
      <c r="O48" s="36">
        <f t="shared" si="9"/>
        <v>26.404814009244099</v>
      </c>
      <c r="P48" s="18"/>
      <c r="Q48" s="18"/>
      <c r="R48" s="18"/>
    </row>
    <row r="49" spans="1:18" ht="18.75">
      <c r="A49" s="14">
        <v>34</v>
      </c>
      <c r="B49" s="13">
        <v>2021794494</v>
      </c>
      <c r="C49" s="13" t="s">
        <v>80</v>
      </c>
      <c r="D49" s="58"/>
      <c r="E49" s="16">
        <v>0</v>
      </c>
      <c r="F49" s="16">
        <v>20</v>
      </c>
      <c r="G49" s="57" t="s">
        <v>187</v>
      </c>
      <c r="H49" s="18">
        <f t="shared" si="0"/>
        <v>0</v>
      </c>
      <c r="I49" s="16">
        <f t="shared" si="1"/>
        <v>0.4</v>
      </c>
      <c r="J49" s="16">
        <v>0</v>
      </c>
      <c r="K49" s="16">
        <f t="shared" si="6"/>
        <v>0.4</v>
      </c>
      <c r="L49" s="33">
        <v>25.946774947024199</v>
      </c>
      <c r="M49" s="34">
        <f t="shared" si="7"/>
        <v>26.346774947024198</v>
      </c>
      <c r="N49" s="35">
        <f t="shared" si="8"/>
        <v>0</v>
      </c>
      <c r="O49" s="36">
        <f t="shared" si="9"/>
        <v>26.346774947024198</v>
      </c>
      <c r="P49" s="18"/>
      <c r="Q49" s="18"/>
      <c r="R49" s="47"/>
    </row>
    <row r="50" spans="1:18" ht="18.75">
      <c r="A50" s="14">
        <v>2</v>
      </c>
      <c r="B50" s="13">
        <v>13685366739</v>
      </c>
      <c r="C50" s="13" t="s">
        <v>30</v>
      </c>
      <c r="D50" s="24"/>
      <c r="E50" s="16">
        <v>0</v>
      </c>
      <c r="F50" s="16">
        <v>0</v>
      </c>
      <c r="G50" s="57" t="s">
        <v>187</v>
      </c>
      <c r="H50" s="18">
        <f>E50</f>
        <v>0</v>
      </c>
      <c r="I50" s="16">
        <f>F50/$T$13</f>
        <v>0</v>
      </c>
      <c r="J50" s="16">
        <v>0</v>
      </c>
      <c r="K50" s="16">
        <f t="shared" si="6"/>
        <v>0</v>
      </c>
      <c r="L50" s="33">
        <v>26.091306105356001</v>
      </c>
      <c r="M50" s="34">
        <f t="shared" si="7"/>
        <v>26.091306105356001</v>
      </c>
      <c r="N50" s="35">
        <f t="shared" si="8"/>
        <v>0</v>
      </c>
      <c r="O50" s="36">
        <f t="shared" si="9"/>
        <v>26.091306105356001</v>
      </c>
      <c r="P50" s="18"/>
      <c r="Q50" s="18"/>
      <c r="R50" s="18"/>
    </row>
    <row r="51" spans="1:18" ht="18.75">
      <c r="A51" s="13">
        <v>133</v>
      </c>
      <c r="B51" s="13">
        <v>650420877</v>
      </c>
      <c r="C51" s="14" t="s">
        <v>325</v>
      </c>
      <c r="D51" s="14" t="s">
        <v>318</v>
      </c>
      <c r="E51" s="16">
        <v>0</v>
      </c>
      <c r="F51" s="16">
        <v>0</v>
      </c>
      <c r="G51" s="57" t="s">
        <v>187</v>
      </c>
      <c r="H51" s="18">
        <f t="shared" ref="H51:H68" si="10">E51+IF(E51&gt;2,(E51-2)*0.5,0)</f>
        <v>0</v>
      </c>
      <c r="I51" s="16">
        <f t="shared" ref="I51:I68" si="11">F51/$T$14</f>
        <v>0</v>
      </c>
      <c r="J51" s="16">
        <v>0</v>
      </c>
      <c r="K51" s="16">
        <f t="shared" si="6"/>
        <v>0</v>
      </c>
      <c r="L51" s="33">
        <v>26.011578882805001</v>
      </c>
      <c r="M51" s="34">
        <f t="shared" si="7"/>
        <v>26.011578882805001</v>
      </c>
      <c r="N51" s="35">
        <f t="shared" si="8"/>
        <v>0</v>
      </c>
      <c r="O51" s="36">
        <f t="shared" si="9"/>
        <v>26.011578882805001</v>
      </c>
      <c r="P51" s="18"/>
      <c r="Q51" s="18"/>
      <c r="R51" s="47"/>
    </row>
    <row r="52" spans="1:18" ht="18.75">
      <c r="A52" s="13">
        <v>170</v>
      </c>
      <c r="B52" s="13">
        <v>1659068972</v>
      </c>
      <c r="C52" s="14" t="s">
        <v>320</v>
      </c>
      <c r="E52" s="16">
        <v>0</v>
      </c>
      <c r="F52" s="16">
        <v>0</v>
      </c>
      <c r="G52" s="57" t="s">
        <v>187</v>
      </c>
      <c r="H52" s="18">
        <f t="shared" si="10"/>
        <v>0</v>
      </c>
      <c r="I52" s="16">
        <f t="shared" si="11"/>
        <v>0</v>
      </c>
      <c r="J52" s="16">
        <v>0</v>
      </c>
      <c r="K52" s="16">
        <f t="shared" si="6"/>
        <v>0</v>
      </c>
      <c r="L52" s="33">
        <v>25.7932830912676</v>
      </c>
      <c r="M52" s="34">
        <f t="shared" si="7"/>
        <v>25.7932830912676</v>
      </c>
      <c r="N52" s="35">
        <f t="shared" si="8"/>
        <v>0</v>
      </c>
      <c r="O52" s="36">
        <f t="shared" si="9"/>
        <v>25.7932830912676</v>
      </c>
      <c r="P52" s="4"/>
      <c r="Q52" s="4"/>
      <c r="R52" s="4"/>
    </row>
    <row r="53" spans="1:18" ht="18.75">
      <c r="A53" s="13">
        <v>181</v>
      </c>
      <c r="B53" s="13">
        <v>1467442697</v>
      </c>
      <c r="C53" s="14" t="s">
        <v>341</v>
      </c>
      <c r="E53" s="16">
        <v>0</v>
      </c>
      <c r="F53" s="16">
        <v>26</v>
      </c>
      <c r="G53" s="57" t="s">
        <v>187</v>
      </c>
      <c r="H53" s="18">
        <f t="shared" si="10"/>
        <v>0</v>
      </c>
      <c r="I53" s="16">
        <f t="shared" si="11"/>
        <v>0.52</v>
      </c>
      <c r="J53" s="16">
        <v>0</v>
      </c>
      <c r="K53" s="16">
        <f t="shared" si="6"/>
        <v>0.52</v>
      </c>
      <c r="L53" s="33">
        <v>24.745661699083801</v>
      </c>
      <c r="M53" s="34">
        <f t="shared" si="7"/>
        <v>25.2656616990838</v>
      </c>
      <c r="N53" s="35">
        <f t="shared" si="8"/>
        <v>0</v>
      </c>
      <c r="O53" s="36">
        <f t="shared" si="9"/>
        <v>25.2656616990838</v>
      </c>
      <c r="P53" s="4"/>
      <c r="Q53" s="4"/>
      <c r="R53" s="4"/>
    </row>
    <row r="54" spans="1:18" ht="18.75">
      <c r="A54" s="14">
        <v>87</v>
      </c>
      <c r="B54" s="13">
        <v>1126397085</v>
      </c>
      <c r="C54" s="14" t="s">
        <v>311</v>
      </c>
      <c r="D54" s="13" t="s">
        <v>153</v>
      </c>
      <c r="E54" s="16">
        <v>0</v>
      </c>
      <c r="F54" s="16">
        <v>0</v>
      </c>
      <c r="G54" s="57" t="s">
        <v>187</v>
      </c>
      <c r="H54" s="18">
        <f t="shared" si="10"/>
        <v>0</v>
      </c>
      <c r="I54" s="16">
        <f t="shared" si="11"/>
        <v>0</v>
      </c>
      <c r="J54" s="16">
        <v>0</v>
      </c>
      <c r="K54" s="16">
        <f t="shared" si="6"/>
        <v>0</v>
      </c>
      <c r="L54" s="33">
        <v>25.1062847920381</v>
      </c>
      <c r="M54" s="34">
        <f t="shared" si="7"/>
        <v>25.1062847920381</v>
      </c>
      <c r="N54" s="35">
        <f t="shared" si="8"/>
        <v>0</v>
      </c>
      <c r="O54" s="36">
        <f t="shared" si="9"/>
        <v>25.1062847920381</v>
      </c>
      <c r="P54" s="18"/>
      <c r="Q54" s="18"/>
      <c r="R54" s="18"/>
    </row>
    <row r="55" spans="1:18" ht="18.75">
      <c r="A55" s="13">
        <v>144</v>
      </c>
      <c r="B55" s="13">
        <v>1763923855</v>
      </c>
      <c r="C55" s="14" t="s">
        <v>269</v>
      </c>
      <c r="D55" s="21"/>
      <c r="E55" s="16">
        <v>0</v>
      </c>
      <c r="F55" s="16">
        <v>24</v>
      </c>
      <c r="G55" s="57" t="s">
        <v>187</v>
      </c>
      <c r="H55" s="18">
        <f t="shared" si="10"/>
        <v>0</v>
      </c>
      <c r="I55" s="16">
        <f t="shared" si="11"/>
        <v>0.48</v>
      </c>
      <c r="J55" s="16">
        <v>0</v>
      </c>
      <c r="K55" s="16">
        <f t="shared" si="6"/>
        <v>0.48</v>
      </c>
      <c r="L55" s="33">
        <v>23.639396407505203</v>
      </c>
      <c r="M55" s="34">
        <f t="shared" si="7"/>
        <v>24.119396407505203</v>
      </c>
      <c r="N55" s="35">
        <f t="shared" si="8"/>
        <v>0</v>
      </c>
      <c r="O55" s="36">
        <f t="shared" si="9"/>
        <v>24.119396407505203</v>
      </c>
      <c r="P55" s="4"/>
      <c r="Q55" s="4"/>
      <c r="R55" s="4"/>
    </row>
    <row r="56" spans="1:18" ht="18.75">
      <c r="A56" s="14">
        <v>23</v>
      </c>
      <c r="B56" s="13">
        <v>340156892</v>
      </c>
      <c r="C56" s="14" t="s">
        <v>313</v>
      </c>
      <c r="D56" s="13" t="s">
        <v>70</v>
      </c>
      <c r="E56" s="16">
        <v>0</v>
      </c>
      <c r="F56" s="16">
        <v>0</v>
      </c>
      <c r="G56" s="57" t="s">
        <v>187</v>
      </c>
      <c r="H56" s="18">
        <f t="shared" si="10"/>
        <v>0</v>
      </c>
      <c r="I56" s="16">
        <f t="shared" si="11"/>
        <v>0</v>
      </c>
      <c r="J56" s="16">
        <v>0</v>
      </c>
      <c r="K56" s="16">
        <f t="shared" si="6"/>
        <v>0</v>
      </c>
      <c r="L56" s="33">
        <v>23.623628463138498</v>
      </c>
      <c r="M56" s="34">
        <f t="shared" si="7"/>
        <v>23.623628463138498</v>
      </c>
      <c r="N56" s="35">
        <f t="shared" si="8"/>
        <v>0</v>
      </c>
      <c r="O56" s="36">
        <f t="shared" si="9"/>
        <v>23.623628463138498</v>
      </c>
      <c r="P56" s="18"/>
      <c r="Q56" s="18"/>
      <c r="R56" s="18"/>
    </row>
    <row r="57" spans="1:18" ht="18.75">
      <c r="A57" s="13">
        <v>161</v>
      </c>
      <c r="B57" s="13">
        <v>93971185</v>
      </c>
      <c r="C57" s="14" t="s">
        <v>289</v>
      </c>
      <c r="D57" s="65"/>
      <c r="E57" s="16">
        <v>0</v>
      </c>
      <c r="F57" s="16">
        <v>0</v>
      </c>
      <c r="G57" s="57" t="s">
        <v>187</v>
      </c>
      <c r="H57" s="18">
        <f t="shared" si="10"/>
        <v>0</v>
      </c>
      <c r="I57" s="16">
        <f t="shared" si="11"/>
        <v>0</v>
      </c>
      <c r="J57" s="16">
        <v>0</v>
      </c>
      <c r="K57" s="16">
        <f t="shared" si="6"/>
        <v>0</v>
      </c>
      <c r="L57" s="33">
        <v>23.488893639039102</v>
      </c>
      <c r="M57" s="34">
        <f t="shared" si="7"/>
        <v>23.488893639039102</v>
      </c>
      <c r="N57" s="35">
        <f t="shared" si="8"/>
        <v>0</v>
      </c>
      <c r="O57" s="36">
        <f t="shared" si="9"/>
        <v>23.488893639039102</v>
      </c>
      <c r="P57" s="18"/>
      <c r="Q57" s="4"/>
      <c r="R57" s="4"/>
    </row>
    <row r="58" spans="1:18" ht="18.75">
      <c r="A58" s="13">
        <v>126</v>
      </c>
      <c r="B58" s="13">
        <v>2052156392</v>
      </c>
      <c r="C58" s="14" t="s">
        <v>234</v>
      </c>
      <c r="D58" s="60"/>
      <c r="E58" s="16">
        <v>0</v>
      </c>
      <c r="F58" s="16">
        <v>0</v>
      </c>
      <c r="G58" s="57" t="s">
        <v>187</v>
      </c>
      <c r="H58" s="18">
        <f t="shared" si="10"/>
        <v>0</v>
      </c>
      <c r="I58" s="16">
        <f t="shared" si="11"/>
        <v>0</v>
      </c>
      <c r="J58" s="16">
        <v>0</v>
      </c>
      <c r="K58" s="16">
        <f t="shared" si="6"/>
        <v>0</v>
      </c>
      <c r="L58" s="33">
        <v>23.487854270305899</v>
      </c>
      <c r="M58" s="34">
        <f t="shared" si="7"/>
        <v>23.487854270305899</v>
      </c>
      <c r="N58" s="35">
        <f t="shared" si="8"/>
        <v>0</v>
      </c>
      <c r="O58" s="36">
        <f t="shared" si="9"/>
        <v>23.487854270305899</v>
      </c>
      <c r="P58" s="18"/>
      <c r="Q58" s="18"/>
      <c r="R58" s="47"/>
    </row>
    <row r="59" spans="1:18" ht="18.75">
      <c r="A59" s="13">
        <v>169</v>
      </c>
      <c r="B59" s="13">
        <v>1280938546</v>
      </c>
      <c r="C59" s="14" t="s">
        <v>317</v>
      </c>
      <c r="D59" s="65"/>
      <c r="E59" s="16">
        <v>0</v>
      </c>
      <c r="F59" s="16">
        <v>2</v>
      </c>
      <c r="G59" s="57" t="s">
        <v>187</v>
      </c>
      <c r="H59" s="18">
        <f t="shared" si="10"/>
        <v>0</v>
      </c>
      <c r="I59" s="16">
        <f t="shared" si="11"/>
        <v>0.04</v>
      </c>
      <c r="J59" s="16">
        <v>0</v>
      </c>
      <c r="K59" s="16">
        <f t="shared" si="6"/>
        <v>0.04</v>
      </c>
      <c r="L59" s="33">
        <v>22.736320808353302</v>
      </c>
      <c r="M59" s="34">
        <f t="shared" si="7"/>
        <v>22.776320808353301</v>
      </c>
      <c r="N59" s="35">
        <f t="shared" si="8"/>
        <v>0</v>
      </c>
      <c r="O59" s="36">
        <f t="shared" si="9"/>
        <v>22.776320808353301</v>
      </c>
      <c r="P59" s="4"/>
      <c r="Q59" s="4"/>
      <c r="R59" s="4"/>
    </row>
    <row r="60" spans="1:18" ht="18.75">
      <c r="A60" s="13">
        <v>127</v>
      </c>
      <c r="B60" s="13">
        <v>615908706</v>
      </c>
      <c r="C60" s="14" t="s">
        <v>300</v>
      </c>
      <c r="D60" s="21" t="s">
        <v>240</v>
      </c>
      <c r="E60" s="16">
        <v>0</v>
      </c>
      <c r="F60" s="16">
        <v>0</v>
      </c>
      <c r="G60" s="57" t="s">
        <v>187</v>
      </c>
      <c r="H60" s="18">
        <f t="shared" si="10"/>
        <v>0</v>
      </c>
      <c r="I60" s="16">
        <f t="shared" si="11"/>
        <v>0</v>
      </c>
      <c r="J60" s="16">
        <v>0</v>
      </c>
      <c r="K60" s="16">
        <f t="shared" si="6"/>
        <v>0</v>
      </c>
      <c r="L60" s="33">
        <v>22.758087704154299</v>
      </c>
      <c r="M60" s="34">
        <f t="shared" si="7"/>
        <v>22.758087704154299</v>
      </c>
      <c r="N60" s="35">
        <f t="shared" si="8"/>
        <v>0</v>
      </c>
      <c r="O60" s="36">
        <f t="shared" si="9"/>
        <v>22.758087704154299</v>
      </c>
      <c r="P60" s="18"/>
      <c r="Q60" s="18"/>
      <c r="R60" s="47"/>
    </row>
    <row r="61" spans="1:18" ht="18.75">
      <c r="A61" s="14">
        <v>78</v>
      </c>
      <c r="B61" s="13">
        <v>783202763</v>
      </c>
      <c r="C61" s="14" t="s">
        <v>322</v>
      </c>
      <c r="D61" s="13" t="s">
        <v>148</v>
      </c>
      <c r="E61" s="16">
        <v>0</v>
      </c>
      <c r="F61" s="16">
        <v>0</v>
      </c>
      <c r="G61" s="57" t="s">
        <v>187</v>
      </c>
      <c r="H61" s="18">
        <f t="shared" si="10"/>
        <v>0</v>
      </c>
      <c r="I61" s="16">
        <f t="shared" si="11"/>
        <v>0</v>
      </c>
      <c r="J61" s="16">
        <v>0</v>
      </c>
      <c r="K61" s="16">
        <f t="shared" si="6"/>
        <v>0</v>
      </c>
      <c r="L61" s="33">
        <v>22.456848680342301</v>
      </c>
      <c r="M61" s="34">
        <f t="shared" si="7"/>
        <v>22.456848680342301</v>
      </c>
      <c r="N61" s="35">
        <f t="shared" si="8"/>
        <v>0</v>
      </c>
      <c r="O61" s="36">
        <f t="shared" si="9"/>
        <v>22.456848680342301</v>
      </c>
      <c r="P61" s="64"/>
      <c r="Q61" s="18"/>
      <c r="R61" s="18"/>
    </row>
    <row r="62" spans="1:18" ht="18.75">
      <c r="A62" s="13">
        <v>152</v>
      </c>
      <c r="B62" s="13">
        <v>808637979</v>
      </c>
      <c r="C62" s="14" t="s">
        <v>288</v>
      </c>
      <c r="D62" s="14" t="s">
        <v>277</v>
      </c>
      <c r="E62" s="16">
        <v>0</v>
      </c>
      <c r="F62" s="16">
        <v>28</v>
      </c>
      <c r="G62" s="57" t="s">
        <v>187</v>
      </c>
      <c r="H62" s="18">
        <f t="shared" si="10"/>
        <v>0</v>
      </c>
      <c r="I62" s="16">
        <f t="shared" si="11"/>
        <v>0.56000000000000005</v>
      </c>
      <c r="J62" s="16">
        <v>0</v>
      </c>
      <c r="K62" s="16">
        <f t="shared" si="6"/>
        <v>0.56000000000000005</v>
      </c>
      <c r="L62" s="33">
        <v>21.465154772435998</v>
      </c>
      <c r="M62" s="34">
        <f t="shared" si="7"/>
        <v>22.025154772435997</v>
      </c>
      <c r="N62" s="35">
        <f t="shared" si="8"/>
        <v>0</v>
      </c>
      <c r="O62" s="36">
        <f t="shared" si="9"/>
        <v>22.025154772435997</v>
      </c>
      <c r="P62" s="4"/>
      <c r="Q62" s="4"/>
      <c r="R62" s="4"/>
    </row>
    <row r="63" spans="1:18" ht="18.75">
      <c r="A63" s="13">
        <v>165</v>
      </c>
      <c r="B63" s="13">
        <v>1512494000</v>
      </c>
      <c r="C63" s="14" t="s">
        <v>295</v>
      </c>
      <c r="D63" s="15"/>
      <c r="E63" s="16">
        <v>0</v>
      </c>
      <c r="F63" s="16">
        <v>0</v>
      </c>
      <c r="G63" s="57" t="s">
        <v>187</v>
      </c>
      <c r="H63" s="18">
        <f t="shared" si="10"/>
        <v>0</v>
      </c>
      <c r="I63" s="16">
        <f t="shared" si="11"/>
        <v>0</v>
      </c>
      <c r="J63" s="16">
        <v>0</v>
      </c>
      <c r="K63" s="16">
        <f t="shared" si="6"/>
        <v>0</v>
      </c>
      <c r="L63" s="33">
        <v>21.898196656806199</v>
      </c>
      <c r="M63" s="34">
        <f t="shared" si="7"/>
        <v>21.898196656806199</v>
      </c>
      <c r="N63" s="35">
        <f t="shared" si="8"/>
        <v>0</v>
      </c>
      <c r="O63" s="36">
        <f t="shared" si="9"/>
        <v>21.898196656806199</v>
      </c>
      <c r="P63" s="4"/>
      <c r="Q63" s="4"/>
      <c r="R63" s="4"/>
    </row>
    <row r="64" spans="1:18" ht="18.75">
      <c r="A64" s="13">
        <v>177</v>
      </c>
      <c r="B64" s="13">
        <v>1412638269</v>
      </c>
      <c r="C64" s="14" t="s">
        <v>332</v>
      </c>
      <c r="D64" s="37"/>
      <c r="E64" s="16">
        <v>0</v>
      </c>
      <c r="F64" s="16">
        <v>0</v>
      </c>
      <c r="G64" s="57" t="s">
        <v>187</v>
      </c>
      <c r="H64" s="18">
        <f t="shared" si="10"/>
        <v>0</v>
      </c>
      <c r="I64" s="16">
        <f t="shared" si="11"/>
        <v>0</v>
      </c>
      <c r="J64" s="16">
        <v>0</v>
      </c>
      <c r="K64" s="16">
        <f t="shared" si="6"/>
        <v>0</v>
      </c>
      <c r="L64" s="33">
        <v>21.3815549255451</v>
      </c>
      <c r="M64" s="34">
        <f t="shared" si="7"/>
        <v>21.3815549255451</v>
      </c>
      <c r="N64" s="35">
        <f t="shared" si="8"/>
        <v>0</v>
      </c>
      <c r="O64" s="36">
        <f t="shared" si="9"/>
        <v>21.3815549255451</v>
      </c>
      <c r="P64" s="4"/>
      <c r="Q64" s="4"/>
      <c r="R64" s="4"/>
    </row>
    <row r="65" spans="1:18" ht="18.75">
      <c r="A65" s="13">
        <v>162</v>
      </c>
      <c r="B65" s="13">
        <v>1835331798</v>
      </c>
      <c r="C65" s="14" t="s">
        <v>292</v>
      </c>
      <c r="D65" s="65"/>
      <c r="E65" s="16">
        <v>0</v>
      </c>
      <c r="F65" s="16">
        <v>0</v>
      </c>
      <c r="G65" s="57" t="s">
        <v>187</v>
      </c>
      <c r="H65" s="18">
        <f t="shared" si="10"/>
        <v>0</v>
      </c>
      <c r="I65" s="16">
        <f t="shared" si="11"/>
        <v>0</v>
      </c>
      <c r="J65" s="16">
        <v>0</v>
      </c>
      <c r="K65" s="16">
        <f t="shared" si="6"/>
        <v>0</v>
      </c>
      <c r="L65" s="33">
        <v>20.7567942282801</v>
      </c>
      <c r="M65" s="34">
        <f t="shared" si="7"/>
        <v>20.7567942282801</v>
      </c>
      <c r="N65" s="35">
        <f t="shared" si="8"/>
        <v>0</v>
      </c>
      <c r="O65" s="36">
        <f t="shared" si="9"/>
        <v>20.7567942282801</v>
      </c>
    </row>
    <row r="66" spans="1:18" ht="18.75">
      <c r="A66" s="14">
        <v>43</v>
      </c>
      <c r="B66" s="13">
        <v>1853818182</v>
      </c>
      <c r="C66" s="13" t="s">
        <v>299</v>
      </c>
      <c r="D66" s="13" t="s">
        <v>89</v>
      </c>
      <c r="E66" s="16">
        <v>0</v>
      </c>
      <c r="F66" s="16">
        <v>0</v>
      </c>
      <c r="G66" s="57" t="s">
        <v>187</v>
      </c>
      <c r="H66" s="18">
        <f t="shared" si="10"/>
        <v>0</v>
      </c>
      <c r="I66" s="16">
        <f t="shared" si="11"/>
        <v>0</v>
      </c>
      <c r="J66" s="16">
        <v>0</v>
      </c>
      <c r="K66" s="16">
        <f t="shared" si="6"/>
        <v>0</v>
      </c>
      <c r="L66" s="33">
        <v>20.1826701372309</v>
      </c>
      <c r="M66" s="34">
        <f t="shared" si="7"/>
        <v>20.1826701372309</v>
      </c>
      <c r="N66" s="35">
        <f t="shared" si="8"/>
        <v>0</v>
      </c>
      <c r="O66" s="36">
        <f t="shared" si="9"/>
        <v>20.1826701372309</v>
      </c>
      <c r="P66" s="18"/>
      <c r="Q66" s="18"/>
      <c r="R66" s="4"/>
    </row>
    <row r="67" spans="1:18" ht="18.75">
      <c r="A67" s="13">
        <v>166</v>
      </c>
      <c r="B67" s="13">
        <v>76900076</v>
      </c>
      <c r="C67" s="14" t="s">
        <v>296</v>
      </c>
      <c r="D67" s="65"/>
      <c r="E67" s="16">
        <v>0</v>
      </c>
      <c r="F67" s="16">
        <v>0</v>
      </c>
      <c r="G67" s="57" t="s">
        <v>187</v>
      </c>
      <c r="H67" s="18">
        <f t="shared" si="10"/>
        <v>0</v>
      </c>
      <c r="I67" s="16">
        <f t="shared" si="11"/>
        <v>0</v>
      </c>
      <c r="J67" s="16">
        <v>0</v>
      </c>
      <c r="K67" s="16">
        <f t="shared" si="6"/>
        <v>0</v>
      </c>
      <c r="L67" s="33">
        <v>20.1080097559317</v>
      </c>
      <c r="M67" s="34">
        <f t="shared" si="7"/>
        <v>20.1080097559317</v>
      </c>
      <c r="N67" s="35">
        <f t="shared" si="8"/>
        <v>0</v>
      </c>
      <c r="O67" s="36">
        <f t="shared" si="9"/>
        <v>20.1080097559317</v>
      </c>
    </row>
    <row r="68" spans="1:18" ht="18.75">
      <c r="A68" s="13">
        <v>163</v>
      </c>
      <c r="B68" s="13">
        <v>1354654615</v>
      </c>
      <c r="C68" s="14" t="s">
        <v>293</v>
      </c>
      <c r="D68" s="15"/>
      <c r="E68" s="16">
        <v>0</v>
      </c>
      <c r="F68" s="16">
        <v>0</v>
      </c>
      <c r="G68" s="57" t="s">
        <v>187</v>
      </c>
      <c r="H68" s="18">
        <f t="shared" si="10"/>
        <v>0</v>
      </c>
      <c r="I68" s="16">
        <f t="shared" si="11"/>
        <v>0</v>
      </c>
      <c r="J68" s="16">
        <v>0</v>
      </c>
      <c r="K68" s="16">
        <f t="shared" si="6"/>
        <v>0</v>
      </c>
      <c r="L68" s="33">
        <v>19.263360960545</v>
      </c>
      <c r="M68" s="34">
        <f t="shared" si="7"/>
        <v>19.263360960545</v>
      </c>
      <c r="N68" s="35">
        <f t="shared" si="8"/>
        <v>0</v>
      </c>
      <c r="O68" s="36">
        <f t="shared" si="9"/>
        <v>19.263360960545</v>
      </c>
    </row>
    <row r="69" spans="1:18" ht="18.75">
      <c r="A69" s="13">
        <v>183</v>
      </c>
      <c r="B69" s="13">
        <v>2130976604</v>
      </c>
      <c r="C69" s="13" t="s">
        <v>345</v>
      </c>
      <c r="E69" s="16">
        <v>0</v>
      </c>
      <c r="F69" s="16">
        <v>0</v>
      </c>
      <c r="G69" s="57" t="s">
        <v>187</v>
      </c>
      <c r="H69" s="18">
        <f t="shared" ref="H69" si="12">E69+IF(E69&gt;2,(E69-2)*0.5,0)</f>
        <v>0</v>
      </c>
      <c r="I69" s="16">
        <f t="shared" ref="I69" si="13">F69/$T$14</f>
        <v>0</v>
      </c>
      <c r="J69" s="16">
        <v>0</v>
      </c>
      <c r="K69" s="16">
        <f t="shared" ref="K69" si="14">SUM(I69+H69+J69)</f>
        <v>0</v>
      </c>
      <c r="L69" s="33">
        <v>0</v>
      </c>
      <c r="M69" s="34">
        <f t="shared" ref="M69" si="15">K69+L69</f>
        <v>0</v>
      </c>
      <c r="N69" s="35">
        <f t="shared" ref="N69" si="16">VLOOKUP(G69,$S$3:$T$10,2,FALSE)</f>
        <v>0</v>
      </c>
      <c r="O69" s="36">
        <f t="shared" ref="O69" si="17">M69-N69</f>
        <v>0</v>
      </c>
    </row>
  </sheetData>
  <autoFilter ref="A4:R68" xr:uid="{00000000-0009-0000-0000-00002E000000}">
    <sortState xmlns:xlrd2="http://schemas.microsoft.com/office/spreadsheetml/2017/richdata2" ref="A5:R68">
      <sortCondition descending="1" ref="E4:E68"/>
    </sortState>
  </autoFilter>
  <mergeCells count="4">
    <mergeCell ref="A1:O1"/>
    <mergeCell ref="A2:O2"/>
    <mergeCell ref="A3:D3"/>
    <mergeCell ref="G3:O3"/>
  </mergeCells>
  <phoneticPr fontId="22" type="noConversion"/>
  <conditionalFormatting sqref="J67:J69">
    <cfRule type="cellIs" dxfId="109" priority="1" operator="lessThan">
      <formula>1</formula>
    </cfRule>
  </conditionalFormatting>
  <conditionalFormatting sqref="J64:J66">
    <cfRule type="cellIs" dxfId="108" priority="2" operator="lessThan">
      <formula>1</formula>
    </cfRule>
  </conditionalFormatting>
  <conditionalFormatting sqref="J5:J63 E5:F69">
    <cfRule type="cellIs" dxfId="107" priority="3" operator="lessThan">
      <formula>1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421A-0B36-4F0C-8D55-384FE5F66E42}">
  <sheetPr codeName="Sheet51"/>
  <dimension ref="A1:X48"/>
  <sheetViews>
    <sheetView topLeftCell="A34" zoomScale="90" zoomScaleNormal="90" workbookViewId="0">
      <selection activeCell="A39" sqref="A39:C39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统计：二三傻")</f>
        <v>157区 活动中心2020年9月12日分包贡献明细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09"/>
      <c r="Q1" s="209"/>
      <c r="R1" s="209"/>
      <c r="S1" s="38" t="s">
        <v>104</v>
      </c>
      <c r="T1" s="5">
        <v>55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10"/>
      <c r="Q2" s="210"/>
      <c r="R2" s="210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11" t="s">
        <v>114</v>
      </c>
      <c r="F3" s="212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08"/>
      <c r="Q3" s="208"/>
      <c r="R3" s="208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06" t="s">
        <v>11</v>
      </c>
      <c r="B4" s="207" t="s">
        <v>167</v>
      </c>
      <c r="C4" s="206" t="s">
        <v>12</v>
      </c>
      <c r="D4" s="206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07" t="s">
        <v>171</v>
      </c>
      <c r="M4" s="32" t="s">
        <v>23</v>
      </c>
      <c r="N4" s="207" t="s">
        <v>22</v>
      </c>
      <c r="O4" s="207" t="s">
        <v>172</v>
      </c>
      <c r="P4" s="207" t="s">
        <v>115</v>
      </c>
      <c r="Q4" s="207" t="s">
        <v>116</v>
      </c>
      <c r="R4" s="207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3">
        <v>164</v>
      </c>
      <c r="B5" s="13">
        <v>1005320430</v>
      </c>
      <c r="C5" s="14" t="s">
        <v>294</v>
      </c>
      <c r="D5" s="15"/>
      <c r="E5" s="16">
        <v>0</v>
      </c>
      <c r="F5" s="16">
        <v>20</v>
      </c>
      <c r="G5" s="57" t="s">
        <v>187</v>
      </c>
      <c r="H5" s="18">
        <f t="shared" ref="H5:H48" si="0">E5+IF(E5&gt;2,(E5-2)*0.5,0)</f>
        <v>0</v>
      </c>
      <c r="I5" s="16">
        <f t="shared" ref="I5:I48" si="1">F5/$T$14</f>
        <v>0.4</v>
      </c>
      <c r="J5" s="16">
        <v>0</v>
      </c>
      <c r="K5" s="16">
        <f t="shared" ref="K5:K48" si="2">SUM(I5+H5+J5)</f>
        <v>0.4</v>
      </c>
      <c r="L5" s="33">
        <v>40.2377106494842</v>
      </c>
      <c r="M5" s="34">
        <f t="shared" ref="M5:M48" si="3">K5+L5</f>
        <v>40.637710649484198</v>
      </c>
      <c r="N5" s="35">
        <f t="shared" ref="N5:N48" si="4">VLOOKUP(G5,$S$3:$T$10,2,FALSE)</f>
        <v>0</v>
      </c>
      <c r="O5" s="36">
        <f t="shared" ref="O5:O48" si="5">M5-N5</f>
        <v>40.637710649484198</v>
      </c>
      <c r="P5" s="4"/>
      <c r="Q5" s="4"/>
      <c r="R5" s="4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167</v>
      </c>
      <c r="B6" s="13">
        <v>1173807161</v>
      </c>
      <c r="C6" s="14" t="s">
        <v>324</v>
      </c>
      <c r="D6" s="15"/>
      <c r="E6" s="16">
        <v>0</v>
      </c>
      <c r="F6" s="16">
        <v>60</v>
      </c>
      <c r="G6" s="57" t="s">
        <v>187</v>
      </c>
      <c r="H6" s="18">
        <f t="shared" si="0"/>
        <v>0</v>
      </c>
      <c r="I6" s="16">
        <f t="shared" si="1"/>
        <v>1.2</v>
      </c>
      <c r="J6" s="16">
        <v>0</v>
      </c>
      <c r="K6" s="16">
        <f t="shared" si="2"/>
        <v>1.2</v>
      </c>
      <c r="L6" s="33">
        <v>38.097715285338104</v>
      </c>
      <c r="M6" s="34">
        <f t="shared" si="3"/>
        <v>39.297715285338107</v>
      </c>
      <c r="N6" s="35">
        <f t="shared" si="4"/>
        <v>0</v>
      </c>
      <c r="O6" s="36">
        <f t="shared" si="5"/>
        <v>39.297715285338107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3">
        <v>138</v>
      </c>
      <c r="B7" s="13">
        <v>1440730282</v>
      </c>
      <c r="C7" s="14" t="s">
        <v>336</v>
      </c>
      <c r="D7" s="14" t="s">
        <v>258</v>
      </c>
      <c r="E7" s="16">
        <v>0</v>
      </c>
      <c r="F7" s="16">
        <v>50</v>
      </c>
      <c r="G7" s="57" t="s">
        <v>187</v>
      </c>
      <c r="H7" s="18">
        <f t="shared" si="0"/>
        <v>0</v>
      </c>
      <c r="I7" s="16">
        <f t="shared" si="1"/>
        <v>1</v>
      </c>
      <c r="J7" s="16">
        <v>0</v>
      </c>
      <c r="K7" s="16">
        <f t="shared" si="2"/>
        <v>1</v>
      </c>
      <c r="L7" s="33">
        <v>37.549027924995102</v>
      </c>
      <c r="M7" s="34">
        <f t="shared" si="3"/>
        <v>38.549027924995102</v>
      </c>
      <c r="N7" s="35">
        <f t="shared" si="4"/>
        <v>0</v>
      </c>
      <c r="O7" s="36">
        <f t="shared" si="5"/>
        <v>38.549027924995102</v>
      </c>
      <c r="P7" s="18"/>
      <c r="Q7" s="18"/>
      <c r="R7" s="47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4">
        <v>49</v>
      </c>
      <c r="B8" s="13">
        <v>311361673</v>
      </c>
      <c r="C8" s="13" t="s">
        <v>298</v>
      </c>
      <c r="D8" s="20" t="s">
        <v>95</v>
      </c>
      <c r="E8" s="16">
        <v>4</v>
      </c>
      <c r="F8" s="16">
        <v>40</v>
      </c>
      <c r="G8" s="43" t="s">
        <v>166</v>
      </c>
      <c r="H8" s="18">
        <f t="shared" si="0"/>
        <v>5</v>
      </c>
      <c r="I8" s="16">
        <f t="shared" si="1"/>
        <v>0.8</v>
      </c>
      <c r="J8" s="16">
        <v>0</v>
      </c>
      <c r="K8" s="16">
        <f t="shared" si="2"/>
        <v>5.8</v>
      </c>
      <c r="L8" s="33">
        <v>27.17</v>
      </c>
      <c r="M8" s="34">
        <f t="shared" si="3"/>
        <v>32.97</v>
      </c>
      <c r="N8" s="35">
        <f t="shared" si="4"/>
        <v>11.875</v>
      </c>
      <c r="O8" s="36">
        <f t="shared" si="5"/>
        <v>21.094999999999999</v>
      </c>
      <c r="P8" s="18"/>
      <c r="Q8" s="18"/>
      <c r="R8" s="18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4">
        <v>26</v>
      </c>
      <c r="B9" s="13">
        <v>1754932067</v>
      </c>
      <c r="C9" s="14" t="s">
        <v>314</v>
      </c>
      <c r="D9" s="13" t="s">
        <v>72</v>
      </c>
      <c r="E9" s="16">
        <v>4</v>
      </c>
      <c r="F9" s="16">
        <v>60</v>
      </c>
      <c r="G9" s="43" t="s">
        <v>166</v>
      </c>
      <c r="H9" s="18">
        <f t="shared" si="0"/>
        <v>5</v>
      </c>
      <c r="I9" s="16">
        <f t="shared" si="1"/>
        <v>1.2</v>
      </c>
      <c r="J9" s="16">
        <v>0</v>
      </c>
      <c r="K9" s="16">
        <f t="shared" si="2"/>
        <v>6.2</v>
      </c>
      <c r="L9" s="33">
        <v>25.610023516993898</v>
      </c>
      <c r="M9" s="34">
        <f t="shared" si="3"/>
        <v>31.810023516993898</v>
      </c>
      <c r="N9" s="35">
        <f t="shared" si="4"/>
        <v>11.875</v>
      </c>
      <c r="O9" s="36">
        <f t="shared" si="5"/>
        <v>19.935023516993898</v>
      </c>
      <c r="P9" s="18"/>
      <c r="Q9" s="18"/>
      <c r="R9" s="18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4">
        <v>92</v>
      </c>
      <c r="B10" s="13">
        <v>1367873925</v>
      </c>
      <c r="C10" s="13" t="s">
        <v>191</v>
      </c>
      <c r="D10" s="20" t="s">
        <v>159</v>
      </c>
      <c r="E10" s="16">
        <v>4</v>
      </c>
      <c r="F10" s="16">
        <v>60</v>
      </c>
      <c r="G10" s="43" t="s">
        <v>166</v>
      </c>
      <c r="H10" s="18">
        <f t="shared" si="0"/>
        <v>5</v>
      </c>
      <c r="I10" s="16">
        <f t="shared" si="1"/>
        <v>1.2</v>
      </c>
      <c r="J10" s="16">
        <v>0</v>
      </c>
      <c r="K10" s="16">
        <f t="shared" si="2"/>
        <v>6.2</v>
      </c>
      <c r="L10" s="33">
        <v>25.394622861229596</v>
      </c>
      <c r="M10" s="34">
        <f t="shared" si="3"/>
        <v>31.594622861229595</v>
      </c>
      <c r="N10" s="35">
        <f t="shared" si="4"/>
        <v>11.875</v>
      </c>
      <c r="O10" s="36">
        <f t="shared" si="5"/>
        <v>19.719622861229595</v>
      </c>
      <c r="P10" s="18"/>
      <c r="Q10" s="18"/>
      <c r="R10" s="47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4">
        <v>120</v>
      </c>
      <c r="B11" s="13">
        <v>171422146</v>
      </c>
      <c r="C11" s="14" t="s">
        <v>304</v>
      </c>
      <c r="D11" s="13" t="s">
        <v>246</v>
      </c>
      <c r="E11" s="16">
        <v>4</v>
      </c>
      <c r="F11" s="16">
        <v>60</v>
      </c>
      <c r="G11" s="43" t="s">
        <v>166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24.773619197086099</v>
      </c>
      <c r="M11" s="34">
        <f t="shared" si="3"/>
        <v>30.973619197086098</v>
      </c>
      <c r="N11" s="35">
        <f t="shared" si="4"/>
        <v>11.875</v>
      </c>
      <c r="O11" s="36">
        <f t="shared" si="5"/>
        <v>19.098619197086098</v>
      </c>
      <c r="P11" s="18"/>
      <c r="Q11" s="18"/>
      <c r="R11" s="48"/>
      <c r="S11" s="50"/>
    </row>
    <row r="12" spans="1:24" s="1" customFormat="1" ht="18.75">
      <c r="A12" s="14">
        <v>34</v>
      </c>
      <c r="B12" s="13">
        <v>2021794494</v>
      </c>
      <c r="C12" s="13" t="s">
        <v>80</v>
      </c>
      <c r="D12" s="20"/>
      <c r="E12" s="16">
        <v>3</v>
      </c>
      <c r="F12" s="16">
        <v>50</v>
      </c>
      <c r="G12" s="43" t="s">
        <v>166</v>
      </c>
      <c r="H12" s="18">
        <f t="shared" si="0"/>
        <v>3.5</v>
      </c>
      <c r="I12" s="16">
        <f t="shared" si="1"/>
        <v>1</v>
      </c>
      <c r="J12" s="16">
        <v>0</v>
      </c>
      <c r="K12" s="16">
        <f t="shared" si="2"/>
        <v>4.5</v>
      </c>
      <c r="L12" s="33">
        <v>26.346774947024198</v>
      </c>
      <c r="M12" s="34">
        <f t="shared" si="3"/>
        <v>30.846774947024198</v>
      </c>
      <c r="N12" s="35">
        <f t="shared" si="4"/>
        <v>11.875</v>
      </c>
      <c r="O12" s="36">
        <f t="shared" si="5"/>
        <v>18.971774947024198</v>
      </c>
      <c r="P12" s="18"/>
      <c r="Q12" s="18"/>
      <c r="R12" s="47"/>
      <c r="S12" s="51" t="s">
        <v>209</v>
      </c>
      <c r="T12" s="1">
        <v>15000</v>
      </c>
    </row>
    <row r="13" spans="1:24" s="2" customFormat="1" ht="18.75">
      <c r="A13" s="13">
        <v>174</v>
      </c>
      <c r="B13" s="13">
        <v>775720958</v>
      </c>
      <c r="C13" s="14" t="s">
        <v>327</v>
      </c>
      <c r="D13" s="4"/>
      <c r="E13" s="16">
        <v>4</v>
      </c>
      <c r="F13" s="16">
        <v>60</v>
      </c>
      <c r="G13" s="43" t="s">
        <v>166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24.145098713430201</v>
      </c>
      <c r="M13" s="34">
        <f t="shared" si="3"/>
        <v>30.3450987134302</v>
      </c>
      <c r="N13" s="35">
        <f t="shared" si="4"/>
        <v>11.875</v>
      </c>
      <c r="O13" s="36">
        <f t="shared" si="5"/>
        <v>18.4700987134302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4">
        <v>53</v>
      </c>
      <c r="B14" s="13">
        <v>500959924</v>
      </c>
      <c r="C14" s="14" t="s">
        <v>310</v>
      </c>
      <c r="D14" s="20" t="s">
        <v>99</v>
      </c>
      <c r="E14" s="16">
        <v>4</v>
      </c>
      <c r="F14" s="16">
        <v>60</v>
      </c>
      <c r="G14" s="43" t="s">
        <v>166</v>
      </c>
      <c r="H14" s="18">
        <f t="shared" si="0"/>
        <v>5</v>
      </c>
      <c r="I14" s="16">
        <f t="shared" si="1"/>
        <v>1.2</v>
      </c>
      <c r="J14" s="16">
        <v>0</v>
      </c>
      <c r="K14" s="16">
        <f t="shared" si="2"/>
        <v>6.2</v>
      </c>
      <c r="L14" s="33">
        <v>24.016302664048197</v>
      </c>
      <c r="M14" s="34">
        <f t="shared" si="3"/>
        <v>30.216302664048197</v>
      </c>
      <c r="N14" s="35">
        <f t="shared" si="4"/>
        <v>11.875</v>
      </c>
      <c r="O14" s="36">
        <f t="shared" si="5"/>
        <v>18.341302664048197</v>
      </c>
      <c r="P14" s="18"/>
      <c r="Q14" s="18"/>
      <c r="R14" s="18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3">
        <v>173</v>
      </c>
      <c r="B15" s="13">
        <v>1106175185</v>
      </c>
      <c r="C15" s="14" t="s">
        <v>329</v>
      </c>
      <c r="D15" s="4"/>
      <c r="E15" s="16">
        <v>4</v>
      </c>
      <c r="F15" s="16">
        <v>60</v>
      </c>
      <c r="G15" s="43" t="s">
        <v>166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23.875508883102999</v>
      </c>
      <c r="M15" s="34">
        <f t="shared" si="3"/>
        <v>30.075508883102998</v>
      </c>
      <c r="N15" s="35">
        <f t="shared" si="4"/>
        <v>11.875</v>
      </c>
      <c r="O15" s="36">
        <f t="shared" si="5"/>
        <v>18.200508883102998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4">
        <v>15</v>
      </c>
      <c r="B16" s="13">
        <v>388960345</v>
      </c>
      <c r="C16" s="13" t="s">
        <v>59</v>
      </c>
      <c r="D16" s="20"/>
      <c r="E16" s="16">
        <v>3</v>
      </c>
      <c r="F16" s="16">
        <v>60</v>
      </c>
      <c r="G16" s="45" t="s">
        <v>173</v>
      </c>
      <c r="H16" s="18">
        <f t="shared" si="0"/>
        <v>3.5</v>
      </c>
      <c r="I16" s="16">
        <f t="shared" si="1"/>
        <v>1.2</v>
      </c>
      <c r="J16" s="16">
        <v>0</v>
      </c>
      <c r="K16" s="16">
        <f t="shared" si="2"/>
        <v>4.7</v>
      </c>
      <c r="L16" s="33">
        <v>24.466986980895097</v>
      </c>
      <c r="M16" s="34">
        <f t="shared" si="3"/>
        <v>29.166986980895096</v>
      </c>
      <c r="N16" s="35">
        <f t="shared" si="4"/>
        <v>9.6875</v>
      </c>
      <c r="O16" s="36">
        <f t="shared" si="5"/>
        <v>19.479486980895096</v>
      </c>
      <c r="P16" s="18"/>
      <c r="Q16" s="18"/>
      <c r="R16" s="18"/>
      <c r="S16" s="1" t="s">
        <v>213</v>
      </c>
      <c r="T16" s="53">
        <v>9</v>
      </c>
      <c r="U16" s="1"/>
      <c r="V16" s="1"/>
      <c r="W16" s="1"/>
      <c r="X16" s="1"/>
    </row>
    <row r="17" spans="1:24" s="2" customFormat="1" ht="18.75">
      <c r="A17" s="14">
        <v>103</v>
      </c>
      <c r="B17" s="13">
        <v>1540443440</v>
      </c>
      <c r="C17" s="13" t="s">
        <v>326</v>
      </c>
      <c r="D17" s="13" t="s">
        <v>193</v>
      </c>
      <c r="E17" s="16">
        <v>4</v>
      </c>
      <c r="F17" s="16">
        <v>60</v>
      </c>
      <c r="G17" s="45" t="s">
        <v>173</v>
      </c>
      <c r="H17" s="18">
        <f t="shared" si="0"/>
        <v>5</v>
      </c>
      <c r="I17" s="16">
        <f t="shared" si="1"/>
        <v>1.2</v>
      </c>
      <c r="J17" s="16">
        <v>0</v>
      </c>
      <c r="K17" s="16">
        <f t="shared" si="2"/>
        <v>6.2</v>
      </c>
      <c r="L17" s="33">
        <v>22.493745987166701</v>
      </c>
      <c r="M17" s="34">
        <f t="shared" si="3"/>
        <v>28.6937459871667</v>
      </c>
      <c r="N17" s="35">
        <f t="shared" si="4"/>
        <v>9.6875</v>
      </c>
      <c r="O17" s="36">
        <f t="shared" si="5"/>
        <v>19.0062459871667</v>
      </c>
      <c r="P17" s="18"/>
      <c r="Q17" s="18"/>
      <c r="R17" s="18"/>
      <c r="S17" s="1" t="s">
        <v>214</v>
      </c>
      <c r="T17" s="53">
        <v>12</v>
      </c>
      <c r="U17" s="1"/>
      <c r="V17" s="1"/>
      <c r="W17" s="1"/>
      <c r="X17" s="1"/>
    </row>
    <row r="18" spans="1:24" s="2" customFormat="1" ht="18.75">
      <c r="A18" s="13">
        <v>130</v>
      </c>
      <c r="B18" s="13">
        <v>1957463045</v>
      </c>
      <c r="C18" s="14" t="s">
        <v>238</v>
      </c>
      <c r="D18" s="21"/>
      <c r="E18" s="16">
        <v>3</v>
      </c>
      <c r="F18" s="16">
        <v>60</v>
      </c>
      <c r="G18" s="45" t="s">
        <v>173</v>
      </c>
      <c r="H18" s="18">
        <f t="shared" si="0"/>
        <v>3.5</v>
      </c>
      <c r="I18" s="16">
        <f t="shared" si="1"/>
        <v>1.2</v>
      </c>
      <c r="J18" s="16">
        <v>0</v>
      </c>
      <c r="K18" s="16">
        <f t="shared" si="2"/>
        <v>4.7</v>
      </c>
      <c r="L18" s="33">
        <v>23.610097228403898</v>
      </c>
      <c r="M18" s="34">
        <f t="shared" si="3"/>
        <v>28.310097228403897</v>
      </c>
      <c r="N18" s="35">
        <f t="shared" si="4"/>
        <v>9.6875</v>
      </c>
      <c r="O18" s="36">
        <f t="shared" si="5"/>
        <v>18.622597228403897</v>
      </c>
      <c r="P18" s="18"/>
      <c r="Q18" s="18"/>
      <c r="R18" s="47"/>
      <c r="S18" s="1"/>
      <c r="T18" s="1"/>
      <c r="U18" s="1"/>
      <c r="V18" s="1"/>
      <c r="W18" s="1"/>
      <c r="X18" s="1"/>
    </row>
    <row r="19" spans="1:24" s="2" customFormat="1" ht="18.75">
      <c r="A19" s="14">
        <v>122</v>
      </c>
      <c r="B19" s="13">
        <v>1940099728</v>
      </c>
      <c r="C19" s="13" t="s">
        <v>228</v>
      </c>
      <c r="D19" s="20"/>
      <c r="E19" s="16">
        <v>4</v>
      </c>
      <c r="F19" s="16">
        <v>40</v>
      </c>
      <c r="G19" s="45" t="s">
        <v>173</v>
      </c>
      <c r="H19" s="18">
        <f t="shared" si="0"/>
        <v>5</v>
      </c>
      <c r="I19" s="16">
        <f t="shared" si="1"/>
        <v>0.8</v>
      </c>
      <c r="J19" s="16">
        <v>0</v>
      </c>
      <c r="K19" s="16">
        <f t="shared" si="2"/>
        <v>5.8</v>
      </c>
      <c r="L19" s="33">
        <v>22.323816823243799</v>
      </c>
      <c r="M19" s="34">
        <f t="shared" si="3"/>
        <v>28.1238168232438</v>
      </c>
      <c r="N19" s="35">
        <f t="shared" si="4"/>
        <v>9.6875</v>
      </c>
      <c r="O19" s="36">
        <f t="shared" si="5"/>
        <v>18.4363168232438</v>
      </c>
      <c r="P19" s="18"/>
      <c r="Q19" s="18"/>
      <c r="R19" s="47"/>
      <c r="S19" s="1"/>
      <c r="T19" s="1"/>
      <c r="U19" s="1"/>
      <c r="V19" s="1"/>
      <c r="W19" s="1"/>
      <c r="X19" s="1"/>
    </row>
    <row r="20" spans="1:24" s="2" customFormat="1" ht="18.75">
      <c r="A20" s="13">
        <v>179</v>
      </c>
      <c r="B20" s="13">
        <v>1412638269</v>
      </c>
      <c r="C20" s="13" t="s">
        <v>224</v>
      </c>
      <c r="D20" s="4"/>
      <c r="E20" s="16">
        <v>0</v>
      </c>
      <c r="F20" s="16">
        <v>60</v>
      </c>
      <c r="G20" s="57" t="s">
        <v>187</v>
      </c>
      <c r="H20" s="18">
        <f t="shared" si="0"/>
        <v>0</v>
      </c>
      <c r="I20" s="16">
        <f t="shared" si="1"/>
        <v>1.2</v>
      </c>
      <c r="J20" s="16">
        <v>0</v>
      </c>
      <c r="K20" s="16">
        <f t="shared" si="2"/>
        <v>1.2</v>
      </c>
      <c r="L20" s="33">
        <v>26.88</v>
      </c>
      <c r="M20" s="34">
        <f t="shared" si="3"/>
        <v>28.08</v>
      </c>
      <c r="N20" s="35">
        <f t="shared" si="4"/>
        <v>0</v>
      </c>
      <c r="O20" s="36">
        <f t="shared" si="5"/>
        <v>28.08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20.25">
      <c r="A21" s="13">
        <v>172</v>
      </c>
      <c r="B21" s="13">
        <v>724061220</v>
      </c>
      <c r="C21" s="14" t="s">
        <v>337</v>
      </c>
      <c r="D21" s="14" t="s">
        <v>330</v>
      </c>
      <c r="E21" s="16">
        <v>4</v>
      </c>
      <c r="F21" s="16">
        <v>60</v>
      </c>
      <c r="G21" s="45" t="s">
        <v>173</v>
      </c>
      <c r="H21" s="18">
        <f t="shared" si="0"/>
        <v>5</v>
      </c>
      <c r="I21" s="16">
        <f t="shared" si="1"/>
        <v>1.2</v>
      </c>
      <c r="J21" s="16">
        <v>0</v>
      </c>
      <c r="K21" s="16">
        <f t="shared" si="2"/>
        <v>6.2</v>
      </c>
      <c r="L21" s="33">
        <v>21.519883499836599</v>
      </c>
      <c r="M21" s="34">
        <f t="shared" si="3"/>
        <v>27.719883499836598</v>
      </c>
      <c r="N21" s="35">
        <f t="shared" si="4"/>
        <v>9.6875</v>
      </c>
      <c r="O21" s="36">
        <f t="shared" si="5"/>
        <v>18.032383499836598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118</v>
      </c>
      <c r="B22" s="13">
        <v>2018112397</v>
      </c>
      <c r="C22" s="14" t="s">
        <v>342</v>
      </c>
      <c r="D22" s="13" t="s">
        <v>290</v>
      </c>
      <c r="E22" s="16">
        <v>4</v>
      </c>
      <c r="F22" s="16">
        <v>60</v>
      </c>
      <c r="G22" s="45" t="s">
        <v>173</v>
      </c>
      <c r="H22" s="18">
        <f t="shared" si="0"/>
        <v>5</v>
      </c>
      <c r="I22" s="16">
        <f t="shared" si="1"/>
        <v>1.2</v>
      </c>
      <c r="J22" s="16">
        <v>0</v>
      </c>
      <c r="K22" s="16">
        <f t="shared" si="2"/>
        <v>6.2</v>
      </c>
      <c r="L22" s="33">
        <v>21.364126646349</v>
      </c>
      <c r="M22" s="34">
        <f t="shared" si="3"/>
        <v>27.564126646348999</v>
      </c>
      <c r="N22" s="35">
        <f t="shared" si="4"/>
        <v>9.6875</v>
      </c>
      <c r="O22" s="36">
        <f t="shared" si="5"/>
        <v>17.876626646348999</v>
      </c>
      <c r="P22" s="18"/>
      <c r="Q22" s="18"/>
      <c r="R22" s="48"/>
      <c r="S22" s="1"/>
      <c r="T22" s="1"/>
      <c r="U22" s="1"/>
      <c r="V22" s="1"/>
      <c r="W22" s="1"/>
      <c r="X22" s="1"/>
    </row>
    <row r="23" spans="1:24" s="1" customFormat="1" ht="18.75">
      <c r="A23" s="13">
        <v>141</v>
      </c>
      <c r="B23" s="13">
        <v>1190305158</v>
      </c>
      <c r="C23" s="14" t="s">
        <v>261</v>
      </c>
      <c r="D23" s="21"/>
      <c r="E23" s="16">
        <v>2</v>
      </c>
      <c r="F23" s="16">
        <v>30</v>
      </c>
      <c r="G23" s="45" t="s">
        <v>173</v>
      </c>
      <c r="H23" s="18">
        <f t="shared" si="0"/>
        <v>2</v>
      </c>
      <c r="I23" s="16">
        <f t="shared" si="1"/>
        <v>0.6</v>
      </c>
      <c r="J23" s="16">
        <v>0</v>
      </c>
      <c r="K23" s="16">
        <f t="shared" si="2"/>
        <v>2.6</v>
      </c>
      <c r="L23" s="33">
        <v>24.890983670068699</v>
      </c>
      <c r="M23" s="34">
        <f t="shared" si="3"/>
        <v>27.490983670068701</v>
      </c>
      <c r="N23" s="35">
        <f t="shared" si="4"/>
        <v>9.6875</v>
      </c>
      <c r="O23" s="36">
        <f t="shared" si="5"/>
        <v>17.803483670068701</v>
      </c>
      <c r="P23" s="18"/>
      <c r="Q23" s="18"/>
      <c r="R23" s="47"/>
    </row>
    <row r="24" spans="1:24" s="1" customFormat="1" ht="18.75">
      <c r="A24" s="14">
        <v>46</v>
      </c>
      <c r="B24" s="13">
        <v>2109182835</v>
      </c>
      <c r="C24" s="14" t="s">
        <v>308</v>
      </c>
      <c r="D24" s="13" t="s">
        <v>92</v>
      </c>
      <c r="E24" s="16">
        <v>4</v>
      </c>
      <c r="F24" s="16">
        <v>50</v>
      </c>
      <c r="G24" s="45" t="s">
        <v>173</v>
      </c>
      <c r="H24" s="18">
        <f t="shared" si="0"/>
        <v>5</v>
      </c>
      <c r="I24" s="16">
        <f t="shared" si="1"/>
        <v>1</v>
      </c>
      <c r="J24" s="16">
        <v>0</v>
      </c>
      <c r="K24" s="16">
        <f t="shared" si="2"/>
        <v>6</v>
      </c>
      <c r="L24" s="33">
        <v>21.456364829194698</v>
      </c>
      <c r="M24" s="34">
        <f t="shared" si="3"/>
        <v>27.456364829194698</v>
      </c>
      <c r="N24" s="35">
        <f t="shared" si="4"/>
        <v>9.6875</v>
      </c>
      <c r="O24" s="36">
        <f t="shared" si="5"/>
        <v>17.768864829194698</v>
      </c>
      <c r="P24" s="18"/>
      <c r="Q24" s="18"/>
      <c r="R24" s="18"/>
    </row>
    <row r="25" spans="1:24" s="1" customFormat="1" ht="18.75">
      <c r="A25" s="13">
        <v>180</v>
      </c>
      <c r="B25" s="13">
        <v>24633249</v>
      </c>
      <c r="C25" s="13" t="s">
        <v>339</v>
      </c>
      <c r="D25" s="4"/>
      <c r="E25" s="16">
        <v>2</v>
      </c>
      <c r="F25" s="16">
        <v>50</v>
      </c>
      <c r="G25" s="23" t="s">
        <v>175</v>
      </c>
      <c r="H25" s="18">
        <f t="shared" si="0"/>
        <v>2</v>
      </c>
      <c r="I25" s="16">
        <f t="shared" si="1"/>
        <v>1</v>
      </c>
      <c r="J25" s="16">
        <v>0</v>
      </c>
      <c r="K25" s="16">
        <f t="shared" si="2"/>
        <v>3</v>
      </c>
      <c r="L25" s="33">
        <v>24.3406616990838</v>
      </c>
      <c r="M25" s="34">
        <f t="shared" si="3"/>
        <v>27.3406616990838</v>
      </c>
      <c r="N25" s="35">
        <f t="shared" si="4"/>
        <v>7.5</v>
      </c>
      <c r="O25" s="36">
        <f t="shared" si="5"/>
        <v>19.8406616990838</v>
      </c>
      <c r="P25" s="4"/>
      <c r="Q25" s="4"/>
      <c r="R25" s="4"/>
    </row>
    <row r="26" spans="1:24" s="1" customFormat="1" ht="18.75" customHeight="1">
      <c r="A26" s="14">
        <v>10</v>
      </c>
      <c r="B26" s="13">
        <v>2108977014</v>
      </c>
      <c r="C26" s="14" t="s">
        <v>305</v>
      </c>
      <c r="D26" s="13" t="s">
        <v>49</v>
      </c>
      <c r="E26" s="16">
        <v>4</v>
      </c>
      <c r="F26" s="16">
        <v>60</v>
      </c>
      <c r="G26" s="23" t="s">
        <v>175</v>
      </c>
      <c r="H26" s="18">
        <f t="shared" si="0"/>
        <v>5</v>
      </c>
      <c r="I26" s="16">
        <f t="shared" si="1"/>
        <v>1.2</v>
      </c>
      <c r="J26" s="16">
        <v>0</v>
      </c>
      <c r="K26" s="16">
        <f t="shared" si="2"/>
        <v>6.2</v>
      </c>
      <c r="L26" s="33">
        <v>20.984729379918498</v>
      </c>
      <c r="M26" s="34">
        <f t="shared" si="3"/>
        <v>27.184729379918497</v>
      </c>
      <c r="N26" s="35">
        <f t="shared" si="4"/>
        <v>7.5</v>
      </c>
      <c r="O26" s="36">
        <f t="shared" si="5"/>
        <v>19.684729379918497</v>
      </c>
      <c r="P26" s="18"/>
      <c r="Q26" s="18"/>
      <c r="R26" s="18"/>
    </row>
    <row r="27" spans="1:24" s="1" customFormat="1" ht="18.75">
      <c r="A27" s="14">
        <v>33</v>
      </c>
      <c r="B27" s="13">
        <v>1006436515</v>
      </c>
      <c r="C27" s="14" t="s">
        <v>312</v>
      </c>
      <c r="D27" s="13" t="s">
        <v>79</v>
      </c>
      <c r="E27" s="16">
        <v>4</v>
      </c>
      <c r="F27" s="16">
        <v>50</v>
      </c>
      <c r="G27" s="23" t="s">
        <v>175</v>
      </c>
      <c r="H27" s="18">
        <f t="shared" si="0"/>
        <v>5</v>
      </c>
      <c r="I27" s="16">
        <f t="shared" si="1"/>
        <v>1</v>
      </c>
      <c r="J27" s="16">
        <v>0</v>
      </c>
      <c r="K27" s="16">
        <f t="shared" si="2"/>
        <v>6</v>
      </c>
      <c r="L27" s="33">
        <v>21.1625505030493</v>
      </c>
      <c r="M27" s="34">
        <f t="shared" si="3"/>
        <v>27.1625505030493</v>
      </c>
      <c r="N27" s="35">
        <f t="shared" si="4"/>
        <v>7.5</v>
      </c>
      <c r="O27" s="36">
        <f t="shared" si="5"/>
        <v>19.6625505030493</v>
      </c>
      <c r="P27" s="18"/>
      <c r="Q27" s="18"/>
      <c r="R27" s="4"/>
    </row>
    <row r="28" spans="1:24" s="1" customFormat="1" ht="18.75">
      <c r="A28" s="13">
        <v>116</v>
      </c>
      <c r="B28" s="13">
        <v>2122596917</v>
      </c>
      <c r="C28" s="14" t="s">
        <v>315</v>
      </c>
      <c r="D28" s="13" t="s">
        <v>217</v>
      </c>
      <c r="E28" s="16">
        <v>4</v>
      </c>
      <c r="F28" s="16">
        <v>60</v>
      </c>
      <c r="G28" s="23" t="s">
        <v>175</v>
      </c>
      <c r="H28" s="18">
        <f t="shared" si="0"/>
        <v>5</v>
      </c>
      <c r="I28" s="16">
        <f t="shared" si="1"/>
        <v>1.2</v>
      </c>
      <c r="J28" s="16">
        <v>0</v>
      </c>
      <c r="K28" s="16">
        <f t="shared" si="2"/>
        <v>6.2</v>
      </c>
      <c r="L28" s="33">
        <v>20.493985069143999</v>
      </c>
      <c r="M28" s="34">
        <f t="shared" si="3"/>
        <v>26.693985069143999</v>
      </c>
      <c r="N28" s="35">
        <f t="shared" si="4"/>
        <v>7.5</v>
      </c>
      <c r="O28" s="36">
        <f t="shared" si="5"/>
        <v>19.193985069143999</v>
      </c>
      <c r="P28" s="18"/>
      <c r="Q28" s="18"/>
      <c r="R28" s="48"/>
    </row>
    <row r="29" spans="1:24" s="2" customFormat="1" ht="18.75">
      <c r="A29" s="13">
        <v>128</v>
      </c>
      <c r="B29" s="13">
        <v>1214614935</v>
      </c>
      <c r="C29" s="14" t="s">
        <v>319</v>
      </c>
      <c r="D29" s="21" t="s">
        <v>257</v>
      </c>
      <c r="E29" s="16">
        <v>4</v>
      </c>
      <c r="F29" s="16">
        <v>60</v>
      </c>
      <c r="G29" s="23" t="s">
        <v>175</v>
      </c>
      <c r="H29" s="18">
        <f t="shared" si="0"/>
        <v>5</v>
      </c>
      <c r="I29" s="16">
        <f t="shared" si="1"/>
        <v>1.2</v>
      </c>
      <c r="J29" s="16">
        <v>0</v>
      </c>
      <c r="K29" s="16">
        <f t="shared" si="2"/>
        <v>6.2</v>
      </c>
      <c r="L29" s="33">
        <v>20.141728223473599</v>
      </c>
      <c r="M29" s="34">
        <f t="shared" si="3"/>
        <v>26.341728223473599</v>
      </c>
      <c r="N29" s="35">
        <f t="shared" si="4"/>
        <v>7.5</v>
      </c>
      <c r="O29" s="36">
        <f t="shared" si="5"/>
        <v>18.841728223473599</v>
      </c>
      <c r="P29" s="18"/>
      <c r="Q29" s="18"/>
      <c r="R29" s="47"/>
      <c r="S29" s="1"/>
      <c r="T29" s="1"/>
      <c r="U29" s="1"/>
      <c r="V29" s="1"/>
      <c r="W29" s="1"/>
      <c r="X29" s="1"/>
    </row>
    <row r="30" spans="1:24" s="2" customFormat="1" ht="18.75">
      <c r="A30" s="13">
        <v>181</v>
      </c>
      <c r="B30" s="13">
        <v>1467442697</v>
      </c>
      <c r="C30" s="14" t="s">
        <v>341</v>
      </c>
      <c r="D30" s="4"/>
      <c r="E30" s="16">
        <v>0</v>
      </c>
      <c r="F30" s="16">
        <v>40</v>
      </c>
      <c r="G30" s="57" t="s">
        <v>187</v>
      </c>
      <c r="H30" s="18">
        <f t="shared" si="0"/>
        <v>0</v>
      </c>
      <c r="I30" s="16">
        <f t="shared" si="1"/>
        <v>0.8</v>
      </c>
      <c r="J30" s="16">
        <v>0</v>
      </c>
      <c r="K30" s="16">
        <f t="shared" si="2"/>
        <v>0.8</v>
      </c>
      <c r="L30" s="33">
        <v>25.2656616990838</v>
      </c>
      <c r="M30" s="34">
        <f t="shared" si="3"/>
        <v>26.065661699083801</v>
      </c>
      <c r="N30" s="35">
        <f t="shared" si="4"/>
        <v>0</v>
      </c>
      <c r="O30" s="36">
        <f t="shared" si="5"/>
        <v>26.065661699083801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3">
        <v>143</v>
      </c>
      <c r="B31" s="13">
        <v>1963007427</v>
      </c>
      <c r="C31" s="14" t="s">
        <v>307</v>
      </c>
      <c r="D31" s="14" t="s">
        <v>270</v>
      </c>
      <c r="E31" s="16">
        <v>4</v>
      </c>
      <c r="F31" s="16">
        <v>55</v>
      </c>
      <c r="G31" s="23" t="s">
        <v>175</v>
      </c>
      <c r="H31" s="18">
        <f t="shared" si="0"/>
        <v>5</v>
      </c>
      <c r="I31" s="16">
        <f t="shared" si="1"/>
        <v>1.1000000000000001</v>
      </c>
      <c r="J31" s="16">
        <v>0</v>
      </c>
      <c r="K31" s="16">
        <f t="shared" si="2"/>
        <v>6.1</v>
      </c>
      <c r="L31" s="33">
        <v>19.913355679350996</v>
      </c>
      <c r="M31" s="34">
        <f t="shared" si="3"/>
        <v>26.013355679350994</v>
      </c>
      <c r="N31" s="35">
        <f t="shared" si="4"/>
        <v>7.5</v>
      </c>
      <c r="O31" s="36">
        <f t="shared" si="5"/>
        <v>18.513355679350994</v>
      </c>
      <c r="P31" s="18"/>
      <c r="Q31" s="18"/>
      <c r="R31" s="47"/>
      <c r="S31" s="1"/>
      <c r="T31" s="1"/>
      <c r="U31" s="1"/>
      <c r="V31" s="1"/>
      <c r="W31" s="1"/>
      <c r="X31" s="1"/>
    </row>
    <row r="32" spans="1:24" s="2" customFormat="1" ht="18.75">
      <c r="A32" s="13">
        <v>170</v>
      </c>
      <c r="B32" s="13">
        <v>1659068972</v>
      </c>
      <c r="C32" s="14" t="s">
        <v>320</v>
      </c>
      <c r="D32" s="4"/>
      <c r="E32" s="16">
        <v>0</v>
      </c>
      <c r="F32" s="16">
        <v>0</v>
      </c>
      <c r="G32" s="57" t="s">
        <v>187</v>
      </c>
      <c r="H32" s="18">
        <f t="shared" si="0"/>
        <v>0</v>
      </c>
      <c r="I32" s="16">
        <f t="shared" si="1"/>
        <v>0</v>
      </c>
      <c r="J32" s="16">
        <v>0</v>
      </c>
      <c r="K32" s="16">
        <f t="shared" si="2"/>
        <v>0</v>
      </c>
      <c r="L32" s="33">
        <v>25.7932830912676</v>
      </c>
      <c r="M32" s="34">
        <f t="shared" si="3"/>
        <v>25.7932830912676</v>
      </c>
      <c r="N32" s="35">
        <f t="shared" si="4"/>
        <v>0</v>
      </c>
      <c r="O32" s="36">
        <f t="shared" si="5"/>
        <v>25.7932830912676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4">
        <v>1</v>
      </c>
      <c r="B33" s="13">
        <v>1782151946</v>
      </c>
      <c r="C33" s="14" t="s">
        <v>303</v>
      </c>
      <c r="D33" s="13" t="s">
        <v>26</v>
      </c>
      <c r="E33" s="16">
        <v>2</v>
      </c>
      <c r="F33" s="16">
        <v>60</v>
      </c>
      <c r="G33" s="23" t="s">
        <v>175</v>
      </c>
      <c r="H33" s="18">
        <f t="shared" si="0"/>
        <v>2</v>
      </c>
      <c r="I33" s="16">
        <f t="shared" si="1"/>
        <v>1.2</v>
      </c>
      <c r="J33" s="16">
        <v>0</v>
      </c>
      <c r="K33" s="16">
        <f t="shared" si="2"/>
        <v>3.2</v>
      </c>
      <c r="L33" s="33">
        <v>22.24</v>
      </c>
      <c r="M33" s="34">
        <f t="shared" si="3"/>
        <v>25.439999999999998</v>
      </c>
      <c r="N33" s="35">
        <f t="shared" si="4"/>
        <v>7.5</v>
      </c>
      <c r="O33" s="36">
        <f t="shared" si="5"/>
        <v>17.939999999999998</v>
      </c>
      <c r="P33" s="18"/>
      <c r="Q33" s="18"/>
      <c r="R33" s="18"/>
      <c r="S33" s="1"/>
      <c r="T33" s="1"/>
      <c r="U33" s="1"/>
      <c r="V33" s="1"/>
      <c r="W33" s="1"/>
      <c r="X33" s="1"/>
    </row>
    <row r="34" spans="1:24" s="2" customFormat="1" ht="20.25">
      <c r="A34" s="14">
        <v>82</v>
      </c>
      <c r="B34" s="13">
        <v>982362214</v>
      </c>
      <c r="C34" s="14" t="s">
        <v>340</v>
      </c>
      <c r="D34" s="13" t="s">
        <v>144</v>
      </c>
      <c r="E34" s="16">
        <v>4</v>
      </c>
      <c r="F34" s="16">
        <v>60</v>
      </c>
      <c r="G34" s="23" t="s">
        <v>175</v>
      </c>
      <c r="H34" s="18">
        <f t="shared" si="0"/>
        <v>5</v>
      </c>
      <c r="I34" s="16">
        <f t="shared" si="1"/>
        <v>1.2</v>
      </c>
      <c r="J34" s="16">
        <v>0</v>
      </c>
      <c r="K34" s="16">
        <f t="shared" si="2"/>
        <v>6.2</v>
      </c>
      <c r="L34" s="33">
        <v>19.169684477995599</v>
      </c>
      <c r="M34" s="34">
        <f t="shared" si="3"/>
        <v>25.369684477995598</v>
      </c>
      <c r="N34" s="35">
        <f t="shared" si="4"/>
        <v>7.5</v>
      </c>
      <c r="O34" s="36">
        <f t="shared" si="5"/>
        <v>17.869684477995598</v>
      </c>
      <c r="P34" s="18"/>
      <c r="Q34" s="18"/>
      <c r="R34" s="18"/>
      <c r="S34" s="1"/>
      <c r="T34" s="1"/>
      <c r="U34" s="1"/>
      <c r="V34" s="1"/>
      <c r="W34" s="1"/>
      <c r="X34" s="1"/>
    </row>
    <row r="35" spans="1:24" s="2" customFormat="1" ht="20.25">
      <c r="A35" s="13">
        <v>178</v>
      </c>
      <c r="B35" s="13">
        <v>1059185275</v>
      </c>
      <c r="C35" s="14" t="s">
        <v>338</v>
      </c>
      <c r="D35" s="4"/>
      <c r="E35" s="16">
        <v>4</v>
      </c>
      <c r="F35" s="16">
        <v>60</v>
      </c>
      <c r="G35" s="23" t="s">
        <v>175</v>
      </c>
      <c r="H35" s="18">
        <f t="shared" si="0"/>
        <v>5</v>
      </c>
      <c r="I35" s="16">
        <f t="shared" si="1"/>
        <v>1.2</v>
      </c>
      <c r="J35" s="16">
        <v>0</v>
      </c>
      <c r="K35" s="16">
        <f t="shared" si="2"/>
        <v>6.2</v>
      </c>
      <c r="L35" s="33">
        <v>19.153674693952098</v>
      </c>
      <c r="M35" s="34">
        <f t="shared" si="3"/>
        <v>25.353674693952097</v>
      </c>
      <c r="N35" s="35">
        <f t="shared" si="4"/>
        <v>7.5</v>
      </c>
      <c r="O35" s="36">
        <f t="shared" si="5"/>
        <v>17.853674693952097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156</v>
      </c>
      <c r="B36" s="13">
        <v>1754610165</v>
      </c>
      <c r="C36" s="14" t="s">
        <v>316</v>
      </c>
      <c r="D36" s="15"/>
      <c r="E36" s="16">
        <v>4</v>
      </c>
      <c r="F36" s="16">
        <v>60</v>
      </c>
      <c r="G36" s="23" t="s">
        <v>175</v>
      </c>
      <c r="H36" s="18">
        <f t="shared" si="0"/>
        <v>5</v>
      </c>
      <c r="I36" s="16">
        <f t="shared" si="1"/>
        <v>1.2</v>
      </c>
      <c r="J36" s="16">
        <v>0</v>
      </c>
      <c r="K36" s="16">
        <f t="shared" si="2"/>
        <v>6.2</v>
      </c>
      <c r="L36" s="33">
        <v>18.9270209139823</v>
      </c>
      <c r="M36" s="34">
        <f t="shared" si="3"/>
        <v>25.1270209139823</v>
      </c>
      <c r="N36" s="35">
        <f t="shared" si="4"/>
        <v>7.5</v>
      </c>
      <c r="O36" s="36">
        <f t="shared" si="5"/>
        <v>17.6270209139823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148</v>
      </c>
      <c r="B37" s="13">
        <v>1579518877</v>
      </c>
      <c r="C37" s="14" t="s">
        <v>274</v>
      </c>
      <c r="D37" s="21"/>
      <c r="E37" s="16">
        <v>0</v>
      </c>
      <c r="F37" s="16">
        <v>40</v>
      </c>
      <c r="G37" s="57" t="s">
        <v>187</v>
      </c>
      <c r="H37" s="18">
        <f t="shared" si="0"/>
        <v>0</v>
      </c>
      <c r="I37" s="16">
        <f t="shared" si="1"/>
        <v>0.8</v>
      </c>
      <c r="J37" s="16">
        <v>0</v>
      </c>
      <c r="K37" s="16">
        <f t="shared" si="2"/>
        <v>0.8</v>
      </c>
      <c r="L37" s="33">
        <v>24.2420230819415</v>
      </c>
      <c r="M37" s="34">
        <f t="shared" si="3"/>
        <v>25.042023081941501</v>
      </c>
      <c r="N37" s="35">
        <f t="shared" si="4"/>
        <v>0</v>
      </c>
      <c r="O37" s="36">
        <f t="shared" si="5"/>
        <v>25.042023081941501</v>
      </c>
      <c r="P37" s="4"/>
      <c r="Q37" s="4"/>
      <c r="R37" s="4"/>
    </row>
    <row r="38" spans="1:24" s="2" customFormat="1" ht="18.75">
      <c r="A38" s="13">
        <v>176</v>
      </c>
      <c r="B38" s="13">
        <v>128748910</v>
      </c>
      <c r="C38" s="14" t="s">
        <v>328</v>
      </c>
      <c r="D38" s="4"/>
      <c r="E38" s="16">
        <v>4</v>
      </c>
      <c r="F38" s="16">
        <v>60</v>
      </c>
      <c r="G38" s="23" t="s">
        <v>175</v>
      </c>
      <c r="H38" s="18">
        <f t="shared" si="0"/>
        <v>5</v>
      </c>
      <c r="I38" s="16">
        <f t="shared" si="1"/>
        <v>1.2</v>
      </c>
      <c r="J38" s="16">
        <v>0</v>
      </c>
      <c r="K38" s="16">
        <f t="shared" si="2"/>
        <v>6.2</v>
      </c>
      <c r="L38" s="33">
        <v>18.803999755431398</v>
      </c>
      <c r="M38" s="34">
        <f t="shared" si="3"/>
        <v>25.003999755431398</v>
      </c>
      <c r="N38" s="35">
        <f t="shared" si="4"/>
        <v>7.5</v>
      </c>
      <c r="O38" s="36">
        <f t="shared" si="5"/>
        <v>17.503999755431398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20.25">
      <c r="A39" s="13">
        <v>182</v>
      </c>
      <c r="B39" s="13">
        <v>311361673</v>
      </c>
      <c r="C39" s="14" t="s">
        <v>349</v>
      </c>
      <c r="D39" s="4"/>
      <c r="E39" s="16">
        <v>2</v>
      </c>
      <c r="F39" s="16">
        <v>40</v>
      </c>
      <c r="G39" s="23" t="s">
        <v>175</v>
      </c>
      <c r="H39" s="18">
        <f t="shared" si="0"/>
        <v>2</v>
      </c>
      <c r="I39" s="16">
        <f t="shared" si="1"/>
        <v>0.8</v>
      </c>
      <c r="J39" s="16">
        <v>0</v>
      </c>
      <c r="K39" s="16">
        <f t="shared" si="2"/>
        <v>2.8</v>
      </c>
      <c r="L39" s="33">
        <v>22.2</v>
      </c>
      <c r="M39" s="34">
        <f t="shared" si="3"/>
        <v>25</v>
      </c>
      <c r="N39" s="35">
        <f t="shared" si="4"/>
        <v>7.5</v>
      </c>
      <c r="O39" s="36">
        <f t="shared" si="5"/>
        <v>17.5</v>
      </c>
      <c r="P39" s="4"/>
      <c r="Q39" s="4"/>
      <c r="R39" s="4"/>
    </row>
    <row r="40" spans="1:24" ht="18.75">
      <c r="A40" s="13">
        <v>144</v>
      </c>
      <c r="B40" s="13">
        <v>1763923855</v>
      </c>
      <c r="C40" s="14" t="s">
        <v>269</v>
      </c>
      <c r="D40" s="60"/>
      <c r="E40" s="16">
        <v>0</v>
      </c>
      <c r="F40" s="16">
        <v>30</v>
      </c>
      <c r="G40" s="57" t="s">
        <v>187</v>
      </c>
      <c r="H40" s="18">
        <f t="shared" si="0"/>
        <v>0</v>
      </c>
      <c r="I40" s="16">
        <f t="shared" si="1"/>
        <v>0.6</v>
      </c>
      <c r="J40" s="16">
        <v>0</v>
      </c>
      <c r="K40" s="16">
        <f t="shared" si="2"/>
        <v>0.6</v>
      </c>
      <c r="L40" s="33">
        <v>24.119396407505203</v>
      </c>
      <c r="M40" s="34">
        <f t="shared" si="3"/>
        <v>24.719396407505204</v>
      </c>
      <c r="N40" s="35">
        <f t="shared" si="4"/>
        <v>0</v>
      </c>
      <c r="O40" s="36">
        <f t="shared" si="5"/>
        <v>24.719396407505204</v>
      </c>
      <c r="P40" s="4"/>
      <c r="Q40" s="4"/>
      <c r="R40" s="4"/>
    </row>
    <row r="41" spans="1:24" ht="18.75">
      <c r="A41" s="14">
        <v>5</v>
      </c>
      <c r="B41" s="13">
        <v>1044399218</v>
      </c>
      <c r="C41" s="14" t="s">
        <v>309</v>
      </c>
      <c r="D41" s="13" t="s">
        <v>39</v>
      </c>
      <c r="E41" s="16">
        <v>3</v>
      </c>
      <c r="F41" s="16">
        <v>60</v>
      </c>
      <c r="G41" s="57" t="s">
        <v>187</v>
      </c>
      <c r="H41" s="18">
        <f t="shared" si="0"/>
        <v>3.5</v>
      </c>
      <c r="I41" s="16">
        <f t="shared" si="1"/>
        <v>1.2</v>
      </c>
      <c r="J41" s="16">
        <v>0</v>
      </c>
      <c r="K41" s="16">
        <f t="shared" si="2"/>
        <v>4.7</v>
      </c>
      <c r="L41" s="33">
        <v>19.995082521677698</v>
      </c>
      <c r="M41" s="34">
        <f t="shared" si="3"/>
        <v>24.695082521677698</v>
      </c>
      <c r="N41" s="35">
        <f t="shared" si="4"/>
        <v>0</v>
      </c>
      <c r="O41" s="36">
        <f t="shared" si="5"/>
        <v>24.695082521677698</v>
      </c>
      <c r="P41" s="18"/>
      <c r="Q41" s="18"/>
      <c r="R41" s="18"/>
    </row>
    <row r="42" spans="1:24" ht="20.25">
      <c r="A42" s="13">
        <v>110</v>
      </c>
      <c r="B42" s="13">
        <v>1968703358</v>
      </c>
      <c r="C42" s="14" t="s">
        <v>343</v>
      </c>
      <c r="D42" s="13" t="s">
        <v>239</v>
      </c>
      <c r="E42" s="16">
        <v>2</v>
      </c>
      <c r="F42" s="16">
        <v>60</v>
      </c>
      <c r="G42" s="57" t="s">
        <v>187</v>
      </c>
      <c r="H42" s="18">
        <f t="shared" si="0"/>
        <v>2</v>
      </c>
      <c r="I42" s="16">
        <f t="shared" si="1"/>
        <v>1.2</v>
      </c>
      <c r="J42" s="16">
        <v>0</v>
      </c>
      <c r="K42" s="16">
        <f t="shared" si="2"/>
        <v>3.2</v>
      </c>
      <c r="L42" s="33">
        <v>21.154999999999998</v>
      </c>
      <c r="M42" s="34">
        <f t="shared" si="3"/>
        <v>24.354999999999997</v>
      </c>
      <c r="N42" s="35">
        <f t="shared" si="4"/>
        <v>0</v>
      </c>
      <c r="O42" s="36">
        <f t="shared" si="5"/>
        <v>24.354999999999997</v>
      </c>
      <c r="P42" s="18"/>
      <c r="Q42" s="18"/>
      <c r="R42" s="33"/>
    </row>
    <row r="43" spans="1:24" ht="18.75">
      <c r="A43" s="13">
        <v>169</v>
      </c>
      <c r="B43" s="13">
        <v>1280938546</v>
      </c>
      <c r="C43" s="14" t="s">
        <v>317</v>
      </c>
      <c r="D43" s="15"/>
      <c r="E43" s="16">
        <v>0</v>
      </c>
      <c r="F43" s="16">
        <v>0</v>
      </c>
      <c r="G43" s="57" t="s">
        <v>187</v>
      </c>
      <c r="H43" s="18">
        <f t="shared" si="0"/>
        <v>0</v>
      </c>
      <c r="I43" s="16">
        <f t="shared" si="1"/>
        <v>0</v>
      </c>
      <c r="J43" s="16">
        <v>0</v>
      </c>
      <c r="K43" s="16">
        <f t="shared" si="2"/>
        <v>0</v>
      </c>
      <c r="L43" s="33">
        <v>22.776320808353301</v>
      </c>
      <c r="M43" s="34">
        <f t="shared" si="3"/>
        <v>22.776320808353301</v>
      </c>
      <c r="N43" s="35">
        <f t="shared" si="4"/>
        <v>0</v>
      </c>
      <c r="O43" s="36">
        <f t="shared" si="5"/>
        <v>22.776320808353301</v>
      </c>
      <c r="P43" s="4"/>
      <c r="Q43" s="4"/>
      <c r="R43" s="4"/>
    </row>
    <row r="44" spans="1:24" ht="18.75">
      <c r="A44" s="13">
        <v>127</v>
      </c>
      <c r="B44" s="13">
        <v>615908706</v>
      </c>
      <c r="C44" s="14" t="s">
        <v>300</v>
      </c>
      <c r="D44" s="60" t="s">
        <v>240</v>
      </c>
      <c r="E44" s="16">
        <v>0</v>
      </c>
      <c r="F44" s="16">
        <v>0</v>
      </c>
      <c r="G44" s="57" t="s">
        <v>187</v>
      </c>
      <c r="H44" s="18">
        <f t="shared" si="0"/>
        <v>0</v>
      </c>
      <c r="I44" s="16">
        <f t="shared" si="1"/>
        <v>0</v>
      </c>
      <c r="J44" s="16">
        <v>0</v>
      </c>
      <c r="K44" s="16">
        <f t="shared" si="2"/>
        <v>0</v>
      </c>
      <c r="L44" s="33">
        <v>22.758087704154299</v>
      </c>
      <c r="M44" s="34">
        <f t="shared" si="3"/>
        <v>22.758087704154299</v>
      </c>
      <c r="N44" s="35">
        <f t="shared" si="4"/>
        <v>0</v>
      </c>
      <c r="O44" s="36">
        <f t="shared" si="5"/>
        <v>22.758087704154299</v>
      </c>
      <c r="P44" s="18"/>
      <c r="Q44" s="18"/>
      <c r="R44" s="47"/>
    </row>
    <row r="45" spans="1:24" ht="18.75">
      <c r="A45" s="13">
        <v>152</v>
      </c>
      <c r="B45" s="13">
        <v>808637979</v>
      </c>
      <c r="C45" s="14" t="s">
        <v>288</v>
      </c>
      <c r="D45" s="14" t="s">
        <v>277</v>
      </c>
      <c r="E45" s="16">
        <v>0</v>
      </c>
      <c r="F45" s="16">
        <v>30</v>
      </c>
      <c r="G45" s="57" t="s">
        <v>187</v>
      </c>
      <c r="H45" s="18">
        <f t="shared" si="0"/>
        <v>0</v>
      </c>
      <c r="I45" s="16">
        <f t="shared" si="1"/>
        <v>0.6</v>
      </c>
      <c r="J45" s="16">
        <v>0</v>
      </c>
      <c r="K45" s="16">
        <f t="shared" si="2"/>
        <v>0.6</v>
      </c>
      <c r="L45" s="33">
        <v>22.025154772435997</v>
      </c>
      <c r="M45" s="34">
        <f t="shared" si="3"/>
        <v>22.625154772435998</v>
      </c>
      <c r="N45" s="35">
        <f t="shared" si="4"/>
        <v>0</v>
      </c>
      <c r="O45" s="36">
        <f t="shared" si="5"/>
        <v>22.625154772435998</v>
      </c>
      <c r="P45" s="4"/>
      <c r="Q45" s="4"/>
      <c r="R45" s="4"/>
    </row>
    <row r="46" spans="1:24" ht="18.75">
      <c r="A46" s="13">
        <v>183</v>
      </c>
      <c r="B46" s="13">
        <v>2130976604</v>
      </c>
      <c r="C46" s="13" t="s">
        <v>345</v>
      </c>
      <c r="E46" s="16">
        <v>0</v>
      </c>
      <c r="F46" s="16">
        <v>50</v>
      </c>
      <c r="G46" s="57" t="s">
        <v>187</v>
      </c>
      <c r="H46" s="18">
        <f t="shared" si="0"/>
        <v>0</v>
      </c>
      <c r="I46" s="16">
        <f t="shared" si="1"/>
        <v>1</v>
      </c>
      <c r="J46" s="16">
        <v>0</v>
      </c>
      <c r="K46" s="16">
        <f t="shared" si="2"/>
        <v>1</v>
      </c>
      <c r="L46" s="33">
        <v>20</v>
      </c>
      <c r="M46" s="34">
        <f t="shared" si="3"/>
        <v>21</v>
      </c>
      <c r="N46" s="35">
        <f t="shared" si="4"/>
        <v>0</v>
      </c>
      <c r="O46" s="36">
        <f t="shared" si="5"/>
        <v>21</v>
      </c>
      <c r="P46" s="4"/>
      <c r="Q46" s="4"/>
      <c r="R46" s="4"/>
    </row>
    <row r="47" spans="1:24" ht="18.75">
      <c r="A47" s="13">
        <v>155</v>
      </c>
      <c r="B47" s="13">
        <v>1532576874</v>
      </c>
      <c r="C47" s="14" t="s">
        <v>306</v>
      </c>
      <c r="D47" s="14" t="s">
        <v>283</v>
      </c>
      <c r="E47" s="16">
        <v>0</v>
      </c>
      <c r="F47" s="16">
        <v>0</v>
      </c>
      <c r="G47" s="57" t="s">
        <v>187</v>
      </c>
      <c r="H47" s="18">
        <f t="shared" si="0"/>
        <v>0</v>
      </c>
      <c r="I47" s="16">
        <f t="shared" si="1"/>
        <v>0</v>
      </c>
      <c r="J47" s="16">
        <v>0</v>
      </c>
      <c r="K47" s="16">
        <f t="shared" si="2"/>
        <v>0</v>
      </c>
      <c r="L47" s="33">
        <v>20.415832906567399</v>
      </c>
      <c r="M47" s="34">
        <f t="shared" si="3"/>
        <v>20.415832906567399</v>
      </c>
      <c r="N47" s="35">
        <f t="shared" si="4"/>
        <v>0</v>
      </c>
      <c r="O47" s="36">
        <f t="shared" si="5"/>
        <v>20.415832906567399</v>
      </c>
      <c r="P47" s="4"/>
      <c r="Q47" s="4"/>
      <c r="R47" s="4"/>
    </row>
    <row r="48" spans="1:24" ht="18.75">
      <c r="A48" s="14">
        <v>43</v>
      </c>
      <c r="B48" s="13">
        <v>1853818182</v>
      </c>
      <c r="C48" s="13" t="s">
        <v>299</v>
      </c>
      <c r="D48" s="13" t="s">
        <v>89</v>
      </c>
      <c r="E48" s="16">
        <v>0</v>
      </c>
      <c r="F48" s="16">
        <v>0</v>
      </c>
      <c r="G48" s="57" t="s">
        <v>187</v>
      </c>
      <c r="H48" s="18">
        <f t="shared" si="0"/>
        <v>0</v>
      </c>
      <c r="I48" s="16">
        <f t="shared" si="1"/>
        <v>0</v>
      </c>
      <c r="J48" s="16">
        <v>0</v>
      </c>
      <c r="K48" s="16">
        <f t="shared" si="2"/>
        <v>0</v>
      </c>
      <c r="L48" s="33">
        <v>20.1826701372309</v>
      </c>
      <c r="M48" s="34">
        <f t="shared" si="3"/>
        <v>20.1826701372309</v>
      </c>
      <c r="N48" s="35">
        <f t="shared" si="4"/>
        <v>0</v>
      </c>
      <c r="O48" s="36">
        <f t="shared" si="5"/>
        <v>20.1826701372309</v>
      </c>
      <c r="P48" s="64"/>
      <c r="Q48" s="64"/>
    </row>
  </sheetData>
  <autoFilter ref="A4:R48" xr:uid="{00000000-0009-0000-0000-00002E000000}">
    <sortState xmlns:xlrd2="http://schemas.microsoft.com/office/spreadsheetml/2017/richdata2" ref="A5:R48">
      <sortCondition descending="1" ref="M4:M47"/>
    </sortState>
  </autoFilter>
  <mergeCells count="4">
    <mergeCell ref="A1:O1"/>
    <mergeCell ref="A2:O2"/>
    <mergeCell ref="A3:D3"/>
    <mergeCell ref="G3:O3"/>
  </mergeCells>
  <phoneticPr fontId="22" type="noConversion"/>
  <conditionalFormatting sqref="E5:F47 J5:J47">
    <cfRule type="cellIs" dxfId="106" priority="3" operator="lessThan">
      <formula>1</formula>
    </cfRule>
  </conditionalFormatting>
  <conditionalFormatting sqref="J48">
    <cfRule type="cellIs" dxfId="105" priority="1" operator="lessThan">
      <formula>1</formula>
    </cfRule>
  </conditionalFormatting>
  <conditionalFormatting sqref="E48:F48">
    <cfRule type="cellIs" dxfId="104" priority="2" operator="lessThan">
      <formula>1</formula>
    </cfRule>
  </conditionalFormatting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BAD9-7557-480A-8FC2-70CE4E3FFD7D}">
  <sheetPr codeName="Sheet52"/>
  <dimension ref="A1:X77"/>
  <sheetViews>
    <sheetView topLeftCell="A52" zoomScaleNormal="100" workbookViewId="0">
      <selection activeCell="C16" sqref="C1:C104857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统计：二三傻")</f>
        <v>157区 活动中心2020年9月19日分包贡献明细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16"/>
      <c r="Q1" s="216"/>
      <c r="R1" s="216"/>
      <c r="S1" s="38" t="s">
        <v>104</v>
      </c>
      <c r="T1" s="5">
        <v>55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17"/>
      <c r="Q2" s="217"/>
      <c r="R2" s="217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18" t="s">
        <v>114</v>
      </c>
      <c r="F3" s="21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15"/>
      <c r="Q3" s="215"/>
      <c r="R3" s="215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13" t="s">
        <v>11</v>
      </c>
      <c r="B4" s="214" t="s">
        <v>167</v>
      </c>
      <c r="C4" s="213" t="s">
        <v>12</v>
      </c>
      <c r="D4" s="213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14" t="s">
        <v>171</v>
      </c>
      <c r="M4" s="32" t="s">
        <v>23</v>
      </c>
      <c r="N4" s="214" t="s">
        <v>22</v>
      </c>
      <c r="O4" s="214" t="s">
        <v>172</v>
      </c>
      <c r="P4" s="214" t="s">
        <v>115</v>
      </c>
      <c r="Q4" s="214" t="s">
        <v>116</v>
      </c>
      <c r="R4" s="214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3">
        <v>130</v>
      </c>
      <c r="B5" s="13">
        <v>1957463045</v>
      </c>
      <c r="C5" s="222" t="s">
        <v>238</v>
      </c>
      <c r="D5" s="225"/>
      <c r="E5" s="16">
        <v>4</v>
      </c>
      <c r="F5" s="16">
        <v>0</v>
      </c>
      <c r="G5" s="57" t="s">
        <v>187</v>
      </c>
      <c r="H5" s="18">
        <f t="shared" ref="H5:H36" si="0">E5+IF(E5&gt;2,(E5-2)*0.5,0)</f>
        <v>5</v>
      </c>
      <c r="I5" s="16">
        <f t="shared" ref="I5:I36" si="1">F5/$T$14</f>
        <v>0</v>
      </c>
      <c r="J5" s="16">
        <v>0</v>
      </c>
      <c r="K5" s="16">
        <f t="shared" ref="K5:K21" si="2">SUM(I5+H5+J5)</f>
        <v>5</v>
      </c>
      <c r="L5" s="33">
        <v>0</v>
      </c>
      <c r="M5" s="34">
        <f t="shared" ref="M5:M36" si="3">K5+L5</f>
        <v>5</v>
      </c>
      <c r="N5" s="35">
        <f t="shared" ref="N5:N36" si="4">VLOOKUP(G5,$S$3:$T$10,2,FALSE)</f>
        <v>0</v>
      </c>
      <c r="O5" s="36">
        <f t="shared" ref="O5:O36" si="5">M5-N5</f>
        <v>5</v>
      </c>
      <c r="P5" s="18"/>
      <c r="Q5" s="18"/>
      <c r="R5" s="47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4">
        <v>26</v>
      </c>
      <c r="B6" s="13">
        <v>1754932067</v>
      </c>
      <c r="C6" s="222" t="s">
        <v>354</v>
      </c>
      <c r="D6" s="223" t="s">
        <v>72</v>
      </c>
      <c r="E6" s="16">
        <v>4</v>
      </c>
      <c r="F6" s="16">
        <v>0</v>
      </c>
      <c r="G6" s="57" t="s">
        <v>187</v>
      </c>
      <c r="H6" s="18">
        <f t="shared" si="0"/>
        <v>5</v>
      </c>
      <c r="I6" s="16">
        <f t="shared" si="1"/>
        <v>0</v>
      </c>
      <c r="J6" s="16">
        <v>0</v>
      </c>
      <c r="K6" s="16">
        <f t="shared" si="2"/>
        <v>5</v>
      </c>
      <c r="L6" s="33">
        <v>0</v>
      </c>
      <c r="M6" s="34">
        <f t="shared" si="3"/>
        <v>5</v>
      </c>
      <c r="N6" s="35">
        <f t="shared" si="4"/>
        <v>0</v>
      </c>
      <c r="O6" s="36">
        <f t="shared" si="5"/>
        <v>5</v>
      </c>
      <c r="P6" s="18"/>
      <c r="Q6" s="18"/>
      <c r="R6" s="18"/>
      <c r="S6" s="23"/>
      <c r="T6" s="44"/>
      <c r="U6" s="46"/>
      <c r="V6" s="46"/>
      <c r="W6" s="46"/>
      <c r="X6" s="46"/>
    </row>
    <row r="7" spans="1:24" s="1" customFormat="1" ht="18.75">
      <c r="A7" s="13">
        <v>187</v>
      </c>
      <c r="B7" s="13">
        <v>1241038267</v>
      </c>
      <c r="C7" s="222" t="s">
        <v>378</v>
      </c>
      <c r="D7" s="221"/>
      <c r="E7" s="16">
        <v>4</v>
      </c>
      <c r="F7" s="16">
        <v>0</v>
      </c>
      <c r="G7" s="57" t="s">
        <v>187</v>
      </c>
      <c r="H7" s="18">
        <f t="shared" si="0"/>
        <v>5</v>
      </c>
      <c r="I7" s="16">
        <f t="shared" si="1"/>
        <v>0</v>
      </c>
      <c r="J7" s="16">
        <v>0</v>
      </c>
      <c r="K7" s="16">
        <f t="shared" si="2"/>
        <v>5</v>
      </c>
      <c r="L7" s="33">
        <v>0</v>
      </c>
      <c r="M7" s="34">
        <f t="shared" si="3"/>
        <v>5</v>
      </c>
      <c r="N7" s="35">
        <f t="shared" si="4"/>
        <v>0</v>
      </c>
      <c r="O7" s="36">
        <f t="shared" si="5"/>
        <v>5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188</v>
      </c>
      <c r="B8" s="13">
        <v>1504984957</v>
      </c>
      <c r="C8" s="222" t="s">
        <v>379</v>
      </c>
      <c r="D8" s="221"/>
      <c r="E8" s="16">
        <v>4</v>
      </c>
      <c r="F8" s="16">
        <v>0</v>
      </c>
      <c r="G8" s="57" t="s">
        <v>187</v>
      </c>
      <c r="H8" s="18">
        <f t="shared" si="0"/>
        <v>5</v>
      </c>
      <c r="I8" s="16">
        <f t="shared" si="1"/>
        <v>0</v>
      </c>
      <c r="J8" s="16">
        <v>0</v>
      </c>
      <c r="K8" s="16">
        <f t="shared" si="2"/>
        <v>5</v>
      </c>
      <c r="L8" s="33">
        <v>0</v>
      </c>
      <c r="M8" s="34">
        <f t="shared" si="3"/>
        <v>5</v>
      </c>
      <c r="N8" s="35">
        <f t="shared" si="4"/>
        <v>0</v>
      </c>
      <c r="O8" s="36">
        <f t="shared" si="5"/>
        <v>5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205</v>
      </c>
      <c r="B9" s="13">
        <v>141303545</v>
      </c>
      <c r="C9" s="222" t="s">
        <v>395</v>
      </c>
      <c r="D9" s="221"/>
      <c r="E9" s="16">
        <v>4</v>
      </c>
      <c r="F9" s="16">
        <v>0</v>
      </c>
      <c r="G9" s="57" t="s">
        <v>187</v>
      </c>
      <c r="H9" s="18">
        <f t="shared" si="0"/>
        <v>5</v>
      </c>
      <c r="I9" s="16">
        <f t="shared" si="1"/>
        <v>0</v>
      </c>
      <c r="J9" s="16">
        <v>0</v>
      </c>
      <c r="K9" s="16">
        <f t="shared" si="2"/>
        <v>5</v>
      </c>
      <c r="L9" s="33">
        <v>0</v>
      </c>
      <c r="M9" s="34">
        <f t="shared" si="3"/>
        <v>5</v>
      </c>
      <c r="N9" s="35">
        <f t="shared" si="4"/>
        <v>0</v>
      </c>
      <c r="O9" s="36">
        <f t="shared" si="5"/>
        <v>5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182</v>
      </c>
      <c r="B10" s="13">
        <v>828260319</v>
      </c>
      <c r="C10" s="222" t="s">
        <v>373</v>
      </c>
      <c r="D10" s="221"/>
      <c r="E10" s="16">
        <v>4</v>
      </c>
      <c r="F10" s="16">
        <v>0</v>
      </c>
      <c r="G10" s="57" t="s">
        <v>187</v>
      </c>
      <c r="H10" s="18">
        <f t="shared" si="0"/>
        <v>5</v>
      </c>
      <c r="I10" s="16">
        <f t="shared" si="1"/>
        <v>0</v>
      </c>
      <c r="J10" s="16">
        <v>0</v>
      </c>
      <c r="K10" s="16">
        <f t="shared" si="2"/>
        <v>5</v>
      </c>
      <c r="L10" s="33">
        <v>0</v>
      </c>
      <c r="M10" s="34">
        <f t="shared" si="3"/>
        <v>5</v>
      </c>
      <c r="N10" s="35">
        <f t="shared" si="4"/>
        <v>0</v>
      </c>
      <c r="O10" s="36">
        <f t="shared" si="5"/>
        <v>5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4">
        <v>82</v>
      </c>
      <c r="B11" s="13">
        <v>982362214</v>
      </c>
      <c r="C11" s="222" t="s">
        <v>360</v>
      </c>
      <c r="D11" s="223" t="s">
        <v>144</v>
      </c>
      <c r="E11" s="16">
        <v>4</v>
      </c>
      <c r="F11" s="16">
        <v>0</v>
      </c>
      <c r="G11" s="57" t="s">
        <v>187</v>
      </c>
      <c r="H11" s="18">
        <f t="shared" si="0"/>
        <v>5</v>
      </c>
      <c r="I11" s="16">
        <f t="shared" si="1"/>
        <v>0</v>
      </c>
      <c r="J11" s="16">
        <v>0</v>
      </c>
      <c r="K11" s="16">
        <f t="shared" si="2"/>
        <v>5</v>
      </c>
      <c r="L11" s="33">
        <v>0</v>
      </c>
      <c r="M11" s="34">
        <f t="shared" si="3"/>
        <v>5</v>
      </c>
      <c r="N11" s="35">
        <f t="shared" si="4"/>
        <v>0</v>
      </c>
      <c r="O11" s="36">
        <f t="shared" si="5"/>
        <v>5</v>
      </c>
      <c r="P11" s="18"/>
      <c r="Q11" s="18"/>
      <c r="R11" s="18"/>
      <c r="S11" s="50"/>
    </row>
    <row r="12" spans="1:24" s="1" customFormat="1" ht="18.75">
      <c r="A12" s="13">
        <v>191</v>
      </c>
      <c r="B12" s="13">
        <v>1037173857</v>
      </c>
      <c r="C12" s="222" t="s">
        <v>382</v>
      </c>
      <c r="D12" s="221"/>
      <c r="E12" s="16">
        <v>4</v>
      </c>
      <c r="F12" s="16">
        <v>0</v>
      </c>
      <c r="G12" s="57" t="s">
        <v>187</v>
      </c>
      <c r="H12" s="18">
        <f t="shared" si="0"/>
        <v>5</v>
      </c>
      <c r="I12" s="16">
        <f t="shared" si="1"/>
        <v>0</v>
      </c>
      <c r="J12" s="16">
        <v>0</v>
      </c>
      <c r="K12" s="16">
        <f t="shared" si="2"/>
        <v>5</v>
      </c>
      <c r="L12" s="33">
        <v>0</v>
      </c>
      <c r="M12" s="34">
        <f t="shared" si="3"/>
        <v>5</v>
      </c>
      <c r="N12" s="35">
        <f t="shared" si="4"/>
        <v>0</v>
      </c>
      <c r="O12" s="36">
        <f t="shared" si="5"/>
        <v>5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3">
        <v>128</v>
      </c>
      <c r="B13" s="13">
        <v>1214614935</v>
      </c>
      <c r="C13" s="222" t="s">
        <v>365</v>
      </c>
      <c r="D13" s="225" t="s">
        <v>257</v>
      </c>
      <c r="E13" s="16">
        <v>4</v>
      </c>
      <c r="F13" s="16">
        <v>0</v>
      </c>
      <c r="G13" s="57" t="s">
        <v>187</v>
      </c>
      <c r="H13" s="18">
        <f t="shared" si="0"/>
        <v>5</v>
      </c>
      <c r="I13" s="16">
        <f t="shared" si="1"/>
        <v>0</v>
      </c>
      <c r="J13" s="16">
        <v>0</v>
      </c>
      <c r="K13" s="16">
        <f t="shared" si="2"/>
        <v>5</v>
      </c>
      <c r="L13" s="33">
        <v>0</v>
      </c>
      <c r="M13" s="34">
        <f t="shared" si="3"/>
        <v>5</v>
      </c>
      <c r="N13" s="35">
        <f t="shared" si="4"/>
        <v>0</v>
      </c>
      <c r="O13" s="36">
        <f t="shared" si="5"/>
        <v>5</v>
      </c>
      <c r="P13" s="18"/>
      <c r="Q13" s="18"/>
      <c r="R13" s="47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4">
        <v>46</v>
      </c>
      <c r="B14" s="13">
        <v>2109182835</v>
      </c>
      <c r="C14" s="222" t="s">
        <v>357</v>
      </c>
      <c r="D14" s="223" t="s">
        <v>92</v>
      </c>
      <c r="E14" s="16">
        <v>4</v>
      </c>
      <c r="F14" s="16">
        <v>0</v>
      </c>
      <c r="G14" s="57" t="s">
        <v>187</v>
      </c>
      <c r="H14" s="18">
        <f t="shared" si="0"/>
        <v>5</v>
      </c>
      <c r="I14" s="16">
        <f t="shared" si="1"/>
        <v>0</v>
      </c>
      <c r="J14" s="16">
        <v>0</v>
      </c>
      <c r="K14" s="16">
        <f t="shared" si="2"/>
        <v>5</v>
      </c>
      <c r="L14" s="33">
        <v>0</v>
      </c>
      <c r="M14" s="34">
        <f t="shared" si="3"/>
        <v>5</v>
      </c>
      <c r="N14" s="35">
        <f t="shared" si="4"/>
        <v>0</v>
      </c>
      <c r="O14" s="36">
        <f t="shared" si="5"/>
        <v>5</v>
      </c>
      <c r="P14" s="18"/>
      <c r="Q14" s="18"/>
      <c r="R14" s="18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4">
        <v>120</v>
      </c>
      <c r="B15" s="13">
        <v>171422146</v>
      </c>
      <c r="C15" s="222" t="s">
        <v>363</v>
      </c>
      <c r="D15" s="223" t="s">
        <v>246</v>
      </c>
      <c r="E15" s="16">
        <v>4</v>
      </c>
      <c r="F15" s="16">
        <v>0</v>
      </c>
      <c r="G15" s="57" t="s">
        <v>187</v>
      </c>
      <c r="H15" s="18">
        <f t="shared" si="0"/>
        <v>5</v>
      </c>
      <c r="I15" s="16">
        <f t="shared" si="1"/>
        <v>0</v>
      </c>
      <c r="J15" s="16">
        <v>0</v>
      </c>
      <c r="K15" s="16">
        <f t="shared" si="2"/>
        <v>5</v>
      </c>
      <c r="L15" s="33">
        <v>0</v>
      </c>
      <c r="M15" s="34">
        <f t="shared" si="3"/>
        <v>5</v>
      </c>
      <c r="N15" s="35">
        <f t="shared" si="4"/>
        <v>0</v>
      </c>
      <c r="O15" s="36">
        <f t="shared" si="5"/>
        <v>5</v>
      </c>
      <c r="P15" s="18"/>
      <c r="Q15" s="18"/>
      <c r="R15" s="48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143</v>
      </c>
      <c r="B16" s="13">
        <v>1963007427</v>
      </c>
      <c r="C16" s="222" t="s">
        <v>367</v>
      </c>
      <c r="D16" s="222" t="s">
        <v>270</v>
      </c>
      <c r="E16" s="16">
        <v>4</v>
      </c>
      <c r="F16" s="16">
        <v>0</v>
      </c>
      <c r="G16" s="57" t="s">
        <v>187</v>
      </c>
      <c r="H16" s="18">
        <f t="shared" si="0"/>
        <v>5</v>
      </c>
      <c r="I16" s="16">
        <f t="shared" si="1"/>
        <v>0</v>
      </c>
      <c r="J16" s="16">
        <v>0</v>
      </c>
      <c r="K16" s="16">
        <f t="shared" si="2"/>
        <v>5</v>
      </c>
      <c r="L16" s="33">
        <v>0</v>
      </c>
      <c r="M16" s="34">
        <f t="shared" si="3"/>
        <v>5</v>
      </c>
      <c r="N16" s="35">
        <f t="shared" si="4"/>
        <v>0</v>
      </c>
      <c r="O16" s="36">
        <f t="shared" si="5"/>
        <v>5</v>
      </c>
      <c r="P16" s="18"/>
      <c r="Q16" s="18"/>
      <c r="R16" s="47"/>
      <c r="S16" s="1" t="s">
        <v>213</v>
      </c>
      <c r="T16" s="53">
        <v>9</v>
      </c>
      <c r="U16" s="1"/>
      <c r="V16" s="1"/>
      <c r="W16" s="1"/>
      <c r="X16" s="1"/>
    </row>
    <row r="17" spans="1:24" s="2" customFormat="1" ht="18.75">
      <c r="A17" s="13">
        <v>200</v>
      </c>
      <c r="B17" s="13">
        <v>967589156</v>
      </c>
      <c r="C17" s="222" t="s">
        <v>390</v>
      </c>
      <c r="D17" s="221"/>
      <c r="E17" s="16">
        <v>4</v>
      </c>
      <c r="F17" s="16">
        <v>0</v>
      </c>
      <c r="G17" s="57" t="s">
        <v>187</v>
      </c>
      <c r="H17" s="18">
        <f t="shared" si="0"/>
        <v>5</v>
      </c>
      <c r="I17" s="16">
        <f t="shared" si="1"/>
        <v>0</v>
      </c>
      <c r="J17" s="16">
        <v>0</v>
      </c>
      <c r="K17" s="16">
        <f t="shared" si="2"/>
        <v>5</v>
      </c>
      <c r="L17" s="33">
        <v>0</v>
      </c>
      <c r="M17" s="34">
        <f t="shared" si="3"/>
        <v>5</v>
      </c>
      <c r="N17" s="35">
        <f t="shared" si="4"/>
        <v>0</v>
      </c>
      <c r="O17" s="36">
        <f t="shared" si="5"/>
        <v>5</v>
      </c>
      <c r="P17" s="4"/>
      <c r="Q17" s="4"/>
      <c r="R17" s="4"/>
      <c r="S17" s="1" t="s">
        <v>214</v>
      </c>
      <c r="T17" s="53">
        <v>19</v>
      </c>
      <c r="U17" s="1"/>
      <c r="V17" s="1"/>
      <c r="W17" s="1"/>
      <c r="X17" s="1"/>
    </row>
    <row r="18" spans="1:24" s="2" customFormat="1" ht="18.75">
      <c r="A18" s="13">
        <v>190</v>
      </c>
      <c r="B18" s="13">
        <v>684634207</v>
      </c>
      <c r="C18" s="222" t="s">
        <v>381</v>
      </c>
      <c r="D18" s="221"/>
      <c r="E18" s="16">
        <v>4</v>
      </c>
      <c r="F18" s="16">
        <v>0</v>
      </c>
      <c r="G18" s="57" t="s">
        <v>187</v>
      </c>
      <c r="H18" s="18">
        <f t="shared" si="0"/>
        <v>5</v>
      </c>
      <c r="I18" s="16">
        <f t="shared" si="1"/>
        <v>0</v>
      </c>
      <c r="J18" s="16">
        <v>0</v>
      </c>
      <c r="K18" s="16">
        <f t="shared" si="2"/>
        <v>5</v>
      </c>
      <c r="L18" s="33">
        <v>0</v>
      </c>
      <c r="M18" s="34">
        <f t="shared" si="3"/>
        <v>5</v>
      </c>
      <c r="N18" s="35">
        <f t="shared" si="4"/>
        <v>0</v>
      </c>
      <c r="O18" s="36">
        <f t="shared" si="5"/>
        <v>5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3">
        <v>186</v>
      </c>
      <c r="B19" s="13">
        <v>595953188</v>
      </c>
      <c r="C19" s="222" t="s">
        <v>377</v>
      </c>
      <c r="D19" s="221"/>
      <c r="E19" s="16">
        <v>4</v>
      </c>
      <c r="F19" s="16">
        <v>0</v>
      </c>
      <c r="G19" s="57" t="s">
        <v>187</v>
      </c>
      <c r="H19" s="18">
        <f t="shared" si="0"/>
        <v>5</v>
      </c>
      <c r="I19" s="16">
        <f t="shared" si="1"/>
        <v>0</v>
      </c>
      <c r="J19" s="16">
        <v>0</v>
      </c>
      <c r="K19" s="16">
        <f t="shared" si="2"/>
        <v>5</v>
      </c>
      <c r="L19" s="33">
        <v>0</v>
      </c>
      <c r="M19" s="34">
        <f t="shared" si="3"/>
        <v>5</v>
      </c>
      <c r="N19" s="35">
        <f t="shared" si="4"/>
        <v>0</v>
      </c>
      <c r="O19" s="36">
        <f t="shared" si="5"/>
        <v>5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3">
        <v>198</v>
      </c>
      <c r="B20" s="13">
        <v>723448640</v>
      </c>
      <c r="C20" s="222" t="s">
        <v>389</v>
      </c>
      <c r="D20" s="221"/>
      <c r="E20" s="16">
        <v>4</v>
      </c>
      <c r="F20" s="16">
        <v>0</v>
      </c>
      <c r="G20" s="57" t="s">
        <v>187</v>
      </c>
      <c r="H20" s="18">
        <f t="shared" si="0"/>
        <v>5</v>
      </c>
      <c r="I20" s="16">
        <f t="shared" si="1"/>
        <v>0</v>
      </c>
      <c r="J20" s="16">
        <v>0</v>
      </c>
      <c r="K20" s="16">
        <f t="shared" si="2"/>
        <v>5</v>
      </c>
      <c r="L20" s="33">
        <v>0</v>
      </c>
      <c r="M20" s="34">
        <f t="shared" si="3"/>
        <v>5</v>
      </c>
      <c r="N20" s="35">
        <f t="shared" si="4"/>
        <v>0</v>
      </c>
      <c r="O20" s="36">
        <f t="shared" si="5"/>
        <v>5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3">
        <v>208</v>
      </c>
      <c r="B21" s="13">
        <v>92129464</v>
      </c>
      <c r="C21" s="222" t="s">
        <v>401</v>
      </c>
      <c r="D21" s="221"/>
      <c r="E21" s="16">
        <v>4</v>
      </c>
      <c r="F21" s="16">
        <v>0</v>
      </c>
      <c r="G21" s="57" t="s">
        <v>187</v>
      </c>
      <c r="H21" s="18">
        <f t="shared" si="0"/>
        <v>5</v>
      </c>
      <c r="I21" s="16">
        <f t="shared" si="1"/>
        <v>0</v>
      </c>
      <c r="J21" s="16">
        <v>0</v>
      </c>
      <c r="K21" s="16">
        <f t="shared" si="2"/>
        <v>5</v>
      </c>
      <c r="L21" s="33">
        <v>0</v>
      </c>
      <c r="M21" s="34">
        <f t="shared" si="3"/>
        <v>5</v>
      </c>
      <c r="N21" s="35">
        <f t="shared" si="4"/>
        <v>0</v>
      </c>
      <c r="O21" s="36">
        <f t="shared" si="5"/>
        <v>5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212</v>
      </c>
      <c r="B22" s="13">
        <v>2133045883</v>
      </c>
      <c r="C22" s="222" t="s">
        <v>405</v>
      </c>
      <c r="D22" s="221"/>
      <c r="E22" s="16">
        <v>4</v>
      </c>
      <c r="F22" s="16">
        <v>0</v>
      </c>
      <c r="G22" s="57" t="s">
        <v>187</v>
      </c>
      <c r="H22" s="18">
        <f t="shared" si="0"/>
        <v>5</v>
      </c>
      <c r="I22" s="16">
        <f t="shared" si="1"/>
        <v>0</v>
      </c>
      <c r="J22" s="16">
        <v>0</v>
      </c>
      <c r="K22" s="16">
        <v>0</v>
      </c>
      <c r="L22" s="33">
        <v>1</v>
      </c>
      <c r="M22" s="34">
        <f t="shared" si="3"/>
        <v>1</v>
      </c>
      <c r="N22" s="35">
        <f t="shared" si="4"/>
        <v>0</v>
      </c>
      <c r="O22" s="36">
        <f t="shared" si="5"/>
        <v>1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3">
        <v>209</v>
      </c>
      <c r="B23" s="13">
        <v>1525950050</v>
      </c>
      <c r="C23" s="222" t="s">
        <v>402</v>
      </c>
      <c r="D23" s="221"/>
      <c r="E23" s="16">
        <v>4</v>
      </c>
      <c r="F23" s="16">
        <v>0</v>
      </c>
      <c r="G23" s="57" t="s">
        <v>187</v>
      </c>
      <c r="H23" s="18">
        <f t="shared" si="0"/>
        <v>5</v>
      </c>
      <c r="I23" s="16">
        <f t="shared" si="1"/>
        <v>0</v>
      </c>
      <c r="J23" s="16">
        <v>0</v>
      </c>
      <c r="K23" s="16">
        <f t="shared" ref="K23:K54" si="6">SUM(I23+H23+J23)</f>
        <v>5</v>
      </c>
      <c r="L23" s="33">
        <v>0</v>
      </c>
      <c r="M23" s="34">
        <f t="shared" si="3"/>
        <v>5</v>
      </c>
      <c r="N23" s="35">
        <f t="shared" si="4"/>
        <v>0</v>
      </c>
      <c r="O23" s="36">
        <f t="shared" si="5"/>
        <v>5</v>
      </c>
      <c r="P23" s="4"/>
      <c r="Q23" s="4"/>
      <c r="R23" s="4"/>
    </row>
    <row r="24" spans="1:24" s="1" customFormat="1" ht="18.75">
      <c r="A24" s="13">
        <v>210</v>
      </c>
      <c r="B24" s="13">
        <v>1675792665</v>
      </c>
      <c r="C24" s="222" t="s">
        <v>403</v>
      </c>
      <c r="D24" s="221"/>
      <c r="E24" s="16">
        <v>3</v>
      </c>
      <c r="F24" s="16">
        <v>0</v>
      </c>
      <c r="G24" s="57" t="s">
        <v>187</v>
      </c>
      <c r="H24" s="18">
        <f t="shared" si="0"/>
        <v>3.5</v>
      </c>
      <c r="I24" s="16">
        <f t="shared" si="1"/>
        <v>0</v>
      </c>
      <c r="J24" s="16">
        <v>0</v>
      </c>
      <c r="K24" s="16">
        <f t="shared" si="6"/>
        <v>3.5</v>
      </c>
      <c r="L24" s="33">
        <v>0</v>
      </c>
      <c r="M24" s="34">
        <f t="shared" si="3"/>
        <v>3.5</v>
      </c>
      <c r="N24" s="35">
        <f t="shared" si="4"/>
        <v>0</v>
      </c>
      <c r="O24" s="36">
        <f t="shared" si="5"/>
        <v>3.5</v>
      </c>
      <c r="P24" s="4"/>
      <c r="Q24" s="4"/>
      <c r="R24" s="4"/>
    </row>
    <row r="25" spans="1:24" s="1" customFormat="1" ht="18.75">
      <c r="A25" s="13">
        <v>183</v>
      </c>
      <c r="B25" s="13">
        <v>1250030371</v>
      </c>
      <c r="C25" s="222" t="s">
        <v>406</v>
      </c>
      <c r="D25" s="222" t="s">
        <v>374</v>
      </c>
      <c r="E25" s="16">
        <v>3</v>
      </c>
      <c r="F25" s="16">
        <v>0</v>
      </c>
      <c r="G25" s="57" t="s">
        <v>187</v>
      </c>
      <c r="H25" s="18">
        <f t="shared" si="0"/>
        <v>3.5</v>
      </c>
      <c r="I25" s="16">
        <f t="shared" si="1"/>
        <v>0</v>
      </c>
      <c r="J25" s="16">
        <v>0</v>
      </c>
      <c r="K25" s="16">
        <f t="shared" si="6"/>
        <v>3.5</v>
      </c>
      <c r="L25" s="33">
        <v>0</v>
      </c>
      <c r="M25" s="34">
        <f t="shared" si="3"/>
        <v>3.5</v>
      </c>
      <c r="N25" s="35">
        <f t="shared" si="4"/>
        <v>0</v>
      </c>
      <c r="O25" s="36">
        <f t="shared" si="5"/>
        <v>3.5</v>
      </c>
      <c r="P25" s="4"/>
      <c r="Q25" s="4"/>
      <c r="R25" s="4"/>
    </row>
    <row r="26" spans="1:24" s="1" customFormat="1" ht="18.75" customHeight="1">
      <c r="A26" s="13">
        <v>196</v>
      </c>
      <c r="B26" s="13">
        <v>1065641844</v>
      </c>
      <c r="C26" s="222" t="s">
        <v>387</v>
      </c>
      <c r="D26" s="221"/>
      <c r="E26" s="16">
        <v>3</v>
      </c>
      <c r="F26" s="16">
        <v>0</v>
      </c>
      <c r="G26" s="57" t="s">
        <v>187</v>
      </c>
      <c r="H26" s="18">
        <f t="shared" si="0"/>
        <v>3.5</v>
      </c>
      <c r="I26" s="16">
        <f t="shared" si="1"/>
        <v>0</v>
      </c>
      <c r="J26" s="16">
        <v>0</v>
      </c>
      <c r="K26" s="16">
        <f t="shared" si="6"/>
        <v>3.5</v>
      </c>
      <c r="L26" s="33">
        <v>0</v>
      </c>
      <c r="M26" s="34">
        <f t="shared" si="3"/>
        <v>3.5</v>
      </c>
      <c r="N26" s="35">
        <f t="shared" si="4"/>
        <v>0</v>
      </c>
      <c r="O26" s="36">
        <f t="shared" si="5"/>
        <v>3.5</v>
      </c>
      <c r="P26" s="4"/>
      <c r="Q26" s="4"/>
      <c r="R26" s="4"/>
    </row>
    <row r="27" spans="1:24" s="1" customFormat="1" ht="18.75">
      <c r="A27" s="13">
        <v>203</v>
      </c>
      <c r="B27" s="13">
        <v>382695365</v>
      </c>
      <c r="C27" s="222" t="s">
        <v>393</v>
      </c>
      <c r="D27" s="221"/>
      <c r="E27" s="16">
        <v>3</v>
      </c>
      <c r="F27" s="16">
        <v>0</v>
      </c>
      <c r="G27" s="57" t="s">
        <v>187</v>
      </c>
      <c r="H27" s="18">
        <f t="shared" si="0"/>
        <v>3.5</v>
      </c>
      <c r="I27" s="16">
        <f t="shared" si="1"/>
        <v>0</v>
      </c>
      <c r="J27" s="16">
        <v>0</v>
      </c>
      <c r="K27" s="16">
        <f t="shared" si="6"/>
        <v>3.5</v>
      </c>
      <c r="L27" s="33">
        <v>0</v>
      </c>
      <c r="M27" s="34">
        <f t="shared" si="3"/>
        <v>3.5</v>
      </c>
      <c r="N27" s="35">
        <f t="shared" si="4"/>
        <v>0</v>
      </c>
      <c r="O27" s="36">
        <f t="shared" si="5"/>
        <v>3.5</v>
      </c>
      <c r="P27" s="4"/>
      <c r="Q27" s="4"/>
      <c r="R27" s="4"/>
    </row>
    <row r="28" spans="1:24" s="1" customFormat="1" ht="18.75">
      <c r="A28" s="13">
        <v>184</v>
      </c>
      <c r="B28" s="13">
        <v>1814130074</v>
      </c>
      <c r="C28" s="222" t="s">
        <v>375</v>
      </c>
      <c r="D28" s="221"/>
      <c r="E28" s="16">
        <v>3</v>
      </c>
      <c r="F28" s="16">
        <v>0</v>
      </c>
      <c r="G28" s="57" t="s">
        <v>187</v>
      </c>
      <c r="H28" s="18">
        <f t="shared" si="0"/>
        <v>3.5</v>
      </c>
      <c r="I28" s="16">
        <f t="shared" si="1"/>
        <v>0</v>
      </c>
      <c r="J28" s="16">
        <v>0</v>
      </c>
      <c r="K28" s="16">
        <f t="shared" si="6"/>
        <v>3.5</v>
      </c>
      <c r="L28" s="33">
        <v>0</v>
      </c>
      <c r="M28" s="34">
        <f t="shared" si="3"/>
        <v>3.5</v>
      </c>
      <c r="N28" s="35">
        <f t="shared" si="4"/>
        <v>0</v>
      </c>
      <c r="O28" s="36">
        <f t="shared" si="5"/>
        <v>3.5</v>
      </c>
      <c r="P28" s="4"/>
      <c r="Q28" s="4"/>
      <c r="R28" s="4"/>
    </row>
    <row r="29" spans="1:24" s="2" customFormat="1" ht="18.75">
      <c r="A29" s="13">
        <v>110</v>
      </c>
      <c r="B29" s="13">
        <v>1968703358</v>
      </c>
      <c r="C29" s="222" t="s">
        <v>361</v>
      </c>
      <c r="D29" s="223" t="s">
        <v>239</v>
      </c>
      <c r="E29" s="16">
        <v>3</v>
      </c>
      <c r="F29" s="16">
        <v>0</v>
      </c>
      <c r="G29" s="57" t="s">
        <v>187</v>
      </c>
      <c r="H29" s="18">
        <f t="shared" si="0"/>
        <v>3.5</v>
      </c>
      <c r="I29" s="16">
        <f t="shared" si="1"/>
        <v>0</v>
      </c>
      <c r="J29" s="16">
        <v>0</v>
      </c>
      <c r="K29" s="16">
        <f t="shared" si="6"/>
        <v>3.5</v>
      </c>
      <c r="L29" s="33">
        <v>0</v>
      </c>
      <c r="M29" s="34">
        <f t="shared" si="3"/>
        <v>3.5</v>
      </c>
      <c r="N29" s="35">
        <f t="shared" si="4"/>
        <v>0</v>
      </c>
      <c r="O29" s="36">
        <f t="shared" si="5"/>
        <v>3.5</v>
      </c>
      <c r="P29" s="18"/>
      <c r="Q29" s="18"/>
      <c r="R29" s="33"/>
      <c r="S29" s="1"/>
      <c r="T29" s="1"/>
      <c r="U29" s="1"/>
      <c r="V29" s="1"/>
      <c r="W29" s="1"/>
      <c r="X29" s="1"/>
    </row>
    <row r="30" spans="1:24" s="2" customFormat="1" ht="18.75">
      <c r="A30" s="13">
        <v>211</v>
      </c>
      <c r="B30" s="13">
        <v>1030769255</v>
      </c>
      <c r="C30" s="222" t="s">
        <v>404</v>
      </c>
      <c r="D30" s="221"/>
      <c r="E30" s="16">
        <v>2</v>
      </c>
      <c r="F30" s="16">
        <v>0</v>
      </c>
      <c r="G30" s="57" t="s">
        <v>187</v>
      </c>
      <c r="H30" s="18">
        <f t="shared" si="0"/>
        <v>2</v>
      </c>
      <c r="I30" s="16">
        <f t="shared" si="1"/>
        <v>0</v>
      </c>
      <c r="J30" s="16">
        <v>0</v>
      </c>
      <c r="K30" s="16">
        <f t="shared" si="6"/>
        <v>2</v>
      </c>
      <c r="L30" s="33">
        <v>0</v>
      </c>
      <c r="M30" s="34">
        <f t="shared" si="3"/>
        <v>2</v>
      </c>
      <c r="N30" s="35">
        <f t="shared" si="4"/>
        <v>0</v>
      </c>
      <c r="O30" s="36">
        <f t="shared" si="5"/>
        <v>2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3">
        <v>206</v>
      </c>
      <c r="B31" s="13">
        <v>1835375380</v>
      </c>
      <c r="C31" s="222" t="s">
        <v>396</v>
      </c>
      <c r="D31" s="221"/>
      <c r="E31" s="16">
        <v>2</v>
      </c>
      <c r="F31" s="16">
        <v>0</v>
      </c>
      <c r="G31" s="57" t="s">
        <v>187</v>
      </c>
      <c r="H31" s="18">
        <f t="shared" si="0"/>
        <v>2</v>
      </c>
      <c r="I31" s="16">
        <f t="shared" si="1"/>
        <v>0</v>
      </c>
      <c r="J31" s="16">
        <v>0</v>
      </c>
      <c r="K31" s="16">
        <f t="shared" si="6"/>
        <v>2</v>
      </c>
      <c r="L31" s="33">
        <v>0</v>
      </c>
      <c r="M31" s="34">
        <f t="shared" si="3"/>
        <v>2</v>
      </c>
      <c r="N31" s="35">
        <f t="shared" si="4"/>
        <v>0</v>
      </c>
      <c r="O31" s="36">
        <f t="shared" si="5"/>
        <v>2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4">
        <v>5</v>
      </c>
      <c r="B32" s="13">
        <v>1044399218</v>
      </c>
      <c r="C32" s="222" t="s">
        <v>352</v>
      </c>
      <c r="D32" s="223" t="s">
        <v>39</v>
      </c>
      <c r="E32" s="16">
        <v>2</v>
      </c>
      <c r="F32" s="16">
        <v>0</v>
      </c>
      <c r="G32" s="57" t="s">
        <v>187</v>
      </c>
      <c r="H32" s="18">
        <f t="shared" si="0"/>
        <v>2</v>
      </c>
      <c r="I32" s="16">
        <f t="shared" si="1"/>
        <v>0</v>
      </c>
      <c r="J32" s="16">
        <v>0</v>
      </c>
      <c r="K32" s="16">
        <f t="shared" si="6"/>
        <v>2</v>
      </c>
      <c r="L32" s="33">
        <v>0</v>
      </c>
      <c r="M32" s="34">
        <f t="shared" si="3"/>
        <v>2</v>
      </c>
      <c r="N32" s="35">
        <f t="shared" si="4"/>
        <v>0</v>
      </c>
      <c r="O32" s="36">
        <f t="shared" si="5"/>
        <v>2</v>
      </c>
      <c r="P32" s="18"/>
      <c r="Q32" s="18"/>
      <c r="R32" s="18"/>
      <c r="S32" s="1"/>
      <c r="T32" s="1"/>
      <c r="U32" s="1"/>
      <c r="V32" s="1"/>
      <c r="W32" s="1"/>
      <c r="X32" s="1"/>
    </row>
    <row r="33" spans="1:24" s="2" customFormat="1" ht="18.75">
      <c r="A33" s="14">
        <v>103</v>
      </c>
      <c r="B33" s="13">
        <v>1540443440</v>
      </c>
      <c r="C33" s="223" t="s">
        <v>326</v>
      </c>
      <c r="D33" s="223" t="s">
        <v>193</v>
      </c>
      <c r="E33" s="16">
        <v>2</v>
      </c>
      <c r="F33" s="16">
        <v>0</v>
      </c>
      <c r="G33" s="57" t="s">
        <v>187</v>
      </c>
      <c r="H33" s="18">
        <f t="shared" si="0"/>
        <v>2</v>
      </c>
      <c r="I33" s="16">
        <f t="shared" si="1"/>
        <v>0</v>
      </c>
      <c r="J33" s="16">
        <v>0</v>
      </c>
      <c r="K33" s="16">
        <f t="shared" si="6"/>
        <v>2</v>
      </c>
      <c r="L33" s="33">
        <v>0</v>
      </c>
      <c r="M33" s="34">
        <f t="shared" si="3"/>
        <v>2</v>
      </c>
      <c r="N33" s="35">
        <f t="shared" si="4"/>
        <v>0</v>
      </c>
      <c r="O33" s="36">
        <f t="shared" si="5"/>
        <v>2</v>
      </c>
      <c r="P33" s="18"/>
      <c r="Q33" s="18"/>
      <c r="R33" s="18"/>
      <c r="S33" s="1"/>
      <c r="T33" s="1"/>
      <c r="U33" s="1"/>
      <c r="V33" s="1"/>
      <c r="W33" s="1"/>
      <c r="X33" s="1"/>
    </row>
    <row r="34" spans="1:24" s="2" customFormat="1" ht="18.75">
      <c r="A34" s="13">
        <v>141</v>
      </c>
      <c r="B34" s="13">
        <v>1190305158</v>
      </c>
      <c r="C34" s="222" t="s">
        <v>261</v>
      </c>
      <c r="D34" s="225"/>
      <c r="E34" s="16">
        <v>2</v>
      </c>
      <c r="F34" s="16">
        <v>0</v>
      </c>
      <c r="G34" s="57" t="s">
        <v>187</v>
      </c>
      <c r="H34" s="18">
        <f t="shared" si="0"/>
        <v>2</v>
      </c>
      <c r="I34" s="16">
        <f t="shared" si="1"/>
        <v>0</v>
      </c>
      <c r="J34" s="16">
        <v>0</v>
      </c>
      <c r="K34" s="16">
        <f t="shared" si="6"/>
        <v>2</v>
      </c>
      <c r="L34" s="33">
        <v>0</v>
      </c>
      <c r="M34" s="34">
        <f t="shared" si="3"/>
        <v>2</v>
      </c>
      <c r="N34" s="35">
        <f t="shared" si="4"/>
        <v>0</v>
      </c>
      <c r="O34" s="36">
        <f t="shared" si="5"/>
        <v>2</v>
      </c>
      <c r="P34" s="18"/>
      <c r="Q34" s="18"/>
      <c r="R34" s="47"/>
      <c r="S34" s="1"/>
      <c r="T34" s="1"/>
      <c r="U34" s="1"/>
      <c r="V34" s="1"/>
      <c r="W34" s="1"/>
      <c r="X34" s="1"/>
    </row>
    <row r="35" spans="1:24" s="2" customFormat="1" ht="18.75">
      <c r="A35" s="13">
        <v>199</v>
      </c>
      <c r="B35" s="13">
        <v>1190213504</v>
      </c>
      <c r="C35" s="222" t="s">
        <v>400</v>
      </c>
      <c r="D35" s="221"/>
      <c r="E35" s="16">
        <v>1</v>
      </c>
      <c r="F35" s="16">
        <v>0</v>
      </c>
      <c r="G35" s="57" t="s">
        <v>187</v>
      </c>
      <c r="H35" s="18">
        <f t="shared" si="0"/>
        <v>1</v>
      </c>
      <c r="I35" s="16">
        <f t="shared" si="1"/>
        <v>0</v>
      </c>
      <c r="J35" s="16">
        <v>0</v>
      </c>
      <c r="K35" s="16">
        <f t="shared" si="6"/>
        <v>1</v>
      </c>
      <c r="L35" s="33">
        <v>0</v>
      </c>
      <c r="M35" s="34">
        <f t="shared" si="3"/>
        <v>1</v>
      </c>
      <c r="N35" s="35">
        <f t="shared" si="4"/>
        <v>0</v>
      </c>
      <c r="O35" s="36">
        <f t="shared" si="5"/>
        <v>1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204</v>
      </c>
      <c r="B36" s="13">
        <v>1449474852</v>
      </c>
      <c r="C36" s="222" t="s">
        <v>394</v>
      </c>
      <c r="D36" s="221"/>
      <c r="E36" s="16">
        <v>1</v>
      </c>
      <c r="F36" s="16">
        <v>0</v>
      </c>
      <c r="G36" s="57" t="s">
        <v>187</v>
      </c>
      <c r="H36" s="18">
        <f t="shared" si="0"/>
        <v>1</v>
      </c>
      <c r="I36" s="16">
        <f t="shared" si="1"/>
        <v>0</v>
      </c>
      <c r="J36" s="16">
        <v>0</v>
      </c>
      <c r="K36" s="16">
        <f t="shared" si="6"/>
        <v>1</v>
      </c>
      <c r="L36" s="33">
        <v>0</v>
      </c>
      <c r="M36" s="34">
        <f t="shared" si="3"/>
        <v>1</v>
      </c>
      <c r="N36" s="35">
        <f t="shared" si="4"/>
        <v>0</v>
      </c>
      <c r="O36" s="36">
        <f t="shared" si="5"/>
        <v>1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192</v>
      </c>
      <c r="B37" s="13">
        <v>1725281178</v>
      </c>
      <c r="C37" s="222" t="s">
        <v>383</v>
      </c>
      <c r="D37" s="221"/>
      <c r="E37" s="16">
        <v>1</v>
      </c>
      <c r="F37" s="16">
        <v>0</v>
      </c>
      <c r="G37" s="57" t="s">
        <v>187</v>
      </c>
      <c r="H37" s="18">
        <f t="shared" ref="H37:H68" si="7">E37+IF(E37&gt;2,(E37-2)*0.5,0)</f>
        <v>1</v>
      </c>
      <c r="I37" s="16">
        <f t="shared" ref="I37:I68" si="8">F37/$T$14</f>
        <v>0</v>
      </c>
      <c r="J37" s="16">
        <v>0</v>
      </c>
      <c r="K37" s="16">
        <f t="shared" si="6"/>
        <v>1</v>
      </c>
      <c r="L37" s="33">
        <v>0</v>
      </c>
      <c r="M37" s="34">
        <f t="shared" ref="M37:M68" si="9">K37+L37</f>
        <v>1</v>
      </c>
      <c r="N37" s="35">
        <f t="shared" ref="N37:N68" si="10">VLOOKUP(G37,$S$3:$T$10,2,FALSE)</f>
        <v>0</v>
      </c>
      <c r="O37" s="36">
        <f t="shared" ref="O37:O68" si="11">M37-N37</f>
        <v>1</v>
      </c>
      <c r="P37" s="4"/>
      <c r="Q37" s="4"/>
      <c r="R37" s="4"/>
    </row>
    <row r="38" spans="1:24" s="2" customFormat="1" ht="18.75">
      <c r="A38" s="13">
        <v>201</v>
      </c>
      <c r="B38" s="13">
        <v>251334814</v>
      </c>
      <c r="C38" s="222" t="s">
        <v>391</v>
      </c>
      <c r="D38" s="221"/>
      <c r="E38" s="16">
        <v>1</v>
      </c>
      <c r="F38" s="16">
        <v>0</v>
      </c>
      <c r="G38" s="57" t="s">
        <v>187</v>
      </c>
      <c r="H38" s="18">
        <f t="shared" si="7"/>
        <v>1</v>
      </c>
      <c r="I38" s="16">
        <f t="shared" si="8"/>
        <v>0</v>
      </c>
      <c r="J38" s="16">
        <v>0</v>
      </c>
      <c r="K38" s="16">
        <f t="shared" si="6"/>
        <v>1</v>
      </c>
      <c r="L38" s="33">
        <v>0</v>
      </c>
      <c r="M38" s="34">
        <f t="shared" si="9"/>
        <v>1</v>
      </c>
      <c r="N38" s="35">
        <f t="shared" si="10"/>
        <v>0</v>
      </c>
      <c r="O38" s="36">
        <f t="shared" si="11"/>
        <v>1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148</v>
      </c>
      <c r="B39" s="13">
        <v>1579518877</v>
      </c>
      <c r="C39" s="222" t="s">
        <v>274</v>
      </c>
      <c r="D39" s="225"/>
      <c r="E39" s="16">
        <v>1</v>
      </c>
      <c r="F39" s="16">
        <v>0</v>
      </c>
      <c r="G39" s="57" t="s">
        <v>187</v>
      </c>
      <c r="H39" s="18">
        <f t="shared" si="7"/>
        <v>1</v>
      </c>
      <c r="I39" s="16">
        <f t="shared" si="8"/>
        <v>0</v>
      </c>
      <c r="J39" s="16">
        <v>0</v>
      </c>
      <c r="K39" s="16">
        <f t="shared" si="6"/>
        <v>1</v>
      </c>
      <c r="L39" s="33">
        <v>0</v>
      </c>
      <c r="M39" s="34">
        <f t="shared" si="9"/>
        <v>1</v>
      </c>
      <c r="N39" s="35">
        <f t="shared" si="10"/>
        <v>0</v>
      </c>
      <c r="O39" s="36">
        <f t="shared" si="11"/>
        <v>1</v>
      </c>
      <c r="P39" s="4"/>
      <c r="Q39" s="4"/>
      <c r="R39" s="4"/>
    </row>
    <row r="40" spans="1:24" ht="18.75">
      <c r="A40" s="13">
        <v>144</v>
      </c>
      <c r="B40" s="13">
        <v>1763923855</v>
      </c>
      <c r="C40" s="222" t="s">
        <v>269</v>
      </c>
      <c r="D40" s="235"/>
      <c r="E40" s="16">
        <v>1</v>
      </c>
      <c r="F40" s="16">
        <v>0</v>
      </c>
      <c r="G40" s="57" t="s">
        <v>187</v>
      </c>
      <c r="H40" s="18">
        <f t="shared" si="7"/>
        <v>1</v>
      </c>
      <c r="I40" s="16">
        <f t="shared" si="8"/>
        <v>0</v>
      </c>
      <c r="J40" s="16">
        <v>0</v>
      </c>
      <c r="K40" s="16">
        <f t="shared" si="6"/>
        <v>1</v>
      </c>
      <c r="L40" s="33">
        <v>0</v>
      </c>
      <c r="M40" s="34">
        <f t="shared" si="9"/>
        <v>1</v>
      </c>
      <c r="N40" s="35">
        <f t="shared" si="10"/>
        <v>0</v>
      </c>
      <c r="O40" s="36">
        <f t="shared" si="11"/>
        <v>1</v>
      </c>
      <c r="P40" s="4"/>
      <c r="Q40" s="4"/>
      <c r="R40" s="4"/>
    </row>
    <row r="41" spans="1:24" ht="18.75">
      <c r="A41" s="14">
        <v>34</v>
      </c>
      <c r="B41" s="13">
        <v>2021794494</v>
      </c>
      <c r="C41" s="223" t="s">
        <v>80</v>
      </c>
      <c r="D41" s="224"/>
      <c r="E41" s="16">
        <v>0</v>
      </c>
      <c r="F41" s="16">
        <v>0</v>
      </c>
      <c r="G41" s="57" t="s">
        <v>187</v>
      </c>
      <c r="H41" s="18">
        <f t="shared" si="7"/>
        <v>0</v>
      </c>
      <c r="I41" s="16">
        <f t="shared" si="8"/>
        <v>0</v>
      </c>
      <c r="J41" s="16">
        <v>0</v>
      </c>
      <c r="K41" s="16">
        <f t="shared" si="6"/>
        <v>0</v>
      </c>
      <c r="L41" s="33">
        <v>0</v>
      </c>
      <c r="M41" s="34">
        <f t="shared" si="9"/>
        <v>0</v>
      </c>
      <c r="N41" s="35">
        <f t="shared" si="10"/>
        <v>0</v>
      </c>
      <c r="O41" s="36">
        <f t="shared" si="11"/>
        <v>0</v>
      </c>
      <c r="P41" s="18"/>
      <c r="Q41" s="18"/>
      <c r="R41" s="47"/>
    </row>
    <row r="42" spans="1:24" ht="18.75">
      <c r="A42" s="13">
        <v>152</v>
      </c>
      <c r="B42" s="13">
        <v>808637979</v>
      </c>
      <c r="C42" s="222" t="s">
        <v>288</v>
      </c>
      <c r="D42" s="222" t="s">
        <v>277</v>
      </c>
      <c r="E42" s="16">
        <v>0</v>
      </c>
      <c r="F42" s="16">
        <v>0</v>
      </c>
      <c r="G42" s="57" t="s">
        <v>187</v>
      </c>
      <c r="H42" s="18">
        <f t="shared" si="7"/>
        <v>0</v>
      </c>
      <c r="I42" s="16">
        <f t="shared" si="8"/>
        <v>0</v>
      </c>
      <c r="J42" s="16">
        <v>0</v>
      </c>
      <c r="K42" s="16">
        <f t="shared" si="6"/>
        <v>0</v>
      </c>
      <c r="L42" s="33">
        <v>0</v>
      </c>
      <c r="M42" s="34">
        <f t="shared" si="9"/>
        <v>0</v>
      </c>
      <c r="N42" s="35">
        <f t="shared" si="10"/>
        <v>0</v>
      </c>
      <c r="O42" s="36">
        <f t="shared" si="11"/>
        <v>0</v>
      </c>
      <c r="P42" s="4"/>
      <c r="Q42" s="4"/>
      <c r="R42" s="4"/>
    </row>
    <row r="43" spans="1:24" ht="18.75">
      <c r="A43" s="13">
        <v>170</v>
      </c>
      <c r="B43" s="13">
        <v>1659068972</v>
      </c>
      <c r="C43" s="222" t="s">
        <v>320</v>
      </c>
      <c r="D43" s="221"/>
      <c r="E43" s="16">
        <v>0</v>
      </c>
      <c r="F43" s="16">
        <v>0</v>
      </c>
      <c r="G43" s="57" t="s">
        <v>187</v>
      </c>
      <c r="H43" s="18">
        <f t="shared" si="7"/>
        <v>0</v>
      </c>
      <c r="I43" s="16">
        <f t="shared" si="8"/>
        <v>0</v>
      </c>
      <c r="J43" s="16">
        <v>0</v>
      </c>
      <c r="K43" s="16">
        <f t="shared" si="6"/>
        <v>0</v>
      </c>
      <c r="L43" s="33">
        <v>0</v>
      </c>
      <c r="M43" s="34">
        <f t="shared" si="9"/>
        <v>0</v>
      </c>
      <c r="N43" s="35">
        <f t="shared" si="10"/>
        <v>0</v>
      </c>
      <c r="O43" s="36">
        <f t="shared" si="11"/>
        <v>0</v>
      </c>
      <c r="P43" s="4"/>
      <c r="Q43" s="4"/>
      <c r="R43" s="4"/>
    </row>
    <row r="44" spans="1:24" ht="18.75">
      <c r="A44" s="13">
        <v>167</v>
      </c>
      <c r="B44" s="13">
        <v>1173807161</v>
      </c>
      <c r="C44" s="222" t="s">
        <v>324</v>
      </c>
      <c r="D44" s="234"/>
      <c r="E44" s="16">
        <v>0</v>
      </c>
      <c r="F44" s="16">
        <v>0</v>
      </c>
      <c r="G44" s="57" t="s">
        <v>187</v>
      </c>
      <c r="H44" s="18">
        <f t="shared" si="7"/>
        <v>0</v>
      </c>
      <c r="I44" s="16">
        <f t="shared" si="8"/>
        <v>0</v>
      </c>
      <c r="J44" s="16">
        <v>0</v>
      </c>
      <c r="K44" s="16">
        <f t="shared" si="6"/>
        <v>0</v>
      </c>
      <c r="L44" s="33">
        <v>0</v>
      </c>
      <c r="M44" s="34">
        <f t="shared" si="9"/>
        <v>0</v>
      </c>
      <c r="N44" s="35">
        <f t="shared" si="10"/>
        <v>0</v>
      </c>
      <c r="O44" s="36">
        <f t="shared" si="11"/>
        <v>0</v>
      </c>
      <c r="P44" s="4"/>
      <c r="Q44" s="4"/>
      <c r="R44" s="4"/>
    </row>
    <row r="45" spans="1:24" ht="18.75">
      <c r="A45" s="13">
        <v>118</v>
      </c>
      <c r="B45" s="13">
        <v>2018112397</v>
      </c>
      <c r="C45" s="222" t="s">
        <v>342</v>
      </c>
      <c r="D45" s="223" t="s">
        <v>290</v>
      </c>
      <c r="E45" s="16">
        <v>0</v>
      </c>
      <c r="F45" s="16">
        <v>0</v>
      </c>
      <c r="G45" s="57" t="s">
        <v>187</v>
      </c>
      <c r="H45" s="18">
        <f t="shared" si="7"/>
        <v>0</v>
      </c>
      <c r="I45" s="16">
        <f t="shared" si="8"/>
        <v>0</v>
      </c>
      <c r="J45" s="16">
        <v>0</v>
      </c>
      <c r="K45" s="16">
        <f t="shared" si="6"/>
        <v>0</v>
      </c>
      <c r="L45" s="33">
        <v>0</v>
      </c>
      <c r="M45" s="34">
        <f t="shared" si="9"/>
        <v>0</v>
      </c>
      <c r="N45" s="35">
        <f t="shared" si="10"/>
        <v>0</v>
      </c>
      <c r="O45" s="36">
        <f t="shared" si="11"/>
        <v>0</v>
      </c>
      <c r="P45" s="18"/>
      <c r="Q45" s="18"/>
      <c r="R45" s="48"/>
    </row>
    <row r="46" spans="1:24" ht="18.75">
      <c r="A46" s="14">
        <v>92</v>
      </c>
      <c r="B46" s="13">
        <v>1367873925</v>
      </c>
      <c r="C46" s="222" t="s">
        <v>398</v>
      </c>
      <c r="D46" s="223" t="s">
        <v>191</v>
      </c>
      <c r="E46" s="16">
        <v>0</v>
      </c>
      <c r="F46" s="16">
        <v>0</v>
      </c>
      <c r="G46" s="57" t="s">
        <v>187</v>
      </c>
      <c r="H46" s="18">
        <f t="shared" si="7"/>
        <v>0</v>
      </c>
      <c r="I46" s="16">
        <f t="shared" si="8"/>
        <v>0</v>
      </c>
      <c r="J46" s="16">
        <v>0</v>
      </c>
      <c r="K46" s="16">
        <f t="shared" si="6"/>
        <v>0</v>
      </c>
      <c r="L46" s="33">
        <v>0</v>
      </c>
      <c r="M46" s="34">
        <f t="shared" si="9"/>
        <v>0</v>
      </c>
      <c r="N46" s="35">
        <f t="shared" si="10"/>
        <v>0</v>
      </c>
      <c r="O46" s="36">
        <f t="shared" si="11"/>
        <v>0</v>
      </c>
      <c r="P46" s="18"/>
      <c r="Q46" s="18"/>
      <c r="R46" s="47"/>
    </row>
    <row r="47" spans="1:24" ht="18.75">
      <c r="A47" s="13">
        <v>138</v>
      </c>
      <c r="B47" s="13">
        <v>1440730282</v>
      </c>
      <c r="C47" s="222" t="s">
        <v>366</v>
      </c>
      <c r="D47" s="222" t="s">
        <v>258</v>
      </c>
      <c r="E47" s="16">
        <v>0</v>
      </c>
      <c r="F47" s="16">
        <v>0</v>
      </c>
      <c r="G47" s="57" t="s">
        <v>187</v>
      </c>
      <c r="H47" s="18">
        <f t="shared" si="7"/>
        <v>0</v>
      </c>
      <c r="I47" s="16">
        <f t="shared" si="8"/>
        <v>0</v>
      </c>
      <c r="J47" s="16">
        <v>0</v>
      </c>
      <c r="K47" s="16">
        <f t="shared" si="6"/>
        <v>0</v>
      </c>
      <c r="L47" s="33">
        <v>0</v>
      </c>
      <c r="M47" s="34">
        <f t="shared" si="9"/>
        <v>0</v>
      </c>
      <c r="N47" s="35">
        <f t="shared" si="10"/>
        <v>0</v>
      </c>
      <c r="O47" s="36">
        <f t="shared" si="11"/>
        <v>0</v>
      </c>
      <c r="P47" s="18"/>
      <c r="Q47" s="18"/>
      <c r="R47" s="47"/>
    </row>
    <row r="48" spans="1:24" ht="18.75">
      <c r="A48" s="13">
        <v>127</v>
      </c>
      <c r="B48" s="13">
        <v>615908706</v>
      </c>
      <c r="C48" s="222" t="s">
        <v>364</v>
      </c>
      <c r="D48" s="225" t="s">
        <v>240</v>
      </c>
      <c r="E48" s="16">
        <v>0</v>
      </c>
      <c r="F48" s="16">
        <v>0</v>
      </c>
      <c r="G48" s="57" t="s">
        <v>187</v>
      </c>
      <c r="H48" s="18">
        <f t="shared" si="7"/>
        <v>0</v>
      </c>
      <c r="I48" s="16">
        <f t="shared" si="8"/>
        <v>0</v>
      </c>
      <c r="J48" s="16">
        <v>0</v>
      </c>
      <c r="K48" s="16">
        <f t="shared" si="6"/>
        <v>0</v>
      </c>
      <c r="L48" s="33">
        <v>0</v>
      </c>
      <c r="M48" s="34">
        <f t="shared" si="9"/>
        <v>0</v>
      </c>
      <c r="N48" s="35">
        <f t="shared" si="10"/>
        <v>0</v>
      </c>
      <c r="O48" s="36">
        <f t="shared" si="11"/>
        <v>0</v>
      </c>
      <c r="P48" s="64"/>
      <c r="Q48" s="64"/>
      <c r="R48" s="67"/>
    </row>
    <row r="49" spans="1:18" ht="18.75">
      <c r="A49" s="14">
        <v>49</v>
      </c>
      <c r="B49" s="13">
        <v>311361673</v>
      </c>
      <c r="C49" s="223" t="s">
        <v>358</v>
      </c>
      <c r="D49" s="224" t="s">
        <v>95</v>
      </c>
      <c r="E49" s="16">
        <v>0</v>
      </c>
      <c r="F49" s="16">
        <v>0</v>
      </c>
      <c r="G49" s="57" t="s">
        <v>187</v>
      </c>
      <c r="H49" s="18">
        <f t="shared" si="7"/>
        <v>0</v>
      </c>
      <c r="I49" s="16">
        <f t="shared" si="8"/>
        <v>0</v>
      </c>
      <c r="J49" s="16">
        <v>0</v>
      </c>
      <c r="K49" s="16">
        <f t="shared" si="6"/>
        <v>0</v>
      </c>
      <c r="L49" s="33">
        <v>0</v>
      </c>
      <c r="M49" s="34">
        <f t="shared" si="9"/>
        <v>0</v>
      </c>
      <c r="N49" s="35">
        <f t="shared" si="10"/>
        <v>0</v>
      </c>
      <c r="O49" s="36">
        <f t="shared" si="11"/>
        <v>0</v>
      </c>
      <c r="P49" s="64"/>
      <c r="Q49" s="64"/>
      <c r="R49" s="64"/>
    </row>
    <row r="50" spans="1:18" ht="18.75">
      <c r="A50" s="13">
        <v>169</v>
      </c>
      <c r="B50" s="13">
        <v>1280938546</v>
      </c>
      <c r="C50" s="222" t="s">
        <v>370</v>
      </c>
      <c r="D50" s="220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8"/>
        <v>0</v>
      </c>
      <c r="J50" s="16">
        <v>0</v>
      </c>
      <c r="K50" s="16">
        <f t="shared" si="6"/>
        <v>0</v>
      </c>
      <c r="L50" s="33">
        <v>0</v>
      </c>
      <c r="M50" s="34">
        <f t="shared" si="9"/>
        <v>0</v>
      </c>
      <c r="N50" s="35">
        <f t="shared" si="10"/>
        <v>0</v>
      </c>
      <c r="O50" s="36">
        <f t="shared" si="11"/>
        <v>0</v>
      </c>
    </row>
    <row r="51" spans="1:18" ht="18.75">
      <c r="A51" s="14">
        <v>1</v>
      </c>
      <c r="B51" s="13">
        <v>1782151946</v>
      </c>
      <c r="C51" s="222" t="s">
        <v>351</v>
      </c>
      <c r="D51" s="223" t="s">
        <v>26</v>
      </c>
      <c r="E51" s="16">
        <v>0</v>
      </c>
      <c r="F51" s="16">
        <v>0</v>
      </c>
      <c r="G51" s="57" t="s">
        <v>187</v>
      </c>
      <c r="H51" s="18">
        <f t="shared" si="7"/>
        <v>0</v>
      </c>
      <c r="I51" s="16">
        <f t="shared" si="8"/>
        <v>0</v>
      </c>
      <c r="J51" s="16">
        <v>0</v>
      </c>
      <c r="K51" s="16">
        <f t="shared" si="6"/>
        <v>0</v>
      </c>
      <c r="L51" s="33">
        <v>0</v>
      </c>
      <c r="M51" s="34">
        <f t="shared" si="9"/>
        <v>0</v>
      </c>
      <c r="N51" s="35">
        <f t="shared" si="10"/>
        <v>0</v>
      </c>
      <c r="O51" s="36">
        <f t="shared" si="11"/>
        <v>0</v>
      </c>
      <c r="P51" s="64"/>
      <c r="Q51" s="64"/>
      <c r="R51" s="64"/>
    </row>
    <row r="52" spans="1:18" ht="18.75">
      <c r="A52" s="13">
        <v>155</v>
      </c>
      <c r="B52" s="13">
        <v>1532576874</v>
      </c>
      <c r="C52" s="222" t="s">
        <v>368</v>
      </c>
      <c r="D52" s="222" t="s">
        <v>283</v>
      </c>
      <c r="E52" s="16">
        <v>0</v>
      </c>
      <c r="F52" s="16">
        <v>0</v>
      </c>
      <c r="G52" s="57" t="s">
        <v>187</v>
      </c>
      <c r="H52" s="18">
        <f t="shared" si="7"/>
        <v>0</v>
      </c>
      <c r="I52" s="16">
        <f t="shared" si="8"/>
        <v>0</v>
      </c>
      <c r="J52" s="16">
        <v>0</v>
      </c>
      <c r="K52" s="16">
        <f t="shared" si="6"/>
        <v>0</v>
      </c>
      <c r="L52" s="33">
        <v>0</v>
      </c>
      <c r="M52" s="34">
        <f t="shared" si="9"/>
        <v>0</v>
      </c>
      <c r="N52" s="35">
        <f t="shared" si="10"/>
        <v>0</v>
      </c>
      <c r="O52" s="36">
        <f t="shared" si="11"/>
        <v>0</v>
      </c>
    </row>
    <row r="53" spans="1:18" ht="18.75">
      <c r="A53" s="14">
        <v>43</v>
      </c>
      <c r="B53" s="13">
        <v>1853818182</v>
      </c>
      <c r="C53" s="223" t="s">
        <v>356</v>
      </c>
      <c r="D53" s="223" t="s">
        <v>89</v>
      </c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8"/>
        <v>0</v>
      </c>
      <c r="J53" s="16">
        <v>0</v>
      </c>
      <c r="K53" s="16">
        <f t="shared" si="6"/>
        <v>0</v>
      </c>
      <c r="L53" s="33">
        <v>0</v>
      </c>
      <c r="M53" s="34">
        <f t="shared" si="9"/>
        <v>0</v>
      </c>
      <c r="N53" s="35">
        <f t="shared" si="10"/>
        <v>0</v>
      </c>
      <c r="O53" s="36">
        <f t="shared" si="11"/>
        <v>0</v>
      </c>
      <c r="P53" s="64"/>
      <c r="Q53" s="64"/>
    </row>
    <row r="54" spans="1:18" ht="18.75">
      <c r="A54" s="13">
        <v>197</v>
      </c>
      <c r="B54" s="13">
        <v>2012003193</v>
      </c>
      <c r="C54" s="222" t="s">
        <v>388</v>
      </c>
      <c r="D54" s="221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8"/>
        <v>0</v>
      </c>
      <c r="J54" s="16">
        <v>0</v>
      </c>
      <c r="K54" s="16">
        <f t="shared" si="6"/>
        <v>0</v>
      </c>
      <c r="L54" s="33">
        <v>0</v>
      </c>
      <c r="M54" s="34">
        <f t="shared" si="9"/>
        <v>0</v>
      </c>
      <c r="N54" s="35">
        <f t="shared" si="10"/>
        <v>0</v>
      </c>
      <c r="O54" s="36">
        <f t="shared" si="11"/>
        <v>0</v>
      </c>
    </row>
    <row r="55" spans="1:18" ht="18.75">
      <c r="A55" s="14">
        <v>53</v>
      </c>
      <c r="B55" s="13">
        <v>500959924</v>
      </c>
      <c r="C55" s="222" t="s">
        <v>359</v>
      </c>
      <c r="D55" s="224" t="s">
        <v>99</v>
      </c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8"/>
        <v>0</v>
      </c>
      <c r="J55" s="16">
        <v>0</v>
      </c>
      <c r="K55" s="16">
        <f t="shared" ref="K55:K77" si="12">SUM(I55+H55+J55)</f>
        <v>0</v>
      </c>
      <c r="L55" s="33">
        <v>0</v>
      </c>
      <c r="M55" s="34">
        <f t="shared" si="9"/>
        <v>0</v>
      </c>
      <c r="N55" s="35">
        <f t="shared" si="10"/>
        <v>0</v>
      </c>
      <c r="O55" s="36">
        <f t="shared" si="11"/>
        <v>0</v>
      </c>
      <c r="P55" s="64"/>
      <c r="Q55" s="64"/>
      <c r="R55" s="64"/>
    </row>
    <row r="56" spans="1:18" ht="18.75">
      <c r="A56" s="14">
        <v>10</v>
      </c>
      <c r="B56" s="13">
        <v>2108977014</v>
      </c>
      <c r="C56" s="222" t="s">
        <v>353</v>
      </c>
      <c r="D56" s="223" t="s">
        <v>49</v>
      </c>
      <c r="E56" s="16">
        <v>0</v>
      </c>
      <c r="F56" s="16">
        <v>0</v>
      </c>
      <c r="G56" s="57" t="s">
        <v>187</v>
      </c>
      <c r="H56" s="18">
        <f t="shared" si="7"/>
        <v>0</v>
      </c>
      <c r="I56" s="16">
        <f t="shared" si="8"/>
        <v>0</v>
      </c>
      <c r="J56" s="16">
        <v>0</v>
      </c>
      <c r="K56" s="16">
        <f t="shared" si="12"/>
        <v>0</v>
      </c>
      <c r="L56" s="33">
        <v>0</v>
      </c>
      <c r="M56" s="34">
        <f t="shared" si="9"/>
        <v>0</v>
      </c>
      <c r="N56" s="35">
        <f t="shared" si="10"/>
        <v>0</v>
      </c>
      <c r="O56" s="36">
        <f t="shared" si="11"/>
        <v>0</v>
      </c>
      <c r="P56" s="64"/>
      <c r="Q56" s="64"/>
      <c r="R56" s="64"/>
    </row>
    <row r="57" spans="1:18" ht="18.75">
      <c r="A57" s="13">
        <v>164</v>
      </c>
      <c r="B57" s="13">
        <v>1005320430</v>
      </c>
      <c r="C57" s="222" t="s">
        <v>294</v>
      </c>
      <c r="D57" s="220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8"/>
        <v>0</v>
      </c>
      <c r="J57" s="16">
        <v>0</v>
      </c>
      <c r="K57" s="16">
        <f t="shared" si="12"/>
        <v>0</v>
      </c>
      <c r="L57" s="33">
        <v>0</v>
      </c>
      <c r="M57" s="34">
        <f t="shared" si="9"/>
        <v>0</v>
      </c>
      <c r="N57" s="35">
        <f t="shared" si="10"/>
        <v>0</v>
      </c>
      <c r="O57" s="36">
        <f t="shared" si="11"/>
        <v>0</v>
      </c>
    </row>
    <row r="58" spans="1:18" ht="18.75">
      <c r="A58" s="14">
        <v>122</v>
      </c>
      <c r="B58" s="13">
        <v>1940099728</v>
      </c>
      <c r="C58" s="223" t="s">
        <v>228</v>
      </c>
      <c r="D58" s="224"/>
      <c r="E58" s="16">
        <v>0</v>
      </c>
      <c r="F58" s="16">
        <v>0</v>
      </c>
      <c r="G58" s="57" t="s">
        <v>187</v>
      </c>
      <c r="H58" s="18">
        <f t="shared" si="7"/>
        <v>0</v>
      </c>
      <c r="I58" s="16">
        <f t="shared" si="8"/>
        <v>0</v>
      </c>
      <c r="J58" s="16">
        <v>0</v>
      </c>
      <c r="K58" s="16">
        <f t="shared" si="12"/>
        <v>0</v>
      </c>
      <c r="L58" s="33">
        <v>0</v>
      </c>
      <c r="M58" s="34">
        <f t="shared" si="9"/>
        <v>0</v>
      </c>
      <c r="N58" s="35">
        <f t="shared" si="10"/>
        <v>0</v>
      </c>
      <c r="O58" s="36">
        <f t="shared" si="11"/>
        <v>0</v>
      </c>
      <c r="P58" s="64"/>
      <c r="Q58" s="64"/>
      <c r="R58" s="67"/>
    </row>
    <row r="59" spans="1:18" ht="18.75">
      <c r="A59" s="13">
        <v>181</v>
      </c>
      <c r="B59" s="13">
        <v>1467442697</v>
      </c>
      <c r="C59" s="222" t="s">
        <v>341</v>
      </c>
      <c r="D59" s="221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8"/>
        <v>0</v>
      </c>
      <c r="J59" s="16">
        <v>0</v>
      </c>
      <c r="K59" s="16">
        <f t="shared" si="12"/>
        <v>0</v>
      </c>
      <c r="L59" s="33">
        <v>0</v>
      </c>
      <c r="M59" s="34">
        <f t="shared" si="9"/>
        <v>0</v>
      </c>
      <c r="N59" s="35">
        <f t="shared" si="10"/>
        <v>0</v>
      </c>
      <c r="O59" s="36">
        <f t="shared" si="11"/>
        <v>0</v>
      </c>
    </row>
    <row r="60" spans="1:18" ht="18.75">
      <c r="A60" s="13">
        <v>176</v>
      </c>
      <c r="B60" s="13">
        <v>128748910</v>
      </c>
      <c r="C60" s="222" t="s">
        <v>328</v>
      </c>
      <c r="D60" s="221"/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8"/>
        <v>0</v>
      </c>
      <c r="J60" s="16">
        <v>0</v>
      </c>
      <c r="K60" s="16">
        <f t="shared" si="12"/>
        <v>0</v>
      </c>
      <c r="L60" s="33">
        <v>0</v>
      </c>
      <c r="M60" s="34">
        <f t="shared" si="9"/>
        <v>0</v>
      </c>
      <c r="N60" s="35">
        <f t="shared" si="10"/>
        <v>0</v>
      </c>
      <c r="O60" s="36">
        <f t="shared" si="11"/>
        <v>0</v>
      </c>
    </row>
    <row r="61" spans="1:18" ht="18.75">
      <c r="A61" s="13">
        <v>179</v>
      </c>
      <c r="B61" s="13">
        <v>1412638269</v>
      </c>
      <c r="C61" s="223" t="s">
        <v>224</v>
      </c>
      <c r="D61" s="221"/>
      <c r="E61" s="16">
        <v>0</v>
      </c>
      <c r="F61" s="16">
        <v>0</v>
      </c>
      <c r="G61" s="57" t="s">
        <v>187</v>
      </c>
      <c r="H61" s="18">
        <f t="shared" si="7"/>
        <v>0</v>
      </c>
      <c r="I61" s="16">
        <f t="shared" si="8"/>
        <v>0</v>
      </c>
      <c r="J61" s="16">
        <v>0</v>
      </c>
      <c r="K61" s="16">
        <f t="shared" si="12"/>
        <v>0</v>
      </c>
      <c r="L61" s="33">
        <v>0</v>
      </c>
      <c r="M61" s="34">
        <f t="shared" si="9"/>
        <v>0</v>
      </c>
      <c r="N61" s="35">
        <f t="shared" si="10"/>
        <v>0</v>
      </c>
      <c r="O61" s="36">
        <f t="shared" si="11"/>
        <v>0</v>
      </c>
    </row>
    <row r="62" spans="1:18" ht="18.75">
      <c r="A62" s="13">
        <v>173</v>
      </c>
      <c r="B62" s="13">
        <v>1106175185</v>
      </c>
      <c r="C62" s="222" t="s">
        <v>329</v>
      </c>
      <c r="D62" s="221"/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8"/>
        <v>0</v>
      </c>
      <c r="J62" s="16">
        <v>0</v>
      </c>
      <c r="K62" s="16">
        <f t="shared" si="12"/>
        <v>0</v>
      </c>
      <c r="L62" s="33">
        <v>0</v>
      </c>
      <c r="M62" s="34">
        <f t="shared" si="9"/>
        <v>0</v>
      </c>
      <c r="N62" s="35">
        <f t="shared" si="10"/>
        <v>0</v>
      </c>
      <c r="O62" s="36">
        <f t="shared" si="11"/>
        <v>0</v>
      </c>
    </row>
    <row r="63" spans="1:18" ht="18.75">
      <c r="A63" s="13">
        <v>156</v>
      </c>
      <c r="B63" s="13">
        <v>1754610165</v>
      </c>
      <c r="C63" s="222" t="s">
        <v>369</v>
      </c>
      <c r="D63" s="220"/>
      <c r="E63" s="16">
        <v>4</v>
      </c>
      <c r="F63" s="16">
        <v>0</v>
      </c>
      <c r="G63" s="19" t="s">
        <v>333</v>
      </c>
      <c r="H63" s="18">
        <f t="shared" si="7"/>
        <v>5</v>
      </c>
      <c r="I63" s="16">
        <f t="shared" si="8"/>
        <v>0</v>
      </c>
      <c r="J63" s="16">
        <v>0</v>
      </c>
      <c r="K63" s="16">
        <f t="shared" si="12"/>
        <v>5</v>
      </c>
      <c r="L63" s="33">
        <v>0</v>
      </c>
      <c r="M63" s="34">
        <f t="shared" si="9"/>
        <v>5</v>
      </c>
      <c r="N63" s="35">
        <f t="shared" si="10"/>
        <v>8.125</v>
      </c>
      <c r="O63" s="36">
        <f t="shared" si="11"/>
        <v>-3.125</v>
      </c>
    </row>
    <row r="64" spans="1:18" ht="18.75">
      <c r="A64" s="13">
        <v>172</v>
      </c>
      <c r="B64" s="13">
        <v>724061220</v>
      </c>
      <c r="C64" s="222" t="s">
        <v>371</v>
      </c>
      <c r="D64" s="222" t="s">
        <v>330</v>
      </c>
      <c r="E64" s="16">
        <v>4</v>
      </c>
      <c r="F64" s="16">
        <v>0</v>
      </c>
      <c r="G64" s="19" t="s">
        <v>333</v>
      </c>
      <c r="H64" s="18">
        <f t="shared" si="7"/>
        <v>5</v>
      </c>
      <c r="I64" s="16">
        <f t="shared" si="8"/>
        <v>0</v>
      </c>
      <c r="J64" s="16">
        <v>0</v>
      </c>
      <c r="K64" s="16">
        <f t="shared" si="12"/>
        <v>5</v>
      </c>
      <c r="L64" s="33">
        <v>0</v>
      </c>
      <c r="M64" s="34">
        <f t="shared" si="9"/>
        <v>5</v>
      </c>
      <c r="N64" s="35">
        <f t="shared" si="10"/>
        <v>8.125</v>
      </c>
      <c r="O64" s="36">
        <f t="shared" si="11"/>
        <v>-3.125</v>
      </c>
    </row>
    <row r="65" spans="1:18" ht="18.75">
      <c r="A65" s="13">
        <v>195</v>
      </c>
      <c r="B65" s="13">
        <v>1634663314</v>
      </c>
      <c r="C65" s="222" t="s">
        <v>386</v>
      </c>
      <c r="D65" s="221"/>
      <c r="E65" s="16">
        <v>4</v>
      </c>
      <c r="F65" s="16">
        <v>0</v>
      </c>
      <c r="G65" s="19" t="s">
        <v>333</v>
      </c>
      <c r="H65" s="18">
        <f t="shared" si="7"/>
        <v>5</v>
      </c>
      <c r="I65" s="16">
        <f t="shared" si="8"/>
        <v>0</v>
      </c>
      <c r="J65" s="16">
        <v>0</v>
      </c>
      <c r="K65" s="16">
        <f t="shared" si="12"/>
        <v>5</v>
      </c>
      <c r="L65" s="33">
        <v>0</v>
      </c>
      <c r="M65" s="34">
        <f t="shared" si="9"/>
        <v>5</v>
      </c>
      <c r="N65" s="35">
        <f t="shared" si="10"/>
        <v>8.125</v>
      </c>
      <c r="O65" s="36">
        <f t="shared" si="11"/>
        <v>-3.125</v>
      </c>
    </row>
    <row r="66" spans="1:18" ht="18.75">
      <c r="A66" s="13">
        <v>194</v>
      </c>
      <c r="B66" s="13">
        <v>648785109</v>
      </c>
      <c r="C66" s="222" t="s">
        <v>385</v>
      </c>
      <c r="D66" s="221"/>
      <c r="E66" s="16">
        <v>4</v>
      </c>
      <c r="F66" s="16">
        <v>0</v>
      </c>
      <c r="G66" s="19" t="s">
        <v>333</v>
      </c>
      <c r="H66" s="18">
        <f t="shared" si="7"/>
        <v>5</v>
      </c>
      <c r="I66" s="16">
        <f t="shared" si="8"/>
        <v>0</v>
      </c>
      <c r="J66" s="16">
        <v>0</v>
      </c>
      <c r="K66" s="16">
        <f t="shared" si="12"/>
        <v>5</v>
      </c>
      <c r="L66" s="33">
        <v>0</v>
      </c>
      <c r="M66" s="34">
        <f t="shared" si="9"/>
        <v>5</v>
      </c>
      <c r="N66" s="35">
        <f t="shared" si="10"/>
        <v>8.125</v>
      </c>
      <c r="O66" s="36">
        <f t="shared" si="11"/>
        <v>-3.125</v>
      </c>
    </row>
    <row r="67" spans="1:18" ht="18.75">
      <c r="A67" s="13">
        <v>180</v>
      </c>
      <c r="B67" s="13">
        <v>24633249</v>
      </c>
      <c r="C67" s="223" t="s">
        <v>339</v>
      </c>
      <c r="D67" s="221"/>
      <c r="E67" s="16">
        <v>4</v>
      </c>
      <c r="F67" s="16">
        <v>0</v>
      </c>
      <c r="G67" s="19" t="s">
        <v>333</v>
      </c>
      <c r="H67" s="18">
        <f t="shared" si="7"/>
        <v>5</v>
      </c>
      <c r="I67" s="16">
        <f t="shared" si="8"/>
        <v>0</v>
      </c>
      <c r="J67" s="16">
        <v>0</v>
      </c>
      <c r="K67" s="16">
        <f t="shared" si="12"/>
        <v>5</v>
      </c>
      <c r="L67" s="33">
        <v>0</v>
      </c>
      <c r="M67" s="34">
        <f t="shared" si="9"/>
        <v>5</v>
      </c>
      <c r="N67" s="35">
        <f t="shared" si="10"/>
        <v>8.125</v>
      </c>
      <c r="O67" s="36">
        <f t="shared" si="11"/>
        <v>-3.125</v>
      </c>
    </row>
    <row r="68" spans="1:18" ht="18.75">
      <c r="A68" s="13">
        <v>174</v>
      </c>
      <c r="B68" s="13">
        <v>775720958</v>
      </c>
      <c r="C68" s="222" t="s">
        <v>397</v>
      </c>
      <c r="D68" s="222" t="s">
        <v>327</v>
      </c>
      <c r="E68" s="16">
        <v>4</v>
      </c>
      <c r="F68" s="16">
        <v>0</v>
      </c>
      <c r="G68" s="22" t="s">
        <v>334</v>
      </c>
      <c r="H68" s="18">
        <f t="shared" si="7"/>
        <v>5</v>
      </c>
      <c r="I68" s="16">
        <f t="shared" si="8"/>
        <v>0</v>
      </c>
      <c r="J68" s="16">
        <v>0</v>
      </c>
      <c r="K68" s="16">
        <f t="shared" si="12"/>
        <v>5</v>
      </c>
      <c r="L68" s="33">
        <v>0</v>
      </c>
      <c r="M68" s="34">
        <f t="shared" si="9"/>
        <v>5</v>
      </c>
      <c r="N68" s="35">
        <f t="shared" si="10"/>
        <v>6.25</v>
      </c>
      <c r="O68" s="36">
        <f t="shared" si="11"/>
        <v>-1.25</v>
      </c>
    </row>
    <row r="69" spans="1:18" ht="18.75">
      <c r="A69" s="14">
        <v>33</v>
      </c>
      <c r="B69" s="13">
        <v>1006436515</v>
      </c>
      <c r="C69" s="222" t="s">
        <v>355</v>
      </c>
      <c r="D69" s="223" t="s">
        <v>79</v>
      </c>
      <c r="E69" s="16">
        <v>4</v>
      </c>
      <c r="F69" s="16">
        <v>0</v>
      </c>
      <c r="G69" s="22" t="s">
        <v>334</v>
      </c>
      <c r="H69" s="18">
        <f t="shared" ref="H69:H77" si="13">E69+IF(E69&gt;2,(E69-2)*0.5,0)</f>
        <v>5</v>
      </c>
      <c r="I69" s="16">
        <f t="shared" ref="I69:I77" si="14">F69/$T$14</f>
        <v>0</v>
      </c>
      <c r="J69" s="16">
        <v>0</v>
      </c>
      <c r="K69" s="16">
        <f t="shared" si="12"/>
        <v>5</v>
      </c>
      <c r="L69" s="33">
        <v>0</v>
      </c>
      <c r="M69" s="34">
        <f t="shared" ref="M69:M77" si="15">K69+L69</f>
        <v>5</v>
      </c>
      <c r="N69" s="35">
        <f t="shared" ref="N69:N77" si="16">VLOOKUP(G69,$S$3:$T$10,2,FALSE)</f>
        <v>6.25</v>
      </c>
      <c r="O69" s="36">
        <f t="shared" ref="O69:O77" si="17">M69-N69</f>
        <v>-1.25</v>
      </c>
      <c r="P69" s="64"/>
      <c r="Q69" s="64"/>
    </row>
    <row r="70" spans="1:18" ht="18.75">
      <c r="A70" s="13">
        <v>116</v>
      </c>
      <c r="B70" s="13">
        <v>2122596917</v>
      </c>
      <c r="C70" s="222" t="s">
        <v>362</v>
      </c>
      <c r="D70" s="223" t="s">
        <v>217</v>
      </c>
      <c r="E70" s="16">
        <v>4</v>
      </c>
      <c r="F70" s="16">
        <v>0</v>
      </c>
      <c r="G70" s="22" t="s">
        <v>334</v>
      </c>
      <c r="H70" s="18">
        <f t="shared" si="13"/>
        <v>5</v>
      </c>
      <c r="I70" s="16">
        <f t="shared" si="14"/>
        <v>0</v>
      </c>
      <c r="J70" s="16">
        <v>0</v>
      </c>
      <c r="K70" s="16">
        <f t="shared" si="12"/>
        <v>5</v>
      </c>
      <c r="L70" s="33">
        <v>0</v>
      </c>
      <c r="M70" s="34">
        <f t="shared" si="15"/>
        <v>5</v>
      </c>
      <c r="N70" s="35">
        <f t="shared" si="16"/>
        <v>6.25</v>
      </c>
      <c r="O70" s="36">
        <f t="shared" si="17"/>
        <v>-1.25</v>
      </c>
      <c r="P70" s="64"/>
      <c r="Q70" s="64"/>
      <c r="R70" s="86"/>
    </row>
    <row r="71" spans="1:18" ht="18.75">
      <c r="A71" s="13">
        <v>202</v>
      </c>
      <c r="B71" s="13">
        <v>471245585</v>
      </c>
      <c r="C71" s="222" t="s">
        <v>392</v>
      </c>
      <c r="D71" s="221"/>
      <c r="E71" s="16">
        <v>4</v>
      </c>
      <c r="F71" s="16">
        <v>0</v>
      </c>
      <c r="G71" s="22" t="s">
        <v>334</v>
      </c>
      <c r="H71" s="18">
        <f t="shared" si="13"/>
        <v>5</v>
      </c>
      <c r="I71" s="16">
        <f t="shared" si="14"/>
        <v>0</v>
      </c>
      <c r="J71" s="16">
        <v>0</v>
      </c>
      <c r="K71" s="16">
        <f t="shared" si="12"/>
        <v>5</v>
      </c>
      <c r="L71" s="33">
        <v>0</v>
      </c>
      <c r="M71" s="34">
        <f t="shared" si="15"/>
        <v>5</v>
      </c>
      <c r="N71" s="35">
        <f t="shared" si="16"/>
        <v>6.25</v>
      </c>
      <c r="O71" s="36">
        <f t="shared" si="17"/>
        <v>-1.25</v>
      </c>
    </row>
    <row r="72" spans="1:18" ht="18.75">
      <c r="A72" s="13">
        <v>193</v>
      </c>
      <c r="B72" s="13">
        <v>2125731287</v>
      </c>
      <c r="C72" s="222" t="s">
        <v>384</v>
      </c>
      <c r="D72" s="221"/>
      <c r="E72" s="16">
        <v>4</v>
      </c>
      <c r="F72" s="16">
        <v>0</v>
      </c>
      <c r="G72" s="22" t="s">
        <v>334</v>
      </c>
      <c r="H72" s="18">
        <f t="shared" si="13"/>
        <v>5</v>
      </c>
      <c r="I72" s="16">
        <f t="shared" si="14"/>
        <v>0</v>
      </c>
      <c r="J72" s="16">
        <v>0</v>
      </c>
      <c r="K72" s="16">
        <f t="shared" si="12"/>
        <v>5</v>
      </c>
      <c r="L72" s="33">
        <v>0</v>
      </c>
      <c r="M72" s="34">
        <f t="shared" si="15"/>
        <v>5</v>
      </c>
      <c r="N72" s="35">
        <f t="shared" si="16"/>
        <v>6.25</v>
      </c>
      <c r="O72" s="36">
        <f t="shared" si="17"/>
        <v>-1.25</v>
      </c>
    </row>
    <row r="73" spans="1:18" ht="18.75">
      <c r="A73" s="14">
        <v>15</v>
      </c>
      <c r="B73" s="13">
        <v>388960345</v>
      </c>
      <c r="C73" s="223" t="s">
        <v>59</v>
      </c>
      <c r="D73" s="224"/>
      <c r="E73" s="16">
        <v>4</v>
      </c>
      <c r="F73" s="16">
        <v>0</v>
      </c>
      <c r="G73" s="23" t="s">
        <v>335</v>
      </c>
      <c r="H73" s="18">
        <f t="shared" si="13"/>
        <v>5</v>
      </c>
      <c r="I73" s="16">
        <f t="shared" si="14"/>
        <v>0</v>
      </c>
      <c r="J73" s="16">
        <v>0</v>
      </c>
      <c r="K73" s="16">
        <f t="shared" si="12"/>
        <v>5</v>
      </c>
      <c r="L73" s="33">
        <v>0</v>
      </c>
      <c r="M73" s="34">
        <f t="shared" si="15"/>
        <v>5</v>
      </c>
      <c r="N73" s="35">
        <f t="shared" si="16"/>
        <v>4.375</v>
      </c>
      <c r="O73" s="36">
        <f t="shared" si="17"/>
        <v>0.625</v>
      </c>
      <c r="P73" s="64"/>
      <c r="Q73" s="64"/>
      <c r="R73" s="64"/>
    </row>
    <row r="74" spans="1:18" ht="18.75">
      <c r="A74" s="13">
        <v>185</v>
      </c>
      <c r="B74" s="13">
        <v>30705222</v>
      </c>
      <c r="C74" s="222" t="s">
        <v>376</v>
      </c>
      <c r="D74" s="221"/>
      <c r="E74" s="16">
        <v>4</v>
      </c>
      <c r="F74" s="16">
        <v>0</v>
      </c>
      <c r="G74" s="23" t="s">
        <v>335</v>
      </c>
      <c r="H74" s="18">
        <f t="shared" si="13"/>
        <v>5</v>
      </c>
      <c r="I74" s="16">
        <f t="shared" si="14"/>
        <v>0</v>
      </c>
      <c r="J74" s="16">
        <v>0</v>
      </c>
      <c r="K74" s="16">
        <f t="shared" si="12"/>
        <v>5</v>
      </c>
      <c r="L74" s="33">
        <v>0</v>
      </c>
      <c r="M74" s="34">
        <f t="shared" si="15"/>
        <v>5</v>
      </c>
      <c r="N74" s="35">
        <f t="shared" si="16"/>
        <v>4.375</v>
      </c>
      <c r="O74" s="36">
        <f t="shared" si="17"/>
        <v>0.625</v>
      </c>
    </row>
    <row r="75" spans="1:18" ht="18.75">
      <c r="A75" s="13">
        <v>178</v>
      </c>
      <c r="B75" s="13">
        <v>1059185275</v>
      </c>
      <c r="C75" s="222" t="s">
        <v>372</v>
      </c>
      <c r="D75" s="221"/>
      <c r="E75" s="16">
        <v>4</v>
      </c>
      <c r="F75" s="16">
        <v>0</v>
      </c>
      <c r="G75" s="23" t="s">
        <v>335</v>
      </c>
      <c r="H75" s="18">
        <f t="shared" si="13"/>
        <v>5</v>
      </c>
      <c r="I75" s="16">
        <f t="shared" si="14"/>
        <v>0</v>
      </c>
      <c r="J75" s="16">
        <v>0</v>
      </c>
      <c r="K75" s="16">
        <f t="shared" si="12"/>
        <v>5</v>
      </c>
      <c r="L75" s="33">
        <v>0</v>
      </c>
      <c r="M75" s="34">
        <f t="shared" si="15"/>
        <v>5</v>
      </c>
      <c r="N75" s="35">
        <f t="shared" si="16"/>
        <v>4.375</v>
      </c>
      <c r="O75" s="36">
        <f t="shared" si="17"/>
        <v>0.625</v>
      </c>
    </row>
    <row r="76" spans="1:18" ht="18.75">
      <c r="A76" s="13">
        <v>189</v>
      </c>
      <c r="B76" s="13">
        <v>522812489</v>
      </c>
      <c r="C76" s="222" t="s">
        <v>380</v>
      </c>
      <c r="D76" s="221"/>
      <c r="E76" s="16">
        <v>4</v>
      </c>
      <c r="F76" s="16">
        <v>0</v>
      </c>
      <c r="G76" s="23" t="s">
        <v>335</v>
      </c>
      <c r="H76" s="18">
        <f t="shared" si="13"/>
        <v>5</v>
      </c>
      <c r="I76" s="16">
        <f t="shared" si="14"/>
        <v>0</v>
      </c>
      <c r="J76" s="16">
        <v>0</v>
      </c>
      <c r="K76" s="16">
        <f t="shared" si="12"/>
        <v>5</v>
      </c>
      <c r="L76" s="33">
        <v>0</v>
      </c>
      <c r="M76" s="34">
        <f t="shared" si="15"/>
        <v>5</v>
      </c>
      <c r="N76" s="35">
        <f t="shared" si="16"/>
        <v>4.375</v>
      </c>
      <c r="O76" s="36">
        <f t="shared" si="17"/>
        <v>0.625</v>
      </c>
    </row>
    <row r="77" spans="1:18" ht="18.75">
      <c r="A77" s="13">
        <v>207</v>
      </c>
      <c r="B77" s="13">
        <v>721273803</v>
      </c>
      <c r="C77" s="226" t="s">
        <v>399</v>
      </c>
      <c r="D77" s="221"/>
      <c r="E77" s="16">
        <v>4</v>
      </c>
      <c r="F77" s="16">
        <v>0</v>
      </c>
      <c r="G77" s="23" t="s">
        <v>335</v>
      </c>
      <c r="H77" s="18">
        <f t="shared" si="13"/>
        <v>5</v>
      </c>
      <c r="I77" s="16">
        <f t="shared" si="14"/>
        <v>0</v>
      </c>
      <c r="J77" s="16">
        <v>0</v>
      </c>
      <c r="K77" s="16">
        <f t="shared" si="12"/>
        <v>5</v>
      </c>
      <c r="L77" s="33">
        <v>0</v>
      </c>
      <c r="M77" s="34">
        <f t="shared" si="15"/>
        <v>5</v>
      </c>
      <c r="N77" s="35">
        <f t="shared" si="16"/>
        <v>4.375</v>
      </c>
      <c r="O77" s="36">
        <f t="shared" si="17"/>
        <v>0.625</v>
      </c>
    </row>
  </sheetData>
  <autoFilter ref="A4:R77" xr:uid="{00000000-0009-0000-0000-00002E000000}">
    <sortState xmlns:xlrd2="http://schemas.microsoft.com/office/spreadsheetml/2017/richdata2" ref="A5:R77">
      <sortCondition ref="G4:G48"/>
    </sortState>
  </autoFilter>
  <mergeCells count="4">
    <mergeCell ref="A1:O1"/>
    <mergeCell ref="A2:O2"/>
    <mergeCell ref="A3:D3"/>
    <mergeCell ref="G3:O3"/>
  </mergeCells>
  <phoneticPr fontId="22" type="noConversion"/>
  <conditionalFormatting sqref="J5:J47 J49 J51 J53 J55 J57 J59 J61 J63 J65 J67 J69 J71 J73 J75 E5:F77">
    <cfRule type="cellIs" dxfId="103" priority="3" operator="lessThan">
      <formula>1</formula>
    </cfRule>
  </conditionalFormatting>
  <conditionalFormatting sqref="J48 J50 J52 J54 J56 J58 J60 J62 J64 J66 J68 J70 J72 J74 J76:J77">
    <cfRule type="cellIs" dxfId="102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AAAF-FA58-4556-AFB1-4E9EC8EE23AD}">
  <sheetPr codeName="Sheet53"/>
  <dimension ref="A1:X79"/>
  <sheetViews>
    <sheetView topLeftCell="A52" zoomScale="86" zoomScaleNormal="86" workbookViewId="0">
      <selection activeCell="O5" sqref="O5:O79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统计：二三傻")</f>
        <v>157区 活动中心2020年9月19日分包贡献明细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30"/>
      <c r="Q1" s="230"/>
      <c r="R1" s="230"/>
      <c r="S1" s="38" t="s">
        <v>104</v>
      </c>
      <c r="T1" s="5">
        <v>55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31"/>
      <c r="Q2" s="231"/>
      <c r="R2" s="231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32" t="s">
        <v>114</v>
      </c>
      <c r="F3" s="233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29"/>
      <c r="Q3" s="229"/>
      <c r="R3" s="229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27" t="s">
        <v>11</v>
      </c>
      <c r="B4" s="228" t="s">
        <v>167</v>
      </c>
      <c r="C4" s="227" t="s">
        <v>12</v>
      </c>
      <c r="D4" s="227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28" t="s">
        <v>171</v>
      </c>
      <c r="M4" s="32" t="s">
        <v>23</v>
      </c>
      <c r="N4" s="228" t="s">
        <v>22</v>
      </c>
      <c r="O4" s="228" t="s">
        <v>172</v>
      </c>
      <c r="P4" s="228" t="s">
        <v>115</v>
      </c>
      <c r="Q4" s="228" t="s">
        <v>116</v>
      </c>
      <c r="R4" s="228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26</v>
      </c>
      <c r="B5" s="13">
        <v>1754932067</v>
      </c>
      <c r="C5" s="222" t="s">
        <v>354</v>
      </c>
      <c r="D5" s="223" t="s">
        <v>72</v>
      </c>
      <c r="E5" s="16">
        <v>4</v>
      </c>
      <c r="F5" s="16">
        <v>60</v>
      </c>
      <c r="G5" s="43" t="s">
        <v>166</v>
      </c>
      <c r="H5" s="18">
        <f t="shared" ref="H5:H36" si="0">E5+IF(E5&gt;2,(E5-2)*0.5,0)</f>
        <v>5</v>
      </c>
      <c r="I5" s="16">
        <f t="shared" ref="I5:I36" si="1">F5/$T$14</f>
        <v>1.2</v>
      </c>
      <c r="J5" s="16">
        <v>0</v>
      </c>
      <c r="K5" s="16">
        <f t="shared" ref="K5:K36" si="2">SUM(I5+H5+J5)</f>
        <v>6.2</v>
      </c>
      <c r="L5" s="33">
        <v>5</v>
      </c>
      <c r="M5" s="34">
        <f t="shared" ref="M5:M36" si="3">K5+L5</f>
        <v>11.2</v>
      </c>
      <c r="N5" s="35">
        <f t="shared" ref="N5:N36" si="4">VLOOKUP(G5,$S$3:$T$10,2,FALSE)</f>
        <v>11.875</v>
      </c>
      <c r="O5" s="36">
        <f t="shared" ref="O5:O36" si="5">M5-N5</f>
        <v>-0.67500000000000071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4">
        <v>46</v>
      </c>
      <c r="B6" s="13">
        <v>2109182835</v>
      </c>
      <c r="C6" s="222" t="s">
        <v>357</v>
      </c>
      <c r="D6" s="223" t="s">
        <v>92</v>
      </c>
      <c r="E6" s="16">
        <v>4</v>
      </c>
      <c r="F6" s="16">
        <v>60</v>
      </c>
      <c r="G6" s="43" t="s">
        <v>166</v>
      </c>
      <c r="H6" s="18">
        <f t="shared" si="0"/>
        <v>5</v>
      </c>
      <c r="I6" s="16">
        <f t="shared" si="1"/>
        <v>1.2</v>
      </c>
      <c r="J6" s="16">
        <v>0</v>
      </c>
      <c r="K6" s="16">
        <f t="shared" si="2"/>
        <v>6.2</v>
      </c>
      <c r="L6" s="33">
        <v>5</v>
      </c>
      <c r="M6" s="34">
        <f t="shared" si="3"/>
        <v>11.2</v>
      </c>
      <c r="N6" s="35">
        <f t="shared" si="4"/>
        <v>11.875</v>
      </c>
      <c r="O6" s="36">
        <f t="shared" si="5"/>
        <v>-0.67500000000000071</v>
      </c>
      <c r="P6" s="18"/>
      <c r="Q6" s="18"/>
      <c r="R6" s="18"/>
      <c r="S6" s="23"/>
      <c r="T6" s="44"/>
      <c r="U6" s="46"/>
      <c r="V6" s="46"/>
      <c r="W6" s="46"/>
      <c r="X6" s="46"/>
    </row>
    <row r="7" spans="1:24" s="1" customFormat="1" ht="18.75">
      <c r="A7" s="14">
        <v>82</v>
      </c>
      <c r="B7" s="13">
        <v>982362214</v>
      </c>
      <c r="C7" s="222" t="s">
        <v>360</v>
      </c>
      <c r="D7" s="223" t="s">
        <v>144</v>
      </c>
      <c r="E7" s="16">
        <v>4</v>
      </c>
      <c r="F7" s="16">
        <v>60</v>
      </c>
      <c r="G7" s="43" t="s">
        <v>166</v>
      </c>
      <c r="H7" s="18">
        <f t="shared" si="0"/>
        <v>5</v>
      </c>
      <c r="I7" s="16">
        <f t="shared" si="1"/>
        <v>1.2</v>
      </c>
      <c r="J7" s="16">
        <v>0</v>
      </c>
      <c r="K7" s="16">
        <f t="shared" si="2"/>
        <v>6.2</v>
      </c>
      <c r="L7" s="33">
        <v>5</v>
      </c>
      <c r="M7" s="34">
        <f t="shared" si="3"/>
        <v>11.2</v>
      </c>
      <c r="N7" s="35">
        <f t="shared" si="4"/>
        <v>11.875</v>
      </c>
      <c r="O7" s="36">
        <f t="shared" si="5"/>
        <v>-0.67500000000000071</v>
      </c>
      <c r="P7" s="18"/>
      <c r="Q7" s="18"/>
      <c r="R7" s="18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128</v>
      </c>
      <c r="B8" s="13">
        <v>1214614935</v>
      </c>
      <c r="C8" s="222" t="s">
        <v>365</v>
      </c>
      <c r="D8" s="225" t="s">
        <v>257</v>
      </c>
      <c r="E8" s="16">
        <v>4</v>
      </c>
      <c r="F8" s="16">
        <v>60</v>
      </c>
      <c r="G8" s="43" t="s">
        <v>166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5</v>
      </c>
      <c r="M8" s="34">
        <f t="shared" si="3"/>
        <v>11.2</v>
      </c>
      <c r="N8" s="35">
        <f t="shared" si="4"/>
        <v>11.875</v>
      </c>
      <c r="O8" s="36">
        <f t="shared" si="5"/>
        <v>-0.67500000000000071</v>
      </c>
      <c r="P8" s="18"/>
      <c r="Q8" s="18"/>
      <c r="R8" s="47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182</v>
      </c>
      <c r="B9" s="13">
        <v>828260319</v>
      </c>
      <c r="C9" s="222" t="s">
        <v>373</v>
      </c>
      <c r="D9" s="221"/>
      <c r="E9" s="16">
        <v>4</v>
      </c>
      <c r="F9" s="16">
        <v>60</v>
      </c>
      <c r="G9" s="43" t="s">
        <v>166</v>
      </c>
      <c r="H9" s="18">
        <f t="shared" si="0"/>
        <v>5</v>
      </c>
      <c r="I9" s="16">
        <f t="shared" si="1"/>
        <v>1.2</v>
      </c>
      <c r="J9" s="16">
        <v>0</v>
      </c>
      <c r="K9" s="16">
        <f t="shared" si="2"/>
        <v>6.2</v>
      </c>
      <c r="L9" s="33">
        <v>5</v>
      </c>
      <c r="M9" s="34">
        <f t="shared" si="3"/>
        <v>11.2</v>
      </c>
      <c r="N9" s="35">
        <f t="shared" si="4"/>
        <v>11.875</v>
      </c>
      <c r="O9" s="36">
        <f t="shared" si="5"/>
        <v>-0.67500000000000071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186</v>
      </c>
      <c r="B10" s="13">
        <v>595953188</v>
      </c>
      <c r="C10" s="222" t="s">
        <v>407</v>
      </c>
      <c r="D10" s="222" t="s">
        <v>377</v>
      </c>
      <c r="E10" s="16">
        <v>4</v>
      </c>
      <c r="F10" s="16">
        <v>60</v>
      </c>
      <c r="G10" s="43" t="s">
        <v>166</v>
      </c>
      <c r="H10" s="18">
        <f t="shared" si="0"/>
        <v>5</v>
      </c>
      <c r="I10" s="16">
        <f t="shared" si="1"/>
        <v>1.2</v>
      </c>
      <c r="J10" s="16">
        <v>0</v>
      </c>
      <c r="K10" s="16">
        <f t="shared" si="2"/>
        <v>6.2</v>
      </c>
      <c r="L10" s="33">
        <v>5</v>
      </c>
      <c r="M10" s="34">
        <f t="shared" si="3"/>
        <v>11.2</v>
      </c>
      <c r="N10" s="35">
        <f t="shared" si="4"/>
        <v>11.875</v>
      </c>
      <c r="O10" s="36">
        <f t="shared" si="5"/>
        <v>-0.67500000000000071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191</v>
      </c>
      <c r="B11" s="13">
        <v>1037173857</v>
      </c>
      <c r="C11" s="222" t="s">
        <v>382</v>
      </c>
      <c r="D11" s="221"/>
      <c r="E11" s="16">
        <v>4</v>
      </c>
      <c r="F11" s="16">
        <v>60</v>
      </c>
      <c r="G11" s="43" t="s">
        <v>166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5</v>
      </c>
      <c r="M11" s="34">
        <f t="shared" si="3"/>
        <v>11.2</v>
      </c>
      <c r="N11" s="35">
        <f t="shared" si="4"/>
        <v>11.875</v>
      </c>
      <c r="O11" s="36">
        <f t="shared" si="5"/>
        <v>-0.67500000000000071</v>
      </c>
      <c r="P11" s="4"/>
      <c r="Q11" s="4"/>
      <c r="R11" s="4"/>
      <c r="S11" s="50"/>
    </row>
    <row r="12" spans="1:24" s="1" customFormat="1" ht="18.75">
      <c r="A12" s="13">
        <v>198</v>
      </c>
      <c r="B12" s="13">
        <v>723448640</v>
      </c>
      <c r="C12" s="222" t="s">
        <v>389</v>
      </c>
      <c r="D12" s="221"/>
      <c r="E12" s="16">
        <v>4</v>
      </c>
      <c r="F12" s="16">
        <v>60</v>
      </c>
      <c r="G12" s="43" t="s">
        <v>166</v>
      </c>
      <c r="H12" s="18">
        <f t="shared" si="0"/>
        <v>5</v>
      </c>
      <c r="I12" s="16">
        <f t="shared" si="1"/>
        <v>1.2</v>
      </c>
      <c r="J12" s="16">
        <v>0</v>
      </c>
      <c r="K12" s="16">
        <f t="shared" si="2"/>
        <v>6.2</v>
      </c>
      <c r="L12" s="33">
        <v>5</v>
      </c>
      <c r="M12" s="34">
        <f t="shared" si="3"/>
        <v>11.2</v>
      </c>
      <c r="N12" s="35">
        <f t="shared" si="4"/>
        <v>11.875</v>
      </c>
      <c r="O12" s="36">
        <f t="shared" si="5"/>
        <v>-0.67500000000000071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3">
        <v>205</v>
      </c>
      <c r="B13" s="13">
        <v>141303545</v>
      </c>
      <c r="C13" s="222" t="s">
        <v>395</v>
      </c>
      <c r="D13" s="221"/>
      <c r="E13" s="16">
        <v>4</v>
      </c>
      <c r="F13" s="16">
        <v>60</v>
      </c>
      <c r="G13" s="45" t="s">
        <v>173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5</v>
      </c>
      <c r="M13" s="34">
        <f t="shared" si="3"/>
        <v>11.2</v>
      </c>
      <c r="N13" s="35">
        <f t="shared" si="4"/>
        <v>9.6875</v>
      </c>
      <c r="O13" s="36">
        <f t="shared" si="5"/>
        <v>1.5124999999999993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208</v>
      </c>
      <c r="B14" s="13">
        <v>92129464</v>
      </c>
      <c r="C14" s="222" t="s">
        <v>401</v>
      </c>
      <c r="D14" s="221"/>
      <c r="E14" s="16">
        <v>4</v>
      </c>
      <c r="F14" s="16">
        <v>60</v>
      </c>
      <c r="G14" s="45" t="s">
        <v>173</v>
      </c>
      <c r="H14" s="18">
        <f t="shared" si="0"/>
        <v>5</v>
      </c>
      <c r="I14" s="16">
        <f t="shared" si="1"/>
        <v>1.2</v>
      </c>
      <c r="J14" s="16">
        <v>0</v>
      </c>
      <c r="K14" s="16">
        <f t="shared" si="2"/>
        <v>6.2</v>
      </c>
      <c r="L14" s="33">
        <v>5</v>
      </c>
      <c r="M14" s="34">
        <f t="shared" si="3"/>
        <v>11.2</v>
      </c>
      <c r="N14" s="35">
        <f t="shared" si="4"/>
        <v>9.6875</v>
      </c>
      <c r="O14" s="36">
        <f t="shared" si="5"/>
        <v>1.5124999999999993</v>
      </c>
      <c r="P14" s="4"/>
      <c r="Q14" s="4"/>
      <c r="R14" s="4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3">
        <v>143</v>
      </c>
      <c r="B15" s="13">
        <v>1963007427</v>
      </c>
      <c r="C15" s="222" t="s">
        <v>367</v>
      </c>
      <c r="D15" s="222" t="s">
        <v>270</v>
      </c>
      <c r="E15" s="16">
        <v>4</v>
      </c>
      <c r="F15" s="16">
        <v>60</v>
      </c>
      <c r="G15" s="45" t="s">
        <v>173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5</v>
      </c>
      <c r="M15" s="34">
        <f t="shared" si="3"/>
        <v>11.2</v>
      </c>
      <c r="N15" s="35">
        <f t="shared" si="4"/>
        <v>9.6875</v>
      </c>
      <c r="O15" s="36">
        <f t="shared" si="5"/>
        <v>1.5124999999999993</v>
      </c>
      <c r="P15" s="18"/>
      <c r="Q15" s="18"/>
      <c r="R15" s="47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187</v>
      </c>
      <c r="B16" s="13">
        <v>1241038267</v>
      </c>
      <c r="C16" s="222" t="s">
        <v>378</v>
      </c>
      <c r="D16" s="221"/>
      <c r="E16" s="16">
        <v>4</v>
      </c>
      <c r="F16" s="16">
        <v>60</v>
      </c>
      <c r="G16" s="45" t="s">
        <v>173</v>
      </c>
      <c r="H16" s="18">
        <f t="shared" si="0"/>
        <v>5</v>
      </c>
      <c r="I16" s="16">
        <f t="shared" si="1"/>
        <v>1.2</v>
      </c>
      <c r="J16" s="16">
        <v>0</v>
      </c>
      <c r="K16" s="16">
        <f t="shared" si="2"/>
        <v>6.2</v>
      </c>
      <c r="L16" s="33">
        <v>5</v>
      </c>
      <c r="M16" s="34">
        <f t="shared" si="3"/>
        <v>11.2</v>
      </c>
      <c r="N16" s="35">
        <f t="shared" si="4"/>
        <v>9.6875</v>
      </c>
      <c r="O16" s="36">
        <f t="shared" si="5"/>
        <v>1.5124999999999993</v>
      </c>
      <c r="P16" s="4"/>
      <c r="Q16" s="4"/>
      <c r="R16" s="4"/>
      <c r="S16" s="1" t="s">
        <v>213</v>
      </c>
      <c r="T16" s="53">
        <v>9</v>
      </c>
      <c r="U16" s="1"/>
      <c r="V16" s="1"/>
      <c r="W16" s="1"/>
      <c r="X16" s="1"/>
    </row>
    <row r="17" spans="1:24" s="2" customFormat="1" ht="18.75">
      <c r="A17" s="13">
        <v>188</v>
      </c>
      <c r="B17" s="13">
        <v>1504984957</v>
      </c>
      <c r="C17" s="222" t="s">
        <v>379</v>
      </c>
      <c r="D17" s="221"/>
      <c r="E17" s="16">
        <v>4</v>
      </c>
      <c r="F17" s="16">
        <v>60</v>
      </c>
      <c r="G17" s="45" t="s">
        <v>173</v>
      </c>
      <c r="H17" s="18">
        <f t="shared" si="0"/>
        <v>5</v>
      </c>
      <c r="I17" s="16">
        <f t="shared" si="1"/>
        <v>1.2</v>
      </c>
      <c r="J17" s="16">
        <v>0</v>
      </c>
      <c r="K17" s="16">
        <f t="shared" si="2"/>
        <v>6.2</v>
      </c>
      <c r="L17" s="33">
        <v>5</v>
      </c>
      <c r="M17" s="34">
        <f t="shared" si="3"/>
        <v>11.2</v>
      </c>
      <c r="N17" s="35">
        <f t="shared" si="4"/>
        <v>9.6875</v>
      </c>
      <c r="O17" s="36">
        <f t="shared" si="5"/>
        <v>1.5124999999999993</v>
      </c>
      <c r="P17" s="4"/>
      <c r="Q17" s="4"/>
      <c r="R17" s="4"/>
      <c r="S17" s="1" t="s">
        <v>214</v>
      </c>
      <c r="T17" s="53">
        <v>19</v>
      </c>
      <c r="U17" s="1"/>
      <c r="V17" s="1"/>
      <c r="W17" s="1"/>
      <c r="X17" s="1"/>
    </row>
    <row r="18" spans="1:24" s="2" customFormat="1" ht="18.75">
      <c r="A18" s="13">
        <v>190</v>
      </c>
      <c r="B18" s="13">
        <v>684634207</v>
      </c>
      <c r="C18" s="222" t="s">
        <v>381</v>
      </c>
      <c r="D18" s="221"/>
      <c r="E18" s="16">
        <v>4</v>
      </c>
      <c r="F18" s="16">
        <v>60</v>
      </c>
      <c r="G18" s="45" t="s">
        <v>173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5</v>
      </c>
      <c r="M18" s="34">
        <f t="shared" si="3"/>
        <v>11.2</v>
      </c>
      <c r="N18" s="35">
        <f t="shared" si="4"/>
        <v>9.6875</v>
      </c>
      <c r="O18" s="36">
        <f t="shared" si="5"/>
        <v>1.5124999999999993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3">
        <v>209</v>
      </c>
      <c r="B19" s="13">
        <v>1525950050</v>
      </c>
      <c r="C19" s="222" t="s">
        <v>408</v>
      </c>
      <c r="D19" s="222" t="s">
        <v>402</v>
      </c>
      <c r="E19" s="16">
        <v>4</v>
      </c>
      <c r="F19" s="16">
        <v>60</v>
      </c>
      <c r="G19" s="45" t="s">
        <v>173</v>
      </c>
      <c r="H19" s="18">
        <f t="shared" si="0"/>
        <v>5</v>
      </c>
      <c r="I19" s="16">
        <f t="shared" si="1"/>
        <v>1.2</v>
      </c>
      <c r="J19" s="16">
        <v>0</v>
      </c>
      <c r="K19" s="16">
        <f t="shared" si="2"/>
        <v>6.2</v>
      </c>
      <c r="L19" s="33">
        <v>5</v>
      </c>
      <c r="M19" s="34">
        <f t="shared" si="3"/>
        <v>11.2</v>
      </c>
      <c r="N19" s="35">
        <f t="shared" si="4"/>
        <v>9.6875</v>
      </c>
      <c r="O19" s="36">
        <f t="shared" si="5"/>
        <v>1.5124999999999993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3">
        <v>183</v>
      </c>
      <c r="B20" s="13">
        <v>1250030371</v>
      </c>
      <c r="C20" s="222" t="s">
        <v>406</v>
      </c>
      <c r="D20" s="222" t="s">
        <v>374</v>
      </c>
      <c r="E20" s="16">
        <v>4</v>
      </c>
      <c r="F20" s="16">
        <v>60</v>
      </c>
      <c r="G20" s="45" t="s">
        <v>173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3.5</v>
      </c>
      <c r="M20" s="34">
        <f t="shared" si="3"/>
        <v>9.6999999999999993</v>
      </c>
      <c r="N20" s="35">
        <f t="shared" si="4"/>
        <v>9.6875</v>
      </c>
      <c r="O20" s="36">
        <f t="shared" si="5"/>
        <v>1.2499999999999289E-2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3">
        <v>184</v>
      </c>
      <c r="B21" s="13">
        <v>1814130074</v>
      </c>
      <c r="C21" s="222" t="s">
        <v>375</v>
      </c>
      <c r="D21" s="221"/>
      <c r="E21" s="16">
        <v>4</v>
      </c>
      <c r="F21" s="16">
        <v>60</v>
      </c>
      <c r="G21" s="23" t="s">
        <v>175</v>
      </c>
      <c r="H21" s="18">
        <f t="shared" si="0"/>
        <v>5</v>
      </c>
      <c r="I21" s="16">
        <f t="shared" si="1"/>
        <v>1.2</v>
      </c>
      <c r="J21" s="16">
        <v>0</v>
      </c>
      <c r="K21" s="16">
        <f t="shared" si="2"/>
        <v>6.2</v>
      </c>
      <c r="L21" s="33">
        <v>3.5</v>
      </c>
      <c r="M21" s="34">
        <f t="shared" si="3"/>
        <v>9.6999999999999993</v>
      </c>
      <c r="N21" s="35">
        <f t="shared" si="4"/>
        <v>7.5</v>
      </c>
      <c r="O21" s="36">
        <f t="shared" si="5"/>
        <v>2.1999999999999993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210</v>
      </c>
      <c r="B22" s="13">
        <v>1675792665</v>
      </c>
      <c r="C22" s="222" t="s">
        <v>403</v>
      </c>
      <c r="D22" s="221"/>
      <c r="E22" s="16">
        <v>4</v>
      </c>
      <c r="F22" s="16">
        <v>60</v>
      </c>
      <c r="G22" s="23" t="s">
        <v>175</v>
      </c>
      <c r="H22" s="18">
        <f t="shared" si="0"/>
        <v>5</v>
      </c>
      <c r="I22" s="16">
        <f t="shared" si="1"/>
        <v>1.2</v>
      </c>
      <c r="J22" s="16">
        <v>0</v>
      </c>
      <c r="K22" s="16">
        <f t="shared" si="2"/>
        <v>6.2</v>
      </c>
      <c r="L22" s="33">
        <v>3.5</v>
      </c>
      <c r="M22" s="34">
        <f t="shared" si="3"/>
        <v>9.6999999999999993</v>
      </c>
      <c r="N22" s="35">
        <f t="shared" si="4"/>
        <v>7.5</v>
      </c>
      <c r="O22" s="36">
        <f t="shared" si="5"/>
        <v>2.1999999999999993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4">
        <v>120</v>
      </c>
      <c r="B23" s="13">
        <v>171422146</v>
      </c>
      <c r="C23" s="222" t="s">
        <v>363</v>
      </c>
      <c r="D23" s="223" t="s">
        <v>246</v>
      </c>
      <c r="E23" s="16">
        <v>3</v>
      </c>
      <c r="F23" s="16">
        <v>60</v>
      </c>
      <c r="G23" s="23" t="s">
        <v>175</v>
      </c>
      <c r="H23" s="18">
        <f t="shared" si="0"/>
        <v>3.5</v>
      </c>
      <c r="I23" s="16">
        <f t="shared" si="1"/>
        <v>1.2</v>
      </c>
      <c r="J23" s="16">
        <v>0</v>
      </c>
      <c r="K23" s="16">
        <f t="shared" si="2"/>
        <v>4.7</v>
      </c>
      <c r="L23" s="33">
        <v>5</v>
      </c>
      <c r="M23" s="34">
        <f t="shared" si="3"/>
        <v>9.6999999999999993</v>
      </c>
      <c r="N23" s="35">
        <f t="shared" si="4"/>
        <v>7.5</v>
      </c>
      <c r="O23" s="36">
        <f t="shared" si="5"/>
        <v>2.1999999999999993</v>
      </c>
      <c r="P23" s="18"/>
      <c r="Q23" s="18"/>
      <c r="R23" s="48"/>
    </row>
    <row r="24" spans="1:24" s="1" customFormat="1" ht="18.75">
      <c r="A24" s="13">
        <v>196</v>
      </c>
      <c r="B24" s="13">
        <v>1065641844</v>
      </c>
      <c r="C24" s="222" t="s">
        <v>387</v>
      </c>
      <c r="D24" s="221"/>
      <c r="E24" s="16">
        <v>3</v>
      </c>
      <c r="F24" s="16">
        <v>60</v>
      </c>
      <c r="G24" s="23" t="s">
        <v>175</v>
      </c>
      <c r="H24" s="18">
        <f t="shared" si="0"/>
        <v>3.5</v>
      </c>
      <c r="I24" s="16">
        <f t="shared" si="1"/>
        <v>1.2</v>
      </c>
      <c r="J24" s="16">
        <v>0</v>
      </c>
      <c r="K24" s="16">
        <f t="shared" si="2"/>
        <v>4.7</v>
      </c>
      <c r="L24" s="33">
        <v>3.5</v>
      </c>
      <c r="M24" s="34">
        <f t="shared" si="3"/>
        <v>8.1999999999999993</v>
      </c>
      <c r="N24" s="35">
        <f t="shared" si="4"/>
        <v>7.5</v>
      </c>
      <c r="O24" s="36">
        <f t="shared" si="5"/>
        <v>0.69999999999999929</v>
      </c>
      <c r="P24" s="4"/>
      <c r="Q24" s="4"/>
      <c r="R24" s="4"/>
    </row>
    <row r="25" spans="1:24" s="1" customFormat="1" ht="18.75">
      <c r="A25" s="13">
        <v>110</v>
      </c>
      <c r="B25" s="13">
        <v>1968703358</v>
      </c>
      <c r="C25" s="222" t="s">
        <v>361</v>
      </c>
      <c r="D25" s="223" t="s">
        <v>239</v>
      </c>
      <c r="E25" s="16">
        <v>3</v>
      </c>
      <c r="F25" s="16">
        <v>60</v>
      </c>
      <c r="G25" s="23" t="s">
        <v>175</v>
      </c>
      <c r="H25" s="18">
        <f t="shared" si="0"/>
        <v>3.5</v>
      </c>
      <c r="I25" s="16">
        <f t="shared" si="1"/>
        <v>1.2</v>
      </c>
      <c r="J25" s="16">
        <v>0</v>
      </c>
      <c r="K25" s="16">
        <f t="shared" si="2"/>
        <v>4.7</v>
      </c>
      <c r="L25" s="33">
        <v>3.5</v>
      </c>
      <c r="M25" s="34">
        <f t="shared" si="3"/>
        <v>8.1999999999999993</v>
      </c>
      <c r="N25" s="35">
        <f t="shared" si="4"/>
        <v>7.5</v>
      </c>
      <c r="O25" s="36">
        <f t="shared" si="5"/>
        <v>0.69999999999999929</v>
      </c>
      <c r="P25" s="18"/>
      <c r="Q25" s="18"/>
      <c r="R25" s="33"/>
    </row>
    <row r="26" spans="1:24" s="1" customFormat="1" ht="18.75" customHeight="1">
      <c r="A26" s="14">
        <v>5</v>
      </c>
      <c r="B26" s="13">
        <v>1044399218</v>
      </c>
      <c r="C26" s="222" t="s">
        <v>352</v>
      </c>
      <c r="D26" s="223" t="s">
        <v>39</v>
      </c>
      <c r="E26" s="16">
        <v>4</v>
      </c>
      <c r="F26" s="16">
        <v>50</v>
      </c>
      <c r="G26" s="23" t="s">
        <v>175</v>
      </c>
      <c r="H26" s="18">
        <f t="shared" si="0"/>
        <v>5</v>
      </c>
      <c r="I26" s="16">
        <f t="shared" si="1"/>
        <v>1</v>
      </c>
      <c r="J26" s="16">
        <v>0</v>
      </c>
      <c r="K26" s="16">
        <f t="shared" si="2"/>
        <v>6</v>
      </c>
      <c r="L26" s="33">
        <v>2</v>
      </c>
      <c r="M26" s="34">
        <f t="shared" si="3"/>
        <v>8</v>
      </c>
      <c r="N26" s="35">
        <f t="shared" si="4"/>
        <v>7.5</v>
      </c>
      <c r="O26" s="36">
        <f t="shared" si="5"/>
        <v>0.5</v>
      </c>
      <c r="P26" s="18"/>
      <c r="Q26" s="18"/>
      <c r="R26" s="18"/>
    </row>
    <row r="27" spans="1:24" s="1" customFormat="1" ht="18.75">
      <c r="A27" s="14">
        <v>103</v>
      </c>
      <c r="B27" s="13">
        <v>1540443440</v>
      </c>
      <c r="C27" s="223" t="s">
        <v>326</v>
      </c>
      <c r="D27" s="223" t="s">
        <v>193</v>
      </c>
      <c r="E27" s="16">
        <v>4</v>
      </c>
      <c r="F27" s="16">
        <v>50</v>
      </c>
      <c r="G27" s="23" t="s">
        <v>175</v>
      </c>
      <c r="H27" s="18">
        <f t="shared" si="0"/>
        <v>5</v>
      </c>
      <c r="I27" s="16">
        <f t="shared" si="1"/>
        <v>1</v>
      </c>
      <c r="J27" s="16">
        <v>0</v>
      </c>
      <c r="K27" s="16">
        <f t="shared" si="2"/>
        <v>6</v>
      </c>
      <c r="L27" s="33">
        <v>2</v>
      </c>
      <c r="M27" s="34">
        <f t="shared" si="3"/>
        <v>8</v>
      </c>
      <c r="N27" s="35">
        <f t="shared" si="4"/>
        <v>7.5</v>
      </c>
      <c r="O27" s="36">
        <f t="shared" si="5"/>
        <v>0.5</v>
      </c>
      <c r="P27" s="18"/>
      <c r="Q27" s="18"/>
      <c r="R27" s="18"/>
    </row>
    <row r="28" spans="1:24" s="1" customFormat="1" ht="18.75">
      <c r="A28" s="13">
        <v>130</v>
      </c>
      <c r="B28" s="13">
        <v>1957463045</v>
      </c>
      <c r="C28" s="222" t="s">
        <v>409</v>
      </c>
      <c r="D28" s="222" t="s">
        <v>238</v>
      </c>
      <c r="E28" s="16">
        <v>2</v>
      </c>
      <c r="F28" s="16">
        <v>50</v>
      </c>
      <c r="G28" s="23" t="s">
        <v>175</v>
      </c>
      <c r="H28" s="18">
        <f t="shared" si="0"/>
        <v>2</v>
      </c>
      <c r="I28" s="16">
        <f t="shared" si="1"/>
        <v>1</v>
      </c>
      <c r="J28" s="16">
        <v>0</v>
      </c>
      <c r="K28" s="16">
        <f t="shared" si="2"/>
        <v>3</v>
      </c>
      <c r="L28" s="33">
        <v>5</v>
      </c>
      <c r="M28" s="34">
        <f t="shared" si="3"/>
        <v>8</v>
      </c>
      <c r="N28" s="35">
        <f t="shared" si="4"/>
        <v>7.5</v>
      </c>
      <c r="O28" s="36">
        <f t="shared" si="5"/>
        <v>0.5</v>
      </c>
      <c r="P28" s="18"/>
      <c r="Q28" s="18"/>
      <c r="R28" s="47"/>
    </row>
    <row r="29" spans="1:24" s="2" customFormat="1" ht="20.25">
      <c r="A29" s="13">
        <v>213</v>
      </c>
      <c r="B29" s="13">
        <v>311361673</v>
      </c>
      <c r="C29" s="222" t="s">
        <v>349</v>
      </c>
      <c r="D29" s="4"/>
      <c r="E29" s="16">
        <v>4</v>
      </c>
      <c r="F29" s="16">
        <v>50</v>
      </c>
      <c r="G29" s="23" t="s">
        <v>175</v>
      </c>
      <c r="H29" s="18">
        <f t="shared" si="0"/>
        <v>5</v>
      </c>
      <c r="I29" s="16">
        <f t="shared" si="1"/>
        <v>1</v>
      </c>
      <c r="J29" s="16">
        <v>0</v>
      </c>
      <c r="K29" s="16">
        <f t="shared" si="2"/>
        <v>6</v>
      </c>
      <c r="L29" s="33">
        <v>1</v>
      </c>
      <c r="M29" s="34">
        <f t="shared" si="3"/>
        <v>7</v>
      </c>
      <c r="N29" s="35">
        <f t="shared" si="4"/>
        <v>7.5</v>
      </c>
      <c r="O29" s="36">
        <f t="shared" si="5"/>
        <v>-0.5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3">
        <v>178</v>
      </c>
      <c r="B30" s="13">
        <v>1059185275</v>
      </c>
      <c r="C30" s="222" t="s">
        <v>372</v>
      </c>
      <c r="D30" s="221"/>
      <c r="E30" s="16">
        <v>4</v>
      </c>
      <c r="F30" s="16">
        <v>60</v>
      </c>
      <c r="G30" s="23" t="s">
        <v>175</v>
      </c>
      <c r="H30" s="18">
        <f t="shared" si="0"/>
        <v>5</v>
      </c>
      <c r="I30" s="16">
        <f t="shared" si="1"/>
        <v>1.2</v>
      </c>
      <c r="J30" s="16">
        <v>0</v>
      </c>
      <c r="K30" s="16">
        <f t="shared" si="2"/>
        <v>6.2</v>
      </c>
      <c r="L30" s="33">
        <v>0.625</v>
      </c>
      <c r="M30" s="34">
        <f t="shared" si="3"/>
        <v>6.8250000000000002</v>
      </c>
      <c r="N30" s="35">
        <f t="shared" si="4"/>
        <v>7.5</v>
      </c>
      <c r="O30" s="36">
        <f t="shared" si="5"/>
        <v>-0.67499999999999982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3">
        <v>185</v>
      </c>
      <c r="B31" s="13">
        <v>30705222</v>
      </c>
      <c r="C31" s="222" t="s">
        <v>376</v>
      </c>
      <c r="D31" s="221"/>
      <c r="E31" s="16">
        <v>4</v>
      </c>
      <c r="F31" s="16">
        <v>60</v>
      </c>
      <c r="G31" s="23" t="s">
        <v>175</v>
      </c>
      <c r="H31" s="18">
        <f t="shared" si="0"/>
        <v>5</v>
      </c>
      <c r="I31" s="16">
        <f t="shared" si="1"/>
        <v>1.2</v>
      </c>
      <c r="J31" s="16">
        <v>0</v>
      </c>
      <c r="K31" s="16">
        <f t="shared" si="2"/>
        <v>6.2</v>
      </c>
      <c r="L31" s="33">
        <v>0.625</v>
      </c>
      <c r="M31" s="34">
        <f t="shared" si="3"/>
        <v>6.8250000000000002</v>
      </c>
      <c r="N31" s="35">
        <f t="shared" si="4"/>
        <v>7.5</v>
      </c>
      <c r="O31" s="36">
        <f t="shared" si="5"/>
        <v>-0.67499999999999982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3">
        <v>189</v>
      </c>
      <c r="B32" s="13">
        <v>522812489</v>
      </c>
      <c r="C32" s="222" t="s">
        <v>380</v>
      </c>
      <c r="D32" s="221"/>
      <c r="E32" s="16">
        <v>4</v>
      </c>
      <c r="F32" s="16">
        <v>60</v>
      </c>
      <c r="G32" s="23" t="s">
        <v>175</v>
      </c>
      <c r="H32" s="18">
        <f t="shared" si="0"/>
        <v>5</v>
      </c>
      <c r="I32" s="16">
        <f t="shared" si="1"/>
        <v>1.2</v>
      </c>
      <c r="J32" s="16">
        <v>0</v>
      </c>
      <c r="K32" s="16">
        <f t="shared" si="2"/>
        <v>6.2</v>
      </c>
      <c r="L32" s="33">
        <v>0.625</v>
      </c>
      <c r="M32" s="34">
        <f t="shared" si="3"/>
        <v>6.8250000000000002</v>
      </c>
      <c r="N32" s="35">
        <f t="shared" si="4"/>
        <v>7.5</v>
      </c>
      <c r="O32" s="36">
        <f t="shared" si="5"/>
        <v>-0.67499999999999982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148</v>
      </c>
      <c r="B33" s="13">
        <v>1579518877</v>
      </c>
      <c r="C33" s="222" t="s">
        <v>274</v>
      </c>
      <c r="D33" s="225"/>
      <c r="E33" s="16">
        <v>4</v>
      </c>
      <c r="F33" s="16">
        <v>40</v>
      </c>
      <c r="G33" s="57" t="s">
        <v>187</v>
      </c>
      <c r="H33" s="18">
        <f t="shared" si="0"/>
        <v>5</v>
      </c>
      <c r="I33" s="16">
        <f t="shared" si="1"/>
        <v>0.8</v>
      </c>
      <c r="J33" s="16">
        <v>0</v>
      </c>
      <c r="K33" s="16">
        <f t="shared" si="2"/>
        <v>5.8</v>
      </c>
      <c r="L33" s="33">
        <v>1</v>
      </c>
      <c r="M33" s="34">
        <f t="shared" si="3"/>
        <v>6.8</v>
      </c>
      <c r="N33" s="35">
        <f t="shared" si="4"/>
        <v>0</v>
      </c>
      <c r="O33" s="36">
        <f t="shared" si="5"/>
        <v>6.8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3">
        <v>141</v>
      </c>
      <c r="B34" s="13">
        <v>1190305158</v>
      </c>
      <c r="C34" s="222" t="s">
        <v>261</v>
      </c>
      <c r="D34" s="225"/>
      <c r="E34" s="16">
        <v>3</v>
      </c>
      <c r="F34" s="16">
        <v>60</v>
      </c>
      <c r="G34" s="57" t="s">
        <v>187</v>
      </c>
      <c r="H34" s="18">
        <f t="shared" si="0"/>
        <v>3.5</v>
      </c>
      <c r="I34" s="16">
        <f t="shared" si="1"/>
        <v>1.2</v>
      </c>
      <c r="J34" s="16">
        <v>0</v>
      </c>
      <c r="K34" s="16">
        <f t="shared" si="2"/>
        <v>4.7</v>
      </c>
      <c r="L34" s="33">
        <v>2</v>
      </c>
      <c r="M34" s="34">
        <f t="shared" si="3"/>
        <v>6.7</v>
      </c>
      <c r="N34" s="35">
        <f t="shared" si="4"/>
        <v>0</v>
      </c>
      <c r="O34" s="36">
        <f t="shared" si="5"/>
        <v>6.7</v>
      </c>
      <c r="P34" s="18"/>
      <c r="Q34" s="18"/>
      <c r="R34" s="47"/>
      <c r="S34" s="1"/>
      <c r="T34" s="1"/>
      <c r="U34" s="1"/>
      <c r="V34" s="1"/>
      <c r="W34" s="1"/>
      <c r="X34" s="1"/>
    </row>
    <row r="35" spans="1:24" s="2" customFormat="1" ht="18.75">
      <c r="A35" s="14">
        <v>15</v>
      </c>
      <c r="B35" s="13">
        <v>388960345</v>
      </c>
      <c r="C35" s="223" t="s">
        <v>59</v>
      </c>
      <c r="D35" s="224"/>
      <c r="E35" s="16">
        <v>3</v>
      </c>
      <c r="F35" s="16">
        <v>60</v>
      </c>
      <c r="G35" s="57" t="s">
        <v>187</v>
      </c>
      <c r="H35" s="18">
        <f t="shared" si="0"/>
        <v>3.5</v>
      </c>
      <c r="I35" s="16">
        <f t="shared" si="1"/>
        <v>1.2</v>
      </c>
      <c r="J35" s="16">
        <v>0</v>
      </c>
      <c r="K35" s="16">
        <f t="shared" si="2"/>
        <v>4.7</v>
      </c>
      <c r="L35" s="33">
        <v>0.625</v>
      </c>
      <c r="M35" s="34">
        <f t="shared" si="3"/>
        <v>5.3250000000000002</v>
      </c>
      <c r="N35" s="35">
        <f t="shared" si="4"/>
        <v>0</v>
      </c>
      <c r="O35" s="36">
        <f t="shared" si="5"/>
        <v>5.3250000000000002</v>
      </c>
      <c r="P35" s="18"/>
      <c r="Q35" s="18"/>
      <c r="R35" s="18"/>
      <c r="S35" s="1"/>
      <c r="T35" s="1"/>
      <c r="U35" s="1"/>
      <c r="V35" s="1"/>
      <c r="W35" s="1"/>
      <c r="X35" s="1"/>
    </row>
    <row r="36" spans="1:24" s="2" customFormat="1" ht="18.75">
      <c r="A36" s="13">
        <v>206</v>
      </c>
      <c r="B36" s="13">
        <v>1835375380</v>
      </c>
      <c r="C36" s="222" t="s">
        <v>396</v>
      </c>
      <c r="D36" s="221"/>
      <c r="E36" s="16">
        <v>2</v>
      </c>
      <c r="F36" s="16">
        <v>60</v>
      </c>
      <c r="G36" s="57" t="s">
        <v>187</v>
      </c>
      <c r="H36" s="18">
        <f t="shared" si="0"/>
        <v>2</v>
      </c>
      <c r="I36" s="16">
        <f t="shared" si="1"/>
        <v>1.2</v>
      </c>
      <c r="J36" s="16">
        <v>0</v>
      </c>
      <c r="K36" s="16">
        <f t="shared" si="2"/>
        <v>3.2</v>
      </c>
      <c r="L36" s="33">
        <v>2</v>
      </c>
      <c r="M36" s="34">
        <f t="shared" si="3"/>
        <v>5.2</v>
      </c>
      <c r="N36" s="35">
        <f t="shared" si="4"/>
        <v>0</v>
      </c>
      <c r="O36" s="36">
        <f t="shared" si="5"/>
        <v>5.2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203</v>
      </c>
      <c r="B37" s="13">
        <v>382695365</v>
      </c>
      <c r="C37" s="222" t="s">
        <v>393</v>
      </c>
      <c r="D37" s="221"/>
      <c r="E37" s="16">
        <v>1</v>
      </c>
      <c r="F37" s="16">
        <v>30</v>
      </c>
      <c r="G37" s="57" t="s">
        <v>187</v>
      </c>
      <c r="H37" s="18">
        <f t="shared" ref="H37:H68" si="6">E37+IF(E37&gt;2,(E37-2)*0.5,0)</f>
        <v>1</v>
      </c>
      <c r="I37" s="16">
        <f t="shared" ref="I37:I68" si="7">F37/$T$14</f>
        <v>0.6</v>
      </c>
      <c r="J37" s="16">
        <v>0</v>
      </c>
      <c r="K37" s="16">
        <f t="shared" ref="K37:K58" si="8">SUM(I37+H37+J37)</f>
        <v>1.6</v>
      </c>
      <c r="L37" s="33">
        <v>3.5</v>
      </c>
      <c r="M37" s="34">
        <f t="shared" ref="M37:M68" si="9">K37+L37</f>
        <v>5.0999999999999996</v>
      </c>
      <c r="N37" s="35">
        <f t="shared" ref="N37:N68" si="10">VLOOKUP(G37,$S$3:$T$10,2,FALSE)</f>
        <v>0</v>
      </c>
      <c r="O37" s="36">
        <f t="shared" ref="O37:O68" si="11">M37-N37</f>
        <v>5.0999999999999996</v>
      </c>
      <c r="P37" s="4"/>
      <c r="Q37" s="4"/>
      <c r="R37" s="4"/>
    </row>
    <row r="38" spans="1:24" s="2" customFormat="1" ht="18.75">
      <c r="A38" s="13">
        <v>200</v>
      </c>
      <c r="B38" s="13">
        <v>967589156</v>
      </c>
      <c r="C38" s="222" t="s">
        <v>390</v>
      </c>
      <c r="D38" s="221"/>
      <c r="E38" s="16">
        <v>0</v>
      </c>
      <c r="F38" s="16">
        <v>0</v>
      </c>
      <c r="G38" s="57" t="s">
        <v>187</v>
      </c>
      <c r="H38" s="18">
        <f t="shared" si="6"/>
        <v>0</v>
      </c>
      <c r="I38" s="16">
        <f t="shared" si="7"/>
        <v>0</v>
      </c>
      <c r="J38" s="16">
        <v>0</v>
      </c>
      <c r="K38" s="16">
        <f t="shared" si="8"/>
        <v>0</v>
      </c>
      <c r="L38" s="33">
        <v>5</v>
      </c>
      <c r="M38" s="34">
        <f t="shared" si="9"/>
        <v>5</v>
      </c>
      <c r="N38" s="35">
        <f t="shared" si="10"/>
        <v>0</v>
      </c>
      <c r="O38" s="36">
        <f t="shared" si="11"/>
        <v>5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174</v>
      </c>
      <c r="B39" s="13">
        <v>775720958</v>
      </c>
      <c r="C39" s="222" t="s">
        <v>397</v>
      </c>
      <c r="D39" s="222" t="s">
        <v>327</v>
      </c>
      <c r="E39" s="16">
        <v>4</v>
      </c>
      <c r="F39" s="16">
        <v>55</v>
      </c>
      <c r="G39" s="57" t="s">
        <v>187</v>
      </c>
      <c r="H39" s="18">
        <f t="shared" si="6"/>
        <v>5</v>
      </c>
      <c r="I39" s="16">
        <f t="shared" si="7"/>
        <v>1.1000000000000001</v>
      </c>
      <c r="J39" s="16">
        <v>0</v>
      </c>
      <c r="K39" s="16">
        <f t="shared" si="8"/>
        <v>6.1</v>
      </c>
      <c r="L39" s="33">
        <v>-1.25</v>
      </c>
      <c r="M39" s="34">
        <f t="shared" si="9"/>
        <v>4.8499999999999996</v>
      </c>
      <c r="N39" s="35">
        <f t="shared" si="10"/>
        <v>0</v>
      </c>
      <c r="O39" s="36">
        <f t="shared" si="11"/>
        <v>4.8499999999999996</v>
      </c>
      <c r="P39" s="4"/>
      <c r="Q39" s="4"/>
      <c r="R39" s="4"/>
    </row>
    <row r="40" spans="1:24" ht="18.75">
      <c r="A40" s="13">
        <v>201</v>
      </c>
      <c r="B40" s="13">
        <v>251334814</v>
      </c>
      <c r="C40" s="222" t="s">
        <v>391</v>
      </c>
      <c r="D40" s="243"/>
      <c r="E40" s="16">
        <v>3</v>
      </c>
      <c r="F40" s="16">
        <v>0</v>
      </c>
      <c r="G40" s="57" t="s">
        <v>187</v>
      </c>
      <c r="H40" s="18">
        <f t="shared" si="6"/>
        <v>3.5</v>
      </c>
      <c r="I40" s="16">
        <f t="shared" si="7"/>
        <v>0</v>
      </c>
      <c r="J40" s="16">
        <v>0</v>
      </c>
      <c r="K40" s="16">
        <f t="shared" si="8"/>
        <v>3.5</v>
      </c>
      <c r="L40" s="33">
        <v>1</v>
      </c>
      <c r="M40" s="34">
        <f t="shared" si="9"/>
        <v>4.5</v>
      </c>
      <c r="N40" s="35">
        <f t="shared" si="10"/>
        <v>0</v>
      </c>
      <c r="O40" s="36">
        <f t="shared" si="11"/>
        <v>4.5</v>
      </c>
      <c r="P40" s="4"/>
      <c r="Q40" s="4"/>
      <c r="R40" s="4"/>
    </row>
    <row r="41" spans="1:24" ht="18.75">
      <c r="A41" s="13">
        <v>211</v>
      </c>
      <c r="B41" s="13">
        <v>1030769255</v>
      </c>
      <c r="C41" s="222" t="s">
        <v>404</v>
      </c>
      <c r="D41" s="221"/>
      <c r="E41" s="16">
        <v>1</v>
      </c>
      <c r="F41" s="16">
        <v>60</v>
      </c>
      <c r="G41" s="57" t="s">
        <v>187</v>
      </c>
      <c r="H41" s="18">
        <f t="shared" si="6"/>
        <v>1</v>
      </c>
      <c r="I41" s="16">
        <f t="shared" si="7"/>
        <v>1.2</v>
      </c>
      <c r="J41" s="16">
        <v>0</v>
      </c>
      <c r="K41" s="16">
        <f t="shared" si="8"/>
        <v>2.2000000000000002</v>
      </c>
      <c r="L41" s="33">
        <v>2</v>
      </c>
      <c r="M41" s="34">
        <f t="shared" si="9"/>
        <v>4.2</v>
      </c>
      <c r="N41" s="35">
        <f t="shared" si="10"/>
        <v>0</v>
      </c>
      <c r="O41" s="36">
        <f t="shared" si="11"/>
        <v>4.2</v>
      </c>
      <c r="P41" s="4"/>
      <c r="Q41" s="4"/>
      <c r="R41" s="4"/>
    </row>
    <row r="42" spans="1:24" ht="20.25">
      <c r="A42" s="13">
        <v>214</v>
      </c>
      <c r="B42" s="13">
        <v>2130976604</v>
      </c>
      <c r="C42" s="222" t="s">
        <v>410</v>
      </c>
      <c r="E42" s="16">
        <v>2</v>
      </c>
      <c r="F42" s="16">
        <v>60</v>
      </c>
      <c r="G42" s="57" t="s">
        <v>187</v>
      </c>
      <c r="H42" s="18">
        <f t="shared" si="6"/>
        <v>2</v>
      </c>
      <c r="I42" s="16">
        <f t="shared" si="7"/>
        <v>1.2</v>
      </c>
      <c r="J42" s="16">
        <v>0</v>
      </c>
      <c r="K42" s="16">
        <f t="shared" si="8"/>
        <v>3.2</v>
      </c>
      <c r="L42" s="33">
        <v>1</v>
      </c>
      <c r="M42" s="34">
        <f t="shared" si="9"/>
        <v>4.2</v>
      </c>
      <c r="N42" s="35">
        <f t="shared" si="10"/>
        <v>0</v>
      </c>
      <c r="O42" s="36">
        <f t="shared" si="11"/>
        <v>4.2</v>
      </c>
      <c r="P42" s="4"/>
      <c r="Q42" s="4"/>
      <c r="R42" s="4"/>
    </row>
    <row r="43" spans="1:24" ht="18.75">
      <c r="A43" s="14">
        <v>33</v>
      </c>
      <c r="B43" s="13">
        <v>1006436515</v>
      </c>
      <c r="C43" s="222" t="s">
        <v>355</v>
      </c>
      <c r="D43" s="223" t="s">
        <v>79</v>
      </c>
      <c r="E43" s="16">
        <v>3</v>
      </c>
      <c r="F43" s="16">
        <v>60</v>
      </c>
      <c r="G43" s="57" t="s">
        <v>187</v>
      </c>
      <c r="H43" s="18">
        <f t="shared" si="6"/>
        <v>3.5</v>
      </c>
      <c r="I43" s="16">
        <f t="shared" si="7"/>
        <v>1.2</v>
      </c>
      <c r="J43" s="16">
        <v>0</v>
      </c>
      <c r="K43" s="16">
        <f t="shared" si="8"/>
        <v>4.7</v>
      </c>
      <c r="L43" s="33">
        <v>-1.25</v>
      </c>
      <c r="M43" s="34">
        <f t="shared" si="9"/>
        <v>3.45</v>
      </c>
      <c r="N43" s="35">
        <f t="shared" si="10"/>
        <v>0</v>
      </c>
      <c r="O43" s="36">
        <f t="shared" si="11"/>
        <v>3.45</v>
      </c>
      <c r="P43" s="18"/>
      <c r="Q43" s="18"/>
      <c r="R43" s="4"/>
    </row>
    <row r="44" spans="1:24" ht="18.75">
      <c r="A44" s="13">
        <v>197</v>
      </c>
      <c r="B44" s="13">
        <v>2012003193</v>
      </c>
      <c r="C44" s="222" t="s">
        <v>388</v>
      </c>
      <c r="D44" s="243"/>
      <c r="E44" s="16">
        <v>2</v>
      </c>
      <c r="F44" s="16">
        <v>60</v>
      </c>
      <c r="G44" s="57" t="s">
        <v>187</v>
      </c>
      <c r="H44" s="18">
        <f t="shared" si="6"/>
        <v>2</v>
      </c>
      <c r="I44" s="16">
        <f t="shared" si="7"/>
        <v>1.2</v>
      </c>
      <c r="J44" s="16">
        <v>0</v>
      </c>
      <c r="K44" s="16">
        <f t="shared" si="8"/>
        <v>3.2</v>
      </c>
      <c r="L44" s="33">
        <v>0</v>
      </c>
      <c r="M44" s="34">
        <f t="shared" si="9"/>
        <v>3.2</v>
      </c>
      <c r="N44" s="35">
        <f t="shared" si="10"/>
        <v>0</v>
      </c>
      <c r="O44" s="36">
        <f t="shared" si="11"/>
        <v>3.2</v>
      </c>
      <c r="P44" s="4"/>
      <c r="Q44" s="4"/>
      <c r="R44" s="4"/>
    </row>
    <row r="45" spans="1:24" ht="18.75">
      <c r="A45" s="13">
        <v>192</v>
      </c>
      <c r="B45" s="13">
        <v>1725281178</v>
      </c>
      <c r="C45" s="222" t="s">
        <v>383</v>
      </c>
      <c r="D45" s="221"/>
      <c r="E45" s="16">
        <v>1</v>
      </c>
      <c r="F45" s="16">
        <v>60</v>
      </c>
      <c r="G45" s="57" t="s">
        <v>187</v>
      </c>
      <c r="H45" s="18">
        <f t="shared" si="6"/>
        <v>1</v>
      </c>
      <c r="I45" s="16">
        <f t="shared" si="7"/>
        <v>1.2</v>
      </c>
      <c r="J45" s="16">
        <v>0</v>
      </c>
      <c r="K45" s="16">
        <f t="shared" si="8"/>
        <v>2.2000000000000002</v>
      </c>
      <c r="L45" s="33">
        <v>1</v>
      </c>
      <c r="M45" s="34">
        <f t="shared" si="9"/>
        <v>3.2</v>
      </c>
      <c r="N45" s="35">
        <f t="shared" si="10"/>
        <v>0</v>
      </c>
      <c r="O45" s="36">
        <f t="shared" si="11"/>
        <v>3.2</v>
      </c>
      <c r="P45" s="4"/>
      <c r="Q45" s="4"/>
      <c r="R45" s="4"/>
    </row>
    <row r="46" spans="1:24" ht="18.75">
      <c r="A46" s="13">
        <v>172</v>
      </c>
      <c r="B46" s="13">
        <v>724061220</v>
      </c>
      <c r="C46" s="222" t="s">
        <v>371</v>
      </c>
      <c r="D46" s="222" t="s">
        <v>330</v>
      </c>
      <c r="E46" s="16">
        <v>4</v>
      </c>
      <c r="F46" s="16">
        <v>60</v>
      </c>
      <c r="G46" s="57" t="s">
        <v>187</v>
      </c>
      <c r="H46" s="18">
        <f t="shared" si="6"/>
        <v>5</v>
      </c>
      <c r="I46" s="16">
        <f t="shared" si="7"/>
        <v>1.2</v>
      </c>
      <c r="J46" s="16">
        <v>0</v>
      </c>
      <c r="K46" s="16">
        <f t="shared" si="8"/>
        <v>6.2</v>
      </c>
      <c r="L46" s="33">
        <v>-3.125</v>
      </c>
      <c r="M46" s="34">
        <f t="shared" si="9"/>
        <v>3.0750000000000002</v>
      </c>
      <c r="N46" s="35">
        <f t="shared" si="10"/>
        <v>0</v>
      </c>
      <c r="O46" s="36">
        <f t="shared" si="11"/>
        <v>3.0750000000000002</v>
      </c>
      <c r="P46" s="4"/>
      <c r="Q46" s="4"/>
      <c r="R46" s="4"/>
    </row>
    <row r="47" spans="1:24" ht="18.75">
      <c r="A47" s="13">
        <v>156</v>
      </c>
      <c r="B47" s="13">
        <v>1754610165</v>
      </c>
      <c r="C47" s="222" t="s">
        <v>369</v>
      </c>
      <c r="D47" s="220"/>
      <c r="E47" s="16">
        <v>4</v>
      </c>
      <c r="F47" s="16">
        <v>50</v>
      </c>
      <c r="G47" s="57" t="s">
        <v>187</v>
      </c>
      <c r="H47" s="18">
        <f t="shared" si="6"/>
        <v>5</v>
      </c>
      <c r="I47" s="16">
        <f t="shared" si="7"/>
        <v>1</v>
      </c>
      <c r="J47" s="16">
        <v>0</v>
      </c>
      <c r="K47" s="16">
        <f t="shared" si="8"/>
        <v>6</v>
      </c>
      <c r="L47" s="33">
        <v>-3.125</v>
      </c>
      <c r="M47" s="34">
        <f t="shared" si="9"/>
        <v>2.875</v>
      </c>
      <c r="N47" s="35">
        <f t="shared" si="10"/>
        <v>0</v>
      </c>
      <c r="O47" s="36">
        <f t="shared" si="11"/>
        <v>2.875</v>
      </c>
      <c r="P47" s="4"/>
      <c r="Q47" s="4"/>
      <c r="R47" s="4"/>
    </row>
    <row r="48" spans="1:24" ht="18.75">
      <c r="A48" s="13">
        <v>116</v>
      </c>
      <c r="B48" s="13">
        <v>2122596917</v>
      </c>
      <c r="C48" s="222" t="s">
        <v>362</v>
      </c>
      <c r="D48" s="223" t="s">
        <v>217</v>
      </c>
      <c r="E48" s="16">
        <v>2</v>
      </c>
      <c r="F48" s="16">
        <v>60</v>
      </c>
      <c r="G48" s="57" t="s">
        <v>187</v>
      </c>
      <c r="H48" s="18">
        <f t="shared" si="6"/>
        <v>2</v>
      </c>
      <c r="I48" s="16">
        <f t="shared" si="7"/>
        <v>1.2</v>
      </c>
      <c r="J48" s="16">
        <v>0</v>
      </c>
      <c r="K48" s="16">
        <f t="shared" si="8"/>
        <v>3.2</v>
      </c>
      <c r="L48" s="33">
        <v>-1.25</v>
      </c>
      <c r="M48" s="34">
        <f t="shared" si="9"/>
        <v>1.9500000000000002</v>
      </c>
      <c r="N48" s="35">
        <f t="shared" si="10"/>
        <v>0</v>
      </c>
      <c r="O48" s="36">
        <f t="shared" si="11"/>
        <v>1.9500000000000002</v>
      </c>
      <c r="P48" s="64"/>
      <c r="Q48" s="64"/>
      <c r="R48" s="86"/>
    </row>
    <row r="49" spans="1:18" ht="18.75">
      <c r="A49" s="13">
        <v>202</v>
      </c>
      <c r="B49" s="13">
        <v>471245585</v>
      </c>
      <c r="C49" s="222" t="s">
        <v>392</v>
      </c>
      <c r="D49" s="221"/>
      <c r="E49" s="16">
        <v>2</v>
      </c>
      <c r="F49" s="16">
        <v>60</v>
      </c>
      <c r="G49" s="57" t="s">
        <v>187</v>
      </c>
      <c r="H49" s="18">
        <f t="shared" si="6"/>
        <v>2</v>
      </c>
      <c r="I49" s="16">
        <f t="shared" si="7"/>
        <v>1.2</v>
      </c>
      <c r="J49" s="16">
        <v>0</v>
      </c>
      <c r="K49" s="16">
        <f t="shared" si="8"/>
        <v>3.2</v>
      </c>
      <c r="L49" s="33">
        <v>-1.25</v>
      </c>
      <c r="M49" s="34">
        <f t="shared" si="9"/>
        <v>1.9500000000000002</v>
      </c>
      <c r="N49" s="35">
        <f t="shared" si="10"/>
        <v>0</v>
      </c>
      <c r="O49" s="36">
        <f t="shared" si="11"/>
        <v>1.9500000000000002</v>
      </c>
    </row>
    <row r="50" spans="1:18" ht="18.75">
      <c r="A50" s="13">
        <v>193</v>
      </c>
      <c r="B50" s="13">
        <v>2125731287</v>
      </c>
      <c r="C50" s="222" t="s">
        <v>384</v>
      </c>
      <c r="D50" s="221"/>
      <c r="E50" s="16">
        <v>2</v>
      </c>
      <c r="F50" s="16">
        <v>50</v>
      </c>
      <c r="G50" s="57" t="s">
        <v>187</v>
      </c>
      <c r="H50" s="18">
        <f t="shared" si="6"/>
        <v>2</v>
      </c>
      <c r="I50" s="16">
        <f t="shared" si="7"/>
        <v>1</v>
      </c>
      <c r="J50" s="16">
        <v>0</v>
      </c>
      <c r="K50" s="16">
        <f t="shared" si="8"/>
        <v>3</v>
      </c>
      <c r="L50" s="33">
        <v>-1.25</v>
      </c>
      <c r="M50" s="34">
        <f t="shared" si="9"/>
        <v>1.75</v>
      </c>
      <c r="N50" s="35">
        <f t="shared" si="10"/>
        <v>0</v>
      </c>
      <c r="O50" s="36">
        <f t="shared" si="11"/>
        <v>1.75</v>
      </c>
    </row>
    <row r="51" spans="1:18" ht="18.75">
      <c r="A51" s="13">
        <v>195</v>
      </c>
      <c r="B51" s="13">
        <v>1634663314</v>
      </c>
      <c r="C51" s="222" t="s">
        <v>386</v>
      </c>
      <c r="D51" s="221"/>
      <c r="E51" s="16">
        <v>3</v>
      </c>
      <c r="F51" s="16">
        <v>60</v>
      </c>
      <c r="G51" s="57" t="s">
        <v>187</v>
      </c>
      <c r="H51" s="18">
        <f t="shared" si="6"/>
        <v>3.5</v>
      </c>
      <c r="I51" s="16">
        <f t="shared" si="7"/>
        <v>1.2</v>
      </c>
      <c r="J51" s="16">
        <v>0</v>
      </c>
      <c r="K51" s="16">
        <f t="shared" si="8"/>
        <v>4.7</v>
      </c>
      <c r="L51" s="33">
        <v>-3.125</v>
      </c>
      <c r="M51" s="34">
        <f t="shared" si="9"/>
        <v>1.5750000000000002</v>
      </c>
      <c r="N51" s="35">
        <f t="shared" si="10"/>
        <v>0</v>
      </c>
      <c r="O51" s="36">
        <f t="shared" si="11"/>
        <v>1.5750000000000002</v>
      </c>
    </row>
    <row r="52" spans="1:18" ht="18.75">
      <c r="A52" s="13">
        <v>207</v>
      </c>
      <c r="B52" s="13">
        <v>721273803</v>
      </c>
      <c r="C52" s="226" t="s">
        <v>399</v>
      </c>
      <c r="D52" s="221"/>
      <c r="E52" s="16">
        <v>0</v>
      </c>
      <c r="F52" s="16">
        <v>40</v>
      </c>
      <c r="G52" s="57" t="s">
        <v>187</v>
      </c>
      <c r="H52" s="18">
        <f t="shared" si="6"/>
        <v>0</v>
      </c>
      <c r="I52" s="16">
        <f t="shared" si="7"/>
        <v>0.8</v>
      </c>
      <c r="J52" s="16">
        <v>0</v>
      </c>
      <c r="K52" s="16">
        <f t="shared" si="8"/>
        <v>0.8</v>
      </c>
      <c r="L52" s="33">
        <v>0.625</v>
      </c>
      <c r="M52" s="34">
        <f t="shared" si="9"/>
        <v>1.425</v>
      </c>
      <c r="N52" s="35">
        <f t="shared" si="10"/>
        <v>0</v>
      </c>
      <c r="O52" s="36">
        <f t="shared" si="11"/>
        <v>1.425</v>
      </c>
    </row>
    <row r="53" spans="1:18" ht="18.75">
      <c r="A53" s="13">
        <v>179</v>
      </c>
      <c r="B53" s="13">
        <v>1412638269</v>
      </c>
      <c r="C53" s="223" t="s">
        <v>224</v>
      </c>
      <c r="D53" s="221"/>
      <c r="E53" s="16">
        <v>0</v>
      </c>
      <c r="F53" s="16">
        <v>60</v>
      </c>
      <c r="G53" s="57" t="s">
        <v>187</v>
      </c>
      <c r="H53" s="18">
        <f t="shared" si="6"/>
        <v>0</v>
      </c>
      <c r="I53" s="16">
        <f t="shared" si="7"/>
        <v>1.2</v>
      </c>
      <c r="J53" s="16">
        <v>0</v>
      </c>
      <c r="K53" s="16">
        <f t="shared" si="8"/>
        <v>1.2</v>
      </c>
      <c r="L53" s="33">
        <v>0</v>
      </c>
      <c r="M53" s="34">
        <f t="shared" si="9"/>
        <v>1.2</v>
      </c>
      <c r="N53" s="35">
        <f t="shared" si="10"/>
        <v>0</v>
      </c>
      <c r="O53" s="36">
        <f t="shared" si="11"/>
        <v>1.2</v>
      </c>
    </row>
    <row r="54" spans="1:18" ht="18.75">
      <c r="A54" s="13">
        <v>138</v>
      </c>
      <c r="B54" s="13">
        <v>1440730282</v>
      </c>
      <c r="C54" s="222" t="s">
        <v>366</v>
      </c>
      <c r="D54" s="222" t="s">
        <v>258</v>
      </c>
      <c r="E54" s="16">
        <v>0</v>
      </c>
      <c r="F54" s="16">
        <v>60</v>
      </c>
      <c r="G54" s="57" t="s">
        <v>187</v>
      </c>
      <c r="H54" s="18">
        <f t="shared" si="6"/>
        <v>0</v>
      </c>
      <c r="I54" s="16">
        <f t="shared" si="7"/>
        <v>1.2</v>
      </c>
      <c r="J54" s="16">
        <v>0</v>
      </c>
      <c r="K54" s="16">
        <f t="shared" si="8"/>
        <v>1.2</v>
      </c>
      <c r="L54" s="33">
        <v>0</v>
      </c>
      <c r="M54" s="34">
        <f t="shared" si="9"/>
        <v>1.2</v>
      </c>
      <c r="N54" s="35">
        <f t="shared" si="10"/>
        <v>0</v>
      </c>
      <c r="O54" s="36">
        <f t="shared" si="11"/>
        <v>1.2</v>
      </c>
      <c r="P54" s="64"/>
      <c r="Q54" s="64"/>
      <c r="R54" s="67"/>
    </row>
    <row r="55" spans="1:18" ht="18.75">
      <c r="A55" s="13">
        <v>167</v>
      </c>
      <c r="B55" s="13">
        <v>1173807161</v>
      </c>
      <c r="C55" s="222" t="s">
        <v>324</v>
      </c>
      <c r="D55" s="220"/>
      <c r="E55" s="16">
        <v>0</v>
      </c>
      <c r="F55" s="16">
        <v>60</v>
      </c>
      <c r="G55" s="57" t="s">
        <v>187</v>
      </c>
      <c r="H55" s="18">
        <f t="shared" si="6"/>
        <v>0</v>
      </c>
      <c r="I55" s="16">
        <f t="shared" si="7"/>
        <v>1.2</v>
      </c>
      <c r="J55" s="16">
        <v>0</v>
      </c>
      <c r="K55" s="16">
        <f t="shared" si="8"/>
        <v>1.2</v>
      </c>
      <c r="L55" s="33">
        <v>0</v>
      </c>
      <c r="M55" s="34">
        <f t="shared" si="9"/>
        <v>1.2</v>
      </c>
      <c r="N55" s="35">
        <f t="shared" si="10"/>
        <v>0</v>
      </c>
      <c r="O55" s="36">
        <f t="shared" si="11"/>
        <v>1.2</v>
      </c>
    </row>
    <row r="56" spans="1:18" ht="18.75">
      <c r="A56" s="13">
        <v>144</v>
      </c>
      <c r="B56" s="13">
        <v>1763923855</v>
      </c>
      <c r="C56" s="222" t="s">
        <v>269</v>
      </c>
      <c r="D56" s="225"/>
      <c r="E56" s="16">
        <v>0</v>
      </c>
      <c r="F56" s="16">
        <v>0</v>
      </c>
      <c r="G56" s="57" t="s">
        <v>187</v>
      </c>
      <c r="H56" s="18">
        <f t="shared" si="6"/>
        <v>0</v>
      </c>
      <c r="I56" s="16">
        <f t="shared" si="7"/>
        <v>0</v>
      </c>
      <c r="J56" s="16">
        <v>0</v>
      </c>
      <c r="K56" s="16">
        <f t="shared" si="8"/>
        <v>0</v>
      </c>
      <c r="L56" s="33">
        <v>1</v>
      </c>
      <c r="M56" s="34">
        <f t="shared" si="9"/>
        <v>1</v>
      </c>
      <c r="N56" s="35">
        <f t="shared" si="10"/>
        <v>0</v>
      </c>
      <c r="O56" s="36">
        <f t="shared" si="11"/>
        <v>1</v>
      </c>
    </row>
    <row r="57" spans="1:18" ht="18.75">
      <c r="A57" s="13">
        <v>199</v>
      </c>
      <c r="B57" s="13">
        <v>1190213504</v>
      </c>
      <c r="C57" s="222" t="s">
        <v>400</v>
      </c>
      <c r="D57" s="221"/>
      <c r="E57" s="16">
        <v>0</v>
      </c>
      <c r="F57" s="16">
        <v>0</v>
      </c>
      <c r="G57" s="57" t="s">
        <v>187</v>
      </c>
      <c r="H57" s="18">
        <f t="shared" si="6"/>
        <v>0</v>
      </c>
      <c r="I57" s="16">
        <f t="shared" si="7"/>
        <v>0</v>
      </c>
      <c r="J57" s="16">
        <v>0</v>
      </c>
      <c r="K57" s="16">
        <f t="shared" si="8"/>
        <v>0</v>
      </c>
      <c r="L57" s="33">
        <v>1</v>
      </c>
      <c r="M57" s="34">
        <f t="shared" si="9"/>
        <v>1</v>
      </c>
      <c r="N57" s="35">
        <f t="shared" si="10"/>
        <v>0</v>
      </c>
      <c r="O57" s="36">
        <f t="shared" si="11"/>
        <v>1</v>
      </c>
    </row>
    <row r="58" spans="1:18" ht="18.75">
      <c r="A58" s="13">
        <v>204</v>
      </c>
      <c r="B58" s="13">
        <v>1449474852</v>
      </c>
      <c r="C58" s="222" t="s">
        <v>394</v>
      </c>
      <c r="D58" s="221"/>
      <c r="E58" s="16">
        <v>0</v>
      </c>
      <c r="F58" s="16">
        <v>0</v>
      </c>
      <c r="G58" s="57" t="s">
        <v>187</v>
      </c>
      <c r="H58" s="18">
        <f t="shared" si="6"/>
        <v>0</v>
      </c>
      <c r="I58" s="16">
        <f t="shared" si="7"/>
        <v>0</v>
      </c>
      <c r="J58" s="16">
        <v>0</v>
      </c>
      <c r="K58" s="16">
        <f t="shared" si="8"/>
        <v>0</v>
      </c>
      <c r="L58" s="33">
        <v>1</v>
      </c>
      <c r="M58" s="34">
        <f t="shared" si="9"/>
        <v>1</v>
      </c>
      <c r="N58" s="35">
        <f t="shared" si="10"/>
        <v>0</v>
      </c>
      <c r="O58" s="36">
        <f t="shared" si="11"/>
        <v>1</v>
      </c>
    </row>
    <row r="59" spans="1:18" ht="18.75">
      <c r="A59" s="13">
        <v>212</v>
      </c>
      <c r="B59" s="13">
        <v>2133045883</v>
      </c>
      <c r="C59" s="222" t="s">
        <v>405</v>
      </c>
      <c r="D59" s="221"/>
      <c r="E59" s="16">
        <v>0</v>
      </c>
      <c r="F59" s="16">
        <v>0</v>
      </c>
      <c r="G59" s="57" t="s">
        <v>187</v>
      </c>
      <c r="H59" s="18">
        <f t="shared" si="6"/>
        <v>0</v>
      </c>
      <c r="I59" s="16">
        <f t="shared" si="7"/>
        <v>0</v>
      </c>
      <c r="J59" s="16">
        <v>0</v>
      </c>
      <c r="K59" s="16">
        <v>0</v>
      </c>
      <c r="L59" s="33">
        <v>1</v>
      </c>
      <c r="M59" s="34">
        <f t="shared" si="9"/>
        <v>1</v>
      </c>
      <c r="N59" s="35">
        <f t="shared" si="10"/>
        <v>0</v>
      </c>
      <c r="O59" s="36">
        <f t="shared" si="11"/>
        <v>1</v>
      </c>
    </row>
    <row r="60" spans="1:18" ht="18.75">
      <c r="A60" s="13">
        <v>152</v>
      </c>
      <c r="B60" s="13">
        <v>808637979</v>
      </c>
      <c r="C60" s="222" t="s">
        <v>288</v>
      </c>
      <c r="D60" s="222" t="s">
        <v>277</v>
      </c>
      <c r="E60" s="16">
        <v>0</v>
      </c>
      <c r="F60" s="16">
        <v>46</v>
      </c>
      <c r="G60" s="57" t="s">
        <v>187</v>
      </c>
      <c r="H60" s="18">
        <f t="shared" si="6"/>
        <v>0</v>
      </c>
      <c r="I60" s="16">
        <f t="shared" si="7"/>
        <v>0.92</v>
      </c>
      <c r="J60" s="16">
        <v>0</v>
      </c>
      <c r="K60" s="16">
        <f t="shared" ref="K60:K79" si="12">SUM(I60+H60+J60)</f>
        <v>0.92</v>
      </c>
      <c r="L60" s="33">
        <v>0</v>
      </c>
      <c r="M60" s="34">
        <f t="shared" si="9"/>
        <v>0.92</v>
      </c>
      <c r="N60" s="35">
        <f t="shared" si="10"/>
        <v>0</v>
      </c>
      <c r="O60" s="36">
        <f t="shared" si="11"/>
        <v>0.92</v>
      </c>
    </row>
    <row r="61" spans="1:18" ht="18.75">
      <c r="A61" s="14">
        <v>122</v>
      </c>
      <c r="B61" s="13">
        <v>1940099728</v>
      </c>
      <c r="C61" s="223" t="s">
        <v>228</v>
      </c>
      <c r="D61" s="224"/>
      <c r="E61" s="16">
        <v>0</v>
      </c>
      <c r="F61" s="16">
        <v>20</v>
      </c>
      <c r="G61" s="57" t="s">
        <v>187</v>
      </c>
      <c r="H61" s="18">
        <f t="shared" si="6"/>
        <v>0</v>
      </c>
      <c r="I61" s="16">
        <f t="shared" si="7"/>
        <v>0.4</v>
      </c>
      <c r="J61" s="16">
        <v>0</v>
      </c>
      <c r="K61" s="16">
        <f t="shared" si="12"/>
        <v>0.4</v>
      </c>
      <c r="L61" s="33">
        <v>0</v>
      </c>
      <c r="M61" s="34">
        <f t="shared" si="9"/>
        <v>0.4</v>
      </c>
      <c r="N61" s="35">
        <f t="shared" si="10"/>
        <v>0</v>
      </c>
      <c r="O61" s="36">
        <f t="shared" si="11"/>
        <v>0.4</v>
      </c>
      <c r="P61" s="64"/>
      <c r="Q61" s="64"/>
      <c r="R61" s="67"/>
    </row>
    <row r="62" spans="1:18" ht="18.75">
      <c r="A62" s="13">
        <v>194</v>
      </c>
      <c r="B62" s="13">
        <v>648785109</v>
      </c>
      <c r="C62" s="222" t="s">
        <v>385</v>
      </c>
      <c r="D62" s="221"/>
      <c r="E62" s="16">
        <v>2</v>
      </c>
      <c r="F62" s="16">
        <v>60</v>
      </c>
      <c r="G62" s="57" t="s">
        <v>187</v>
      </c>
      <c r="H62" s="18">
        <f t="shared" si="6"/>
        <v>2</v>
      </c>
      <c r="I62" s="16">
        <f t="shared" si="7"/>
        <v>1.2</v>
      </c>
      <c r="J62" s="16">
        <v>0</v>
      </c>
      <c r="K62" s="16">
        <f t="shared" si="12"/>
        <v>3.2</v>
      </c>
      <c r="L62" s="33">
        <v>-3.125</v>
      </c>
      <c r="M62" s="34">
        <f t="shared" si="9"/>
        <v>7.5000000000000178E-2</v>
      </c>
      <c r="N62" s="35">
        <f t="shared" si="10"/>
        <v>0</v>
      </c>
      <c r="O62" s="36">
        <f t="shared" si="11"/>
        <v>7.5000000000000178E-2</v>
      </c>
    </row>
    <row r="63" spans="1:18" ht="18.75">
      <c r="A63" s="14">
        <v>1</v>
      </c>
      <c r="B63" s="13">
        <v>1782151946</v>
      </c>
      <c r="C63" s="222" t="s">
        <v>351</v>
      </c>
      <c r="D63" s="223" t="s">
        <v>26</v>
      </c>
      <c r="E63" s="16">
        <v>0</v>
      </c>
      <c r="F63" s="16">
        <v>0</v>
      </c>
      <c r="G63" s="57" t="s">
        <v>187</v>
      </c>
      <c r="H63" s="18">
        <f t="shared" si="6"/>
        <v>0</v>
      </c>
      <c r="I63" s="16">
        <f t="shared" si="7"/>
        <v>0</v>
      </c>
      <c r="J63" s="16">
        <v>0</v>
      </c>
      <c r="K63" s="16">
        <f t="shared" si="12"/>
        <v>0</v>
      </c>
      <c r="L63" s="33">
        <v>0</v>
      </c>
      <c r="M63" s="34">
        <f t="shared" si="9"/>
        <v>0</v>
      </c>
      <c r="N63" s="35">
        <f t="shared" si="10"/>
        <v>0</v>
      </c>
      <c r="O63" s="36">
        <f t="shared" si="11"/>
        <v>0</v>
      </c>
      <c r="P63" s="64"/>
      <c r="Q63" s="64"/>
      <c r="R63" s="64"/>
    </row>
    <row r="64" spans="1:18" ht="18.75">
      <c r="A64" s="14">
        <v>10</v>
      </c>
      <c r="B64" s="13">
        <v>2108977014</v>
      </c>
      <c r="C64" s="222" t="s">
        <v>353</v>
      </c>
      <c r="D64" s="223" t="s">
        <v>49</v>
      </c>
      <c r="E64" s="16">
        <v>0</v>
      </c>
      <c r="F64" s="16">
        <v>0</v>
      </c>
      <c r="G64" s="57" t="s">
        <v>187</v>
      </c>
      <c r="H64" s="18">
        <f t="shared" si="6"/>
        <v>0</v>
      </c>
      <c r="I64" s="16">
        <f t="shared" si="7"/>
        <v>0</v>
      </c>
      <c r="J64" s="16">
        <v>0</v>
      </c>
      <c r="K64" s="16">
        <f t="shared" si="12"/>
        <v>0</v>
      </c>
      <c r="L64" s="33">
        <v>0</v>
      </c>
      <c r="M64" s="34">
        <f t="shared" si="9"/>
        <v>0</v>
      </c>
      <c r="N64" s="35">
        <f t="shared" si="10"/>
        <v>0</v>
      </c>
      <c r="O64" s="36">
        <f t="shared" si="11"/>
        <v>0</v>
      </c>
      <c r="P64" s="64"/>
      <c r="Q64" s="64"/>
      <c r="R64" s="64"/>
    </row>
    <row r="65" spans="1:18" ht="18.75">
      <c r="A65" s="14">
        <v>34</v>
      </c>
      <c r="B65" s="13">
        <v>2021794494</v>
      </c>
      <c r="C65" s="223" t="s">
        <v>80</v>
      </c>
      <c r="D65" s="224"/>
      <c r="E65" s="16">
        <v>0</v>
      </c>
      <c r="F65" s="16">
        <v>0</v>
      </c>
      <c r="G65" s="57" t="s">
        <v>187</v>
      </c>
      <c r="H65" s="18">
        <f t="shared" si="6"/>
        <v>0</v>
      </c>
      <c r="I65" s="16">
        <f t="shared" si="7"/>
        <v>0</v>
      </c>
      <c r="J65" s="16">
        <v>0</v>
      </c>
      <c r="K65" s="16">
        <f t="shared" si="12"/>
        <v>0</v>
      </c>
      <c r="L65" s="33">
        <v>0</v>
      </c>
      <c r="M65" s="34">
        <f t="shared" si="9"/>
        <v>0</v>
      </c>
      <c r="N65" s="35">
        <f t="shared" si="10"/>
        <v>0</v>
      </c>
      <c r="O65" s="36">
        <f t="shared" si="11"/>
        <v>0</v>
      </c>
      <c r="P65" s="64"/>
      <c r="Q65" s="64"/>
      <c r="R65" s="67"/>
    </row>
    <row r="66" spans="1:18" ht="18.75">
      <c r="A66" s="14">
        <v>43</v>
      </c>
      <c r="B66" s="13">
        <v>1853818182</v>
      </c>
      <c r="C66" s="223" t="s">
        <v>356</v>
      </c>
      <c r="D66" s="223" t="s">
        <v>89</v>
      </c>
      <c r="E66" s="16">
        <v>0</v>
      </c>
      <c r="F66" s="16">
        <v>0</v>
      </c>
      <c r="G66" s="57" t="s">
        <v>187</v>
      </c>
      <c r="H66" s="18">
        <f t="shared" si="6"/>
        <v>0</v>
      </c>
      <c r="I66" s="16">
        <f t="shared" si="7"/>
        <v>0</v>
      </c>
      <c r="J66" s="16">
        <v>0</v>
      </c>
      <c r="K66" s="16">
        <f t="shared" si="12"/>
        <v>0</v>
      </c>
      <c r="L66" s="33">
        <v>0</v>
      </c>
      <c r="M66" s="34">
        <f t="shared" si="9"/>
        <v>0</v>
      </c>
      <c r="N66" s="35">
        <f t="shared" si="10"/>
        <v>0</v>
      </c>
      <c r="O66" s="36">
        <f t="shared" si="11"/>
        <v>0</v>
      </c>
      <c r="P66" s="64"/>
      <c r="Q66" s="64"/>
    </row>
    <row r="67" spans="1:18" ht="18.75">
      <c r="A67" s="14">
        <v>49</v>
      </c>
      <c r="B67" s="13">
        <v>311361673</v>
      </c>
      <c r="C67" s="223" t="s">
        <v>358</v>
      </c>
      <c r="D67" s="224" t="s">
        <v>95</v>
      </c>
      <c r="E67" s="16">
        <v>0</v>
      </c>
      <c r="F67" s="16">
        <v>0</v>
      </c>
      <c r="G67" s="57" t="s">
        <v>187</v>
      </c>
      <c r="H67" s="18">
        <f t="shared" si="6"/>
        <v>0</v>
      </c>
      <c r="I67" s="16">
        <f t="shared" si="7"/>
        <v>0</v>
      </c>
      <c r="J67" s="16">
        <v>0</v>
      </c>
      <c r="K67" s="16">
        <f t="shared" si="12"/>
        <v>0</v>
      </c>
      <c r="L67" s="33">
        <v>0</v>
      </c>
      <c r="M67" s="34">
        <f t="shared" si="9"/>
        <v>0</v>
      </c>
      <c r="N67" s="35">
        <f t="shared" si="10"/>
        <v>0</v>
      </c>
      <c r="O67" s="36">
        <f t="shared" si="11"/>
        <v>0</v>
      </c>
      <c r="P67" s="64"/>
      <c r="Q67" s="64"/>
      <c r="R67" s="64"/>
    </row>
    <row r="68" spans="1:18" ht="18.75">
      <c r="A68" s="14">
        <v>53</v>
      </c>
      <c r="B68" s="13">
        <v>500959924</v>
      </c>
      <c r="C68" s="222" t="s">
        <v>359</v>
      </c>
      <c r="D68" s="224" t="s">
        <v>99</v>
      </c>
      <c r="E68" s="16">
        <v>0</v>
      </c>
      <c r="F68" s="16">
        <v>0</v>
      </c>
      <c r="G68" s="57" t="s">
        <v>187</v>
      </c>
      <c r="H68" s="18">
        <f t="shared" si="6"/>
        <v>0</v>
      </c>
      <c r="I68" s="16">
        <f t="shared" si="7"/>
        <v>0</v>
      </c>
      <c r="J68" s="16">
        <v>0</v>
      </c>
      <c r="K68" s="16">
        <f t="shared" si="12"/>
        <v>0</v>
      </c>
      <c r="L68" s="33">
        <v>0</v>
      </c>
      <c r="M68" s="34">
        <f t="shared" si="9"/>
        <v>0</v>
      </c>
      <c r="N68" s="35">
        <f t="shared" si="10"/>
        <v>0</v>
      </c>
      <c r="O68" s="36">
        <f t="shared" si="11"/>
        <v>0</v>
      </c>
      <c r="P68" s="64"/>
      <c r="Q68" s="64"/>
      <c r="R68" s="64"/>
    </row>
    <row r="69" spans="1:18" ht="18.75">
      <c r="A69" s="14">
        <v>92</v>
      </c>
      <c r="B69" s="13">
        <v>1367873925</v>
      </c>
      <c r="C69" s="222" t="s">
        <v>398</v>
      </c>
      <c r="D69" s="223" t="s">
        <v>191</v>
      </c>
      <c r="E69" s="16">
        <v>0</v>
      </c>
      <c r="F69" s="16">
        <v>0</v>
      </c>
      <c r="G69" s="57" t="s">
        <v>187</v>
      </c>
      <c r="H69" s="18">
        <f t="shared" ref="H69:H79" si="13">E69+IF(E69&gt;2,(E69-2)*0.5,0)</f>
        <v>0</v>
      </c>
      <c r="I69" s="16">
        <f t="shared" ref="I69:I79" si="14">F69/$T$14</f>
        <v>0</v>
      </c>
      <c r="J69" s="16">
        <v>0</v>
      </c>
      <c r="K69" s="16">
        <f t="shared" si="12"/>
        <v>0</v>
      </c>
      <c r="L69" s="33">
        <v>0</v>
      </c>
      <c r="M69" s="34">
        <f t="shared" ref="M69:M79" si="15">K69+L69</f>
        <v>0</v>
      </c>
      <c r="N69" s="35">
        <f t="shared" ref="N69:N79" si="16">VLOOKUP(G69,$S$3:$T$10,2,FALSE)</f>
        <v>0</v>
      </c>
      <c r="O69" s="36">
        <f t="shared" ref="O69:O79" si="17">M69-N69</f>
        <v>0</v>
      </c>
      <c r="P69" s="64"/>
      <c r="Q69" s="64"/>
      <c r="R69" s="67"/>
    </row>
    <row r="70" spans="1:18" ht="18.75">
      <c r="A70" s="13">
        <v>118</v>
      </c>
      <c r="B70" s="13">
        <v>2018112397</v>
      </c>
      <c r="C70" s="222" t="s">
        <v>342</v>
      </c>
      <c r="D70" s="223" t="s">
        <v>290</v>
      </c>
      <c r="E70" s="16">
        <v>0</v>
      </c>
      <c r="F70" s="16">
        <v>0</v>
      </c>
      <c r="G70" s="57" t="s">
        <v>187</v>
      </c>
      <c r="H70" s="18">
        <f t="shared" si="13"/>
        <v>0</v>
      </c>
      <c r="I70" s="16">
        <f t="shared" si="14"/>
        <v>0</v>
      </c>
      <c r="J70" s="16">
        <v>0</v>
      </c>
      <c r="K70" s="16">
        <f t="shared" si="12"/>
        <v>0</v>
      </c>
      <c r="L70" s="33">
        <v>0</v>
      </c>
      <c r="M70" s="34">
        <f t="shared" si="15"/>
        <v>0</v>
      </c>
      <c r="N70" s="35">
        <f t="shared" si="16"/>
        <v>0</v>
      </c>
      <c r="O70" s="36">
        <f t="shared" si="17"/>
        <v>0</v>
      </c>
      <c r="P70" s="64"/>
      <c r="Q70" s="64"/>
      <c r="R70" s="86"/>
    </row>
    <row r="71" spans="1:18" ht="18.75">
      <c r="A71" s="13">
        <v>127</v>
      </c>
      <c r="B71" s="13">
        <v>615908706</v>
      </c>
      <c r="C71" s="222" t="s">
        <v>364</v>
      </c>
      <c r="D71" s="225" t="s">
        <v>240</v>
      </c>
      <c r="E71" s="16">
        <v>0</v>
      </c>
      <c r="F71" s="16">
        <v>0</v>
      </c>
      <c r="G71" s="57" t="s">
        <v>187</v>
      </c>
      <c r="H71" s="18">
        <f t="shared" si="13"/>
        <v>0</v>
      </c>
      <c r="I71" s="16">
        <f t="shared" si="14"/>
        <v>0</v>
      </c>
      <c r="J71" s="16">
        <v>0</v>
      </c>
      <c r="K71" s="16">
        <f t="shared" si="12"/>
        <v>0</v>
      </c>
      <c r="L71" s="33">
        <v>0</v>
      </c>
      <c r="M71" s="34">
        <f t="shared" si="15"/>
        <v>0</v>
      </c>
      <c r="N71" s="35">
        <f t="shared" si="16"/>
        <v>0</v>
      </c>
      <c r="O71" s="36">
        <f t="shared" si="17"/>
        <v>0</v>
      </c>
      <c r="P71" s="64"/>
      <c r="Q71" s="64"/>
      <c r="R71" s="67"/>
    </row>
    <row r="72" spans="1:18" ht="18.75">
      <c r="A72" s="13">
        <v>155</v>
      </c>
      <c r="B72" s="13">
        <v>1532576874</v>
      </c>
      <c r="C72" s="222" t="s">
        <v>368</v>
      </c>
      <c r="D72" s="222" t="s">
        <v>283</v>
      </c>
      <c r="E72" s="16">
        <v>0</v>
      </c>
      <c r="F72" s="16">
        <v>0</v>
      </c>
      <c r="G72" s="57" t="s">
        <v>187</v>
      </c>
      <c r="H72" s="18">
        <f t="shared" si="13"/>
        <v>0</v>
      </c>
      <c r="I72" s="16">
        <f t="shared" si="14"/>
        <v>0</v>
      </c>
      <c r="J72" s="16">
        <v>0</v>
      </c>
      <c r="K72" s="16">
        <f t="shared" si="12"/>
        <v>0</v>
      </c>
      <c r="L72" s="33">
        <v>0</v>
      </c>
      <c r="M72" s="34">
        <f t="shared" si="15"/>
        <v>0</v>
      </c>
      <c r="N72" s="35">
        <f t="shared" si="16"/>
        <v>0</v>
      </c>
      <c r="O72" s="36">
        <f t="shared" si="17"/>
        <v>0</v>
      </c>
    </row>
    <row r="73" spans="1:18" ht="18.75">
      <c r="A73" s="13">
        <v>164</v>
      </c>
      <c r="B73" s="13">
        <v>1005320430</v>
      </c>
      <c r="C73" s="222" t="s">
        <v>294</v>
      </c>
      <c r="D73" s="220"/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4"/>
        <v>0</v>
      </c>
      <c r="J73" s="16">
        <v>0</v>
      </c>
      <c r="K73" s="16">
        <f t="shared" si="12"/>
        <v>0</v>
      </c>
      <c r="L73" s="33">
        <v>0</v>
      </c>
      <c r="M73" s="34">
        <f t="shared" si="15"/>
        <v>0</v>
      </c>
      <c r="N73" s="35">
        <f t="shared" si="16"/>
        <v>0</v>
      </c>
      <c r="O73" s="36">
        <f t="shared" si="17"/>
        <v>0</v>
      </c>
    </row>
    <row r="74" spans="1:18" ht="18.75">
      <c r="A74" s="13">
        <v>169</v>
      </c>
      <c r="B74" s="13">
        <v>1280938546</v>
      </c>
      <c r="C74" s="222" t="s">
        <v>370</v>
      </c>
      <c r="D74" s="220"/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4"/>
        <v>0</v>
      </c>
      <c r="J74" s="16">
        <v>0</v>
      </c>
      <c r="K74" s="16">
        <f t="shared" si="12"/>
        <v>0</v>
      </c>
      <c r="L74" s="33">
        <v>0</v>
      </c>
      <c r="M74" s="34">
        <f t="shared" si="15"/>
        <v>0</v>
      </c>
      <c r="N74" s="35">
        <f t="shared" si="16"/>
        <v>0</v>
      </c>
      <c r="O74" s="36">
        <f t="shared" si="17"/>
        <v>0</v>
      </c>
    </row>
    <row r="75" spans="1:18" ht="18.75">
      <c r="A75" s="13">
        <v>170</v>
      </c>
      <c r="B75" s="13">
        <v>1659068972</v>
      </c>
      <c r="C75" s="222" t="s">
        <v>320</v>
      </c>
      <c r="D75" s="221"/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4"/>
        <v>0</v>
      </c>
      <c r="J75" s="16">
        <v>0</v>
      </c>
      <c r="K75" s="16">
        <f t="shared" si="12"/>
        <v>0</v>
      </c>
      <c r="L75" s="33">
        <v>0</v>
      </c>
      <c r="M75" s="34">
        <f t="shared" si="15"/>
        <v>0</v>
      </c>
      <c r="N75" s="35">
        <f t="shared" si="16"/>
        <v>0</v>
      </c>
      <c r="O75" s="36">
        <f t="shared" si="17"/>
        <v>0</v>
      </c>
    </row>
    <row r="76" spans="1:18" ht="18.75">
      <c r="A76" s="13">
        <v>173</v>
      </c>
      <c r="B76" s="13">
        <v>1106175185</v>
      </c>
      <c r="C76" s="222" t="s">
        <v>329</v>
      </c>
      <c r="D76" s="221"/>
      <c r="E76" s="16">
        <v>0</v>
      </c>
      <c r="F76" s="16">
        <v>0</v>
      </c>
      <c r="G76" s="57" t="s">
        <v>187</v>
      </c>
      <c r="H76" s="18">
        <f t="shared" si="13"/>
        <v>0</v>
      </c>
      <c r="I76" s="16">
        <f t="shared" si="14"/>
        <v>0</v>
      </c>
      <c r="J76" s="16">
        <v>0</v>
      </c>
      <c r="K76" s="16">
        <f t="shared" si="12"/>
        <v>0</v>
      </c>
      <c r="L76" s="33">
        <v>0</v>
      </c>
      <c r="M76" s="34">
        <f t="shared" si="15"/>
        <v>0</v>
      </c>
      <c r="N76" s="35">
        <f t="shared" si="16"/>
        <v>0</v>
      </c>
      <c r="O76" s="36">
        <f t="shared" si="17"/>
        <v>0</v>
      </c>
    </row>
    <row r="77" spans="1:18" ht="18.75">
      <c r="A77" s="13">
        <v>176</v>
      </c>
      <c r="B77" s="13">
        <v>128748910</v>
      </c>
      <c r="C77" s="222" t="s">
        <v>328</v>
      </c>
      <c r="D77" s="221"/>
      <c r="E77" s="16">
        <v>0</v>
      </c>
      <c r="F77" s="16">
        <v>0</v>
      </c>
      <c r="G77" s="57" t="s">
        <v>187</v>
      </c>
      <c r="H77" s="18">
        <f t="shared" si="13"/>
        <v>0</v>
      </c>
      <c r="I77" s="16">
        <f t="shared" si="14"/>
        <v>0</v>
      </c>
      <c r="J77" s="16">
        <v>0</v>
      </c>
      <c r="K77" s="16">
        <f t="shared" si="12"/>
        <v>0</v>
      </c>
      <c r="L77" s="33">
        <v>0</v>
      </c>
      <c r="M77" s="34">
        <f t="shared" si="15"/>
        <v>0</v>
      </c>
      <c r="N77" s="35">
        <f t="shared" si="16"/>
        <v>0</v>
      </c>
      <c r="O77" s="36">
        <f t="shared" si="17"/>
        <v>0</v>
      </c>
    </row>
    <row r="78" spans="1:18" ht="18.75">
      <c r="A78" s="13">
        <v>181</v>
      </c>
      <c r="B78" s="13">
        <v>1467442697</v>
      </c>
      <c r="C78" s="222" t="s">
        <v>341</v>
      </c>
      <c r="D78" s="221"/>
      <c r="E78" s="16">
        <v>0</v>
      </c>
      <c r="F78" s="16">
        <v>0</v>
      </c>
      <c r="G78" s="57" t="s">
        <v>187</v>
      </c>
      <c r="H78" s="18">
        <f t="shared" si="13"/>
        <v>0</v>
      </c>
      <c r="I78" s="16">
        <f t="shared" si="14"/>
        <v>0</v>
      </c>
      <c r="J78" s="16">
        <v>0</v>
      </c>
      <c r="K78" s="16">
        <f t="shared" si="12"/>
        <v>0</v>
      </c>
      <c r="L78" s="33">
        <v>0</v>
      </c>
      <c r="M78" s="34">
        <f t="shared" si="15"/>
        <v>0</v>
      </c>
      <c r="N78" s="35">
        <f t="shared" si="16"/>
        <v>0</v>
      </c>
      <c r="O78" s="36">
        <f t="shared" si="17"/>
        <v>0</v>
      </c>
    </row>
    <row r="79" spans="1:18" ht="18.75">
      <c r="A79" s="13">
        <v>180</v>
      </c>
      <c r="B79" s="13">
        <v>24633249</v>
      </c>
      <c r="C79" s="223" t="s">
        <v>339</v>
      </c>
      <c r="D79" s="221"/>
      <c r="E79" s="16">
        <v>0</v>
      </c>
      <c r="F79" s="16">
        <v>0</v>
      </c>
      <c r="G79" s="57" t="s">
        <v>187</v>
      </c>
      <c r="H79" s="18">
        <f t="shared" si="13"/>
        <v>0</v>
      </c>
      <c r="I79" s="16">
        <f t="shared" si="14"/>
        <v>0</v>
      </c>
      <c r="J79" s="16">
        <v>0</v>
      </c>
      <c r="K79" s="16">
        <f t="shared" si="12"/>
        <v>0</v>
      </c>
      <c r="L79" s="33">
        <v>-3.125</v>
      </c>
      <c r="M79" s="34">
        <f t="shared" si="15"/>
        <v>-3.125</v>
      </c>
      <c r="N79" s="35">
        <f t="shared" si="16"/>
        <v>0</v>
      </c>
      <c r="O79" s="36">
        <f t="shared" si="17"/>
        <v>-3.125</v>
      </c>
    </row>
  </sheetData>
  <autoFilter ref="A4:R79" xr:uid="{00000000-0009-0000-0000-00002E000000}">
    <sortState xmlns:xlrd2="http://schemas.microsoft.com/office/spreadsheetml/2017/richdata2" ref="A5:R79">
      <sortCondition descending="1" ref="M4:M77"/>
    </sortState>
  </autoFilter>
  <mergeCells count="4">
    <mergeCell ref="A1:O1"/>
    <mergeCell ref="A2:O2"/>
    <mergeCell ref="A3:D3"/>
    <mergeCell ref="G3:O3"/>
  </mergeCells>
  <phoneticPr fontId="22" type="noConversion"/>
  <conditionalFormatting sqref="J5:J47 J49 J51 J53 J55 J57 J59 J61 J63 J65 J67 J69 J71 J73 J75 E5:F78">
    <cfRule type="cellIs" dxfId="101" priority="4" operator="lessThan">
      <formula>1</formula>
    </cfRule>
  </conditionalFormatting>
  <conditionalFormatting sqref="J48 J50 J52 J54 J56 J58 J60 J62 J64 J66 J68 J70 J72 J74 J76:J78">
    <cfRule type="cellIs" dxfId="100" priority="3" operator="lessThan">
      <formula>1</formula>
    </cfRule>
  </conditionalFormatting>
  <conditionalFormatting sqref="E79:F79">
    <cfRule type="cellIs" dxfId="99" priority="2" operator="lessThan">
      <formula>1</formula>
    </cfRule>
  </conditionalFormatting>
  <conditionalFormatting sqref="J79">
    <cfRule type="cellIs" dxfId="98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B789-025C-4897-B6EA-8EA5D96CFFB9}">
  <sheetPr codeName="Sheet54"/>
  <dimension ref="A1:X79"/>
  <sheetViews>
    <sheetView topLeftCell="A40" zoomScale="62" zoomScaleNormal="62" workbookViewId="0">
      <selection activeCell="K96" sqref="K96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统计：二三傻")</f>
        <v>157区 活动中心2020年10月3日分包贡献明细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39"/>
      <c r="Q1" s="239"/>
      <c r="R1" s="239"/>
      <c r="S1" s="38" t="s">
        <v>104</v>
      </c>
      <c r="T1" s="5">
        <v>55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40"/>
      <c r="Q2" s="240"/>
      <c r="R2" s="240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41" t="s">
        <v>114</v>
      </c>
      <c r="F3" s="242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38"/>
      <c r="Q3" s="238"/>
      <c r="R3" s="238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36" t="s">
        <v>11</v>
      </c>
      <c r="B4" s="237" t="s">
        <v>167</v>
      </c>
      <c r="C4" s="236" t="s">
        <v>12</v>
      </c>
      <c r="D4" s="236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37" t="s">
        <v>171</v>
      </c>
      <c r="M4" s="32" t="s">
        <v>23</v>
      </c>
      <c r="N4" s="237" t="s">
        <v>22</v>
      </c>
      <c r="O4" s="237" t="s">
        <v>172</v>
      </c>
      <c r="P4" s="237" t="s">
        <v>115</v>
      </c>
      <c r="Q4" s="237" t="s">
        <v>116</v>
      </c>
      <c r="R4" s="237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15</v>
      </c>
      <c r="B5" s="13">
        <v>388960345</v>
      </c>
      <c r="C5" s="223" t="s">
        <v>59</v>
      </c>
      <c r="D5" s="224"/>
      <c r="E5" s="16">
        <v>4</v>
      </c>
      <c r="F5" s="16">
        <v>60</v>
      </c>
      <c r="G5" s="19" t="s">
        <v>333</v>
      </c>
      <c r="H5" s="18">
        <f t="shared" ref="H5:H36" si="0">E5+IF(E5&gt;2,(E5-2)*0.5,0)</f>
        <v>5</v>
      </c>
      <c r="I5" s="16">
        <f t="shared" ref="I5:I36" si="1">F5/$T$14</f>
        <v>1.2</v>
      </c>
      <c r="J5" s="16">
        <v>0</v>
      </c>
      <c r="K5" s="16">
        <f t="shared" ref="K5:K36" si="2">SUM(I5+H5+J5)</f>
        <v>6.2</v>
      </c>
      <c r="L5" s="33">
        <v>5.3250000000000002</v>
      </c>
      <c r="M5" s="34">
        <f t="shared" ref="M5:M36" si="3">K5+L5</f>
        <v>11.525</v>
      </c>
      <c r="N5" s="35">
        <f t="shared" ref="N5:N36" si="4">VLOOKUP(G5,$S$3:$T$10,2,FALSE)</f>
        <v>8.125</v>
      </c>
      <c r="O5" s="36">
        <f t="shared" ref="O5:O36" si="5">M5-N5</f>
        <v>3.4000000000000004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148</v>
      </c>
      <c r="B6" s="13">
        <v>1579518877</v>
      </c>
      <c r="C6" s="222" t="s">
        <v>274</v>
      </c>
      <c r="D6" s="225"/>
      <c r="E6" s="16">
        <v>3</v>
      </c>
      <c r="F6" s="16">
        <v>60</v>
      </c>
      <c r="G6" s="19" t="s">
        <v>333</v>
      </c>
      <c r="H6" s="18">
        <f t="shared" si="0"/>
        <v>3.5</v>
      </c>
      <c r="I6" s="16">
        <f t="shared" si="1"/>
        <v>1.2</v>
      </c>
      <c r="J6" s="16">
        <v>0</v>
      </c>
      <c r="K6" s="16">
        <f t="shared" si="2"/>
        <v>4.7</v>
      </c>
      <c r="L6" s="33">
        <v>6.8</v>
      </c>
      <c r="M6" s="34">
        <f t="shared" si="3"/>
        <v>11.5</v>
      </c>
      <c r="N6" s="35">
        <f t="shared" si="4"/>
        <v>8.125</v>
      </c>
      <c r="O6" s="36">
        <f t="shared" si="5"/>
        <v>3.375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3">
        <v>174</v>
      </c>
      <c r="B7" s="13">
        <v>775720958</v>
      </c>
      <c r="C7" s="222" t="s">
        <v>397</v>
      </c>
      <c r="D7" s="222" t="s">
        <v>327</v>
      </c>
      <c r="E7" s="16">
        <v>4</v>
      </c>
      <c r="F7" s="16">
        <v>60</v>
      </c>
      <c r="G7" s="19" t="s">
        <v>333</v>
      </c>
      <c r="H7" s="18">
        <f t="shared" si="0"/>
        <v>5</v>
      </c>
      <c r="I7" s="16">
        <f t="shared" si="1"/>
        <v>1.2</v>
      </c>
      <c r="J7" s="16">
        <v>0</v>
      </c>
      <c r="K7" s="16">
        <f t="shared" si="2"/>
        <v>6.2</v>
      </c>
      <c r="L7" s="33">
        <v>4.8499999999999996</v>
      </c>
      <c r="M7" s="34">
        <f t="shared" si="3"/>
        <v>11.05</v>
      </c>
      <c r="N7" s="35">
        <f t="shared" si="4"/>
        <v>8.125</v>
      </c>
      <c r="O7" s="36">
        <f t="shared" si="5"/>
        <v>2.9250000000000007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206</v>
      </c>
      <c r="B8" s="13">
        <v>1835375380</v>
      </c>
      <c r="C8" s="222" t="s">
        <v>396</v>
      </c>
      <c r="D8" s="221"/>
      <c r="E8" s="16">
        <v>3</v>
      </c>
      <c r="F8" s="16">
        <v>60</v>
      </c>
      <c r="G8" s="19" t="s">
        <v>333</v>
      </c>
      <c r="H8" s="18">
        <f t="shared" si="0"/>
        <v>3.5</v>
      </c>
      <c r="I8" s="16">
        <f t="shared" si="1"/>
        <v>1.2</v>
      </c>
      <c r="J8" s="16">
        <v>0</v>
      </c>
      <c r="K8" s="16">
        <f t="shared" si="2"/>
        <v>4.7</v>
      </c>
      <c r="L8" s="33">
        <v>5.2</v>
      </c>
      <c r="M8" s="34">
        <f t="shared" si="3"/>
        <v>9.9</v>
      </c>
      <c r="N8" s="35">
        <f t="shared" si="4"/>
        <v>8.125</v>
      </c>
      <c r="O8" s="36">
        <f t="shared" si="5"/>
        <v>1.7750000000000004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141</v>
      </c>
      <c r="B9" s="13">
        <v>1190305158</v>
      </c>
      <c r="C9" s="222" t="s">
        <v>261</v>
      </c>
      <c r="D9" s="225"/>
      <c r="E9" s="16">
        <v>2</v>
      </c>
      <c r="F9" s="16">
        <v>50</v>
      </c>
      <c r="G9" s="19" t="s">
        <v>333</v>
      </c>
      <c r="H9" s="18">
        <f t="shared" si="0"/>
        <v>2</v>
      </c>
      <c r="I9" s="16">
        <f t="shared" si="1"/>
        <v>1</v>
      </c>
      <c r="J9" s="16">
        <v>0</v>
      </c>
      <c r="K9" s="16">
        <f t="shared" si="2"/>
        <v>3</v>
      </c>
      <c r="L9" s="33">
        <v>6.7</v>
      </c>
      <c r="M9" s="34">
        <f t="shared" si="3"/>
        <v>9.6999999999999993</v>
      </c>
      <c r="N9" s="35">
        <f t="shared" si="4"/>
        <v>8.125</v>
      </c>
      <c r="O9" s="36">
        <f t="shared" si="5"/>
        <v>1.5749999999999993</v>
      </c>
      <c r="P9" s="18"/>
      <c r="Q9" s="18"/>
      <c r="R9" s="47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172</v>
      </c>
      <c r="B10" s="13">
        <v>724061220</v>
      </c>
      <c r="C10" s="222" t="s">
        <v>371</v>
      </c>
      <c r="D10" s="222" t="s">
        <v>330</v>
      </c>
      <c r="E10" s="16">
        <v>4</v>
      </c>
      <c r="F10" s="16">
        <v>60</v>
      </c>
      <c r="G10" s="22" t="s">
        <v>334</v>
      </c>
      <c r="H10" s="18">
        <f t="shared" si="0"/>
        <v>5</v>
      </c>
      <c r="I10" s="16">
        <f t="shared" si="1"/>
        <v>1.2</v>
      </c>
      <c r="J10" s="16">
        <v>0</v>
      </c>
      <c r="K10" s="16">
        <f t="shared" si="2"/>
        <v>6.2</v>
      </c>
      <c r="L10" s="33">
        <v>3.0750000000000002</v>
      </c>
      <c r="M10" s="34">
        <f t="shared" si="3"/>
        <v>9.2750000000000004</v>
      </c>
      <c r="N10" s="35">
        <f t="shared" si="4"/>
        <v>6.25</v>
      </c>
      <c r="O10" s="36">
        <f t="shared" si="5"/>
        <v>3.0250000000000004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156</v>
      </c>
      <c r="B11" s="13">
        <v>1754610165</v>
      </c>
      <c r="C11" s="222" t="s">
        <v>369</v>
      </c>
      <c r="D11" s="220"/>
      <c r="E11" s="16">
        <v>4</v>
      </c>
      <c r="F11" s="16">
        <v>60</v>
      </c>
      <c r="G11" s="22" t="s">
        <v>334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2.875</v>
      </c>
      <c r="M11" s="34">
        <f t="shared" si="3"/>
        <v>9.0749999999999993</v>
      </c>
      <c r="N11" s="35">
        <f t="shared" si="4"/>
        <v>6.25</v>
      </c>
      <c r="O11" s="36">
        <f t="shared" si="5"/>
        <v>2.8249999999999993</v>
      </c>
      <c r="P11" s="4"/>
      <c r="Q11" s="4"/>
      <c r="R11" s="4"/>
      <c r="S11" s="50"/>
    </row>
    <row r="12" spans="1:24" s="1" customFormat="1" ht="18.75">
      <c r="A12" s="13">
        <v>211</v>
      </c>
      <c r="B12" s="13">
        <v>1030769255</v>
      </c>
      <c r="C12" s="222" t="s">
        <v>404</v>
      </c>
      <c r="D12" s="221"/>
      <c r="E12" s="16">
        <v>3</v>
      </c>
      <c r="F12" s="16">
        <v>40</v>
      </c>
      <c r="G12" s="22" t="s">
        <v>334</v>
      </c>
      <c r="H12" s="18">
        <f t="shared" si="0"/>
        <v>3.5</v>
      </c>
      <c r="I12" s="16">
        <f t="shared" si="1"/>
        <v>0.8</v>
      </c>
      <c r="J12" s="16">
        <v>0</v>
      </c>
      <c r="K12" s="16">
        <f t="shared" si="2"/>
        <v>4.3</v>
      </c>
      <c r="L12" s="33">
        <v>4.2</v>
      </c>
      <c r="M12" s="34">
        <f t="shared" si="3"/>
        <v>8.5</v>
      </c>
      <c r="N12" s="35">
        <f t="shared" si="4"/>
        <v>6.25</v>
      </c>
      <c r="O12" s="36">
        <f t="shared" si="5"/>
        <v>2.25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3">
        <v>184</v>
      </c>
      <c r="B13" s="13">
        <v>1814130074</v>
      </c>
      <c r="C13" s="222" t="s">
        <v>375</v>
      </c>
      <c r="D13" s="221"/>
      <c r="E13" s="16">
        <v>4</v>
      </c>
      <c r="F13" s="16">
        <v>60</v>
      </c>
      <c r="G13" s="22" t="s">
        <v>334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2.1999999999999993</v>
      </c>
      <c r="M13" s="34">
        <f t="shared" si="3"/>
        <v>8.3999999999999986</v>
      </c>
      <c r="N13" s="35">
        <f t="shared" si="4"/>
        <v>6.25</v>
      </c>
      <c r="O13" s="36">
        <f t="shared" si="5"/>
        <v>2.1499999999999986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4">
        <v>120</v>
      </c>
      <c r="B14" s="13">
        <v>171422146</v>
      </c>
      <c r="C14" s="222" t="s">
        <v>363</v>
      </c>
      <c r="D14" s="223" t="s">
        <v>246</v>
      </c>
      <c r="E14" s="16">
        <v>4</v>
      </c>
      <c r="F14" s="16">
        <v>60</v>
      </c>
      <c r="G14" s="22" t="s">
        <v>334</v>
      </c>
      <c r="H14" s="18">
        <f t="shared" si="0"/>
        <v>5</v>
      </c>
      <c r="I14" s="16">
        <f t="shared" si="1"/>
        <v>1.2</v>
      </c>
      <c r="J14" s="16">
        <v>0</v>
      </c>
      <c r="K14" s="16">
        <f t="shared" si="2"/>
        <v>6.2</v>
      </c>
      <c r="L14" s="33">
        <v>2.1999999999999993</v>
      </c>
      <c r="M14" s="34">
        <f t="shared" si="3"/>
        <v>8.3999999999999986</v>
      </c>
      <c r="N14" s="35">
        <f t="shared" si="4"/>
        <v>6.25</v>
      </c>
      <c r="O14" s="36">
        <f t="shared" si="5"/>
        <v>2.1499999999999986</v>
      </c>
      <c r="P14" s="18"/>
      <c r="Q14" s="18"/>
      <c r="R14" s="48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3">
        <v>202</v>
      </c>
      <c r="B15" s="13">
        <v>471245585</v>
      </c>
      <c r="C15" s="222" t="s">
        <v>392</v>
      </c>
      <c r="D15" s="221"/>
      <c r="E15" s="16">
        <v>4</v>
      </c>
      <c r="F15" s="16">
        <v>60</v>
      </c>
      <c r="G15" s="23" t="s">
        <v>335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1.9500000000000002</v>
      </c>
      <c r="M15" s="34">
        <f t="shared" si="3"/>
        <v>8.15</v>
      </c>
      <c r="N15" s="35">
        <f t="shared" si="4"/>
        <v>4.375</v>
      </c>
      <c r="O15" s="36">
        <f t="shared" si="5"/>
        <v>3.7750000000000004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193</v>
      </c>
      <c r="B16" s="13">
        <v>2125731287</v>
      </c>
      <c r="C16" s="222" t="s">
        <v>384</v>
      </c>
      <c r="D16" s="221"/>
      <c r="E16" s="16">
        <v>4</v>
      </c>
      <c r="F16" s="16">
        <v>60</v>
      </c>
      <c r="G16" s="23" t="s">
        <v>335</v>
      </c>
      <c r="H16" s="18">
        <f t="shared" si="0"/>
        <v>5</v>
      </c>
      <c r="I16" s="16">
        <f t="shared" si="1"/>
        <v>1.2</v>
      </c>
      <c r="J16" s="16">
        <v>0</v>
      </c>
      <c r="K16" s="16">
        <f t="shared" si="2"/>
        <v>6.2</v>
      </c>
      <c r="L16" s="33">
        <v>1.75</v>
      </c>
      <c r="M16" s="34">
        <f t="shared" si="3"/>
        <v>7.95</v>
      </c>
      <c r="N16" s="35">
        <f t="shared" si="4"/>
        <v>4.375</v>
      </c>
      <c r="O16" s="36">
        <f t="shared" si="5"/>
        <v>3.5750000000000002</v>
      </c>
      <c r="P16" s="4"/>
      <c r="Q16" s="4"/>
      <c r="R16" s="4"/>
      <c r="S16" s="1" t="s">
        <v>213</v>
      </c>
      <c r="T16" s="53">
        <v>10</v>
      </c>
      <c r="U16" s="1"/>
      <c r="V16" s="1"/>
      <c r="W16" s="1"/>
      <c r="X16" s="1"/>
    </row>
    <row r="17" spans="1:24" s="2" customFormat="1" ht="18.75">
      <c r="A17" s="13">
        <v>205</v>
      </c>
      <c r="B17" s="13">
        <v>141303545</v>
      </c>
      <c r="C17" s="222" t="s">
        <v>395</v>
      </c>
      <c r="D17" s="221"/>
      <c r="E17" s="16">
        <v>4</v>
      </c>
      <c r="F17" s="16">
        <v>60</v>
      </c>
      <c r="G17" s="23" t="s">
        <v>335</v>
      </c>
      <c r="H17" s="18">
        <f t="shared" si="0"/>
        <v>5</v>
      </c>
      <c r="I17" s="16">
        <f t="shared" si="1"/>
        <v>1.2</v>
      </c>
      <c r="J17" s="16">
        <v>0</v>
      </c>
      <c r="K17" s="16">
        <f t="shared" si="2"/>
        <v>6.2</v>
      </c>
      <c r="L17" s="33">
        <v>1.5124999999999993</v>
      </c>
      <c r="M17" s="34">
        <f t="shared" si="3"/>
        <v>7.7124999999999995</v>
      </c>
      <c r="N17" s="35">
        <f t="shared" si="4"/>
        <v>4.375</v>
      </c>
      <c r="O17" s="36">
        <f t="shared" si="5"/>
        <v>3.3374999999999995</v>
      </c>
      <c r="P17" s="4"/>
      <c r="Q17" s="4"/>
      <c r="R17" s="4"/>
      <c r="S17" s="1" t="s">
        <v>214</v>
      </c>
      <c r="T17" s="53">
        <v>3</v>
      </c>
      <c r="U17" s="1"/>
      <c r="V17" s="1"/>
      <c r="W17" s="1"/>
      <c r="X17" s="1"/>
    </row>
    <row r="18" spans="1:24" s="2" customFormat="1" ht="18.75">
      <c r="A18" s="13">
        <v>143</v>
      </c>
      <c r="B18" s="13">
        <v>1963007427</v>
      </c>
      <c r="C18" s="222" t="s">
        <v>367</v>
      </c>
      <c r="D18" s="222" t="s">
        <v>270</v>
      </c>
      <c r="E18" s="16">
        <v>4</v>
      </c>
      <c r="F18" s="16">
        <v>60</v>
      </c>
      <c r="G18" s="23" t="s">
        <v>335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1.5124999999999993</v>
      </c>
      <c r="M18" s="34">
        <f t="shared" si="3"/>
        <v>7.7124999999999995</v>
      </c>
      <c r="N18" s="35">
        <f t="shared" si="4"/>
        <v>4.375</v>
      </c>
      <c r="O18" s="36">
        <f t="shared" si="5"/>
        <v>3.3374999999999995</v>
      </c>
      <c r="P18" s="18"/>
      <c r="Q18" s="18"/>
      <c r="R18" s="47"/>
      <c r="S18" s="1"/>
      <c r="T18" s="1"/>
      <c r="U18" s="1"/>
      <c r="V18" s="1"/>
      <c r="W18" s="1"/>
      <c r="X18" s="1"/>
    </row>
    <row r="19" spans="1:24" s="2" customFormat="1" ht="18.75">
      <c r="A19" s="13">
        <v>190</v>
      </c>
      <c r="B19" s="13">
        <v>684634207</v>
      </c>
      <c r="C19" s="222" t="s">
        <v>381</v>
      </c>
      <c r="D19" s="221"/>
      <c r="E19" s="16">
        <v>4</v>
      </c>
      <c r="F19" s="16">
        <v>50</v>
      </c>
      <c r="G19" s="23" t="s">
        <v>335</v>
      </c>
      <c r="H19" s="18">
        <f t="shared" si="0"/>
        <v>5</v>
      </c>
      <c r="I19" s="16">
        <f t="shared" si="1"/>
        <v>1</v>
      </c>
      <c r="J19" s="16">
        <v>0</v>
      </c>
      <c r="K19" s="16">
        <f t="shared" si="2"/>
        <v>6</v>
      </c>
      <c r="L19" s="33">
        <v>1.5124999999999993</v>
      </c>
      <c r="M19" s="34">
        <f t="shared" si="3"/>
        <v>7.5124999999999993</v>
      </c>
      <c r="N19" s="35">
        <f t="shared" si="4"/>
        <v>4.375</v>
      </c>
      <c r="O19" s="36">
        <f t="shared" si="5"/>
        <v>3.1374999999999993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4">
        <v>5</v>
      </c>
      <c r="B20" s="13">
        <v>1044399218</v>
      </c>
      <c r="C20" s="222" t="s">
        <v>352</v>
      </c>
      <c r="D20" s="223" t="s">
        <v>39</v>
      </c>
      <c r="E20" s="16">
        <v>4</v>
      </c>
      <c r="F20" s="16">
        <v>60</v>
      </c>
      <c r="G20" s="57" t="s">
        <v>187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0.5</v>
      </c>
      <c r="M20" s="34">
        <f t="shared" si="3"/>
        <v>6.7</v>
      </c>
      <c r="N20" s="35">
        <f t="shared" si="4"/>
        <v>0</v>
      </c>
      <c r="O20" s="36">
        <f t="shared" si="5"/>
        <v>6.7</v>
      </c>
      <c r="P20" s="18"/>
      <c r="Q20" s="18"/>
      <c r="R20" s="18"/>
      <c r="S20" s="1"/>
      <c r="T20" s="1"/>
      <c r="U20" s="1"/>
      <c r="V20" s="1"/>
      <c r="W20" s="1"/>
      <c r="X20" s="1"/>
    </row>
    <row r="21" spans="1:24" s="2" customFormat="1" ht="18.75">
      <c r="A21" s="13">
        <v>203</v>
      </c>
      <c r="B21" s="13">
        <v>382695365</v>
      </c>
      <c r="C21" s="222" t="s">
        <v>393</v>
      </c>
      <c r="D21" s="221"/>
      <c r="E21" s="16">
        <v>1</v>
      </c>
      <c r="F21" s="16">
        <v>20</v>
      </c>
      <c r="G21" s="57" t="s">
        <v>187</v>
      </c>
      <c r="H21" s="18">
        <f t="shared" si="0"/>
        <v>1</v>
      </c>
      <c r="I21" s="16">
        <f t="shared" si="1"/>
        <v>0.4</v>
      </c>
      <c r="J21" s="16">
        <v>0</v>
      </c>
      <c r="K21" s="16">
        <f t="shared" si="2"/>
        <v>1.4</v>
      </c>
      <c r="L21" s="33">
        <v>5.0999999999999996</v>
      </c>
      <c r="M21" s="34">
        <f t="shared" si="3"/>
        <v>6.5</v>
      </c>
      <c r="N21" s="35">
        <f t="shared" si="4"/>
        <v>0</v>
      </c>
      <c r="O21" s="36">
        <f t="shared" si="5"/>
        <v>6.5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197</v>
      </c>
      <c r="B22" s="13">
        <v>2012003193</v>
      </c>
      <c r="C22" s="222" t="s">
        <v>388</v>
      </c>
      <c r="D22" s="221"/>
      <c r="E22" s="16">
        <v>2</v>
      </c>
      <c r="F22" s="16">
        <v>60</v>
      </c>
      <c r="G22" s="57" t="s">
        <v>187</v>
      </c>
      <c r="H22" s="18">
        <f t="shared" si="0"/>
        <v>2</v>
      </c>
      <c r="I22" s="16">
        <f t="shared" si="1"/>
        <v>1.2</v>
      </c>
      <c r="J22" s="16">
        <v>0</v>
      </c>
      <c r="K22" s="16">
        <f t="shared" si="2"/>
        <v>3.2</v>
      </c>
      <c r="L22" s="33">
        <v>3.2</v>
      </c>
      <c r="M22" s="34">
        <f t="shared" si="3"/>
        <v>6.4</v>
      </c>
      <c r="N22" s="35">
        <f t="shared" si="4"/>
        <v>0</v>
      </c>
      <c r="O22" s="36">
        <f t="shared" si="5"/>
        <v>6.4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3">
        <v>192</v>
      </c>
      <c r="B23" s="13">
        <v>1725281178</v>
      </c>
      <c r="C23" s="222" t="s">
        <v>383</v>
      </c>
      <c r="D23" s="221"/>
      <c r="E23" s="16">
        <v>2</v>
      </c>
      <c r="F23" s="16">
        <v>60</v>
      </c>
      <c r="G23" s="57" t="s">
        <v>187</v>
      </c>
      <c r="H23" s="18">
        <f t="shared" si="0"/>
        <v>2</v>
      </c>
      <c r="I23" s="16">
        <f t="shared" si="1"/>
        <v>1.2</v>
      </c>
      <c r="J23" s="16">
        <v>0</v>
      </c>
      <c r="K23" s="16">
        <f t="shared" si="2"/>
        <v>3.2</v>
      </c>
      <c r="L23" s="33">
        <v>3.2</v>
      </c>
      <c r="M23" s="34">
        <f t="shared" si="3"/>
        <v>6.4</v>
      </c>
      <c r="N23" s="35">
        <f t="shared" si="4"/>
        <v>0</v>
      </c>
      <c r="O23" s="36">
        <f t="shared" si="5"/>
        <v>6.4</v>
      </c>
      <c r="P23" s="4"/>
      <c r="Q23" s="4"/>
      <c r="R23" s="4"/>
    </row>
    <row r="24" spans="1:24" s="1" customFormat="1" ht="20.25">
      <c r="A24" s="13">
        <v>214</v>
      </c>
      <c r="B24" s="13">
        <v>2130976604</v>
      </c>
      <c r="C24" s="222" t="s">
        <v>410</v>
      </c>
      <c r="D24" s="4"/>
      <c r="E24" s="16">
        <v>1</v>
      </c>
      <c r="F24" s="16">
        <v>60</v>
      </c>
      <c r="G24" s="57" t="s">
        <v>187</v>
      </c>
      <c r="H24" s="18">
        <f t="shared" si="0"/>
        <v>1</v>
      </c>
      <c r="I24" s="16">
        <f t="shared" si="1"/>
        <v>1.2</v>
      </c>
      <c r="J24" s="16">
        <v>0</v>
      </c>
      <c r="K24" s="16">
        <f t="shared" si="2"/>
        <v>2.2000000000000002</v>
      </c>
      <c r="L24" s="33">
        <v>4.2</v>
      </c>
      <c r="M24" s="34">
        <f t="shared" si="3"/>
        <v>6.4</v>
      </c>
      <c r="N24" s="35">
        <f t="shared" si="4"/>
        <v>0</v>
      </c>
      <c r="O24" s="36">
        <f t="shared" si="5"/>
        <v>6.4</v>
      </c>
      <c r="P24" s="4"/>
      <c r="Q24" s="4"/>
      <c r="R24" s="4"/>
    </row>
    <row r="25" spans="1:24" s="1" customFormat="1" ht="18.75">
      <c r="A25" s="13">
        <v>183</v>
      </c>
      <c r="B25" s="13">
        <v>1250030371</v>
      </c>
      <c r="C25" s="222" t="s">
        <v>406</v>
      </c>
      <c r="D25" s="222" t="s">
        <v>374</v>
      </c>
      <c r="E25" s="16">
        <v>4</v>
      </c>
      <c r="F25" s="16">
        <v>60</v>
      </c>
      <c r="G25" s="57" t="s">
        <v>187</v>
      </c>
      <c r="H25" s="18">
        <f t="shared" si="0"/>
        <v>5</v>
      </c>
      <c r="I25" s="16">
        <f t="shared" si="1"/>
        <v>1.2</v>
      </c>
      <c r="J25" s="16">
        <v>0</v>
      </c>
      <c r="K25" s="16">
        <f t="shared" si="2"/>
        <v>6.2</v>
      </c>
      <c r="L25" s="33">
        <v>1.2499999999999289E-2</v>
      </c>
      <c r="M25" s="34">
        <f t="shared" si="3"/>
        <v>6.2124999999999995</v>
      </c>
      <c r="N25" s="35">
        <f t="shared" si="4"/>
        <v>0</v>
      </c>
      <c r="O25" s="36">
        <f t="shared" si="5"/>
        <v>6.2124999999999995</v>
      </c>
      <c r="P25" s="4"/>
      <c r="Q25" s="4"/>
      <c r="R25" s="4"/>
    </row>
    <row r="26" spans="1:24" s="1" customFormat="1" ht="18.75" customHeight="1">
      <c r="A26" s="13">
        <v>208</v>
      </c>
      <c r="B26" s="13">
        <v>92129464</v>
      </c>
      <c r="C26" s="222" t="s">
        <v>401</v>
      </c>
      <c r="D26" s="221"/>
      <c r="E26" s="16">
        <v>3</v>
      </c>
      <c r="F26" s="16">
        <v>60</v>
      </c>
      <c r="G26" s="57" t="s">
        <v>187</v>
      </c>
      <c r="H26" s="18">
        <f t="shared" si="0"/>
        <v>3.5</v>
      </c>
      <c r="I26" s="16">
        <f t="shared" si="1"/>
        <v>1.2</v>
      </c>
      <c r="J26" s="16">
        <v>0</v>
      </c>
      <c r="K26" s="16">
        <f t="shared" si="2"/>
        <v>4.7</v>
      </c>
      <c r="L26" s="33">
        <v>1.5124999999999993</v>
      </c>
      <c r="M26" s="34">
        <f t="shared" si="3"/>
        <v>6.2124999999999995</v>
      </c>
      <c r="N26" s="35">
        <f t="shared" si="4"/>
        <v>0</v>
      </c>
      <c r="O26" s="36">
        <f t="shared" si="5"/>
        <v>6.2124999999999995</v>
      </c>
      <c r="P26" s="4"/>
      <c r="Q26" s="4"/>
      <c r="R26" s="4"/>
    </row>
    <row r="27" spans="1:24" s="1" customFormat="1" ht="18.75">
      <c r="A27" s="13">
        <v>187</v>
      </c>
      <c r="B27" s="13">
        <v>1241038267</v>
      </c>
      <c r="C27" s="222" t="s">
        <v>378</v>
      </c>
      <c r="D27" s="221"/>
      <c r="E27" s="16">
        <v>3</v>
      </c>
      <c r="F27" s="16">
        <v>60</v>
      </c>
      <c r="G27" s="57" t="s">
        <v>187</v>
      </c>
      <c r="H27" s="18">
        <f t="shared" si="0"/>
        <v>3.5</v>
      </c>
      <c r="I27" s="16">
        <f t="shared" si="1"/>
        <v>1.2</v>
      </c>
      <c r="J27" s="16">
        <v>0</v>
      </c>
      <c r="K27" s="16">
        <f t="shared" si="2"/>
        <v>4.7</v>
      </c>
      <c r="L27" s="33">
        <v>1.5124999999999993</v>
      </c>
      <c r="M27" s="34">
        <f t="shared" si="3"/>
        <v>6.2124999999999995</v>
      </c>
      <c r="N27" s="35">
        <f t="shared" si="4"/>
        <v>0</v>
      </c>
      <c r="O27" s="36">
        <f t="shared" si="5"/>
        <v>6.2124999999999995</v>
      </c>
      <c r="P27" s="4"/>
      <c r="Q27" s="4"/>
      <c r="R27" s="4"/>
    </row>
    <row r="28" spans="1:24" s="1" customFormat="1" ht="18.75">
      <c r="A28" s="13">
        <v>188</v>
      </c>
      <c r="B28" s="13">
        <v>1504984957</v>
      </c>
      <c r="C28" s="222" t="s">
        <v>379</v>
      </c>
      <c r="D28" s="221"/>
      <c r="E28" s="16">
        <v>3</v>
      </c>
      <c r="F28" s="16">
        <v>60</v>
      </c>
      <c r="G28" s="57" t="s">
        <v>187</v>
      </c>
      <c r="H28" s="18">
        <f t="shared" si="0"/>
        <v>3.5</v>
      </c>
      <c r="I28" s="16">
        <f t="shared" si="1"/>
        <v>1.2</v>
      </c>
      <c r="J28" s="16">
        <v>0</v>
      </c>
      <c r="K28" s="16">
        <f t="shared" si="2"/>
        <v>4.7</v>
      </c>
      <c r="L28" s="33">
        <v>1.5124999999999993</v>
      </c>
      <c r="M28" s="34">
        <f t="shared" si="3"/>
        <v>6.2124999999999995</v>
      </c>
      <c r="N28" s="35">
        <f t="shared" si="4"/>
        <v>0</v>
      </c>
      <c r="O28" s="36">
        <f t="shared" si="5"/>
        <v>6.2124999999999995</v>
      </c>
      <c r="P28" s="4"/>
      <c r="Q28" s="4"/>
      <c r="R28" s="4"/>
    </row>
    <row r="29" spans="1:24" s="2" customFormat="1" ht="18.75">
      <c r="A29" s="13">
        <v>194</v>
      </c>
      <c r="B29" s="13">
        <v>648785109</v>
      </c>
      <c r="C29" s="222" t="s">
        <v>385</v>
      </c>
      <c r="D29" s="221"/>
      <c r="E29" s="16">
        <v>4</v>
      </c>
      <c r="F29" s="16">
        <v>40</v>
      </c>
      <c r="G29" s="57" t="s">
        <v>187</v>
      </c>
      <c r="H29" s="18">
        <f t="shared" si="0"/>
        <v>5</v>
      </c>
      <c r="I29" s="16">
        <f t="shared" si="1"/>
        <v>0.8</v>
      </c>
      <c r="J29" s="16">
        <v>0</v>
      </c>
      <c r="K29" s="16">
        <f t="shared" si="2"/>
        <v>5.8</v>
      </c>
      <c r="L29" s="33">
        <v>7.5000000000000178E-2</v>
      </c>
      <c r="M29" s="34">
        <f t="shared" si="3"/>
        <v>5.875</v>
      </c>
      <c r="N29" s="35">
        <f t="shared" si="4"/>
        <v>0</v>
      </c>
      <c r="O29" s="36">
        <f t="shared" si="5"/>
        <v>5.875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3">
        <v>185</v>
      </c>
      <c r="B30" s="13">
        <v>30705222</v>
      </c>
      <c r="C30" s="222" t="s">
        <v>376</v>
      </c>
      <c r="D30" s="221"/>
      <c r="E30" s="16">
        <v>4</v>
      </c>
      <c r="F30" s="16">
        <v>60</v>
      </c>
      <c r="G30" s="57" t="s">
        <v>187</v>
      </c>
      <c r="H30" s="18">
        <f t="shared" si="0"/>
        <v>5</v>
      </c>
      <c r="I30" s="16">
        <f t="shared" si="1"/>
        <v>1.2</v>
      </c>
      <c r="J30" s="16">
        <v>0</v>
      </c>
      <c r="K30" s="16">
        <f t="shared" si="2"/>
        <v>6.2</v>
      </c>
      <c r="L30" s="33">
        <v>-0.67499999999999982</v>
      </c>
      <c r="M30" s="34">
        <f t="shared" si="3"/>
        <v>5.5250000000000004</v>
      </c>
      <c r="N30" s="35">
        <f t="shared" si="4"/>
        <v>0</v>
      </c>
      <c r="O30" s="36">
        <f t="shared" si="5"/>
        <v>5.5250000000000004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3">
        <v>189</v>
      </c>
      <c r="B31" s="13">
        <v>522812489</v>
      </c>
      <c r="C31" s="222" t="s">
        <v>380</v>
      </c>
      <c r="D31" s="221"/>
      <c r="E31" s="16">
        <v>4</v>
      </c>
      <c r="F31" s="16">
        <v>60</v>
      </c>
      <c r="G31" s="57" t="s">
        <v>187</v>
      </c>
      <c r="H31" s="18">
        <f t="shared" si="0"/>
        <v>5</v>
      </c>
      <c r="I31" s="16">
        <f t="shared" si="1"/>
        <v>1.2</v>
      </c>
      <c r="J31" s="16">
        <v>0</v>
      </c>
      <c r="K31" s="16">
        <f t="shared" si="2"/>
        <v>6.2</v>
      </c>
      <c r="L31" s="33">
        <v>-0.67499999999999982</v>
      </c>
      <c r="M31" s="34">
        <f t="shared" si="3"/>
        <v>5.5250000000000004</v>
      </c>
      <c r="N31" s="35">
        <f t="shared" si="4"/>
        <v>0</v>
      </c>
      <c r="O31" s="36">
        <f t="shared" si="5"/>
        <v>5.5250000000000004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4">
        <v>26</v>
      </c>
      <c r="B32" s="13">
        <v>1754932067</v>
      </c>
      <c r="C32" s="222" t="s">
        <v>354</v>
      </c>
      <c r="D32" s="223" t="s">
        <v>72</v>
      </c>
      <c r="E32" s="16">
        <v>4</v>
      </c>
      <c r="F32" s="16">
        <v>60</v>
      </c>
      <c r="G32" s="57" t="s">
        <v>187</v>
      </c>
      <c r="H32" s="18">
        <f t="shared" si="0"/>
        <v>5</v>
      </c>
      <c r="I32" s="16">
        <f t="shared" si="1"/>
        <v>1.2</v>
      </c>
      <c r="J32" s="16">
        <v>0</v>
      </c>
      <c r="K32" s="16">
        <f t="shared" si="2"/>
        <v>6.2</v>
      </c>
      <c r="L32" s="33">
        <v>-0.67500000000000071</v>
      </c>
      <c r="M32" s="34">
        <f t="shared" si="3"/>
        <v>5.5249999999999995</v>
      </c>
      <c r="N32" s="35">
        <f t="shared" si="4"/>
        <v>0</v>
      </c>
      <c r="O32" s="36">
        <f t="shared" si="5"/>
        <v>5.5249999999999995</v>
      </c>
      <c r="P32" s="18"/>
      <c r="Q32" s="18"/>
      <c r="R32" s="18"/>
      <c r="S32" s="1"/>
      <c r="T32" s="1"/>
      <c r="U32" s="1"/>
      <c r="V32" s="1"/>
      <c r="W32" s="1"/>
      <c r="X32" s="1"/>
    </row>
    <row r="33" spans="1:24" s="2" customFormat="1" ht="18.75">
      <c r="A33" s="14">
        <v>46</v>
      </c>
      <c r="B33" s="13">
        <v>2109182835</v>
      </c>
      <c r="C33" s="222" t="s">
        <v>357</v>
      </c>
      <c r="D33" s="223" t="s">
        <v>92</v>
      </c>
      <c r="E33" s="16">
        <v>4</v>
      </c>
      <c r="F33" s="16">
        <v>60</v>
      </c>
      <c r="G33" s="57" t="s">
        <v>187</v>
      </c>
      <c r="H33" s="18">
        <f t="shared" si="0"/>
        <v>5</v>
      </c>
      <c r="I33" s="16">
        <f t="shared" si="1"/>
        <v>1.2</v>
      </c>
      <c r="J33" s="16">
        <v>0</v>
      </c>
      <c r="K33" s="16">
        <f t="shared" si="2"/>
        <v>6.2</v>
      </c>
      <c r="L33" s="33">
        <v>-0.67500000000000071</v>
      </c>
      <c r="M33" s="34">
        <f t="shared" si="3"/>
        <v>5.5249999999999995</v>
      </c>
      <c r="N33" s="35">
        <f t="shared" si="4"/>
        <v>0</v>
      </c>
      <c r="O33" s="36">
        <f t="shared" si="5"/>
        <v>5.5249999999999995</v>
      </c>
      <c r="P33" s="18"/>
      <c r="Q33" s="18"/>
      <c r="R33" s="18"/>
      <c r="S33" s="1"/>
      <c r="T33" s="1"/>
      <c r="U33" s="1"/>
      <c r="V33" s="1"/>
      <c r="W33" s="1"/>
      <c r="X33" s="1"/>
    </row>
    <row r="34" spans="1:24" s="2" customFormat="1" ht="18.75">
      <c r="A34" s="14">
        <v>82</v>
      </c>
      <c r="B34" s="13">
        <v>982362214</v>
      </c>
      <c r="C34" s="222" t="s">
        <v>360</v>
      </c>
      <c r="D34" s="223" t="s">
        <v>144</v>
      </c>
      <c r="E34" s="16">
        <v>4</v>
      </c>
      <c r="F34" s="16">
        <v>60</v>
      </c>
      <c r="G34" s="57" t="s">
        <v>187</v>
      </c>
      <c r="H34" s="18">
        <f t="shared" si="0"/>
        <v>5</v>
      </c>
      <c r="I34" s="16">
        <f t="shared" si="1"/>
        <v>1.2</v>
      </c>
      <c r="J34" s="16">
        <v>0</v>
      </c>
      <c r="K34" s="16">
        <f t="shared" si="2"/>
        <v>6.2</v>
      </c>
      <c r="L34" s="33">
        <v>-0.67500000000000071</v>
      </c>
      <c r="M34" s="34">
        <f t="shared" si="3"/>
        <v>5.5249999999999995</v>
      </c>
      <c r="N34" s="35">
        <f t="shared" si="4"/>
        <v>0</v>
      </c>
      <c r="O34" s="36">
        <f t="shared" si="5"/>
        <v>5.5249999999999995</v>
      </c>
      <c r="P34" s="18"/>
      <c r="Q34" s="18"/>
      <c r="R34" s="18"/>
      <c r="S34" s="1"/>
      <c r="T34" s="1"/>
      <c r="U34" s="1"/>
      <c r="V34" s="1"/>
      <c r="W34" s="1"/>
      <c r="X34" s="1"/>
    </row>
    <row r="35" spans="1:24" s="2" customFormat="1" ht="18.75">
      <c r="A35" s="13">
        <v>128</v>
      </c>
      <c r="B35" s="13">
        <v>1214614935</v>
      </c>
      <c r="C35" s="222" t="s">
        <v>365</v>
      </c>
      <c r="D35" s="225" t="s">
        <v>257</v>
      </c>
      <c r="E35" s="16">
        <v>4</v>
      </c>
      <c r="F35" s="16">
        <v>60</v>
      </c>
      <c r="G35" s="57" t="s">
        <v>187</v>
      </c>
      <c r="H35" s="18">
        <f t="shared" si="0"/>
        <v>5</v>
      </c>
      <c r="I35" s="16">
        <f t="shared" si="1"/>
        <v>1.2</v>
      </c>
      <c r="J35" s="16">
        <v>0</v>
      </c>
      <c r="K35" s="16">
        <f t="shared" si="2"/>
        <v>6.2</v>
      </c>
      <c r="L35" s="33">
        <v>-0.67500000000000071</v>
      </c>
      <c r="M35" s="34">
        <f t="shared" si="3"/>
        <v>5.5249999999999995</v>
      </c>
      <c r="N35" s="35">
        <f t="shared" si="4"/>
        <v>0</v>
      </c>
      <c r="O35" s="36">
        <f t="shared" si="5"/>
        <v>5.5249999999999995</v>
      </c>
      <c r="P35" s="18"/>
      <c r="Q35" s="18"/>
      <c r="R35" s="47"/>
      <c r="S35" s="1"/>
      <c r="T35" s="1"/>
      <c r="U35" s="1"/>
      <c r="V35" s="1"/>
      <c r="W35" s="1"/>
      <c r="X35" s="1"/>
    </row>
    <row r="36" spans="1:24" s="2" customFormat="1" ht="18.75">
      <c r="A36" s="13">
        <v>182</v>
      </c>
      <c r="B36" s="13">
        <v>828260319</v>
      </c>
      <c r="C36" s="222" t="s">
        <v>373</v>
      </c>
      <c r="D36" s="221"/>
      <c r="E36" s="16">
        <v>4</v>
      </c>
      <c r="F36" s="16">
        <v>60</v>
      </c>
      <c r="G36" s="57" t="s">
        <v>187</v>
      </c>
      <c r="H36" s="18">
        <f t="shared" si="0"/>
        <v>5</v>
      </c>
      <c r="I36" s="16">
        <f t="shared" si="1"/>
        <v>1.2</v>
      </c>
      <c r="J36" s="16">
        <v>0</v>
      </c>
      <c r="K36" s="16">
        <f t="shared" si="2"/>
        <v>6.2</v>
      </c>
      <c r="L36" s="33">
        <v>-0.67500000000000071</v>
      </c>
      <c r="M36" s="34">
        <f t="shared" si="3"/>
        <v>5.5249999999999995</v>
      </c>
      <c r="N36" s="35">
        <f t="shared" si="4"/>
        <v>0</v>
      </c>
      <c r="O36" s="36">
        <f t="shared" si="5"/>
        <v>5.5249999999999995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186</v>
      </c>
      <c r="B37" s="13">
        <v>595953188</v>
      </c>
      <c r="C37" s="222" t="s">
        <v>407</v>
      </c>
      <c r="D37" s="222" t="s">
        <v>377</v>
      </c>
      <c r="E37" s="16">
        <v>4</v>
      </c>
      <c r="F37" s="16">
        <v>60</v>
      </c>
      <c r="G37" s="57" t="s">
        <v>187</v>
      </c>
      <c r="H37" s="18">
        <f t="shared" ref="H37:H68" si="6">E37+IF(E37&gt;2,(E37-2)*0.5,0)</f>
        <v>5</v>
      </c>
      <c r="I37" s="16">
        <f t="shared" ref="I37:I68" si="7">F37/$T$14</f>
        <v>1.2</v>
      </c>
      <c r="J37" s="16">
        <v>0</v>
      </c>
      <c r="K37" s="16">
        <f t="shared" ref="K37:K60" si="8">SUM(I37+H37+J37)</f>
        <v>6.2</v>
      </c>
      <c r="L37" s="33">
        <v>-0.67500000000000071</v>
      </c>
      <c r="M37" s="34">
        <f t="shared" ref="M37:M68" si="9">K37+L37</f>
        <v>5.5249999999999995</v>
      </c>
      <c r="N37" s="35">
        <f t="shared" ref="N37:N68" si="10">VLOOKUP(G37,$S$3:$T$10,2,FALSE)</f>
        <v>0</v>
      </c>
      <c r="O37" s="36">
        <f t="shared" ref="O37:O68" si="11">M37-N37</f>
        <v>5.5249999999999995</v>
      </c>
      <c r="P37" s="4"/>
      <c r="Q37" s="4"/>
      <c r="R37" s="4"/>
    </row>
    <row r="38" spans="1:24" s="2" customFormat="1" ht="18.75">
      <c r="A38" s="13">
        <v>191</v>
      </c>
      <c r="B38" s="13">
        <v>1037173857</v>
      </c>
      <c r="C38" s="222" t="s">
        <v>382</v>
      </c>
      <c r="D38" s="221"/>
      <c r="E38" s="16">
        <v>4</v>
      </c>
      <c r="F38" s="16">
        <v>60</v>
      </c>
      <c r="G38" s="57" t="s">
        <v>187</v>
      </c>
      <c r="H38" s="18">
        <f t="shared" si="6"/>
        <v>5</v>
      </c>
      <c r="I38" s="16">
        <f t="shared" si="7"/>
        <v>1.2</v>
      </c>
      <c r="J38" s="16">
        <v>0</v>
      </c>
      <c r="K38" s="16">
        <f t="shared" si="8"/>
        <v>6.2</v>
      </c>
      <c r="L38" s="33">
        <v>-0.67500000000000071</v>
      </c>
      <c r="M38" s="34">
        <f t="shared" si="9"/>
        <v>5.5249999999999995</v>
      </c>
      <c r="N38" s="35">
        <f t="shared" si="10"/>
        <v>0</v>
      </c>
      <c r="O38" s="36">
        <f t="shared" si="11"/>
        <v>5.5249999999999995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198</v>
      </c>
      <c r="B39" s="13">
        <v>723448640</v>
      </c>
      <c r="C39" s="222" t="s">
        <v>389</v>
      </c>
      <c r="D39" s="221"/>
      <c r="E39" s="16">
        <v>4</v>
      </c>
      <c r="F39" s="16">
        <v>60</v>
      </c>
      <c r="G39" s="57" t="s">
        <v>187</v>
      </c>
      <c r="H39" s="18">
        <f t="shared" si="6"/>
        <v>5</v>
      </c>
      <c r="I39" s="16">
        <f t="shared" si="7"/>
        <v>1.2</v>
      </c>
      <c r="J39" s="16">
        <v>0</v>
      </c>
      <c r="K39" s="16">
        <f t="shared" si="8"/>
        <v>6.2</v>
      </c>
      <c r="L39" s="33">
        <v>-0.67500000000000071</v>
      </c>
      <c r="M39" s="34">
        <f t="shared" si="9"/>
        <v>5.5249999999999995</v>
      </c>
      <c r="N39" s="35">
        <f t="shared" si="10"/>
        <v>0</v>
      </c>
      <c r="O39" s="36">
        <f t="shared" si="11"/>
        <v>5.5249999999999995</v>
      </c>
      <c r="P39" s="4"/>
      <c r="Q39" s="4"/>
      <c r="R39" s="4"/>
    </row>
    <row r="40" spans="1:24" ht="18.75">
      <c r="A40" s="13">
        <v>110</v>
      </c>
      <c r="B40" s="13">
        <v>1968703358</v>
      </c>
      <c r="C40" s="222" t="s">
        <v>361</v>
      </c>
      <c r="D40" s="251" t="s">
        <v>239</v>
      </c>
      <c r="E40" s="16">
        <v>3</v>
      </c>
      <c r="F40" s="16">
        <v>60</v>
      </c>
      <c r="G40" s="57" t="s">
        <v>187</v>
      </c>
      <c r="H40" s="18">
        <f t="shared" si="6"/>
        <v>3.5</v>
      </c>
      <c r="I40" s="16">
        <f t="shared" si="7"/>
        <v>1.2</v>
      </c>
      <c r="J40" s="16">
        <v>0</v>
      </c>
      <c r="K40" s="16">
        <f t="shared" si="8"/>
        <v>4.7</v>
      </c>
      <c r="L40" s="33">
        <v>0.69999999999999929</v>
      </c>
      <c r="M40" s="34">
        <f t="shared" si="9"/>
        <v>5.3999999999999995</v>
      </c>
      <c r="N40" s="35">
        <f t="shared" si="10"/>
        <v>0</v>
      </c>
      <c r="O40" s="36">
        <f t="shared" si="11"/>
        <v>5.3999999999999995</v>
      </c>
      <c r="P40" s="18"/>
      <c r="Q40" s="18"/>
      <c r="R40" s="33"/>
    </row>
    <row r="41" spans="1:24" ht="18.75">
      <c r="A41" s="14">
        <v>103</v>
      </c>
      <c r="B41" s="13">
        <v>1540443440</v>
      </c>
      <c r="C41" s="223" t="s">
        <v>326</v>
      </c>
      <c r="D41" s="223" t="s">
        <v>193</v>
      </c>
      <c r="E41" s="16">
        <v>3</v>
      </c>
      <c r="F41" s="16">
        <v>60</v>
      </c>
      <c r="G41" s="57" t="s">
        <v>187</v>
      </c>
      <c r="H41" s="18">
        <f t="shared" si="6"/>
        <v>3.5</v>
      </c>
      <c r="I41" s="16">
        <f t="shared" si="7"/>
        <v>1.2</v>
      </c>
      <c r="J41" s="16">
        <v>0</v>
      </c>
      <c r="K41" s="16">
        <f t="shared" si="8"/>
        <v>4.7</v>
      </c>
      <c r="L41" s="33">
        <v>0.5</v>
      </c>
      <c r="M41" s="34">
        <f t="shared" si="9"/>
        <v>5.2</v>
      </c>
      <c r="N41" s="35">
        <f t="shared" si="10"/>
        <v>0</v>
      </c>
      <c r="O41" s="36">
        <f t="shared" si="11"/>
        <v>5.2</v>
      </c>
      <c r="P41" s="18"/>
      <c r="Q41" s="18"/>
      <c r="R41" s="18"/>
    </row>
    <row r="42" spans="1:24" ht="18.75">
      <c r="A42" s="13">
        <v>210</v>
      </c>
      <c r="B42" s="13">
        <v>1675792665</v>
      </c>
      <c r="C42" s="222" t="s">
        <v>403</v>
      </c>
      <c r="D42" s="221"/>
      <c r="E42" s="16">
        <v>2</v>
      </c>
      <c r="F42" s="16">
        <v>50</v>
      </c>
      <c r="G42" s="57" t="s">
        <v>187</v>
      </c>
      <c r="H42" s="18">
        <f t="shared" si="6"/>
        <v>2</v>
      </c>
      <c r="I42" s="16">
        <f t="shared" si="7"/>
        <v>1</v>
      </c>
      <c r="J42" s="16">
        <v>0</v>
      </c>
      <c r="K42" s="16">
        <f t="shared" si="8"/>
        <v>3</v>
      </c>
      <c r="L42" s="33">
        <v>2.1999999999999993</v>
      </c>
      <c r="M42" s="34">
        <f t="shared" si="9"/>
        <v>5.1999999999999993</v>
      </c>
      <c r="N42" s="35">
        <f t="shared" si="10"/>
        <v>0</v>
      </c>
      <c r="O42" s="36">
        <f t="shared" si="11"/>
        <v>5.1999999999999993</v>
      </c>
      <c r="P42" s="4"/>
      <c r="Q42" s="4"/>
      <c r="R42" s="4"/>
    </row>
    <row r="43" spans="1:24" ht="18.75">
      <c r="A43" s="13">
        <v>116</v>
      </c>
      <c r="B43" s="13">
        <v>2122596917</v>
      </c>
      <c r="C43" s="222" t="s">
        <v>362</v>
      </c>
      <c r="D43" s="223" t="s">
        <v>217</v>
      </c>
      <c r="E43" s="16">
        <v>2</v>
      </c>
      <c r="F43" s="16">
        <v>60</v>
      </c>
      <c r="G43" s="57" t="s">
        <v>187</v>
      </c>
      <c r="H43" s="18">
        <f t="shared" si="6"/>
        <v>2</v>
      </c>
      <c r="I43" s="16">
        <f t="shared" si="7"/>
        <v>1.2</v>
      </c>
      <c r="J43" s="16">
        <v>0</v>
      </c>
      <c r="K43" s="16">
        <f t="shared" si="8"/>
        <v>3.2</v>
      </c>
      <c r="L43" s="33">
        <v>1.9500000000000002</v>
      </c>
      <c r="M43" s="34">
        <f t="shared" si="9"/>
        <v>5.15</v>
      </c>
      <c r="N43" s="35">
        <f t="shared" si="10"/>
        <v>0</v>
      </c>
      <c r="O43" s="36">
        <f t="shared" si="11"/>
        <v>5.15</v>
      </c>
      <c r="P43" s="18"/>
      <c r="Q43" s="18"/>
      <c r="R43" s="48"/>
    </row>
    <row r="44" spans="1:24" ht="18.75">
      <c r="A44" s="13">
        <v>200</v>
      </c>
      <c r="B44" s="13">
        <v>967589156</v>
      </c>
      <c r="C44" s="222" t="s">
        <v>390</v>
      </c>
      <c r="D44" s="243"/>
      <c r="E44" s="16">
        <v>0</v>
      </c>
      <c r="F44" s="16">
        <v>0</v>
      </c>
      <c r="G44" s="57" t="s">
        <v>187</v>
      </c>
      <c r="H44" s="18">
        <f t="shared" si="6"/>
        <v>0</v>
      </c>
      <c r="I44" s="16">
        <f t="shared" si="7"/>
        <v>0</v>
      </c>
      <c r="J44" s="16">
        <v>0</v>
      </c>
      <c r="K44" s="16">
        <f t="shared" si="8"/>
        <v>0</v>
      </c>
      <c r="L44" s="33">
        <v>5</v>
      </c>
      <c r="M44" s="34">
        <f t="shared" si="9"/>
        <v>5</v>
      </c>
      <c r="N44" s="35">
        <f t="shared" si="10"/>
        <v>0</v>
      </c>
      <c r="O44" s="36">
        <f t="shared" si="11"/>
        <v>5</v>
      </c>
      <c r="P44" s="4"/>
      <c r="Q44" s="4"/>
      <c r="R44" s="4"/>
    </row>
    <row r="45" spans="1:24" ht="18.75">
      <c r="A45" s="13">
        <v>195</v>
      </c>
      <c r="B45" s="13">
        <v>1634663314</v>
      </c>
      <c r="C45" s="222" t="s">
        <v>386</v>
      </c>
      <c r="D45" s="221"/>
      <c r="E45" s="16">
        <v>2</v>
      </c>
      <c r="F45" s="16">
        <v>60</v>
      </c>
      <c r="G45" s="57" t="s">
        <v>187</v>
      </c>
      <c r="H45" s="18">
        <f t="shared" si="6"/>
        <v>2</v>
      </c>
      <c r="I45" s="16">
        <f t="shared" si="7"/>
        <v>1.2</v>
      </c>
      <c r="J45" s="16">
        <v>0</v>
      </c>
      <c r="K45" s="16">
        <f t="shared" si="8"/>
        <v>3.2</v>
      </c>
      <c r="L45" s="33">
        <v>1.5750000000000002</v>
      </c>
      <c r="M45" s="34">
        <f t="shared" si="9"/>
        <v>4.7750000000000004</v>
      </c>
      <c r="N45" s="35">
        <f t="shared" si="10"/>
        <v>0</v>
      </c>
      <c r="O45" s="36">
        <f t="shared" si="11"/>
        <v>4.7750000000000004</v>
      </c>
      <c r="P45" s="4"/>
      <c r="Q45" s="4"/>
      <c r="R45" s="4"/>
    </row>
    <row r="46" spans="1:24" ht="18.75">
      <c r="A46" s="13">
        <v>201</v>
      </c>
      <c r="B46" s="13">
        <v>251334814</v>
      </c>
      <c r="C46" s="222" t="s">
        <v>391</v>
      </c>
      <c r="D46" s="221"/>
      <c r="E46" s="16">
        <v>0</v>
      </c>
      <c r="F46" s="16">
        <v>0</v>
      </c>
      <c r="G46" s="57" t="s">
        <v>187</v>
      </c>
      <c r="H46" s="18">
        <f t="shared" si="6"/>
        <v>0</v>
      </c>
      <c r="I46" s="16">
        <f t="shared" si="7"/>
        <v>0</v>
      </c>
      <c r="J46" s="16">
        <v>0</v>
      </c>
      <c r="K46" s="16">
        <f t="shared" si="8"/>
        <v>0</v>
      </c>
      <c r="L46" s="33">
        <v>4.5</v>
      </c>
      <c r="M46" s="34">
        <f t="shared" si="9"/>
        <v>4.5</v>
      </c>
      <c r="N46" s="35">
        <f t="shared" si="10"/>
        <v>0</v>
      </c>
      <c r="O46" s="36">
        <f t="shared" si="11"/>
        <v>4.5</v>
      </c>
      <c r="P46" s="4"/>
      <c r="Q46" s="4"/>
      <c r="R46" s="4"/>
    </row>
    <row r="47" spans="1:24" ht="18.75">
      <c r="A47" s="13">
        <v>178</v>
      </c>
      <c r="B47" s="13">
        <v>1059185275</v>
      </c>
      <c r="C47" s="222" t="s">
        <v>372</v>
      </c>
      <c r="D47" s="221"/>
      <c r="E47" s="16">
        <v>3</v>
      </c>
      <c r="F47" s="16">
        <v>60</v>
      </c>
      <c r="G47" s="57" t="s">
        <v>187</v>
      </c>
      <c r="H47" s="18">
        <f t="shared" si="6"/>
        <v>3.5</v>
      </c>
      <c r="I47" s="16">
        <f t="shared" si="7"/>
        <v>1.2</v>
      </c>
      <c r="J47" s="16">
        <v>0</v>
      </c>
      <c r="K47" s="16">
        <f t="shared" si="8"/>
        <v>4.7</v>
      </c>
      <c r="L47" s="33">
        <v>-0.67499999999999982</v>
      </c>
      <c r="M47" s="34">
        <f t="shared" si="9"/>
        <v>4.0250000000000004</v>
      </c>
      <c r="N47" s="35">
        <f t="shared" si="10"/>
        <v>0</v>
      </c>
      <c r="O47" s="36">
        <f t="shared" si="11"/>
        <v>4.0250000000000004</v>
      </c>
      <c r="P47" s="4"/>
      <c r="Q47" s="4"/>
      <c r="R47" s="4"/>
    </row>
    <row r="48" spans="1:24" ht="18.75">
      <c r="A48" s="13">
        <v>196</v>
      </c>
      <c r="B48" s="13">
        <v>1065641844</v>
      </c>
      <c r="C48" s="222" t="s">
        <v>387</v>
      </c>
      <c r="D48" s="221"/>
      <c r="E48" s="16">
        <v>2</v>
      </c>
      <c r="F48" s="16">
        <v>60</v>
      </c>
      <c r="G48" s="57" t="s">
        <v>187</v>
      </c>
      <c r="H48" s="18">
        <f t="shared" si="6"/>
        <v>2</v>
      </c>
      <c r="I48" s="16">
        <f t="shared" si="7"/>
        <v>1.2</v>
      </c>
      <c r="J48" s="16">
        <v>0</v>
      </c>
      <c r="K48" s="16">
        <f t="shared" si="8"/>
        <v>3.2</v>
      </c>
      <c r="L48" s="33">
        <v>0.69999999999999929</v>
      </c>
      <c r="M48" s="34">
        <f t="shared" si="9"/>
        <v>3.8999999999999995</v>
      </c>
      <c r="N48" s="35">
        <f t="shared" si="10"/>
        <v>0</v>
      </c>
      <c r="O48" s="36">
        <f t="shared" si="11"/>
        <v>3.8999999999999995</v>
      </c>
    </row>
    <row r="49" spans="1:18" ht="18.75">
      <c r="A49" s="13">
        <v>209</v>
      </c>
      <c r="B49" s="13">
        <v>1525950050</v>
      </c>
      <c r="C49" s="222" t="s">
        <v>408</v>
      </c>
      <c r="D49" s="222" t="s">
        <v>402</v>
      </c>
      <c r="E49" s="16">
        <v>1</v>
      </c>
      <c r="F49" s="16">
        <v>60</v>
      </c>
      <c r="G49" s="57" t="s">
        <v>187</v>
      </c>
      <c r="H49" s="18">
        <f t="shared" si="6"/>
        <v>1</v>
      </c>
      <c r="I49" s="16">
        <f t="shared" si="7"/>
        <v>1.2</v>
      </c>
      <c r="J49" s="16">
        <v>0</v>
      </c>
      <c r="K49" s="16">
        <f t="shared" si="8"/>
        <v>2.2000000000000002</v>
      </c>
      <c r="L49" s="33">
        <v>1.5124999999999993</v>
      </c>
      <c r="M49" s="34">
        <f t="shared" si="9"/>
        <v>3.7124999999999995</v>
      </c>
      <c r="N49" s="35">
        <f t="shared" si="10"/>
        <v>0</v>
      </c>
      <c r="O49" s="36">
        <f t="shared" si="11"/>
        <v>3.7124999999999995</v>
      </c>
    </row>
    <row r="50" spans="1:18" ht="18.75">
      <c r="A50" s="14">
        <v>33</v>
      </c>
      <c r="B50" s="13">
        <v>1006436515</v>
      </c>
      <c r="C50" s="222" t="s">
        <v>355</v>
      </c>
      <c r="D50" s="223" t="s">
        <v>79</v>
      </c>
      <c r="E50" s="16">
        <v>0</v>
      </c>
      <c r="F50" s="16">
        <v>0</v>
      </c>
      <c r="G50" s="57" t="s">
        <v>187</v>
      </c>
      <c r="H50" s="18">
        <f t="shared" si="6"/>
        <v>0</v>
      </c>
      <c r="I50" s="16">
        <f t="shared" si="7"/>
        <v>0</v>
      </c>
      <c r="J50" s="16">
        <v>0</v>
      </c>
      <c r="K50" s="16">
        <f t="shared" si="8"/>
        <v>0</v>
      </c>
      <c r="L50" s="33">
        <v>3.45</v>
      </c>
      <c r="M50" s="34">
        <f t="shared" si="9"/>
        <v>3.45</v>
      </c>
      <c r="N50" s="35">
        <f t="shared" si="10"/>
        <v>0</v>
      </c>
      <c r="O50" s="36">
        <f t="shared" si="11"/>
        <v>3.45</v>
      </c>
      <c r="P50" s="64"/>
      <c r="Q50" s="64"/>
    </row>
    <row r="51" spans="1:18" ht="18.75">
      <c r="A51" s="13">
        <v>138</v>
      </c>
      <c r="B51" s="13">
        <v>1440730282</v>
      </c>
      <c r="C51" s="222" t="s">
        <v>366</v>
      </c>
      <c r="D51" s="222" t="s">
        <v>258</v>
      </c>
      <c r="E51" s="16">
        <v>1</v>
      </c>
      <c r="F51" s="16">
        <v>60</v>
      </c>
      <c r="G51" s="57" t="s">
        <v>187</v>
      </c>
      <c r="H51" s="18">
        <f t="shared" si="6"/>
        <v>1</v>
      </c>
      <c r="I51" s="16">
        <f t="shared" si="7"/>
        <v>1.2</v>
      </c>
      <c r="J51" s="16">
        <v>0</v>
      </c>
      <c r="K51" s="16">
        <f t="shared" si="8"/>
        <v>2.2000000000000002</v>
      </c>
      <c r="L51" s="33">
        <v>1.2</v>
      </c>
      <c r="M51" s="34">
        <f t="shared" si="9"/>
        <v>3.4000000000000004</v>
      </c>
      <c r="N51" s="35">
        <f t="shared" si="10"/>
        <v>0</v>
      </c>
      <c r="O51" s="36">
        <f t="shared" si="11"/>
        <v>3.4000000000000004</v>
      </c>
      <c r="P51" s="64"/>
      <c r="Q51" s="64"/>
      <c r="R51" s="67"/>
    </row>
    <row r="52" spans="1:18" ht="20.25">
      <c r="A52" s="13">
        <v>213</v>
      </c>
      <c r="B52" s="13">
        <v>311361673</v>
      </c>
      <c r="C52" s="222" t="s">
        <v>349</v>
      </c>
      <c r="E52" s="16">
        <v>2</v>
      </c>
      <c r="F52" s="16">
        <v>50</v>
      </c>
      <c r="G52" s="57" t="s">
        <v>187</v>
      </c>
      <c r="H52" s="18">
        <f t="shared" si="6"/>
        <v>2</v>
      </c>
      <c r="I52" s="16">
        <f t="shared" si="7"/>
        <v>1</v>
      </c>
      <c r="J52" s="16">
        <v>0</v>
      </c>
      <c r="K52" s="16">
        <f t="shared" si="8"/>
        <v>3</v>
      </c>
      <c r="L52" s="33">
        <v>-0.5</v>
      </c>
      <c r="M52" s="34">
        <f t="shared" si="9"/>
        <v>2.5</v>
      </c>
      <c r="N52" s="35">
        <f t="shared" si="10"/>
        <v>0</v>
      </c>
      <c r="O52" s="36">
        <f t="shared" si="11"/>
        <v>2.5</v>
      </c>
    </row>
    <row r="53" spans="1:18" ht="18.75">
      <c r="A53" s="13">
        <v>179</v>
      </c>
      <c r="B53" s="13">
        <v>1412638269</v>
      </c>
      <c r="C53" s="223" t="s">
        <v>224</v>
      </c>
      <c r="D53" s="221"/>
      <c r="E53" s="16">
        <v>0</v>
      </c>
      <c r="F53" s="16">
        <v>60</v>
      </c>
      <c r="G53" s="57" t="s">
        <v>187</v>
      </c>
      <c r="H53" s="18">
        <f t="shared" si="6"/>
        <v>0</v>
      </c>
      <c r="I53" s="16">
        <f t="shared" si="7"/>
        <v>1.2</v>
      </c>
      <c r="J53" s="16">
        <v>0</v>
      </c>
      <c r="K53" s="16">
        <f t="shared" si="8"/>
        <v>1.2</v>
      </c>
      <c r="L53" s="33">
        <v>1.2</v>
      </c>
      <c r="M53" s="34">
        <f t="shared" si="9"/>
        <v>2.4</v>
      </c>
      <c r="N53" s="35">
        <f t="shared" si="10"/>
        <v>0</v>
      </c>
      <c r="O53" s="36">
        <f t="shared" si="11"/>
        <v>2.4</v>
      </c>
    </row>
    <row r="54" spans="1:18" ht="18.75">
      <c r="A54" s="13">
        <v>144</v>
      </c>
      <c r="B54" s="13">
        <v>1763923855</v>
      </c>
      <c r="C54" s="222" t="s">
        <v>269</v>
      </c>
      <c r="D54" s="225"/>
      <c r="E54" s="16">
        <v>0</v>
      </c>
      <c r="F54" s="16">
        <v>50</v>
      </c>
      <c r="G54" s="57" t="s">
        <v>187</v>
      </c>
      <c r="H54" s="18">
        <f t="shared" si="6"/>
        <v>0</v>
      </c>
      <c r="I54" s="16">
        <f t="shared" si="7"/>
        <v>1</v>
      </c>
      <c r="J54" s="16">
        <v>0</v>
      </c>
      <c r="K54" s="16">
        <f t="shared" si="8"/>
        <v>1</v>
      </c>
      <c r="L54" s="33">
        <v>1</v>
      </c>
      <c r="M54" s="34">
        <f t="shared" si="9"/>
        <v>2</v>
      </c>
      <c r="N54" s="35">
        <f t="shared" si="10"/>
        <v>0</v>
      </c>
      <c r="O54" s="36">
        <f t="shared" si="11"/>
        <v>2</v>
      </c>
    </row>
    <row r="55" spans="1:18" ht="18.75">
      <c r="A55" s="13">
        <v>199</v>
      </c>
      <c r="B55" s="13">
        <v>1190213504</v>
      </c>
      <c r="C55" s="222" t="s">
        <v>400</v>
      </c>
      <c r="D55" s="221"/>
      <c r="E55" s="16">
        <v>0</v>
      </c>
      <c r="F55" s="16">
        <v>40</v>
      </c>
      <c r="G55" s="57" t="s">
        <v>187</v>
      </c>
      <c r="H55" s="18">
        <f t="shared" si="6"/>
        <v>0</v>
      </c>
      <c r="I55" s="16">
        <f t="shared" si="7"/>
        <v>0.8</v>
      </c>
      <c r="J55" s="16">
        <v>0</v>
      </c>
      <c r="K55" s="16">
        <f t="shared" si="8"/>
        <v>0.8</v>
      </c>
      <c r="L55" s="33">
        <v>1</v>
      </c>
      <c r="M55" s="34">
        <f t="shared" si="9"/>
        <v>1.8</v>
      </c>
      <c r="N55" s="35">
        <f t="shared" si="10"/>
        <v>0</v>
      </c>
      <c r="O55" s="36">
        <f t="shared" si="11"/>
        <v>1.8</v>
      </c>
    </row>
    <row r="56" spans="1:18" ht="18.75">
      <c r="A56" s="13">
        <v>167</v>
      </c>
      <c r="B56" s="13">
        <v>1173807161</v>
      </c>
      <c r="C56" s="222" t="s">
        <v>324</v>
      </c>
      <c r="D56" s="220"/>
      <c r="E56" s="16">
        <v>0</v>
      </c>
      <c r="F56" s="16">
        <v>30</v>
      </c>
      <c r="G56" s="57" t="s">
        <v>187</v>
      </c>
      <c r="H56" s="18">
        <f t="shared" si="6"/>
        <v>0</v>
      </c>
      <c r="I56" s="16">
        <f t="shared" si="7"/>
        <v>0.6</v>
      </c>
      <c r="J56" s="16">
        <v>0</v>
      </c>
      <c r="K56" s="16">
        <f t="shared" si="8"/>
        <v>0.6</v>
      </c>
      <c r="L56" s="33">
        <v>1.2</v>
      </c>
      <c r="M56" s="34">
        <f t="shared" si="9"/>
        <v>1.7999999999999998</v>
      </c>
      <c r="N56" s="35">
        <f t="shared" si="10"/>
        <v>0</v>
      </c>
      <c r="O56" s="36">
        <f t="shared" si="11"/>
        <v>1.7999999999999998</v>
      </c>
    </row>
    <row r="57" spans="1:18" ht="18.75">
      <c r="A57" s="13">
        <v>207</v>
      </c>
      <c r="B57" s="13">
        <v>721273803</v>
      </c>
      <c r="C57" s="226" t="s">
        <v>399</v>
      </c>
      <c r="D57" s="221"/>
      <c r="E57" s="16">
        <v>0</v>
      </c>
      <c r="F57" s="16">
        <v>0</v>
      </c>
      <c r="G57" s="57" t="s">
        <v>187</v>
      </c>
      <c r="H57" s="18">
        <f t="shared" si="6"/>
        <v>0</v>
      </c>
      <c r="I57" s="16">
        <f t="shared" si="7"/>
        <v>0</v>
      </c>
      <c r="J57" s="16">
        <v>0</v>
      </c>
      <c r="K57" s="16">
        <f t="shared" si="8"/>
        <v>0</v>
      </c>
      <c r="L57" s="33">
        <v>1.425</v>
      </c>
      <c r="M57" s="34">
        <f t="shared" si="9"/>
        <v>1.425</v>
      </c>
      <c r="N57" s="35">
        <f t="shared" si="10"/>
        <v>0</v>
      </c>
      <c r="O57" s="36">
        <f t="shared" si="11"/>
        <v>1.425</v>
      </c>
    </row>
    <row r="58" spans="1:18" ht="18.75">
      <c r="A58" s="13">
        <v>152</v>
      </c>
      <c r="B58" s="13">
        <v>808637979</v>
      </c>
      <c r="C58" s="222" t="s">
        <v>288</v>
      </c>
      <c r="D58" s="222" t="s">
        <v>277</v>
      </c>
      <c r="E58" s="16">
        <v>0</v>
      </c>
      <c r="F58" s="16">
        <v>20</v>
      </c>
      <c r="G58" s="57" t="s">
        <v>187</v>
      </c>
      <c r="H58" s="18">
        <f t="shared" si="6"/>
        <v>0</v>
      </c>
      <c r="I58" s="16">
        <f t="shared" si="7"/>
        <v>0.4</v>
      </c>
      <c r="J58" s="16">
        <v>0</v>
      </c>
      <c r="K58" s="16">
        <f t="shared" si="8"/>
        <v>0.4</v>
      </c>
      <c r="L58" s="33">
        <v>0.92</v>
      </c>
      <c r="M58" s="34">
        <f t="shared" si="9"/>
        <v>1.32</v>
      </c>
      <c r="N58" s="35">
        <f t="shared" si="10"/>
        <v>0</v>
      </c>
      <c r="O58" s="36">
        <f t="shared" si="11"/>
        <v>1.32</v>
      </c>
    </row>
    <row r="59" spans="1:18" ht="18.75">
      <c r="A59" s="13">
        <v>130</v>
      </c>
      <c r="B59" s="13">
        <v>1957463045</v>
      </c>
      <c r="C59" s="222" t="s">
        <v>409</v>
      </c>
      <c r="D59" s="222" t="s">
        <v>238</v>
      </c>
      <c r="E59" s="16">
        <v>0</v>
      </c>
      <c r="F59" s="16">
        <v>30</v>
      </c>
      <c r="G59" s="57" t="s">
        <v>187</v>
      </c>
      <c r="H59" s="18">
        <f t="shared" si="6"/>
        <v>0</v>
      </c>
      <c r="I59" s="16">
        <f t="shared" si="7"/>
        <v>0.6</v>
      </c>
      <c r="J59" s="16">
        <v>0</v>
      </c>
      <c r="K59" s="16">
        <f t="shared" si="8"/>
        <v>0.6</v>
      </c>
      <c r="L59" s="33">
        <v>0.5</v>
      </c>
      <c r="M59" s="34">
        <f t="shared" si="9"/>
        <v>1.1000000000000001</v>
      </c>
      <c r="N59" s="35">
        <f t="shared" si="10"/>
        <v>0</v>
      </c>
      <c r="O59" s="36">
        <f t="shared" si="11"/>
        <v>1.1000000000000001</v>
      </c>
      <c r="P59" s="64"/>
      <c r="Q59" s="64"/>
      <c r="R59" s="67"/>
    </row>
    <row r="60" spans="1:18" ht="18.75">
      <c r="A60" s="13">
        <v>204</v>
      </c>
      <c r="B60" s="13">
        <v>1449474852</v>
      </c>
      <c r="C60" s="222" t="s">
        <v>394</v>
      </c>
      <c r="D60" s="221"/>
      <c r="E60" s="16">
        <v>0</v>
      </c>
      <c r="F60" s="16">
        <v>0</v>
      </c>
      <c r="G60" s="57" t="s">
        <v>187</v>
      </c>
      <c r="H60" s="18">
        <f t="shared" si="6"/>
        <v>0</v>
      </c>
      <c r="I60" s="16">
        <f t="shared" si="7"/>
        <v>0</v>
      </c>
      <c r="J60" s="16">
        <v>0</v>
      </c>
      <c r="K60" s="16">
        <f t="shared" si="8"/>
        <v>0</v>
      </c>
      <c r="L60" s="33">
        <v>1</v>
      </c>
      <c r="M60" s="34">
        <f t="shared" si="9"/>
        <v>1</v>
      </c>
      <c r="N60" s="35">
        <f t="shared" si="10"/>
        <v>0</v>
      </c>
      <c r="O60" s="36">
        <f t="shared" si="11"/>
        <v>1</v>
      </c>
    </row>
    <row r="61" spans="1:18" ht="18.75">
      <c r="A61" s="13">
        <v>212</v>
      </c>
      <c r="B61" s="13">
        <v>2133045883</v>
      </c>
      <c r="C61" s="222" t="s">
        <v>405</v>
      </c>
      <c r="D61" s="221"/>
      <c r="E61" s="16">
        <v>0</v>
      </c>
      <c r="F61" s="16">
        <v>0</v>
      </c>
      <c r="G61" s="57" t="s">
        <v>187</v>
      </c>
      <c r="H61" s="18">
        <f t="shared" si="6"/>
        <v>0</v>
      </c>
      <c r="I61" s="16">
        <f t="shared" si="7"/>
        <v>0</v>
      </c>
      <c r="J61" s="16">
        <v>0</v>
      </c>
      <c r="K61" s="16">
        <v>0</v>
      </c>
      <c r="L61" s="33">
        <v>1</v>
      </c>
      <c r="M61" s="34">
        <f t="shared" si="9"/>
        <v>1</v>
      </c>
      <c r="N61" s="35">
        <f t="shared" si="10"/>
        <v>0</v>
      </c>
      <c r="O61" s="36">
        <f t="shared" si="11"/>
        <v>1</v>
      </c>
    </row>
    <row r="62" spans="1:18" ht="18.75">
      <c r="A62" s="14">
        <v>122</v>
      </c>
      <c r="B62" s="13">
        <v>1940099728</v>
      </c>
      <c r="C62" s="223" t="s">
        <v>228</v>
      </c>
      <c r="D62" s="224"/>
      <c r="E62" s="16">
        <v>0</v>
      </c>
      <c r="F62" s="16">
        <v>0</v>
      </c>
      <c r="G62" s="57" t="s">
        <v>187</v>
      </c>
      <c r="H62" s="18">
        <f t="shared" si="6"/>
        <v>0</v>
      </c>
      <c r="I62" s="16">
        <f t="shared" si="7"/>
        <v>0</v>
      </c>
      <c r="J62" s="16">
        <v>0</v>
      </c>
      <c r="K62" s="16">
        <f t="shared" ref="K62:K79" si="12">SUM(I62+H62+J62)</f>
        <v>0</v>
      </c>
      <c r="L62" s="33">
        <v>0.4</v>
      </c>
      <c r="M62" s="34">
        <f t="shared" si="9"/>
        <v>0.4</v>
      </c>
      <c r="N62" s="35">
        <f t="shared" si="10"/>
        <v>0</v>
      </c>
      <c r="O62" s="36">
        <f t="shared" si="11"/>
        <v>0.4</v>
      </c>
      <c r="P62" s="64"/>
      <c r="Q62" s="64"/>
      <c r="R62" s="67"/>
    </row>
    <row r="63" spans="1:18" ht="18.75">
      <c r="A63" s="14">
        <v>1</v>
      </c>
      <c r="B63" s="13">
        <v>1782151946</v>
      </c>
      <c r="C63" s="222" t="s">
        <v>351</v>
      </c>
      <c r="D63" s="223" t="s">
        <v>26</v>
      </c>
      <c r="E63" s="16">
        <v>0</v>
      </c>
      <c r="F63" s="16">
        <v>0</v>
      </c>
      <c r="G63" s="57" t="s">
        <v>187</v>
      </c>
      <c r="H63" s="18">
        <f t="shared" si="6"/>
        <v>0</v>
      </c>
      <c r="I63" s="16">
        <f t="shared" si="7"/>
        <v>0</v>
      </c>
      <c r="J63" s="16">
        <v>0</v>
      </c>
      <c r="K63" s="16">
        <f t="shared" si="12"/>
        <v>0</v>
      </c>
      <c r="L63" s="33">
        <v>0</v>
      </c>
      <c r="M63" s="34">
        <f t="shared" si="9"/>
        <v>0</v>
      </c>
      <c r="N63" s="35">
        <f t="shared" si="10"/>
        <v>0</v>
      </c>
      <c r="O63" s="36">
        <f t="shared" si="11"/>
        <v>0</v>
      </c>
      <c r="P63" s="64"/>
      <c r="Q63" s="64"/>
      <c r="R63" s="64"/>
    </row>
    <row r="64" spans="1:18" ht="18.75">
      <c r="A64" s="14">
        <v>10</v>
      </c>
      <c r="B64" s="13">
        <v>2108977014</v>
      </c>
      <c r="C64" s="222" t="s">
        <v>353</v>
      </c>
      <c r="D64" s="223" t="s">
        <v>49</v>
      </c>
      <c r="E64" s="16">
        <v>0</v>
      </c>
      <c r="F64" s="16">
        <v>0</v>
      </c>
      <c r="G64" s="57" t="s">
        <v>187</v>
      </c>
      <c r="H64" s="18">
        <f t="shared" si="6"/>
        <v>0</v>
      </c>
      <c r="I64" s="16">
        <f t="shared" si="7"/>
        <v>0</v>
      </c>
      <c r="J64" s="16">
        <v>0</v>
      </c>
      <c r="K64" s="16">
        <f t="shared" si="12"/>
        <v>0</v>
      </c>
      <c r="L64" s="33">
        <v>0</v>
      </c>
      <c r="M64" s="34">
        <f t="shared" si="9"/>
        <v>0</v>
      </c>
      <c r="N64" s="35">
        <f t="shared" si="10"/>
        <v>0</v>
      </c>
      <c r="O64" s="36">
        <f t="shared" si="11"/>
        <v>0</v>
      </c>
      <c r="P64" s="64"/>
      <c r="Q64" s="64"/>
      <c r="R64" s="64"/>
    </row>
    <row r="65" spans="1:18" ht="18.75">
      <c r="A65" s="14">
        <v>34</v>
      </c>
      <c r="B65" s="13">
        <v>2021794494</v>
      </c>
      <c r="C65" s="223" t="s">
        <v>80</v>
      </c>
      <c r="D65" s="224"/>
      <c r="E65" s="16">
        <v>0</v>
      </c>
      <c r="F65" s="16">
        <v>0</v>
      </c>
      <c r="G65" s="57" t="s">
        <v>187</v>
      </c>
      <c r="H65" s="18">
        <f t="shared" si="6"/>
        <v>0</v>
      </c>
      <c r="I65" s="16">
        <f t="shared" si="7"/>
        <v>0</v>
      </c>
      <c r="J65" s="16">
        <v>0</v>
      </c>
      <c r="K65" s="16">
        <f t="shared" si="12"/>
        <v>0</v>
      </c>
      <c r="L65" s="33">
        <v>0</v>
      </c>
      <c r="M65" s="34">
        <f t="shared" si="9"/>
        <v>0</v>
      </c>
      <c r="N65" s="35">
        <f t="shared" si="10"/>
        <v>0</v>
      </c>
      <c r="O65" s="36">
        <f t="shared" si="11"/>
        <v>0</v>
      </c>
      <c r="P65" s="64"/>
      <c r="Q65" s="64"/>
      <c r="R65" s="67"/>
    </row>
    <row r="66" spans="1:18" ht="18.75">
      <c r="A66" s="14">
        <v>43</v>
      </c>
      <c r="B66" s="13">
        <v>1853818182</v>
      </c>
      <c r="C66" s="223" t="s">
        <v>356</v>
      </c>
      <c r="D66" s="223" t="s">
        <v>89</v>
      </c>
      <c r="E66" s="16">
        <v>0</v>
      </c>
      <c r="F66" s="16">
        <v>0</v>
      </c>
      <c r="G66" s="57" t="s">
        <v>187</v>
      </c>
      <c r="H66" s="18">
        <f t="shared" si="6"/>
        <v>0</v>
      </c>
      <c r="I66" s="16">
        <f t="shared" si="7"/>
        <v>0</v>
      </c>
      <c r="J66" s="16">
        <v>0</v>
      </c>
      <c r="K66" s="16">
        <f t="shared" si="12"/>
        <v>0</v>
      </c>
      <c r="L66" s="33">
        <v>0</v>
      </c>
      <c r="M66" s="34">
        <f t="shared" si="9"/>
        <v>0</v>
      </c>
      <c r="N66" s="35">
        <f t="shared" si="10"/>
        <v>0</v>
      </c>
      <c r="O66" s="36">
        <f t="shared" si="11"/>
        <v>0</v>
      </c>
      <c r="P66" s="64"/>
      <c r="Q66" s="64"/>
    </row>
    <row r="67" spans="1:18" ht="18.75">
      <c r="A67" s="14">
        <v>49</v>
      </c>
      <c r="B67" s="13">
        <v>311361673</v>
      </c>
      <c r="C67" s="223" t="s">
        <v>358</v>
      </c>
      <c r="D67" s="224" t="s">
        <v>95</v>
      </c>
      <c r="E67" s="16">
        <v>0</v>
      </c>
      <c r="F67" s="16">
        <v>0</v>
      </c>
      <c r="G67" s="57" t="s">
        <v>187</v>
      </c>
      <c r="H67" s="18">
        <f t="shared" si="6"/>
        <v>0</v>
      </c>
      <c r="I67" s="16">
        <f t="shared" si="7"/>
        <v>0</v>
      </c>
      <c r="J67" s="16">
        <v>0</v>
      </c>
      <c r="K67" s="16">
        <f t="shared" si="12"/>
        <v>0</v>
      </c>
      <c r="L67" s="33">
        <v>0</v>
      </c>
      <c r="M67" s="34">
        <f t="shared" si="9"/>
        <v>0</v>
      </c>
      <c r="N67" s="35">
        <f t="shared" si="10"/>
        <v>0</v>
      </c>
      <c r="O67" s="36">
        <f t="shared" si="11"/>
        <v>0</v>
      </c>
      <c r="P67" s="64"/>
      <c r="Q67" s="64"/>
      <c r="R67" s="64"/>
    </row>
    <row r="68" spans="1:18" ht="18.75">
      <c r="A68" s="14">
        <v>53</v>
      </c>
      <c r="B68" s="13">
        <v>500959924</v>
      </c>
      <c r="C68" s="222" t="s">
        <v>359</v>
      </c>
      <c r="D68" s="224" t="s">
        <v>99</v>
      </c>
      <c r="E68" s="16">
        <v>0</v>
      </c>
      <c r="F68" s="16">
        <v>0</v>
      </c>
      <c r="G68" s="57" t="s">
        <v>187</v>
      </c>
      <c r="H68" s="18">
        <f t="shared" si="6"/>
        <v>0</v>
      </c>
      <c r="I68" s="16">
        <f t="shared" si="7"/>
        <v>0</v>
      </c>
      <c r="J68" s="16">
        <v>0</v>
      </c>
      <c r="K68" s="16">
        <f t="shared" si="12"/>
        <v>0</v>
      </c>
      <c r="L68" s="33">
        <v>0</v>
      </c>
      <c r="M68" s="34">
        <f t="shared" si="9"/>
        <v>0</v>
      </c>
      <c r="N68" s="35">
        <f t="shared" si="10"/>
        <v>0</v>
      </c>
      <c r="O68" s="36">
        <f t="shared" si="11"/>
        <v>0</v>
      </c>
      <c r="P68" s="64"/>
      <c r="Q68" s="64"/>
      <c r="R68" s="64"/>
    </row>
    <row r="69" spans="1:18" ht="18.75">
      <c r="A69" s="14">
        <v>92</v>
      </c>
      <c r="B69" s="13">
        <v>1367873925</v>
      </c>
      <c r="C69" s="222" t="s">
        <v>398</v>
      </c>
      <c r="D69" s="223" t="s">
        <v>191</v>
      </c>
      <c r="E69" s="16">
        <v>0</v>
      </c>
      <c r="F69" s="16">
        <v>0</v>
      </c>
      <c r="G69" s="57" t="s">
        <v>187</v>
      </c>
      <c r="H69" s="18">
        <f t="shared" ref="H69:H79" si="13">E69+IF(E69&gt;2,(E69-2)*0.5,0)</f>
        <v>0</v>
      </c>
      <c r="I69" s="16">
        <f t="shared" ref="I69:I79" si="14">F69/$T$14</f>
        <v>0</v>
      </c>
      <c r="J69" s="16">
        <v>0</v>
      </c>
      <c r="K69" s="16">
        <f t="shared" si="12"/>
        <v>0</v>
      </c>
      <c r="L69" s="33">
        <v>0</v>
      </c>
      <c r="M69" s="34">
        <f t="shared" ref="M69:M79" si="15">K69+L69</f>
        <v>0</v>
      </c>
      <c r="N69" s="35">
        <f t="shared" ref="N69:N79" si="16">VLOOKUP(G69,$S$3:$T$10,2,FALSE)</f>
        <v>0</v>
      </c>
      <c r="O69" s="36">
        <f t="shared" ref="O69:O79" si="17">M69-N69</f>
        <v>0</v>
      </c>
      <c r="P69" s="64"/>
      <c r="Q69" s="64"/>
      <c r="R69" s="67"/>
    </row>
    <row r="70" spans="1:18" ht="18.75">
      <c r="A70" s="13">
        <v>118</v>
      </c>
      <c r="B70" s="13">
        <v>2018112397</v>
      </c>
      <c r="C70" s="222" t="s">
        <v>342</v>
      </c>
      <c r="D70" s="223" t="s">
        <v>290</v>
      </c>
      <c r="E70" s="16">
        <v>0</v>
      </c>
      <c r="F70" s="16">
        <v>0</v>
      </c>
      <c r="G70" s="57" t="s">
        <v>187</v>
      </c>
      <c r="H70" s="18">
        <f t="shared" si="13"/>
        <v>0</v>
      </c>
      <c r="I70" s="16">
        <f t="shared" si="14"/>
        <v>0</v>
      </c>
      <c r="J70" s="16">
        <v>0</v>
      </c>
      <c r="K70" s="16">
        <f t="shared" si="12"/>
        <v>0</v>
      </c>
      <c r="L70" s="33">
        <v>0</v>
      </c>
      <c r="M70" s="34">
        <f t="shared" si="15"/>
        <v>0</v>
      </c>
      <c r="N70" s="35">
        <f t="shared" si="16"/>
        <v>0</v>
      </c>
      <c r="O70" s="36">
        <f t="shared" si="17"/>
        <v>0</v>
      </c>
      <c r="P70" s="64"/>
      <c r="Q70" s="64"/>
      <c r="R70" s="86"/>
    </row>
    <row r="71" spans="1:18" ht="18.75">
      <c r="A71" s="13">
        <v>127</v>
      </c>
      <c r="B71" s="13">
        <v>615908706</v>
      </c>
      <c r="C71" s="222" t="s">
        <v>364</v>
      </c>
      <c r="D71" s="225" t="s">
        <v>240</v>
      </c>
      <c r="E71" s="16">
        <v>0</v>
      </c>
      <c r="F71" s="16">
        <v>0</v>
      </c>
      <c r="G71" s="57" t="s">
        <v>187</v>
      </c>
      <c r="H71" s="18">
        <f t="shared" si="13"/>
        <v>0</v>
      </c>
      <c r="I71" s="16">
        <f t="shared" si="14"/>
        <v>0</v>
      </c>
      <c r="J71" s="16">
        <v>0</v>
      </c>
      <c r="K71" s="16">
        <f t="shared" si="12"/>
        <v>0</v>
      </c>
      <c r="L71" s="33">
        <v>0</v>
      </c>
      <c r="M71" s="34">
        <f t="shared" si="15"/>
        <v>0</v>
      </c>
      <c r="N71" s="35">
        <f t="shared" si="16"/>
        <v>0</v>
      </c>
      <c r="O71" s="36">
        <f t="shared" si="17"/>
        <v>0</v>
      </c>
      <c r="P71" s="64"/>
      <c r="Q71" s="64"/>
      <c r="R71" s="67"/>
    </row>
    <row r="72" spans="1:18" ht="18.75">
      <c r="A72" s="13">
        <v>155</v>
      </c>
      <c r="B72" s="13">
        <v>1532576874</v>
      </c>
      <c r="C72" s="222" t="s">
        <v>368</v>
      </c>
      <c r="D72" s="222" t="s">
        <v>283</v>
      </c>
      <c r="E72" s="16">
        <v>0</v>
      </c>
      <c r="F72" s="16">
        <v>0</v>
      </c>
      <c r="G72" s="57" t="s">
        <v>187</v>
      </c>
      <c r="H72" s="18">
        <f t="shared" si="13"/>
        <v>0</v>
      </c>
      <c r="I72" s="16">
        <f t="shared" si="14"/>
        <v>0</v>
      </c>
      <c r="J72" s="16">
        <v>0</v>
      </c>
      <c r="K72" s="16">
        <f t="shared" si="12"/>
        <v>0</v>
      </c>
      <c r="L72" s="33">
        <v>0</v>
      </c>
      <c r="M72" s="34">
        <f t="shared" si="15"/>
        <v>0</v>
      </c>
      <c r="N72" s="35">
        <f t="shared" si="16"/>
        <v>0</v>
      </c>
      <c r="O72" s="36">
        <f t="shared" si="17"/>
        <v>0</v>
      </c>
    </row>
    <row r="73" spans="1:18" ht="18.75">
      <c r="A73" s="13">
        <v>164</v>
      </c>
      <c r="B73" s="13">
        <v>1005320430</v>
      </c>
      <c r="C73" s="222" t="s">
        <v>294</v>
      </c>
      <c r="D73" s="220"/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4"/>
        <v>0</v>
      </c>
      <c r="J73" s="16">
        <v>0</v>
      </c>
      <c r="K73" s="16">
        <f t="shared" si="12"/>
        <v>0</v>
      </c>
      <c r="L73" s="33">
        <v>0</v>
      </c>
      <c r="M73" s="34">
        <f t="shared" si="15"/>
        <v>0</v>
      </c>
      <c r="N73" s="35">
        <f t="shared" si="16"/>
        <v>0</v>
      </c>
      <c r="O73" s="36">
        <f t="shared" si="17"/>
        <v>0</v>
      </c>
    </row>
    <row r="74" spans="1:18" ht="18.75">
      <c r="A74" s="13">
        <v>169</v>
      </c>
      <c r="B74" s="13">
        <v>1280938546</v>
      </c>
      <c r="C74" s="222" t="s">
        <v>370</v>
      </c>
      <c r="D74" s="220"/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4"/>
        <v>0</v>
      </c>
      <c r="J74" s="16">
        <v>0</v>
      </c>
      <c r="K74" s="16">
        <f t="shared" si="12"/>
        <v>0</v>
      </c>
      <c r="L74" s="33">
        <v>0</v>
      </c>
      <c r="M74" s="34">
        <f t="shared" si="15"/>
        <v>0</v>
      </c>
      <c r="N74" s="35">
        <f t="shared" si="16"/>
        <v>0</v>
      </c>
      <c r="O74" s="36">
        <f t="shared" si="17"/>
        <v>0</v>
      </c>
    </row>
    <row r="75" spans="1:18" ht="18.75">
      <c r="A75" s="13">
        <v>170</v>
      </c>
      <c r="B75" s="13">
        <v>1659068972</v>
      </c>
      <c r="C75" s="222" t="s">
        <v>320</v>
      </c>
      <c r="D75" s="221"/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4"/>
        <v>0</v>
      </c>
      <c r="J75" s="16">
        <v>0</v>
      </c>
      <c r="K75" s="16">
        <f t="shared" si="12"/>
        <v>0</v>
      </c>
      <c r="L75" s="33">
        <v>0</v>
      </c>
      <c r="M75" s="34">
        <f t="shared" si="15"/>
        <v>0</v>
      </c>
      <c r="N75" s="35">
        <f t="shared" si="16"/>
        <v>0</v>
      </c>
      <c r="O75" s="36">
        <f t="shared" si="17"/>
        <v>0</v>
      </c>
    </row>
    <row r="76" spans="1:18" ht="18.75">
      <c r="A76" s="13">
        <v>173</v>
      </c>
      <c r="B76" s="13">
        <v>1106175185</v>
      </c>
      <c r="C76" s="222" t="s">
        <v>329</v>
      </c>
      <c r="D76" s="221"/>
      <c r="E76" s="16">
        <v>0</v>
      </c>
      <c r="F76" s="16">
        <v>0</v>
      </c>
      <c r="G76" s="57" t="s">
        <v>187</v>
      </c>
      <c r="H76" s="18">
        <f t="shared" si="13"/>
        <v>0</v>
      </c>
      <c r="I76" s="16">
        <f t="shared" si="14"/>
        <v>0</v>
      </c>
      <c r="J76" s="16">
        <v>0</v>
      </c>
      <c r="K76" s="16">
        <f t="shared" si="12"/>
        <v>0</v>
      </c>
      <c r="L76" s="33">
        <v>0</v>
      </c>
      <c r="M76" s="34">
        <f t="shared" si="15"/>
        <v>0</v>
      </c>
      <c r="N76" s="35">
        <f t="shared" si="16"/>
        <v>0</v>
      </c>
      <c r="O76" s="36">
        <f t="shared" si="17"/>
        <v>0</v>
      </c>
    </row>
    <row r="77" spans="1:18" ht="18.75">
      <c r="A77" s="13">
        <v>176</v>
      </c>
      <c r="B77" s="13">
        <v>128748910</v>
      </c>
      <c r="C77" s="222" t="s">
        <v>328</v>
      </c>
      <c r="D77" s="221"/>
      <c r="E77" s="16">
        <v>0</v>
      </c>
      <c r="F77" s="16">
        <v>0</v>
      </c>
      <c r="G77" s="57" t="s">
        <v>187</v>
      </c>
      <c r="H77" s="18">
        <f t="shared" si="13"/>
        <v>0</v>
      </c>
      <c r="I77" s="16">
        <f t="shared" si="14"/>
        <v>0</v>
      </c>
      <c r="J77" s="16">
        <v>0</v>
      </c>
      <c r="K77" s="16">
        <f t="shared" si="12"/>
        <v>0</v>
      </c>
      <c r="L77" s="33">
        <v>0</v>
      </c>
      <c r="M77" s="34">
        <f t="shared" si="15"/>
        <v>0</v>
      </c>
      <c r="N77" s="35">
        <f t="shared" si="16"/>
        <v>0</v>
      </c>
      <c r="O77" s="36">
        <f t="shared" si="17"/>
        <v>0</v>
      </c>
    </row>
    <row r="78" spans="1:18" ht="18.75">
      <c r="A78" s="13">
        <v>181</v>
      </c>
      <c r="B78" s="13">
        <v>1467442697</v>
      </c>
      <c r="C78" s="222" t="s">
        <v>341</v>
      </c>
      <c r="D78" s="221"/>
      <c r="E78" s="16">
        <v>0</v>
      </c>
      <c r="F78" s="16">
        <v>0</v>
      </c>
      <c r="G78" s="57" t="s">
        <v>187</v>
      </c>
      <c r="H78" s="18">
        <f t="shared" si="13"/>
        <v>0</v>
      </c>
      <c r="I78" s="16">
        <f t="shared" si="14"/>
        <v>0</v>
      </c>
      <c r="J78" s="16">
        <v>0</v>
      </c>
      <c r="K78" s="16">
        <f t="shared" si="12"/>
        <v>0</v>
      </c>
      <c r="L78" s="33">
        <v>0</v>
      </c>
      <c r="M78" s="34">
        <f t="shared" si="15"/>
        <v>0</v>
      </c>
      <c r="N78" s="35">
        <f t="shared" si="16"/>
        <v>0</v>
      </c>
      <c r="O78" s="36">
        <f t="shared" si="17"/>
        <v>0</v>
      </c>
    </row>
    <row r="79" spans="1:18" ht="18.75">
      <c r="A79" s="13">
        <v>180</v>
      </c>
      <c r="B79" s="13">
        <v>24633249</v>
      </c>
      <c r="C79" s="223" t="s">
        <v>339</v>
      </c>
      <c r="D79" s="221"/>
      <c r="E79" s="16">
        <v>0</v>
      </c>
      <c r="F79" s="16">
        <v>0</v>
      </c>
      <c r="G79" s="57" t="s">
        <v>187</v>
      </c>
      <c r="H79" s="18">
        <f t="shared" si="13"/>
        <v>0</v>
      </c>
      <c r="I79" s="16">
        <f t="shared" si="14"/>
        <v>0</v>
      </c>
      <c r="J79" s="16">
        <v>0</v>
      </c>
      <c r="K79" s="16">
        <f t="shared" si="12"/>
        <v>0</v>
      </c>
      <c r="L79" s="33">
        <v>-3.125</v>
      </c>
      <c r="M79" s="34">
        <f t="shared" si="15"/>
        <v>-3.125</v>
      </c>
      <c r="N79" s="35">
        <f t="shared" si="16"/>
        <v>0</v>
      </c>
      <c r="O79" s="36">
        <f t="shared" si="17"/>
        <v>-3.125</v>
      </c>
    </row>
  </sheetData>
  <autoFilter ref="A4:R79" xr:uid="{00000000-0009-0000-0000-00002E000000}">
    <sortState xmlns:xlrd2="http://schemas.microsoft.com/office/spreadsheetml/2017/richdata2" ref="A5:R79">
      <sortCondition descending="1" ref="M4:M79"/>
    </sortState>
  </autoFilter>
  <mergeCells count="4">
    <mergeCell ref="A1:O1"/>
    <mergeCell ref="A2:O2"/>
    <mergeCell ref="A3:D3"/>
    <mergeCell ref="G3:O3"/>
  </mergeCells>
  <phoneticPr fontId="22" type="noConversion"/>
  <conditionalFormatting sqref="J5:J47 J49 J51 J53 J55 J57 J59 J61 J63 J65 J67 J69 J71 J73 J75 E5:F79">
    <cfRule type="cellIs" dxfId="97" priority="4" operator="lessThan">
      <formula>1</formula>
    </cfRule>
  </conditionalFormatting>
  <conditionalFormatting sqref="J48 J50 J52 J54 J56 J58 J60 J62 J64 J66 J68 J70 J72 J74 J76:J78">
    <cfRule type="cellIs" dxfId="96" priority="3" operator="lessThan">
      <formula>1</formula>
    </cfRule>
  </conditionalFormatting>
  <conditionalFormatting sqref="J79">
    <cfRule type="cellIs" dxfId="95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3F42-F496-4BA6-8A9C-34C654EF10E6}">
  <sheetPr codeName="Sheet55"/>
  <dimension ref="A1:X79"/>
  <sheetViews>
    <sheetView topLeftCell="A37" zoomScale="85" zoomScaleNormal="85" workbookViewId="0">
      <selection activeCell="O5" sqref="O5:O79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统计：二三傻")</f>
        <v>157区 活动中心2020年10月10日分包贡献明细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47"/>
      <c r="Q1" s="247"/>
      <c r="R1" s="247"/>
      <c r="S1" s="38" t="s">
        <v>104</v>
      </c>
      <c r="T1" s="5">
        <v>55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48"/>
      <c r="Q2" s="248"/>
      <c r="R2" s="248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49" t="s">
        <v>114</v>
      </c>
      <c r="F3" s="250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46"/>
      <c r="Q3" s="246"/>
      <c r="R3" s="246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44" t="s">
        <v>11</v>
      </c>
      <c r="B4" s="245" t="s">
        <v>167</v>
      </c>
      <c r="C4" s="244" t="s">
        <v>12</v>
      </c>
      <c r="D4" s="244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45" t="s">
        <v>171</v>
      </c>
      <c r="M4" s="32" t="s">
        <v>23</v>
      </c>
      <c r="N4" s="245" t="s">
        <v>22</v>
      </c>
      <c r="O4" s="245" t="s">
        <v>172</v>
      </c>
      <c r="P4" s="245" t="s">
        <v>115</v>
      </c>
      <c r="Q4" s="245" t="s">
        <v>116</v>
      </c>
      <c r="R4" s="245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5</v>
      </c>
      <c r="B5" s="13">
        <v>1044399218</v>
      </c>
      <c r="C5" s="222" t="s">
        <v>352</v>
      </c>
      <c r="D5" s="223" t="s">
        <v>39</v>
      </c>
      <c r="E5" s="16">
        <v>4</v>
      </c>
      <c r="F5" s="16">
        <v>60</v>
      </c>
      <c r="G5" s="43" t="s">
        <v>166</v>
      </c>
      <c r="H5" s="18">
        <f t="shared" ref="H5:H36" si="0">E5+IF(E5&gt;2,(E5-2)*0.5,0)</f>
        <v>5</v>
      </c>
      <c r="I5" s="16">
        <f t="shared" ref="I5:I36" si="1">F5/$T$14</f>
        <v>1.2</v>
      </c>
      <c r="J5" s="16">
        <v>0</v>
      </c>
      <c r="K5" s="16">
        <f t="shared" ref="K5:K36" si="2">SUM(I5+H5+J5)</f>
        <v>6.2</v>
      </c>
      <c r="L5" s="33">
        <v>6.7</v>
      </c>
      <c r="M5" s="34">
        <f t="shared" ref="M5:M36" si="3">K5+L5</f>
        <v>12.9</v>
      </c>
      <c r="N5" s="35">
        <f t="shared" ref="N5:N36" si="4">VLOOKUP(G5,$S$3:$T$10,2,FALSE)</f>
        <v>11.875</v>
      </c>
      <c r="O5" s="36">
        <f t="shared" ref="O5:O36" si="5">M5-N5</f>
        <v>1.0250000000000004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20.25">
      <c r="A6" s="13">
        <v>214</v>
      </c>
      <c r="B6" s="13">
        <v>2130976604</v>
      </c>
      <c r="C6" s="222" t="s">
        <v>410</v>
      </c>
      <c r="D6" s="4"/>
      <c r="E6" s="16">
        <v>4</v>
      </c>
      <c r="F6" s="16">
        <v>60</v>
      </c>
      <c r="G6" s="43" t="s">
        <v>166</v>
      </c>
      <c r="H6" s="18">
        <f t="shared" si="0"/>
        <v>5</v>
      </c>
      <c r="I6" s="16">
        <f t="shared" si="1"/>
        <v>1.2</v>
      </c>
      <c r="J6" s="16">
        <v>0</v>
      </c>
      <c r="K6" s="16">
        <f t="shared" si="2"/>
        <v>6.2</v>
      </c>
      <c r="L6" s="33">
        <v>6.4</v>
      </c>
      <c r="M6" s="34">
        <f t="shared" si="3"/>
        <v>12.600000000000001</v>
      </c>
      <c r="N6" s="35">
        <f t="shared" si="4"/>
        <v>11.875</v>
      </c>
      <c r="O6" s="36">
        <f t="shared" si="5"/>
        <v>0.72500000000000142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3">
        <v>183</v>
      </c>
      <c r="B7" s="13">
        <v>1250030371</v>
      </c>
      <c r="C7" s="222" t="s">
        <v>411</v>
      </c>
      <c r="D7" s="222" t="s">
        <v>406</v>
      </c>
      <c r="E7" s="16">
        <v>4</v>
      </c>
      <c r="F7" s="16">
        <v>60</v>
      </c>
      <c r="G7" s="43" t="s">
        <v>166</v>
      </c>
      <c r="H7" s="18">
        <f t="shared" si="0"/>
        <v>5</v>
      </c>
      <c r="I7" s="16">
        <f t="shared" si="1"/>
        <v>1.2</v>
      </c>
      <c r="J7" s="16">
        <v>0</v>
      </c>
      <c r="K7" s="16">
        <f t="shared" si="2"/>
        <v>6.2</v>
      </c>
      <c r="L7" s="33">
        <v>6.2124999999999995</v>
      </c>
      <c r="M7" s="34">
        <f t="shared" si="3"/>
        <v>12.4125</v>
      </c>
      <c r="N7" s="35">
        <f t="shared" si="4"/>
        <v>11.875</v>
      </c>
      <c r="O7" s="36">
        <f t="shared" si="5"/>
        <v>0.53749999999999964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187</v>
      </c>
      <c r="B8" s="13">
        <v>1241038267</v>
      </c>
      <c r="C8" s="222" t="s">
        <v>378</v>
      </c>
      <c r="D8" s="221"/>
      <c r="E8" s="16">
        <v>4</v>
      </c>
      <c r="F8" s="16">
        <v>60</v>
      </c>
      <c r="G8" s="43" t="s">
        <v>166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6.2124999999999995</v>
      </c>
      <c r="M8" s="34">
        <f t="shared" si="3"/>
        <v>12.4125</v>
      </c>
      <c r="N8" s="35">
        <f t="shared" si="4"/>
        <v>11.875</v>
      </c>
      <c r="O8" s="36">
        <f t="shared" si="5"/>
        <v>0.53749999999999964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203</v>
      </c>
      <c r="B9" s="13">
        <v>382695365</v>
      </c>
      <c r="C9" s="222" t="s">
        <v>393</v>
      </c>
      <c r="D9" s="221"/>
      <c r="E9" s="16">
        <v>4</v>
      </c>
      <c r="F9" s="16">
        <v>40</v>
      </c>
      <c r="G9" s="43" t="s">
        <v>166</v>
      </c>
      <c r="H9" s="18">
        <f t="shared" si="0"/>
        <v>5</v>
      </c>
      <c r="I9" s="16">
        <f t="shared" si="1"/>
        <v>0.8</v>
      </c>
      <c r="J9" s="16">
        <v>0</v>
      </c>
      <c r="K9" s="16">
        <f t="shared" si="2"/>
        <v>5.8</v>
      </c>
      <c r="L9" s="33">
        <v>6.5</v>
      </c>
      <c r="M9" s="34">
        <f t="shared" si="3"/>
        <v>12.3</v>
      </c>
      <c r="N9" s="35">
        <f t="shared" si="4"/>
        <v>11.875</v>
      </c>
      <c r="O9" s="36">
        <f t="shared" si="5"/>
        <v>0.42500000000000071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189</v>
      </c>
      <c r="B10" s="13">
        <v>522812489</v>
      </c>
      <c r="C10" s="222" t="s">
        <v>380</v>
      </c>
      <c r="D10" s="221"/>
      <c r="E10" s="16">
        <v>4</v>
      </c>
      <c r="F10" s="16">
        <v>60</v>
      </c>
      <c r="G10" s="43" t="s">
        <v>166</v>
      </c>
      <c r="H10" s="18">
        <f t="shared" si="0"/>
        <v>5</v>
      </c>
      <c r="I10" s="16">
        <f t="shared" si="1"/>
        <v>1.2</v>
      </c>
      <c r="J10" s="16">
        <v>0</v>
      </c>
      <c r="K10" s="16">
        <f t="shared" si="2"/>
        <v>6.2</v>
      </c>
      <c r="L10" s="33">
        <v>5.5250000000000004</v>
      </c>
      <c r="M10" s="34">
        <f t="shared" si="3"/>
        <v>11.725000000000001</v>
      </c>
      <c r="N10" s="35">
        <f t="shared" si="4"/>
        <v>11.875</v>
      </c>
      <c r="O10" s="36">
        <f t="shared" si="5"/>
        <v>-0.14999999999999858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4">
        <v>82</v>
      </c>
      <c r="B11" s="13">
        <v>982362214</v>
      </c>
      <c r="C11" s="222" t="s">
        <v>360</v>
      </c>
      <c r="D11" s="223" t="s">
        <v>144</v>
      </c>
      <c r="E11" s="16">
        <v>4</v>
      </c>
      <c r="F11" s="16">
        <v>60</v>
      </c>
      <c r="G11" s="43" t="s">
        <v>166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5.5249999999999995</v>
      </c>
      <c r="M11" s="34">
        <f t="shared" si="3"/>
        <v>11.725</v>
      </c>
      <c r="N11" s="35">
        <f t="shared" si="4"/>
        <v>11.875</v>
      </c>
      <c r="O11" s="36">
        <f t="shared" si="5"/>
        <v>-0.15000000000000036</v>
      </c>
      <c r="P11" s="18"/>
      <c r="Q11" s="18"/>
      <c r="R11" s="18"/>
      <c r="S11" s="50"/>
    </row>
    <row r="12" spans="1:24" s="1" customFormat="1" ht="18.75">
      <c r="A12" s="14">
        <v>46</v>
      </c>
      <c r="B12" s="13">
        <v>2109182835</v>
      </c>
      <c r="C12" s="222" t="s">
        <v>357</v>
      </c>
      <c r="D12" s="223" t="s">
        <v>92</v>
      </c>
      <c r="E12" s="16">
        <v>4</v>
      </c>
      <c r="F12" s="16">
        <v>60</v>
      </c>
      <c r="G12" s="45" t="s">
        <v>173</v>
      </c>
      <c r="H12" s="18">
        <f t="shared" si="0"/>
        <v>5</v>
      </c>
      <c r="I12" s="16">
        <f t="shared" si="1"/>
        <v>1.2</v>
      </c>
      <c r="J12" s="16">
        <v>0</v>
      </c>
      <c r="K12" s="16">
        <f t="shared" si="2"/>
        <v>6.2</v>
      </c>
      <c r="L12" s="33">
        <v>5.5249999999999995</v>
      </c>
      <c r="M12" s="34">
        <f t="shared" si="3"/>
        <v>11.725</v>
      </c>
      <c r="N12" s="35">
        <f t="shared" si="4"/>
        <v>9.6875</v>
      </c>
      <c r="O12" s="36">
        <f t="shared" si="5"/>
        <v>2.0374999999999996</v>
      </c>
      <c r="P12" s="18"/>
      <c r="Q12" s="18"/>
      <c r="R12" s="18"/>
      <c r="S12" s="51" t="s">
        <v>209</v>
      </c>
      <c r="T12" s="1">
        <v>15000</v>
      </c>
    </row>
    <row r="13" spans="1:24" s="2" customFormat="1" ht="18.75">
      <c r="A13" s="13">
        <v>182</v>
      </c>
      <c r="B13" s="13">
        <v>828260319</v>
      </c>
      <c r="C13" s="222" t="s">
        <v>373</v>
      </c>
      <c r="D13" s="221"/>
      <c r="E13" s="16">
        <v>4</v>
      </c>
      <c r="F13" s="16">
        <v>60</v>
      </c>
      <c r="G13" s="45" t="s">
        <v>173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5.5249999999999995</v>
      </c>
      <c r="M13" s="34">
        <f t="shared" si="3"/>
        <v>11.725</v>
      </c>
      <c r="N13" s="35">
        <f t="shared" si="4"/>
        <v>9.6875</v>
      </c>
      <c r="O13" s="36">
        <f t="shared" si="5"/>
        <v>2.0374999999999996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186</v>
      </c>
      <c r="B14" s="13">
        <v>595953188</v>
      </c>
      <c r="C14" s="222" t="s">
        <v>407</v>
      </c>
      <c r="D14" s="222" t="s">
        <v>377</v>
      </c>
      <c r="E14" s="16">
        <v>4</v>
      </c>
      <c r="F14" s="16">
        <v>60</v>
      </c>
      <c r="G14" s="45" t="s">
        <v>173</v>
      </c>
      <c r="H14" s="18">
        <f t="shared" si="0"/>
        <v>5</v>
      </c>
      <c r="I14" s="16">
        <f t="shared" si="1"/>
        <v>1.2</v>
      </c>
      <c r="J14" s="16">
        <v>0</v>
      </c>
      <c r="K14" s="16">
        <f t="shared" si="2"/>
        <v>6.2</v>
      </c>
      <c r="L14" s="33">
        <v>5.5249999999999995</v>
      </c>
      <c r="M14" s="34">
        <f t="shared" si="3"/>
        <v>11.725</v>
      </c>
      <c r="N14" s="35">
        <f t="shared" si="4"/>
        <v>9.6875</v>
      </c>
      <c r="O14" s="36">
        <f t="shared" si="5"/>
        <v>2.0374999999999996</v>
      </c>
      <c r="P14" s="4"/>
      <c r="Q14" s="4"/>
      <c r="R14" s="4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3">
        <v>198</v>
      </c>
      <c r="B15" s="13">
        <v>723448640</v>
      </c>
      <c r="C15" s="222" t="s">
        <v>389</v>
      </c>
      <c r="D15" s="221"/>
      <c r="E15" s="16">
        <v>4</v>
      </c>
      <c r="F15" s="16">
        <v>60</v>
      </c>
      <c r="G15" s="45" t="s">
        <v>173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5.5249999999999995</v>
      </c>
      <c r="M15" s="34">
        <f t="shared" si="3"/>
        <v>11.725</v>
      </c>
      <c r="N15" s="35">
        <f t="shared" si="4"/>
        <v>9.6875</v>
      </c>
      <c r="O15" s="36">
        <f t="shared" si="5"/>
        <v>2.0374999999999996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110</v>
      </c>
      <c r="B16" s="13">
        <v>1968703358</v>
      </c>
      <c r="C16" s="222" t="s">
        <v>361</v>
      </c>
      <c r="D16" s="223" t="s">
        <v>239</v>
      </c>
      <c r="E16" s="16">
        <v>4</v>
      </c>
      <c r="F16" s="16">
        <v>60</v>
      </c>
      <c r="G16" s="45" t="s">
        <v>173</v>
      </c>
      <c r="H16" s="18">
        <f t="shared" si="0"/>
        <v>5</v>
      </c>
      <c r="I16" s="16">
        <f t="shared" si="1"/>
        <v>1.2</v>
      </c>
      <c r="J16" s="16">
        <v>0</v>
      </c>
      <c r="K16" s="16">
        <f t="shared" si="2"/>
        <v>6.2</v>
      </c>
      <c r="L16" s="33">
        <v>5.3999999999999995</v>
      </c>
      <c r="M16" s="34">
        <f t="shared" si="3"/>
        <v>11.6</v>
      </c>
      <c r="N16" s="35">
        <f t="shared" si="4"/>
        <v>9.6875</v>
      </c>
      <c r="O16" s="36">
        <f t="shared" si="5"/>
        <v>1.9124999999999996</v>
      </c>
      <c r="P16" s="18"/>
      <c r="Q16" s="18"/>
      <c r="R16" s="33"/>
      <c r="S16" s="1" t="s">
        <v>213</v>
      </c>
      <c r="T16" s="53">
        <v>10</v>
      </c>
      <c r="U16" s="1"/>
      <c r="V16" s="1"/>
      <c r="W16" s="1"/>
      <c r="X16" s="1"/>
    </row>
    <row r="17" spans="1:24" s="2" customFormat="1" ht="18.75">
      <c r="A17" s="13">
        <v>185</v>
      </c>
      <c r="B17" s="13">
        <v>30705222</v>
      </c>
      <c r="C17" s="222" t="s">
        <v>376</v>
      </c>
      <c r="D17" s="221"/>
      <c r="E17" s="16">
        <v>4</v>
      </c>
      <c r="F17" s="16">
        <v>50</v>
      </c>
      <c r="G17" s="45" t="s">
        <v>173</v>
      </c>
      <c r="H17" s="18">
        <f t="shared" si="0"/>
        <v>5</v>
      </c>
      <c r="I17" s="16">
        <f t="shared" si="1"/>
        <v>1</v>
      </c>
      <c r="J17" s="16">
        <v>0</v>
      </c>
      <c r="K17" s="16">
        <f t="shared" si="2"/>
        <v>6</v>
      </c>
      <c r="L17" s="33">
        <v>5.5250000000000004</v>
      </c>
      <c r="M17" s="34">
        <f t="shared" si="3"/>
        <v>11.525</v>
      </c>
      <c r="N17" s="35">
        <f t="shared" si="4"/>
        <v>9.6875</v>
      </c>
      <c r="O17" s="36">
        <f t="shared" si="5"/>
        <v>1.8375000000000004</v>
      </c>
      <c r="P17" s="4"/>
      <c r="Q17" s="4"/>
      <c r="R17" s="4"/>
      <c r="S17" s="1" t="s">
        <v>214</v>
      </c>
      <c r="T17" s="53">
        <v>10</v>
      </c>
      <c r="U17" s="1"/>
      <c r="V17" s="1"/>
      <c r="W17" s="1"/>
      <c r="X17" s="1"/>
    </row>
    <row r="18" spans="1:24" s="2" customFormat="1" ht="18.75">
      <c r="A18" s="13">
        <v>116</v>
      </c>
      <c r="B18" s="13">
        <v>2122596917</v>
      </c>
      <c r="C18" s="222" t="s">
        <v>362</v>
      </c>
      <c r="D18" s="223" t="s">
        <v>217</v>
      </c>
      <c r="E18" s="16">
        <v>4</v>
      </c>
      <c r="F18" s="16">
        <v>60</v>
      </c>
      <c r="G18" s="45" t="s">
        <v>173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5.15</v>
      </c>
      <c r="M18" s="34">
        <f t="shared" si="3"/>
        <v>11.350000000000001</v>
      </c>
      <c r="N18" s="35">
        <f t="shared" si="4"/>
        <v>9.6875</v>
      </c>
      <c r="O18" s="36">
        <f t="shared" si="5"/>
        <v>1.6625000000000014</v>
      </c>
      <c r="P18" s="18"/>
      <c r="Q18" s="18"/>
      <c r="R18" s="48"/>
      <c r="S18" s="1"/>
      <c r="T18" s="1"/>
      <c r="U18" s="1"/>
      <c r="V18" s="1"/>
      <c r="W18" s="1"/>
      <c r="X18" s="1"/>
    </row>
    <row r="19" spans="1:24" s="2" customFormat="1" ht="18.75">
      <c r="A19" s="13">
        <v>208</v>
      </c>
      <c r="B19" s="13">
        <v>92129464</v>
      </c>
      <c r="C19" s="222" t="s">
        <v>401</v>
      </c>
      <c r="D19" s="221"/>
      <c r="E19" s="16">
        <v>3</v>
      </c>
      <c r="F19" s="16">
        <v>60</v>
      </c>
      <c r="G19" s="23" t="s">
        <v>175</v>
      </c>
      <c r="H19" s="18">
        <f t="shared" si="0"/>
        <v>3.5</v>
      </c>
      <c r="I19" s="16">
        <f t="shared" si="1"/>
        <v>1.2</v>
      </c>
      <c r="J19" s="16">
        <v>0</v>
      </c>
      <c r="K19" s="16">
        <f t="shared" si="2"/>
        <v>4.7</v>
      </c>
      <c r="L19" s="33">
        <v>6.2124999999999995</v>
      </c>
      <c r="M19" s="34">
        <f t="shared" si="3"/>
        <v>10.9125</v>
      </c>
      <c r="N19" s="35">
        <f t="shared" si="4"/>
        <v>7.5</v>
      </c>
      <c r="O19" s="36">
        <f t="shared" si="5"/>
        <v>3.4124999999999996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3">
        <v>194</v>
      </c>
      <c r="B20" s="13">
        <v>648785109</v>
      </c>
      <c r="C20" s="222" t="s">
        <v>385</v>
      </c>
      <c r="D20" s="221"/>
      <c r="E20" s="16">
        <v>3</v>
      </c>
      <c r="F20" s="16">
        <v>50</v>
      </c>
      <c r="G20" s="23" t="s">
        <v>175</v>
      </c>
      <c r="H20" s="18">
        <f t="shared" si="0"/>
        <v>3.5</v>
      </c>
      <c r="I20" s="16">
        <f t="shared" si="1"/>
        <v>1</v>
      </c>
      <c r="J20" s="16">
        <v>0</v>
      </c>
      <c r="K20" s="16">
        <f t="shared" si="2"/>
        <v>4.5</v>
      </c>
      <c r="L20" s="33">
        <v>5.875</v>
      </c>
      <c r="M20" s="34">
        <f t="shared" si="3"/>
        <v>10.375</v>
      </c>
      <c r="N20" s="35">
        <f t="shared" si="4"/>
        <v>7.5</v>
      </c>
      <c r="O20" s="36">
        <f t="shared" si="5"/>
        <v>2.875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3">
        <v>178</v>
      </c>
      <c r="B21" s="13">
        <v>1059185275</v>
      </c>
      <c r="C21" s="222" t="s">
        <v>372</v>
      </c>
      <c r="D21" s="221"/>
      <c r="E21" s="16">
        <v>4</v>
      </c>
      <c r="F21" s="16">
        <v>60</v>
      </c>
      <c r="G21" s="23" t="s">
        <v>175</v>
      </c>
      <c r="H21" s="18">
        <f t="shared" si="0"/>
        <v>5</v>
      </c>
      <c r="I21" s="16">
        <f t="shared" si="1"/>
        <v>1.2</v>
      </c>
      <c r="J21" s="16">
        <v>0</v>
      </c>
      <c r="K21" s="16">
        <f t="shared" si="2"/>
        <v>6.2</v>
      </c>
      <c r="L21" s="33">
        <v>4.0250000000000004</v>
      </c>
      <c r="M21" s="34">
        <f t="shared" si="3"/>
        <v>10.225000000000001</v>
      </c>
      <c r="N21" s="35">
        <f t="shared" si="4"/>
        <v>7.5</v>
      </c>
      <c r="O21" s="36">
        <f t="shared" si="5"/>
        <v>2.7250000000000014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4">
        <v>26</v>
      </c>
      <c r="B22" s="13">
        <v>1754932067</v>
      </c>
      <c r="C22" s="222" t="s">
        <v>354</v>
      </c>
      <c r="D22" s="223" t="s">
        <v>72</v>
      </c>
      <c r="E22" s="16">
        <v>3</v>
      </c>
      <c r="F22" s="16">
        <v>60</v>
      </c>
      <c r="G22" s="23" t="s">
        <v>175</v>
      </c>
      <c r="H22" s="18">
        <f t="shared" si="0"/>
        <v>3.5</v>
      </c>
      <c r="I22" s="16">
        <f t="shared" si="1"/>
        <v>1.2</v>
      </c>
      <c r="J22" s="16">
        <v>0</v>
      </c>
      <c r="K22" s="16">
        <f t="shared" si="2"/>
        <v>4.7</v>
      </c>
      <c r="L22" s="33">
        <v>5.5249999999999995</v>
      </c>
      <c r="M22" s="34">
        <f t="shared" si="3"/>
        <v>10.225</v>
      </c>
      <c r="N22" s="35">
        <f t="shared" si="4"/>
        <v>7.5</v>
      </c>
      <c r="O22" s="36">
        <f t="shared" si="5"/>
        <v>2.7249999999999996</v>
      </c>
      <c r="P22" s="18"/>
      <c r="Q22" s="18"/>
      <c r="R22" s="18"/>
      <c r="S22" s="1"/>
      <c r="T22" s="1"/>
      <c r="U22" s="1"/>
      <c r="V22" s="1"/>
      <c r="W22" s="1"/>
      <c r="X22" s="1"/>
    </row>
    <row r="23" spans="1:24" s="1" customFormat="1" ht="18.75">
      <c r="A23" s="13">
        <v>128</v>
      </c>
      <c r="B23" s="13">
        <v>1214614935</v>
      </c>
      <c r="C23" s="222" t="s">
        <v>365</v>
      </c>
      <c r="D23" s="225" t="s">
        <v>257</v>
      </c>
      <c r="E23" s="16">
        <v>3</v>
      </c>
      <c r="F23" s="16">
        <v>60</v>
      </c>
      <c r="G23" s="23" t="s">
        <v>175</v>
      </c>
      <c r="H23" s="18">
        <f t="shared" si="0"/>
        <v>3.5</v>
      </c>
      <c r="I23" s="16">
        <f t="shared" si="1"/>
        <v>1.2</v>
      </c>
      <c r="J23" s="16">
        <v>0</v>
      </c>
      <c r="K23" s="16">
        <f t="shared" si="2"/>
        <v>4.7</v>
      </c>
      <c r="L23" s="33">
        <v>5.5249999999999995</v>
      </c>
      <c r="M23" s="34">
        <f t="shared" si="3"/>
        <v>10.225</v>
      </c>
      <c r="N23" s="35">
        <f t="shared" si="4"/>
        <v>7.5</v>
      </c>
      <c r="O23" s="36">
        <f t="shared" si="5"/>
        <v>2.7249999999999996</v>
      </c>
      <c r="P23" s="18"/>
      <c r="Q23" s="18"/>
      <c r="R23" s="47"/>
    </row>
    <row r="24" spans="1:24" s="1" customFormat="1" ht="18.75">
      <c r="A24" s="13">
        <v>196</v>
      </c>
      <c r="B24" s="13">
        <v>1065641844</v>
      </c>
      <c r="C24" s="222" t="s">
        <v>387</v>
      </c>
      <c r="D24" s="221"/>
      <c r="E24" s="16">
        <v>4</v>
      </c>
      <c r="F24" s="16">
        <v>60</v>
      </c>
      <c r="G24" s="23" t="s">
        <v>175</v>
      </c>
      <c r="H24" s="18">
        <f t="shared" si="0"/>
        <v>5</v>
      </c>
      <c r="I24" s="16">
        <f t="shared" si="1"/>
        <v>1.2</v>
      </c>
      <c r="J24" s="16">
        <v>0</v>
      </c>
      <c r="K24" s="16">
        <f t="shared" si="2"/>
        <v>6.2</v>
      </c>
      <c r="L24" s="33">
        <v>3.8999999999999995</v>
      </c>
      <c r="M24" s="34">
        <f t="shared" si="3"/>
        <v>10.1</v>
      </c>
      <c r="N24" s="35">
        <f t="shared" si="4"/>
        <v>7.5</v>
      </c>
      <c r="O24" s="36">
        <f t="shared" si="5"/>
        <v>2.5999999999999996</v>
      </c>
      <c r="P24" s="4"/>
      <c r="Q24" s="4"/>
      <c r="R24" s="4"/>
    </row>
    <row r="25" spans="1:24" s="1" customFormat="1" ht="18.75">
      <c r="A25" s="13">
        <v>202</v>
      </c>
      <c r="B25" s="13">
        <v>471245585</v>
      </c>
      <c r="C25" s="222" t="s">
        <v>392</v>
      </c>
      <c r="D25" s="221"/>
      <c r="E25" s="16">
        <v>4</v>
      </c>
      <c r="F25" s="16">
        <v>60</v>
      </c>
      <c r="G25" s="23" t="s">
        <v>175</v>
      </c>
      <c r="H25" s="18">
        <f t="shared" si="0"/>
        <v>5</v>
      </c>
      <c r="I25" s="16">
        <f t="shared" si="1"/>
        <v>1.2</v>
      </c>
      <c r="J25" s="16">
        <v>0</v>
      </c>
      <c r="K25" s="16">
        <f t="shared" si="2"/>
        <v>6.2</v>
      </c>
      <c r="L25" s="33">
        <v>3.7750000000000004</v>
      </c>
      <c r="M25" s="34">
        <f t="shared" si="3"/>
        <v>9.9750000000000014</v>
      </c>
      <c r="N25" s="35">
        <f t="shared" si="4"/>
        <v>7.5</v>
      </c>
      <c r="O25" s="36">
        <f t="shared" si="5"/>
        <v>2.4750000000000014</v>
      </c>
      <c r="P25" s="4"/>
      <c r="Q25" s="4"/>
      <c r="R25" s="4"/>
    </row>
    <row r="26" spans="1:24" s="1" customFormat="1" ht="18.75" customHeight="1">
      <c r="A26" s="13">
        <v>205</v>
      </c>
      <c r="B26" s="13">
        <v>141303545</v>
      </c>
      <c r="C26" s="222" t="s">
        <v>395</v>
      </c>
      <c r="D26" s="221"/>
      <c r="E26" s="16">
        <v>4</v>
      </c>
      <c r="F26" s="16">
        <v>60</v>
      </c>
      <c r="G26" s="23" t="s">
        <v>175</v>
      </c>
      <c r="H26" s="18">
        <f t="shared" si="0"/>
        <v>5</v>
      </c>
      <c r="I26" s="16">
        <f t="shared" si="1"/>
        <v>1.2</v>
      </c>
      <c r="J26" s="16">
        <v>0</v>
      </c>
      <c r="K26" s="16">
        <f t="shared" si="2"/>
        <v>6.2</v>
      </c>
      <c r="L26" s="33">
        <v>3.3374999999999995</v>
      </c>
      <c r="M26" s="34">
        <f t="shared" si="3"/>
        <v>9.5374999999999996</v>
      </c>
      <c r="N26" s="35">
        <f t="shared" si="4"/>
        <v>7.5</v>
      </c>
      <c r="O26" s="36">
        <f t="shared" si="5"/>
        <v>2.0374999999999996</v>
      </c>
      <c r="P26" s="4"/>
      <c r="Q26" s="4"/>
      <c r="R26" s="4"/>
    </row>
    <row r="27" spans="1:24" s="1" customFormat="1" ht="18.75">
      <c r="A27" s="14">
        <v>15</v>
      </c>
      <c r="B27" s="13">
        <v>388960345</v>
      </c>
      <c r="C27" s="223" t="s">
        <v>59</v>
      </c>
      <c r="D27" s="224"/>
      <c r="E27" s="16">
        <v>4</v>
      </c>
      <c r="F27" s="16">
        <v>50</v>
      </c>
      <c r="G27" s="23" t="s">
        <v>175</v>
      </c>
      <c r="H27" s="18">
        <f t="shared" si="0"/>
        <v>5</v>
      </c>
      <c r="I27" s="16">
        <f t="shared" si="1"/>
        <v>1</v>
      </c>
      <c r="J27" s="16">
        <v>0</v>
      </c>
      <c r="K27" s="16">
        <f t="shared" si="2"/>
        <v>6</v>
      </c>
      <c r="L27" s="33">
        <v>3.4000000000000004</v>
      </c>
      <c r="M27" s="34">
        <f t="shared" si="3"/>
        <v>9.4</v>
      </c>
      <c r="N27" s="35">
        <f t="shared" si="4"/>
        <v>7.5</v>
      </c>
      <c r="O27" s="36">
        <f t="shared" si="5"/>
        <v>1.9000000000000004</v>
      </c>
      <c r="P27" s="18"/>
      <c r="Q27" s="18"/>
      <c r="R27" s="18"/>
    </row>
    <row r="28" spans="1:24" s="1" customFormat="1" ht="18.75">
      <c r="A28" s="13">
        <v>190</v>
      </c>
      <c r="B28" s="13">
        <v>684634207</v>
      </c>
      <c r="C28" s="222" t="s">
        <v>381</v>
      </c>
      <c r="D28" s="221"/>
      <c r="E28" s="16">
        <v>4</v>
      </c>
      <c r="F28" s="16">
        <v>60</v>
      </c>
      <c r="G28" s="23" t="s">
        <v>175</v>
      </c>
      <c r="H28" s="18">
        <f t="shared" si="0"/>
        <v>5</v>
      </c>
      <c r="I28" s="16">
        <f t="shared" si="1"/>
        <v>1.2</v>
      </c>
      <c r="J28" s="16">
        <v>0</v>
      </c>
      <c r="K28" s="16">
        <f t="shared" si="2"/>
        <v>6.2</v>
      </c>
      <c r="L28" s="33">
        <v>3.1374999999999993</v>
      </c>
      <c r="M28" s="34">
        <f t="shared" si="3"/>
        <v>9.3374999999999986</v>
      </c>
      <c r="N28" s="35">
        <f t="shared" si="4"/>
        <v>7.5</v>
      </c>
      <c r="O28" s="36">
        <f t="shared" si="5"/>
        <v>1.8374999999999986</v>
      </c>
      <c r="P28" s="4"/>
      <c r="Q28" s="4"/>
      <c r="R28" s="4"/>
    </row>
    <row r="29" spans="1:24" s="2" customFormat="1" ht="18.75">
      <c r="A29" s="13">
        <v>172</v>
      </c>
      <c r="B29" s="13">
        <v>724061220</v>
      </c>
      <c r="C29" s="222" t="s">
        <v>371</v>
      </c>
      <c r="D29" s="222" t="s">
        <v>330</v>
      </c>
      <c r="E29" s="16">
        <v>4</v>
      </c>
      <c r="F29" s="16">
        <v>60</v>
      </c>
      <c r="G29" s="23" t="s">
        <v>175</v>
      </c>
      <c r="H29" s="18">
        <f t="shared" si="0"/>
        <v>5</v>
      </c>
      <c r="I29" s="16">
        <f t="shared" si="1"/>
        <v>1.2</v>
      </c>
      <c r="J29" s="16">
        <v>0</v>
      </c>
      <c r="K29" s="16">
        <f t="shared" si="2"/>
        <v>6.2</v>
      </c>
      <c r="L29" s="33">
        <v>3.0250000000000004</v>
      </c>
      <c r="M29" s="34">
        <f t="shared" si="3"/>
        <v>9.2250000000000014</v>
      </c>
      <c r="N29" s="35">
        <f t="shared" si="4"/>
        <v>7.5</v>
      </c>
      <c r="O29" s="36">
        <f t="shared" si="5"/>
        <v>1.7250000000000014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3">
        <v>188</v>
      </c>
      <c r="B30" s="13">
        <v>1504984957</v>
      </c>
      <c r="C30" s="222" t="s">
        <v>379</v>
      </c>
      <c r="D30" s="221"/>
      <c r="E30" s="16">
        <v>2</v>
      </c>
      <c r="F30" s="16">
        <v>50</v>
      </c>
      <c r="G30" s="23" t="s">
        <v>175</v>
      </c>
      <c r="H30" s="18">
        <f t="shared" si="0"/>
        <v>2</v>
      </c>
      <c r="I30" s="16">
        <f t="shared" si="1"/>
        <v>1</v>
      </c>
      <c r="J30" s="16">
        <v>0</v>
      </c>
      <c r="K30" s="16">
        <f t="shared" si="2"/>
        <v>3</v>
      </c>
      <c r="L30" s="33">
        <v>6.2124999999999995</v>
      </c>
      <c r="M30" s="34">
        <f t="shared" si="3"/>
        <v>9.2124999999999986</v>
      </c>
      <c r="N30" s="35">
        <f t="shared" si="4"/>
        <v>7.5</v>
      </c>
      <c r="O30" s="36">
        <f t="shared" si="5"/>
        <v>1.7124999999999986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3">
        <v>174</v>
      </c>
      <c r="B31" s="13">
        <v>775720958</v>
      </c>
      <c r="C31" s="222" t="s">
        <v>397</v>
      </c>
      <c r="D31" s="222" t="s">
        <v>327</v>
      </c>
      <c r="E31" s="16">
        <v>4</v>
      </c>
      <c r="F31" s="16">
        <v>60</v>
      </c>
      <c r="G31" s="23" t="s">
        <v>175</v>
      </c>
      <c r="H31" s="18">
        <f t="shared" si="0"/>
        <v>5</v>
      </c>
      <c r="I31" s="16">
        <f t="shared" si="1"/>
        <v>1.2</v>
      </c>
      <c r="J31" s="16">
        <v>0</v>
      </c>
      <c r="K31" s="16">
        <f t="shared" si="2"/>
        <v>6.2</v>
      </c>
      <c r="L31" s="33">
        <v>2.9250000000000007</v>
      </c>
      <c r="M31" s="34">
        <f t="shared" si="3"/>
        <v>9.125</v>
      </c>
      <c r="N31" s="35">
        <f t="shared" si="4"/>
        <v>7.5</v>
      </c>
      <c r="O31" s="36">
        <f t="shared" si="5"/>
        <v>1.625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3">
        <v>191</v>
      </c>
      <c r="B32" s="13">
        <v>1037173857</v>
      </c>
      <c r="C32" s="222" t="s">
        <v>382</v>
      </c>
      <c r="D32" s="221"/>
      <c r="E32" s="16">
        <v>2</v>
      </c>
      <c r="F32" s="16">
        <v>60</v>
      </c>
      <c r="G32" s="23" t="s">
        <v>175</v>
      </c>
      <c r="H32" s="18">
        <f t="shared" si="0"/>
        <v>2</v>
      </c>
      <c r="I32" s="16">
        <f t="shared" si="1"/>
        <v>1.2</v>
      </c>
      <c r="J32" s="16">
        <v>0</v>
      </c>
      <c r="K32" s="16">
        <f t="shared" si="2"/>
        <v>3.2</v>
      </c>
      <c r="L32" s="33">
        <v>5.5249999999999995</v>
      </c>
      <c r="M32" s="34">
        <f t="shared" si="3"/>
        <v>8.7249999999999996</v>
      </c>
      <c r="N32" s="35">
        <f t="shared" si="4"/>
        <v>7.5</v>
      </c>
      <c r="O32" s="36">
        <f t="shared" si="5"/>
        <v>1.2249999999999996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192</v>
      </c>
      <c r="B33" s="13">
        <v>1725281178</v>
      </c>
      <c r="C33" s="222" t="s">
        <v>383</v>
      </c>
      <c r="D33" s="221"/>
      <c r="E33" s="16">
        <v>1</v>
      </c>
      <c r="F33" s="16">
        <v>60</v>
      </c>
      <c r="G33" s="57" t="s">
        <v>187</v>
      </c>
      <c r="H33" s="18">
        <f t="shared" si="0"/>
        <v>1</v>
      </c>
      <c r="I33" s="16">
        <f t="shared" si="1"/>
        <v>1.2</v>
      </c>
      <c r="J33" s="16">
        <v>0</v>
      </c>
      <c r="K33" s="16">
        <f t="shared" si="2"/>
        <v>2.2000000000000002</v>
      </c>
      <c r="L33" s="33">
        <v>6.4</v>
      </c>
      <c r="M33" s="34">
        <f t="shared" si="3"/>
        <v>8.6000000000000014</v>
      </c>
      <c r="N33" s="35">
        <f t="shared" si="4"/>
        <v>0</v>
      </c>
      <c r="O33" s="36">
        <f t="shared" si="5"/>
        <v>8.6000000000000014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3">
        <v>209</v>
      </c>
      <c r="B34" s="13">
        <v>1525950050</v>
      </c>
      <c r="C34" s="222" t="s">
        <v>408</v>
      </c>
      <c r="D34" s="222" t="s">
        <v>402</v>
      </c>
      <c r="E34" s="16">
        <v>3</v>
      </c>
      <c r="F34" s="16">
        <v>60</v>
      </c>
      <c r="G34" s="57" t="s">
        <v>187</v>
      </c>
      <c r="H34" s="18">
        <f t="shared" si="0"/>
        <v>3.5</v>
      </c>
      <c r="I34" s="16">
        <f t="shared" si="1"/>
        <v>1.2</v>
      </c>
      <c r="J34" s="16">
        <v>0</v>
      </c>
      <c r="K34" s="16">
        <f t="shared" si="2"/>
        <v>4.7</v>
      </c>
      <c r="L34" s="33">
        <v>3.7124999999999995</v>
      </c>
      <c r="M34" s="34">
        <f t="shared" si="3"/>
        <v>8.4124999999999996</v>
      </c>
      <c r="N34" s="35">
        <f t="shared" si="4"/>
        <v>0</v>
      </c>
      <c r="O34" s="36">
        <f t="shared" si="5"/>
        <v>8.4124999999999996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210</v>
      </c>
      <c r="B35" s="13">
        <v>1675792665</v>
      </c>
      <c r="C35" s="222" t="s">
        <v>403</v>
      </c>
      <c r="D35" s="221"/>
      <c r="E35" s="16">
        <v>2</v>
      </c>
      <c r="F35" s="16">
        <v>60</v>
      </c>
      <c r="G35" s="57" t="s">
        <v>187</v>
      </c>
      <c r="H35" s="18">
        <f t="shared" si="0"/>
        <v>2</v>
      </c>
      <c r="I35" s="16">
        <f t="shared" si="1"/>
        <v>1.2</v>
      </c>
      <c r="J35" s="16">
        <v>0</v>
      </c>
      <c r="K35" s="16">
        <f t="shared" si="2"/>
        <v>3.2</v>
      </c>
      <c r="L35" s="33">
        <v>5.1999999999999993</v>
      </c>
      <c r="M35" s="34">
        <f t="shared" si="3"/>
        <v>8.3999999999999986</v>
      </c>
      <c r="N35" s="35">
        <f t="shared" si="4"/>
        <v>0</v>
      </c>
      <c r="O35" s="36">
        <f t="shared" si="5"/>
        <v>8.3999999999999986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4">
        <v>120</v>
      </c>
      <c r="B36" s="13">
        <v>171422146</v>
      </c>
      <c r="C36" s="222" t="s">
        <v>363</v>
      </c>
      <c r="D36" s="223" t="s">
        <v>246</v>
      </c>
      <c r="E36" s="16">
        <v>4</v>
      </c>
      <c r="F36" s="16">
        <v>60</v>
      </c>
      <c r="G36" s="57" t="s">
        <v>187</v>
      </c>
      <c r="H36" s="18">
        <f t="shared" si="0"/>
        <v>5</v>
      </c>
      <c r="I36" s="16">
        <f t="shared" si="1"/>
        <v>1.2</v>
      </c>
      <c r="J36" s="16">
        <v>0</v>
      </c>
      <c r="K36" s="16">
        <f t="shared" si="2"/>
        <v>6.2</v>
      </c>
      <c r="L36" s="33">
        <v>2.1499999999999986</v>
      </c>
      <c r="M36" s="34">
        <f t="shared" si="3"/>
        <v>8.3499999999999979</v>
      </c>
      <c r="N36" s="35">
        <f t="shared" si="4"/>
        <v>0</v>
      </c>
      <c r="O36" s="36">
        <f t="shared" si="5"/>
        <v>8.3499999999999979</v>
      </c>
      <c r="P36" s="18"/>
      <c r="Q36" s="18"/>
      <c r="R36" s="48"/>
      <c r="S36" s="1"/>
      <c r="T36" s="1"/>
      <c r="U36" s="1"/>
      <c r="V36" s="1"/>
      <c r="W36" s="1"/>
      <c r="X36" s="1"/>
    </row>
    <row r="37" spans="1:24" s="1" customFormat="1" ht="18.75">
      <c r="A37" s="13">
        <v>195</v>
      </c>
      <c r="B37" s="13">
        <v>1634663314</v>
      </c>
      <c r="C37" s="222" t="s">
        <v>386</v>
      </c>
      <c r="D37" s="221"/>
      <c r="E37" s="16">
        <v>2</v>
      </c>
      <c r="F37" s="16">
        <v>59</v>
      </c>
      <c r="G37" s="57" t="s">
        <v>187</v>
      </c>
      <c r="H37" s="18">
        <f t="shared" ref="H37:H68" si="6">E37+IF(E37&gt;2,(E37-2)*0.5,0)</f>
        <v>2</v>
      </c>
      <c r="I37" s="16">
        <f t="shared" ref="I37:I68" si="7">F37/$T$14</f>
        <v>1.18</v>
      </c>
      <c r="J37" s="16">
        <v>0</v>
      </c>
      <c r="K37" s="16">
        <f t="shared" ref="K37:K60" si="8">SUM(I37+H37+J37)</f>
        <v>3.1799999999999997</v>
      </c>
      <c r="L37" s="33">
        <v>4.7750000000000004</v>
      </c>
      <c r="M37" s="34">
        <f t="shared" ref="M37:M68" si="9">K37+L37</f>
        <v>7.9550000000000001</v>
      </c>
      <c r="N37" s="35">
        <f t="shared" ref="N37:N68" si="10">VLOOKUP(G37,$S$3:$T$10,2,FALSE)</f>
        <v>0</v>
      </c>
      <c r="O37" s="36">
        <f t="shared" ref="O37:O68" si="11">M37-N37</f>
        <v>7.9550000000000001</v>
      </c>
      <c r="P37" s="4"/>
      <c r="Q37" s="4"/>
      <c r="R37" s="4"/>
    </row>
    <row r="38" spans="1:24" s="2" customFormat="1" ht="18.75">
      <c r="A38" s="13">
        <v>148</v>
      </c>
      <c r="B38" s="13">
        <v>1579518877</v>
      </c>
      <c r="C38" s="222" t="s">
        <v>274</v>
      </c>
      <c r="D38" s="225"/>
      <c r="E38" s="16">
        <v>3</v>
      </c>
      <c r="F38" s="16">
        <v>50</v>
      </c>
      <c r="G38" s="57" t="s">
        <v>187</v>
      </c>
      <c r="H38" s="18">
        <f t="shared" si="6"/>
        <v>3.5</v>
      </c>
      <c r="I38" s="16">
        <f t="shared" si="7"/>
        <v>1</v>
      </c>
      <c r="J38" s="16">
        <v>0</v>
      </c>
      <c r="K38" s="16">
        <f t="shared" si="8"/>
        <v>4.5</v>
      </c>
      <c r="L38" s="33">
        <v>3.375</v>
      </c>
      <c r="M38" s="34">
        <f t="shared" si="9"/>
        <v>7.875</v>
      </c>
      <c r="N38" s="35">
        <f t="shared" si="10"/>
        <v>0</v>
      </c>
      <c r="O38" s="36">
        <f t="shared" si="11"/>
        <v>7.875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4">
        <v>103</v>
      </c>
      <c r="B39" s="13">
        <v>1540443440</v>
      </c>
      <c r="C39" s="223" t="s">
        <v>326</v>
      </c>
      <c r="D39" s="223" t="s">
        <v>193</v>
      </c>
      <c r="E39" s="16">
        <v>2</v>
      </c>
      <c r="F39" s="16">
        <v>30</v>
      </c>
      <c r="G39" s="57" t="s">
        <v>187</v>
      </c>
      <c r="H39" s="18">
        <f t="shared" si="6"/>
        <v>2</v>
      </c>
      <c r="I39" s="16">
        <f t="shared" si="7"/>
        <v>0.6</v>
      </c>
      <c r="J39" s="16">
        <v>0</v>
      </c>
      <c r="K39" s="16">
        <f t="shared" si="8"/>
        <v>2.6</v>
      </c>
      <c r="L39" s="33">
        <v>5.2</v>
      </c>
      <c r="M39" s="34">
        <f t="shared" si="9"/>
        <v>7.8000000000000007</v>
      </c>
      <c r="N39" s="35">
        <f t="shared" si="10"/>
        <v>0</v>
      </c>
      <c r="O39" s="36">
        <f t="shared" si="11"/>
        <v>7.8000000000000007</v>
      </c>
      <c r="P39" s="18"/>
      <c r="Q39" s="18"/>
      <c r="R39" s="18"/>
    </row>
    <row r="40" spans="1:24" ht="18.75">
      <c r="A40" s="13">
        <v>197</v>
      </c>
      <c r="B40" s="13">
        <v>2012003193</v>
      </c>
      <c r="C40" s="222" t="s">
        <v>388</v>
      </c>
      <c r="D40" s="243"/>
      <c r="E40" s="16">
        <v>0</v>
      </c>
      <c r="F40" s="16">
        <v>60</v>
      </c>
      <c r="G40" s="57" t="s">
        <v>187</v>
      </c>
      <c r="H40" s="18">
        <f t="shared" si="6"/>
        <v>0</v>
      </c>
      <c r="I40" s="16">
        <f t="shared" si="7"/>
        <v>1.2</v>
      </c>
      <c r="J40" s="16">
        <v>0</v>
      </c>
      <c r="K40" s="16">
        <f t="shared" si="8"/>
        <v>1.2</v>
      </c>
      <c r="L40" s="33">
        <v>6.4</v>
      </c>
      <c r="M40" s="34">
        <f t="shared" si="9"/>
        <v>7.6000000000000005</v>
      </c>
      <c r="N40" s="35">
        <f t="shared" si="10"/>
        <v>0</v>
      </c>
      <c r="O40" s="36">
        <f t="shared" si="11"/>
        <v>7.6000000000000005</v>
      </c>
      <c r="P40" s="4"/>
      <c r="Q40" s="4"/>
      <c r="R40" s="4"/>
    </row>
    <row r="41" spans="1:24" ht="18.75">
      <c r="A41" s="13">
        <v>156</v>
      </c>
      <c r="B41" s="13">
        <v>1754610165</v>
      </c>
      <c r="C41" s="222" t="s">
        <v>369</v>
      </c>
      <c r="D41" s="220"/>
      <c r="E41" s="16">
        <v>3</v>
      </c>
      <c r="F41" s="16">
        <v>59</v>
      </c>
      <c r="G41" s="57" t="s">
        <v>187</v>
      </c>
      <c r="H41" s="18">
        <f t="shared" si="6"/>
        <v>3.5</v>
      </c>
      <c r="I41" s="16">
        <f t="shared" si="7"/>
        <v>1.18</v>
      </c>
      <c r="J41" s="16">
        <v>0</v>
      </c>
      <c r="K41" s="16">
        <f t="shared" si="8"/>
        <v>4.68</v>
      </c>
      <c r="L41" s="33">
        <v>2.8249999999999993</v>
      </c>
      <c r="M41" s="34">
        <f t="shared" si="9"/>
        <v>7.504999999999999</v>
      </c>
      <c r="N41" s="35">
        <f t="shared" si="10"/>
        <v>0</v>
      </c>
      <c r="O41" s="36">
        <f t="shared" si="11"/>
        <v>7.504999999999999</v>
      </c>
      <c r="P41" s="4"/>
      <c r="Q41" s="4"/>
      <c r="R41" s="4"/>
    </row>
    <row r="42" spans="1:24" ht="20.25">
      <c r="A42" s="13">
        <v>213</v>
      </c>
      <c r="B42" s="13">
        <v>311361673</v>
      </c>
      <c r="C42" s="222" t="s">
        <v>349</v>
      </c>
      <c r="E42" s="16">
        <v>3</v>
      </c>
      <c r="F42" s="16">
        <v>60</v>
      </c>
      <c r="G42" s="57" t="s">
        <v>187</v>
      </c>
      <c r="H42" s="18">
        <f t="shared" si="6"/>
        <v>3.5</v>
      </c>
      <c r="I42" s="16">
        <f t="shared" si="7"/>
        <v>1.2</v>
      </c>
      <c r="J42" s="16">
        <v>0</v>
      </c>
      <c r="K42" s="16">
        <f t="shared" si="8"/>
        <v>4.7</v>
      </c>
      <c r="L42" s="33">
        <v>2.5</v>
      </c>
      <c r="M42" s="34">
        <f t="shared" si="9"/>
        <v>7.2</v>
      </c>
      <c r="N42" s="35">
        <f t="shared" si="10"/>
        <v>0</v>
      </c>
      <c r="O42" s="36">
        <f t="shared" si="11"/>
        <v>7.2</v>
      </c>
      <c r="P42" s="4"/>
      <c r="Q42" s="4"/>
      <c r="R42" s="4"/>
    </row>
    <row r="43" spans="1:24" ht="18.75">
      <c r="A43" s="13">
        <v>141</v>
      </c>
      <c r="B43" s="13">
        <v>1190305158</v>
      </c>
      <c r="C43" s="222" t="s">
        <v>261</v>
      </c>
      <c r="D43" s="225"/>
      <c r="E43" s="16">
        <v>4</v>
      </c>
      <c r="F43" s="16">
        <v>30</v>
      </c>
      <c r="G43" s="57" t="s">
        <v>187</v>
      </c>
      <c r="H43" s="18">
        <f t="shared" si="6"/>
        <v>5</v>
      </c>
      <c r="I43" s="16">
        <f t="shared" si="7"/>
        <v>0.6</v>
      </c>
      <c r="J43" s="16">
        <v>0</v>
      </c>
      <c r="K43" s="16">
        <f t="shared" si="8"/>
        <v>5.6</v>
      </c>
      <c r="L43" s="33">
        <v>1.5749999999999993</v>
      </c>
      <c r="M43" s="34">
        <f t="shared" si="9"/>
        <v>7.1749999999999989</v>
      </c>
      <c r="N43" s="35">
        <f t="shared" si="10"/>
        <v>0</v>
      </c>
      <c r="O43" s="36">
        <f t="shared" si="11"/>
        <v>7.1749999999999989</v>
      </c>
      <c r="P43" s="18"/>
      <c r="Q43" s="18"/>
      <c r="R43" s="47"/>
    </row>
    <row r="44" spans="1:24" ht="18.75">
      <c r="A44" s="13">
        <v>184</v>
      </c>
      <c r="B44" s="13">
        <v>1814130074</v>
      </c>
      <c r="C44" s="222" t="s">
        <v>375</v>
      </c>
      <c r="D44" s="243"/>
      <c r="E44" s="16">
        <v>3</v>
      </c>
      <c r="F44" s="16">
        <v>60</v>
      </c>
      <c r="G44" s="57" t="s">
        <v>187</v>
      </c>
      <c r="H44" s="18">
        <f t="shared" si="6"/>
        <v>3.5</v>
      </c>
      <c r="I44" s="16">
        <f t="shared" si="7"/>
        <v>1.2</v>
      </c>
      <c r="J44" s="16">
        <v>0</v>
      </c>
      <c r="K44" s="16">
        <f t="shared" si="8"/>
        <v>4.7</v>
      </c>
      <c r="L44" s="33">
        <v>2.1499999999999986</v>
      </c>
      <c r="M44" s="34">
        <f t="shared" si="9"/>
        <v>6.8499999999999988</v>
      </c>
      <c r="N44" s="35">
        <f t="shared" si="10"/>
        <v>0</v>
      </c>
      <c r="O44" s="36">
        <f t="shared" si="11"/>
        <v>6.8499999999999988</v>
      </c>
      <c r="P44" s="4"/>
      <c r="Q44" s="4"/>
      <c r="R44" s="4"/>
    </row>
    <row r="45" spans="1:24" ht="18.75">
      <c r="A45" s="13">
        <v>193</v>
      </c>
      <c r="B45" s="13">
        <v>2125731287</v>
      </c>
      <c r="C45" s="222" t="s">
        <v>384</v>
      </c>
      <c r="D45" s="221"/>
      <c r="E45" s="16">
        <v>2</v>
      </c>
      <c r="F45" s="16">
        <v>50</v>
      </c>
      <c r="G45" s="57" t="s">
        <v>187</v>
      </c>
      <c r="H45" s="18">
        <f t="shared" si="6"/>
        <v>2</v>
      </c>
      <c r="I45" s="16">
        <f t="shared" si="7"/>
        <v>1</v>
      </c>
      <c r="J45" s="16">
        <v>0</v>
      </c>
      <c r="K45" s="16">
        <f t="shared" si="8"/>
        <v>3</v>
      </c>
      <c r="L45" s="33">
        <v>3.5750000000000002</v>
      </c>
      <c r="M45" s="34">
        <f t="shared" si="9"/>
        <v>6.5750000000000002</v>
      </c>
      <c r="N45" s="35">
        <f t="shared" si="10"/>
        <v>0</v>
      </c>
      <c r="O45" s="36">
        <f t="shared" si="11"/>
        <v>6.5750000000000002</v>
      </c>
      <c r="P45" s="4"/>
      <c r="Q45" s="4"/>
      <c r="R45" s="4"/>
    </row>
    <row r="46" spans="1:24" ht="18.75">
      <c r="A46" s="13">
        <v>130</v>
      </c>
      <c r="B46" s="13">
        <v>1957463045</v>
      </c>
      <c r="C46" s="222" t="s">
        <v>409</v>
      </c>
      <c r="D46" s="222" t="s">
        <v>238</v>
      </c>
      <c r="E46" s="16">
        <v>3</v>
      </c>
      <c r="F46" s="16">
        <v>40</v>
      </c>
      <c r="G46" s="57" t="s">
        <v>187</v>
      </c>
      <c r="H46" s="18">
        <f t="shared" si="6"/>
        <v>3.5</v>
      </c>
      <c r="I46" s="16">
        <f t="shared" si="7"/>
        <v>0.8</v>
      </c>
      <c r="J46" s="16">
        <v>0</v>
      </c>
      <c r="K46" s="16">
        <f t="shared" si="8"/>
        <v>4.3</v>
      </c>
      <c r="L46" s="33">
        <v>1.1000000000000001</v>
      </c>
      <c r="M46" s="34">
        <f t="shared" si="9"/>
        <v>5.4</v>
      </c>
      <c r="N46" s="35">
        <f t="shared" si="10"/>
        <v>0</v>
      </c>
      <c r="O46" s="36">
        <f t="shared" si="11"/>
        <v>5.4</v>
      </c>
      <c r="P46" s="18"/>
      <c r="Q46" s="18"/>
      <c r="R46" s="47"/>
    </row>
    <row r="47" spans="1:24" ht="18.75">
      <c r="A47" s="13">
        <v>200</v>
      </c>
      <c r="B47" s="13">
        <v>967589156</v>
      </c>
      <c r="C47" s="222" t="s">
        <v>390</v>
      </c>
      <c r="D47" s="221"/>
      <c r="E47" s="16">
        <v>0</v>
      </c>
      <c r="F47" s="16">
        <v>0</v>
      </c>
      <c r="G47" s="57" t="s">
        <v>187</v>
      </c>
      <c r="H47" s="18">
        <f t="shared" si="6"/>
        <v>0</v>
      </c>
      <c r="I47" s="16">
        <f t="shared" si="7"/>
        <v>0</v>
      </c>
      <c r="J47" s="16">
        <v>0</v>
      </c>
      <c r="K47" s="16">
        <f t="shared" si="8"/>
        <v>0</v>
      </c>
      <c r="L47" s="33">
        <v>5</v>
      </c>
      <c r="M47" s="34">
        <f t="shared" si="9"/>
        <v>5</v>
      </c>
      <c r="N47" s="35">
        <f t="shared" si="10"/>
        <v>0</v>
      </c>
      <c r="O47" s="36">
        <f t="shared" si="11"/>
        <v>5</v>
      </c>
      <c r="P47" s="4"/>
      <c r="Q47" s="4"/>
      <c r="R47" s="4"/>
    </row>
    <row r="48" spans="1:24" ht="18.75">
      <c r="A48" s="13">
        <v>206</v>
      </c>
      <c r="B48" s="13">
        <v>1835375380</v>
      </c>
      <c r="C48" s="222" t="s">
        <v>396</v>
      </c>
      <c r="D48" s="221"/>
      <c r="E48" s="16">
        <v>2</v>
      </c>
      <c r="F48" s="16">
        <v>60</v>
      </c>
      <c r="G48" s="57" t="s">
        <v>187</v>
      </c>
      <c r="H48" s="18">
        <f t="shared" si="6"/>
        <v>2</v>
      </c>
      <c r="I48" s="16">
        <f t="shared" si="7"/>
        <v>1.2</v>
      </c>
      <c r="J48" s="16">
        <v>0</v>
      </c>
      <c r="K48" s="16">
        <f t="shared" si="8"/>
        <v>3.2</v>
      </c>
      <c r="L48" s="33">
        <v>1.7750000000000004</v>
      </c>
      <c r="M48" s="34">
        <f t="shared" si="9"/>
        <v>4.9750000000000005</v>
      </c>
      <c r="N48" s="35">
        <f t="shared" si="10"/>
        <v>0</v>
      </c>
      <c r="O48" s="36">
        <f t="shared" si="11"/>
        <v>4.9750000000000005</v>
      </c>
    </row>
    <row r="49" spans="1:18" ht="18.75">
      <c r="A49" s="13">
        <v>138</v>
      </c>
      <c r="B49" s="13">
        <v>1440730282</v>
      </c>
      <c r="C49" s="222" t="s">
        <v>366</v>
      </c>
      <c r="D49" s="222" t="s">
        <v>258</v>
      </c>
      <c r="E49" s="16">
        <v>0</v>
      </c>
      <c r="F49" s="16">
        <v>60</v>
      </c>
      <c r="G49" s="57" t="s">
        <v>187</v>
      </c>
      <c r="H49" s="18">
        <f t="shared" si="6"/>
        <v>0</v>
      </c>
      <c r="I49" s="16">
        <f t="shared" si="7"/>
        <v>1.2</v>
      </c>
      <c r="J49" s="16">
        <v>0</v>
      </c>
      <c r="K49" s="16">
        <f t="shared" si="8"/>
        <v>1.2</v>
      </c>
      <c r="L49" s="33">
        <v>3.4000000000000004</v>
      </c>
      <c r="M49" s="34">
        <f t="shared" si="9"/>
        <v>4.6000000000000005</v>
      </c>
      <c r="N49" s="35">
        <f t="shared" si="10"/>
        <v>0</v>
      </c>
      <c r="O49" s="36">
        <f t="shared" si="11"/>
        <v>4.6000000000000005</v>
      </c>
      <c r="P49" s="64"/>
      <c r="Q49" s="64"/>
      <c r="R49" s="67"/>
    </row>
    <row r="50" spans="1:18" ht="18.75">
      <c r="A50" s="13">
        <v>201</v>
      </c>
      <c r="B50" s="13">
        <v>251334814</v>
      </c>
      <c r="C50" s="222" t="s">
        <v>391</v>
      </c>
      <c r="D50" s="221"/>
      <c r="E50" s="16">
        <v>0</v>
      </c>
      <c r="F50" s="16">
        <v>0</v>
      </c>
      <c r="G50" s="57" t="s">
        <v>187</v>
      </c>
      <c r="H50" s="18">
        <f t="shared" si="6"/>
        <v>0</v>
      </c>
      <c r="I50" s="16">
        <f t="shared" si="7"/>
        <v>0</v>
      </c>
      <c r="J50" s="16">
        <v>0</v>
      </c>
      <c r="K50" s="16">
        <f t="shared" si="8"/>
        <v>0</v>
      </c>
      <c r="L50" s="33">
        <v>4.5</v>
      </c>
      <c r="M50" s="34">
        <f t="shared" si="9"/>
        <v>4.5</v>
      </c>
      <c r="N50" s="35">
        <f t="shared" si="10"/>
        <v>0</v>
      </c>
      <c r="O50" s="36">
        <f t="shared" si="11"/>
        <v>4.5</v>
      </c>
    </row>
    <row r="51" spans="1:18" ht="18.75">
      <c r="A51" s="13">
        <v>211</v>
      </c>
      <c r="B51" s="13">
        <v>1030769255</v>
      </c>
      <c r="C51" s="222" t="s">
        <v>404</v>
      </c>
      <c r="D51" s="221"/>
      <c r="E51" s="16">
        <v>1</v>
      </c>
      <c r="F51" s="16">
        <v>50</v>
      </c>
      <c r="G51" s="57" t="s">
        <v>187</v>
      </c>
      <c r="H51" s="18">
        <f t="shared" si="6"/>
        <v>1</v>
      </c>
      <c r="I51" s="16">
        <f t="shared" si="7"/>
        <v>1</v>
      </c>
      <c r="J51" s="16">
        <v>0</v>
      </c>
      <c r="K51" s="16">
        <f t="shared" si="8"/>
        <v>2</v>
      </c>
      <c r="L51" s="33">
        <v>2.25</v>
      </c>
      <c r="M51" s="34">
        <f t="shared" si="9"/>
        <v>4.25</v>
      </c>
      <c r="N51" s="35">
        <f t="shared" si="10"/>
        <v>0</v>
      </c>
      <c r="O51" s="36">
        <f t="shared" si="11"/>
        <v>4.25</v>
      </c>
    </row>
    <row r="52" spans="1:18" ht="18.75">
      <c r="A52" s="14">
        <v>33</v>
      </c>
      <c r="B52" s="13">
        <v>1006436515</v>
      </c>
      <c r="C52" s="222" t="s">
        <v>355</v>
      </c>
      <c r="D52" s="223" t="s">
        <v>79</v>
      </c>
      <c r="E52" s="16">
        <v>0</v>
      </c>
      <c r="F52" s="16">
        <v>0</v>
      </c>
      <c r="G52" s="57" t="s">
        <v>187</v>
      </c>
      <c r="H52" s="18">
        <f t="shared" si="6"/>
        <v>0</v>
      </c>
      <c r="I52" s="16">
        <f t="shared" si="7"/>
        <v>0</v>
      </c>
      <c r="J52" s="16">
        <v>0</v>
      </c>
      <c r="K52" s="16">
        <f t="shared" si="8"/>
        <v>0</v>
      </c>
      <c r="L52" s="33">
        <v>3.45</v>
      </c>
      <c r="M52" s="34">
        <f t="shared" si="9"/>
        <v>3.45</v>
      </c>
      <c r="N52" s="35">
        <f t="shared" si="10"/>
        <v>0</v>
      </c>
      <c r="O52" s="36">
        <f t="shared" si="11"/>
        <v>3.45</v>
      </c>
      <c r="P52" s="64"/>
      <c r="Q52" s="64"/>
    </row>
    <row r="53" spans="1:18" ht="18.75">
      <c r="A53" s="13">
        <v>179</v>
      </c>
      <c r="B53" s="13">
        <v>1412638269</v>
      </c>
      <c r="C53" s="223" t="s">
        <v>224</v>
      </c>
      <c r="D53" s="221"/>
      <c r="E53" s="16">
        <v>0</v>
      </c>
      <c r="F53" s="16">
        <v>50</v>
      </c>
      <c r="G53" s="57" t="s">
        <v>187</v>
      </c>
      <c r="H53" s="18">
        <f t="shared" si="6"/>
        <v>0</v>
      </c>
      <c r="I53" s="16">
        <f t="shared" si="7"/>
        <v>1</v>
      </c>
      <c r="J53" s="16">
        <v>0</v>
      </c>
      <c r="K53" s="16">
        <f t="shared" si="8"/>
        <v>1</v>
      </c>
      <c r="L53" s="33">
        <v>2.4</v>
      </c>
      <c r="M53" s="34">
        <f t="shared" si="9"/>
        <v>3.4</v>
      </c>
      <c r="N53" s="35">
        <f t="shared" si="10"/>
        <v>0</v>
      </c>
      <c r="O53" s="36">
        <f t="shared" si="11"/>
        <v>3.4</v>
      </c>
    </row>
    <row r="54" spans="1:18" ht="18.75">
      <c r="A54" s="13">
        <v>143</v>
      </c>
      <c r="B54" s="13">
        <v>1963007427</v>
      </c>
      <c r="C54" s="222" t="s">
        <v>367</v>
      </c>
      <c r="D54" s="222" t="s">
        <v>270</v>
      </c>
      <c r="E54" s="16">
        <v>0</v>
      </c>
      <c r="F54" s="16">
        <v>0</v>
      </c>
      <c r="G54" s="57" t="s">
        <v>187</v>
      </c>
      <c r="H54" s="18">
        <f t="shared" si="6"/>
        <v>0</v>
      </c>
      <c r="I54" s="16">
        <f t="shared" si="7"/>
        <v>0</v>
      </c>
      <c r="J54" s="16">
        <v>0</v>
      </c>
      <c r="K54" s="16">
        <f t="shared" si="8"/>
        <v>0</v>
      </c>
      <c r="L54" s="33">
        <v>3.3374999999999995</v>
      </c>
      <c r="M54" s="34">
        <f t="shared" si="9"/>
        <v>3.3374999999999995</v>
      </c>
      <c r="N54" s="35">
        <f t="shared" si="10"/>
        <v>0</v>
      </c>
      <c r="O54" s="36">
        <f t="shared" si="11"/>
        <v>3.3374999999999995</v>
      </c>
      <c r="P54" s="64"/>
      <c r="Q54" s="64"/>
      <c r="R54" s="67"/>
    </row>
    <row r="55" spans="1:18" ht="18.75">
      <c r="A55" s="13">
        <v>144</v>
      </c>
      <c r="B55" s="13">
        <v>1763923855</v>
      </c>
      <c r="C55" s="222" t="s">
        <v>269</v>
      </c>
      <c r="D55" s="225"/>
      <c r="E55" s="16">
        <v>0</v>
      </c>
      <c r="F55" s="16">
        <v>60</v>
      </c>
      <c r="G55" s="57" t="s">
        <v>187</v>
      </c>
      <c r="H55" s="18">
        <f t="shared" si="6"/>
        <v>0</v>
      </c>
      <c r="I55" s="16">
        <f t="shared" si="7"/>
        <v>1.2</v>
      </c>
      <c r="J55" s="16">
        <v>0</v>
      </c>
      <c r="K55" s="16">
        <f t="shared" si="8"/>
        <v>1.2</v>
      </c>
      <c r="L55" s="33">
        <v>2</v>
      </c>
      <c r="M55" s="34">
        <f t="shared" si="9"/>
        <v>3.2</v>
      </c>
      <c r="N55" s="35">
        <f t="shared" si="10"/>
        <v>0</v>
      </c>
      <c r="O55" s="36">
        <f t="shared" si="11"/>
        <v>3.2</v>
      </c>
    </row>
    <row r="56" spans="1:18" ht="18.75">
      <c r="A56" s="13">
        <v>167</v>
      </c>
      <c r="B56" s="13">
        <v>1173807161</v>
      </c>
      <c r="C56" s="222" t="s">
        <v>324</v>
      </c>
      <c r="D56" s="220"/>
      <c r="E56" s="16">
        <v>0</v>
      </c>
      <c r="F56" s="16">
        <v>50</v>
      </c>
      <c r="G56" s="57" t="s">
        <v>187</v>
      </c>
      <c r="H56" s="18">
        <f t="shared" si="6"/>
        <v>0</v>
      </c>
      <c r="I56" s="16">
        <f t="shared" si="7"/>
        <v>1</v>
      </c>
      <c r="J56" s="16">
        <v>0</v>
      </c>
      <c r="K56" s="16">
        <f t="shared" si="8"/>
        <v>1</v>
      </c>
      <c r="L56" s="33">
        <v>1.7999999999999998</v>
      </c>
      <c r="M56" s="34">
        <f t="shared" si="9"/>
        <v>2.8</v>
      </c>
      <c r="N56" s="35">
        <f t="shared" si="10"/>
        <v>0</v>
      </c>
      <c r="O56" s="36">
        <f t="shared" si="11"/>
        <v>2.8</v>
      </c>
    </row>
    <row r="57" spans="1:18" ht="18.75">
      <c r="A57" s="13">
        <v>199</v>
      </c>
      <c r="B57" s="13">
        <v>1190213504</v>
      </c>
      <c r="C57" s="222" t="s">
        <v>400</v>
      </c>
      <c r="D57" s="221"/>
      <c r="E57" s="16">
        <v>0</v>
      </c>
      <c r="F57" s="16">
        <v>30</v>
      </c>
      <c r="G57" s="57" t="s">
        <v>187</v>
      </c>
      <c r="H57" s="18">
        <f t="shared" si="6"/>
        <v>0</v>
      </c>
      <c r="I57" s="16">
        <f t="shared" si="7"/>
        <v>0.6</v>
      </c>
      <c r="J57" s="16">
        <v>0</v>
      </c>
      <c r="K57" s="16">
        <f t="shared" si="8"/>
        <v>0.6</v>
      </c>
      <c r="L57" s="33">
        <v>1.8</v>
      </c>
      <c r="M57" s="34">
        <f t="shared" si="9"/>
        <v>2.4</v>
      </c>
      <c r="N57" s="35">
        <f t="shared" si="10"/>
        <v>0</v>
      </c>
      <c r="O57" s="36">
        <f t="shared" si="11"/>
        <v>2.4</v>
      </c>
    </row>
    <row r="58" spans="1:18" ht="18.75">
      <c r="A58" s="13">
        <v>152</v>
      </c>
      <c r="B58" s="13">
        <v>808637979</v>
      </c>
      <c r="C58" s="222" t="s">
        <v>288</v>
      </c>
      <c r="D58" s="222" t="s">
        <v>277</v>
      </c>
      <c r="E58" s="16">
        <v>0</v>
      </c>
      <c r="F58" s="16">
        <v>16</v>
      </c>
      <c r="G58" s="57" t="s">
        <v>187</v>
      </c>
      <c r="H58" s="18">
        <f t="shared" si="6"/>
        <v>0</v>
      </c>
      <c r="I58" s="16">
        <f t="shared" si="7"/>
        <v>0.32</v>
      </c>
      <c r="J58" s="16">
        <v>0</v>
      </c>
      <c r="K58" s="16">
        <f t="shared" si="8"/>
        <v>0.32</v>
      </c>
      <c r="L58" s="33">
        <v>1.32</v>
      </c>
      <c r="M58" s="34">
        <f t="shared" si="9"/>
        <v>1.6400000000000001</v>
      </c>
      <c r="N58" s="35">
        <f t="shared" si="10"/>
        <v>0</v>
      </c>
      <c r="O58" s="36">
        <f t="shared" si="11"/>
        <v>1.6400000000000001</v>
      </c>
    </row>
    <row r="59" spans="1:18" ht="18.75">
      <c r="A59" s="13">
        <v>207</v>
      </c>
      <c r="B59" s="13">
        <v>721273803</v>
      </c>
      <c r="C59" s="226" t="s">
        <v>399</v>
      </c>
      <c r="D59" s="221"/>
      <c r="E59" s="16">
        <v>0</v>
      </c>
      <c r="F59" s="16">
        <v>0</v>
      </c>
      <c r="G59" s="57" t="s">
        <v>187</v>
      </c>
      <c r="H59" s="18">
        <f t="shared" si="6"/>
        <v>0</v>
      </c>
      <c r="I59" s="16">
        <f t="shared" si="7"/>
        <v>0</v>
      </c>
      <c r="J59" s="16">
        <v>0</v>
      </c>
      <c r="K59" s="16">
        <f t="shared" si="8"/>
        <v>0</v>
      </c>
      <c r="L59" s="33">
        <v>1.425</v>
      </c>
      <c r="M59" s="34">
        <f t="shared" si="9"/>
        <v>1.425</v>
      </c>
      <c r="N59" s="35">
        <f t="shared" si="10"/>
        <v>0</v>
      </c>
      <c r="O59" s="36">
        <f t="shared" si="11"/>
        <v>1.425</v>
      </c>
    </row>
    <row r="60" spans="1:18" ht="18.75">
      <c r="A60" s="13">
        <v>204</v>
      </c>
      <c r="B60" s="13">
        <v>1449474852</v>
      </c>
      <c r="C60" s="222" t="s">
        <v>394</v>
      </c>
      <c r="D60" s="221"/>
      <c r="E60" s="16">
        <v>0</v>
      </c>
      <c r="F60" s="16">
        <v>0</v>
      </c>
      <c r="G60" s="57" t="s">
        <v>187</v>
      </c>
      <c r="H60" s="18">
        <f t="shared" si="6"/>
        <v>0</v>
      </c>
      <c r="I60" s="16">
        <f t="shared" si="7"/>
        <v>0</v>
      </c>
      <c r="J60" s="16">
        <v>0</v>
      </c>
      <c r="K60" s="16">
        <f t="shared" si="8"/>
        <v>0</v>
      </c>
      <c r="L60" s="33">
        <v>1</v>
      </c>
      <c r="M60" s="34">
        <f t="shared" si="9"/>
        <v>1</v>
      </c>
      <c r="N60" s="35">
        <f t="shared" si="10"/>
        <v>0</v>
      </c>
      <c r="O60" s="36">
        <f t="shared" si="11"/>
        <v>1</v>
      </c>
    </row>
    <row r="61" spans="1:18" ht="18.75">
      <c r="A61" s="13">
        <v>212</v>
      </c>
      <c r="B61" s="13">
        <v>2133045883</v>
      </c>
      <c r="C61" s="222" t="s">
        <v>405</v>
      </c>
      <c r="D61" s="221"/>
      <c r="E61" s="16">
        <v>0</v>
      </c>
      <c r="F61" s="16">
        <v>0</v>
      </c>
      <c r="G61" s="57" t="s">
        <v>187</v>
      </c>
      <c r="H61" s="18">
        <f t="shared" si="6"/>
        <v>0</v>
      </c>
      <c r="I61" s="16">
        <f t="shared" si="7"/>
        <v>0</v>
      </c>
      <c r="J61" s="16">
        <v>0</v>
      </c>
      <c r="K61" s="16">
        <v>0</v>
      </c>
      <c r="L61" s="33">
        <v>1</v>
      </c>
      <c r="M61" s="34">
        <f t="shared" si="9"/>
        <v>1</v>
      </c>
      <c r="N61" s="35">
        <f t="shared" si="10"/>
        <v>0</v>
      </c>
      <c r="O61" s="36">
        <f t="shared" si="11"/>
        <v>1</v>
      </c>
    </row>
    <row r="62" spans="1:18" ht="18.75">
      <c r="A62" s="14">
        <v>122</v>
      </c>
      <c r="B62" s="13">
        <v>1940099728</v>
      </c>
      <c r="C62" s="223" t="s">
        <v>228</v>
      </c>
      <c r="D62" s="224"/>
      <c r="E62" s="16">
        <v>0</v>
      </c>
      <c r="F62" s="16">
        <v>0</v>
      </c>
      <c r="G62" s="57" t="s">
        <v>187</v>
      </c>
      <c r="H62" s="18">
        <f t="shared" si="6"/>
        <v>0</v>
      </c>
      <c r="I62" s="16">
        <f t="shared" si="7"/>
        <v>0</v>
      </c>
      <c r="J62" s="16">
        <v>0</v>
      </c>
      <c r="K62" s="16">
        <f t="shared" ref="K62:K79" si="12">SUM(I62+H62+J62)</f>
        <v>0</v>
      </c>
      <c r="L62" s="33">
        <v>0.4</v>
      </c>
      <c r="M62" s="34">
        <f t="shared" si="9"/>
        <v>0.4</v>
      </c>
      <c r="N62" s="35">
        <f t="shared" si="10"/>
        <v>0</v>
      </c>
      <c r="O62" s="36">
        <f t="shared" si="11"/>
        <v>0.4</v>
      </c>
      <c r="P62" s="64"/>
      <c r="Q62" s="64"/>
      <c r="R62" s="67"/>
    </row>
    <row r="63" spans="1:18" ht="18.75">
      <c r="A63" s="14">
        <v>34</v>
      </c>
      <c r="B63" s="13">
        <v>2021794494</v>
      </c>
      <c r="C63" s="223" t="s">
        <v>80</v>
      </c>
      <c r="D63" s="224"/>
      <c r="E63" s="16">
        <v>0</v>
      </c>
      <c r="F63" s="16">
        <v>0</v>
      </c>
      <c r="G63" s="57" t="s">
        <v>187</v>
      </c>
      <c r="H63" s="18">
        <f t="shared" si="6"/>
        <v>0</v>
      </c>
      <c r="I63" s="16">
        <f t="shared" si="7"/>
        <v>0</v>
      </c>
      <c r="J63" s="16">
        <v>0</v>
      </c>
      <c r="K63" s="16">
        <f t="shared" si="12"/>
        <v>0</v>
      </c>
      <c r="L63" s="33">
        <v>0</v>
      </c>
      <c r="M63" s="34">
        <f t="shared" si="9"/>
        <v>0</v>
      </c>
      <c r="N63" s="35">
        <f t="shared" si="10"/>
        <v>0</v>
      </c>
      <c r="O63" s="36">
        <f t="shared" si="11"/>
        <v>0</v>
      </c>
      <c r="P63" s="64"/>
      <c r="Q63" s="64"/>
      <c r="R63" s="67"/>
    </row>
    <row r="64" spans="1:18" ht="18.75">
      <c r="A64" s="13">
        <v>170</v>
      </c>
      <c r="B64" s="13">
        <v>1659068972</v>
      </c>
      <c r="C64" s="222" t="s">
        <v>320</v>
      </c>
      <c r="D64" s="221"/>
      <c r="E64" s="16">
        <v>0</v>
      </c>
      <c r="F64" s="16">
        <v>0</v>
      </c>
      <c r="G64" s="57" t="s">
        <v>187</v>
      </c>
      <c r="H64" s="18">
        <f t="shared" si="6"/>
        <v>0</v>
      </c>
      <c r="I64" s="16">
        <f t="shared" si="7"/>
        <v>0</v>
      </c>
      <c r="J64" s="16">
        <v>0</v>
      </c>
      <c r="K64" s="16">
        <f t="shared" si="12"/>
        <v>0</v>
      </c>
      <c r="L64" s="33">
        <v>0</v>
      </c>
      <c r="M64" s="34">
        <f t="shared" si="9"/>
        <v>0</v>
      </c>
      <c r="N64" s="35">
        <f t="shared" si="10"/>
        <v>0</v>
      </c>
      <c r="O64" s="36">
        <f t="shared" si="11"/>
        <v>0</v>
      </c>
    </row>
    <row r="65" spans="1:18" ht="18.75">
      <c r="A65" s="13">
        <v>118</v>
      </c>
      <c r="B65" s="13">
        <v>2018112397</v>
      </c>
      <c r="C65" s="222" t="s">
        <v>342</v>
      </c>
      <c r="D65" s="223" t="s">
        <v>290</v>
      </c>
      <c r="E65" s="16">
        <v>0</v>
      </c>
      <c r="F65" s="16">
        <v>0</v>
      </c>
      <c r="G65" s="57" t="s">
        <v>187</v>
      </c>
      <c r="H65" s="18">
        <f t="shared" si="6"/>
        <v>0</v>
      </c>
      <c r="I65" s="16">
        <f t="shared" si="7"/>
        <v>0</v>
      </c>
      <c r="J65" s="16">
        <v>0</v>
      </c>
      <c r="K65" s="16">
        <f t="shared" si="12"/>
        <v>0</v>
      </c>
      <c r="L65" s="33">
        <v>0</v>
      </c>
      <c r="M65" s="34">
        <f t="shared" si="9"/>
        <v>0</v>
      </c>
      <c r="N65" s="35">
        <f t="shared" si="10"/>
        <v>0</v>
      </c>
      <c r="O65" s="36">
        <f t="shared" si="11"/>
        <v>0</v>
      </c>
      <c r="P65" s="64"/>
      <c r="Q65" s="64"/>
      <c r="R65" s="86"/>
    </row>
    <row r="66" spans="1:18" ht="18.75">
      <c r="A66" s="14">
        <v>92</v>
      </c>
      <c r="B66" s="13">
        <v>1367873925</v>
      </c>
      <c r="C66" s="222" t="s">
        <v>398</v>
      </c>
      <c r="D66" s="223" t="s">
        <v>191</v>
      </c>
      <c r="E66" s="16">
        <v>0</v>
      </c>
      <c r="F66" s="16">
        <v>0</v>
      </c>
      <c r="G66" s="57" t="s">
        <v>187</v>
      </c>
      <c r="H66" s="18">
        <f t="shared" si="6"/>
        <v>0</v>
      </c>
      <c r="I66" s="16">
        <f t="shared" si="7"/>
        <v>0</v>
      </c>
      <c r="J66" s="16">
        <v>0</v>
      </c>
      <c r="K66" s="16">
        <f t="shared" si="12"/>
        <v>0</v>
      </c>
      <c r="L66" s="33">
        <v>0</v>
      </c>
      <c r="M66" s="34">
        <f t="shared" si="9"/>
        <v>0</v>
      </c>
      <c r="N66" s="35">
        <f t="shared" si="10"/>
        <v>0</v>
      </c>
      <c r="O66" s="36">
        <f t="shared" si="11"/>
        <v>0</v>
      </c>
      <c r="P66" s="64"/>
      <c r="Q66" s="64"/>
      <c r="R66" s="67"/>
    </row>
    <row r="67" spans="1:18" ht="18.75">
      <c r="A67" s="13">
        <v>127</v>
      </c>
      <c r="B67" s="13">
        <v>615908706</v>
      </c>
      <c r="C67" s="222" t="s">
        <v>364</v>
      </c>
      <c r="D67" s="225" t="s">
        <v>240</v>
      </c>
      <c r="E67" s="16">
        <v>0</v>
      </c>
      <c r="F67" s="16">
        <v>0</v>
      </c>
      <c r="G67" s="57" t="s">
        <v>187</v>
      </c>
      <c r="H67" s="18">
        <f t="shared" si="6"/>
        <v>0</v>
      </c>
      <c r="I67" s="16">
        <f t="shared" si="7"/>
        <v>0</v>
      </c>
      <c r="J67" s="16">
        <v>0</v>
      </c>
      <c r="K67" s="16">
        <f t="shared" si="12"/>
        <v>0</v>
      </c>
      <c r="L67" s="33">
        <v>0</v>
      </c>
      <c r="M67" s="34">
        <f t="shared" si="9"/>
        <v>0</v>
      </c>
      <c r="N67" s="35">
        <f t="shared" si="10"/>
        <v>0</v>
      </c>
      <c r="O67" s="36">
        <f t="shared" si="11"/>
        <v>0</v>
      </c>
      <c r="P67" s="64"/>
      <c r="Q67" s="64"/>
      <c r="R67" s="67"/>
    </row>
    <row r="68" spans="1:18" ht="18.75">
      <c r="A68" s="14">
        <v>49</v>
      </c>
      <c r="B68" s="13">
        <v>311361673</v>
      </c>
      <c r="C68" s="223" t="s">
        <v>358</v>
      </c>
      <c r="D68" s="224" t="s">
        <v>95</v>
      </c>
      <c r="E68" s="16">
        <v>0</v>
      </c>
      <c r="F68" s="16">
        <v>0</v>
      </c>
      <c r="G68" s="57" t="s">
        <v>187</v>
      </c>
      <c r="H68" s="18">
        <f t="shared" si="6"/>
        <v>0</v>
      </c>
      <c r="I68" s="16">
        <f t="shared" si="7"/>
        <v>0</v>
      </c>
      <c r="J68" s="16">
        <v>0</v>
      </c>
      <c r="K68" s="16">
        <f t="shared" si="12"/>
        <v>0</v>
      </c>
      <c r="L68" s="33">
        <v>0</v>
      </c>
      <c r="M68" s="34">
        <f t="shared" si="9"/>
        <v>0</v>
      </c>
      <c r="N68" s="35">
        <f t="shared" si="10"/>
        <v>0</v>
      </c>
      <c r="O68" s="36">
        <f t="shared" si="11"/>
        <v>0</v>
      </c>
      <c r="P68" s="64"/>
      <c r="Q68" s="64"/>
      <c r="R68" s="64"/>
    </row>
    <row r="69" spans="1:18" ht="18.75">
      <c r="A69" s="13">
        <v>169</v>
      </c>
      <c r="B69" s="13">
        <v>1280938546</v>
      </c>
      <c r="C69" s="222" t="s">
        <v>370</v>
      </c>
      <c r="D69" s="220"/>
      <c r="E69" s="16">
        <v>0</v>
      </c>
      <c r="F69" s="16">
        <v>0</v>
      </c>
      <c r="G69" s="57" t="s">
        <v>187</v>
      </c>
      <c r="H69" s="18">
        <f t="shared" ref="H69:H79" si="13">E69+IF(E69&gt;2,(E69-2)*0.5,0)</f>
        <v>0</v>
      </c>
      <c r="I69" s="16">
        <f t="shared" ref="I69:I79" si="14">F69/$T$14</f>
        <v>0</v>
      </c>
      <c r="J69" s="16">
        <v>0</v>
      </c>
      <c r="K69" s="16">
        <f t="shared" si="12"/>
        <v>0</v>
      </c>
      <c r="L69" s="33">
        <v>0</v>
      </c>
      <c r="M69" s="34">
        <f t="shared" ref="M69:M79" si="15">K69+L69</f>
        <v>0</v>
      </c>
      <c r="N69" s="35">
        <f t="shared" ref="N69:N79" si="16">VLOOKUP(G69,$S$3:$T$10,2,FALSE)</f>
        <v>0</v>
      </c>
      <c r="O69" s="36">
        <f t="shared" ref="O69:O79" si="17">M69-N69</f>
        <v>0</v>
      </c>
    </row>
    <row r="70" spans="1:18" ht="18.75">
      <c r="A70" s="14">
        <v>1</v>
      </c>
      <c r="B70" s="13">
        <v>1782151946</v>
      </c>
      <c r="C70" s="222" t="s">
        <v>351</v>
      </c>
      <c r="D70" s="223" t="s">
        <v>26</v>
      </c>
      <c r="E70" s="16">
        <v>0</v>
      </c>
      <c r="F70" s="16">
        <v>0</v>
      </c>
      <c r="G70" s="57" t="s">
        <v>187</v>
      </c>
      <c r="H70" s="18">
        <f t="shared" si="13"/>
        <v>0</v>
      </c>
      <c r="I70" s="16">
        <f t="shared" si="14"/>
        <v>0</v>
      </c>
      <c r="J70" s="16">
        <v>0</v>
      </c>
      <c r="K70" s="16">
        <f t="shared" si="12"/>
        <v>0</v>
      </c>
      <c r="L70" s="33">
        <v>0</v>
      </c>
      <c r="M70" s="34">
        <f t="shared" si="15"/>
        <v>0</v>
      </c>
      <c r="N70" s="35">
        <f t="shared" si="16"/>
        <v>0</v>
      </c>
      <c r="O70" s="36">
        <f t="shared" si="17"/>
        <v>0</v>
      </c>
      <c r="P70" s="64"/>
      <c r="Q70" s="64"/>
      <c r="R70" s="64"/>
    </row>
    <row r="71" spans="1:18" ht="18.75">
      <c r="A71" s="13">
        <v>155</v>
      </c>
      <c r="B71" s="13">
        <v>1532576874</v>
      </c>
      <c r="C71" s="222" t="s">
        <v>368</v>
      </c>
      <c r="D71" s="222" t="s">
        <v>283</v>
      </c>
      <c r="E71" s="16">
        <v>0</v>
      </c>
      <c r="F71" s="16">
        <v>0</v>
      </c>
      <c r="G71" s="57" t="s">
        <v>187</v>
      </c>
      <c r="H71" s="18">
        <f t="shared" si="13"/>
        <v>0</v>
      </c>
      <c r="I71" s="16">
        <f t="shared" si="14"/>
        <v>0</v>
      </c>
      <c r="J71" s="16">
        <v>0</v>
      </c>
      <c r="K71" s="16">
        <f t="shared" si="12"/>
        <v>0</v>
      </c>
      <c r="L71" s="33">
        <v>0</v>
      </c>
      <c r="M71" s="34">
        <f t="shared" si="15"/>
        <v>0</v>
      </c>
      <c r="N71" s="35">
        <f t="shared" si="16"/>
        <v>0</v>
      </c>
      <c r="O71" s="36">
        <f t="shared" si="17"/>
        <v>0</v>
      </c>
    </row>
    <row r="72" spans="1:18" ht="18.75">
      <c r="A72" s="14">
        <v>43</v>
      </c>
      <c r="B72" s="13">
        <v>1853818182</v>
      </c>
      <c r="C72" s="223" t="s">
        <v>356</v>
      </c>
      <c r="D72" s="223" t="s">
        <v>89</v>
      </c>
      <c r="E72" s="16">
        <v>0</v>
      </c>
      <c r="F72" s="16">
        <v>0</v>
      </c>
      <c r="G72" s="57" t="s">
        <v>187</v>
      </c>
      <c r="H72" s="18">
        <f t="shared" si="13"/>
        <v>0</v>
      </c>
      <c r="I72" s="16">
        <f t="shared" si="14"/>
        <v>0</v>
      </c>
      <c r="J72" s="16">
        <v>0</v>
      </c>
      <c r="K72" s="16">
        <f t="shared" si="12"/>
        <v>0</v>
      </c>
      <c r="L72" s="33">
        <v>0</v>
      </c>
      <c r="M72" s="34">
        <f t="shared" si="15"/>
        <v>0</v>
      </c>
      <c r="N72" s="35">
        <f t="shared" si="16"/>
        <v>0</v>
      </c>
      <c r="O72" s="36">
        <f t="shared" si="17"/>
        <v>0</v>
      </c>
      <c r="P72" s="64"/>
      <c r="Q72" s="64"/>
    </row>
    <row r="73" spans="1:18" ht="18.75">
      <c r="A73" s="14">
        <v>53</v>
      </c>
      <c r="B73" s="13">
        <v>500959924</v>
      </c>
      <c r="C73" s="222" t="s">
        <v>359</v>
      </c>
      <c r="D73" s="224" t="s">
        <v>99</v>
      </c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4"/>
        <v>0</v>
      </c>
      <c r="J73" s="16">
        <v>0</v>
      </c>
      <c r="K73" s="16">
        <f t="shared" si="12"/>
        <v>0</v>
      </c>
      <c r="L73" s="33">
        <v>0</v>
      </c>
      <c r="M73" s="34">
        <f t="shared" si="15"/>
        <v>0</v>
      </c>
      <c r="N73" s="35">
        <f t="shared" si="16"/>
        <v>0</v>
      </c>
      <c r="O73" s="36">
        <f t="shared" si="17"/>
        <v>0</v>
      </c>
      <c r="P73" s="64"/>
      <c r="Q73" s="64"/>
      <c r="R73" s="64"/>
    </row>
    <row r="74" spans="1:18" ht="18.75">
      <c r="A74" s="14">
        <v>10</v>
      </c>
      <c r="B74" s="13">
        <v>2108977014</v>
      </c>
      <c r="C74" s="222" t="s">
        <v>353</v>
      </c>
      <c r="D74" s="223" t="s">
        <v>49</v>
      </c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4"/>
        <v>0</v>
      </c>
      <c r="J74" s="16">
        <v>0</v>
      </c>
      <c r="K74" s="16">
        <f t="shared" si="12"/>
        <v>0</v>
      </c>
      <c r="L74" s="33">
        <v>0</v>
      </c>
      <c r="M74" s="34">
        <f t="shared" si="15"/>
        <v>0</v>
      </c>
      <c r="N74" s="35">
        <f t="shared" si="16"/>
        <v>0</v>
      </c>
      <c r="O74" s="36">
        <f t="shared" si="17"/>
        <v>0</v>
      </c>
      <c r="P74" s="64"/>
      <c r="Q74" s="64"/>
      <c r="R74" s="64"/>
    </row>
    <row r="75" spans="1:18" ht="18.75">
      <c r="A75" s="13">
        <v>164</v>
      </c>
      <c r="B75" s="13">
        <v>1005320430</v>
      </c>
      <c r="C75" s="222" t="s">
        <v>294</v>
      </c>
      <c r="D75" s="220"/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4"/>
        <v>0</v>
      </c>
      <c r="J75" s="16">
        <v>0</v>
      </c>
      <c r="K75" s="16">
        <f t="shared" si="12"/>
        <v>0</v>
      </c>
      <c r="L75" s="33">
        <v>0</v>
      </c>
      <c r="M75" s="34">
        <f t="shared" si="15"/>
        <v>0</v>
      </c>
      <c r="N75" s="35">
        <f t="shared" si="16"/>
        <v>0</v>
      </c>
      <c r="O75" s="36">
        <f t="shared" si="17"/>
        <v>0</v>
      </c>
    </row>
    <row r="76" spans="1:18" ht="18.75">
      <c r="A76" s="13">
        <v>181</v>
      </c>
      <c r="B76" s="13">
        <v>1467442697</v>
      </c>
      <c r="C76" s="222" t="s">
        <v>341</v>
      </c>
      <c r="D76" s="221"/>
      <c r="E76" s="16">
        <v>0</v>
      </c>
      <c r="F76" s="16">
        <v>0</v>
      </c>
      <c r="G76" s="57" t="s">
        <v>187</v>
      </c>
      <c r="H76" s="18">
        <f t="shared" si="13"/>
        <v>0</v>
      </c>
      <c r="I76" s="16">
        <f t="shared" si="14"/>
        <v>0</v>
      </c>
      <c r="J76" s="16">
        <v>0</v>
      </c>
      <c r="K76" s="16">
        <f t="shared" si="12"/>
        <v>0</v>
      </c>
      <c r="L76" s="33">
        <v>0</v>
      </c>
      <c r="M76" s="34">
        <f t="shared" si="15"/>
        <v>0</v>
      </c>
      <c r="N76" s="35">
        <f t="shared" si="16"/>
        <v>0</v>
      </c>
      <c r="O76" s="36">
        <f t="shared" si="17"/>
        <v>0</v>
      </c>
    </row>
    <row r="77" spans="1:18" ht="18.75">
      <c r="A77" s="13">
        <v>176</v>
      </c>
      <c r="B77" s="13">
        <v>128748910</v>
      </c>
      <c r="C77" s="222" t="s">
        <v>328</v>
      </c>
      <c r="D77" s="221"/>
      <c r="E77" s="16">
        <v>0</v>
      </c>
      <c r="F77" s="16">
        <v>0</v>
      </c>
      <c r="G77" s="57" t="s">
        <v>187</v>
      </c>
      <c r="H77" s="18">
        <f t="shared" si="13"/>
        <v>0</v>
      </c>
      <c r="I77" s="16">
        <f t="shared" si="14"/>
        <v>0</v>
      </c>
      <c r="J77" s="16">
        <v>0</v>
      </c>
      <c r="K77" s="16">
        <f t="shared" si="12"/>
        <v>0</v>
      </c>
      <c r="L77" s="33">
        <v>0</v>
      </c>
      <c r="M77" s="34">
        <f t="shared" si="15"/>
        <v>0</v>
      </c>
      <c r="N77" s="35">
        <f t="shared" si="16"/>
        <v>0</v>
      </c>
      <c r="O77" s="36">
        <f t="shared" si="17"/>
        <v>0</v>
      </c>
    </row>
    <row r="78" spans="1:18" ht="18.75">
      <c r="A78" s="13">
        <v>173</v>
      </c>
      <c r="B78" s="13">
        <v>1106175185</v>
      </c>
      <c r="C78" s="222" t="s">
        <v>329</v>
      </c>
      <c r="D78" s="221"/>
      <c r="E78" s="16">
        <v>0</v>
      </c>
      <c r="F78" s="16">
        <v>0</v>
      </c>
      <c r="G78" s="57" t="s">
        <v>187</v>
      </c>
      <c r="H78" s="18">
        <f t="shared" si="13"/>
        <v>0</v>
      </c>
      <c r="I78" s="16">
        <f t="shared" si="14"/>
        <v>0</v>
      </c>
      <c r="J78" s="16">
        <v>0</v>
      </c>
      <c r="K78" s="16">
        <f t="shared" si="12"/>
        <v>0</v>
      </c>
      <c r="L78" s="33">
        <v>0</v>
      </c>
      <c r="M78" s="34">
        <f t="shared" si="15"/>
        <v>0</v>
      </c>
      <c r="N78" s="35">
        <f t="shared" si="16"/>
        <v>0</v>
      </c>
      <c r="O78" s="36">
        <f t="shared" si="17"/>
        <v>0</v>
      </c>
    </row>
    <row r="79" spans="1:18" ht="18.75">
      <c r="A79" s="13">
        <v>180</v>
      </c>
      <c r="B79" s="13">
        <v>24633249</v>
      </c>
      <c r="C79" s="223" t="s">
        <v>339</v>
      </c>
      <c r="D79" s="221"/>
      <c r="E79" s="16">
        <v>0</v>
      </c>
      <c r="F79" s="16">
        <v>0</v>
      </c>
      <c r="G79" s="57" t="s">
        <v>187</v>
      </c>
      <c r="H79" s="18">
        <f t="shared" si="13"/>
        <v>0</v>
      </c>
      <c r="I79" s="16">
        <f t="shared" si="14"/>
        <v>0</v>
      </c>
      <c r="J79" s="16">
        <v>0</v>
      </c>
      <c r="K79" s="16">
        <f t="shared" si="12"/>
        <v>0</v>
      </c>
      <c r="L79" s="33">
        <v>-3.125</v>
      </c>
      <c r="M79" s="34">
        <f t="shared" si="15"/>
        <v>-3.125</v>
      </c>
      <c r="N79" s="35">
        <f t="shared" si="16"/>
        <v>0</v>
      </c>
      <c r="O79" s="36">
        <f t="shared" si="17"/>
        <v>-3.125</v>
      </c>
    </row>
  </sheetData>
  <autoFilter ref="A4:R79" xr:uid="{00000000-0009-0000-0000-00002E000000}">
    <sortState xmlns:xlrd2="http://schemas.microsoft.com/office/spreadsheetml/2017/richdata2" ref="A5:R79">
      <sortCondition descending="1" ref="M4:M79"/>
    </sortState>
  </autoFilter>
  <mergeCells count="4">
    <mergeCell ref="A1:O1"/>
    <mergeCell ref="A2:O2"/>
    <mergeCell ref="A3:D3"/>
    <mergeCell ref="G3:O3"/>
  </mergeCells>
  <phoneticPr fontId="22" type="noConversion"/>
  <conditionalFormatting sqref="J5:J47 J49 J51 J53 J55 J57 J59 J61 J63 J65 J67 J69 J71 J73 J75 E5:F79">
    <cfRule type="cellIs" dxfId="94" priority="3" operator="lessThan">
      <formula>1</formula>
    </cfRule>
  </conditionalFormatting>
  <conditionalFormatting sqref="J48 J50 J52 J54 J56 J58 J60 J62 J64 J66 J68 J70 J72 J74 J76:J78">
    <cfRule type="cellIs" dxfId="93" priority="2" operator="lessThan">
      <formula>1</formula>
    </cfRule>
  </conditionalFormatting>
  <conditionalFormatting sqref="J79">
    <cfRule type="cellIs" dxfId="92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A734-3B97-442B-A147-4389BF7663EE}">
  <sheetPr codeName="Sheet56"/>
  <dimension ref="A1:X79"/>
  <sheetViews>
    <sheetView topLeftCell="C16" zoomScale="85" zoomScaleNormal="85" workbookViewId="0">
      <selection activeCell="O5" sqref="O5:O79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统计：二三傻")</f>
        <v>157区 活动中心2020年10月17日分包贡献明细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55"/>
      <c r="Q1" s="255"/>
      <c r="R1" s="255"/>
      <c r="S1" s="38" t="s">
        <v>104</v>
      </c>
      <c r="T1" s="5">
        <v>55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56"/>
      <c r="Q2" s="256"/>
      <c r="R2" s="256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57" t="s">
        <v>114</v>
      </c>
      <c r="F3" s="258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54"/>
      <c r="Q3" s="254"/>
      <c r="R3" s="254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52" t="s">
        <v>11</v>
      </c>
      <c r="B4" s="253" t="s">
        <v>167</v>
      </c>
      <c r="C4" s="252" t="s">
        <v>12</v>
      </c>
      <c r="D4" s="252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53" t="s">
        <v>171</v>
      </c>
      <c r="M4" s="32" t="s">
        <v>23</v>
      </c>
      <c r="N4" s="253" t="s">
        <v>22</v>
      </c>
      <c r="O4" s="253" t="s">
        <v>172</v>
      </c>
      <c r="P4" s="253" t="s">
        <v>115</v>
      </c>
      <c r="Q4" s="253" t="s">
        <v>116</v>
      </c>
      <c r="R4" s="253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3">
        <v>210</v>
      </c>
      <c r="B5" s="13">
        <v>1675792665</v>
      </c>
      <c r="C5" s="222" t="s">
        <v>403</v>
      </c>
      <c r="D5" s="221"/>
      <c r="E5" s="16">
        <v>4</v>
      </c>
      <c r="F5" s="16">
        <v>60</v>
      </c>
      <c r="G5" s="19" t="s">
        <v>333</v>
      </c>
      <c r="H5" s="18">
        <f t="shared" ref="H5:H36" si="0">E5+IF(E5&gt;2,(E5-2)*0.5,0)</f>
        <v>5</v>
      </c>
      <c r="I5" s="16">
        <f t="shared" ref="I5:I36" si="1">F5/$T$14</f>
        <v>1.2</v>
      </c>
      <c r="J5" s="16">
        <v>0</v>
      </c>
      <c r="K5" s="16">
        <f t="shared" ref="K5:K36" si="2">SUM(I5+H5+J5)</f>
        <v>6.2</v>
      </c>
      <c r="L5" s="33">
        <v>8.3999999999999986</v>
      </c>
      <c r="M5" s="34">
        <f t="shared" ref="M5:M36" si="3">K5+L5</f>
        <v>14.599999999999998</v>
      </c>
      <c r="N5" s="35">
        <f t="shared" ref="N5:N36" si="4">VLOOKUP(G5,$S$3:$T$10,2,FALSE)</f>
        <v>8.125</v>
      </c>
      <c r="O5" s="36">
        <f t="shared" ref="O5:O36" si="5">M5-N5</f>
        <v>6.4749999999999979</v>
      </c>
      <c r="P5" s="4"/>
      <c r="Q5" s="4"/>
      <c r="R5" s="4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4">
        <v>120</v>
      </c>
      <c r="B6" s="13">
        <v>171422146</v>
      </c>
      <c r="C6" s="222" t="s">
        <v>363</v>
      </c>
      <c r="D6" s="223" t="s">
        <v>246</v>
      </c>
      <c r="E6" s="16">
        <v>4</v>
      </c>
      <c r="F6" s="16">
        <v>50</v>
      </c>
      <c r="G6" s="19" t="s">
        <v>333</v>
      </c>
      <c r="H6" s="18">
        <f t="shared" si="0"/>
        <v>5</v>
      </c>
      <c r="I6" s="16">
        <f t="shared" si="1"/>
        <v>1</v>
      </c>
      <c r="J6" s="16">
        <v>0</v>
      </c>
      <c r="K6" s="16">
        <f t="shared" si="2"/>
        <v>6</v>
      </c>
      <c r="L6" s="33">
        <v>8.3499999999999979</v>
      </c>
      <c r="M6" s="34">
        <f t="shared" si="3"/>
        <v>14.349999999999998</v>
      </c>
      <c r="N6" s="35">
        <f t="shared" si="4"/>
        <v>8.125</v>
      </c>
      <c r="O6" s="36">
        <f t="shared" si="5"/>
        <v>6.2249999999999979</v>
      </c>
      <c r="P6" s="18"/>
      <c r="Q6" s="18"/>
      <c r="R6" s="48"/>
      <c r="S6" s="23"/>
      <c r="T6" s="44"/>
      <c r="U6" s="46"/>
      <c r="V6" s="46"/>
      <c r="W6" s="46"/>
      <c r="X6" s="46"/>
    </row>
    <row r="7" spans="1:24" s="1" customFormat="1" ht="18.75">
      <c r="A7" s="13">
        <v>195</v>
      </c>
      <c r="B7" s="13">
        <v>1634663314</v>
      </c>
      <c r="C7" s="222" t="s">
        <v>386</v>
      </c>
      <c r="D7" s="221"/>
      <c r="E7" s="16">
        <v>4</v>
      </c>
      <c r="F7" s="16">
        <v>60</v>
      </c>
      <c r="G7" s="19" t="s">
        <v>333</v>
      </c>
      <c r="H7" s="18">
        <f t="shared" si="0"/>
        <v>5</v>
      </c>
      <c r="I7" s="16">
        <f t="shared" si="1"/>
        <v>1.2</v>
      </c>
      <c r="J7" s="16">
        <v>0</v>
      </c>
      <c r="K7" s="16">
        <f t="shared" si="2"/>
        <v>6.2</v>
      </c>
      <c r="L7" s="33">
        <v>7.9550000000000001</v>
      </c>
      <c r="M7" s="34">
        <f t="shared" si="3"/>
        <v>14.155000000000001</v>
      </c>
      <c r="N7" s="35">
        <f t="shared" si="4"/>
        <v>8.125</v>
      </c>
      <c r="O7" s="36">
        <f t="shared" si="5"/>
        <v>6.0300000000000011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148</v>
      </c>
      <c r="B8" s="13">
        <v>1579518877</v>
      </c>
      <c r="C8" s="222" t="s">
        <v>274</v>
      </c>
      <c r="D8" s="225"/>
      <c r="E8" s="16">
        <v>4</v>
      </c>
      <c r="F8" s="16">
        <v>60</v>
      </c>
      <c r="G8" s="19" t="s">
        <v>333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7.875</v>
      </c>
      <c r="M8" s="34">
        <f t="shared" si="3"/>
        <v>14.074999999999999</v>
      </c>
      <c r="N8" s="35">
        <f t="shared" si="4"/>
        <v>8.125</v>
      </c>
      <c r="O8" s="36">
        <f t="shared" si="5"/>
        <v>5.9499999999999993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156</v>
      </c>
      <c r="B9" s="13">
        <v>1754610165</v>
      </c>
      <c r="C9" s="222" t="s">
        <v>369</v>
      </c>
      <c r="D9" s="220"/>
      <c r="E9" s="16">
        <v>4</v>
      </c>
      <c r="F9" s="16">
        <v>60</v>
      </c>
      <c r="G9" s="19" t="s">
        <v>333</v>
      </c>
      <c r="H9" s="18">
        <f t="shared" si="0"/>
        <v>5</v>
      </c>
      <c r="I9" s="16">
        <f t="shared" si="1"/>
        <v>1.2</v>
      </c>
      <c r="J9" s="16">
        <v>0</v>
      </c>
      <c r="K9" s="16">
        <f t="shared" si="2"/>
        <v>6.2</v>
      </c>
      <c r="L9" s="33">
        <v>7.504999999999999</v>
      </c>
      <c r="M9" s="34">
        <f t="shared" si="3"/>
        <v>13.704999999999998</v>
      </c>
      <c r="N9" s="35">
        <f t="shared" si="4"/>
        <v>8.125</v>
      </c>
      <c r="O9" s="36">
        <f t="shared" si="5"/>
        <v>5.5799999999999983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209</v>
      </c>
      <c r="B10" s="13">
        <v>1525950050</v>
      </c>
      <c r="C10" s="222" t="s">
        <v>408</v>
      </c>
      <c r="D10" s="222" t="s">
        <v>402</v>
      </c>
      <c r="E10" s="16">
        <v>3</v>
      </c>
      <c r="F10" s="16">
        <v>60</v>
      </c>
      <c r="G10" s="22" t="s">
        <v>334</v>
      </c>
      <c r="H10" s="18">
        <f t="shared" si="0"/>
        <v>3.5</v>
      </c>
      <c r="I10" s="16">
        <f t="shared" si="1"/>
        <v>1.2</v>
      </c>
      <c r="J10" s="16">
        <v>0</v>
      </c>
      <c r="K10" s="16">
        <f t="shared" si="2"/>
        <v>4.7</v>
      </c>
      <c r="L10" s="33">
        <v>8.4124999999999996</v>
      </c>
      <c r="M10" s="34">
        <f t="shared" si="3"/>
        <v>13.112500000000001</v>
      </c>
      <c r="N10" s="35">
        <f t="shared" si="4"/>
        <v>6.25</v>
      </c>
      <c r="O10" s="36">
        <f t="shared" si="5"/>
        <v>6.8625000000000007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197</v>
      </c>
      <c r="B11" s="13">
        <v>2012003193</v>
      </c>
      <c r="C11" s="222" t="s">
        <v>388</v>
      </c>
      <c r="D11" s="221"/>
      <c r="E11" s="16">
        <v>3</v>
      </c>
      <c r="F11" s="16">
        <v>60</v>
      </c>
      <c r="G11" s="22" t="s">
        <v>334</v>
      </c>
      <c r="H11" s="18">
        <f t="shared" si="0"/>
        <v>3.5</v>
      </c>
      <c r="I11" s="16">
        <f t="shared" si="1"/>
        <v>1.2</v>
      </c>
      <c r="J11" s="16">
        <v>0</v>
      </c>
      <c r="K11" s="16">
        <f t="shared" si="2"/>
        <v>4.7</v>
      </c>
      <c r="L11" s="33">
        <v>7.6000000000000005</v>
      </c>
      <c r="M11" s="34">
        <f t="shared" si="3"/>
        <v>12.3</v>
      </c>
      <c r="N11" s="35">
        <f t="shared" si="4"/>
        <v>6.25</v>
      </c>
      <c r="O11" s="36">
        <f t="shared" si="5"/>
        <v>6.0500000000000007</v>
      </c>
      <c r="P11" s="4"/>
      <c r="Q11" s="4"/>
      <c r="R11" s="4"/>
      <c r="S11" s="50"/>
    </row>
    <row r="12" spans="1:24" s="1" customFormat="1" ht="20.25">
      <c r="A12" s="13">
        <v>213</v>
      </c>
      <c r="B12" s="13">
        <v>311361673</v>
      </c>
      <c r="C12" s="222" t="s">
        <v>349</v>
      </c>
      <c r="D12" s="4"/>
      <c r="E12" s="16">
        <v>3</v>
      </c>
      <c r="F12" s="16">
        <v>50</v>
      </c>
      <c r="G12" s="22" t="s">
        <v>334</v>
      </c>
      <c r="H12" s="18">
        <f t="shared" si="0"/>
        <v>3.5</v>
      </c>
      <c r="I12" s="16">
        <f t="shared" si="1"/>
        <v>1</v>
      </c>
      <c r="J12" s="16">
        <v>0</v>
      </c>
      <c r="K12" s="16">
        <f t="shared" si="2"/>
        <v>4.5</v>
      </c>
      <c r="L12" s="33">
        <v>7.2</v>
      </c>
      <c r="M12" s="34">
        <f t="shared" si="3"/>
        <v>11.7</v>
      </c>
      <c r="N12" s="35">
        <f t="shared" si="4"/>
        <v>6.25</v>
      </c>
      <c r="O12" s="36">
        <f t="shared" si="5"/>
        <v>5.4499999999999993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3">
        <v>192</v>
      </c>
      <c r="B13" s="13">
        <v>1725281178</v>
      </c>
      <c r="C13" s="222" t="s">
        <v>383</v>
      </c>
      <c r="D13" s="221"/>
      <c r="E13" s="16">
        <v>1</v>
      </c>
      <c r="F13" s="16">
        <v>50</v>
      </c>
      <c r="G13" s="22" t="s">
        <v>334</v>
      </c>
      <c r="H13" s="18">
        <f t="shared" si="0"/>
        <v>1</v>
      </c>
      <c r="I13" s="16">
        <f t="shared" si="1"/>
        <v>1</v>
      </c>
      <c r="J13" s="16">
        <v>0</v>
      </c>
      <c r="K13" s="16">
        <f t="shared" si="2"/>
        <v>2</v>
      </c>
      <c r="L13" s="33">
        <v>8.6000000000000014</v>
      </c>
      <c r="M13" s="34">
        <f t="shared" si="3"/>
        <v>10.600000000000001</v>
      </c>
      <c r="N13" s="35">
        <f t="shared" si="4"/>
        <v>6.25</v>
      </c>
      <c r="O13" s="36">
        <f t="shared" si="5"/>
        <v>4.3500000000000014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4">
        <v>103</v>
      </c>
      <c r="B14" s="13">
        <v>1540443440</v>
      </c>
      <c r="C14" s="223" t="s">
        <v>326</v>
      </c>
      <c r="D14" s="223" t="s">
        <v>193</v>
      </c>
      <c r="E14" s="16">
        <v>2</v>
      </c>
      <c r="F14" s="16">
        <v>40</v>
      </c>
      <c r="G14" s="22" t="s">
        <v>334</v>
      </c>
      <c r="H14" s="18">
        <f t="shared" si="0"/>
        <v>2</v>
      </c>
      <c r="I14" s="16">
        <f t="shared" si="1"/>
        <v>0.8</v>
      </c>
      <c r="J14" s="16">
        <v>0</v>
      </c>
      <c r="K14" s="16">
        <f t="shared" si="2"/>
        <v>2.8</v>
      </c>
      <c r="L14" s="33">
        <v>7.8000000000000007</v>
      </c>
      <c r="M14" s="34">
        <f t="shared" si="3"/>
        <v>10.600000000000001</v>
      </c>
      <c r="N14" s="35">
        <f t="shared" si="4"/>
        <v>6.25</v>
      </c>
      <c r="O14" s="36">
        <f t="shared" si="5"/>
        <v>4.3500000000000014</v>
      </c>
      <c r="P14" s="18"/>
      <c r="Q14" s="18"/>
      <c r="R14" s="18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3">
        <v>184</v>
      </c>
      <c r="B15" s="13">
        <v>1814130074</v>
      </c>
      <c r="C15" s="222" t="s">
        <v>375</v>
      </c>
      <c r="D15" s="221"/>
      <c r="E15" s="16">
        <v>2</v>
      </c>
      <c r="F15" s="16">
        <v>60</v>
      </c>
      <c r="G15" s="23" t="s">
        <v>335</v>
      </c>
      <c r="H15" s="18">
        <f t="shared" si="0"/>
        <v>2</v>
      </c>
      <c r="I15" s="16">
        <f t="shared" si="1"/>
        <v>1.2</v>
      </c>
      <c r="J15" s="16">
        <v>0</v>
      </c>
      <c r="K15" s="16">
        <f t="shared" si="2"/>
        <v>3.2</v>
      </c>
      <c r="L15" s="33">
        <v>6.8499999999999988</v>
      </c>
      <c r="M15" s="34">
        <f t="shared" si="3"/>
        <v>10.049999999999999</v>
      </c>
      <c r="N15" s="35">
        <f t="shared" si="4"/>
        <v>4.375</v>
      </c>
      <c r="O15" s="36">
        <f t="shared" si="5"/>
        <v>5.6749999999999989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193</v>
      </c>
      <c r="B16" s="13">
        <v>2125731287</v>
      </c>
      <c r="C16" s="222" t="s">
        <v>384</v>
      </c>
      <c r="D16" s="221"/>
      <c r="E16" s="16">
        <v>2</v>
      </c>
      <c r="F16" s="16">
        <v>50</v>
      </c>
      <c r="G16" s="23" t="s">
        <v>335</v>
      </c>
      <c r="H16" s="18">
        <f t="shared" si="0"/>
        <v>2</v>
      </c>
      <c r="I16" s="16">
        <f t="shared" si="1"/>
        <v>1</v>
      </c>
      <c r="J16" s="16">
        <v>0</v>
      </c>
      <c r="K16" s="16">
        <f t="shared" si="2"/>
        <v>3</v>
      </c>
      <c r="L16" s="33">
        <v>6.5750000000000002</v>
      </c>
      <c r="M16" s="34">
        <f t="shared" si="3"/>
        <v>9.5749999999999993</v>
      </c>
      <c r="N16" s="35">
        <f t="shared" si="4"/>
        <v>4.375</v>
      </c>
      <c r="O16" s="36">
        <f t="shared" si="5"/>
        <v>5.1999999999999993</v>
      </c>
      <c r="P16" s="4"/>
      <c r="Q16" s="4"/>
      <c r="R16" s="4"/>
      <c r="S16" s="1" t="s">
        <v>213</v>
      </c>
      <c r="T16" s="53">
        <v>10</v>
      </c>
      <c r="U16" s="1"/>
      <c r="V16" s="1"/>
      <c r="W16" s="1"/>
      <c r="X16" s="1"/>
    </row>
    <row r="17" spans="1:24" s="2" customFormat="1" ht="18.75">
      <c r="A17" s="13">
        <v>141</v>
      </c>
      <c r="B17" s="13">
        <v>1190305158</v>
      </c>
      <c r="C17" s="222" t="s">
        <v>261</v>
      </c>
      <c r="D17" s="225"/>
      <c r="E17" s="16">
        <v>1</v>
      </c>
      <c r="F17" s="16">
        <v>50</v>
      </c>
      <c r="G17" s="23" t="s">
        <v>335</v>
      </c>
      <c r="H17" s="18">
        <f t="shared" si="0"/>
        <v>1</v>
      </c>
      <c r="I17" s="16">
        <f t="shared" si="1"/>
        <v>1</v>
      </c>
      <c r="J17" s="16">
        <v>0</v>
      </c>
      <c r="K17" s="16">
        <f t="shared" si="2"/>
        <v>2</v>
      </c>
      <c r="L17" s="33">
        <v>7.1749999999999989</v>
      </c>
      <c r="M17" s="34">
        <f t="shared" si="3"/>
        <v>9.1749999999999989</v>
      </c>
      <c r="N17" s="35">
        <f t="shared" si="4"/>
        <v>4.375</v>
      </c>
      <c r="O17" s="36">
        <f t="shared" si="5"/>
        <v>4.7999999999999989</v>
      </c>
      <c r="P17" s="18"/>
      <c r="Q17" s="18"/>
      <c r="R17" s="47"/>
      <c r="S17" s="1" t="s">
        <v>214</v>
      </c>
      <c r="T17" s="53">
        <v>17</v>
      </c>
      <c r="U17" s="1"/>
      <c r="V17" s="1"/>
      <c r="W17" s="1"/>
      <c r="X17" s="1"/>
    </row>
    <row r="18" spans="1:24" s="2" customFormat="1" ht="18.75">
      <c r="A18" s="14">
        <v>26</v>
      </c>
      <c r="B18" s="13">
        <v>1754932067</v>
      </c>
      <c r="C18" s="222" t="s">
        <v>354</v>
      </c>
      <c r="D18" s="223" t="s">
        <v>72</v>
      </c>
      <c r="E18" s="16">
        <v>4</v>
      </c>
      <c r="F18" s="16">
        <v>60</v>
      </c>
      <c r="G18" s="23" t="s">
        <v>335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2.7249999999999996</v>
      </c>
      <c r="M18" s="34">
        <f t="shared" si="3"/>
        <v>8.9250000000000007</v>
      </c>
      <c r="N18" s="35">
        <f t="shared" si="4"/>
        <v>4.375</v>
      </c>
      <c r="O18" s="36">
        <f t="shared" si="5"/>
        <v>4.5500000000000007</v>
      </c>
      <c r="P18" s="18"/>
      <c r="Q18" s="18"/>
      <c r="R18" s="18"/>
      <c r="S18" s="1"/>
      <c r="T18" s="1"/>
      <c r="U18" s="1"/>
      <c r="V18" s="1"/>
      <c r="W18" s="1"/>
      <c r="X18" s="1"/>
    </row>
    <row r="19" spans="1:24" s="2" customFormat="1" ht="18.75">
      <c r="A19" s="13">
        <v>128</v>
      </c>
      <c r="B19" s="13">
        <v>1214614935</v>
      </c>
      <c r="C19" s="222" t="s">
        <v>365</v>
      </c>
      <c r="D19" s="225" t="s">
        <v>257</v>
      </c>
      <c r="E19" s="16">
        <v>4</v>
      </c>
      <c r="F19" s="16">
        <v>60</v>
      </c>
      <c r="G19" s="23" t="s">
        <v>335</v>
      </c>
      <c r="H19" s="18">
        <f t="shared" si="0"/>
        <v>5</v>
      </c>
      <c r="I19" s="16">
        <f t="shared" si="1"/>
        <v>1.2</v>
      </c>
      <c r="J19" s="16">
        <v>0</v>
      </c>
      <c r="K19" s="16">
        <f t="shared" si="2"/>
        <v>6.2</v>
      </c>
      <c r="L19" s="33">
        <v>2.7249999999999996</v>
      </c>
      <c r="M19" s="34">
        <f t="shared" si="3"/>
        <v>8.9250000000000007</v>
      </c>
      <c r="N19" s="35">
        <f t="shared" si="4"/>
        <v>4.375</v>
      </c>
      <c r="O19" s="36">
        <f t="shared" si="5"/>
        <v>4.5500000000000007</v>
      </c>
      <c r="P19" s="18"/>
      <c r="Q19" s="18"/>
      <c r="R19" s="47"/>
      <c r="S19" s="1"/>
      <c r="T19" s="1"/>
      <c r="U19" s="1"/>
      <c r="V19" s="1"/>
      <c r="W19" s="1"/>
      <c r="X19" s="1"/>
    </row>
    <row r="20" spans="1:24" s="2" customFormat="1" ht="18.75">
      <c r="A20" s="13">
        <v>178</v>
      </c>
      <c r="B20" s="13">
        <v>1059185275</v>
      </c>
      <c r="C20" s="222" t="s">
        <v>372</v>
      </c>
      <c r="D20" s="221"/>
      <c r="E20" s="16">
        <v>4</v>
      </c>
      <c r="F20" s="16">
        <v>60</v>
      </c>
      <c r="G20" s="57" t="s">
        <v>187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2.7250000000000014</v>
      </c>
      <c r="M20" s="34">
        <f t="shared" si="3"/>
        <v>8.9250000000000007</v>
      </c>
      <c r="N20" s="35">
        <f t="shared" si="4"/>
        <v>0</v>
      </c>
      <c r="O20" s="36">
        <f t="shared" si="5"/>
        <v>8.9250000000000007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3">
        <v>211</v>
      </c>
      <c r="B21" s="13">
        <v>1030769255</v>
      </c>
      <c r="C21" s="222" t="s">
        <v>404</v>
      </c>
      <c r="D21" s="221"/>
      <c r="E21" s="16">
        <v>3</v>
      </c>
      <c r="F21" s="16">
        <v>55</v>
      </c>
      <c r="G21" s="57" t="s">
        <v>187</v>
      </c>
      <c r="H21" s="18">
        <f t="shared" si="0"/>
        <v>3.5</v>
      </c>
      <c r="I21" s="16">
        <f t="shared" si="1"/>
        <v>1.1000000000000001</v>
      </c>
      <c r="J21" s="16">
        <v>0</v>
      </c>
      <c r="K21" s="16">
        <f t="shared" si="2"/>
        <v>4.5999999999999996</v>
      </c>
      <c r="L21" s="33">
        <v>4.25</v>
      </c>
      <c r="M21" s="34">
        <f t="shared" si="3"/>
        <v>8.85</v>
      </c>
      <c r="N21" s="35">
        <f t="shared" si="4"/>
        <v>0</v>
      </c>
      <c r="O21" s="36">
        <f t="shared" si="5"/>
        <v>8.85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205</v>
      </c>
      <c r="B22" s="13">
        <v>141303545</v>
      </c>
      <c r="C22" s="222" t="s">
        <v>395</v>
      </c>
      <c r="D22" s="221"/>
      <c r="E22" s="16">
        <v>4</v>
      </c>
      <c r="F22" s="16">
        <v>60</v>
      </c>
      <c r="G22" s="57" t="s">
        <v>187</v>
      </c>
      <c r="H22" s="18">
        <f t="shared" si="0"/>
        <v>5</v>
      </c>
      <c r="I22" s="16">
        <f t="shared" si="1"/>
        <v>1.2</v>
      </c>
      <c r="J22" s="16">
        <v>0</v>
      </c>
      <c r="K22" s="16">
        <f t="shared" si="2"/>
        <v>6.2</v>
      </c>
      <c r="L22" s="33">
        <v>2.0374999999999996</v>
      </c>
      <c r="M22" s="34">
        <f t="shared" si="3"/>
        <v>8.2375000000000007</v>
      </c>
      <c r="N22" s="35">
        <f t="shared" si="4"/>
        <v>0</v>
      </c>
      <c r="O22" s="36">
        <f t="shared" si="5"/>
        <v>8.2375000000000007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3">
        <v>182</v>
      </c>
      <c r="B23" s="13">
        <v>828260319</v>
      </c>
      <c r="C23" s="222" t="s">
        <v>373</v>
      </c>
      <c r="D23" s="221"/>
      <c r="E23" s="16">
        <v>4</v>
      </c>
      <c r="F23" s="16">
        <v>60</v>
      </c>
      <c r="G23" s="57" t="s">
        <v>187</v>
      </c>
      <c r="H23" s="18">
        <f t="shared" si="0"/>
        <v>5</v>
      </c>
      <c r="I23" s="16">
        <f t="shared" si="1"/>
        <v>1.2</v>
      </c>
      <c r="J23" s="16">
        <v>0</v>
      </c>
      <c r="K23" s="16">
        <f t="shared" si="2"/>
        <v>6.2</v>
      </c>
      <c r="L23" s="33">
        <v>2.0374999999999996</v>
      </c>
      <c r="M23" s="34">
        <f t="shared" si="3"/>
        <v>8.2375000000000007</v>
      </c>
      <c r="N23" s="35">
        <f t="shared" si="4"/>
        <v>0</v>
      </c>
      <c r="O23" s="36">
        <f t="shared" si="5"/>
        <v>8.2375000000000007</v>
      </c>
      <c r="P23" s="4"/>
      <c r="Q23" s="4"/>
      <c r="R23" s="4"/>
    </row>
    <row r="24" spans="1:24" s="1" customFormat="1" ht="18.75">
      <c r="A24" s="13">
        <v>198</v>
      </c>
      <c r="B24" s="13">
        <v>723448640</v>
      </c>
      <c r="C24" s="222" t="s">
        <v>389</v>
      </c>
      <c r="D24" s="221"/>
      <c r="E24" s="16">
        <v>4</v>
      </c>
      <c r="F24" s="16">
        <v>60</v>
      </c>
      <c r="G24" s="57" t="s">
        <v>187</v>
      </c>
      <c r="H24" s="18">
        <f t="shared" si="0"/>
        <v>5</v>
      </c>
      <c r="I24" s="16">
        <f t="shared" si="1"/>
        <v>1.2</v>
      </c>
      <c r="J24" s="16">
        <v>0</v>
      </c>
      <c r="K24" s="16">
        <f t="shared" si="2"/>
        <v>6.2</v>
      </c>
      <c r="L24" s="33">
        <v>2.0374999999999996</v>
      </c>
      <c r="M24" s="34">
        <f t="shared" si="3"/>
        <v>8.2375000000000007</v>
      </c>
      <c r="N24" s="35">
        <f t="shared" si="4"/>
        <v>0</v>
      </c>
      <c r="O24" s="36">
        <f t="shared" si="5"/>
        <v>8.2375000000000007</v>
      </c>
      <c r="P24" s="4"/>
      <c r="Q24" s="4"/>
      <c r="R24" s="4"/>
    </row>
    <row r="25" spans="1:24" s="1" customFormat="1" ht="18.75">
      <c r="A25" s="13">
        <v>186</v>
      </c>
      <c r="B25" s="13">
        <v>595953188</v>
      </c>
      <c r="C25" s="222" t="s">
        <v>412</v>
      </c>
      <c r="D25" s="222" t="s">
        <v>407</v>
      </c>
      <c r="E25" s="16">
        <v>4</v>
      </c>
      <c r="F25" s="16">
        <v>60</v>
      </c>
      <c r="G25" s="57" t="s">
        <v>187</v>
      </c>
      <c r="H25" s="18">
        <f t="shared" si="0"/>
        <v>5</v>
      </c>
      <c r="I25" s="16">
        <f t="shared" si="1"/>
        <v>1.2</v>
      </c>
      <c r="J25" s="16">
        <v>0</v>
      </c>
      <c r="K25" s="16">
        <f t="shared" si="2"/>
        <v>6.2</v>
      </c>
      <c r="L25" s="33">
        <v>2.0374999999999996</v>
      </c>
      <c r="M25" s="34">
        <f t="shared" si="3"/>
        <v>8.2375000000000007</v>
      </c>
      <c r="N25" s="35">
        <f t="shared" si="4"/>
        <v>0</v>
      </c>
      <c r="O25" s="36">
        <f t="shared" si="5"/>
        <v>8.2375000000000007</v>
      </c>
      <c r="P25" s="4"/>
      <c r="Q25" s="4"/>
      <c r="R25" s="4"/>
    </row>
    <row r="26" spans="1:24" s="1" customFormat="1" ht="18.75" customHeight="1">
      <c r="A26" s="13">
        <v>206</v>
      </c>
      <c r="B26" s="13">
        <v>1835375380</v>
      </c>
      <c r="C26" s="222" t="s">
        <v>396</v>
      </c>
      <c r="D26" s="221"/>
      <c r="E26" s="16">
        <v>2</v>
      </c>
      <c r="F26" s="16">
        <v>60</v>
      </c>
      <c r="G26" s="57" t="s">
        <v>187</v>
      </c>
      <c r="H26" s="18">
        <f t="shared" si="0"/>
        <v>2</v>
      </c>
      <c r="I26" s="16">
        <f t="shared" si="1"/>
        <v>1.2</v>
      </c>
      <c r="J26" s="16">
        <v>0</v>
      </c>
      <c r="K26" s="16">
        <f t="shared" si="2"/>
        <v>3.2</v>
      </c>
      <c r="L26" s="33">
        <v>4.9750000000000005</v>
      </c>
      <c r="M26" s="34">
        <f t="shared" si="3"/>
        <v>8.1750000000000007</v>
      </c>
      <c r="N26" s="35">
        <f t="shared" si="4"/>
        <v>0</v>
      </c>
      <c r="O26" s="36">
        <f t="shared" si="5"/>
        <v>8.1750000000000007</v>
      </c>
      <c r="P26" s="4"/>
      <c r="Q26" s="4"/>
      <c r="R26" s="4"/>
    </row>
    <row r="27" spans="1:24" s="1" customFormat="1" ht="18.75">
      <c r="A27" s="13">
        <v>110</v>
      </c>
      <c r="B27" s="13">
        <v>1968703358</v>
      </c>
      <c r="C27" s="222" t="s">
        <v>361</v>
      </c>
      <c r="D27" s="223" t="s">
        <v>239</v>
      </c>
      <c r="E27" s="16">
        <v>4</v>
      </c>
      <c r="F27" s="16">
        <v>60</v>
      </c>
      <c r="G27" s="57" t="s">
        <v>187</v>
      </c>
      <c r="H27" s="18">
        <f t="shared" si="0"/>
        <v>5</v>
      </c>
      <c r="I27" s="16">
        <f t="shared" si="1"/>
        <v>1.2</v>
      </c>
      <c r="J27" s="16">
        <v>0</v>
      </c>
      <c r="K27" s="16">
        <f t="shared" si="2"/>
        <v>6.2</v>
      </c>
      <c r="L27" s="33">
        <v>1.9124999999999996</v>
      </c>
      <c r="M27" s="34">
        <f t="shared" si="3"/>
        <v>8.1125000000000007</v>
      </c>
      <c r="N27" s="35">
        <f t="shared" si="4"/>
        <v>0</v>
      </c>
      <c r="O27" s="36">
        <f t="shared" si="5"/>
        <v>8.1125000000000007</v>
      </c>
      <c r="P27" s="18"/>
      <c r="Q27" s="18"/>
      <c r="R27" s="33"/>
    </row>
    <row r="28" spans="1:24" s="1" customFormat="1" ht="18.75">
      <c r="A28" s="13">
        <v>208</v>
      </c>
      <c r="B28" s="13">
        <v>92129464</v>
      </c>
      <c r="C28" s="222" t="s">
        <v>401</v>
      </c>
      <c r="D28" s="221"/>
      <c r="E28" s="16">
        <v>3</v>
      </c>
      <c r="F28" s="16">
        <v>60</v>
      </c>
      <c r="G28" s="57" t="s">
        <v>187</v>
      </c>
      <c r="H28" s="18">
        <f t="shared" si="0"/>
        <v>3.5</v>
      </c>
      <c r="I28" s="16">
        <f t="shared" si="1"/>
        <v>1.2</v>
      </c>
      <c r="J28" s="16">
        <v>0</v>
      </c>
      <c r="K28" s="16">
        <f t="shared" si="2"/>
        <v>4.7</v>
      </c>
      <c r="L28" s="33">
        <v>3.4124999999999996</v>
      </c>
      <c r="M28" s="34">
        <f t="shared" si="3"/>
        <v>8.1125000000000007</v>
      </c>
      <c r="N28" s="35">
        <f t="shared" si="4"/>
        <v>0</v>
      </c>
      <c r="O28" s="36">
        <f t="shared" si="5"/>
        <v>8.1125000000000007</v>
      </c>
      <c r="P28" s="4"/>
      <c r="Q28" s="4"/>
      <c r="R28" s="4"/>
    </row>
    <row r="29" spans="1:24" s="2" customFormat="1" ht="18.75">
      <c r="A29" s="14">
        <v>15</v>
      </c>
      <c r="B29" s="13">
        <v>388960345</v>
      </c>
      <c r="C29" s="223" t="s">
        <v>59</v>
      </c>
      <c r="D29" s="224"/>
      <c r="E29" s="16">
        <v>4</v>
      </c>
      <c r="F29" s="16">
        <v>60</v>
      </c>
      <c r="G29" s="57" t="s">
        <v>187</v>
      </c>
      <c r="H29" s="18">
        <f t="shared" si="0"/>
        <v>5</v>
      </c>
      <c r="I29" s="16">
        <f t="shared" si="1"/>
        <v>1.2</v>
      </c>
      <c r="J29" s="16">
        <v>0</v>
      </c>
      <c r="K29" s="16">
        <f t="shared" si="2"/>
        <v>6.2</v>
      </c>
      <c r="L29" s="33">
        <v>1.9000000000000004</v>
      </c>
      <c r="M29" s="34">
        <f t="shared" si="3"/>
        <v>8.1000000000000014</v>
      </c>
      <c r="N29" s="35">
        <f t="shared" si="4"/>
        <v>0</v>
      </c>
      <c r="O29" s="36">
        <f t="shared" si="5"/>
        <v>8.1000000000000014</v>
      </c>
      <c r="P29" s="18"/>
      <c r="Q29" s="18"/>
      <c r="R29" s="18"/>
      <c r="S29" s="1"/>
      <c r="T29" s="1"/>
      <c r="U29" s="1"/>
      <c r="V29" s="1"/>
      <c r="W29" s="1"/>
      <c r="X29" s="1"/>
    </row>
    <row r="30" spans="1:24" s="2" customFormat="1" ht="18.75">
      <c r="A30" s="13">
        <v>185</v>
      </c>
      <c r="B30" s="13">
        <v>30705222</v>
      </c>
      <c r="C30" s="222" t="s">
        <v>376</v>
      </c>
      <c r="D30" s="221"/>
      <c r="E30" s="16">
        <v>4</v>
      </c>
      <c r="F30" s="16">
        <v>60</v>
      </c>
      <c r="G30" s="57" t="s">
        <v>187</v>
      </c>
      <c r="H30" s="18">
        <f t="shared" si="0"/>
        <v>5</v>
      </c>
      <c r="I30" s="16">
        <f t="shared" si="1"/>
        <v>1.2</v>
      </c>
      <c r="J30" s="16">
        <v>0</v>
      </c>
      <c r="K30" s="16">
        <f t="shared" si="2"/>
        <v>6.2</v>
      </c>
      <c r="L30" s="33">
        <v>1.8375000000000004</v>
      </c>
      <c r="M30" s="34">
        <f t="shared" si="3"/>
        <v>8.0375000000000014</v>
      </c>
      <c r="N30" s="35">
        <f t="shared" si="4"/>
        <v>0</v>
      </c>
      <c r="O30" s="36">
        <f t="shared" si="5"/>
        <v>8.0375000000000014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3">
        <v>190</v>
      </c>
      <c r="B31" s="13">
        <v>684634207</v>
      </c>
      <c r="C31" s="222" t="s">
        <v>381</v>
      </c>
      <c r="D31" s="221"/>
      <c r="E31" s="16">
        <v>4</v>
      </c>
      <c r="F31" s="16">
        <v>60</v>
      </c>
      <c r="G31" s="57" t="s">
        <v>187</v>
      </c>
      <c r="H31" s="18">
        <f t="shared" si="0"/>
        <v>5</v>
      </c>
      <c r="I31" s="16">
        <f t="shared" si="1"/>
        <v>1.2</v>
      </c>
      <c r="J31" s="16">
        <v>0</v>
      </c>
      <c r="K31" s="16">
        <f t="shared" si="2"/>
        <v>6.2</v>
      </c>
      <c r="L31" s="33">
        <v>1.8374999999999986</v>
      </c>
      <c r="M31" s="34">
        <f t="shared" si="3"/>
        <v>8.0374999999999979</v>
      </c>
      <c r="N31" s="35">
        <f t="shared" si="4"/>
        <v>0</v>
      </c>
      <c r="O31" s="36">
        <f t="shared" si="5"/>
        <v>8.0374999999999979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3">
        <v>174</v>
      </c>
      <c r="B32" s="13">
        <v>775720958</v>
      </c>
      <c r="C32" s="222" t="s">
        <v>397</v>
      </c>
      <c r="D32" s="222" t="s">
        <v>327</v>
      </c>
      <c r="E32" s="16">
        <v>4</v>
      </c>
      <c r="F32" s="16">
        <v>60</v>
      </c>
      <c r="G32" s="57" t="s">
        <v>187</v>
      </c>
      <c r="H32" s="18">
        <f t="shared" si="0"/>
        <v>5</v>
      </c>
      <c r="I32" s="16">
        <f t="shared" si="1"/>
        <v>1.2</v>
      </c>
      <c r="J32" s="16">
        <v>0</v>
      </c>
      <c r="K32" s="16">
        <f t="shared" si="2"/>
        <v>6.2</v>
      </c>
      <c r="L32" s="33">
        <v>1.625</v>
      </c>
      <c r="M32" s="34">
        <f t="shared" si="3"/>
        <v>7.8250000000000002</v>
      </c>
      <c r="N32" s="35">
        <f t="shared" si="4"/>
        <v>0</v>
      </c>
      <c r="O32" s="36">
        <f t="shared" si="5"/>
        <v>7.8250000000000002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172</v>
      </c>
      <c r="B33" s="13">
        <v>724061220</v>
      </c>
      <c r="C33" s="222" t="s">
        <v>371</v>
      </c>
      <c r="D33" s="222" t="s">
        <v>330</v>
      </c>
      <c r="E33" s="16">
        <v>4</v>
      </c>
      <c r="F33" s="16">
        <v>40</v>
      </c>
      <c r="G33" s="57" t="s">
        <v>187</v>
      </c>
      <c r="H33" s="18">
        <f t="shared" si="0"/>
        <v>5</v>
      </c>
      <c r="I33" s="16">
        <f t="shared" si="1"/>
        <v>0.8</v>
      </c>
      <c r="J33" s="16">
        <v>0</v>
      </c>
      <c r="K33" s="16">
        <f t="shared" si="2"/>
        <v>5.8</v>
      </c>
      <c r="L33" s="33">
        <v>1.7250000000000014</v>
      </c>
      <c r="M33" s="34">
        <f t="shared" si="3"/>
        <v>7.5250000000000012</v>
      </c>
      <c r="N33" s="35">
        <f t="shared" si="4"/>
        <v>0</v>
      </c>
      <c r="O33" s="36">
        <f t="shared" si="5"/>
        <v>7.5250000000000012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3">
        <v>196</v>
      </c>
      <c r="B34" s="13">
        <v>1065641844</v>
      </c>
      <c r="C34" s="222" t="s">
        <v>387</v>
      </c>
      <c r="D34" s="221"/>
      <c r="E34" s="16">
        <v>3</v>
      </c>
      <c r="F34" s="16">
        <v>60</v>
      </c>
      <c r="G34" s="57" t="s">
        <v>187</v>
      </c>
      <c r="H34" s="18">
        <f t="shared" si="0"/>
        <v>3.5</v>
      </c>
      <c r="I34" s="16">
        <f t="shared" si="1"/>
        <v>1.2</v>
      </c>
      <c r="J34" s="16">
        <v>0</v>
      </c>
      <c r="K34" s="16">
        <f t="shared" si="2"/>
        <v>4.7</v>
      </c>
      <c r="L34" s="33">
        <v>2.5999999999999996</v>
      </c>
      <c r="M34" s="34">
        <f t="shared" si="3"/>
        <v>7.3</v>
      </c>
      <c r="N34" s="35">
        <f t="shared" si="4"/>
        <v>0</v>
      </c>
      <c r="O34" s="36">
        <f t="shared" si="5"/>
        <v>7.3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4">
        <v>5</v>
      </c>
      <c r="B35" s="13">
        <v>1044399218</v>
      </c>
      <c r="C35" s="222" t="s">
        <v>352</v>
      </c>
      <c r="D35" s="223" t="s">
        <v>39</v>
      </c>
      <c r="E35" s="16">
        <v>4</v>
      </c>
      <c r="F35" s="16">
        <v>60</v>
      </c>
      <c r="G35" s="57" t="s">
        <v>187</v>
      </c>
      <c r="H35" s="18">
        <f t="shared" si="0"/>
        <v>5</v>
      </c>
      <c r="I35" s="16">
        <f t="shared" si="1"/>
        <v>1.2</v>
      </c>
      <c r="J35" s="16">
        <v>0</v>
      </c>
      <c r="K35" s="16">
        <f t="shared" si="2"/>
        <v>6.2</v>
      </c>
      <c r="L35" s="33">
        <v>1.0250000000000004</v>
      </c>
      <c r="M35" s="34">
        <f t="shared" si="3"/>
        <v>7.2250000000000005</v>
      </c>
      <c r="N35" s="35">
        <f t="shared" si="4"/>
        <v>0</v>
      </c>
      <c r="O35" s="36">
        <f t="shared" si="5"/>
        <v>7.2250000000000005</v>
      </c>
      <c r="P35" s="18"/>
      <c r="Q35" s="18"/>
      <c r="R35" s="18"/>
      <c r="S35" s="1"/>
      <c r="T35" s="1"/>
      <c r="U35" s="1"/>
      <c r="V35" s="1"/>
      <c r="W35" s="1"/>
      <c r="X35" s="1"/>
    </row>
    <row r="36" spans="1:24" s="2" customFormat="1" ht="18.75">
      <c r="A36" s="13">
        <v>202</v>
      </c>
      <c r="B36" s="13">
        <v>471245585</v>
      </c>
      <c r="C36" s="222" t="s">
        <v>392</v>
      </c>
      <c r="D36" s="221"/>
      <c r="E36" s="16">
        <v>3</v>
      </c>
      <c r="F36" s="16">
        <v>60</v>
      </c>
      <c r="G36" s="57" t="s">
        <v>187</v>
      </c>
      <c r="H36" s="18">
        <f t="shared" si="0"/>
        <v>3.5</v>
      </c>
      <c r="I36" s="16">
        <f t="shared" si="1"/>
        <v>1.2</v>
      </c>
      <c r="J36" s="16">
        <v>0</v>
      </c>
      <c r="K36" s="16">
        <f t="shared" si="2"/>
        <v>4.7</v>
      </c>
      <c r="L36" s="33">
        <v>2.4750000000000014</v>
      </c>
      <c r="M36" s="34">
        <f t="shared" si="3"/>
        <v>7.1750000000000016</v>
      </c>
      <c r="N36" s="35">
        <f t="shared" si="4"/>
        <v>0</v>
      </c>
      <c r="O36" s="36">
        <f t="shared" si="5"/>
        <v>7.1750000000000016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194</v>
      </c>
      <c r="B37" s="13">
        <v>648785109</v>
      </c>
      <c r="C37" s="222" t="s">
        <v>385</v>
      </c>
      <c r="D37" s="221"/>
      <c r="E37" s="16">
        <v>3</v>
      </c>
      <c r="F37" s="16">
        <v>40</v>
      </c>
      <c r="G37" s="57" t="s">
        <v>187</v>
      </c>
      <c r="H37" s="18">
        <f t="shared" ref="H37:H68" si="6">E37+IF(E37&gt;2,(E37-2)*0.5,0)</f>
        <v>3.5</v>
      </c>
      <c r="I37" s="16">
        <f t="shared" ref="I37:I68" si="7">F37/$T$14</f>
        <v>0.8</v>
      </c>
      <c r="J37" s="16">
        <v>0</v>
      </c>
      <c r="K37" s="16">
        <f t="shared" ref="K37:K60" si="8">SUM(I37+H37+J37)</f>
        <v>4.3</v>
      </c>
      <c r="L37" s="33">
        <v>2.875</v>
      </c>
      <c r="M37" s="34">
        <f t="shared" ref="M37:M68" si="9">K37+L37</f>
        <v>7.1749999999999998</v>
      </c>
      <c r="N37" s="35">
        <f t="shared" ref="N37:N68" si="10">VLOOKUP(G37,$S$3:$T$10,2,FALSE)</f>
        <v>0</v>
      </c>
      <c r="O37" s="36">
        <f t="shared" ref="O37:O68" si="11">M37-N37</f>
        <v>7.1749999999999998</v>
      </c>
      <c r="P37" s="4"/>
      <c r="Q37" s="4"/>
      <c r="R37" s="4"/>
    </row>
    <row r="38" spans="1:24" s="2" customFormat="1" ht="18.75">
      <c r="A38" s="13">
        <v>183</v>
      </c>
      <c r="B38" s="13">
        <v>1250030371</v>
      </c>
      <c r="C38" s="222" t="s">
        <v>411</v>
      </c>
      <c r="D38" s="222" t="s">
        <v>406</v>
      </c>
      <c r="E38" s="16">
        <v>4</v>
      </c>
      <c r="F38" s="16">
        <v>60</v>
      </c>
      <c r="G38" s="57" t="s">
        <v>187</v>
      </c>
      <c r="H38" s="18">
        <f t="shared" si="6"/>
        <v>5</v>
      </c>
      <c r="I38" s="16">
        <f t="shared" si="7"/>
        <v>1.2</v>
      </c>
      <c r="J38" s="16">
        <v>0</v>
      </c>
      <c r="K38" s="16">
        <f t="shared" si="8"/>
        <v>6.2</v>
      </c>
      <c r="L38" s="33">
        <v>0.53749999999999964</v>
      </c>
      <c r="M38" s="34">
        <f t="shared" si="9"/>
        <v>6.7374999999999998</v>
      </c>
      <c r="N38" s="35">
        <f t="shared" si="10"/>
        <v>0</v>
      </c>
      <c r="O38" s="36">
        <f t="shared" si="11"/>
        <v>6.7374999999999998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20.25">
      <c r="A39" s="13">
        <v>214</v>
      </c>
      <c r="B39" s="13">
        <v>2130976604</v>
      </c>
      <c r="C39" s="222" t="s">
        <v>410</v>
      </c>
      <c r="D39" s="4"/>
      <c r="E39" s="16">
        <v>4</v>
      </c>
      <c r="F39" s="16">
        <v>50</v>
      </c>
      <c r="G39" s="57" t="s">
        <v>187</v>
      </c>
      <c r="H39" s="18">
        <f t="shared" si="6"/>
        <v>5</v>
      </c>
      <c r="I39" s="16">
        <f t="shared" si="7"/>
        <v>1</v>
      </c>
      <c r="J39" s="16">
        <v>0</v>
      </c>
      <c r="K39" s="16">
        <f t="shared" si="8"/>
        <v>6</v>
      </c>
      <c r="L39" s="33">
        <v>0.72500000000000142</v>
      </c>
      <c r="M39" s="34">
        <f t="shared" si="9"/>
        <v>6.7250000000000014</v>
      </c>
      <c r="N39" s="35">
        <f t="shared" si="10"/>
        <v>0</v>
      </c>
      <c r="O39" s="36">
        <f t="shared" si="11"/>
        <v>6.7250000000000014</v>
      </c>
      <c r="P39" s="4"/>
      <c r="Q39" s="4"/>
      <c r="R39" s="4"/>
    </row>
    <row r="40" spans="1:24" ht="18.75">
      <c r="A40" s="14">
        <v>46</v>
      </c>
      <c r="B40" s="13">
        <v>2109182835</v>
      </c>
      <c r="C40" s="222" t="s">
        <v>357</v>
      </c>
      <c r="D40" s="251" t="s">
        <v>92</v>
      </c>
      <c r="E40" s="16">
        <v>3</v>
      </c>
      <c r="F40" s="16">
        <v>50</v>
      </c>
      <c r="G40" s="57" t="s">
        <v>187</v>
      </c>
      <c r="H40" s="18">
        <f t="shared" si="6"/>
        <v>3.5</v>
      </c>
      <c r="I40" s="16">
        <f t="shared" si="7"/>
        <v>1</v>
      </c>
      <c r="J40" s="16">
        <v>0</v>
      </c>
      <c r="K40" s="16">
        <f t="shared" si="8"/>
        <v>4.5</v>
      </c>
      <c r="L40" s="33">
        <v>2.0374999999999996</v>
      </c>
      <c r="M40" s="34">
        <f t="shared" si="9"/>
        <v>6.5374999999999996</v>
      </c>
      <c r="N40" s="35">
        <f t="shared" si="10"/>
        <v>0</v>
      </c>
      <c r="O40" s="36">
        <f t="shared" si="11"/>
        <v>6.5374999999999996</v>
      </c>
      <c r="P40" s="18"/>
      <c r="Q40" s="18"/>
      <c r="R40" s="18"/>
    </row>
    <row r="41" spans="1:24" ht="18.75">
      <c r="A41" s="13">
        <v>130</v>
      </c>
      <c r="B41" s="13">
        <v>1957463045</v>
      </c>
      <c r="C41" s="222" t="s">
        <v>409</v>
      </c>
      <c r="D41" s="222" t="s">
        <v>238</v>
      </c>
      <c r="E41" s="16">
        <v>0</v>
      </c>
      <c r="F41" s="16">
        <v>40</v>
      </c>
      <c r="G41" s="57" t="s">
        <v>187</v>
      </c>
      <c r="H41" s="18">
        <f t="shared" si="6"/>
        <v>0</v>
      </c>
      <c r="I41" s="16">
        <f t="shared" si="7"/>
        <v>0.8</v>
      </c>
      <c r="J41" s="16">
        <v>0</v>
      </c>
      <c r="K41" s="16">
        <f t="shared" si="8"/>
        <v>0.8</v>
      </c>
      <c r="L41" s="33">
        <v>5.4</v>
      </c>
      <c r="M41" s="34">
        <f t="shared" si="9"/>
        <v>6.2</v>
      </c>
      <c r="N41" s="35">
        <f t="shared" si="10"/>
        <v>0</v>
      </c>
      <c r="O41" s="36">
        <f t="shared" si="11"/>
        <v>6.2</v>
      </c>
      <c r="P41" s="18"/>
      <c r="Q41" s="18"/>
      <c r="R41" s="47"/>
    </row>
    <row r="42" spans="1:24" ht="18.75">
      <c r="A42" s="14">
        <v>82</v>
      </c>
      <c r="B42" s="13">
        <v>982362214</v>
      </c>
      <c r="C42" s="222" t="s">
        <v>360</v>
      </c>
      <c r="D42" s="223" t="s">
        <v>144</v>
      </c>
      <c r="E42" s="16">
        <v>4</v>
      </c>
      <c r="F42" s="16">
        <v>60</v>
      </c>
      <c r="G42" s="57" t="s">
        <v>187</v>
      </c>
      <c r="H42" s="18">
        <f t="shared" si="6"/>
        <v>5</v>
      </c>
      <c r="I42" s="16">
        <f t="shared" si="7"/>
        <v>1.2</v>
      </c>
      <c r="J42" s="16">
        <v>0</v>
      </c>
      <c r="K42" s="16">
        <f t="shared" si="8"/>
        <v>6.2</v>
      </c>
      <c r="L42" s="33">
        <v>-0.15000000000000036</v>
      </c>
      <c r="M42" s="34">
        <f t="shared" si="9"/>
        <v>6.05</v>
      </c>
      <c r="N42" s="35">
        <f t="shared" si="10"/>
        <v>0</v>
      </c>
      <c r="O42" s="36">
        <f t="shared" si="11"/>
        <v>6.05</v>
      </c>
      <c r="P42" s="18"/>
      <c r="Q42" s="18"/>
      <c r="R42" s="18"/>
    </row>
    <row r="43" spans="1:24" ht="18.75">
      <c r="A43" s="13">
        <v>138</v>
      </c>
      <c r="B43" s="13">
        <v>1440730282</v>
      </c>
      <c r="C43" s="222" t="s">
        <v>366</v>
      </c>
      <c r="D43" s="222" t="s">
        <v>258</v>
      </c>
      <c r="E43" s="16">
        <v>0</v>
      </c>
      <c r="F43" s="16">
        <v>50</v>
      </c>
      <c r="G43" s="57" t="s">
        <v>187</v>
      </c>
      <c r="H43" s="18">
        <f t="shared" si="6"/>
        <v>0</v>
      </c>
      <c r="I43" s="16">
        <f t="shared" si="7"/>
        <v>1</v>
      </c>
      <c r="J43" s="16">
        <v>0</v>
      </c>
      <c r="K43" s="16">
        <f t="shared" si="8"/>
        <v>1</v>
      </c>
      <c r="L43" s="33">
        <v>4.6000000000000005</v>
      </c>
      <c r="M43" s="34">
        <f t="shared" si="9"/>
        <v>5.6000000000000005</v>
      </c>
      <c r="N43" s="35">
        <f t="shared" si="10"/>
        <v>0</v>
      </c>
      <c r="O43" s="36">
        <f t="shared" si="11"/>
        <v>5.6000000000000005</v>
      </c>
      <c r="P43" s="18"/>
      <c r="Q43" s="18"/>
      <c r="R43" s="47"/>
    </row>
    <row r="44" spans="1:24" ht="18.75">
      <c r="A44" s="13">
        <v>200</v>
      </c>
      <c r="B44" s="13">
        <v>967589156</v>
      </c>
      <c r="C44" s="222" t="s">
        <v>390</v>
      </c>
      <c r="D44" s="243"/>
      <c r="E44" s="16">
        <v>0</v>
      </c>
      <c r="F44" s="16">
        <v>0</v>
      </c>
      <c r="G44" s="57" t="s">
        <v>187</v>
      </c>
      <c r="H44" s="18">
        <f t="shared" si="6"/>
        <v>0</v>
      </c>
      <c r="I44" s="16">
        <f t="shared" si="7"/>
        <v>0</v>
      </c>
      <c r="J44" s="16">
        <v>0</v>
      </c>
      <c r="K44" s="16">
        <f t="shared" si="8"/>
        <v>0</v>
      </c>
      <c r="L44" s="33">
        <v>5</v>
      </c>
      <c r="M44" s="34">
        <f t="shared" si="9"/>
        <v>5</v>
      </c>
      <c r="N44" s="35">
        <f t="shared" si="10"/>
        <v>0</v>
      </c>
      <c r="O44" s="36">
        <f t="shared" si="11"/>
        <v>5</v>
      </c>
      <c r="P44" s="4"/>
      <c r="Q44" s="4"/>
      <c r="R44" s="4"/>
    </row>
    <row r="45" spans="1:24" ht="18.75">
      <c r="A45" s="13">
        <v>188</v>
      </c>
      <c r="B45" s="13">
        <v>1504984957</v>
      </c>
      <c r="C45" s="222" t="s">
        <v>379</v>
      </c>
      <c r="D45" s="221"/>
      <c r="E45" s="16">
        <v>2</v>
      </c>
      <c r="F45" s="16">
        <v>60</v>
      </c>
      <c r="G45" s="57" t="s">
        <v>187</v>
      </c>
      <c r="H45" s="18">
        <f t="shared" si="6"/>
        <v>2</v>
      </c>
      <c r="I45" s="16">
        <f t="shared" si="7"/>
        <v>1.2</v>
      </c>
      <c r="J45" s="16">
        <v>0</v>
      </c>
      <c r="K45" s="16">
        <f t="shared" si="8"/>
        <v>3.2</v>
      </c>
      <c r="L45" s="33">
        <v>1.7124999999999986</v>
      </c>
      <c r="M45" s="34">
        <f t="shared" si="9"/>
        <v>4.9124999999999988</v>
      </c>
      <c r="N45" s="35">
        <f t="shared" si="10"/>
        <v>0</v>
      </c>
      <c r="O45" s="36">
        <f t="shared" si="11"/>
        <v>4.9124999999999988</v>
      </c>
      <c r="P45" s="4"/>
      <c r="Q45" s="4"/>
      <c r="R45" s="4"/>
    </row>
    <row r="46" spans="1:24" ht="18.75">
      <c r="A46" s="13">
        <v>116</v>
      </c>
      <c r="B46" s="13">
        <v>2122596917</v>
      </c>
      <c r="C46" s="222" t="s">
        <v>362</v>
      </c>
      <c r="D46" s="223" t="s">
        <v>217</v>
      </c>
      <c r="E46" s="16">
        <v>2</v>
      </c>
      <c r="F46" s="16">
        <v>60</v>
      </c>
      <c r="G46" s="57" t="s">
        <v>187</v>
      </c>
      <c r="H46" s="18">
        <f t="shared" si="6"/>
        <v>2</v>
      </c>
      <c r="I46" s="16">
        <f t="shared" si="7"/>
        <v>1.2</v>
      </c>
      <c r="J46" s="16">
        <v>0</v>
      </c>
      <c r="K46" s="16">
        <f t="shared" si="8"/>
        <v>3.2</v>
      </c>
      <c r="L46" s="33">
        <v>1.6625000000000014</v>
      </c>
      <c r="M46" s="34">
        <f t="shared" si="9"/>
        <v>4.8625000000000016</v>
      </c>
      <c r="N46" s="35">
        <f t="shared" si="10"/>
        <v>0</v>
      </c>
      <c r="O46" s="36">
        <f t="shared" si="11"/>
        <v>4.8625000000000016</v>
      </c>
      <c r="P46" s="18"/>
      <c r="Q46" s="18"/>
      <c r="R46" s="48"/>
    </row>
    <row r="47" spans="1:24" ht="18.75">
      <c r="A47" s="13">
        <v>179</v>
      </c>
      <c r="B47" s="13">
        <v>1412638269</v>
      </c>
      <c r="C47" s="223" t="s">
        <v>224</v>
      </c>
      <c r="D47" s="221"/>
      <c r="E47" s="16">
        <v>0</v>
      </c>
      <c r="F47" s="16">
        <v>60</v>
      </c>
      <c r="G47" s="57" t="s">
        <v>187</v>
      </c>
      <c r="H47" s="18">
        <f t="shared" si="6"/>
        <v>0</v>
      </c>
      <c r="I47" s="16">
        <f t="shared" si="7"/>
        <v>1.2</v>
      </c>
      <c r="J47" s="16">
        <v>0</v>
      </c>
      <c r="K47" s="16">
        <f t="shared" si="8"/>
        <v>1.2</v>
      </c>
      <c r="L47" s="33">
        <v>3.4</v>
      </c>
      <c r="M47" s="34">
        <f t="shared" si="9"/>
        <v>4.5999999999999996</v>
      </c>
      <c r="N47" s="35">
        <f t="shared" si="10"/>
        <v>0</v>
      </c>
      <c r="O47" s="36">
        <f t="shared" si="11"/>
        <v>4.5999999999999996</v>
      </c>
      <c r="P47" s="4"/>
      <c r="Q47" s="4"/>
      <c r="R47" s="4"/>
    </row>
    <row r="48" spans="1:24" ht="18.75">
      <c r="A48" s="13">
        <v>189</v>
      </c>
      <c r="B48" s="13">
        <v>522812489</v>
      </c>
      <c r="C48" s="222" t="s">
        <v>380</v>
      </c>
      <c r="D48" s="221"/>
      <c r="E48" s="16">
        <v>3</v>
      </c>
      <c r="F48" s="16">
        <v>60</v>
      </c>
      <c r="G48" s="57" t="s">
        <v>187</v>
      </c>
      <c r="H48" s="18">
        <f t="shared" si="6"/>
        <v>3.5</v>
      </c>
      <c r="I48" s="16">
        <f t="shared" si="7"/>
        <v>1.2</v>
      </c>
      <c r="J48" s="16">
        <v>0</v>
      </c>
      <c r="K48" s="16">
        <f t="shared" si="8"/>
        <v>4.7</v>
      </c>
      <c r="L48" s="33">
        <v>-0.14999999999999858</v>
      </c>
      <c r="M48" s="34">
        <f t="shared" si="9"/>
        <v>4.5500000000000016</v>
      </c>
      <c r="N48" s="35">
        <f t="shared" si="10"/>
        <v>0</v>
      </c>
      <c r="O48" s="36">
        <f t="shared" si="11"/>
        <v>4.5500000000000016</v>
      </c>
    </row>
    <row r="49" spans="1:18" ht="18.75">
      <c r="A49" s="13">
        <v>201</v>
      </c>
      <c r="B49" s="13">
        <v>251334814</v>
      </c>
      <c r="C49" s="222" t="s">
        <v>391</v>
      </c>
      <c r="D49" s="221"/>
      <c r="E49" s="16">
        <v>0</v>
      </c>
      <c r="F49" s="16">
        <v>0</v>
      </c>
      <c r="G49" s="57" t="s">
        <v>187</v>
      </c>
      <c r="H49" s="18">
        <f t="shared" si="6"/>
        <v>0</v>
      </c>
      <c r="I49" s="16">
        <f t="shared" si="7"/>
        <v>0</v>
      </c>
      <c r="J49" s="16">
        <v>0</v>
      </c>
      <c r="K49" s="16">
        <f t="shared" si="8"/>
        <v>0</v>
      </c>
      <c r="L49" s="33">
        <v>4.5</v>
      </c>
      <c r="M49" s="34">
        <f t="shared" si="9"/>
        <v>4.5</v>
      </c>
      <c r="N49" s="35">
        <f t="shared" si="10"/>
        <v>0</v>
      </c>
      <c r="O49" s="36">
        <f t="shared" si="11"/>
        <v>4.5</v>
      </c>
    </row>
    <row r="50" spans="1:18" ht="18.75">
      <c r="A50" s="13">
        <v>191</v>
      </c>
      <c r="B50" s="13">
        <v>1037173857</v>
      </c>
      <c r="C50" s="222" t="s">
        <v>382</v>
      </c>
      <c r="D50" s="221"/>
      <c r="E50" s="16">
        <v>2</v>
      </c>
      <c r="F50" s="16">
        <v>60</v>
      </c>
      <c r="G50" s="57" t="s">
        <v>187</v>
      </c>
      <c r="H50" s="18">
        <f t="shared" si="6"/>
        <v>2</v>
      </c>
      <c r="I50" s="16">
        <f t="shared" si="7"/>
        <v>1.2</v>
      </c>
      <c r="J50" s="16">
        <v>0</v>
      </c>
      <c r="K50" s="16">
        <f t="shared" si="8"/>
        <v>3.2</v>
      </c>
      <c r="L50" s="33">
        <v>1.2249999999999996</v>
      </c>
      <c r="M50" s="34">
        <f t="shared" si="9"/>
        <v>4.4249999999999998</v>
      </c>
      <c r="N50" s="35">
        <f t="shared" si="10"/>
        <v>0</v>
      </c>
      <c r="O50" s="36">
        <f t="shared" si="11"/>
        <v>4.4249999999999998</v>
      </c>
    </row>
    <row r="51" spans="1:18" ht="18.75">
      <c r="A51" s="13">
        <v>187</v>
      </c>
      <c r="B51" s="13">
        <v>1241038267</v>
      </c>
      <c r="C51" s="222" t="s">
        <v>378</v>
      </c>
      <c r="D51" s="221"/>
      <c r="E51" s="16">
        <v>2</v>
      </c>
      <c r="F51" s="16">
        <v>60</v>
      </c>
      <c r="G51" s="57" t="s">
        <v>187</v>
      </c>
      <c r="H51" s="18">
        <f t="shared" si="6"/>
        <v>2</v>
      </c>
      <c r="I51" s="16">
        <f t="shared" si="7"/>
        <v>1.2</v>
      </c>
      <c r="J51" s="16">
        <v>0</v>
      </c>
      <c r="K51" s="16">
        <f t="shared" si="8"/>
        <v>3.2</v>
      </c>
      <c r="L51" s="33">
        <v>0.53749999999999964</v>
      </c>
      <c r="M51" s="34">
        <f t="shared" si="9"/>
        <v>3.7374999999999998</v>
      </c>
      <c r="N51" s="35">
        <f t="shared" si="10"/>
        <v>0</v>
      </c>
      <c r="O51" s="36">
        <f t="shared" si="11"/>
        <v>3.7374999999999998</v>
      </c>
    </row>
    <row r="52" spans="1:18" ht="18.75">
      <c r="A52" s="13">
        <v>167</v>
      </c>
      <c r="B52" s="13">
        <v>1173807161</v>
      </c>
      <c r="C52" s="222" t="s">
        <v>324</v>
      </c>
      <c r="D52" s="220"/>
      <c r="E52" s="16">
        <v>0</v>
      </c>
      <c r="F52" s="16">
        <v>40</v>
      </c>
      <c r="G52" s="57" t="s">
        <v>187</v>
      </c>
      <c r="H52" s="18">
        <f t="shared" si="6"/>
        <v>0</v>
      </c>
      <c r="I52" s="16">
        <f t="shared" si="7"/>
        <v>0.8</v>
      </c>
      <c r="J52" s="16">
        <v>0</v>
      </c>
      <c r="K52" s="16">
        <f t="shared" si="8"/>
        <v>0.8</v>
      </c>
      <c r="L52" s="33">
        <v>2.8</v>
      </c>
      <c r="M52" s="34">
        <f t="shared" si="9"/>
        <v>3.5999999999999996</v>
      </c>
      <c r="N52" s="35">
        <f t="shared" si="10"/>
        <v>0</v>
      </c>
      <c r="O52" s="36">
        <f t="shared" si="11"/>
        <v>3.5999999999999996</v>
      </c>
    </row>
    <row r="53" spans="1:18" ht="18.75">
      <c r="A53" s="14">
        <v>33</v>
      </c>
      <c r="B53" s="13">
        <v>1006436515</v>
      </c>
      <c r="C53" s="222" t="s">
        <v>355</v>
      </c>
      <c r="D53" s="223" t="s">
        <v>79</v>
      </c>
      <c r="E53" s="16">
        <v>0</v>
      </c>
      <c r="F53" s="16">
        <v>0</v>
      </c>
      <c r="G53" s="57" t="s">
        <v>187</v>
      </c>
      <c r="H53" s="18">
        <f t="shared" si="6"/>
        <v>0</v>
      </c>
      <c r="I53" s="16">
        <f t="shared" si="7"/>
        <v>0</v>
      </c>
      <c r="J53" s="16">
        <v>0</v>
      </c>
      <c r="K53" s="16">
        <f t="shared" si="8"/>
        <v>0</v>
      </c>
      <c r="L53" s="33">
        <v>3.45</v>
      </c>
      <c r="M53" s="34">
        <f t="shared" si="9"/>
        <v>3.45</v>
      </c>
      <c r="N53" s="35">
        <f t="shared" si="10"/>
        <v>0</v>
      </c>
      <c r="O53" s="36">
        <f t="shared" si="11"/>
        <v>3.45</v>
      </c>
      <c r="P53" s="64"/>
      <c r="Q53" s="64"/>
    </row>
    <row r="54" spans="1:18" ht="18.75">
      <c r="A54" s="13">
        <v>203</v>
      </c>
      <c r="B54" s="13">
        <v>382695365</v>
      </c>
      <c r="C54" s="222" t="s">
        <v>393</v>
      </c>
      <c r="D54" s="221"/>
      <c r="E54" s="16">
        <v>2</v>
      </c>
      <c r="F54" s="16">
        <v>50</v>
      </c>
      <c r="G54" s="57" t="s">
        <v>187</v>
      </c>
      <c r="H54" s="18">
        <f t="shared" si="6"/>
        <v>2</v>
      </c>
      <c r="I54" s="16">
        <f t="shared" si="7"/>
        <v>1</v>
      </c>
      <c r="J54" s="16">
        <v>0</v>
      </c>
      <c r="K54" s="16">
        <f t="shared" si="8"/>
        <v>3</v>
      </c>
      <c r="L54" s="33">
        <v>0.42500000000000071</v>
      </c>
      <c r="M54" s="34">
        <f t="shared" si="9"/>
        <v>3.4250000000000007</v>
      </c>
      <c r="N54" s="35">
        <f t="shared" si="10"/>
        <v>0</v>
      </c>
      <c r="O54" s="36">
        <f t="shared" si="11"/>
        <v>3.4250000000000007</v>
      </c>
    </row>
    <row r="55" spans="1:18" ht="18.75">
      <c r="A55" s="13">
        <v>143</v>
      </c>
      <c r="B55" s="13">
        <v>1963007427</v>
      </c>
      <c r="C55" s="222" t="s">
        <v>367</v>
      </c>
      <c r="D55" s="222" t="s">
        <v>270</v>
      </c>
      <c r="E55" s="16">
        <v>0</v>
      </c>
      <c r="F55" s="16">
        <v>0</v>
      </c>
      <c r="G55" s="57" t="s">
        <v>187</v>
      </c>
      <c r="H55" s="18">
        <f t="shared" si="6"/>
        <v>0</v>
      </c>
      <c r="I55" s="16">
        <f t="shared" si="7"/>
        <v>0</v>
      </c>
      <c r="J55" s="16">
        <v>0</v>
      </c>
      <c r="K55" s="16">
        <f t="shared" si="8"/>
        <v>0</v>
      </c>
      <c r="L55" s="33">
        <v>3.3374999999999995</v>
      </c>
      <c r="M55" s="34">
        <f t="shared" si="9"/>
        <v>3.3374999999999995</v>
      </c>
      <c r="N55" s="35">
        <f t="shared" si="10"/>
        <v>0</v>
      </c>
      <c r="O55" s="36">
        <f t="shared" si="11"/>
        <v>3.3374999999999995</v>
      </c>
      <c r="P55" s="64"/>
      <c r="Q55" s="64"/>
      <c r="R55" s="67"/>
    </row>
    <row r="56" spans="1:18" ht="18.75">
      <c r="A56" s="13">
        <v>144</v>
      </c>
      <c r="B56" s="13">
        <v>1763923855</v>
      </c>
      <c r="C56" s="222" t="s">
        <v>269</v>
      </c>
      <c r="D56" s="225"/>
      <c r="E56" s="16">
        <v>0</v>
      </c>
      <c r="F56" s="16">
        <v>0</v>
      </c>
      <c r="G56" s="57" t="s">
        <v>187</v>
      </c>
      <c r="H56" s="18">
        <f t="shared" si="6"/>
        <v>0</v>
      </c>
      <c r="I56" s="16">
        <f t="shared" si="7"/>
        <v>0</v>
      </c>
      <c r="J56" s="16">
        <v>0</v>
      </c>
      <c r="K56" s="16">
        <f t="shared" si="8"/>
        <v>0</v>
      </c>
      <c r="L56" s="33">
        <v>3.2</v>
      </c>
      <c r="M56" s="34">
        <f t="shared" si="9"/>
        <v>3.2</v>
      </c>
      <c r="N56" s="35">
        <f t="shared" si="10"/>
        <v>0</v>
      </c>
      <c r="O56" s="36">
        <f t="shared" si="11"/>
        <v>3.2</v>
      </c>
    </row>
    <row r="57" spans="1:18" ht="18.75">
      <c r="A57" s="13">
        <v>199</v>
      </c>
      <c r="B57" s="13">
        <v>1190213504</v>
      </c>
      <c r="C57" s="222" t="s">
        <v>400</v>
      </c>
      <c r="D57" s="221"/>
      <c r="E57" s="16">
        <v>0</v>
      </c>
      <c r="F57" s="16">
        <v>20</v>
      </c>
      <c r="G57" s="57" t="s">
        <v>187</v>
      </c>
      <c r="H57" s="18">
        <f t="shared" si="6"/>
        <v>0</v>
      </c>
      <c r="I57" s="16">
        <f t="shared" si="7"/>
        <v>0.4</v>
      </c>
      <c r="J57" s="16">
        <v>0</v>
      </c>
      <c r="K57" s="16">
        <f t="shared" si="8"/>
        <v>0.4</v>
      </c>
      <c r="L57" s="33">
        <v>2.4</v>
      </c>
      <c r="M57" s="34">
        <f t="shared" si="9"/>
        <v>2.8</v>
      </c>
      <c r="N57" s="35">
        <f t="shared" si="10"/>
        <v>0</v>
      </c>
      <c r="O57" s="36">
        <f t="shared" si="11"/>
        <v>2.8</v>
      </c>
    </row>
    <row r="58" spans="1:18" ht="18.75">
      <c r="A58" s="13">
        <v>152</v>
      </c>
      <c r="B58" s="13">
        <v>808637979</v>
      </c>
      <c r="C58" s="222" t="s">
        <v>288</v>
      </c>
      <c r="D58" s="222" t="s">
        <v>277</v>
      </c>
      <c r="E58" s="16">
        <v>0</v>
      </c>
      <c r="F58" s="16">
        <v>17</v>
      </c>
      <c r="G58" s="57" t="s">
        <v>187</v>
      </c>
      <c r="H58" s="18">
        <f t="shared" si="6"/>
        <v>0</v>
      </c>
      <c r="I58" s="16">
        <f t="shared" si="7"/>
        <v>0.34</v>
      </c>
      <c r="J58" s="16">
        <v>0</v>
      </c>
      <c r="K58" s="16">
        <f t="shared" si="8"/>
        <v>0.34</v>
      </c>
      <c r="L58" s="33">
        <v>1.6400000000000001</v>
      </c>
      <c r="M58" s="34">
        <f t="shared" si="9"/>
        <v>1.9800000000000002</v>
      </c>
      <c r="N58" s="35">
        <f t="shared" si="10"/>
        <v>0</v>
      </c>
      <c r="O58" s="36">
        <f t="shared" si="11"/>
        <v>1.9800000000000002</v>
      </c>
    </row>
    <row r="59" spans="1:18" ht="18.75">
      <c r="A59" s="13">
        <v>207</v>
      </c>
      <c r="B59" s="13">
        <v>721273803</v>
      </c>
      <c r="C59" s="226" t="s">
        <v>399</v>
      </c>
      <c r="D59" s="221"/>
      <c r="E59" s="16">
        <v>0</v>
      </c>
      <c r="F59" s="16">
        <v>0</v>
      </c>
      <c r="G59" s="57" t="s">
        <v>187</v>
      </c>
      <c r="H59" s="18">
        <f t="shared" si="6"/>
        <v>0</v>
      </c>
      <c r="I59" s="16">
        <f t="shared" si="7"/>
        <v>0</v>
      </c>
      <c r="J59" s="16">
        <v>0</v>
      </c>
      <c r="K59" s="16">
        <f t="shared" si="8"/>
        <v>0</v>
      </c>
      <c r="L59" s="33">
        <v>1.425</v>
      </c>
      <c r="M59" s="34">
        <f t="shared" si="9"/>
        <v>1.425</v>
      </c>
      <c r="N59" s="35">
        <f t="shared" si="10"/>
        <v>0</v>
      </c>
      <c r="O59" s="36">
        <f t="shared" si="11"/>
        <v>1.425</v>
      </c>
    </row>
    <row r="60" spans="1:18" ht="18.75">
      <c r="A60" s="13">
        <v>204</v>
      </c>
      <c r="B60" s="13">
        <v>1449474852</v>
      </c>
      <c r="C60" s="222" t="s">
        <v>394</v>
      </c>
      <c r="D60" s="221"/>
      <c r="E60" s="16">
        <v>0</v>
      </c>
      <c r="F60" s="16">
        <v>0</v>
      </c>
      <c r="G60" s="57" t="s">
        <v>187</v>
      </c>
      <c r="H60" s="18">
        <f t="shared" si="6"/>
        <v>0</v>
      </c>
      <c r="I60" s="16">
        <f t="shared" si="7"/>
        <v>0</v>
      </c>
      <c r="J60" s="16">
        <v>0</v>
      </c>
      <c r="K60" s="16">
        <f t="shared" si="8"/>
        <v>0</v>
      </c>
      <c r="L60" s="33">
        <v>1</v>
      </c>
      <c r="M60" s="34">
        <f t="shared" si="9"/>
        <v>1</v>
      </c>
      <c r="N60" s="35">
        <f t="shared" si="10"/>
        <v>0</v>
      </c>
      <c r="O60" s="36">
        <f t="shared" si="11"/>
        <v>1</v>
      </c>
    </row>
    <row r="61" spans="1:18" ht="18.75">
      <c r="A61" s="13">
        <v>212</v>
      </c>
      <c r="B61" s="13">
        <v>2133045883</v>
      </c>
      <c r="C61" s="222" t="s">
        <v>405</v>
      </c>
      <c r="D61" s="221"/>
      <c r="E61" s="16">
        <v>0</v>
      </c>
      <c r="F61" s="16">
        <v>0</v>
      </c>
      <c r="G61" s="57" t="s">
        <v>187</v>
      </c>
      <c r="H61" s="18">
        <f t="shared" si="6"/>
        <v>0</v>
      </c>
      <c r="I61" s="16">
        <f t="shared" si="7"/>
        <v>0</v>
      </c>
      <c r="J61" s="16">
        <v>0</v>
      </c>
      <c r="K61" s="16">
        <v>0</v>
      </c>
      <c r="L61" s="33">
        <v>1</v>
      </c>
      <c r="M61" s="34">
        <f t="shared" si="9"/>
        <v>1</v>
      </c>
      <c r="N61" s="35">
        <f t="shared" si="10"/>
        <v>0</v>
      </c>
      <c r="O61" s="36">
        <f t="shared" si="11"/>
        <v>1</v>
      </c>
    </row>
    <row r="62" spans="1:18" ht="18.75">
      <c r="A62" s="14">
        <v>122</v>
      </c>
      <c r="B62" s="13">
        <v>1940099728</v>
      </c>
      <c r="C62" s="223" t="s">
        <v>228</v>
      </c>
      <c r="D62" s="224"/>
      <c r="E62" s="16">
        <v>0</v>
      </c>
      <c r="F62" s="16">
        <v>0</v>
      </c>
      <c r="G62" s="57" t="s">
        <v>187</v>
      </c>
      <c r="H62" s="18">
        <f t="shared" si="6"/>
        <v>0</v>
      </c>
      <c r="I62" s="16">
        <f t="shared" si="7"/>
        <v>0</v>
      </c>
      <c r="J62" s="16">
        <v>0</v>
      </c>
      <c r="K62" s="16">
        <f t="shared" ref="K62:K79" si="12">SUM(I62+H62+J62)</f>
        <v>0</v>
      </c>
      <c r="L62" s="33">
        <v>0.4</v>
      </c>
      <c r="M62" s="34">
        <f t="shared" si="9"/>
        <v>0.4</v>
      </c>
      <c r="N62" s="35">
        <f t="shared" si="10"/>
        <v>0</v>
      </c>
      <c r="O62" s="36">
        <f t="shared" si="11"/>
        <v>0.4</v>
      </c>
      <c r="P62" s="64"/>
      <c r="Q62" s="64"/>
      <c r="R62" s="67"/>
    </row>
    <row r="63" spans="1:18" ht="18.75">
      <c r="A63" s="14">
        <v>34</v>
      </c>
      <c r="B63" s="13">
        <v>2021794494</v>
      </c>
      <c r="C63" s="223" t="s">
        <v>80</v>
      </c>
      <c r="D63" s="224"/>
      <c r="E63" s="16">
        <v>0</v>
      </c>
      <c r="F63" s="16">
        <v>0</v>
      </c>
      <c r="G63" s="57" t="s">
        <v>187</v>
      </c>
      <c r="H63" s="18">
        <f t="shared" si="6"/>
        <v>0</v>
      </c>
      <c r="I63" s="16">
        <f t="shared" si="7"/>
        <v>0</v>
      </c>
      <c r="J63" s="16">
        <v>0</v>
      </c>
      <c r="K63" s="16">
        <f t="shared" si="12"/>
        <v>0</v>
      </c>
      <c r="L63" s="33">
        <v>0</v>
      </c>
      <c r="M63" s="34">
        <f t="shared" si="9"/>
        <v>0</v>
      </c>
      <c r="N63" s="35">
        <f t="shared" si="10"/>
        <v>0</v>
      </c>
      <c r="O63" s="36">
        <f t="shared" si="11"/>
        <v>0</v>
      </c>
      <c r="P63" s="64"/>
      <c r="Q63" s="64"/>
      <c r="R63" s="67"/>
    </row>
    <row r="64" spans="1:18" ht="18.75">
      <c r="A64" s="13">
        <v>170</v>
      </c>
      <c r="B64" s="13">
        <v>1659068972</v>
      </c>
      <c r="C64" s="222" t="s">
        <v>320</v>
      </c>
      <c r="D64" s="221"/>
      <c r="E64" s="16">
        <v>0</v>
      </c>
      <c r="F64" s="16">
        <v>0</v>
      </c>
      <c r="G64" s="57" t="s">
        <v>187</v>
      </c>
      <c r="H64" s="18">
        <f t="shared" si="6"/>
        <v>0</v>
      </c>
      <c r="I64" s="16">
        <f t="shared" si="7"/>
        <v>0</v>
      </c>
      <c r="J64" s="16">
        <v>0</v>
      </c>
      <c r="K64" s="16">
        <f t="shared" si="12"/>
        <v>0</v>
      </c>
      <c r="L64" s="33">
        <v>0</v>
      </c>
      <c r="M64" s="34">
        <f t="shared" si="9"/>
        <v>0</v>
      </c>
      <c r="N64" s="35">
        <f t="shared" si="10"/>
        <v>0</v>
      </c>
      <c r="O64" s="36">
        <f t="shared" si="11"/>
        <v>0</v>
      </c>
    </row>
    <row r="65" spans="1:18" ht="18.75">
      <c r="A65" s="13">
        <v>118</v>
      </c>
      <c r="B65" s="13">
        <v>2018112397</v>
      </c>
      <c r="C65" s="222" t="s">
        <v>342</v>
      </c>
      <c r="D65" s="223" t="s">
        <v>290</v>
      </c>
      <c r="E65" s="16">
        <v>0</v>
      </c>
      <c r="F65" s="16">
        <v>0</v>
      </c>
      <c r="G65" s="57" t="s">
        <v>187</v>
      </c>
      <c r="H65" s="18">
        <f t="shared" si="6"/>
        <v>0</v>
      </c>
      <c r="I65" s="16">
        <f t="shared" si="7"/>
        <v>0</v>
      </c>
      <c r="J65" s="16">
        <v>0</v>
      </c>
      <c r="K65" s="16">
        <f t="shared" si="12"/>
        <v>0</v>
      </c>
      <c r="L65" s="33">
        <v>0</v>
      </c>
      <c r="M65" s="34">
        <f t="shared" si="9"/>
        <v>0</v>
      </c>
      <c r="N65" s="35">
        <f t="shared" si="10"/>
        <v>0</v>
      </c>
      <c r="O65" s="36">
        <f t="shared" si="11"/>
        <v>0</v>
      </c>
      <c r="P65" s="64"/>
      <c r="Q65" s="64"/>
      <c r="R65" s="86"/>
    </row>
    <row r="66" spans="1:18" ht="18.75">
      <c r="A66" s="14">
        <v>92</v>
      </c>
      <c r="B66" s="13">
        <v>1367873925</v>
      </c>
      <c r="C66" s="222" t="s">
        <v>398</v>
      </c>
      <c r="D66" s="223" t="s">
        <v>191</v>
      </c>
      <c r="E66" s="16">
        <v>0</v>
      </c>
      <c r="F66" s="16">
        <v>0</v>
      </c>
      <c r="G66" s="57" t="s">
        <v>187</v>
      </c>
      <c r="H66" s="18">
        <f t="shared" si="6"/>
        <v>0</v>
      </c>
      <c r="I66" s="16">
        <f t="shared" si="7"/>
        <v>0</v>
      </c>
      <c r="J66" s="16">
        <v>0</v>
      </c>
      <c r="K66" s="16">
        <f t="shared" si="12"/>
        <v>0</v>
      </c>
      <c r="L66" s="33">
        <v>0</v>
      </c>
      <c r="M66" s="34">
        <f t="shared" si="9"/>
        <v>0</v>
      </c>
      <c r="N66" s="35">
        <f t="shared" si="10"/>
        <v>0</v>
      </c>
      <c r="O66" s="36">
        <f t="shared" si="11"/>
        <v>0</v>
      </c>
      <c r="P66" s="64"/>
      <c r="Q66" s="64"/>
      <c r="R66" s="67"/>
    </row>
    <row r="67" spans="1:18" ht="18.75">
      <c r="A67" s="13">
        <v>127</v>
      </c>
      <c r="B67" s="13">
        <v>615908706</v>
      </c>
      <c r="C67" s="222" t="s">
        <v>364</v>
      </c>
      <c r="D67" s="225" t="s">
        <v>240</v>
      </c>
      <c r="E67" s="16">
        <v>0</v>
      </c>
      <c r="F67" s="16">
        <v>0</v>
      </c>
      <c r="G67" s="57" t="s">
        <v>187</v>
      </c>
      <c r="H67" s="18">
        <f t="shared" si="6"/>
        <v>0</v>
      </c>
      <c r="I67" s="16">
        <f t="shared" si="7"/>
        <v>0</v>
      </c>
      <c r="J67" s="16">
        <v>0</v>
      </c>
      <c r="K67" s="16">
        <f t="shared" si="12"/>
        <v>0</v>
      </c>
      <c r="L67" s="33">
        <v>0</v>
      </c>
      <c r="M67" s="34">
        <f t="shared" si="9"/>
        <v>0</v>
      </c>
      <c r="N67" s="35">
        <f t="shared" si="10"/>
        <v>0</v>
      </c>
      <c r="O67" s="36">
        <f t="shared" si="11"/>
        <v>0</v>
      </c>
      <c r="P67" s="64"/>
      <c r="Q67" s="64"/>
      <c r="R67" s="67"/>
    </row>
    <row r="68" spans="1:18" ht="18.75">
      <c r="A68" s="14">
        <v>49</v>
      </c>
      <c r="B68" s="13">
        <v>311361673</v>
      </c>
      <c r="C68" s="223" t="s">
        <v>358</v>
      </c>
      <c r="D68" s="224" t="s">
        <v>95</v>
      </c>
      <c r="E68" s="16">
        <v>0</v>
      </c>
      <c r="F68" s="16">
        <v>0</v>
      </c>
      <c r="G68" s="57" t="s">
        <v>187</v>
      </c>
      <c r="H68" s="18">
        <f t="shared" si="6"/>
        <v>0</v>
      </c>
      <c r="I68" s="16">
        <f t="shared" si="7"/>
        <v>0</v>
      </c>
      <c r="J68" s="16">
        <v>0</v>
      </c>
      <c r="K68" s="16">
        <f t="shared" si="12"/>
        <v>0</v>
      </c>
      <c r="L68" s="33">
        <v>0</v>
      </c>
      <c r="M68" s="34">
        <f t="shared" si="9"/>
        <v>0</v>
      </c>
      <c r="N68" s="35">
        <f t="shared" si="10"/>
        <v>0</v>
      </c>
      <c r="O68" s="36">
        <f t="shared" si="11"/>
        <v>0</v>
      </c>
      <c r="P68" s="64"/>
      <c r="Q68" s="64"/>
      <c r="R68" s="64"/>
    </row>
    <row r="69" spans="1:18" ht="18.75">
      <c r="A69" s="13">
        <v>169</v>
      </c>
      <c r="B69" s="13">
        <v>1280938546</v>
      </c>
      <c r="C69" s="222" t="s">
        <v>370</v>
      </c>
      <c r="D69" s="220"/>
      <c r="E69" s="16">
        <v>0</v>
      </c>
      <c r="F69" s="16">
        <v>0</v>
      </c>
      <c r="G69" s="57" t="s">
        <v>187</v>
      </c>
      <c r="H69" s="18">
        <f t="shared" ref="H69:H79" si="13">E69+IF(E69&gt;2,(E69-2)*0.5,0)</f>
        <v>0</v>
      </c>
      <c r="I69" s="16">
        <f t="shared" ref="I69:I79" si="14">F69/$T$14</f>
        <v>0</v>
      </c>
      <c r="J69" s="16">
        <v>0</v>
      </c>
      <c r="K69" s="16">
        <f t="shared" si="12"/>
        <v>0</v>
      </c>
      <c r="L69" s="33">
        <v>0</v>
      </c>
      <c r="M69" s="34">
        <f t="shared" ref="M69:M79" si="15">K69+L69</f>
        <v>0</v>
      </c>
      <c r="N69" s="35">
        <f t="shared" ref="N69:N79" si="16">VLOOKUP(G69,$S$3:$T$10,2,FALSE)</f>
        <v>0</v>
      </c>
      <c r="O69" s="36">
        <f t="shared" ref="O69:O79" si="17">M69-N69</f>
        <v>0</v>
      </c>
    </row>
    <row r="70" spans="1:18" ht="18.75">
      <c r="A70" s="14">
        <v>1</v>
      </c>
      <c r="B70" s="13">
        <v>1782151946</v>
      </c>
      <c r="C70" s="222" t="s">
        <v>351</v>
      </c>
      <c r="D70" s="223" t="s">
        <v>26</v>
      </c>
      <c r="E70" s="16">
        <v>0</v>
      </c>
      <c r="F70" s="16">
        <v>0</v>
      </c>
      <c r="G70" s="57" t="s">
        <v>187</v>
      </c>
      <c r="H70" s="18">
        <f t="shared" si="13"/>
        <v>0</v>
      </c>
      <c r="I70" s="16">
        <f t="shared" si="14"/>
        <v>0</v>
      </c>
      <c r="J70" s="16">
        <v>0</v>
      </c>
      <c r="K70" s="16">
        <f t="shared" si="12"/>
        <v>0</v>
      </c>
      <c r="L70" s="33">
        <v>0</v>
      </c>
      <c r="M70" s="34">
        <f t="shared" si="15"/>
        <v>0</v>
      </c>
      <c r="N70" s="35">
        <f t="shared" si="16"/>
        <v>0</v>
      </c>
      <c r="O70" s="36">
        <f t="shared" si="17"/>
        <v>0</v>
      </c>
      <c r="P70" s="64"/>
      <c r="Q70" s="64"/>
      <c r="R70" s="64"/>
    </row>
    <row r="71" spans="1:18" ht="18.75">
      <c r="A71" s="13">
        <v>155</v>
      </c>
      <c r="B71" s="13">
        <v>1532576874</v>
      </c>
      <c r="C71" s="222" t="s">
        <v>368</v>
      </c>
      <c r="D71" s="222" t="s">
        <v>283</v>
      </c>
      <c r="E71" s="16">
        <v>0</v>
      </c>
      <c r="F71" s="16">
        <v>0</v>
      </c>
      <c r="G71" s="57" t="s">
        <v>187</v>
      </c>
      <c r="H71" s="18">
        <f t="shared" si="13"/>
        <v>0</v>
      </c>
      <c r="I71" s="16">
        <f t="shared" si="14"/>
        <v>0</v>
      </c>
      <c r="J71" s="16">
        <v>0</v>
      </c>
      <c r="K71" s="16">
        <f t="shared" si="12"/>
        <v>0</v>
      </c>
      <c r="L71" s="33">
        <v>0</v>
      </c>
      <c r="M71" s="34">
        <f t="shared" si="15"/>
        <v>0</v>
      </c>
      <c r="N71" s="35">
        <f t="shared" si="16"/>
        <v>0</v>
      </c>
      <c r="O71" s="36">
        <f t="shared" si="17"/>
        <v>0</v>
      </c>
    </row>
    <row r="72" spans="1:18" ht="18.75">
      <c r="A72" s="14">
        <v>43</v>
      </c>
      <c r="B72" s="13">
        <v>1853818182</v>
      </c>
      <c r="C72" s="223" t="s">
        <v>356</v>
      </c>
      <c r="D72" s="223" t="s">
        <v>89</v>
      </c>
      <c r="E72" s="16">
        <v>0</v>
      </c>
      <c r="F72" s="16">
        <v>0</v>
      </c>
      <c r="G72" s="57" t="s">
        <v>187</v>
      </c>
      <c r="H72" s="18">
        <f t="shared" si="13"/>
        <v>0</v>
      </c>
      <c r="I72" s="16">
        <f t="shared" si="14"/>
        <v>0</v>
      </c>
      <c r="J72" s="16">
        <v>0</v>
      </c>
      <c r="K72" s="16">
        <f t="shared" si="12"/>
        <v>0</v>
      </c>
      <c r="L72" s="33">
        <v>0</v>
      </c>
      <c r="M72" s="34">
        <f t="shared" si="15"/>
        <v>0</v>
      </c>
      <c r="N72" s="35">
        <f t="shared" si="16"/>
        <v>0</v>
      </c>
      <c r="O72" s="36">
        <f t="shared" si="17"/>
        <v>0</v>
      </c>
      <c r="P72" s="64"/>
      <c r="Q72" s="64"/>
    </row>
    <row r="73" spans="1:18" ht="18.75">
      <c r="A73" s="14">
        <v>53</v>
      </c>
      <c r="B73" s="13">
        <v>500959924</v>
      </c>
      <c r="C73" s="222" t="s">
        <v>359</v>
      </c>
      <c r="D73" s="224" t="s">
        <v>99</v>
      </c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4"/>
        <v>0</v>
      </c>
      <c r="J73" s="16">
        <v>0</v>
      </c>
      <c r="K73" s="16">
        <f t="shared" si="12"/>
        <v>0</v>
      </c>
      <c r="L73" s="33">
        <v>0</v>
      </c>
      <c r="M73" s="34">
        <f t="shared" si="15"/>
        <v>0</v>
      </c>
      <c r="N73" s="35">
        <f t="shared" si="16"/>
        <v>0</v>
      </c>
      <c r="O73" s="36">
        <f t="shared" si="17"/>
        <v>0</v>
      </c>
      <c r="P73" s="64"/>
      <c r="Q73" s="64"/>
      <c r="R73" s="64"/>
    </row>
    <row r="74" spans="1:18" ht="18.75">
      <c r="A74" s="14">
        <v>10</v>
      </c>
      <c r="B74" s="13">
        <v>2108977014</v>
      </c>
      <c r="C74" s="222" t="s">
        <v>353</v>
      </c>
      <c r="D74" s="223" t="s">
        <v>49</v>
      </c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4"/>
        <v>0</v>
      </c>
      <c r="J74" s="16">
        <v>0</v>
      </c>
      <c r="K74" s="16">
        <f t="shared" si="12"/>
        <v>0</v>
      </c>
      <c r="L74" s="33">
        <v>0</v>
      </c>
      <c r="M74" s="34">
        <f t="shared" si="15"/>
        <v>0</v>
      </c>
      <c r="N74" s="35">
        <f t="shared" si="16"/>
        <v>0</v>
      </c>
      <c r="O74" s="36">
        <f t="shared" si="17"/>
        <v>0</v>
      </c>
      <c r="P74" s="64"/>
      <c r="Q74" s="64"/>
      <c r="R74" s="64"/>
    </row>
    <row r="75" spans="1:18" ht="18.75">
      <c r="A75" s="13">
        <v>164</v>
      </c>
      <c r="B75" s="13">
        <v>1005320430</v>
      </c>
      <c r="C75" s="222" t="s">
        <v>294</v>
      </c>
      <c r="D75" s="220"/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4"/>
        <v>0</v>
      </c>
      <c r="J75" s="16">
        <v>0</v>
      </c>
      <c r="K75" s="16">
        <f t="shared" si="12"/>
        <v>0</v>
      </c>
      <c r="L75" s="33">
        <v>0</v>
      </c>
      <c r="M75" s="34">
        <f t="shared" si="15"/>
        <v>0</v>
      </c>
      <c r="N75" s="35">
        <f t="shared" si="16"/>
        <v>0</v>
      </c>
      <c r="O75" s="36">
        <f t="shared" si="17"/>
        <v>0</v>
      </c>
    </row>
    <row r="76" spans="1:18" ht="18.75">
      <c r="A76" s="13">
        <v>181</v>
      </c>
      <c r="B76" s="13">
        <v>1467442697</v>
      </c>
      <c r="C76" s="222" t="s">
        <v>341</v>
      </c>
      <c r="D76" s="221"/>
      <c r="E76" s="16">
        <v>0</v>
      </c>
      <c r="F76" s="16">
        <v>0</v>
      </c>
      <c r="G76" s="57" t="s">
        <v>187</v>
      </c>
      <c r="H76" s="18">
        <f t="shared" si="13"/>
        <v>0</v>
      </c>
      <c r="I76" s="16">
        <f t="shared" si="14"/>
        <v>0</v>
      </c>
      <c r="J76" s="16">
        <v>0</v>
      </c>
      <c r="K76" s="16">
        <f t="shared" si="12"/>
        <v>0</v>
      </c>
      <c r="L76" s="33">
        <v>0</v>
      </c>
      <c r="M76" s="34">
        <f t="shared" si="15"/>
        <v>0</v>
      </c>
      <c r="N76" s="35">
        <f t="shared" si="16"/>
        <v>0</v>
      </c>
      <c r="O76" s="36">
        <f t="shared" si="17"/>
        <v>0</v>
      </c>
    </row>
    <row r="77" spans="1:18" ht="18.75">
      <c r="A77" s="13">
        <v>176</v>
      </c>
      <c r="B77" s="13">
        <v>128748910</v>
      </c>
      <c r="C77" s="222" t="s">
        <v>328</v>
      </c>
      <c r="D77" s="221"/>
      <c r="E77" s="16">
        <v>0</v>
      </c>
      <c r="F77" s="16">
        <v>0</v>
      </c>
      <c r="G77" s="57" t="s">
        <v>187</v>
      </c>
      <c r="H77" s="18">
        <f t="shared" si="13"/>
        <v>0</v>
      </c>
      <c r="I77" s="16">
        <f t="shared" si="14"/>
        <v>0</v>
      </c>
      <c r="J77" s="16">
        <v>0</v>
      </c>
      <c r="K77" s="16">
        <f t="shared" si="12"/>
        <v>0</v>
      </c>
      <c r="L77" s="33">
        <v>0</v>
      </c>
      <c r="M77" s="34">
        <f t="shared" si="15"/>
        <v>0</v>
      </c>
      <c r="N77" s="35">
        <f t="shared" si="16"/>
        <v>0</v>
      </c>
      <c r="O77" s="36">
        <f t="shared" si="17"/>
        <v>0</v>
      </c>
    </row>
    <row r="78" spans="1:18" ht="18.75">
      <c r="A78" s="13">
        <v>173</v>
      </c>
      <c r="B78" s="13">
        <v>1106175185</v>
      </c>
      <c r="C78" s="222" t="s">
        <v>329</v>
      </c>
      <c r="D78" s="221"/>
      <c r="E78" s="16">
        <v>0</v>
      </c>
      <c r="F78" s="16">
        <v>0</v>
      </c>
      <c r="G78" s="57" t="s">
        <v>187</v>
      </c>
      <c r="H78" s="18">
        <f t="shared" si="13"/>
        <v>0</v>
      </c>
      <c r="I78" s="16">
        <f t="shared" si="14"/>
        <v>0</v>
      </c>
      <c r="J78" s="16">
        <v>0</v>
      </c>
      <c r="K78" s="16">
        <f t="shared" si="12"/>
        <v>0</v>
      </c>
      <c r="L78" s="33">
        <v>0</v>
      </c>
      <c r="M78" s="34">
        <f t="shared" si="15"/>
        <v>0</v>
      </c>
      <c r="N78" s="35">
        <f t="shared" si="16"/>
        <v>0</v>
      </c>
      <c r="O78" s="36">
        <f t="shared" si="17"/>
        <v>0</v>
      </c>
    </row>
    <row r="79" spans="1:18" ht="18.75">
      <c r="A79" s="13">
        <v>180</v>
      </c>
      <c r="B79" s="13">
        <v>24633249</v>
      </c>
      <c r="C79" s="223" t="s">
        <v>339</v>
      </c>
      <c r="D79" s="221"/>
      <c r="E79" s="16">
        <v>0</v>
      </c>
      <c r="F79" s="16">
        <v>0</v>
      </c>
      <c r="G79" s="57" t="s">
        <v>187</v>
      </c>
      <c r="H79" s="18">
        <f t="shared" si="13"/>
        <v>0</v>
      </c>
      <c r="I79" s="16">
        <f t="shared" si="14"/>
        <v>0</v>
      </c>
      <c r="J79" s="16">
        <v>0</v>
      </c>
      <c r="K79" s="16">
        <f t="shared" si="12"/>
        <v>0</v>
      </c>
      <c r="L79" s="33">
        <v>-3.125</v>
      </c>
      <c r="M79" s="34">
        <f t="shared" si="15"/>
        <v>-3.125</v>
      </c>
      <c r="N79" s="35">
        <f t="shared" si="16"/>
        <v>0</v>
      </c>
      <c r="O79" s="36">
        <f t="shared" si="17"/>
        <v>-3.125</v>
      </c>
    </row>
  </sheetData>
  <autoFilter ref="A4:R79" xr:uid="{00000000-0009-0000-0000-00002E000000}">
    <sortState xmlns:xlrd2="http://schemas.microsoft.com/office/spreadsheetml/2017/richdata2" ref="A5:R79">
      <sortCondition descending="1" ref="M4:M79"/>
    </sortState>
  </autoFilter>
  <mergeCells count="4">
    <mergeCell ref="A1:O1"/>
    <mergeCell ref="A2:O2"/>
    <mergeCell ref="A3:D3"/>
    <mergeCell ref="G3:O3"/>
  </mergeCells>
  <phoneticPr fontId="22" type="noConversion"/>
  <conditionalFormatting sqref="J5:J47 J49 J51 J53 J55 J57 J59 J61 J63 J65 J67 J69 J71 J73 J75 E5:F79">
    <cfRule type="cellIs" dxfId="91" priority="3" operator="lessThan">
      <formula>1</formula>
    </cfRule>
  </conditionalFormatting>
  <conditionalFormatting sqref="J48 J50 J52 J54 J56 J58 J60 J62 J64 J66 J68 J70 J72 J74 J76:J78">
    <cfRule type="cellIs" dxfId="90" priority="2" operator="lessThan">
      <formula>1</formula>
    </cfRule>
  </conditionalFormatting>
  <conditionalFormatting sqref="J79">
    <cfRule type="cellIs" dxfId="89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B219-5C81-412F-96AF-8F43AB94E017}">
  <sheetPr codeName="Sheet57"/>
  <dimension ref="A1:X79"/>
  <sheetViews>
    <sheetView zoomScale="85" zoomScaleNormal="85" workbookViewId="0">
      <selection activeCell="K24" sqref="K24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统计：二三傻")</f>
        <v>157区 活动中心2020年10月17日分包贡献明细 统计：二三傻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62"/>
      <c r="Q1" s="262"/>
      <c r="R1" s="262"/>
      <c r="S1" s="38" t="s">
        <v>104</v>
      </c>
      <c r="T1" s="5">
        <v>55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63"/>
      <c r="Q2" s="263"/>
      <c r="R2" s="263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64" t="s">
        <v>114</v>
      </c>
      <c r="F3" s="265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61"/>
      <c r="Q3" s="261"/>
      <c r="R3" s="261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59" t="s">
        <v>11</v>
      </c>
      <c r="B4" s="260" t="s">
        <v>167</v>
      </c>
      <c r="C4" s="259" t="s">
        <v>12</v>
      </c>
      <c r="D4" s="259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60" t="s">
        <v>171</v>
      </c>
      <c r="M4" s="32" t="s">
        <v>23</v>
      </c>
      <c r="N4" s="260" t="s">
        <v>22</v>
      </c>
      <c r="O4" s="260" t="s">
        <v>172</v>
      </c>
      <c r="P4" s="260" t="s">
        <v>115</v>
      </c>
      <c r="Q4" s="260" t="s">
        <v>116</v>
      </c>
      <c r="R4" s="260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3">
        <v>178</v>
      </c>
      <c r="B5" s="13">
        <v>1059185275</v>
      </c>
      <c r="C5" s="222" t="s">
        <v>372</v>
      </c>
      <c r="D5" s="221"/>
      <c r="E5" s="16">
        <v>3</v>
      </c>
      <c r="F5" s="16">
        <v>60</v>
      </c>
      <c r="G5" s="43" t="s">
        <v>166</v>
      </c>
      <c r="H5" s="18">
        <f t="shared" ref="H5:H36" si="0">E5+IF(E5&gt;2,(E5-2)*0.5,0)</f>
        <v>3.5</v>
      </c>
      <c r="I5" s="16">
        <f t="shared" ref="I5:I36" si="1">F5/$T$14</f>
        <v>1.2</v>
      </c>
      <c r="J5" s="16">
        <v>0</v>
      </c>
      <c r="K5" s="16">
        <f t="shared" ref="K5:K36" si="2">SUM(I5+H5+J5)</f>
        <v>4.7</v>
      </c>
      <c r="L5" s="33">
        <v>8.9250000000000007</v>
      </c>
      <c r="M5" s="34">
        <f t="shared" ref="M5:M36" si="3">K5+L5</f>
        <v>13.625</v>
      </c>
      <c r="N5" s="35">
        <f t="shared" ref="N5:N36" si="4">VLOOKUP(G5,$S$3:$T$10,2,FALSE)</f>
        <v>11.875</v>
      </c>
      <c r="O5" s="36">
        <f t="shared" ref="O5:O36" si="5">M5-N5</f>
        <v>1.75</v>
      </c>
      <c r="P5" s="4"/>
      <c r="Q5" s="4"/>
      <c r="R5" s="4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205</v>
      </c>
      <c r="B6" s="13">
        <v>141303545</v>
      </c>
      <c r="C6" s="222" t="s">
        <v>395</v>
      </c>
      <c r="D6" s="221"/>
      <c r="E6" s="16">
        <v>3</v>
      </c>
      <c r="F6" s="16">
        <v>70</v>
      </c>
      <c r="G6" s="43" t="s">
        <v>166</v>
      </c>
      <c r="H6" s="18">
        <f t="shared" si="0"/>
        <v>3.5</v>
      </c>
      <c r="I6" s="16">
        <f t="shared" si="1"/>
        <v>1.4</v>
      </c>
      <c r="J6" s="16">
        <v>0</v>
      </c>
      <c r="K6" s="16">
        <f t="shared" si="2"/>
        <v>4.9000000000000004</v>
      </c>
      <c r="L6" s="33">
        <v>8.2375000000000007</v>
      </c>
      <c r="M6" s="34">
        <f t="shared" si="3"/>
        <v>13.137500000000001</v>
      </c>
      <c r="N6" s="35">
        <f t="shared" si="4"/>
        <v>11.875</v>
      </c>
      <c r="O6" s="36">
        <f t="shared" si="5"/>
        <v>1.2625000000000011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3">
        <v>186</v>
      </c>
      <c r="B7" s="13">
        <v>595953188</v>
      </c>
      <c r="C7" s="222" t="s">
        <v>412</v>
      </c>
      <c r="D7" s="222" t="s">
        <v>407</v>
      </c>
      <c r="E7" s="16">
        <v>3</v>
      </c>
      <c r="F7" s="16">
        <v>70</v>
      </c>
      <c r="G7" s="43" t="s">
        <v>166</v>
      </c>
      <c r="H7" s="18">
        <f t="shared" si="0"/>
        <v>3.5</v>
      </c>
      <c r="I7" s="16">
        <f t="shared" si="1"/>
        <v>1.4</v>
      </c>
      <c r="J7" s="16">
        <v>0</v>
      </c>
      <c r="K7" s="16">
        <f t="shared" si="2"/>
        <v>4.9000000000000004</v>
      </c>
      <c r="L7" s="33">
        <v>8.2375000000000007</v>
      </c>
      <c r="M7" s="34">
        <f t="shared" si="3"/>
        <v>13.137500000000001</v>
      </c>
      <c r="N7" s="35">
        <f t="shared" si="4"/>
        <v>11.875</v>
      </c>
      <c r="O7" s="36">
        <f t="shared" si="5"/>
        <v>1.2625000000000011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4">
        <v>15</v>
      </c>
      <c r="B8" s="13">
        <v>388960345</v>
      </c>
      <c r="C8" s="223" t="s">
        <v>59</v>
      </c>
      <c r="D8" s="224"/>
      <c r="E8" s="16">
        <v>3</v>
      </c>
      <c r="F8" s="16">
        <v>70</v>
      </c>
      <c r="G8" s="43" t="s">
        <v>166</v>
      </c>
      <c r="H8" s="18">
        <f t="shared" si="0"/>
        <v>3.5</v>
      </c>
      <c r="I8" s="16">
        <f t="shared" si="1"/>
        <v>1.4</v>
      </c>
      <c r="J8" s="16">
        <v>0</v>
      </c>
      <c r="K8" s="16">
        <f t="shared" si="2"/>
        <v>4.9000000000000004</v>
      </c>
      <c r="L8" s="33">
        <v>8.1000000000000014</v>
      </c>
      <c r="M8" s="34">
        <f t="shared" si="3"/>
        <v>13.000000000000002</v>
      </c>
      <c r="N8" s="35">
        <f t="shared" si="4"/>
        <v>11.875</v>
      </c>
      <c r="O8" s="36">
        <f t="shared" si="5"/>
        <v>1.1250000000000018</v>
      </c>
      <c r="P8" s="18"/>
      <c r="Q8" s="18"/>
      <c r="R8" s="18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182</v>
      </c>
      <c r="B9" s="13">
        <v>828260319</v>
      </c>
      <c r="C9" s="222" t="s">
        <v>413</v>
      </c>
      <c r="D9" s="222" t="s">
        <v>373</v>
      </c>
      <c r="E9" s="16">
        <v>3</v>
      </c>
      <c r="F9" s="16">
        <v>60</v>
      </c>
      <c r="G9" s="43" t="s">
        <v>166</v>
      </c>
      <c r="H9" s="18">
        <f t="shared" si="0"/>
        <v>3.5</v>
      </c>
      <c r="I9" s="16">
        <f t="shared" si="1"/>
        <v>1.2</v>
      </c>
      <c r="J9" s="16">
        <v>0</v>
      </c>
      <c r="K9" s="16">
        <f t="shared" si="2"/>
        <v>4.7</v>
      </c>
      <c r="L9" s="33">
        <v>8.2375000000000007</v>
      </c>
      <c r="M9" s="34">
        <f t="shared" si="3"/>
        <v>12.9375</v>
      </c>
      <c r="N9" s="35">
        <f t="shared" si="4"/>
        <v>11.875</v>
      </c>
      <c r="O9" s="36">
        <f t="shared" si="5"/>
        <v>1.0625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198</v>
      </c>
      <c r="B10" s="13">
        <v>723448640</v>
      </c>
      <c r="C10" s="222" t="s">
        <v>389</v>
      </c>
      <c r="D10" s="221"/>
      <c r="E10" s="16">
        <v>3</v>
      </c>
      <c r="F10" s="16">
        <v>60</v>
      </c>
      <c r="G10" s="43" t="s">
        <v>166</v>
      </c>
      <c r="H10" s="18">
        <f t="shared" si="0"/>
        <v>3.5</v>
      </c>
      <c r="I10" s="16">
        <f t="shared" si="1"/>
        <v>1.2</v>
      </c>
      <c r="J10" s="16">
        <v>0</v>
      </c>
      <c r="K10" s="16">
        <f t="shared" si="2"/>
        <v>4.7</v>
      </c>
      <c r="L10" s="33">
        <v>8.2375000000000007</v>
      </c>
      <c r="M10" s="34">
        <f t="shared" si="3"/>
        <v>12.9375</v>
      </c>
      <c r="N10" s="35">
        <f t="shared" si="4"/>
        <v>11.875</v>
      </c>
      <c r="O10" s="36">
        <f t="shared" si="5"/>
        <v>1.0625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190</v>
      </c>
      <c r="B11" s="13">
        <v>684634207</v>
      </c>
      <c r="C11" s="222" t="s">
        <v>415</v>
      </c>
      <c r="D11" s="222" t="s">
        <v>381</v>
      </c>
      <c r="E11" s="16">
        <v>3</v>
      </c>
      <c r="F11" s="16">
        <v>70</v>
      </c>
      <c r="G11" s="45" t="s">
        <v>173</v>
      </c>
      <c r="H11" s="18">
        <f t="shared" si="0"/>
        <v>3.5</v>
      </c>
      <c r="I11" s="16">
        <f t="shared" si="1"/>
        <v>1.4</v>
      </c>
      <c r="J11" s="16">
        <v>0</v>
      </c>
      <c r="K11" s="16">
        <f t="shared" si="2"/>
        <v>4.9000000000000004</v>
      </c>
      <c r="L11" s="33">
        <v>8.0374999999999979</v>
      </c>
      <c r="M11" s="34">
        <f t="shared" si="3"/>
        <v>12.937499999999998</v>
      </c>
      <c r="N11" s="35">
        <f t="shared" si="4"/>
        <v>9.6875</v>
      </c>
      <c r="O11" s="36">
        <f t="shared" si="5"/>
        <v>3.2499999999999982</v>
      </c>
      <c r="P11" s="4"/>
      <c r="Q11" s="4"/>
      <c r="R11" s="4"/>
      <c r="S11" s="50"/>
    </row>
    <row r="12" spans="1:24" s="1" customFormat="1" ht="18.75">
      <c r="A12" s="13">
        <v>185</v>
      </c>
      <c r="B12" s="13">
        <v>30705222</v>
      </c>
      <c r="C12" s="222" t="s">
        <v>376</v>
      </c>
      <c r="D12" s="221"/>
      <c r="E12" s="16">
        <v>3</v>
      </c>
      <c r="F12" s="16">
        <v>60</v>
      </c>
      <c r="G12" s="57" t="s">
        <v>187</v>
      </c>
      <c r="H12" s="18">
        <f t="shared" si="0"/>
        <v>3.5</v>
      </c>
      <c r="I12" s="16">
        <f t="shared" si="1"/>
        <v>1.2</v>
      </c>
      <c r="J12" s="16">
        <v>-9.6880000000000006</v>
      </c>
      <c r="K12" s="16">
        <f t="shared" si="2"/>
        <v>-4.9880000000000004</v>
      </c>
      <c r="L12" s="33">
        <v>8.0375000000000014</v>
      </c>
      <c r="M12" s="34">
        <f t="shared" si="3"/>
        <v>3.049500000000001</v>
      </c>
      <c r="N12" s="35">
        <f t="shared" si="4"/>
        <v>0</v>
      </c>
      <c r="O12" s="36">
        <f t="shared" si="5"/>
        <v>3.049500000000001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3">
        <v>174</v>
      </c>
      <c r="B13" s="13">
        <v>775720958</v>
      </c>
      <c r="C13" s="222" t="s">
        <v>397</v>
      </c>
      <c r="D13" s="222" t="s">
        <v>327</v>
      </c>
      <c r="E13" s="16">
        <v>3</v>
      </c>
      <c r="F13" s="16">
        <v>60</v>
      </c>
      <c r="G13" s="45" t="s">
        <v>173</v>
      </c>
      <c r="H13" s="18">
        <f t="shared" si="0"/>
        <v>3.5</v>
      </c>
      <c r="I13" s="16">
        <f t="shared" si="1"/>
        <v>1.2</v>
      </c>
      <c r="J13" s="16">
        <v>0</v>
      </c>
      <c r="K13" s="16">
        <f t="shared" si="2"/>
        <v>4.7</v>
      </c>
      <c r="L13" s="33">
        <v>7.8250000000000002</v>
      </c>
      <c r="M13" s="34">
        <f t="shared" si="3"/>
        <v>12.525</v>
      </c>
      <c r="N13" s="35">
        <f t="shared" si="4"/>
        <v>9.6875</v>
      </c>
      <c r="O13" s="36">
        <f t="shared" si="5"/>
        <v>2.8375000000000004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211</v>
      </c>
      <c r="B14" s="13">
        <v>1030769255</v>
      </c>
      <c r="C14" s="222" t="s">
        <v>404</v>
      </c>
      <c r="D14" s="221"/>
      <c r="E14" s="16">
        <v>2</v>
      </c>
      <c r="F14" s="16">
        <v>60</v>
      </c>
      <c r="G14" s="45" t="s">
        <v>173</v>
      </c>
      <c r="H14" s="18">
        <f t="shared" si="0"/>
        <v>2</v>
      </c>
      <c r="I14" s="16">
        <f t="shared" si="1"/>
        <v>1.2</v>
      </c>
      <c r="J14" s="16">
        <v>0</v>
      </c>
      <c r="K14" s="16">
        <f t="shared" si="2"/>
        <v>3.2</v>
      </c>
      <c r="L14" s="33">
        <v>8.85</v>
      </c>
      <c r="M14" s="34">
        <f t="shared" si="3"/>
        <v>12.05</v>
      </c>
      <c r="N14" s="35">
        <f t="shared" si="4"/>
        <v>9.6875</v>
      </c>
      <c r="O14" s="36">
        <f t="shared" si="5"/>
        <v>2.3625000000000007</v>
      </c>
      <c r="P14" s="4"/>
      <c r="Q14" s="4"/>
      <c r="R14" s="4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4">
        <v>46</v>
      </c>
      <c r="B15" s="13">
        <v>2109182835</v>
      </c>
      <c r="C15" s="222" t="s">
        <v>357</v>
      </c>
      <c r="D15" s="223" t="s">
        <v>92</v>
      </c>
      <c r="E15" s="16">
        <v>3</v>
      </c>
      <c r="F15" s="16">
        <v>70</v>
      </c>
      <c r="G15" s="45" t="s">
        <v>173</v>
      </c>
      <c r="H15" s="18">
        <f t="shared" si="0"/>
        <v>3.5</v>
      </c>
      <c r="I15" s="16">
        <f t="shared" si="1"/>
        <v>1.4</v>
      </c>
      <c r="J15" s="16">
        <v>0</v>
      </c>
      <c r="K15" s="16">
        <f t="shared" si="2"/>
        <v>4.9000000000000004</v>
      </c>
      <c r="L15" s="33">
        <v>6.5374999999999996</v>
      </c>
      <c r="M15" s="34">
        <f t="shared" si="3"/>
        <v>11.4375</v>
      </c>
      <c r="N15" s="35">
        <f t="shared" si="4"/>
        <v>9.6875</v>
      </c>
      <c r="O15" s="36">
        <f t="shared" si="5"/>
        <v>1.75</v>
      </c>
      <c r="P15" s="18"/>
      <c r="Q15" s="18"/>
      <c r="R15" s="18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183</v>
      </c>
      <c r="B16" s="13">
        <v>1250030371</v>
      </c>
      <c r="C16" s="222" t="s">
        <v>411</v>
      </c>
      <c r="D16" s="222" t="s">
        <v>406</v>
      </c>
      <c r="E16" s="16">
        <v>3</v>
      </c>
      <c r="F16" s="16">
        <v>60</v>
      </c>
      <c r="G16" s="45" t="s">
        <v>173</v>
      </c>
      <c r="H16" s="18">
        <f t="shared" si="0"/>
        <v>3.5</v>
      </c>
      <c r="I16" s="16">
        <f t="shared" si="1"/>
        <v>1.2</v>
      </c>
      <c r="J16" s="16">
        <v>0</v>
      </c>
      <c r="K16" s="16">
        <f t="shared" si="2"/>
        <v>4.7</v>
      </c>
      <c r="L16" s="33">
        <v>6.7374999999999998</v>
      </c>
      <c r="M16" s="34">
        <f t="shared" si="3"/>
        <v>11.4375</v>
      </c>
      <c r="N16" s="35">
        <f t="shared" si="4"/>
        <v>9.6875</v>
      </c>
      <c r="O16" s="36">
        <f t="shared" si="5"/>
        <v>1.75</v>
      </c>
      <c r="P16" s="4"/>
      <c r="Q16" s="4"/>
      <c r="R16" s="4"/>
      <c r="S16" s="1" t="s">
        <v>213</v>
      </c>
      <c r="T16" s="53">
        <v>10</v>
      </c>
      <c r="U16" s="1"/>
      <c r="V16" s="1"/>
      <c r="W16" s="1"/>
      <c r="X16" s="1"/>
    </row>
    <row r="17" spans="1:24" s="2" customFormat="1" ht="20.25">
      <c r="A17" s="13">
        <v>214</v>
      </c>
      <c r="B17" s="13">
        <v>2130976604</v>
      </c>
      <c r="C17" s="222" t="s">
        <v>410</v>
      </c>
      <c r="D17" s="4"/>
      <c r="E17" s="16">
        <v>3</v>
      </c>
      <c r="F17" s="16">
        <v>60</v>
      </c>
      <c r="G17" s="23" t="s">
        <v>175</v>
      </c>
      <c r="H17" s="18">
        <f t="shared" si="0"/>
        <v>3.5</v>
      </c>
      <c r="I17" s="16">
        <f t="shared" si="1"/>
        <v>1.2</v>
      </c>
      <c r="J17" s="16">
        <v>9.6880000000000006</v>
      </c>
      <c r="K17" s="16">
        <f t="shared" si="2"/>
        <v>14.388000000000002</v>
      </c>
      <c r="L17" s="33">
        <v>6.7250000000000014</v>
      </c>
      <c r="M17" s="34">
        <f t="shared" si="3"/>
        <v>21.113000000000003</v>
      </c>
      <c r="N17" s="35">
        <f t="shared" si="4"/>
        <v>7.5</v>
      </c>
      <c r="O17" s="36">
        <f t="shared" si="5"/>
        <v>13.613000000000003</v>
      </c>
      <c r="P17" s="4"/>
      <c r="Q17" s="4"/>
      <c r="R17" s="4"/>
      <c r="S17" s="1" t="s">
        <v>214</v>
      </c>
      <c r="T17" s="53">
        <v>17</v>
      </c>
      <c r="U17" s="1"/>
      <c r="V17" s="1"/>
      <c r="W17" s="1"/>
      <c r="X17" s="1"/>
    </row>
    <row r="18" spans="1:24" s="2" customFormat="1" ht="18.75">
      <c r="A18" s="13">
        <v>208</v>
      </c>
      <c r="B18" s="13">
        <v>92129464</v>
      </c>
      <c r="C18" s="222" t="s">
        <v>401</v>
      </c>
      <c r="D18" s="221"/>
      <c r="E18" s="16">
        <v>2</v>
      </c>
      <c r="F18" s="16">
        <v>60</v>
      </c>
      <c r="G18" s="23" t="s">
        <v>175</v>
      </c>
      <c r="H18" s="18">
        <f t="shared" si="0"/>
        <v>2</v>
      </c>
      <c r="I18" s="16">
        <f t="shared" si="1"/>
        <v>1.2</v>
      </c>
      <c r="J18" s="16">
        <v>0</v>
      </c>
      <c r="K18" s="16">
        <f t="shared" si="2"/>
        <v>3.2</v>
      </c>
      <c r="L18" s="33">
        <v>8.1125000000000007</v>
      </c>
      <c r="M18" s="34">
        <f t="shared" si="3"/>
        <v>11.3125</v>
      </c>
      <c r="N18" s="35">
        <f t="shared" si="4"/>
        <v>7.5</v>
      </c>
      <c r="O18" s="36">
        <f t="shared" si="5"/>
        <v>3.8125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4">
        <v>82</v>
      </c>
      <c r="B19" s="13">
        <v>982362214</v>
      </c>
      <c r="C19" s="222" t="s">
        <v>360</v>
      </c>
      <c r="D19" s="223" t="s">
        <v>144</v>
      </c>
      <c r="E19" s="16">
        <v>3</v>
      </c>
      <c r="F19" s="16">
        <v>70</v>
      </c>
      <c r="G19" s="23" t="s">
        <v>175</v>
      </c>
      <c r="H19" s="18">
        <f t="shared" si="0"/>
        <v>3.5</v>
      </c>
      <c r="I19" s="16">
        <f t="shared" si="1"/>
        <v>1.4</v>
      </c>
      <c r="J19" s="16">
        <v>0</v>
      </c>
      <c r="K19" s="16">
        <f t="shared" si="2"/>
        <v>4.9000000000000004</v>
      </c>
      <c r="L19" s="33">
        <v>6.05</v>
      </c>
      <c r="M19" s="34">
        <f t="shared" si="3"/>
        <v>10.95</v>
      </c>
      <c r="N19" s="35">
        <f t="shared" si="4"/>
        <v>7.5</v>
      </c>
      <c r="O19" s="36">
        <f t="shared" si="5"/>
        <v>3.4499999999999993</v>
      </c>
      <c r="P19" s="18"/>
      <c r="Q19" s="18"/>
      <c r="R19" s="18"/>
      <c r="S19" s="1"/>
      <c r="T19" s="1"/>
      <c r="U19" s="1"/>
      <c r="V19" s="1"/>
      <c r="W19" s="1"/>
      <c r="X19" s="1"/>
    </row>
    <row r="20" spans="1:24" s="2" customFormat="1" ht="18.75">
      <c r="A20" s="14">
        <v>120</v>
      </c>
      <c r="B20" s="13">
        <v>171422146</v>
      </c>
      <c r="C20" s="222" t="s">
        <v>363</v>
      </c>
      <c r="D20" s="223" t="s">
        <v>246</v>
      </c>
      <c r="E20" s="16">
        <v>3</v>
      </c>
      <c r="F20" s="16">
        <v>60</v>
      </c>
      <c r="G20" s="23" t="s">
        <v>175</v>
      </c>
      <c r="H20" s="18">
        <f t="shared" si="0"/>
        <v>3.5</v>
      </c>
      <c r="I20" s="16">
        <f t="shared" si="1"/>
        <v>1.2</v>
      </c>
      <c r="J20" s="16">
        <v>0</v>
      </c>
      <c r="K20" s="16">
        <f t="shared" si="2"/>
        <v>4.7</v>
      </c>
      <c r="L20" s="33">
        <v>6.2249999999999979</v>
      </c>
      <c r="M20" s="34">
        <f t="shared" si="3"/>
        <v>10.924999999999997</v>
      </c>
      <c r="N20" s="35">
        <f t="shared" si="4"/>
        <v>7.5</v>
      </c>
      <c r="O20" s="36">
        <f t="shared" si="5"/>
        <v>3.4249999999999972</v>
      </c>
      <c r="P20" s="18"/>
      <c r="Q20" s="18"/>
      <c r="R20" s="48"/>
      <c r="S20" s="1"/>
      <c r="T20" s="1"/>
      <c r="U20" s="1"/>
      <c r="V20" s="1"/>
      <c r="W20" s="1"/>
      <c r="X20" s="1"/>
    </row>
    <row r="21" spans="1:24" s="2" customFormat="1" ht="18.75">
      <c r="A21" s="13">
        <v>172</v>
      </c>
      <c r="B21" s="13">
        <v>724061220</v>
      </c>
      <c r="C21" s="222" t="s">
        <v>371</v>
      </c>
      <c r="D21" s="222" t="s">
        <v>330</v>
      </c>
      <c r="E21" s="16">
        <v>2</v>
      </c>
      <c r="F21" s="16">
        <v>60</v>
      </c>
      <c r="G21" s="23" t="s">
        <v>175</v>
      </c>
      <c r="H21" s="18">
        <f t="shared" si="0"/>
        <v>2</v>
      </c>
      <c r="I21" s="16">
        <f t="shared" si="1"/>
        <v>1.2</v>
      </c>
      <c r="J21" s="16">
        <v>0</v>
      </c>
      <c r="K21" s="16">
        <f t="shared" si="2"/>
        <v>3.2</v>
      </c>
      <c r="L21" s="33">
        <v>7.5250000000000012</v>
      </c>
      <c r="M21" s="34">
        <f t="shared" si="3"/>
        <v>10.725000000000001</v>
      </c>
      <c r="N21" s="35">
        <f t="shared" si="4"/>
        <v>7.5</v>
      </c>
      <c r="O21" s="36">
        <f t="shared" si="5"/>
        <v>3.2250000000000014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202</v>
      </c>
      <c r="B22" s="13">
        <v>471245585</v>
      </c>
      <c r="C22" s="222" t="s">
        <v>392</v>
      </c>
      <c r="D22" s="221"/>
      <c r="E22" s="16">
        <v>2</v>
      </c>
      <c r="F22" s="16">
        <v>70</v>
      </c>
      <c r="G22" s="23" t="s">
        <v>175</v>
      </c>
      <c r="H22" s="18">
        <f t="shared" si="0"/>
        <v>2</v>
      </c>
      <c r="I22" s="16">
        <f t="shared" si="1"/>
        <v>1.4</v>
      </c>
      <c r="J22" s="16">
        <v>0</v>
      </c>
      <c r="K22" s="16">
        <f t="shared" si="2"/>
        <v>3.4</v>
      </c>
      <c r="L22" s="33">
        <v>7.1750000000000016</v>
      </c>
      <c r="M22" s="34">
        <f t="shared" si="3"/>
        <v>10.575000000000001</v>
      </c>
      <c r="N22" s="35">
        <f t="shared" si="4"/>
        <v>7.5</v>
      </c>
      <c r="O22" s="36">
        <f t="shared" si="5"/>
        <v>3.0750000000000011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3">
        <v>184</v>
      </c>
      <c r="B23" s="13">
        <v>1814130074</v>
      </c>
      <c r="C23" s="222" t="s">
        <v>375</v>
      </c>
      <c r="D23" s="221"/>
      <c r="E23" s="16">
        <v>3</v>
      </c>
      <c r="F23" s="16">
        <v>70</v>
      </c>
      <c r="G23" s="23" t="s">
        <v>175</v>
      </c>
      <c r="H23" s="18">
        <f t="shared" si="0"/>
        <v>3.5</v>
      </c>
      <c r="I23" s="16">
        <f t="shared" si="1"/>
        <v>1.4</v>
      </c>
      <c r="J23" s="16">
        <v>0</v>
      </c>
      <c r="K23" s="16">
        <f t="shared" si="2"/>
        <v>4.9000000000000004</v>
      </c>
      <c r="L23" s="33">
        <v>5.6749999999999989</v>
      </c>
      <c r="M23" s="34">
        <f t="shared" si="3"/>
        <v>10.574999999999999</v>
      </c>
      <c r="N23" s="35">
        <f t="shared" si="4"/>
        <v>7.5</v>
      </c>
      <c r="O23" s="36">
        <f t="shared" si="5"/>
        <v>3.0749999999999993</v>
      </c>
      <c r="P23" s="4"/>
      <c r="Q23" s="4"/>
      <c r="R23" s="4"/>
    </row>
    <row r="24" spans="1:24" s="1" customFormat="1" ht="18.75">
      <c r="A24" s="13">
        <v>206</v>
      </c>
      <c r="B24" s="13">
        <v>1835375380</v>
      </c>
      <c r="C24" s="222" t="s">
        <v>396</v>
      </c>
      <c r="D24" s="221"/>
      <c r="E24" s="16">
        <v>1</v>
      </c>
      <c r="F24" s="16">
        <v>60</v>
      </c>
      <c r="G24" s="23" t="s">
        <v>175</v>
      </c>
      <c r="H24" s="18">
        <f t="shared" si="0"/>
        <v>1</v>
      </c>
      <c r="I24" s="16">
        <f t="shared" si="1"/>
        <v>1.2</v>
      </c>
      <c r="J24" s="16">
        <v>0</v>
      </c>
      <c r="K24" s="16">
        <f t="shared" si="2"/>
        <v>2.2000000000000002</v>
      </c>
      <c r="L24" s="33">
        <v>8.1750000000000007</v>
      </c>
      <c r="M24" s="34">
        <f t="shared" si="3"/>
        <v>10.375</v>
      </c>
      <c r="N24" s="35">
        <f t="shared" si="4"/>
        <v>7.5</v>
      </c>
      <c r="O24" s="36">
        <f t="shared" si="5"/>
        <v>2.875</v>
      </c>
      <c r="P24" s="4"/>
      <c r="Q24" s="4"/>
      <c r="R24" s="4"/>
    </row>
    <row r="25" spans="1:24" s="1" customFormat="1" ht="18.75">
      <c r="A25" s="13">
        <v>110</v>
      </c>
      <c r="B25" s="13">
        <v>1968703358</v>
      </c>
      <c r="C25" s="222" t="s">
        <v>361</v>
      </c>
      <c r="D25" s="223" t="s">
        <v>239</v>
      </c>
      <c r="E25" s="16">
        <v>1</v>
      </c>
      <c r="F25" s="16">
        <v>60</v>
      </c>
      <c r="G25" s="23" t="s">
        <v>175</v>
      </c>
      <c r="H25" s="18">
        <f t="shared" si="0"/>
        <v>1</v>
      </c>
      <c r="I25" s="16">
        <f t="shared" si="1"/>
        <v>1.2</v>
      </c>
      <c r="J25" s="16">
        <v>0</v>
      </c>
      <c r="K25" s="16">
        <f t="shared" si="2"/>
        <v>2.2000000000000002</v>
      </c>
      <c r="L25" s="33">
        <v>8.1125000000000007</v>
      </c>
      <c r="M25" s="34">
        <f t="shared" si="3"/>
        <v>10.3125</v>
      </c>
      <c r="N25" s="35">
        <f t="shared" si="4"/>
        <v>7.5</v>
      </c>
      <c r="O25" s="36">
        <f t="shared" si="5"/>
        <v>2.8125</v>
      </c>
      <c r="P25" s="18"/>
      <c r="Q25" s="18"/>
      <c r="R25" s="33"/>
    </row>
    <row r="26" spans="1:24" s="1" customFormat="1" ht="18.75" customHeight="1">
      <c r="A26" s="13">
        <v>209</v>
      </c>
      <c r="B26" s="13">
        <v>1525950050</v>
      </c>
      <c r="C26" s="222" t="s">
        <v>408</v>
      </c>
      <c r="D26" s="222" t="s">
        <v>402</v>
      </c>
      <c r="E26" s="16">
        <v>2</v>
      </c>
      <c r="F26" s="16">
        <v>70</v>
      </c>
      <c r="G26" s="23" t="s">
        <v>175</v>
      </c>
      <c r="H26" s="18">
        <f t="shared" si="0"/>
        <v>2</v>
      </c>
      <c r="I26" s="16">
        <f t="shared" si="1"/>
        <v>1.4</v>
      </c>
      <c r="J26" s="16">
        <v>0</v>
      </c>
      <c r="K26" s="16">
        <f t="shared" si="2"/>
        <v>3.4</v>
      </c>
      <c r="L26" s="33">
        <v>6.8625000000000007</v>
      </c>
      <c r="M26" s="34">
        <f t="shared" si="3"/>
        <v>10.262500000000001</v>
      </c>
      <c r="N26" s="35">
        <f t="shared" si="4"/>
        <v>7.5</v>
      </c>
      <c r="O26" s="36">
        <f t="shared" si="5"/>
        <v>2.7625000000000011</v>
      </c>
      <c r="P26" s="4"/>
      <c r="Q26" s="4"/>
      <c r="R26" s="4"/>
    </row>
    <row r="27" spans="1:24" s="1" customFormat="1" ht="18.75">
      <c r="A27" s="13">
        <v>210</v>
      </c>
      <c r="B27" s="13">
        <v>1675792665</v>
      </c>
      <c r="C27" s="222" t="s">
        <v>403</v>
      </c>
      <c r="D27" s="221"/>
      <c r="E27" s="16">
        <v>2</v>
      </c>
      <c r="F27" s="16">
        <v>70</v>
      </c>
      <c r="G27" s="23" t="s">
        <v>175</v>
      </c>
      <c r="H27" s="18">
        <f t="shared" si="0"/>
        <v>2</v>
      </c>
      <c r="I27" s="16">
        <f t="shared" si="1"/>
        <v>1.4</v>
      </c>
      <c r="J27" s="16">
        <v>0</v>
      </c>
      <c r="K27" s="16">
        <f t="shared" si="2"/>
        <v>3.4</v>
      </c>
      <c r="L27" s="33">
        <v>6.4749999999999979</v>
      </c>
      <c r="M27" s="34">
        <f t="shared" si="3"/>
        <v>9.8749999999999982</v>
      </c>
      <c r="N27" s="35">
        <f t="shared" si="4"/>
        <v>7.5</v>
      </c>
      <c r="O27" s="36">
        <f t="shared" si="5"/>
        <v>2.3749999999999982</v>
      </c>
      <c r="P27" s="4"/>
      <c r="Q27" s="4"/>
      <c r="R27" s="4"/>
    </row>
    <row r="28" spans="1:24" s="1" customFormat="1" ht="18.75">
      <c r="A28" s="13">
        <v>196</v>
      </c>
      <c r="B28" s="13">
        <v>1065641844</v>
      </c>
      <c r="C28" s="222" t="s">
        <v>387</v>
      </c>
      <c r="D28" s="221"/>
      <c r="E28" s="16">
        <v>1</v>
      </c>
      <c r="F28" s="16">
        <v>60</v>
      </c>
      <c r="G28" s="23" t="s">
        <v>175</v>
      </c>
      <c r="H28" s="18">
        <f t="shared" si="0"/>
        <v>1</v>
      </c>
      <c r="I28" s="16">
        <f t="shared" si="1"/>
        <v>1.2</v>
      </c>
      <c r="J28" s="16">
        <v>0</v>
      </c>
      <c r="K28" s="16">
        <f t="shared" si="2"/>
        <v>2.2000000000000002</v>
      </c>
      <c r="L28" s="33">
        <v>7.3</v>
      </c>
      <c r="M28" s="34">
        <f t="shared" si="3"/>
        <v>9.5</v>
      </c>
      <c r="N28" s="35">
        <f t="shared" si="4"/>
        <v>7.5</v>
      </c>
      <c r="O28" s="36">
        <f t="shared" si="5"/>
        <v>2</v>
      </c>
      <c r="P28" s="4"/>
      <c r="Q28" s="4"/>
      <c r="R28" s="4"/>
    </row>
    <row r="29" spans="1:24" s="2" customFormat="1" ht="18.75">
      <c r="A29" s="13">
        <v>189</v>
      </c>
      <c r="B29" s="13">
        <v>522812489</v>
      </c>
      <c r="C29" s="222" t="s">
        <v>380</v>
      </c>
      <c r="D29" s="221"/>
      <c r="E29" s="16">
        <v>3</v>
      </c>
      <c r="F29" s="16">
        <v>70</v>
      </c>
      <c r="G29" s="23" t="s">
        <v>175</v>
      </c>
      <c r="H29" s="18">
        <f t="shared" si="0"/>
        <v>3.5</v>
      </c>
      <c r="I29" s="16">
        <f t="shared" si="1"/>
        <v>1.4</v>
      </c>
      <c r="J29" s="16">
        <v>0</v>
      </c>
      <c r="K29" s="16">
        <f t="shared" si="2"/>
        <v>4.9000000000000004</v>
      </c>
      <c r="L29" s="33">
        <v>4.5500000000000016</v>
      </c>
      <c r="M29" s="34">
        <f t="shared" si="3"/>
        <v>9.4500000000000028</v>
      </c>
      <c r="N29" s="35">
        <f t="shared" si="4"/>
        <v>7.5</v>
      </c>
      <c r="O29" s="36">
        <f t="shared" si="5"/>
        <v>1.9500000000000028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4">
        <v>26</v>
      </c>
      <c r="B30" s="13">
        <v>1754932067</v>
      </c>
      <c r="C30" s="222" t="s">
        <v>354</v>
      </c>
      <c r="D30" s="223" t="s">
        <v>72</v>
      </c>
      <c r="E30" s="16">
        <v>3</v>
      </c>
      <c r="F30" s="16">
        <v>70</v>
      </c>
      <c r="G30" s="23" t="s">
        <v>175</v>
      </c>
      <c r="H30" s="18">
        <f t="shared" si="0"/>
        <v>3.5</v>
      </c>
      <c r="I30" s="16">
        <f t="shared" si="1"/>
        <v>1.4</v>
      </c>
      <c r="J30" s="16">
        <v>0</v>
      </c>
      <c r="K30" s="16">
        <f t="shared" si="2"/>
        <v>4.9000000000000004</v>
      </c>
      <c r="L30" s="33">
        <v>4.5500000000000007</v>
      </c>
      <c r="M30" s="34">
        <f t="shared" si="3"/>
        <v>9.4500000000000011</v>
      </c>
      <c r="N30" s="35">
        <f t="shared" si="4"/>
        <v>7.5</v>
      </c>
      <c r="O30" s="36">
        <f t="shared" si="5"/>
        <v>1.9500000000000011</v>
      </c>
      <c r="P30" s="18"/>
      <c r="Q30" s="18"/>
      <c r="R30" s="18"/>
      <c r="S30" s="1"/>
      <c r="T30" s="1"/>
      <c r="U30" s="1"/>
      <c r="V30" s="1"/>
      <c r="W30" s="1"/>
      <c r="X30" s="1"/>
    </row>
    <row r="31" spans="1:24" s="2" customFormat="1" ht="18.75">
      <c r="A31" s="13">
        <v>195</v>
      </c>
      <c r="B31" s="13">
        <v>1634663314</v>
      </c>
      <c r="C31" s="222" t="s">
        <v>386</v>
      </c>
      <c r="D31" s="221"/>
      <c r="E31" s="16">
        <v>2</v>
      </c>
      <c r="F31" s="16">
        <v>70</v>
      </c>
      <c r="G31" s="23" t="s">
        <v>175</v>
      </c>
      <c r="H31" s="18">
        <f t="shared" si="0"/>
        <v>2</v>
      </c>
      <c r="I31" s="16">
        <f t="shared" si="1"/>
        <v>1.4</v>
      </c>
      <c r="J31" s="16">
        <v>0</v>
      </c>
      <c r="K31" s="16">
        <f t="shared" si="2"/>
        <v>3.4</v>
      </c>
      <c r="L31" s="33">
        <v>6.0300000000000011</v>
      </c>
      <c r="M31" s="34">
        <f t="shared" si="3"/>
        <v>9.4300000000000015</v>
      </c>
      <c r="N31" s="35">
        <f t="shared" si="4"/>
        <v>7.5</v>
      </c>
      <c r="O31" s="36">
        <f t="shared" si="5"/>
        <v>1.9300000000000015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4">
        <v>5</v>
      </c>
      <c r="B32" s="13">
        <v>1044399218</v>
      </c>
      <c r="C32" s="222" t="s">
        <v>352</v>
      </c>
      <c r="D32" s="223" t="s">
        <v>39</v>
      </c>
      <c r="E32" s="16">
        <v>1</v>
      </c>
      <c r="F32" s="16">
        <v>60</v>
      </c>
      <c r="G32" s="23" t="s">
        <v>175</v>
      </c>
      <c r="H32" s="18">
        <f t="shared" si="0"/>
        <v>1</v>
      </c>
      <c r="I32" s="16">
        <f t="shared" si="1"/>
        <v>1.2</v>
      </c>
      <c r="J32" s="16">
        <v>0</v>
      </c>
      <c r="K32" s="16">
        <f t="shared" si="2"/>
        <v>2.2000000000000002</v>
      </c>
      <c r="L32" s="33">
        <v>7.2250000000000005</v>
      </c>
      <c r="M32" s="34">
        <f t="shared" si="3"/>
        <v>9.4250000000000007</v>
      </c>
      <c r="N32" s="35">
        <f t="shared" si="4"/>
        <v>7.5</v>
      </c>
      <c r="O32" s="36">
        <f t="shared" si="5"/>
        <v>1.9250000000000007</v>
      </c>
      <c r="P32" s="18"/>
      <c r="Q32" s="18"/>
      <c r="R32" s="18"/>
      <c r="S32" s="1"/>
      <c r="T32" s="1"/>
      <c r="U32" s="1"/>
      <c r="V32" s="1"/>
      <c r="W32" s="1"/>
      <c r="X32" s="1"/>
    </row>
    <row r="33" spans="1:24" s="2" customFormat="1" ht="18.75">
      <c r="A33" s="13">
        <v>128</v>
      </c>
      <c r="B33" s="13">
        <v>1214614935</v>
      </c>
      <c r="C33" s="222" t="s">
        <v>365</v>
      </c>
      <c r="D33" s="225" t="s">
        <v>257</v>
      </c>
      <c r="E33" s="16">
        <v>3</v>
      </c>
      <c r="F33" s="16">
        <v>60</v>
      </c>
      <c r="G33" s="57" t="s">
        <v>187</v>
      </c>
      <c r="H33" s="18">
        <f t="shared" si="0"/>
        <v>3.5</v>
      </c>
      <c r="I33" s="16">
        <f t="shared" si="1"/>
        <v>1.2</v>
      </c>
      <c r="J33" s="16">
        <v>0</v>
      </c>
      <c r="K33" s="16">
        <f t="shared" si="2"/>
        <v>4.7</v>
      </c>
      <c r="L33" s="33">
        <v>4.5500000000000007</v>
      </c>
      <c r="M33" s="34">
        <f t="shared" si="3"/>
        <v>9.25</v>
      </c>
      <c r="N33" s="35">
        <f t="shared" si="4"/>
        <v>0</v>
      </c>
      <c r="O33" s="36">
        <f t="shared" si="5"/>
        <v>9.25</v>
      </c>
      <c r="P33" s="18"/>
      <c r="Q33" s="18"/>
      <c r="R33" s="47"/>
      <c r="S33" s="1"/>
      <c r="T33" s="1"/>
      <c r="U33" s="1"/>
      <c r="V33" s="1"/>
      <c r="W33" s="1"/>
      <c r="X33" s="1"/>
    </row>
    <row r="34" spans="1:24" s="2" customFormat="1" ht="18.75">
      <c r="A34" s="13">
        <v>148</v>
      </c>
      <c r="B34" s="13">
        <v>1579518877</v>
      </c>
      <c r="C34" s="222" t="s">
        <v>274</v>
      </c>
      <c r="D34" s="225"/>
      <c r="E34" s="16">
        <v>2</v>
      </c>
      <c r="F34" s="16">
        <v>60</v>
      </c>
      <c r="G34" s="57" t="s">
        <v>187</v>
      </c>
      <c r="H34" s="18">
        <f t="shared" si="0"/>
        <v>2</v>
      </c>
      <c r="I34" s="16">
        <f t="shared" si="1"/>
        <v>1.2</v>
      </c>
      <c r="J34" s="16">
        <v>0</v>
      </c>
      <c r="K34" s="16">
        <f t="shared" si="2"/>
        <v>3.2</v>
      </c>
      <c r="L34" s="33">
        <v>5.9499999999999993</v>
      </c>
      <c r="M34" s="34">
        <f t="shared" si="3"/>
        <v>9.1499999999999986</v>
      </c>
      <c r="N34" s="35">
        <f t="shared" si="4"/>
        <v>0</v>
      </c>
      <c r="O34" s="36">
        <f t="shared" si="5"/>
        <v>9.1499999999999986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191</v>
      </c>
      <c r="B35" s="13">
        <v>1037173857</v>
      </c>
      <c r="C35" s="222" t="s">
        <v>382</v>
      </c>
      <c r="D35" s="221"/>
      <c r="E35" s="16">
        <v>3</v>
      </c>
      <c r="F35" s="16">
        <v>60</v>
      </c>
      <c r="G35" s="57" t="s">
        <v>187</v>
      </c>
      <c r="H35" s="18">
        <f t="shared" si="0"/>
        <v>3.5</v>
      </c>
      <c r="I35" s="16">
        <f t="shared" si="1"/>
        <v>1.2</v>
      </c>
      <c r="J35" s="16">
        <v>0</v>
      </c>
      <c r="K35" s="16">
        <f t="shared" si="2"/>
        <v>4.7</v>
      </c>
      <c r="L35" s="33">
        <v>4.4249999999999998</v>
      </c>
      <c r="M35" s="34">
        <f t="shared" si="3"/>
        <v>9.125</v>
      </c>
      <c r="N35" s="35">
        <f t="shared" si="4"/>
        <v>0</v>
      </c>
      <c r="O35" s="36">
        <f t="shared" si="5"/>
        <v>9.125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156</v>
      </c>
      <c r="B36" s="13">
        <v>1754610165</v>
      </c>
      <c r="C36" s="222" t="s">
        <v>414</v>
      </c>
      <c r="D36" s="222" t="s">
        <v>369</v>
      </c>
      <c r="E36" s="16">
        <v>2</v>
      </c>
      <c r="F36" s="16">
        <v>70</v>
      </c>
      <c r="G36" s="57" t="s">
        <v>187</v>
      </c>
      <c r="H36" s="18">
        <f t="shared" si="0"/>
        <v>2</v>
      </c>
      <c r="I36" s="16">
        <f t="shared" si="1"/>
        <v>1.4</v>
      </c>
      <c r="J36" s="16">
        <v>0</v>
      </c>
      <c r="K36" s="16">
        <f t="shared" si="2"/>
        <v>3.4</v>
      </c>
      <c r="L36" s="33">
        <v>5.5799999999999983</v>
      </c>
      <c r="M36" s="34">
        <f t="shared" si="3"/>
        <v>8.9799999999999986</v>
      </c>
      <c r="N36" s="35">
        <f t="shared" si="4"/>
        <v>0</v>
      </c>
      <c r="O36" s="36">
        <f t="shared" si="5"/>
        <v>8.9799999999999986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20.25">
      <c r="A37" s="13">
        <v>213</v>
      </c>
      <c r="B37" s="13">
        <v>311361673</v>
      </c>
      <c r="C37" s="222" t="s">
        <v>349</v>
      </c>
      <c r="D37" s="4"/>
      <c r="E37" s="16">
        <v>2</v>
      </c>
      <c r="F37" s="16">
        <v>60</v>
      </c>
      <c r="G37" s="57" t="s">
        <v>187</v>
      </c>
      <c r="H37" s="18">
        <f t="shared" ref="H37:H68" si="6">E37+IF(E37&gt;2,(E37-2)*0.5,0)</f>
        <v>2</v>
      </c>
      <c r="I37" s="16">
        <f t="shared" ref="I37:I68" si="7">F37/$T$14</f>
        <v>1.2</v>
      </c>
      <c r="J37" s="16">
        <v>0</v>
      </c>
      <c r="K37" s="16">
        <f t="shared" ref="K37:K60" si="8">SUM(I37+H37+J37)</f>
        <v>3.2</v>
      </c>
      <c r="L37" s="33">
        <v>5.4499999999999993</v>
      </c>
      <c r="M37" s="34">
        <f t="shared" ref="M37:M68" si="9">K37+L37</f>
        <v>8.6499999999999986</v>
      </c>
      <c r="N37" s="35">
        <f t="shared" ref="N37:N68" si="10">VLOOKUP(G37,$S$3:$T$10,2,FALSE)</f>
        <v>0</v>
      </c>
      <c r="O37" s="36">
        <f t="shared" ref="O37:O68" si="11">M37-N37</f>
        <v>8.6499999999999986</v>
      </c>
      <c r="P37" s="4"/>
      <c r="Q37" s="4"/>
      <c r="R37" s="4"/>
    </row>
    <row r="38" spans="1:24" s="2" customFormat="1" ht="18.75">
      <c r="A38" s="13">
        <v>197</v>
      </c>
      <c r="B38" s="13">
        <v>2012003193</v>
      </c>
      <c r="C38" s="222" t="s">
        <v>388</v>
      </c>
      <c r="D38" s="221"/>
      <c r="E38" s="16">
        <v>1</v>
      </c>
      <c r="F38" s="16">
        <v>70</v>
      </c>
      <c r="G38" s="57" t="s">
        <v>187</v>
      </c>
      <c r="H38" s="18">
        <f t="shared" si="6"/>
        <v>1</v>
      </c>
      <c r="I38" s="16">
        <f t="shared" si="7"/>
        <v>1.4</v>
      </c>
      <c r="J38" s="16">
        <v>0</v>
      </c>
      <c r="K38" s="16">
        <f t="shared" si="8"/>
        <v>2.4</v>
      </c>
      <c r="L38" s="33">
        <v>6.0500000000000007</v>
      </c>
      <c r="M38" s="34">
        <f t="shared" si="9"/>
        <v>8.4500000000000011</v>
      </c>
      <c r="N38" s="35">
        <f t="shared" si="10"/>
        <v>0</v>
      </c>
      <c r="O38" s="36">
        <f t="shared" si="11"/>
        <v>8.4500000000000011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194</v>
      </c>
      <c r="B39" s="13">
        <v>648785109</v>
      </c>
      <c r="C39" s="222" t="s">
        <v>385</v>
      </c>
      <c r="D39" s="221"/>
      <c r="E39" s="16">
        <v>0</v>
      </c>
      <c r="F39" s="16">
        <v>60</v>
      </c>
      <c r="G39" s="57" t="s">
        <v>187</v>
      </c>
      <c r="H39" s="18">
        <f t="shared" si="6"/>
        <v>0</v>
      </c>
      <c r="I39" s="16">
        <f t="shared" si="7"/>
        <v>1.2</v>
      </c>
      <c r="J39" s="16">
        <v>0</v>
      </c>
      <c r="K39" s="16">
        <f t="shared" si="8"/>
        <v>1.2</v>
      </c>
      <c r="L39" s="33">
        <v>7.1749999999999998</v>
      </c>
      <c r="M39" s="34">
        <f t="shared" si="9"/>
        <v>8.375</v>
      </c>
      <c r="N39" s="35">
        <f t="shared" si="10"/>
        <v>0</v>
      </c>
      <c r="O39" s="36">
        <f t="shared" si="11"/>
        <v>8.375</v>
      </c>
      <c r="P39" s="4"/>
      <c r="Q39" s="4"/>
      <c r="R39" s="4"/>
    </row>
    <row r="40" spans="1:24" ht="18.75">
      <c r="A40" s="13">
        <v>141</v>
      </c>
      <c r="B40" s="13">
        <v>1190305158</v>
      </c>
      <c r="C40" s="222" t="s">
        <v>261</v>
      </c>
      <c r="D40" s="235"/>
      <c r="E40" s="16">
        <v>2</v>
      </c>
      <c r="F40" s="16">
        <v>60</v>
      </c>
      <c r="G40" s="57" t="s">
        <v>187</v>
      </c>
      <c r="H40" s="18">
        <f t="shared" si="6"/>
        <v>2</v>
      </c>
      <c r="I40" s="16">
        <f t="shared" si="7"/>
        <v>1.2</v>
      </c>
      <c r="J40" s="16">
        <v>0</v>
      </c>
      <c r="K40" s="16">
        <f t="shared" si="8"/>
        <v>3.2</v>
      </c>
      <c r="L40" s="33">
        <v>4.7999999999999989</v>
      </c>
      <c r="M40" s="34">
        <f t="shared" si="9"/>
        <v>7.9999999999999991</v>
      </c>
      <c r="N40" s="35">
        <f t="shared" si="10"/>
        <v>0</v>
      </c>
      <c r="O40" s="36">
        <f t="shared" si="11"/>
        <v>7.9999999999999991</v>
      </c>
      <c r="P40" s="18"/>
      <c r="Q40" s="18"/>
      <c r="R40" s="47"/>
    </row>
    <row r="41" spans="1:24" ht="18.75">
      <c r="A41" s="13">
        <v>116</v>
      </c>
      <c r="B41" s="13">
        <v>2122596917</v>
      </c>
      <c r="C41" s="222" t="s">
        <v>362</v>
      </c>
      <c r="D41" s="223" t="s">
        <v>217</v>
      </c>
      <c r="E41" s="16">
        <v>2</v>
      </c>
      <c r="F41" s="16">
        <v>50</v>
      </c>
      <c r="G41" s="57" t="s">
        <v>187</v>
      </c>
      <c r="H41" s="18">
        <f t="shared" si="6"/>
        <v>2</v>
      </c>
      <c r="I41" s="16">
        <f t="shared" si="7"/>
        <v>1</v>
      </c>
      <c r="J41" s="16">
        <v>0</v>
      </c>
      <c r="K41" s="16">
        <f t="shared" si="8"/>
        <v>3</v>
      </c>
      <c r="L41" s="33">
        <v>4.8625000000000016</v>
      </c>
      <c r="M41" s="34">
        <f t="shared" si="9"/>
        <v>7.8625000000000016</v>
      </c>
      <c r="N41" s="35">
        <f t="shared" si="10"/>
        <v>0</v>
      </c>
      <c r="O41" s="36">
        <f t="shared" si="11"/>
        <v>7.8625000000000016</v>
      </c>
      <c r="P41" s="18"/>
      <c r="Q41" s="18"/>
      <c r="R41" s="48"/>
    </row>
    <row r="42" spans="1:24" ht="18.75">
      <c r="A42" s="13">
        <v>130</v>
      </c>
      <c r="B42" s="13">
        <v>1957463045</v>
      </c>
      <c r="C42" s="222" t="s">
        <v>409</v>
      </c>
      <c r="D42" s="222" t="s">
        <v>238</v>
      </c>
      <c r="E42" s="16">
        <v>1</v>
      </c>
      <c r="F42" s="16">
        <v>30</v>
      </c>
      <c r="G42" s="57" t="s">
        <v>187</v>
      </c>
      <c r="H42" s="18">
        <f t="shared" si="6"/>
        <v>1</v>
      </c>
      <c r="I42" s="16">
        <f t="shared" si="7"/>
        <v>0.6</v>
      </c>
      <c r="J42" s="16">
        <v>0</v>
      </c>
      <c r="K42" s="16">
        <f t="shared" si="8"/>
        <v>1.6</v>
      </c>
      <c r="L42" s="33">
        <v>6.2</v>
      </c>
      <c r="M42" s="34">
        <f t="shared" si="9"/>
        <v>7.8000000000000007</v>
      </c>
      <c r="N42" s="35">
        <f t="shared" si="10"/>
        <v>0</v>
      </c>
      <c r="O42" s="36">
        <f t="shared" si="11"/>
        <v>7.8000000000000007</v>
      </c>
      <c r="P42" s="18"/>
      <c r="Q42" s="18"/>
      <c r="R42" s="47"/>
    </row>
    <row r="43" spans="1:24" ht="18.75">
      <c r="A43" s="13">
        <v>188</v>
      </c>
      <c r="B43" s="13">
        <v>1504984957</v>
      </c>
      <c r="C43" s="222" t="s">
        <v>379</v>
      </c>
      <c r="D43" s="221"/>
      <c r="E43" s="16">
        <v>1</v>
      </c>
      <c r="F43" s="16">
        <v>70</v>
      </c>
      <c r="G43" s="57" t="s">
        <v>187</v>
      </c>
      <c r="H43" s="18">
        <f t="shared" si="6"/>
        <v>1</v>
      </c>
      <c r="I43" s="16">
        <f t="shared" si="7"/>
        <v>1.4</v>
      </c>
      <c r="J43" s="16">
        <v>0</v>
      </c>
      <c r="K43" s="16">
        <f t="shared" si="8"/>
        <v>2.4</v>
      </c>
      <c r="L43" s="33">
        <v>4.9124999999999988</v>
      </c>
      <c r="M43" s="34">
        <f t="shared" si="9"/>
        <v>7.3124999999999982</v>
      </c>
      <c r="N43" s="35">
        <f t="shared" si="10"/>
        <v>0</v>
      </c>
      <c r="O43" s="36">
        <f t="shared" si="11"/>
        <v>7.3124999999999982</v>
      </c>
      <c r="P43" s="4"/>
      <c r="Q43" s="4"/>
      <c r="R43" s="4"/>
    </row>
    <row r="44" spans="1:24" ht="18.75">
      <c r="A44" s="13">
        <v>187</v>
      </c>
      <c r="B44" s="13">
        <v>1241038267</v>
      </c>
      <c r="C44" s="222" t="s">
        <v>378</v>
      </c>
      <c r="D44" s="243"/>
      <c r="E44" s="16">
        <v>2</v>
      </c>
      <c r="F44" s="16">
        <v>60</v>
      </c>
      <c r="G44" s="57" t="s">
        <v>187</v>
      </c>
      <c r="H44" s="18">
        <f t="shared" si="6"/>
        <v>2</v>
      </c>
      <c r="I44" s="16">
        <f t="shared" si="7"/>
        <v>1.2</v>
      </c>
      <c r="J44" s="16">
        <v>0</v>
      </c>
      <c r="K44" s="16">
        <f t="shared" si="8"/>
        <v>3.2</v>
      </c>
      <c r="L44" s="33">
        <v>3.7374999999999998</v>
      </c>
      <c r="M44" s="34">
        <f t="shared" si="9"/>
        <v>6.9375</v>
      </c>
      <c r="N44" s="35">
        <f t="shared" si="10"/>
        <v>0</v>
      </c>
      <c r="O44" s="36">
        <f t="shared" si="11"/>
        <v>6.9375</v>
      </c>
      <c r="P44" s="4"/>
      <c r="Q44" s="4"/>
      <c r="R44" s="4"/>
    </row>
    <row r="45" spans="1:24" ht="18.75">
      <c r="A45" s="13">
        <v>192</v>
      </c>
      <c r="B45" s="13">
        <v>1725281178</v>
      </c>
      <c r="C45" s="222" t="s">
        <v>383</v>
      </c>
      <c r="D45" s="221"/>
      <c r="E45" s="16">
        <v>1</v>
      </c>
      <c r="F45" s="16">
        <v>60</v>
      </c>
      <c r="G45" s="57" t="s">
        <v>187</v>
      </c>
      <c r="H45" s="18">
        <f t="shared" si="6"/>
        <v>1</v>
      </c>
      <c r="I45" s="16">
        <f t="shared" si="7"/>
        <v>1.2</v>
      </c>
      <c r="J45" s="16">
        <v>0</v>
      </c>
      <c r="K45" s="16">
        <f t="shared" si="8"/>
        <v>2.2000000000000002</v>
      </c>
      <c r="L45" s="33">
        <v>4.3500000000000014</v>
      </c>
      <c r="M45" s="34">
        <f t="shared" si="9"/>
        <v>6.5500000000000016</v>
      </c>
      <c r="N45" s="35">
        <f t="shared" si="10"/>
        <v>0</v>
      </c>
      <c r="O45" s="36">
        <f t="shared" si="11"/>
        <v>6.5500000000000016</v>
      </c>
      <c r="P45" s="4"/>
      <c r="Q45" s="4"/>
      <c r="R45" s="4"/>
    </row>
    <row r="46" spans="1:24" ht="18.75">
      <c r="A46" s="13">
        <v>138</v>
      </c>
      <c r="B46" s="13">
        <v>1440730282</v>
      </c>
      <c r="C46" s="222" t="s">
        <v>366</v>
      </c>
      <c r="D46" s="222" t="s">
        <v>258</v>
      </c>
      <c r="E46" s="16">
        <v>0</v>
      </c>
      <c r="F46" s="16">
        <v>40</v>
      </c>
      <c r="G46" s="57" t="s">
        <v>187</v>
      </c>
      <c r="H46" s="18">
        <f t="shared" si="6"/>
        <v>0</v>
      </c>
      <c r="I46" s="16">
        <f t="shared" si="7"/>
        <v>0.8</v>
      </c>
      <c r="J46" s="16">
        <v>0</v>
      </c>
      <c r="K46" s="16">
        <f t="shared" si="8"/>
        <v>0.8</v>
      </c>
      <c r="L46" s="33">
        <v>5.6000000000000005</v>
      </c>
      <c r="M46" s="34">
        <f t="shared" si="9"/>
        <v>6.4</v>
      </c>
      <c r="N46" s="35">
        <f t="shared" si="10"/>
        <v>0</v>
      </c>
      <c r="O46" s="36">
        <f t="shared" si="11"/>
        <v>6.4</v>
      </c>
      <c r="P46" s="18"/>
      <c r="Q46" s="18"/>
      <c r="R46" s="47"/>
    </row>
    <row r="47" spans="1:24" ht="18.75">
      <c r="A47" s="13">
        <v>193</v>
      </c>
      <c r="B47" s="13">
        <v>2125731287</v>
      </c>
      <c r="C47" s="222" t="s">
        <v>384</v>
      </c>
      <c r="D47" s="221"/>
      <c r="E47" s="16">
        <v>0</v>
      </c>
      <c r="F47" s="16">
        <v>60</v>
      </c>
      <c r="G47" s="57" t="s">
        <v>187</v>
      </c>
      <c r="H47" s="18">
        <f t="shared" si="6"/>
        <v>0</v>
      </c>
      <c r="I47" s="16">
        <f t="shared" si="7"/>
        <v>1.2</v>
      </c>
      <c r="J47" s="16">
        <v>0</v>
      </c>
      <c r="K47" s="16">
        <f t="shared" si="8"/>
        <v>1.2</v>
      </c>
      <c r="L47" s="33">
        <v>5.1999999999999993</v>
      </c>
      <c r="M47" s="34">
        <f t="shared" si="9"/>
        <v>6.3999999999999995</v>
      </c>
      <c r="N47" s="35">
        <f t="shared" si="10"/>
        <v>0</v>
      </c>
      <c r="O47" s="36">
        <f t="shared" si="11"/>
        <v>6.3999999999999995</v>
      </c>
      <c r="P47" s="4"/>
      <c r="Q47" s="4"/>
      <c r="R47" s="4"/>
    </row>
    <row r="48" spans="1:24" ht="18.75">
      <c r="A48" s="14">
        <v>103</v>
      </c>
      <c r="B48" s="13">
        <v>1540443440</v>
      </c>
      <c r="C48" s="223" t="s">
        <v>326</v>
      </c>
      <c r="D48" s="223" t="s">
        <v>193</v>
      </c>
      <c r="E48" s="16">
        <v>1</v>
      </c>
      <c r="F48" s="16">
        <v>40</v>
      </c>
      <c r="G48" s="57" t="s">
        <v>187</v>
      </c>
      <c r="H48" s="18">
        <f t="shared" si="6"/>
        <v>1</v>
      </c>
      <c r="I48" s="16">
        <f t="shared" si="7"/>
        <v>0.8</v>
      </c>
      <c r="J48" s="16">
        <v>0</v>
      </c>
      <c r="K48" s="16">
        <f t="shared" si="8"/>
        <v>1.8</v>
      </c>
      <c r="L48" s="33">
        <v>4.3500000000000014</v>
      </c>
      <c r="M48" s="34">
        <f t="shared" si="9"/>
        <v>6.1500000000000012</v>
      </c>
      <c r="N48" s="35">
        <f t="shared" si="10"/>
        <v>0</v>
      </c>
      <c r="O48" s="36">
        <f t="shared" si="11"/>
        <v>6.1500000000000012</v>
      </c>
      <c r="P48" s="64"/>
      <c r="Q48" s="64"/>
      <c r="R48" s="64"/>
    </row>
    <row r="49" spans="1:18" ht="18.75">
      <c r="A49" s="13">
        <v>179</v>
      </c>
      <c r="B49" s="13">
        <v>1412638269</v>
      </c>
      <c r="C49" s="223" t="s">
        <v>224</v>
      </c>
      <c r="D49" s="221"/>
      <c r="E49" s="16">
        <v>0</v>
      </c>
      <c r="F49" s="16">
        <v>60</v>
      </c>
      <c r="G49" s="57" t="s">
        <v>187</v>
      </c>
      <c r="H49" s="18">
        <f t="shared" si="6"/>
        <v>0</v>
      </c>
      <c r="I49" s="16">
        <f t="shared" si="7"/>
        <v>1.2</v>
      </c>
      <c r="J49" s="16">
        <v>0</v>
      </c>
      <c r="K49" s="16">
        <f t="shared" si="8"/>
        <v>1.2</v>
      </c>
      <c r="L49" s="33">
        <v>4.5999999999999996</v>
      </c>
      <c r="M49" s="34">
        <f t="shared" si="9"/>
        <v>5.8</v>
      </c>
      <c r="N49" s="35">
        <f t="shared" si="10"/>
        <v>0</v>
      </c>
      <c r="O49" s="36">
        <f t="shared" si="11"/>
        <v>5.8</v>
      </c>
    </row>
    <row r="50" spans="1:18" ht="18.75">
      <c r="A50" s="13">
        <v>203</v>
      </c>
      <c r="B50" s="13">
        <v>382695365</v>
      </c>
      <c r="C50" s="222" t="s">
        <v>393</v>
      </c>
      <c r="D50" s="221"/>
      <c r="E50" s="16">
        <v>2</v>
      </c>
      <c r="F50" s="16">
        <v>4</v>
      </c>
      <c r="G50" s="57" t="s">
        <v>187</v>
      </c>
      <c r="H50" s="18">
        <f t="shared" si="6"/>
        <v>2</v>
      </c>
      <c r="I50" s="16">
        <f t="shared" si="7"/>
        <v>0.08</v>
      </c>
      <c r="J50" s="16">
        <v>0</v>
      </c>
      <c r="K50" s="16">
        <f t="shared" si="8"/>
        <v>2.08</v>
      </c>
      <c r="L50" s="33">
        <v>3.4250000000000007</v>
      </c>
      <c r="M50" s="34">
        <f t="shared" si="9"/>
        <v>5.5050000000000008</v>
      </c>
      <c r="N50" s="35">
        <f t="shared" si="10"/>
        <v>0</v>
      </c>
      <c r="O50" s="36">
        <f t="shared" si="11"/>
        <v>5.5050000000000008</v>
      </c>
    </row>
    <row r="51" spans="1:18" ht="18.75">
      <c r="A51" s="13">
        <v>200</v>
      </c>
      <c r="B51" s="13">
        <v>967589156</v>
      </c>
      <c r="C51" s="222" t="s">
        <v>390</v>
      </c>
      <c r="D51" s="221"/>
      <c r="E51" s="16">
        <v>0</v>
      </c>
      <c r="F51" s="16">
        <v>0</v>
      </c>
      <c r="G51" s="57" t="s">
        <v>187</v>
      </c>
      <c r="H51" s="18">
        <f t="shared" si="6"/>
        <v>0</v>
      </c>
      <c r="I51" s="16">
        <f t="shared" si="7"/>
        <v>0</v>
      </c>
      <c r="J51" s="16">
        <v>0</v>
      </c>
      <c r="K51" s="16">
        <f t="shared" si="8"/>
        <v>0</v>
      </c>
      <c r="L51" s="33">
        <v>5</v>
      </c>
      <c r="M51" s="34">
        <f t="shared" si="9"/>
        <v>5</v>
      </c>
      <c r="N51" s="35">
        <f t="shared" si="10"/>
        <v>0</v>
      </c>
      <c r="O51" s="36">
        <f t="shared" si="11"/>
        <v>5</v>
      </c>
    </row>
    <row r="52" spans="1:18" ht="18.75">
      <c r="A52" s="13">
        <v>167</v>
      </c>
      <c r="B52" s="13">
        <v>1173807161</v>
      </c>
      <c r="C52" s="222" t="s">
        <v>324</v>
      </c>
      <c r="D52" s="220"/>
      <c r="E52" s="16">
        <v>0</v>
      </c>
      <c r="F52" s="16">
        <v>60</v>
      </c>
      <c r="G52" s="57" t="s">
        <v>187</v>
      </c>
      <c r="H52" s="18">
        <f t="shared" si="6"/>
        <v>0</v>
      </c>
      <c r="I52" s="16">
        <f t="shared" si="7"/>
        <v>1.2</v>
      </c>
      <c r="J52" s="16">
        <v>0</v>
      </c>
      <c r="K52" s="16">
        <f t="shared" si="8"/>
        <v>1.2</v>
      </c>
      <c r="L52" s="33">
        <v>3.5999999999999996</v>
      </c>
      <c r="M52" s="34">
        <f t="shared" si="9"/>
        <v>4.8</v>
      </c>
      <c r="N52" s="35">
        <f t="shared" si="10"/>
        <v>0</v>
      </c>
      <c r="O52" s="36">
        <f t="shared" si="11"/>
        <v>4.8</v>
      </c>
    </row>
    <row r="53" spans="1:18" ht="18.75">
      <c r="A53" s="13">
        <v>201</v>
      </c>
      <c r="B53" s="13">
        <v>251334814</v>
      </c>
      <c r="C53" s="222" t="s">
        <v>391</v>
      </c>
      <c r="D53" s="221"/>
      <c r="E53" s="16">
        <v>0</v>
      </c>
      <c r="F53" s="16">
        <v>0</v>
      </c>
      <c r="G53" s="57" t="s">
        <v>187</v>
      </c>
      <c r="H53" s="18">
        <f t="shared" si="6"/>
        <v>0</v>
      </c>
      <c r="I53" s="16">
        <f t="shared" si="7"/>
        <v>0</v>
      </c>
      <c r="J53" s="16">
        <v>0</v>
      </c>
      <c r="K53" s="16">
        <f t="shared" si="8"/>
        <v>0</v>
      </c>
      <c r="L53" s="33">
        <v>4.5</v>
      </c>
      <c r="M53" s="34">
        <f t="shared" si="9"/>
        <v>4.5</v>
      </c>
      <c r="N53" s="35">
        <f t="shared" si="10"/>
        <v>0</v>
      </c>
      <c r="O53" s="36">
        <f t="shared" si="11"/>
        <v>4.5</v>
      </c>
    </row>
    <row r="54" spans="1:18" ht="18.75">
      <c r="A54" s="13">
        <v>144</v>
      </c>
      <c r="B54" s="13">
        <v>1763923855</v>
      </c>
      <c r="C54" s="222" t="s">
        <v>269</v>
      </c>
      <c r="D54" s="225"/>
      <c r="E54" s="16">
        <v>0</v>
      </c>
      <c r="F54" s="16">
        <v>60</v>
      </c>
      <c r="G54" s="57" t="s">
        <v>187</v>
      </c>
      <c r="H54" s="18">
        <f t="shared" si="6"/>
        <v>0</v>
      </c>
      <c r="I54" s="16">
        <f t="shared" si="7"/>
        <v>1.2</v>
      </c>
      <c r="J54" s="16">
        <v>0</v>
      </c>
      <c r="K54" s="16">
        <f t="shared" si="8"/>
        <v>1.2</v>
      </c>
      <c r="L54" s="33">
        <v>3.2</v>
      </c>
      <c r="M54" s="34">
        <f t="shared" si="9"/>
        <v>4.4000000000000004</v>
      </c>
      <c r="N54" s="35">
        <f t="shared" si="10"/>
        <v>0</v>
      </c>
      <c r="O54" s="36">
        <f t="shared" si="11"/>
        <v>4.4000000000000004</v>
      </c>
    </row>
    <row r="55" spans="1:18" ht="18.75">
      <c r="A55" s="14">
        <v>33</v>
      </c>
      <c r="B55" s="13">
        <v>1006436515</v>
      </c>
      <c r="C55" s="222" t="s">
        <v>355</v>
      </c>
      <c r="D55" s="223" t="s">
        <v>79</v>
      </c>
      <c r="E55" s="16">
        <v>0</v>
      </c>
      <c r="F55" s="16">
        <v>0</v>
      </c>
      <c r="G55" s="57" t="s">
        <v>187</v>
      </c>
      <c r="H55" s="18">
        <f t="shared" si="6"/>
        <v>0</v>
      </c>
      <c r="I55" s="16">
        <f t="shared" si="7"/>
        <v>0</v>
      </c>
      <c r="J55" s="16">
        <v>0</v>
      </c>
      <c r="K55" s="16">
        <f t="shared" si="8"/>
        <v>0</v>
      </c>
      <c r="L55" s="33">
        <v>3.45</v>
      </c>
      <c r="M55" s="34">
        <f t="shared" si="9"/>
        <v>3.45</v>
      </c>
      <c r="N55" s="35">
        <f t="shared" si="10"/>
        <v>0</v>
      </c>
      <c r="O55" s="36">
        <f t="shared" si="11"/>
        <v>3.45</v>
      </c>
      <c r="P55" s="64"/>
      <c r="Q55" s="64"/>
    </row>
    <row r="56" spans="1:18" ht="18.75">
      <c r="A56" s="13">
        <v>199</v>
      </c>
      <c r="B56" s="13">
        <v>1190213504</v>
      </c>
      <c r="C56" s="222" t="s">
        <v>400</v>
      </c>
      <c r="D56" s="221"/>
      <c r="E56" s="16">
        <v>0</v>
      </c>
      <c r="F56" s="16">
        <v>30</v>
      </c>
      <c r="G56" s="57" t="s">
        <v>187</v>
      </c>
      <c r="H56" s="18">
        <f t="shared" si="6"/>
        <v>0</v>
      </c>
      <c r="I56" s="16">
        <f t="shared" si="7"/>
        <v>0.6</v>
      </c>
      <c r="J56" s="16">
        <v>0</v>
      </c>
      <c r="K56" s="16">
        <f t="shared" si="8"/>
        <v>0.6</v>
      </c>
      <c r="L56" s="33">
        <v>2.8</v>
      </c>
      <c r="M56" s="34">
        <f t="shared" si="9"/>
        <v>3.4</v>
      </c>
      <c r="N56" s="35">
        <f t="shared" si="10"/>
        <v>0</v>
      </c>
      <c r="O56" s="36">
        <f t="shared" si="11"/>
        <v>3.4</v>
      </c>
    </row>
    <row r="57" spans="1:18" ht="18.75">
      <c r="A57" s="13">
        <v>143</v>
      </c>
      <c r="B57" s="13">
        <v>1963007427</v>
      </c>
      <c r="C57" s="222" t="s">
        <v>367</v>
      </c>
      <c r="D57" s="222" t="s">
        <v>270</v>
      </c>
      <c r="E57" s="16">
        <v>0</v>
      </c>
      <c r="F57" s="16">
        <v>0</v>
      </c>
      <c r="G57" s="57" t="s">
        <v>187</v>
      </c>
      <c r="H57" s="18">
        <f t="shared" si="6"/>
        <v>0</v>
      </c>
      <c r="I57" s="16">
        <f t="shared" si="7"/>
        <v>0</v>
      </c>
      <c r="J57" s="16">
        <v>0</v>
      </c>
      <c r="K57" s="16">
        <f t="shared" si="8"/>
        <v>0</v>
      </c>
      <c r="L57" s="33">
        <v>3.3374999999999995</v>
      </c>
      <c r="M57" s="34">
        <f t="shared" si="9"/>
        <v>3.3374999999999995</v>
      </c>
      <c r="N57" s="35">
        <f t="shared" si="10"/>
        <v>0</v>
      </c>
      <c r="O57" s="36">
        <f t="shared" si="11"/>
        <v>3.3374999999999995</v>
      </c>
      <c r="P57" s="64"/>
      <c r="Q57" s="64"/>
      <c r="R57" s="67"/>
    </row>
    <row r="58" spans="1:18" ht="18.75">
      <c r="A58" s="13">
        <v>152</v>
      </c>
      <c r="B58" s="13">
        <v>808637979</v>
      </c>
      <c r="C58" s="222" t="s">
        <v>288</v>
      </c>
      <c r="D58" s="222" t="s">
        <v>277</v>
      </c>
      <c r="E58" s="16">
        <v>0</v>
      </c>
      <c r="F58" s="16">
        <v>6</v>
      </c>
      <c r="G58" s="57" t="s">
        <v>187</v>
      </c>
      <c r="H58" s="18">
        <f t="shared" si="6"/>
        <v>0</v>
      </c>
      <c r="I58" s="16">
        <f t="shared" si="7"/>
        <v>0.12</v>
      </c>
      <c r="J58" s="16">
        <v>0</v>
      </c>
      <c r="K58" s="16">
        <f t="shared" si="8"/>
        <v>0.12</v>
      </c>
      <c r="L58" s="33">
        <v>1.9800000000000002</v>
      </c>
      <c r="M58" s="34">
        <f t="shared" si="9"/>
        <v>2.1</v>
      </c>
      <c r="N58" s="35">
        <f t="shared" si="10"/>
        <v>0</v>
      </c>
      <c r="O58" s="36">
        <f t="shared" si="11"/>
        <v>2.1</v>
      </c>
    </row>
    <row r="59" spans="1:18" ht="18.75">
      <c r="A59" s="13">
        <v>207</v>
      </c>
      <c r="B59" s="13">
        <v>721273803</v>
      </c>
      <c r="C59" s="226" t="s">
        <v>399</v>
      </c>
      <c r="D59" s="221"/>
      <c r="E59" s="16">
        <v>0</v>
      </c>
      <c r="F59" s="16">
        <v>0</v>
      </c>
      <c r="G59" s="57" t="s">
        <v>187</v>
      </c>
      <c r="H59" s="18">
        <f t="shared" si="6"/>
        <v>0</v>
      </c>
      <c r="I59" s="16">
        <f t="shared" si="7"/>
        <v>0</v>
      </c>
      <c r="J59" s="16">
        <v>0</v>
      </c>
      <c r="K59" s="16">
        <f t="shared" si="8"/>
        <v>0</v>
      </c>
      <c r="L59" s="33">
        <v>1.425</v>
      </c>
      <c r="M59" s="34">
        <f t="shared" si="9"/>
        <v>1.425</v>
      </c>
      <c r="N59" s="35">
        <f t="shared" si="10"/>
        <v>0</v>
      </c>
      <c r="O59" s="36">
        <f t="shared" si="11"/>
        <v>1.425</v>
      </c>
    </row>
    <row r="60" spans="1:18" ht="18.75">
      <c r="A60" s="13">
        <v>204</v>
      </c>
      <c r="B60" s="13">
        <v>1449474852</v>
      </c>
      <c r="C60" s="222" t="s">
        <v>394</v>
      </c>
      <c r="D60" s="221"/>
      <c r="E60" s="16">
        <v>0</v>
      </c>
      <c r="F60" s="16">
        <v>0</v>
      </c>
      <c r="G60" s="57" t="s">
        <v>187</v>
      </c>
      <c r="H60" s="18">
        <f t="shared" si="6"/>
        <v>0</v>
      </c>
      <c r="I60" s="16">
        <f t="shared" si="7"/>
        <v>0</v>
      </c>
      <c r="J60" s="16">
        <v>0</v>
      </c>
      <c r="K60" s="16">
        <f t="shared" si="8"/>
        <v>0</v>
      </c>
      <c r="L60" s="33">
        <v>1</v>
      </c>
      <c r="M60" s="34">
        <f t="shared" si="9"/>
        <v>1</v>
      </c>
      <c r="N60" s="35">
        <f t="shared" si="10"/>
        <v>0</v>
      </c>
      <c r="O60" s="36">
        <f t="shared" si="11"/>
        <v>1</v>
      </c>
    </row>
    <row r="61" spans="1:18" ht="18.75">
      <c r="A61" s="13">
        <v>212</v>
      </c>
      <c r="B61" s="13">
        <v>2133045883</v>
      </c>
      <c r="C61" s="222" t="s">
        <v>405</v>
      </c>
      <c r="D61" s="221"/>
      <c r="E61" s="16">
        <v>0</v>
      </c>
      <c r="F61" s="16">
        <v>0</v>
      </c>
      <c r="G61" s="57" t="s">
        <v>187</v>
      </c>
      <c r="H61" s="18">
        <f t="shared" si="6"/>
        <v>0</v>
      </c>
      <c r="I61" s="16">
        <f t="shared" si="7"/>
        <v>0</v>
      </c>
      <c r="J61" s="16">
        <v>0</v>
      </c>
      <c r="K61" s="16">
        <v>0</v>
      </c>
      <c r="L61" s="33">
        <v>1</v>
      </c>
      <c r="M61" s="34">
        <f t="shared" si="9"/>
        <v>1</v>
      </c>
      <c r="N61" s="35">
        <f t="shared" si="10"/>
        <v>0</v>
      </c>
      <c r="O61" s="36">
        <f t="shared" si="11"/>
        <v>1</v>
      </c>
    </row>
    <row r="62" spans="1:18" ht="18.75">
      <c r="A62" s="14">
        <v>122</v>
      </c>
      <c r="B62" s="13">
        <v>1940099728</v>
      </c>
      <c r="C62" s="223" t="s">
        <v>228</v>
      </c>
      <c r="D62" s="224"/>
      <c r="E62" s="16">
        <v>0</v>
      </c>
      <c r="F62" s="16">
        <v>0</v>
      </c>
      <c r="G62" s="57" t="s">
        <v>187</v>
      </c>
      <c r="H62" s="18">
        <f t="shared" si="6"/>
        <v>0</v>
      </c>
      <c r="I62" s="16">
        <f t="shared" si="7"/>
        <v>0</v>
      </c>
      <c r="J62" s="16">
        <v>0</v>
      </c>
      <c r="K62" s="16">
        <f t="shared" ref="K62:K79" si="12">SUM(I62+H62+J62)</f>
        <v>0</v>
      </c>
      <c r="L62" s="33">
        <v>0.4</v>
      </c>
      <c r="M62" s="34">
        <f t="shared" si="9"/>
        <v>0.4</v>
      </c>
      <c r="N62" s="35">
        <f t="shared" si="10"/>
        <v>0</v>
      </c>
      <c r="O62" s="36">
        <f t="shared" si="11"/>
        <v>0.4</v>
      </c>
      <c r="P62" s="64"/>
      <c r="Q62" s="64"/>
      <c r="R62" s="67"/>
    </row>
    <row r="63" spans="1:18" ht="18.75">
      <c r="A63" s="14">
        <v>34</v>
      </c>
      <c r="B63" s="13">
        <v>2021794494</v>
      </c>
      <c r="C63" s="223" t="s">
        <v>80</v>
      </c>
      <c r="D63" s="224"/>
      <c r="E63" s="16">
        <v>0</v>
      </c>
      <c r="F63" s="16">
        <v>0</v>
      </c>
      <c r="G63" s="57" t="s">
        <v>187</v>
      </c>
      <c r="H63" s="18">
        <f t="shared" si="6"/>
        <v>0</v>
      </c>
      <c r="I63" s="16">
        <f t="shared" si="7"/>
        <v>0</v>
      </c>
      <c r="J63" s="16">
        <v>0</v>
      </c>
      <c r="K63" s="16">
        <f t="shared" si="12"/>
        <v>0</v>
      </c>
      <c r="L63" s="33">
        <v>0</v>
      </c>
      <c r="M63" s="34">
        <f t="shared" si="9"/>
        <v>0</v>
      </c>
      <c r="N63" s="35">
        <f t="shared" si="10"/>
        <v>0</v>
      </c>
      <c r="O63" s="36">
        <f t="shared" si="11"/>
        <v>0</v>
      </c>
      <c r="P63" s="64"/>
      <c r="Q63" s="64"/>
      <c r="R63" s="67"/>
    </row>
    <row r="64" spans="1:18" ht="18.75">
      <c r="A64" s="13">
        <v>170</v>
      </c>
      <c r="B64" s="13">
        <v>1659068972</v>
      </c>
      <c r="C64" s="222" t="s">
        <v>320</v>
      </c>
      <c r="D64" s="221"/>
      <c r="E64" s="16">
        <v>0</v>
      </c>
      <c r="F64" s="16">
        <v>0</v>
      </c>
      <c r="G64" s="57" t="s">
        <v>187</v>
      </c>
      <c r="H64" s="18">
        <f t="shared" si="6"/>
        <v>0</v>
      </c>
      <c r="I64" s="16">
        <f t="shared" si="7"/>
        <v>0</v>
      </c>
      <c r="J64" s="16">
        <v>0</v>
      </c>
      <c r="K64" s="16">
        <f t="shared" si="12"/>
        <v>0</v>
      </c>
      <c r="L64" s="33">
        <v>0</v>
      </c>
      <c r="M64" s="34">
        <f t="shared" si="9"/>
        <v>0</v>
      </c>
      <c r="N64" s="35">
        <f t="shared" si="10"/>
        <v>0</v>
      </c>
      <c r="O64" s="36">
        <f t="shared" si="11"/>
        <v>0</v>
      </c>
    </row>
    <row r="65" spans="1:18" ht="18.75">
      <c r="A65" s="13">
        <v>118</v>
      </c>
      <c r="B65" s="13">
        <v>2018112397</v>
      </c>
      <c r="C65" s="222" t="s">
        <v>342</v>
      </c>
      <c r="D65" s="223" t="s">
        <v>290</v>
      </c>
      <c r="E65" s="16">
        <v>0</v>
      </c>
      <c r="F65" s="16">
        <v>0</v>
      </c>
      <c r="G65" s="57" t="s">
        <v>187</v>
      </c>
      <c r="H65" s="18">
        <f t="shared" si="6"/>
        <v>0</v>
      </c>
      <c r="I65" s="16">
        <f t="shared" si="7"/>
        <v>0</v>
      </c>
      <c r="J65" s="16">
        <v>0</v>
      </c>
      <c r="K65" s="16">
        <f t="shared" si="12"/>
        <v>0</v>
      </c>
      <c r="L65" s="33">
        <v>0</v>
      </c>
      <c r="M65" s="34">
        <f t="shared" si="9"/>
        <v>0</v>
      </c>
      <c r="N65" s="35">
        <f t="shared" si="10"/>
        <v>0</v>
      </c>
      <c r="O65" s="36">
        <f t="shared" si="11"/>
        <v>0</v>
      </c>
      <c r="P65" s="64"/>
      <c r="Q65" s="64"/>
      <c r="R65" s="86"/>
    </row>
    <row r="66" spans="1:18" ht="18.75">
      <c r="A66" s="14">
        <v>92</v>
      </c>
      <c r="B66" s="13">
        <v>1367873925</v>
      </c>
      <c r="C66" s="222" t="s">
        <v>398</v>
      </c>
      <c r="D66" s="223" t="s">
        <v>191</v>
      </c>
      <c r="E66" s="16">
        <v>0</v>
      </c>
      <c r="F66" s="16">
        <v>0</v>
      </c>
      <c r="G66" s="57" t="s">
        <v>187</v>
      </c>
      <c r="H66" s="18">
        <f t="shared" si="6"/>
        <v>0</v>
      </c>
      <c r="I66" s="16">
        <f t="shared" si="7"/>
        <v>0</v>
      </c>
      <c r="J66" s="16">
        <v>0</v>
      </c>
      <c r="K66" s="16">
        <f t="shared" si="12"/>
        <v>0</v>
      </c>
      <c r="L66" s="33">
        <v>0</v>
      </c>
      <c r="M66" s="34">
        <f t="shared" si="9"/>
        <v>0</v>
      </c>
      <c r="N66" s="35">
        <f t="shared" si="10"/>
        <v>0</v>
      </c>
      <c r="O66" s="36">
        <f t="shared" si="11"/>
        <v>0</v>
      </c>
      <c r="P66" s="64"/>
      <c r="Q66" s="64"/>
      <c r="R66" s="67"/>
    </row>
    <row r="67" spans="1:18" ht="18.75">
      <c r="A67" s="13">
        <v>127</v>
      </c>
      <c r="B67" s="13">
        <v>615908706</v>
      </c>
      <c r="C67" s="222" t="s">
        <v>364</v>
      </c>
      <c r="D67" s="225" t="s">
        <v>240</v>
      </c>
      <c r="E67" s="16">
        <v>0</v>
      </c>
      <c r="F67" s="16">
        <v>0</v>
      </c>
      <c r="G67" s="57" t="s">
        <v>187</v>
      </c>
      <c r="H67" s="18">
        <f t="shared" si="6"/>
        <v>0</v>
      </c>
      <c r="I67" s="16">
        <f t="shared" si="7"/>
        <v>0</v>
      </c>
      <c r="J67" s="16">
        <v>0</v>
      </c>
      <c r="K67" s="16">
        <f t="shared" si="12"/>
        <v>0</v>
      </c>
      <c r="L67" s="33">
        <v>0</v>
      </c>
      <c r="M67" s="34">
        <f t="shared" si="9"/>
        <v>0</v>
      </c>
      <c r="N67" s="35">
        <f t="shared" si="10"/>
        <v>0</v>
      </c>
      <c r="O67" s="36">
        <f t="shared" si="11"/>
        <v>0</v>
      </c>
      <c r="P67" s="64"/>
      <c r="Q67" s="64"/>
      <c r="R67" s="67"/>
    </row>
    <row r="68" spans="1:18" ht="18.75">
      <c r="A68" s="14">
        <v>49</v>
      </c>
      <c r="B68" s="13">
        <v>311361673</v>
      </c>
      <c r="C68" s="223" t="s">
        <v>358</v>
      </c>
      <c r="D68" s="224" t="s">
        <v>95</v>
      </c>
      <c r="E68" s="16">
        <v>0</v>
      </c>
      <c r="F68" s="16">
        <v>0</v>
      </c>
      <c r="G68" s="57" t="s">
        <v>187</v>
      </c>
      <c r="H68" s="18">
        <f t="shared" si="6"/>
        <v>0</v>
      </c>
      <c r="I68" s="16">
        <f t="shared" si="7"/>
        <v>0</v>
      </c>
      <c r="J68" s="16">
        <v>0</v>
      </c>
      <c r="K68" s="16">
        <f t="shared" si="12"/>
        <v>0</v>
      </c>
      <c r="L68" s="33">
        <v>0</v>
      </c>
      <c r="M68" s="34">
        <f t="shared" si="9"/>
        <v>0</v>
      </c>
      <c r="N68" s="35">
        <f t="shared" si="10"/>
        <v>0</v>
      </c>
      <c r="O68" s="36">
        <f t="shared" si="11"/>
        <v>0</v>
      </c>
      <c r="P68" s="64"/>
      <c r="Q68" s="64"/>
      <c r="R68" s="64"/>
    </row>
    <row r="69" spans="1:18" ht="18.75">
      <c r="A69" s="13">
        <v>169</v>
      </c>
      <c r="B69" s="13">
        <v>1280938546</v>
      </c>
      <c r="C69" s="222" t="s">
        <v>370</v>
      </c>
      <c r="D69" s="220"/>
      <c r="E69" s="16">
        <v>0</v>
      </c>
      <c r="F69" s="16">
        <v>0</v>
      </c>
      <c r="G69" s="57" t="s">
        <v>187</v>
      </c>
      <c r="H69" s="18">
        <f t="shared" ref="H69:H79" si="13">E69+IF(E69&gt;2,(E69-2)*0.5,0)</f>
        <v>0</v>
      </c>
      <c r="I69" s="16">
        <f t="shared" ref="I69:I79" si="14">F69/$T$14</f>
        <v>0</v>
      </c>
      <c r="J69" s="16">
        <v>0</v>
      </c>
      <c r="K69" s="16">
        <f t="shared" si="12"/>
        <v>0</v>
      </c>
      <c r="L69" s="33">
        <v>0</v>
      </c>
      <c r="M69" s="34">
        <f t="shared" ref="M69:M79" si="15">K69+L69</f>
        <v>0</v>
      </c>
      <c r="N69" s="35">
        <f t="shared" ref="N69:N79" si="16">VLOOKUP(G69,$S$3:$T$10,2,FALSE)</f>
        <v>0</v>
      </c>
      <c r="O69" s="36">
        <f t="shared" ref="O69:O79" si="17">M69-N69</f>
        <v>0</v>
      </c>
    </row>
    <row r="70" spans="1:18" ht="18.75">
      <c r="A70" s="14">
        <v>1</v>
      </c>
      <c r="B70" s="13">
        <v>1782151946</v>
      </c>
      <c r="C70" s="222" t="s">
        <v>351</v>
      </c>
      <c r="D70" s="223" t="s">
        <v>26</v>
      </c>
      <c r="E70" s="16">
        <v>0</v>
      </c>
      <c r="F70" s="16">
        <v>0</v>
      </c>
      <c r="G70" s="57" t="s">
        <v>187</v>
      </c>
      <c r="H70" s="18">
        <f t="shared" si="13"/>
        <v>0</v>
      </c>
      <c r="I70" s="16">
        <f t="shared" si="14"/>
        <v>0</v>
      </c>
      <c r="J70" s="16">
        <v>0</v>
      </c>
      <c r="K70" s="16">
        <f t="shared" si="12"/>
        <v>0</v>
      </c>
      <c r="L70" s="33">
        <v>0</v>
      </c>
      <c r="M70" s="34">
        <f t="shared" si="15"/>
        <v>0</v>
      </c>
      <c r="N70" s="35">
        <f t="shared" si="16"/>
        <v>0</v>
      </c>
      <c r="O70" s="36">
        <f t="shared" si="17"/>
        <v>0</v>
      </c>
      <c r="P70" s="64"/>
      <c r="Q70" s="64"/>
      <c r="R70" s="64"/>
    </row>
    <row r="71" spans="1:18" ht="18.75">
      <c r="A71" s="13">
        <v>155</v>
      </c>
      <c r="B71" s="13">
        <v>1532576874</v>
      </c>
      <c r="C71" s="222" t="s">
        <v>368</v>
      </c>
      <c r="D71" s="222" t="s">
        <v>283</v>
      </c>
      <c r="E71" s="16">
        <v>0</v>
      </c>
      <c r="F71" s="16">
        <v>0</v>
      </c>
      <c r="G71" s="57" t="s">
        <v>187</v>
      </c>
      <c r="H71" s="18">
        <f t="shared" si="13"/>
        <v>0</v>
      </c>
      <c r="I71" s="16">
        <f t="shared" si="14"/>
        <v>0</v>
      </c>
      <c r="J71" s="16">
        <v>0</v>
      </c>
      <c r="K71" s="16">
        <f t="shared" si="12"/>
        <v>0</v>
      </c>
      <c r="L71" s="33">
        <v>0</v>
      </c>
      <c r="M71" s="34">
        <f t="shared" si="15"/>
        <v>0</v>
      </c>
      <c r="N71" s="35">
        <f t="shared" si="16"/>
        <v>0</v>
      </c>
      <c r="O71" s="36">
        <f t="shared" si="17"/>
        <v>0</v>
      </c>
    </row>
    <row r="72" spans="1:18" ht="18.75">
      <c r="A72" s="14">
        <v>43</v>
      </c>
      <c r="B72" s="13">
        <v>1853818182</v>
      </c>
      <c r="C72" s="223" t="s">
        <v>356</v>
      </c>
      <c r="D72" s="223" t="s">
        <v>89</v>
      </c>
      <c r="E72" s="16">
        <v>0</v>
      </c>
      <c r="F72" s="16">
        <v>0</v>
      </c>
      <c r="G72" s="57" t="s">
        <v>187</v>
      </c>
      <c r="H72" s="18">
        <f t="shared" si="13"/>
        <v>0</v>
      </c>
      <c r="I72" s="16">
        <f t="shared" si="14"/>
        <v>0</v>
      </c>
      <c r="J72" s="16">
        <v>0</v>
      </c>
      <c r="K72" s="16">
        <f t="shared" si="12"/>
        <v>0</v>
      </c>
      <c r="L72" s="33">
        <v>0</v>
      </c>
      <c r="M72" s="34">
        <f t="shared" si="15"/>
        <v>0</v>
      </c>
      <c r="N72" s="35">
        <f t="shared" si="16"/>
        <v>0</v>
      </c>
      <c r="O72" s="36">
        <f t="shared" si="17"/>
        <v>0</v>
      </c>
      <c r="P72" s="64"/>
      <c r="Q72" s="64"/>
    </row>
    <row r="73" spans="1:18" ht="18.75">
      <c r="A73" s="14">
        <v>53</v>
      </c>
      <c r="B73" s="13">
        <v>500959924</v>
      </c>
      <c r="C73" s="222" t="s">
        <v>359</v>
      </c>
      <c r="D73" s="224" t="s">
        <v>99</v>
      </c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4"/>
        <v>0</v>
      </c>
      <c r="J73" s="16">
        <v>0</v>
      </c>
      <c r="K73" s="16">
        <f t="shared" si="12"/>
        <v>0</v>
      </c>
      <c r="L73" s="33">
        <v>0</v>
      </c>
      <c r="M73" s="34">
        <f t="shared" si="15"/>
        <v>0</v>
      </c>
      <c r="N73" s="35">
        <f t="shared" si="16"/>
        <v>0</v>
      </c>
      <c r="O73" s="36">
        <f t="shared" si="17"/>
        <v>0</v>
      </c>
      <c r="P73" s="64"/>
      <c r="Q73" s="64"/>
      <c r="R73" s="64"/>
    </row>
    <row r="74" spans="1:18" ht="18.75">
      <c r="A74" s="14">
        <v>10</v>
      </c>
      <c r="B74" s="13">
        <v>2108977014</v>
      </c>
      <c r="C74" s="222" t="s">
        <v>353</v>
      </c>
      <c r="D74" s="223" t="s">
        <v>49</v>
      </c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4"/>
        <v>0</v>
      </c>
      <c r="J74" s="16">
        <v>0</v>
      </c>
      <c r="K74" s="16">
        <f t="shared" si="12"/>
        <v>0</v>
      </c>
      <c r="L74" s="33">
        <v>0</v>
      </c>
      <c r="M74" s="34">
        <f t="shared" si="15"/>
        <v>0</v>
      </c>
      <c r="N74" s="35">
        <f t="shared" si="16"/>
        <v>0</v>
      </c>
      <c r="O74" s="36">
        <f t="shared" si="17"/>
        <v>0</v>
      </c>
      <c r="P74" s="64"/>
      <c r="Q74" s="64"/>
      <c r="R74" s="64"/>
    </row>
    <row r="75" spans="1:18" ht="18.75">
      <c r="A75" s="13">
        <v>164</v>
      </c>
      <c r="B75" s="13">
        <v>1005320430</v>
      </c>
      <c r="C75" s="222" t="s">
        <v>294</v>
      </c>
      <c r="D75" s="220"/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4"/>
        <v>0</v>
      </c>
      <c r="J75" s="16">
        <v>0</v>
      </c>
      <c r="K75" s="16">
        <f t="shared" si="12"/>
        <v>0</v>
      </c>
      <c r="L75" s="33">
        <v>0</v>
      </c>
      <c r="M75" s="34">
        <f t="shared" si="15"/>
        <v>0</v>
      </c>
      <c r="N75" s="35">
        <f t="shared" si="16"/>
        <v>0</v>
      </c>
      <c r="O75" s="36">
        <f t="shared" si="17"/>
        <v>0</v>
      </c>
    </row>
    <row r="76" spans="1:18" ht="18.75">
      <c r="A76" s="13">
        <v>181</v>
      </c>
      <c r="B76" s="13">
        <v>1467442697</v>
      </c>
      <c r="C76" s="222" t="s">
        <v>341</v>
      </c>
      <c r="D76" s="221"/>
      <c r="E76" s="16">
        <v>0</v>
      </c>
      <c r="F76" s="16">
        <v>0</v>
      </c>
      <c r="G76" s="57" t="s">
        <v>187</v>
      </c>
      <c r="H76" s="18">
        <f t="shared" si="13"/>
        <v>0</v>
      </c>
      <c r="I76" s="16">
        <f t="shared" si="14"/>
        <v>0</v>
      </c>
      <c r="J76" s="16">
        <v>0</v>
      </c>
      <c r="K76" s="16">
        <f t="shared" si="12"/>
        <v>0</v>
      </c>
      <c r="L76" s="33">
        <v>0</v>
      </c>
      <c r="M76" s="34">
        <f t="shared" si="15"/>
        <v>0</v>
      </c>
      <c r="N76" s="35">
        <f t="shared" si="16"/>
        <v>0</v>
      </c>
      <c r="O76" s="36">
        <f t="shared" si="17"/>
        <v>0</v>
      </c>
    </row>
    <row r="77" spans="1:18" ht="18.75">
      <c r="A77" s="13">
        <v>176</v>
      </c>
      <c r="B77" s="13">
        <v>128748910</v>
      </c>
      <c r="C77" s="222" t="s">
        <v>328</v>
      </c>
      <c r="D77" s="221"/>
      <c r="E77" s="16">
        <v>0</v>
      </c>
      <c r="F77" s="16">
        <v>0</v>
      </c>
      <c r="G77" s="57" t="s">
        <v>187</v>
      </c>
      <c r="H77" s="18">
        <f t="shared" si="13"/>
        <v>0</v>
      </c>
      <c r="I77" s="16">
        <f t="shared" si="14"/>
        <v>0</v>
      </c>
      <c r="J77" s="16">
        <v>0</v>
      </c>
      <c r="K77" s="16">
        <f t="shared" si="12"/>
        <v>0</v>
      </c>
      <c r="L77" s="33">
        <v>0</v>
      </c>
      <c r="M77" s="34">
        <f t="shared" si="15"/>
        <v>0</v>
      </c>
      <c r="N77" s="35">
        <f t="shared" si="16"/>
        <v>0</v>
      </c>
      <c r="O77" s="36">
        <f t="shared" si="17"/>
        <v>0</v>
      </c>
    </row>
    <row r="78" spans="1:18" ht="18.75">
      <c r="A78" s="13">
        <v>173</v>
      </c>
      <c r="B78" s="13">
        <v>1106175185</v>
      </c>
      <c r="C78" s="222" t="s">
        <v>329</v>
      </c>
      <c r="D78" s="221"/>
      <c r="E78" s="16">
        <v>0</v>
      </c>
      <c r="F78" s="16">
        <v>0</v>
      </c>
      <c r="G78" s="57" t="s">
        <v>187</v>
      </c>
      <c r="H78" s="18">
        <f t="shared" si="13"/>
        <v>0</v>
      </c>
      <c r="I78" s="16">
        <f t="shared" si="14"/>
        <v>0</v>
      </c>
      <c r="J78" s="16">
        <v>0</v>
      </c>
      <c r="K78" s="16">
        <f t="shared" si="12"/>
        <v>0</v>
      </c>
      <c r="L78" s="33">
        <v>0</v>
      </c>
      <c r="M78" s="34">
        <f t="shared" si="15"/>
        <v>0</v>
      </c>
      <c r="N78" s="35">
        <f t="shared" si="16"/>
        <v>0</v>
      </c>
      <c r="O78" s="36">
        <f t="shared" si="17"/>
        <v>0</v>
      </c>
    </row>
    <row r="79" spans="1:18" ht="18.75">
      <c r="A79" s="13">
        <v>180</v>
      </c>
      <c r="B79" s="13">
        <v>24633249</v>
      </c>
      <c r="C79" s="223" t="s">
        <v>339</v>
      </c>
      <c r="D79" s="221"/>
      <c r="E79" s="16">
        <v>0</v>
      </c>
      <c r="F79" s="16">
        <v>0</v>
      </c>
      <c r="G79" s="57" t="s">
        <v>187</v>
      </c>
      <c r="H79" s="18">
        <f t="shared" si="13"/>
        <v>0</v>
      </c>
      <c r="I79" s="16">
        <f t="shared" si="14"/>
        <v>0</v>
      </c>
      <c r="J79" s="16">
        <v>0</v>
      </c>
      <c r="K79" s="16">
        <f t="shared" si="12"/>
        <v>0</v>
      </c>
      <c r="L79" s="33">
        <v>-3.125</v>
      </c>
      <c r="M79" s="34">
        <f t="shared" si="15"/>
        <v>-3.125</v>
      </c>
      <c r="N79" s="35">
        <f t="shared" si="16"/>
        <v>0</v>
      </c>
      <c r="O79" s="36">
        <f t="shared" si="17"/>
        <v>-3.125</v>
      </c>
    </row>
  </sheetData>
  <autoFilter ref="A4:R79" xr:uid="{00000000-0009-0000-0000-00002E000000}">
    <sortState xmlns:xlrd2="http://schemas.microsoft.com/office/spreadsheetml/2017/richdata2" ref="A5:R79">
      <sortCondition descending="1" ref="M4:M79"/>
    </sortState>
  </autoFilter>
  <mergeCells count="4">
    <mergeCell ref="A1:O1"/>
    <mergeCell ref="A2:O2"/>
    <mergeCell ref="A3:D3"/>
    <mergeCell ref="G3:O3"/>
  </mergeCells>
  <phoneticPr fontId="22" type="noConversion"/>
  <conditionalFormatting sqref="J5:J47 J49 J51 J53 J55 J57 J59 J61 J63 J65 J67 J69 J71 J73 J75 E5:F79">
    <cfRule type="cellIs" dxfId="88" priority="3" operator="lessThan">
      <formula>1</formula>
    </cfRule>
  </conditionalFormatting>
  <conditionalFormatting sqref="J48 J50 J52 J54 J56 J58 J60 J62 J64 J66 J68 J70 J72 J74 J76:J78">
    <cfRule type="cellIs" dxfId="87" priority="2" operator="lessThan">
      <formula>1</formula>
    </cfRule>
  </conditionalFormatting>
  <conditionalFormatting sqref="J79">
    <cfRule type="cellIs" dxfId="86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385A-582E-4D24-8275-CA186733D2D5}">
  <sheetPr codeName="Sheet58"/>
  <dimension ref="A1:X79"/>
  <sheetViews>
    <sheetView topLeftCell="A73" zoomScale="85" zoomScaleNormal="85" workbookViewId="0">
      <selection activeCell="O5" sqref="O5:O79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活动中心2020年10月31日分包贡献明细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69"/>
      <c r="Q1" s="269"/>
      <c r="R1" s="269"/>
      <c r="S1" s="38" t="s">
        <v>104</v>
      </c>
      <c r="T1" s="5">
        <v>55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70"/>
      <c r="Q2" s="270"/>
      <c r="R2" s="270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71" t="s">
        <v>114</v>
      </c>
      <c r="F3" s="272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68"/>
      <c r="Q3" s="268"/>
      <c r="R3" s="268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66" t="s">
        <v>11</v>
      </c>
      <c r="B4" s="267" t="s">
        <v>167</v>
      </c>
      <c r="C4" s="266" t="s">
        <v>12</v>
      </c>
      <c r="D4" s="266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67" t="s">
        <v>171</v>
      </c>
      <c r="M4" s="32" t="s">
        <v>23</v>
      </c>
      <c r="N4" s="267" t="s">
        <v>22</v>
      </c>
      <c r="O4" s="267" t="s">
        <v>172</v>
      </c>
      <c r="P4" s="267" t="s">
        <v>115</v>
      </c>
      <c r="Q4" s="267" t="s">
        <v>116</v>
      </c>
      <c r="R4" s="267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20.25">
      <c r="A5" s="13">
        <v>214</v>
      </c>
      <c r="B5" s="13">
        <v>2130976604</v>
      </c>
      <c r="C5" s="222" t="s">
        <v>410</v>
      </c>
      <c r="D5" s="4"/>
      <c r="E5" s="16">
        <v>4</v>
      </c>
      <c r="F5" s="16">
        <v>60</v>
      </c>
      <c r="G5" s="19" t="s">
        <v>333</v>
      </c>
      <c r="H5" s="18">
        <f t="shared" ref="H5:H36" si="0">E5+IF(E5&gt;2,(E5-2)*0.5,0)</f>
        <v>5</v>
      </c>
      <c r="I5" s="16">
        <f t="shared" ref="I5:I36" si="1">F5/$T$14</f>
        <v>1.2</v>
      </c>
      <c r="J5" s="16">
        <v>0</v>
      </c>
      <c r="K5" s="16">
        <f t="shared" ref="K5:K36" si="2">SUM(I5+H5+J5)</f>
        <v>6.2</v>
      </c>
      <c r="L5" s="33">
        <v>13.613000000000003</v>
      </c>
      <c r="M5" s="34">
        <f t="shared" ref="M5:M36" si="3">K5+L5</f>
        <v>19.813000000000002</v>
      </c>
      <c r="N5" s="35">
        <f t="shared" ref="N5:N15" si="4">VLOOKUP(G5,$S$3:$T$10,2,FALSE)</f>
        <v>8.125</v>
      </c>
      <c r="O5" s="36">
        <f t="shared" ref="O5:O36" si="5">M5-N5</f>
        <v>11.688000000000002</v>
      </c>
      <c r="P5" s="4"/>
      <c r="Q5" s="4"/>
      <c r="R5" s="4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172</v>
      </c>
      <c r="B6" s="13">
        <v>724061220</v>
      </c>
      <c r="C6" s="222" t="s">
        <v>371</v>
      </c>
      <c r="D6" s="222" t="s">
        <v>330</v>
      </c>
      <c r="E6" s="16">
        <v>4</v>
      </c>
      <c r="F6" s="16">
        <v>60</v>
      </c>
      <c r="G6" s="19" t="s">
        <v>333</v>
      </c>
      <c r="H6" s="18">
        <f t="shared" si="0"/>
        <v>5</v>
      </c>
      <c r="I6" s="16">
        <f t="shared" si="1"/>
        <v>1.2</v>
      </c>
      <c r="J6" s="16">
        <v>9.6880000000000006</v>
      </c>
      <c r="K6" s="16">
        <f t="shared" si="2"/>
        <v>15.888000000000002</v>
      </c>
      <c r="L6" s="33">
        <v>3.2250000000000014</v>
      </c>
      <c r="M6" s="34">
        <f t="shared" si="3"/>
        <v>19.113000000000003</v>
      </c>
      <c r="N6" s="35">
        <f t="shared" si="4"/>
        <v>8.125</v>
      </c>
      <c r="O6" s="36">
        <f t="shared" si="5"/>
        <v>10.988000000000003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3">
        <v>191</v>
      </c>
      <c r="B7" s="13">
        <v>1037173857</v>
      </c>
      <c r="C7" s="222" t="s">
        <v>382</v>
      </c>
      <c r="D7" s="221"/>
      <c r="E7" s="16">
        <v>4</v>
      </c>
      <c r="F7" s="16">
        <v>60</v>
      </c>
      <c r="G7" s="19" t="s">
        <v>333</v>
      </c>
      <c r="H7" s="18">
        <f t="shared" si="0"/>
        <v>5</v>
      </c>
      <c r="I7" s="16">
        <f t="shared" si="1"/>
        <v>1.2</v>
      </c>
      <c r="J7" s="16">
        <v>0</v>
      </c>
      <c r="K7" s="16">
        <f t="shared" si="2"/>
        <v>6.2</v>
      </c>
      <c r="L7" s="33">
        <v>9.125</v>
      </c>
      <c r="M7" s="34">
        <f t="shared" si="3"/>
        <v>15.324999999999999</v>
      </c>
      <c r="N7" s="35">
        <f t="shared" si="4"/>
        <v>8.125</v>
      </c>
      <c r="O7" s="36">
        <f t="shared" si="5"/>
        <v>7.1999999999999993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156</v>
      </c>
      <c r="B8" s="13">
        <v>1754610165</v>
      </c>
      <c r="C8" s="222" t="s">
        <v>369</v>
      </c>
      <c r="D8" s="222"/>
      <c r="E8" s="16">
        <v>3</v>
      </c>
      <c r="F8" s="16">
        <v>60</v>
      </c>
      <c r="G8" s="19" t="s">
        <v>333</v>
      </c>
      <c r="H8" s="18">
        <f t="shared" si="0"/>
        <v>3.5</v>
      </c>
      <c r="I8" s="16">
        <f t="shared" si="1"/>
        <v>1.2</v>
      </c>
      <c r="J8" s="16">
        <v>0</v>
      </c>
      <c r="K8" s="16">
        <f t="shared" si="2"/>
        <v>4.7</v>
      </c>
      <c r="L8" s="33">
        <v>8.9799999999999986</v>
      </c>
      <c r="M8" s="34">
        <f t="shared" si="3"/>
        <v>13.68</v>
      </c>
      <c r="N8" s="35">
        <f t="shared" si="4"/>
        <v>8.125</v>
      </c>
      <c r="O8" s="36">
        <f t="shared" si="5"/>
        <v>5.5549999999999997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148</v>
      </c>
      <c r="B9" s="13">
        <v>1579518877</v>
      </c>
      <c r="C9" s="222" t="s">
        <v>274</v>
      </c>
      <c r="D9" s="225"/>
      <c r="E9" s="16">
        <v>3</v>
      </c>
      <c r="F9" s="16">
        <v>50</v>
      </c>
      <c r="G9" s="19" t="s">
        <v>333</v>
      </c>
      <c r="H9" s="18">
        <f t="shared" si="0"/>
        <v>3.5</v>
      </c>
      <c r="I9" s="16">
        <f t="shared" si="1"/>
        <v>1</v>
      </c>
      <c r="J9" s="16">
        <v>0</v>
      </c>
      <c r="K9" s="16">
        <f t="shared" si="2"/>
        <v>4.5</v>
      </c>
      <c r="L9" s="33">
        <v>9.1499999999999986</v>
      </c>
      <c r="M9" s="34">
        <f t="shared" si="3"/>
        <v>13.649999999999999</v>
      </c>
      <c r="N9" s="35">
        <f t="shared" si="4"/>
        <v>8.125</v>
      </c>
      <c r="O9" s="36">
        <f t="shared" si="5"/>
        <v>5.5249999999999986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20.25">
      <c r="A10" s="13">
        <v>213</v>
      </c>
      <c r="B10" s="13">
        <v>311361673</v>
      </c>
      <c r="C10" s="222" t="s">
        <v>349</v>
      </c>
      <c r="D10" s="4"/>
      <c r="E10" s="16">
        <v>3</v>
      </c>
      <c r="F10" s="16">
        <v>60</v>
      </c>
      <c r="G10" s="22" t="s">
        <v>334</v>
      </c>
      <c r="H10" s="18">
        <f t="shared" si="0"/>
        <v>3.5</v>
      </c>
      <c r="I10" s="16">
        <f t="shared" si="1"/>
        <v>1.2</v>
      </c>
      <c r="J10" s="16">
        <v>0</v>
      </c>
      <c r="K10" s="16">
        <f t="shared" si="2"/>
        <v>4.7</v>
      </c>
      <c r="L10" s="33">
        <v>8.6499999999999986</v>
      </c>
      <c r="M10" s="34">
        <f t="shared" si="3"/>
        <v>13.349999999999998</v>
      </c>
      <c r="N10" s="35">
        <f t="shared" si="4"/>
        <v>6.25</v>
      </c>
      <c r="O10" s="36">
        <f t="shared" si="5"/>
        <v>7.0999999999999979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197</v>
      </c>
      <c r="B11" s="13">
        <v>2012003193</v>
      </c>
      <c r="C11" s="222" t="s">
        <v>388</v>
      </c>
      <c r="D11" s="221"/>
      <c r="E11" s="16">
        <v>2</v>
      </c>
      <c r="F11" s="16">
        <v>60</v>
      </c>
      <c r="G11" s="22" t="s">
        <v>334</v>
      </c>
      <c r="H11" s="18">
        <f t="shared" si="0"/>
        <v>2</v>
      </c>
      <c r="I11" s="16">
        <f t="shared" si="1"/>
        <v>1.2</v>
      </c>
      <c r="J11" s="16">
        <v>0</v>
      </c>
      <c r="K11" s="16">
        <f t="shared" si="2"/>
        <v>3.2</v>
      </c>
      <c r="L11" s="33">
        <v>8.4500000000000011</v>
      </c>
      <c r="M11" s="34">
        <f t="shared" si="3"/>
        <v>11.650000000000002</v>
      </c>
      <c r="N11" s="35">
        <f t="shared" si="4"/>
        <v>6.25</v>
      </c>
      <c r="O11" s="36">
        <f t="shared" si="5"/>
        <v>5.4000000000000021</v>
      </c>
      <c r="P11" s="4"/>
      <c r="Q11" s="4"/>
      <c r="R11" s="4"/>
      <c r="S11" s="50"/>
    </row>
    <row r="12" spans="1:24" s="1" customFormat="1" ht="18.75">
      <c r="A12" s="13">
        <v>187</v>
      </c>
      <c r="B12" s="13">
        <v>1241038267</v>
      </c>
      <c r="C12" s="222" t="s">
        <v>378</v>
      </c>
      <c r="D12" s="221"/>
      <c r="E12" s="16">
        <v>3</v>
      </c>
      <c r="F12" s="16">
        <v>60</v>
      </c>
      <c r="G12" s="22" t="s">
        <v>334</v>
      </c>
      <c r="H12" s="18">
        <f t="shared" si="0"/>
        <v>3.5</v>
      </c>
      <c r="I12" s="16">
        <f t="shared" si="1"/>
        <v>1.2</v>
      </c>
      <c r="J12" s="16">
        <v>0</v>
      </c>
      <c r="K12" s="16">
        <f t="shared" si="2"/>
        <v>4.7</v>
      </c>
      <c r="L12" s="33">
        <v>6.9375</v>
      </c>
      <c r="M12" s="34">
        <f t="shared" si="3"/>
        <v>11.637499999999999</v>
      </c>
      <c r="N12" s="35">
        <f t="shared" si="4"/>
        <v>6.25</v>
      </c>
      <c r="O12" s="36">
        <f t="shared" si="5"/>
        <v>5.3874999999999993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3">
        <v>194</v>
      </c>
      <c r="B13" s="13">
        <v>648785109</v>
      </c>
      <c r="C13" s="222" t="s">
        <v>385</v>
      </c>
      <c r="D13" s="221"/>
      <c r="E13" s="16">
        <v>2</v>
      </c>
      <c r="F13" s="16">
        <v>50</v>
      </c>
      <c r="G13" s="22" t="s">
        <v>334</v>
      </c>
      <c r="H13" s="18">
        <f t="shared" si="0"/>
        <v>2</v>
      </c>
      <c r="I13" s="16">
        <f t="shared" si="1"/>
        <v>1</v>
      </c>
      <c r="J13" s="16">
        <v>0</v>
      </c>
      <c r="K13" s="16">
        <f t="shared" si="2"/>
        <v>3</v>
      </c>
      <c r="L13" s="33">
        <v>8.375</v>
      </c>
      <c r="M13" s="34">
        <f t="shared" si="3"/>
        <v>11.375</v>
      </c>
      <c r="N13" s="35">
        <f t="shared" si="4"/>
        <v>6.25</v>
      </c>
      <c r="O13" s="36">
        <f t="shared" si="5"/>
        <v>5.125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116</v>
      </c>
      <c r="B14" s="13">
        <v>2122596917</v>
      </c>
      <c r="C14" s="222" t="s">
        <v>362</v>
      </c>
      <c r="D14" s="223" t="s">
        <v>217</v>
      </c>
      <c r="E14" s="16">
        <v>2</v>
      </c>
      <c r="F14" s="16">
        <v>60</v>
      </c>
      <c r="G14" s="22" t="s">
        <v>334</v>
      </c>
      <c r="H14" s="18">
        <f t="shared" si="0"/>
        <v>2</v>
      </c>
      <c r="I14" s="16">
        <f t="shared" si="1"/>
        <v>1.2</v>
      </c>
      <c r="J14" s="16">
        <v>0</v>
      </c>
      <c r="K14" s="16">
        <f t="shared" si="2"/>
        <v>3.2</v>
      </c>
      <c r="L14" s="33">
        <v>7.8625000000000016</v>
      </c>
      <c r="M14" s="34">
        <f t="shared" si="3"/>
        <v>11.062500000000002</v>
      </c>
      <c r="N14" s="35">
        <f t="shared" si="4"/>
        <v>6.25</v>
      </c>
      <c r="O14" s="36">
        <f t="shared" si="5"/>
        <v>4.8125000000000018</v>
      </c>
      <c r="P14" s="18"/>
      <c r="Q14" s="18"/>
      <c r="R14" s="48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3">
        <v>130</v>
      </c>
      <c r="B15" s="13">
        <v>1957463045</v>
      </c>
      <c r="C15" s="222" t="s">
        <v>409</v>
      </c>
      <c r="D15" s="222" t="s">
        <v>238</v>
      </c>
      <c r="E15" s="16">
        <v>2</v>
      </c>
      <c r="F15" s="16">
        <v>40</v>
      </c>
      <c r="G15" s="23" t="s">
        <v>335</v>
      </c>
      <c r="H15" s="18">
        <f t="shared" si="0"/>
        <v>2</v>
      </c>
      <c r="I15" s="16">
        <f t="shared" si="1"/>
        <v>0.8</v>
      </c>
      <c r="J15" s="16">
        <v>0</v>
      </c>
      <c r="K15" s="16">
        <f t="shared" si="2"/>
        <v>2.8</v>
      </c>
      <c r="L15" s="33">
        <v>7.8000000000000007</v>
      </c>
      <c r="M15" s="34">
        <f t="shared" si="3"/>
        <v>10.600000000000001</v>
      </c>
      <c r="N15" s="35">
        <f t="shared" si="4"/>
        <v>4.375</v>
      </c>
      <c r="O15" s="36">
        <f>M15-N15</f>
        <v>6.2250000000000014</v>
      </c>
      <c r="P15" s="18"/>
      <c r="Q15" s="18"/>
      <c r="R15" s="47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188</v>
      </c>
      <c r="B16" s="13">
        <v>1504984957</v>
      </c>
      <c r="C16" s="222" t="s">
        <v>379</v>
      </c>
      <c r="D16" s="221"/>
      <c r="E16" s="16">
        <v>2</v>
      </c>
      <c r="F16" s="16">
        <v>60</v>
      </c>
      <c r="G16" s="23" t="s">
        <v>335</v>
      </c>
      <c r="H16" s="18">
        <f t="shared" si="0"/>
        <v>2</v>
      </c>
      <c r="I16" s="16">
        <f t="shared" si="1"/>
        <v>1.2</v>
      </c>
      <c r="J16" s="16">
        <v>0</v>
      </c>
      <c r="K16" s="16">
        <f t="shared" si="2"/>
        <v>3.2</v>
      </c>
      <c r="L16" s="33">
        <v>7.3124999999999982</v>
      </c>
      <c r="M16" s="34">
        <f t="shared" si="3"/>
        <v>10.512499999999999</v>
      </c>
      <c r="N16" s="35">
        <f t="shared" ref="N16:N21" si="6">VLOOKUP(G15,$S$3:$T$10,2,FALSE)</f>
        <v>4.375</v>
      </c>
      <c r="O16" s="36">
        <f t="shared" si="5"/>
        <v>6.1374999999999993</v>
      </c>
      <c r="P16" s="4"/>
      <c r="Q16" s="4"/>
      <c r="R16" s="4"/>
      <c r="S16" s="1" t="s">
        <v>213</v>
      </c>
      <c r="T16" s="53">
        <v>10</v>
      </c>
      <c r="U16" s="1"/>
      <c r="V16" s="1"/>
      <c r="W16" s="1"/>
      <c r="X16" s="1"/>
    </row>
    <row r="17" spans="1:24" s="2" customFormat="1" ht="18.75">
      <c r="A17" s="14">
        <v>82</v>
      </c>
      <c r="B17" s="13">
        <v>982362214</v>
      </c>
      <c r="C17" s="222" t="s">
        <v>360</v>
      </c>
      <c r="D17" s="223" t="s">
        <v>144</v>
      </c>
      <c r="E17" s="16">
        <v>4</v>
      </c>
      <c r="F17" s="16">
        <v>60</v>
      </c>
      <c r="G17" s="23" t="s">
        <v>335</v>
      </c>
      <c r="H17" s="18">
        <f t="shared" si="0"/>
        <v>5</v>
      </c>
      <c r="I17" s="16">
        <f t="shared" si="1"/>
        <v>1.2</v>
      </c>
      <c r="J17" s="16">
        <v>0</v>
      </c>
      <c r="K17" s="16">
        <f t="shared" si="2"/>
        <v>6.2</v>
      </c>
      <c r="L17" s="33">
        <v>3.4499999999999993</v>
      </c>
      <c r="M17" s="34">
        <f t="shared" si="3"/>
        <v>9.6499999999999986</v>
      </c>
      <c r="N17" s="35">
        <f t="shared" si="6"/>
        <v>4.375</v>
      </c>
      <c r="O17" s="36">
        <f t="shared" si="5"/>
        <v>5.2749999999999986</v>
      </c>
      <c r="P17" s="18"/>
      <c r="Q17" s="18"/>
      <c r="R17" s="18"/>
      <c r="S17" s="1" t="s">
        <v>214</v>
      </c>
      <c r="T17" s="53">
        <v>31</v>
      </c>
      <c r="U17" s="1"/>
      <c r="V17" s="1"/>
      <c r="W17" s="1"/>
      <c r="X17" s="1"/>
    </row>
    <row r="18" spans="1:24" s="2" customFormat="1" ht="18.75">
      <c r="A18" s="14">
        <v>120</v>
      </c>
      <c r="B18" s="13">
        <v>171422146</v>
      </c>
      <c r="C18" s="222" t="s">
        <v>363</v>
      </c>
      <c r="D18" s="223" t="s">
        <v>246</v>
      </c>
      <c r="E18" s="16">
        <v>4</v>
      </c>
      <c r="F18" s="16">
        <v>60</v>
      </c>
      <c r="G18" s="23" t="s">
        <v>335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3.4249999999999972</v>
      </c>
      <c r="M18" s="34">
        <f t="shared" si="3"/>
        <v>9.6249999999999964</v>
      </c>
      <c r="N18" s="35">
        <f t="shared" si="6"/>
        <v>4.375</v>
      </c>
      <c r="O18" s="36">
        <f t="shared" si="5"/>
        <v>5.2499999999999964</v>
      </c>
      <c r="P18" s="18"/>
      <c r="Q18" s="18"/>
      <c r="R18" s="48"/>
      <c r="S18" s="1"/>
      <c r="T18" s="1"/>
      <c r="U18" s="1"/>
      <c r="V18" s="1"/>
      <c r="W18" s="1"/>
      <c r="X18" s="1"/>
    </row>
    <row r="19" spans="1:24" s="2" customFormat="1" ht="18.75">
      <c r="A19" s="13">
        <v>193</v>
      </c>
      <c r="B19" s="13">
        <v>2125731287</v>
      </c>
      <c r="C19" s="222" t="s">
        <v>384</v>
      </c>
      <c r="D19" s="221"/>
      <c r="E19" s="16">
        <v>2</v>
      </c>
      <c r="F19" s="16">
        <v>60</v>
      </c>
      <c r="G19" s="23" t="s">
        <v>335</v>
      </c>
      <c r="H19" s="18">
        <f t="shared" si="0"/>
        <v>2</v>
      </c>
      <c r="I19" s="16">
        <f t="shared" si="1"/>
        <v>1.2</v>
      </c>
      <c r="J19" s="16">
        <v>0</v>
      </c>
      <c r="K19" s="16">
        <f t="shared" si="2"/>
        <v>3.2</v>
      </c>
      <c r="L19" s="33">
        <v>6.3999999999999995</v>
      </c>
      <c r="M19" s="34">
        <f t="shared" si="3"/>
        <v>9.6</v>
      </c>
      <c r="N19" s="35">
        <f t="shared" si="6"/>
        <v>4.375</v>
      </c>
      <c r="O19" s="36">
        <f t="shared" si="5"/>
        <v>5.2249999999999996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3">
        <v>190</v>
      </c>
      <c r="B20" s="13">
        <v>684634207</v>
      </c>
      <c r="C20" s="222" t="s">
        <v>415</v>
      </c>
      <c r="D20" s="222" t="s">
        <v>381</v>
      </c>
      <c r="E20" s="16">
        <v>4</v>
      </c>
      <c r="F20" s="16">
        <v>60</v>
      </c>
      <c r="G20" s="57" t="s">
        <v>187</v>
      </c>
      <c r="H20" s="18">
        <f t="shared" si="0"/>
        <v>5</v>
      </c>
      <c r="I20" s="16">
        <f t="shared" si="1"/>
        <v>1.2</v>
      </c>
      <c r="J20" s="16">
        <v>0</v>
      </c>
      <c r="K20" s="16">
        <f t="shared" si="2"/>
        <v>6.2</v>
      </c>
      <c r="L20" s="33">
        <v>3.2499999999999982</v>
      </c>
      <c r="M20" s="34">
        <f t="shared" si="3"/>
        <v>9.4499999999999993</v>
      </c>
      <c r="N20" s="35">
        <f t="shared" si="6"/>
        <v>4.375</v>
      </c>
      <c r="O20" s="36">
        <f t="shared" si="5"/>
        <v>5.0749999999999993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4">
        <v>103</v>
      </c>
      <c r="B21" s="13">
        <v>1540443440</v>
      </c>
      <c r="C21" s="223" t="s">
        <v>326</v>
      </c>
      <c r="D21" s="223" t="s">
        <v>193</v>
      </c>
      <c r="E21" s="16">
        <v>2</v>
      </c>
      <c r="F21" s="16">
        <v>60</v>
      </c>
      <c r="G21" s="57" t="s">
        <v>187</v>
      </c>
      <c r="H21" s="18">
        <f t="shared" si="0"/>
        <v>2</v>
      </c>
      <c r="I21" s="16">
        <f t="shared" si="1"/>
        <v>1.2</v>
      </c>
      <c r="J21" s="16">
        <v>0</v>
      </c>
      <c r="K21" s="16">
        <f t="shared" si="2"/>
        <v>3.2</v>
      </c>
      <c r="L21" s="33">
        <v>6.1500000000000012</v>
      </c>
      <c r="M21" s="34">
        <f t="shared" si="3"/>
        <v>9.3500000000000014</v>
      </c>
      <c r="N21" s="35">
        <f t="shared" si="6"/>
        <v>0</v>
      </c>
      <c r="O21" s="36">
        <f t="shared" si="5"/>
        <v>9.3500000000000014</v>
      </c>
      <c r="P21" s="18"/>
      <c r="Q21" s="18"/>
      <c r="R21" s="18"/>
      <c r="S21" s="1"/>
      <c r="T21" s="1"/>
      <c r="U21" s="1"/>
      <c r="V21" s="1"/>
      <c r="W21" s="1"/>
      <c r="X21" s="1"/>
    </row>
    <row r="22" spans="1:24" s="2" customFormat="1" ht="18.75">
      <c r="A22" s="13">
        <v>184</v>
      </c>
      <c r="B22" s="13">
        <v>1814130074</v>
      </c>
      <c r="C22" s="222" t="s">
        <v>375</v>
      </c>
      <c r="D22" s="221"/>
      <c r="E22" s="16">
        <v>4</v>
      </c>
      <c r="F22" s="16">
        <v>60</v>
      </c>
      <c r="G22" s="57" t="s">
        <v>187</v>
      </c>
      <c r="H22" s="18">
        <f t="shared" si="0"/>
        <v>5</v>
      </c>
      <c r="I22" s="16">
        <f t="shared" si="1"/>
        <v>1.2</v>
      </c>
      <c r="J22" s="16">
        <v>0</v>
      </c>
      <c r="K22" s="16">
        <f t="shared" si="2"/>
        <v>6.2</v>
      </c>
      <c r="L22" s="33">
        <v>3.0749999999999993</v>
      </c>
      <c r="M22" s="34">
        <f t="shared" si="3"/>
        <v>9.2749999999999986</v>
      </c>
      <c r="N22" s="35">
        <f t="shared" ref="N22:N53" si="7">VLOOKUP(G22,$S$3:$T$10,2,FALSE)</f>
        <v>0</v>
      </c>
      <c r="O22" s="36">
        <f t="shared" si="5"/>
        <v>9.2749999999999986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3">
        <v>174</v>
      </c>
      <c r="B23" s="13">
        <v>775720958</v>
      </c>
      <c r="C23" s="222" t="s">
        <v>397</v>
      </c>
      <c r="D23" s="222" t="s">
        <v>327</v>
      </c>
      <c r="E23" s="16">
        <v>4</v>
      </c>
      <c r="F23" s="16">
        <v>60</v>
      </c>
      <c r="G23" s="57" t="s">
        <v>187</v>
      </c>
      <c r="H23" s="18">
        <f t="shared" si="0"/>
        <v>5</v>
      </c>
      <c r="I23" s="16">
        <f t="shared" si="1"/>
        <v>1.2</v>
      </c>
      <c r="J23" s="16">
        <v>0</v>
      </c>
      <c r="K23" s="16">
        <f t="shared" si="2"/>
        <v>6.2</v>
      </c>
      <c r="L23" s="33">
        <v>2.8375000000000004</v>
      </c>
      <c r="M23" s="34">
        <f t="shared" si="3"/>
        <v>9.0375000000000014</v>
      </c>
      <c r="N23" s="35">
        <f t="shared" si="7"/>
        <v>0</v>
      </c>
      <c r="O23" s="36">
        <f t="shared" si="5"/>
        <v>9.0375000000000014</v>
      </c>
      <c r="P23" s="4"/>
      <c r="Q23" s="4"/>
      <c r="R23" s="4"/>
    </row>
    <row r="24" spans="1:24" s="1" customFormat="1" ht="18.75">
      <c r="A24" s="13">
        <v>209</v>
      </c>
      <c r="B24" s="13">
        <v>1525950050</v>
      </c>
      <c r="C24" s="222" t="s">
        <v>408</v>
      </c>
      <c r="D24" s="222" t="s">
        <v>402</v>
      </c>
      <c r="E24" s="16">
        <v>4</v>
      </c>
      <c r="F24" s="16">
        <v>60</v>
      </c>
      <c r="G24" s="57" t="s">
        <v>187</v>
      </c>
      <c r="H24" s="18">
        <f t="shared" si="0"/>
        <v>5</v>
      </c>
      <c r="I24" s="16">
        <f t="shared" si="1"/>
        <v>1.2</v>
      </c>
      <c r="J24" s="16">
        <v>0</v>
      </c>
      <c r="K24" s="16">
        <f t="shared" si="2"/>
        <v>6.2</v>
      </c>
      <c r="L24" s="33">
        <v>2.7625000000000011</v>
      </c>
      <c r="M24" s="34">
        <f t="shared" si="3"/>
        <v>8.9625000000000021</v>
      </c>
      <c r="N24" s="35">
        <f t="shared" si="7"/>
        <v>0</v>
      </c>
      <c r="O24" s="36">
        <f t="shared" si="5"/>
        <v>8.9625000000000021</v>
      </c>
      <c r="P24" s="4"/>
      <c r="Q24" s="4"/>
      <c r="R24" s="4"/>
    </row>
    <row r="25" spans="1:24" s="1" customFormat="1" ht="18.75">
      <c r="A25" s="13">
        <v>141</v>
      </c>
      <c r="B25" s="13">
        <v>1190305158</v>
      </c>
      <c r="C25" s="222" t="s">
        <v>261</v>
      </c>
      <c r="D25" s="225"/>
      <c r="E25" s="16">
        <v>0</v>
      </c>
      <c r="F25" s="16">
        <v>40</v>
      </c>
      <c r="G25" s="57" t="s">
        <v>187</v>
      </c>
      <c r="H25" s="18">
        <f t="shared" si="0"/>
        <v>0</v>
      </c>
      <c r="I25" s="16">
        <f t="shared" si="1"/>
        <v>0.8</v>
      </c>
      <c r="J25" s="16">
        <v>0</v>
      </c>
      <c r="K25" s="16">
        <f t="shared" si="2"/>
        <v>0.8</v>
      </c>
      <c r="L25" s="33">
        <v>7.9999999999999991</v>
      </c>
      <c r="M25" s="34">
        <f t="shared" si="3"/>
        <v>8.7999999999999989</v>
      </c>
      <c r="N25" s="35">
        <f t="shared" si="7"/>
        <v>0</v>
      </c>
      <c r="O25" s="36">
        <f t="shared" si="5"/>
        <v>8.7999999999999989</v>
      </c>
      <c r="P25" s="18"/>
      <c r="Q25" s="18"/>
      <c r="R25" s="47"/>
    </row>
    <row r="26" spans="1:24" s="1" customFormat="1" ht="18.75" customHeight="1">
      <c r="A26" s="13">
        <v>192</v>
      </c>
      <c r="B26" s="13">
        <v>1725281178</v>
      </c>
      <c r="C26" s="222" t="s">
        <v>383</v>
      </c>
      <c r="D26" s="221"/>
      <c r="E26" s="16">
        <v>1</v>
      </c>
      <c r="F26" s="16">
        <v>60</v>
      </c>
      <c r="G26" s="57" t="s">
        <v>187</v>
      </c>
      <c r="H26" s="18">
        <f t="shared" si="0"/>
        <v>1</v>
      </c>
      <c r="I26" s="16">
        <f t="shared" si="1"/>
        <v>1.2</v>
      </c>
      <c r="J26" s="16">
        <v>0</v>
      </c>
      <c r="K26" s="16">
        <f t="shared" si="2"/>
        <v>2.2000000000000002</v>
      </c>
      <c r="L26" s="33">
        <v>6.5500000000000016</v>
      </c>
      <c r="M26" s="34">
        <f t="shared" si="3"/>
        <v>8.7500000000000018</v>
      </c>
      <c r="N26" s="35">
        <f t="shared" si="7"/>
        <v>0</v>
      </c>
      <c r="O26" s="36">
        <f t="shared" si="5"/>
        <v>8.7500000000000018</v>
      </c>
      <c r="P26" s="4"/>
      <c r="Q26" s="4"/>
      <c r="R26" s="4"/>
    </row>
    <row r="27" spans="1:24" s="1" customFormat="1" ht="18.75">
      <c r="A27" s="13">
        <v>208</v>
      </c>
      <c r="B27" s="13">
        <v>92129464</v>
      </c>
      <c r="C27" s="222" t="s">
        <v>401</v>
      </c>
      <c r="D27" s="221"/>
      <c r="E27" s="16">
        <v>3</v>
      </c>
      <c r="F27" s="16">
        <v>60</v>
      </c>
      <c r="G27" s="57" t="s">
        <v>187</v>
      </c>
      <c r="H27" s="18">
        <f t="shared" si="0"/>
        <v>3.5</v>
      </c>
      <c r="I27" s="16">
        <f t="shared" si="1"/>
        <v>1.2</v>
      </c>
      <c r="J27" s="16">
        <v>0</v>
      </c>
      <c r="K27" s="16">
        <f t="shared" si="2"/>
        <v>4.7</v>
      </c>
      <c r="L27" s="33">
        <v>3.8125</v>
      </c>
      <c r="M27" s="34">
        <f t="shared" si="3"/>
        <v>8.5124999999999993</v>
      </c>
      <c r="N27" s="35">
        <f t="shared" si="7"/>
        <v>0</v>
      </c>
      <c r="O27" s="36">
        <f t="shared" si="5"/>
        <v>8.5124999999999993</v>
      </c>
      <c r="P27" s="4"/>
      <c r="Q27" s="4"/>
      <c r="R27" s="4"/>
    </row>
    <row r="28" spans="1:24" s="1" customFormat="1" ht="18.75">
      <c r="A28" s="14">
        <v>26</v>
      </c>
      <c r="B28" s="13">
        <v>1754932067</v>
      </c>
      <c r="C28" s="222" t="s">
        <v>354</v>
      </c>
      <c r="D28" s="223" t="s">
        <v>72</v>
      </c>
      <c r="E28" s="16">
        <v>4</v>
      </c>
      <c r="F28" s="16">
        <v>60</v>
      </c>
      <c r="G28" s="57" t="s">
        <v>187</v>
      </c>
      <c r="H28" s="18">
        <f t="shared" si="0"/>
        <v>5</v>
      </c>
      <c r="I28" s="16">
        <f t="shared" si="1"/>
        <v>1.2</v>
      </c>
      <c r="J28" s="16">
        <v>0</v>
      </c>
      <c r="K28" s="16">
        <f t="shared" si="2"/>
        <v>6.2</v>
      </c>
      <c r="L28" s="33">
        <v>1.9500000000000011</v>
      </c>
      <c r="M28" s="34">
        <f t="shared" si="3"/>
        <v>8.1500000000000021</v>
      </c>
      <c r="N28" s="35">
        <f t="shared" si="7"/>
        <v>0</v>
      </c>
      <c r="O28" s="36">
        <f t="shared" si="5"/>
        <v>8.1500000000000021</v>
      </c>
      <c r="P28" s="18"/>
      <c r="Q28" s="18"/>
      <c r="R28" s="18"/>
    </row>
    <row r="29" spans="1:24" s="2" customFormat="1" ht="18.75">
      <c r="A29" s="13">
        <v>189</v>
      </c>
      <c r="B29" s="13">
        <v>522812489</v>
      </c>
      <c r="C29" s="222" t="s">
        <v>380</v>
      </c>
      <c r="D29" s="221"/>
      <c r="E29" s="16">
        <v>4</v>
      </c>
      <c r="F29" s="16">
        <v>60</v>
      </c>
      <c r="G29" s="57" t="s">
        <v>187</v>
      </c>
      <c r="H29" s="18">
        <f t="shared" si="0"/>
        <v>5</v>
      </c>
      <c r="I29" s="16">
        <f t="shared" si="1"/>
        <v>1.2</v>
      </c>
      <c r="J29" s="16">
        <v>0</v>
      </c>
      <c r="K29" s="16">
        <f t="shared" si="2"/>
        <v>6.2</v>
      </c>
      <c r="L29" s="33">
        <v>1.9500000000000028</v>
      </c>
      <c r="M29" s="34">
        <f t="shared" si="3"/>
        <v>8.1500000000000021</v>
      </c>
      <c r="N29" s="35">
        <f t="shared" si="7"/>
        <v>0</v>
      </c>
      <c r="O29" s="36">
        <f t="shared" si="5"/>
        <v>8.1500000000000021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3">
        <v>195</v>
      </c>
      <c r="B30" s="13">
        <v>1634663314</v>
      </c>
      <c r="C30" s="222" t="s">
        <v>386</v>
      </c>
      <c r="D30" s="221"/>
      <c r="E30" s="16">
        <v>4</v>
      </c>
      <c r="F30" s="16">
        <v>60</v>
      </c>
      <c r="G30" s="57" t="s">
        <v>187</v>
      </c>
      <c r="H30" s="18">
        <f t="shared" si="0"/>
        <v>5</v>
      </c>
      <c r="I30" s="16">
        <f t="shared" si="1"/>
        <v>1.2</v>
      </c>
      <c r="J30" s="16">
        <v>0</v>
      </c>
      <c r="K30" s="16">
        <f t="shared" si="2"/>
        <v>6.2</v>
      </c>
      <c r="L30" s="33">
        <v>1.9300000000000015</v>
      </c>
      <c r="M30" s="34">
        <f t="shared" si="3"/>
        <v>8.1300000000000026</v>
      </c>
      <c r="N30" s="35">
        <f t="shared" si="7"/>
        <v>0</v>
      </c>
      <c r="O30" s="36">
        <f t="shared" si="5"/>
        <v>8.1300000000000026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3">
        <v>183</v>
      </c>
      <c r="B31" s="13">
        <v>1250030371</v>
      </c>
      <c r="C31" s="222" t="s">
        <v>411</v>
      </c>
      <c r="D31" s="222" t="s">
        <v>406</v>
      </c>
      <c r="E31" s="16">
        <v>4</v>
      </c>
      <c r="F31" s="16">
        <v>60</v>
      </c>
      <c r="G31" s="57" t="s">
        <v>187</v>
      </c>
      <c r="H31" s="18">
        <f t="shared" si="0"/>
        <v>5</v>
      </c>
      <c r="I31" s="16">
        <f t="shared" si="1"/>
        <v>1.2</v>
      </c>
      <c r="J31" s="16">
        <v>0</v>
      </c>
      <c r="K31" s="16">
        <f t="shared" si="2"/>
        <v>6.2</v>
      </c>
      <c r="L31" s="33">
        <v>1.75</v>
      </c>
      <c r="M31" s="34">
        <f t="shared" si="3"/>
        <v>7.95</v>
      </c>
      <c r="N31" s="35">
        <f t="shared" si="7"/>
        <v>0</v>
      </c>
      <c r="O31" s="36">
        <f t="shared" si="5"/>
        <v>7.95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3">
        <v>202</v>
      </c>
      <c r="B32" s="13">
        <v>471245585</v>
      </c>
      <c r="C32" s="222" t="s">
        <v>392</v>
      </c>
      <c r="D32" s="221"/>
      <c r="E32" s="16">
        <v>3</v>
      </c>
      <c r="F32" s="16">
        <v>60</v>
      </c>
      <c r="G32" s="57" t="s">
        <v>187</v>
      </c>
      <c r="H32" s="18">
        <f t="shared" si="0"/>
        <v>3.5</v>
      </c>
      <c r="I32" s="16">
        <f t="shared" si="1"/>
        <v>1.2</v>
      </c>
      <c r="J32" s="16">
        <v>0</v>
      </c>
      <c r="K32" s="16">
        <f t="shared" si="2"/>
        <v>4.7</v>
      </c>
      <c r="L32" s="33">
        <v>3.0750000000000011</v>
      </c>
      <c r="M32" s="34">
        <f t="shared" si="3"/>
        <v>7.7750000000000012</v>
      </c>
      <c r="N32" s="35">
        <f t="shared" si="7"/>
        <v>0</v>
      </c>
      <c r="O32" s="36">
        <f t="shared" si="5"/>
        <v>7.7750000000000012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138</v>
      </c>
      <c r="B33" s="13">
        <v>1440730282</v>
      </c>
      <c r="C33" s="222" t="s">
        <v>366</v>
      </c>
      <c r="D33" s="222" t="s">
        <v>258</v>
      </c>
      <c r="E33" s="16">
        <v>0</v>
      </c>
      <c r="F33" s="16">
        <v>60</v>
      </c>
      <c r="G33" s="57" t="s">
        <v>187</v>
      </c>
      <c r="H33" s="18">
        <f t="shared" si="0"/>
        <v>0</v>
      </c>
      <c r="I33" s="16">
        <f t="shared" si="1"/>
        <v>1.2</v>
      </c>
      <c r="J33" s="16">
        <v>0</v>
      </c>
      <c r="K33" s="16">
        <f t="shared" si="2"/>
        <v>1.2</v>
      </c>
      <c r="L33" s="33">
        <v>6.4</v>
      </c>
      <c r="M33" s="34">
        <f t="shared" si="3"/>
        <v>7.6000000000000005</v>
      </c>
      <c r="N33" s="35">
        <f t="shared" si="7"/>
        <v>0</v>
      </c>
      <c r="O33" s="36">
        <f t="shared" si="5"/>
        <v>7.6000000000000005</v>
      </c>
      <c r="P33" s="18"/>
      <c r="Q33" s="18"/>
      <c r="R33" s="47"/>
      <c r="S33" s="1"/>
      <c r="T33" s="1"/>
      <c r="U33" s="1"/>
      <c r="V33" s="1"/>
      <c r="W33" s="1"/>
      <c r="X33" s="1"/>
    </row>
    <row r="34" spans="1:24" s="2" customFormat="1" ht="18.75">
      <c r="A34" s="13">
        <v>205</v>
      </c>
      <c r="B34" s="13">
        <v>141303545</v>
      </c>
      <c r="C34" s="222" t="s">
        <v>395</v>
      </c>
      <c r="D34" s="221"/>
      <c r="E34" s="16">
        <v>4</v>
      </c>
      <c r="F34" s="16">
        <v>60</v>
      </c>
      <c r="G34" s="57" t="s">
        <v>187</v>
      </c>
      <c r="H34" s="18">
        <f t="shared" si="0"/>
        <v>5</v>
      </c>
      <c r="I34" s="16">
        <f t="shared" si="1"/>
        <v>1.2</v>
      </c>
      <c r="J34" s="16">
        <v>0</v>
      </c>
      <c r="K34" s="16">
        <f t="shared" si="2"/>
        <v>6.2</v>
      </c>
      <c r="L34" s="33">
        <v>1.2625000000000011</v>
      </c>
      <c r="M34" s="34">
        <f t="shared" si="3"/>
        <v>7.4625000000000012</v>
      </c>
      <c r="N34" s="35">
        <f t="shared" si="7"/>
        <v>0</v>
      </c>
      <c r="O34" s="36">
        <f t="shared" si="5"/>
        <v>7.4625000000000012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186</v>
      </c>
      <c r="B35" s="13">
        <v>595953188</v>
      </c>
      <c r="C35" s="222" t="s">
        <v>412</v>
      </c>
      <c r="D35" s="222" t="s">
        <v>407</v>
      </c>
      <c r="E35" s="16">
        <v>4</v>
      </c>
      <c r="F35" s="16">
        <v>60</v>
      </c>
      <c r="G35" s="57" t="s">
        <v>187</v>
      </c>
      <c r="H35" s="18">
        <f t="shared" si="0"/>
        <v>5</v>
      </c>
      <c r="I35" s="16">
        <f t="shared" si="1"/>
        <v>1.2</v>
      </c>
      <c r="J35" s="16">
        <v>0</v>
      </c>
      <c r="K35" s="16">
        <f t="shared" si="2"/>
        <v>6.2</v>
      </c>
      <c r="L35" s="33">
        <v>1.2625000000000011</v>
      </c>
      <c r="M35" s="34">
        <f t="shared" si="3"/>
        <v>7.4625000000000012</v>
      </c>
      <c r="N35" s="35">
        <f t="shared" si="7"/>
        <v>0</v>
      </c>
      <c r="O35" s="36">
        <f t="shared" si="5"/>
        <v>7.4625000000000012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4">
        <v>15</v>
      </c>
      <c r="B36" s="13">
        <v>388960345</v>
      </c>
      <c r="C36" s="223" t="s">
        <v>59</v>
      </c>
      <c r="D36" s="224"/>
      <c r="E36" s="16">
        <v>4</v>
      </c>
      <c r="F36" s="16">
        <v>60</v>
      </c>
      <c r="G36" s="57" t="s">
        <v>187</v>
      </c>
      <c r="H36" s="18">
        <f t="shared" si="0"/>
        <v>5</v>
      </c>
      <c r="I36" s="16">
        <f t="shared" si="1"/>
        <v>1.2</v>
      </c>
      <c r="J36" s="16">
        <v>0</v>
      </c>
      <c r="K36" s="16">
        <f t="shared" si="2"/>
        <v>6.2</v>
      </c>
      <c r="L36" s="33">
        <v>1.1250000000000018</v>
      </c>
      <c r="M36" s="34">
        <f t="shared" si="3"/>
        <v>7.325000000000002</v>
      </c>
      <c r="N36" s="35">
        <f t="shared" si="7"/>
        <v>0</v>
      </c>
      <c r="O36" s="36">
        <f t="shared" si="5"/>
        <v>7.325000000000002</v>
      </c>
      <c r="P36" s="18"/>
      <c r="Q36" s="18"/>
      <c r="R36" s="18"/>
      <c r="S36" s="1"/>
      <c r="T36" s="1"/>
      <c r="U36" s="1"/>
      <c r="V36" s="1"/>
      <c r="W36" s="1"/>
      <c r="X36" s="1"/>
    </row>
    <row r="37" spans="1:24" s="1" customFormat="1" ht="18.75">
      <c r="A37" s="13">
        <v>198</v>
      </c>
      <c r="B37" s="13">
        <v>723448640</v>
      </c>
      <c r="C37" s="222" t="s">
        <v>389</v>
      </c>
      <c r="D37" s="221"/>
      <c r="E37" s="16">
        <v>4</v>
      </c>
      <c r="F37" s="16">
        <v>60</v>
      </c>
      <c r="G37" s="57" t="s">
        <v>187</v>
      </c>
      <c r="H37" s="18">
        <f t="shared" ref="H37:H68" si="8">E37+IF(E37&gt;2,(E37-2)*0.5,0)</f>
        <v>5</v>
      </c>
      <c r="I37" s="16">
        <f t="shared" ref="I37:I68" si="9">F37/$T$14</f>
        <v>1.2</v>
      </c>
      <c r="J37" s="16">
        <v>0</v>
      </c>
      <c r="K37" s="16">
        <f t="shared" ref="K37:K60" si="10">SUM(I37+H37+J37)</f>
        <v>6.2</v>
      </c>
      <c r="L37" s="33">
        <v>1.0625</v>
      </c>
      <c r="M37" s="34">
        <f t="shared" ref="M37:M68" si="11">K37+L37</f>
        <v>7.2625000000000002</v>
      </c>
      <c r="N37" s="35">
        <f t="shared" si="7"/>
        <v>0</v>
      </c>
      <c r="O37" s="36">
        <f t="shared" ref="O37:O68" si="12">M37-N37</f>
        <v>7.2625000000000002</v>
      </c>
      <c r="P37" s="4"/>
      <c r="Q37" s="4"/>
      <c r="R37" s="4"/>
    </row>
    <row r="38" spans="1:24" s="2" customFormat="1" ht="18.75">
      <c r="A38" s="13">
        <v>182</v>
      </c>
      <c r="B38" s="13">
        <v>828260319</v>
      </c>
      <c r="C38" s="222" t="s">
        <v>413</v>
      </c>
      <c r="D38" s="222" t="s">
        <v>373</v>
      </c>
      <c r="E38" s="16">
        <v>4</v>
      </c>
      <c r="F38" s="16">
        <v>60</v>
      </c>
      <c r="G38" s="57" t="s">
        <v>187</v>
      </c>
      <c r="H38" s="18">
        <f t="shared" si="8"/>
        <v>5</v>
      </c>
      <c r="I38" s="16">
        <f t="shared" si="9"/>
        <v>1.2</v>
      </c>
      <c r="J38" s="16">
        <v>0</v>
      </c>
      <c r="K38" s="16">
        <f t="shared" si="10"/>
        <v>6.2</v>
      </c>
      <c r="L38" s="33">
        <v>1.0625</v>
      </c>
      <c r="M38" s="34">
        <f t="shared" si="11"/>
        <v>7.2625000000000002</v>
      </c>
      <c r="N38" s="35">
        <f t="shared" si="7"/>
        <v>0</v>
      </c>
      <c r="O38" s="36">
        <f t="shared" si="12"/>
        <v>7.2625000000000002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203</v>
      </c>
      <c r="B39" s="13">
        <v>382695365</v>
      </c>
      <c r="C39" s="222" t="s">
        <v>393</v>
      </c>
      <c r="D39" s="221"/>
      <c r="E39" s="16">
        <v>1</v>
      </c>
      <c r="F39" s="16">
        <v>30</v>
      </c>
      <c r="G39" s="57" t="s">
        <v>187</v>
      </c>
      <c r="H39" s="18">
        <f t="shared" si="8"/>
        <v>1</v>
      </c>
      <c r="I39" s="16">
        <f t="shared" si="9"/>
        <v>0.6</v>
      </c>
      <c r="J39" s="16">
        <v>0</v>
      </c>
      <c r="K39" s="16">
        <f t="shared" si="10"/>
        <v>1.6</v>
      </c>
      <c r="L39" s="33">
        <v>5.5050000000000008</v>
      </c>
      <c r="M39" s="34">
        <f t="shared" si="11"/>
        <v>7.1050000000000004</v>
      </c>
      <c r="N39" s="35">
        <f t="shared" si="7"/>
        <v>0</v>
      </c>
      <c r="O39" s="36">
        <f t="shared" si="12"/>
        <v>7.1050000000000004</v>
      </c>
      <c r="P39" s="4"/>
      <c r="Q39" s="4"/>
      <c r="R39" s="4"/>
    </row>
    <row r="40" spans="1:24" ht="18.75">
      <c r="A40" s="13">
        <v>179</v>
      </c>
      <c r="B40" s="13">
        <v>1412638269</v>
      </c>
      <c r="C40" s="223" t="s">
        <v>224</v>
      </c>
      <c r="D40" s="243"/>
      <c r="E40" s="16">
        <v>0</v>
      </c>
      <c r="F40" s="16">
        <v>60</v>
      </c>
      <c r="G40" s="57" t="s">
        <v>187</v>
      </c>
      <c r="H40" s="18">
        <f t="shared" si="8"/>
        <v>0</v>
      </c>
      <c r="I40" s="16">
        <f t="shared" si="9"/>
        <v>1.2</v>
      </c>
      <c r="J40" s="16">
        <v>0</v>
      </c>
      <c r="K40" s="16">
        <f t="shared" si="10"/>
        <v>1.2</v>
      </c>
      <c r="L40" s="33">
        <v>5.8</v>
      </c>
      <c r="M40" s="34">
        <f t="shared" si="11"/>
        <v>7</v>
      </c>
      <c r="N40" s="35">
        <f t="shared" si="7"/>
        <v>0</v>
      </c>
      <c r="O40" s="36">
        <f t="shared" si="12"/>
        <v>7</v>
      </c>
      <c r="P40" s="4"/>
      <c r="Q40" s="4"/>
      <c r="R40" s="4"/>
    </row>
    <row r="41" spans="1:24" ht="18.75">
      <c r="A41" s="13">
        <v>196</v>
      </c>
      <c r="B41" s="13">
        <v>1065641844</v>
      </c>
      <c r="C41" s="222" t="s">
        <v>387</v>
      </c>
      <c r="D41" s="221"/>
      <c r="E41" s="16">
        <v>3</v>
      </c>
      <c r="F41" s="16">
        <v>60</v>
      </c>
      <c r="G41" s="57" t="s">
        <v>187</v>
      </c>
      <c r="H41" s="18">
        <f t="shared" si="8"/>
        <v>3.5</v>
      </c>
      <c r="I41" s="16">
        <f t="shared" si="9"/>
        <v>1.2</v>
      </c>
      <c r="J41" s="16">
        <v>0</v>
      </c>
      <c r="K41" s="16">
        <f t="shared" si="10"/>
        <v>4.7</v>
      </c>
      <c r="L41" s="33">
        <v>2</v>
      </c>
      <c r="M41" s="34">
        <f t="shared" si="11"/>
        <v>6.7</v>
      </c>
      <c r="N41" s="35">
        <f t="shared" si="7"/>
        <v>0</v>
      </c>
      <c r="O41" s="36">
        <f t="shared" si="12"/>
        <v>6.7</v>
      </c>
      <c r="P41" s="4"/>
      <c r="Q41" s="4"/>
      <c r="R41" s="4"/>
    </row>
    <row r="42" spans="1:24" ht="18.75">
      <c r="A42" s="14">
        <v>46</v>
      </c>
      <c r="B42" s="13">
        <v>2109182835</v>
      </c>
      <c r="C42" s="222" t="s">
        <v>357</v>
      </c>
      <c r="D42" s="223" t="s">
        <v>92</v>
      </c>
      <c r="E42" s="16">
        <v>3</v>
      </c>
      <c r="F42" s="16">
        <v>60</v>
      </c>
      <c r="G42" s="57" t="s">
        <v>187</v>
      </c>
      <c r="H42" s="18">
        <f t="shared" si="8"/>
        <v>3.5</v>
      </c>
      <c r="I42" s="16">
        <f t="shared" si="9"/>
        <v>1.2</v>
      </c>
      <c r="J42" s="16">
        <v>0</v>
      </c>
      <c r="K42" s="16">
        <f t="shared" si="10"/>
        <v>4.7</v>
      </c>
      <c r="L42" s="33">
        <v>1.75</v>
      </c>
      <c r="M42" s="34">
        <f t="shared" si="11"/>
        <v>6.45</v>
      </c>
      <c r="N42" s="35">
        <f t="shared" si="7"/>
        <v>0</v>
      </c>
      <c r="O42" s="36">
        <f t="shared" si="12"/>
        <v>6.45</v>
      </c>
      <c r="P42" s="18"/>
      <c r="Q42" s="18"/>
      <c r="R42" s="18"/>
    </row>
    <row r="43" spans="1:24" ht="18.75">
      <c r="A43" s="13">
        <v>178</v>
      </c>
      <c r="B43" s="13">
        <v>1059185275</v>
      </c>
      <c r="C43" s="222" t="s">
        <v>372</v>
      </c>
      <c r="D43" s="221"/>
      <c r="E43" s="16">
        <v>3</v>
      </c>
      <c r="F43" s="16">
        <v>60</v>
      </c>
      <c r="G43" s="57" t="s">
        <v>187</v>
      </c>
      <c r="H43" s="18">
        <f t="shared" si="8"/>
        <v>3.5</v>
      </c>
      <c r="I43" s="16">
        <f t="shared" si="9"/>
        <v>1.2</v>
      </c>
      <c r="J43" s="16">
        <v>0</v>
      </c>
      <c r="K43" s="16">
        <f t="shared" si="10"/>
        <v>4.7</v>
      </c>
      <c r="L43" s="33">
        <v>1.75</v>
      </c>
      <c r="M43" s="34">
        <f t="shared" si="11"/>
        <v>6.45</v>
      </c>
      <c r="N43" s="35">
        <f t="shared" si="7"/>
        <v>0</v>
      </c>
      <c r="O43" s="36">
        <f t="shared" si="12"/>
        <v>6.45</v>
      </c>
      <c r="P43" s="4"/>
      <c r="Q43" s="4"/>
      <c r="R43" s="4"/>
    </row>
    <row r="44" spans="1:24" ht="18.75">
      <c r="A44" s="13">
        <v>185</v>
      </c>
      <c r="B44" s="13">
        <v>30705222</v>
      </c>
      <c r="C44" s="222" t="s">
        <v>376</v>
      </c>
      <c r="D44" s="243"/>
      <c r="E44" s="16">
        <v>2</v>
      </c>
      <c r="F44" s="16">
        <v>60</v>
      </c>
      <c r="G44" s="57" t="s">
        <v>187</v>
      </c>
      <c r="H44" s="18">
        <f t="shared" si="8"/>
        <v>2</v>
      </c>
      <c r="I44" s="16">
        <f t="shared" si="9"/>
        <v>1.2</v>
      </c>
      <c r="J44" s="16">
        <v>0</v>
      </c>
      <c r="K44" s="16">
        <f t="shared" si="10"/>
        <v>3.2</v>
      </c>
      <c r="L44" s="33">
        <v>3.049500000000001</v>
      </c>
      <c r="M44" s="34">
        <f t="shared" si="11"/>
        <v>6.2495000000000012</v>
      </c>
      <c r="N44" s="35">
        <f t="shared" si="7"/>
        <v>0</v>
      </c>
      <c r="O44" s="36">
        <f t="shared" si="12"/>
        <v>6.2495000000000012</v>
      </c>
      <c r="P44" s="4"/>
      <c r="Q44" s="4"/>
      <c r="R44" s="4"/>
    </row>
    <row r="45" spans="1:24" ht="18.75">
      <c r="A45" s="13">
        <v>206</v>
      </c>
      <c r="B45" s="13">
        <v>1835375380</v>
      </c>
      <c r="C45" s="222" t="s">
        <v>396</v>
      </c>
      <c r="D45" s="221"/>
      <c r="E45" s="16">
        <v>2</v>
      </c>
      <c r="F45" s="16">
        <v>60</v>
      </c>
      <c r="G45" s="57" t="s">
        <v>187</v>
      </c>
      <c r="H45" s="18">
        <f t="shared" si="8"/>
        <v>2</v>
      </c>
      <c r="I45" s="16">
        <f t="shared" si="9"/>
        <v>1.2</v>
      </c>
      <c r="J45" s="16">
        <v>0</v>
      </c>
      <c r="K45" s="16">
        <f t="shared" si="10"/>
        <v>3.2</v>
      </c>
      <c r="L45" s="33">
        <v>2.875</v>
      </c>
      <c r="M45" s="34">
        <f t="shared" si="11"/>
        <v>6.0750000000000002</v>
      </c>
      <c r="N45" s="35">
        <f t="shared" si="7"/>
        <v>0</v>
      </c>
      <c r="O45" s="36">
        <f t="shared" si="12"/>
        <v>6.0750000000000002</v>
      </c>
      <c r="P45" s="4"/>
      <c r="Q45" s="4"/>
      <c r="R45" s="4"/>
    </row>
    <row r="46" spans="1:24" ht="18.75">
      <c r="A46" s="13">
        <v>128</v>
      </c>
      <c r="B46" s="13">
        <v>1214614935</v>
      </c>
      <c r="C46" s="222" t="s">
        <v>365</v>
      </c>
      <c r="D46" s="225" t="s">
        <v>257</v>
      </c>
      <c r="E46" s="16">
        <v>4</v>
      </c>
      <c r="F46" s="16">
        <v>60</v>
      </c>
      <c r="G46" s="57" t="s">
        <v>187</v>
      </c>
      <c r="H46" s="18">
        <f t="shared" si="8"/>
        <v>5</v>
      </c>
      <c r="I46" s="16">
        <f t="shared" si="9"/>
        <v>1.2</v>
      </c>
      <c r="J46" s="16">
        <v>-9.6880000000000006</v>
      </c>
      <c r="K46" s="16">
        <f t="shared" si="10"/>
        <v>-3.4880000000000004</v>
      </c>
      <c r="L46" s="33">
        <v>9.25</v>
      </c>
      <c r="M46" s="34">
        <f t="shared" si="11"/>
        <v>5.7619999999999996</v>
      </c>
      <c r="N46" s="35">
        <f t="shared" si="7"/>
        <v>0</v>
      </c>
      <c r="O46" s="36">
        <f t="shared" si="12"/>
        <v>5.7619999999999996</v>
      </c>
      <c r="P46" s="18"/>
      <c r="Q46" s="18"/>
      <c r="R46" s="47"/>
    </row>
    <row r="47" spans="1:24" ht="18.75">
      <c r="A47" s="13">
        <v>144</v>
      </c>
      <c r="B47" s="13">
        <v>1763923855</v>
      </c>
      <c r="C47" s="222" t="s">
        <v>269</v>
      </c>
      <c r="D47" s="225"/>
      <c r="E47" s="16">
        <v>0</v>
      </c>
      <c r="F47" s="16">
        <v>60</v>
      </c>
      <c r="G47" s="57" t="s">
        <v>187</v>
      </c>
      <c r="H47" s="18">
        <f t="shared" si="8"/>
        <v>0</v>
      </c>
      <c r="I47" s="16">
        <f t="shared" si="9"/>
        <v>1.2</v>
      </c>
      <c r="J47" s="16">
        <v>0</v>
      </c>
      <c r="K47" s="16">
        <f t="shared" si="10"/>
        <v>1.2</v>
      </c>
      <c r="L47" s="33">
        <v>4.4000000000000004</v>
      </c>
      <c r="M47" s="34">
        <f t="shared" si="11"/>
        <v>5.6000000000000005</v>
      </c>
      <c r="N47" s="35">
        <f t="shared" si="7"/>
        <v>0</v>
      </c>
      <c r="O47" s="36">
        <f t="shared" si="12"/>
        <v>5.6000000000000005</v>
      </c>
      <c r="P47" s="4"/>
      <c r="Q47" s="4"/>
      <c r="R47" s="4"/>
    </row>
    <row r="48" spans="1:24" ht="18.75">
      <c r="A48" s="13">
        <v>167</v>
      </c>
      <c r="B48" s="13">
        <v>1173807161</v>
      </c>
      <c r="C48" s="222" t="s">
        <v>324</v>
      </c>
      <c r="D48" s="220"/>
      <c r="E48" s="16">
        <v>0</v>
      </c>
      <c r="F48" s="16">
        <v>40</v>
      </c>
      <c r="G48" s="57" t="s">
        <v>187</v>
      </c>
      <c r="H48" s="18">
        <f t="shared" si="8"/>
        <v>0</v>
      </c>
      <c r="I48" s="16">
        <f t="shared" si="9"/>
        <v>0.8</v>
      </c>
      <c r="J48" s="16">
        <v>0</v>
      </c>
      <c r="K48" s="16">
        <f t="shared" si="10"/>
        <v>0.8</v>
      </c>
      <c r="L48" s="33">
        <v>4.8</v>
      </c>
      <c r="M48" s="34">
        <f t="shared" si="11"/>
        <v>5.6</v>
      </c>
      <c r="N48" s="35">
        <f t="shared" si="7"/>
        <v>0</v>
      </c>
      <c r="O48" s="36">
        <f t="shared" si="12"/>
        <v>5.6</v>
      </c>
    </row>
    <row r="49" spans="1:18" ht="18.75">
      <c r="A49" s="13">
        <v>210</v>
      </c>
      <c r="B49" s="13">
        <v>1675792665</v>
      </c>
      <c r="C49" s="222" t="s">
        <v>403</v>
      </c>
      <c r="D49" s="221"/>
      <c r="E49" s="16">
        <v>2</v>
      </c>
      <c r="F49" s="16">
        <v>40</v>
      </c>
      <c r="G49" s="57" t="s">
        <v>187</v>
      </c>
      <c r="H49" s="18">
        <f t="shared" si="8"/>
        <v>2</v>
      </c>
      <c r="I49" s="16">
        <f t="shared" si="9"/>
        <v>0.8</v>
      </c>
      <c r="J49" s="16">
        <v>0</v>
      </c>
      <c r="K49" s="16">
        <f t="shared" si="10"/>
        <v>2.8</v>
      </c>
      <c r="L49" s="33">
        <v>2.3749999999999982</v>
      </c>
      <c r="M49" s="34">
        <f t="shared" si="11"/>
        <v>5.174999999999998</v>
      </c>
      <c r="N49" s="35">
        <f t="shared" si="7"/>
        <v>0</v>
      </c>
      <c r="O49" s="36">
        <f t="shared" si="12"/>
        <v>5.174999999999998</v>
      </c>
    </row>
    <row r="50" spans="1:18" ht="18.75">
      <c r="A50" s="13">
        <v>211</v>
      </c>
      <c r="B50" s="13">
        <v>1030769255</v>
      </c>
      <c r="C50" s="222" t="s">
        <v>404</v>
      </c>
      <c r="D50" s="221"/>
      <c r="E50" s="16">
        <v>2</v>
      </c>
      <c r="F50" s="16">
        <v>40</v>
      </c>
      <c r="G50" s="57" t="s">
        <v>187</v>
      </c>
      <c r="H50" s="18">
        <f t="shared" si="8"/>
        <v>2</v>
      </c>
      <c r="I50" s="16">
        <f t="shared" si="9"/>
        <v>0.8</v>
      </c>
      <c r="J50" s="16">
        <v>0</v>
      </c>
      <c r="K50" s="16">
        <f t="shared" si="10"/>
        <v>2.8</v>
      </c>
      <c r="L50" s="33">
        <v>2.3625000000000007</v>
      </c>
      <c r="M50" s="34">
        <f t="shared" si="11"/>
        <v>5.1625000000000005</v>
      </c>
      <c r="N50" s="35">
        <f t="shared" si="7"/>
        <v>0</v>
      </c>
      <c r="O50" s="36">
        <f t="shared" si="12"/>
        <v>5.1625000000000005</v>
      </c>
    </row>
    <row r="51" spans="1:18" ht="18.75">
      <c r="A51" s="14">
        <v>5</v>
      </c>
      <c r="B51" s="13">
        <v>1044399218</v>
      </c>
      <c r="C51" s="222" t="s">
        <v>352</v>
      </c>
      <c r="D51" s="223" t="s">
        <v>39</v>
      </c>
      <c r="E51" s="16">
        <v>2</v>
      </c>
      <c r="F51" s="16">
        <v>60</v>
      </c>
      <c r="G51" s="57" t="s">
        <v>187</v>
      </c>
      <c r="H51" s="18">
        <f t="shared" si="8"/>
        <v>2</v>
      </c>
      <c r="I51" s="16">
        <f t="shared" si="9"/>
        <v>1.2</v>
      </c>
      <c r="J51" s="16">
        <v>0</v>
      </c>
      <c r="K51" s="16">
        <f t="shared" si="10"/>
        <v>3.2</v>
      </c>
      <c r="L51" s="33">
        <v>1.9250000000000007</v>
      </c>
      <c r="M51" s="34">
        <f t="shared" si="11"/>
        <v>5.1250000000000009</v>
      </c>
      <c r="N51" s="35">
        <f t="shared" si="7"/>
        <v>0</v>
      </c>
      <c r="O51" s="36">
        <f t="shared" si="12"/>
        <v>5.1250000000000009</v>
      </c>
      <c r="P51" s="64"/>
      <c r="Q51" s="64"/>
      <c r="R51" s="64"/>
    </row>
    <row r="52" spans="1:18" ht="18.75">
      <c r="A52" s="13">
        <v>200</v>
      </c>
      <c r="B52" s="13">
        <v>967589156</v>
      </c>
      <c r="C52" s="222" t="s">
        <v>390</v>
      </c>
      <c r="D52" s="221"/>
      <c r="E52" s="16">
        <v>0</v>
      </c>
      <c r="F52" s="16">
        <v>0</v>
      </c>
      <c r="G52" s="57" t="s">
        <v>187</v>
      </c>
      <c r="H52" s="18">
        <f t="shared" si="8"/>
        <v>0</v>
      </c>
      <c r="I52" s="16">
        <f t="shared" si="9"/>
        <v>0</v>
      </c>
      <c r="J52" s="16">
        <v>0</v>
      </c>
      <c r="K52" s="16">
        <f t="shared" si="10"/>
        <v>0</v>
      </c>
      <c r="L52" s="33">
        <v>5</v>
      </c>
      <c r="M52" s="34">
        <f t="shared" si="11"/>
        <v>5</v>
      </c>
      <c r="N52" s="35">
        <f t="shared" si="7"/>
        <v>0</v>
      </c>
      <c r="O52" s="36">
        <f t="shared" si="12"/>
        <v>5</v>
      </c>
    </row>
    <row r="53" spans="1:18" ht="18.75">
      <c r="A53" s="13">
        <v>110</v>
      </c>
      <c r="B53" s="13">
        <v>1968703358</v>
      </c>
      <c r="C53" s="222" t="s">
        <v>361</v>
      </c>
      <c r="D53" s="223" t="s">
        <v>239</v>
      </c>
      <c r="E53" s="16">
        <v>1</v>
      </c>
      <c r="F53" s="16">
        <v>55</v>
      </c>
      <c r="G53" s="57" t="s">
        <v>187</v>
      </c>
      <c r="H53" s="18">
        <f t="shared" si="8"/>
        <v>1</v>
      </c>
      <c r="I53" s="16">
        <f t="shared" si="9"/>
        <v>1.1000000000000001</v>
      </c>
      <c r="J53" s="16">
        <v>0</v>
      </c>
      <c r="K53" s="16">
        <f t="shared" si="10"/>
        <v>2.1</v>
      </c>
      <c r="L53" s="33">
        <v>2.8125</v>
      </c>
      <c r="M53" s="34">
        <f t="shared" si="11"/>
        <v>4.9124999999999996</v>
      </c>
      <c r="N53" s="35">
        <f t="shared" si="7"/>
        <v>0</v>
      </c>
      <c r="O53" s="36">
        <f t="shared" si="12"/>
        <v>4.9124999999999996</v>
      </c>
      <c r="P53" s="64"/>
      <c r="Q53" s="64"/>
      <c r="R53" s="87"/>
    </row>
    <row r="54" spans="1:18" ht="18.75">
      <c r="A54" s="13">
        <v>201</v>
      </c>
      <c r="B54" s="13">
        <v>251334814</v>
      </c>
      <c r="C54" s="222" t="s">
        <v>391</v>
      </c>
      <c r="D54" s="221"/>
      <c r="E54" s="16">
        <v>0</v>
      </c>
      <c r="F54" s="16">
        <v>0</v>
      </c>
      <c r="G54" s="57" t="s">
        <v>187</v>
      </c>
      <c r="H54" s="18">
        <f t="shared" si="8"/>
        <v>0</v>
      </c>
      <c r="I54" s="16">
        <f t="shared" si="9"/>
        <v>0</v>
      </c>
      <c r="J54" s="16">
        <v>0</v>
      </c>
      <c r="K54" s="16">
        <f t="shared" si="10"/>
        <v>0</v>
      </c>
      <c r="L54" s="33">
        <v>4.5</v>
      </c>
      <c r="M54" s="34">
        <f t="shared" si="11"/>
        <v>4.5</v>
      </c>
      <c r="N54" s="35">
        <f t="shared" ref="N54:N79" si="13">VLOOKUP(G54,$S$3:$T$10,2,FALSE)</f>
        <v>0</v>
      </c>
      <c r="O54" s="36">
        <f t="shared" si="12"/>
        <v>4.5</v>
      </c>
    </row>
    <row r="55" spans="1:18" ht="18.75">
      <c r="A55" s="13">
        <v>199</v>
      </c>
      <c r="B55" s="13">
        <v>1190213504</v>
      </c>
      <c r="C55" s="222" t="s">
        <v>400</v>
      </c>
      <c r="D55" s="221"/>
      <c r="E55" s="16">
        <v>0</v>
      </c>
      <c r="F55" s="16">
        <v>20</v>
      </c>
      <c r="G55" s="57" t="s">
        <v>187</v>
      </c>
      <c r="H55" s="18">
        <f t="shared" si="8"/>
        <v>0</v>
      </c>
      <c r="I55" s="16">
        <f t="shared" si="9"/>
        <v>0.4</v>
      </c>
      <c r="J55" s="16">
        <v>0</v>
      </c>
      <c r="K55" s="16">
        <f t="shared" si="10"/>
        <v>0.4</v>
      </c>
      <c r="L55" s="33">
        <v>3.4</v>
      </c>
      <c r="M55" s="34">
        <f t="shared" si="11"/>
        <v>3.8</v>
      </c>
      <c r="N55" s="35">
        <f t="shared" si="13"/>
        <v>0</v>
      </c>
      <c r="O55" s="36">
        <f t="shared" si="12"/>
        <v>3.8</v>
      </c>
    </row>
    <row r="56" spans="1:18" ht="18.75">
      <c r="A56" s="14">
        <v>33</v>
      </c>
      <c r="B56" s="13">
        <v>1006436515</v>
      </c>
      <c r="C56" s="222" t="s">
        <v>355</v>
      </c>
      <c r="D56" s="223" t="s">
        <v>79</v>
      </c>
      <c r="E56" s="16">
        <v>0</v>
      </c>
      <c r="F56" s="16">
        <v>0</v>
      </c>
      <c r="G56" s="57" t="s">
        <v>187</v>
      </c>
      <c r="H56" s="18">
        <f t="shared" si="8"/>
        <v>0</v>
      </c>
      <c r="I56" s="16">
        <f t="shared" si="9"/>
        <v>0</v>
      </c>
      <c r="J56" s="16">
        <v>0</v>
      </c>
      <c r="K56" s="16">
        <f t="shared" si="10"/>
        <v>0</v>
      </c>
      <c r="L56" s="33">
        <v>3.45</v>
      </c>
      <c r="M56" s="34">
        <f t="shared" si="11"/>
        <v>3.45</v>
      </c>
      <c r="N56" s="35">
        <f t="shared" si="13"/>
        <v>0</v>
      </c>
      <c r="O56" s="36">
        <f t="shared" si="12"/>
        <v>3.45</v>
      </c>
      <c r="P56" s="64"/>
      <c r="Q56" s="64"/>
    </row>
    <row r="57" spans="1:18" ht="18.75">
      <c r="A57" s="13">
        <v>143</v>
      </c>
      <c r="B57" s="13">
        <v>1963007427</v>
      </c>
      <c r="C57" s="222" t="s">
        <v>367</v>
      </c>
      <c r="D57" s="222" t="s">
        <v>270</v>
      </c>
      <c r="E57" s="16">
        <v>0</v>
      </c>
      <c r="F57" s="16">
        <v>0</v>
      </c>
      <c r="G57" s="57" t="s">
        <v>187</v>
      </c>
      <c r="H57" s="18">
        <f t="shared" si="8"/>
        <v>0</v>
      </c>
      <c r="I57" s="16">
        <f t="shared" si="9"/>
        <v>0</v>
      </c>
      <c r="J57" s="16">
        <v>0</v>
      </c>
      <c r="K57" s="16">
        <f t="shared" si="10"/>
        <v>0</v>
      </c>
      <c r="L57" s="33">
        <v>3.3374999999999995</v>
      </c>
      <c r="M57" s="34">
        <f t="shared" si="11"/>
        <v>3.3374999999999995</v>
      </c>
      <c r="N57" s="35">
        <f t="shared" si="13"/>
        <v>0</v>
      </c>
      <c r="O57" s="36">
        <f t="shared" si="12"/>
        <v>3.3374999999999995</v>
      </c>
      <c r="P57" s="64"/>
      <c r="Q57" s="64"/>
      <c r="R57" s="67"/>
    </row>
    <row r="58" spans="1:18" ht="18.75">
      <c r="A58" s="13">
        <v>152</v>
      </c>
      <c r="B58" s="13">
        <v>808637979</v>
      </c>
      <c r="C58" s="222" t="s">
        <v>288</v>
      </c>
      <c r="D58" s="222" t="s">
        <v>277</v>
      </c>
      <c r="E58" s="16">
        <v>0</v>
      </c>
      <c r="F58" s="16">
        <v>22</v>
      </c>
      <c r="G58" s="57" t="s">
        <v>187</v>
      </c>
      <c r="H58" s="18">
        <f t="shared" si="8"/>
        <v>0</v>
      </c>
      <c r="I58" s="16">
        <f t="shared" si="9"/>
        <v>0.44</v>
      </c>
      <c r="J58" s="16">
        <v>0</v>
      </c>
      <c r="K58" s="16">
        <f t="shared" si="10"/>
        <v>0.44</v>
      </c>
      <c r="L58" s="33">
        <v>2.1</v>
      </c>
      <c r="M58" s="34">
        <f t="shared" si="11"/>
        <v>2.54</v>
      </c>
      <c r="N58" s="35">
        <f t="shared" si="13"/>
        <v>0</v>
      </c>
      <c r="O58" s="36">
        <f t="shared" si="12"/>
        <v>2.54</v>
      </c>
    </row>
    <row r="59" spans="1:18" ht="18.75">
      <c r="A59" s="13">
        <v>207</v>
      </c>
      <c r="B59" s="13">
        <v>721273803</v>
      </c>
      <c r="C59" s="226" t="s">
        <v>399</v>
      </c>
      <c r="D59" s="221"/>
      <c r="E59" s="16">
        <v>0</v>
      </c>
      <c r="F59" s="16">
        <v>0</v>
      </c>
      <c r="G59" s="57" t="s">
        <v>187</v>
      </c>
      <c r="H59" s="18">
        <f t="shared" si="8"/>
        <v>0</v>
      </c>
      <c r="I59" s="16">
        <f t="shared" si="9"/>
        <v>0</v>
      </c>
      <c r="J59" s="16">
        <v>0</v>
      </c>
      <c r="K59" s="16">
        <f t="shared" si="10"/>
        <v>0</v>
      </c>
      <c r="L59" s="33">
        <v>1.425</v>
      </c>
      <c r="M59" s="34">
        <f t="shared" si="11"/>
        <v>1.425</v>
      </c>
      <c r="N59" s="35">
        <f t="shared" si="13"/>
        <v>0</v>
      </c>
      <c r="O59" s="36">
        <f t="shared" si="12"/>
        <v>1.425</v>
      </c>
    </row>
    <row r="60" spans="1:18" ht="18.75">
      <c r="A60" s="13">
        <v>204</v>
      </c>
      <c r="B60" s="13">
        <v>1449474852</v>
      </c>
      <c r="C60" s="222" t="s">
        <v>394</v>
      </c>
      <c r="D60" s="221"/>
      <c r="E60" s="16">
        <v>0</v>
      </c>
      <c r="F60" s="16">
        <v>0</v>
      </c>
      <c r="G60" s="57" t="s">
        <v>187</v>
      </c>
      <c r="H60" s="18">
        <f t="shared" si="8"/>
        <v>0</v>
      </c>
      <c r="I60" s="16">
        <f t="shared" si="9"/>
        <v>0</v>
      </c>
      <c r="J60" s="16">
        <v>0</v>
      </c>
      <c r="K60" s="16">
        <f t="shared" si="10"/>
        <v>0</v>
      </c>
      <c r="L60" s="33">
        <v>1</v>
      </c>
      <c r="M60" s="34">
        <f t="shared" si="11"/>
        <v>1</v>
      </c>
      <c r="N60" s="35">
        <f t="shared" si="13"/>
        <v>0</v>
      </c>
      <c r="O60" s="36">
        <f t="shared" si="12"/>
        <v>1</v>
      </c>
    </row>
    <row r="61" spans="1:18" ht="18.75">
      <c r="A61" s="13">
        <v>212</v>
      </c>
      <c r="B61" s="13">
        <v>2133045883</v>
      </c>
      <c r="C61" s="222" t="s">
        <v>405</v>
      </c>
      <c r="D61" s="221"/>
      <c r="E61" s="16">
        <v>0</v>
      </c>
      <c r="F61" s="16">
        <v>0</v>
      </c>
      <c r="G61" s="57" t="s">
        <v>187</v>
      </c>
      <c r="H61" s="18">
        <f t="shared" si="8"/>
        <v>0</v>
      </c>
      <c r="I61" s="16">
        <f t="shared" si="9"/>
        <v>0</v>
      </c>
      <c r="J61" s="16">
        <v>0</v>
      </c>
      <c r="K61" s="16">
        <v>0</v>
      </c>
      <c r="L61" s="33">
        <v>1</v>
      </c>
      <c r="M61" s="34">
        <f t="shared" si="11"/>
        <v>1</v>
      </c>
      <c r="N61" s="35">
        <f t="shared" si="13"/>
        <v>0</v>
      </c>
      <c r="O61" s="36">
        <f t="shared" si="12"/>
        <v>1</v>
      </c>
    </row>
    <row r="62" spans="1:18" ht="18.75">
      <c r="A62" s="14">
        <v>122</v>
      </c>
      <c r="B62" s="13">
        <v>1940099728</v>
      </c>
      <c r="C62" s="223" t="s">
        <v>228</v>
      </c>
      <c r="D62" s="224"/>
      <c r="E62" s="16">
        <v>0</v>
      </c>
      <c r="F62" s="16">
        <v>0</v>
      </c>
      <c r="G62" s="57" t="s">
        <v>187</v>
      </c>
      <c r="H62" s="18">
        <f t="shared" si="8"/>
        <v>0</v>
      </c>
      <c r="I62" s="16">
        <f t="shared" si="9"/>
        <v>0</v>
      </c>
      <c r="J62" s="16">
        <v>0</v>
      </c>
      <c r="K62" s="16">
        <f t="shared" ref="K62:K79" si="14">SUM(I62+H62+J62)</f>
        <v>0</v>
      </c>
      <c r="L62" s="33">
        <v>0.4</v>
      </c>
      <c r="M62" s="34">
        <f t="shared" si="11"/>
        <v>0.4</v>
      </c>
      <c r="N62" s="35">
        <f t="shared" si="13"/>
        <v>0</v>
      </c>
      <c r="O62" s="36">
        <f t="shared" si="12"/>
        <v>0.4</v>
      </c>
      <c r="P62" s="64"/>
      <c r="Q62" s="64"/>
      <c r="R62" s="67"/>
    </row>
    <row r="63" spans="1:18" ht="18.75">
      <c r="A63" s="14">
        <v>34</v>
      </c>
      <c r="B63" s="13">
        <v>2021794494</v>
      </c>
      <c r="C63" s="223" t="s">
        <v>80</v>
      </c>
      <c r="D63" s="224"/>
      <c r="E63" s="16">
        <v>0</v>
      </c>
      <c r="F63" s="16">
        <v>0</v>
      </c>
      <c r="G63" s="57" t="s">
        <v>187</v>
      </c>
      <c r="H63" s="18">
        <f t="shared" si="8"/>
        <v>0</v>
      </c>
      <c r="I63" s="16">
        <f t="shared" si="9"/>
        <v>0</v>
      </c>
      <c r="J63" s="16">
        <v>0</v>
      </c>
      <c r="K63" s="16">
        <f t="shared" si="14"/>
        <v>0</v>
      </c>
      <c r="L63" s="33">
        <v>0</v>
      </c>
      <c r="M63" s="34">
        <f t="shared" si="11"/>
        <v>0</v>
      </c>
      <c r="N63" s="35">
        <f t="shared" si="13"/>
        <v>0</v>
      </c>
      <c r="O63" s="36">
        <f t="shared" si="12"/>
        <v>0</v>
      </c>
      <c r="P63" s="64"/>
      <c r="Q63" s="64"/>
      <c r="R63" s="67"/>
    </row>
    <row r="64" spans="1:18" ht="18.75">
      <c r="A64" s="13">
        <v>170</v>
      </c>
      <c r="B64" s="13">
        <v>1659068972</v>
      </c>
      <c r="C64" s="222" t="s">
        <v>320</v>
      </c>
      <c r="D64" s="221"/>
      <c r="E64" s="16">
        <v>0</v>
      </c>
      <c r="F64" s="16">
        <v>0</v>
      </c>
      <c r="G64" s="57" t="s">
        <v>187</v>
      </c>
      <c r="H64" s="18">
        <f t="shared" si="8"/>
        <v>0</v>
      </c>
      <c r="I64" s="16">
        <f t="shared" si="9"/>
        <v>0</v>
      </c>
      <c r="J64" s="16">
        <v>0</v>
      </c>
      <c r="K64" s="16">
        <f t="shared" si="14"/>
        <v>0</v>
      </c>
      <c r="L64" s="33">
        <v>0</v>
      </c>
      <c r="M64" s="34">
        <f t="shared" si="11"/>
        <v>0</v>
      </c>
      <c r="N64" s="35">
        <f t="shared" si="13"/>
        <v>0</v>
      </c>
      <c r="O64" s="36">
        <f t="shared" si="12"/>
        <v>0</v>
      </c>
    </row>
    <row r="65" spans="1:18" ht="18.75">
      <c r="A65" s="13">
        <v>118</v>
      </c>
      <c r="B65" s="13">
        <v>2018112397</v>
      </c>
      <c r="C65" s="222" t="s">
        <v>342</v>
      </c>
      <c r="D65" s="223" t="s">
        <v>290</v>
      </c>
      <c r="E65" s="16">
        <v>0</v>
      </c>
      <c r="F65" s="16">
        <v>0</v>
      </c>
      <c r="G65" s="57" t="s">
        <v>187</v>
      </c>
      <c r="H65" s="18">
        <f t="shared" si="8"/>
        <v>0</v>
      </c>
      <c r="I65" s="16">
        <f t="shared" si="9"/>
        <v>0</v>
      </c>
      <c r="J65" s="16">
        <v>0</v>
      </c>
      <c r="K65" s="16">
        <f t="shared" si="14"/>
        <v>0</v>
      </c>
      <c r="L65" s="33">
        <v>0</v>
      </c>
      <c r="M65" s="34">
        <f t="shared" si="11"/>
        <v>0</v>
      </c>
      <c r="N65" s="35">
        <f t="shared" si="13"/>
        <v>0</v>
      </c>
      <c r="O65" s="36">
        <f t="shared" si="12"/>
        <v>0</v>
      </c>
      <c r="P65" s="64"/>
      <c r="Q65" s="64"/>
      <c r="R65" s="86"/>
    </row>
    <row r="66" spans="1:18" ht="18.75">
      <c r="A66" s="14">
        <v>92</v>
      </c>
      <c r="B66" s="13">
        <v>1367873925</v>
      </c>
      <c r="C66" s="222" t="s">
        <v>398</v>
      </c>
      <c r="D66" s="223" t="s">
        <v>191</v>
      </c>
      <c r="E66" s="16">
        <v>0</v>
      </c>
      <c r="F66" s="16">
        <v>0</v>
      </c>
      <c r="G66" s="57" t="s">
        <v>187</v>
      </c>
      <c r="H66" s="18">
        <f t="shared" si="8"/>
        <v>0</v>
      </c>
      <c r="I66" s="16">
        <f t="shared" si="9"/>
        <v>0</v>
      </c>
      <c r="J66" s="16">
        <v>0</v>
      </c>
      <c r="K66" s="16">
        <f t="shared" si="14"/>
        <v>0</v>
      </c>
      <c r="L66" s="33">
        <v>0</v>
      </c>
      <c r="M66" s="34">
        <f t="shared" si="11"/>
        <v>0</v>
      </c>
      <c r="N66" s="35">
        <f t="shared" si="13"/>
        <v>0</v>
      </c>
      <c r="O66" s="36">
        <f t="shared" si="12"/>
        <v>0</v>
      </c>
      <c r="P66" s="64"/>
      <c r="Q66" s="64"/>
      <c r="R66" s="67"/>
    </row>
    <row r="67" spans="1:18" ht="18.75">
      <c r="A67" s="13">
        <v>127</v>
      </c>
      <c r="B67" s="13">
        <v>615908706</v>
      </c>
      <c r="C67" s="222" t="s">
        <v>364</v>
      </c>
      <c r="D67" s="225" t="s">
        <v>240</v>
      </c>
      <c r="E67" s="16">
        <v>0</v>
      </c>
      <c r="F67" s="16">
        <v>0</v>
      </c>
      <c r="G67" s="57" t="s">
        <v>187</v>
      </c>
      <c r="H67" s="18">
        <f t="shared" si="8"/>
        <v>0</v>
      </c>
      <c r="I67" s="16">
        <f t="shared" si="9"/>
        <v>0</v>
      </c>
      <c r="J67" s="16">
        <v>0</v>
      </c>
      <c r="K67" s="16">
        <f t="shared" si="14"/>
        <v>0</v>
      </c>
      <c r="L67" s="33">
        <v>0</v>
      </c>
      <c r="M67" s="34">
        <f t="shared" si="11"/>
        <v>0</v>
      </c>
      <c r="N67" s="35">
        <f t="shared" si="13"/>
        <v>0</v>
      </c>
      <c r="O67" s="36">
        <f t="shared" si="12"/>
        <v>0</v>
      </c>
      <c r="P67" s="64"/>
      <c r="Q67" s="64"/>
      <c r="R67" s="67"/>
    </row>
    <row r="68" spans="1:18" ht="18.75">
      <c r="A68" s="14">
        <v>49</v>
      </c>
      <c r="B68" s="13">
        <v>311361673</v>
      </c>
      <c r="C68" s="223" t="s">
        <v>358</v>
      </c>
      <c r="D68" s="224" t="s">
        <v>95</v>
      </c>
      <c r="E68" s="16">
        <v>0</v>
      </c>
      <c r="F68" s="16">
        <v>0</v>
      </c>
      <c r="G68" s="57" t="s">
        <v>187</v>
      </c>
      <c r="H68" s="18">
        <f t="shared" si="8"/>
        <v>0</v>
      </c>
      <c r="I68" s="16">
        <f t="shared" si="9"/>
        <v>0</v>
      </c>
      <c r="J68" s="16">
        <v>0</v>
      </c>
      <c r="K68" s="16">
        <f t="shared" si="14"/>
        <v>0</v>
      </c>
      <c r="L68" s="33">
        <v>0</v>
      </c>
      <c r="M68" s="34">
        <f t="shared" si="11"/>
        <v>0</v>
      </c>
      <c r="N68" s="35">
        <f t="shared" si="13"/>
        <v>0</v>
      </c>
      <c r="O68" s="36">
        <f t="shared" si="12"/>
        <v>0</v>
      </c>
      <c r="P68" s="64"/>
      <c r="Q68" s="64"/>
      <c r="R68" s="64"/>
    </row>
    <row r="69" spans="1:18" ht="18.75">
      <c r="A69" s="13">
        <v>169</v>
      </c>
      <c r="B69" s="13">
        <v>1280938546</v>
      </c>
      <c r="C69" s="222" t="s">
        <v>370</v>
      </c>
      <c r="D69" s="220"/>
      <c r="E69" s="16">
        <v>0</v>
      </c>
      <c r="F69" s="16">
        <v>0</v>
      </c>
      <c r="G69" s="57" t="s">
        <v>187</v>
      </c>
      <c r="H69" s="18">
        <f t="shared" ref="H69:H79" si="15">E69+IF(E69&gt;2,(E69-2)*0.5,0)</f>
        <v>0</v>
      </c>
      <c r="I69" s="16">
        <f t="shared" ref="I69:I79" si="16">F69/$T$14</f>
        <v>0</v>
      </c>
      <c r="J69" s="16">
        <v>0</v>
      </c>
      <c r="K69" s="16">
        <f t="shared" si="14"/>
        <v>0</v>
      </c>
      <c r="L69" s="33">
        <v>0</v>
      </c>
      <c r="M69" s="34">
        <f t="shared" ref="M69:M79" si="17">K69+L69</f>
        <v>0</v>
      </c>
      <c r="N69" s="35">
        <f t="shared" si="13"/>
        <v>0</v>
      </c>
      <c r="O69" s="36">
        <f t="shared" ref="O69:O79" si="18">M69-N69</f>
        <v>0</v>
      </c>
    </row>
    <row r="70" spans="1:18" ht="18.75">
      <c r="A70" s="14">
        <v>1</v>
      </c>
      <c r="B70" s="13">
        <v>1782151946</v>
      </c>
      <c r="C70" s="222" t="s">
        <v>351</v>
      </c>
      <c r="D70" s="223" t="s">
        <v>26</v>
      </c>
      <c r="E70" s="16">
        <v>0</v>
      </c>
      <c r="F70" s="16">
        <v>0</v>
      </c>
      <c r="G70" s="57" t="s">
        <v>187</v>
      </c>
      <c r="H70" s="18">
        <f t="shared" si="15"/>
        <v>0</v>
      </c>
      <c r="I70" s="16">
        <f t="shared" si="16"/>
        <v>0</v>
      </c>
      <c r="J70" s="16">
        <v>0</v>
      </c>
      <c r="K70" s="16">
        <f t="shared" si="14"/>
        <v>0</v>
      </c>
      <c r="L70" s="33">
        <v>0</v>
      </c>
      <c r="M70" s="34">
        <f t="shared" si="17"/>
        <v>0</v>
      </c>
      <c r="N70" s="35">
        <f t="shared" si="13"/>
        <v>0</v>
      </c>
      <c r="O70" s="36">
        <f t="shared" si="18"/>
        <v>0</v>
      </c>
      <c r="P70" s="64"/>
      <c r="Q70" s="64"/>
      <c r="R70" s="64"/>
    </row>
    <row r="71" spans="1:18" ht="18.75">
      <c r="A71" s="13">
        <v>155</v>
      </c>
      <c r="B71" s="13">
        <v>1532576874</v>
      </c>
      <c r="C71" s="222" t="s">
        <v>368</v>
      </c>
      <c r="D71" s="222" t="s">
        <v>283</v>
      </c>
      <c r="E71" s="16">
        <v>0</v>
      </c>
      <c r="F71" s="16">
        <v>0</v>
      </c>
      <c r="G71" s="57" t="s">
        <v>187</v>
      </c>
      <c r="H71" s="18">
        <f t="shared" si="15"/>
        <v>0</v>
      </c>
      <c r="I71" s="16">
        <f t="shared" si="16"/>
        <v>0</v>
      </c>
      <c r="J71" s="16">
        <v>0</v>
      </c>
      <c r="K71" s="16">
        <f t="shared" si="14"/>
        <v>0</v>
      </c>
      <c r="L71" s="33">
        <v>0</v>
      </c>
      <c r="M71" s="34">
        <f t="shared" si="17"/>
        <v>0</v>
      </c>
      <c r="N71" s="35">
        <f t="shared" si="13"/>
        <v>0</v>
      </c>
      <c r="O71" s="36">
        <f t="shared" si="18"/>
        <v>0</v>
      </c>
    </row>
    <row r="72" spans="1:18" ht="18.75">
      <c r="A72" s="14">
        <v>43</v>
      </c>
      <c r="B72" s="13">
        <v>1853818182</v>
      </c>
      <c r="C72" s="223" t="s">
        <v>356</v>
      </c>
      <c r="D72" s="223" t="s">
        <v>89</v>
      </c>
      <c r="E72" s="16">
        <v>0</v>
      </c>
      <c r="F72" s="16">
        <v>0</v>
      </c>
      <c r="G72" s="57" t="s">
        <v>187</v>
      </c>
      <c r="H72" s="18">
        <f t="shared" si="15"/>
        <v>0</v>
      </c>
      <c r="I72" s="16">
        <f t="shared" si="16"/>
        <v>0</v>
      </c>
      <c r="J72" s="16">
        <v>0</v>
      </c>
      <c r="K72" s="16">
        <f t="shared" si="14"/>
        <v>0</v>
      </c>
      <c r="L72" s="33">
        <v>0</v>
      </c>
      <c r="M72" s="34">
        <f t="shared" si="17"/>
        <v>0</v>
      </c>
      <c r="N72" s="35">
        <f t="shared" si="13"/>
        <v>0</v>
      </c>
      <c r="O72" s="36">
        <f t="shared" si="18"/>
        <v>0</v>
      </c>
      <c r="P72" s="64"/>
      <c r="Q72" s="64"/>
    </row>
    <row r="73" spans="1:18" ht="18.75">
      <c r="A73" s="14">
        <v>53</v>
      </c>
      <c r="B73" s="13">
        <v>500959924</v>
      </c>
      <c r="C73" s="222" t="s">
        <v>359</v>
      </c>
      <c r="D73" s="224" t="s">
        <v>99</v>
      </c>
      <c r="E73" s="16">
        <v>0</v>
      </c>
      <c r="F73" s="16">
        <v>0</v>
      </c>
      <c r="G73" s="57" t="s">
        <v>187</v>
      </c>
      <c r="H73" s="18">
        <f t="shared" si="15"/>
        <v>0</v>
      </c>
      <c r="I73" s="16">
        <f t="shared" si="16"/>
        <v>0</v>
      </c>
      <c r="J73" s="16">
        <v>0</v>
      </c>
      <c r="K73" s="16">
        <f t="shared" si="14"/>
        <v>0</v>
      </c>
      <c r="L73" s="33">
        <v>0</v>
      </c>
      <c r="M73" s="34">
        <f t="shared" si="17"/>
        <v>0</v>
      </c>
      <c r="N73" s="35">
        <f t="shared" si="13"/>
        <v>0</v>
      </c>
      <c r="O73" s="36">
        <f t="shared" si="18"/>
        <v>0</v>
      </c>
      <c r="P73" s="64"/>
      <c r="Q73" s="64"/>
      <c r="R73" s="64"/>
    </row>
    <row r="74" spans="1:18" ht="18.75">
      <c r="A74" s="14">
        <v>10</v>
      </c>
      <c r="B74" s="13">
        <v>2108977014</v>
      </c>
      <c r="C74" s="222" t="s">
        <v>353</v>
      </c>
      <c r="D74" s="223" t="s">
        <v>49</v>
      </c>
      <c r="E74" s="16">
        <v>0</v>
      </c>
      <c r="F74" s="16">
        <v>0</v>
      </c>
      <c r="G74" s="57" t="s">
        <v>187</v>
      </c>
      <c r="H74" s="18">
        <f t="shared" si="15"/>
        <v>0</v>
      </c>
      <c r="I74" s="16">
        <f t="shared" si="16"/>
        <v>0</v>
      </c>
      <c r="J74" s="16">
        <v>0</v>
      </c>
      <c r="K74" s="16">
        <f t="shared" si="14"/>
        <v>0</v>
      </c>
      <c r="L74" s="33">
        <v>0</v>
      </c>
      <c r="M74" s="34">
        <f t="shared" si="17"/>
        <v>0</v>
      </c>
      <c r="N74" s="35">
        <f t="shared" si="13"/>
        <v>0</v>
      </c>
      <c r="O74" s="36">
        <f t="shared" si="18"/>
        <v>0</v>
      </c>
      <c r="P74" s="64"/>
      <c r="Q74" s="64"/>
      <c r="R74" s="64"/>
    </row>
    <row r="75" spans="1:18" ht="18.75">
      <c r="A75" s="13">
        <v>164</v>
      </c>
      <c r="B75" s="13">
        <v>1005320430</v>
      </c>
      <c r="C75" s="222" t="s">
        <v>294</v>
      </c>
      <c r="D75" s="220"/>
      <c r="E75" s="16">
        <v>0</v>
      </c>
      <c r="F75" s="16">
        <v>0</v>
      </c>
      <c r="G75" s="57" t="s">
        <v>187</v>
      </c>
      <c r="H75" s="18">
        <f t="shared" si="15"/>
        <v>0</v>
      </c>
      <c r="I75" s="16">
        <f t="shared" si="16"/>
        <v>0</v>
      </c>
      <c r="J75" s="16">
        <v>0</v>
      </c>
      <c r="K75" s="16">
        <f t="shared" si="14"/>
        <v>0</v>
      </c>
      <c r="L75" s="33">
        <v>0</v>
      </c>
      <c r="M75" s="34">
        <f t="shared" si="17"/>
        <v>0</v>
      </c>
      <c r="N75" s="35">
        <f t="shared" si="13"/>
        <v>0</v>
      </c>
      <c r="O75" s="36">
        <f t="shared" si="18"/>
        <v>0</v>
      </c>
    </row>
    <row r="76" spans="1:18" ht="18.75">
      <c r="A76" s="13">
        <v>181</v>
      </c>
      <c r="B76" s="13">
        <v>1467442697</v>
      </c>
      <c r="C76" s="222" t="s">
        <v>341</v>
      </c>
      <c r="D76" s="221"/>
      <c r="E76" s="16">
        <v>0</v>
      </c>
      <c r="F76" s="16">
        <v>0</v>
      </c>
      <c r="G76" s="57" t="s">
        <v>187</v>
      </c>
      <c r="H76" s="18">
        <f t="shared" si="15"/>
        <v>0</v>
      </c>
      <c r="I76" s="16">
        <f t="shared" si="16"/>
        <v>0</v>
      </c>
      <c r="J76" s="16">
        <v>0</v>
      </c>
      <c r="K76" s="16">
        <f t="shared" si="14"/>
        <v>0</v>
      </c>
      <c r="L76" s="33">
        <v>0</v>
      </c>
      <c r="M76" s="34">
        <f t="shared" si="17"/>
        <v>0</v>
      </c>
      <c r="N76" s="35">
        <f t="shared" si="13"/>
        <v>0</v>
      </c>
      <c r="O76" s="36">
        <f t="shared" si="18"/>
        <v>0</v>
      </c>
    </row>
    <row r="77" spans="1:18" ht="18.75">
      <c r="A77" s="13">
        <v>176</v>
      </c>
      <c r="B77" s="13">
        <v>128748910</v>
      </c>
      <c r="C77" s="222" t="s">
        <v>328</v>
      </c>
      <c r="D77" s="221"/>
      <c r="E77" s="16">
        <v>0</v>
      </c>
      <c r="F77" s="16">
        <v>0</v>
      </c>
      <c r="G77" s="57" t="s">
        <v>187</v>
      </c>
      <c r="H77" s="18">
        <f t="shared" si="15"/>
        <v>0</v>
      </c>
      <c r="I77" s="16">
        <f t="shared" si="16"/>
        <v>0</v>
      </c>
      <c r="J77" s="16">
        <v>0</v>
      </c>
      <c r="K77" s="16">
        <f t="shared" si="14"/>
        <v>0</v>
      </c>
      <c r="L77" s="33">
        <v>0</v>
      </c>
      <c r="M77" s="34">
        <f t="shared" si="17"/>
        <v>0</v>
      </c>
      <c r="N77" s="35">
        <f t="shared" si="13"/>
        <v>0</v>
      </c>
      <c r="O77" s="36">
        <f t="shared" si="18"/>
        <v>0</v>
      </c>
    </row>
    <row r="78" spans="1:18" ht="18.75">
      <c r="A78" s="13">
        <v>173</v>
      </c>
      <c r="B78" s="13">
        <v>1106175185</v>
      </c>
      <c r="C78" s="222" t="s">
        <v>329</v>
      </c>
      <c r="D78" s="221"/>
      <c r="E78" s="16">
        <v>0</v>
      </c>
      <c r="F78" s="16">
        <v>0</v>
      </c>
      <c r="G78" s="57" t="s">
        <v>187</v>
      </c>
      <c r="H78" s="18">
        <f t="shared" si="15"/>
        <v>0</v>
      </c>
      <c r="I78" s="16">
        <f t="shared" si="16"/>
        <v>0</v>
      </c>
      <c r="J78" s="16">
        <v>0</v>
      </c>
      <c r="K78" s="16">
        <f t="shared" si="14"/>
        <v>0</v>
      </c>
      <c r="L78" s="33">
        <v>0</v>
      </c>
      <c r="M78" s="34">
        <f t="shared" si="17"/>
        <v>0</v>
      </c>
      <c r="N78" s="35">
        <f t="shared" si="13"/>
        <v>0</v>
      </c>
      <c r="O78" s="36">
        <f t="shared" si="18"/>
        <v>0</v>
      </c>
    </row>
    <row r="79" spans="1:18" ht="18.75">
      <c r="A79" s="13">
        <v>180</v>
      </c>
      <c r="B79" s="13">
        <v>24633249</v>
      </c>
      <c r="C79" s="223" t="s">
        <v>339</v>
      </c>
      <c r="D79" s="221"/>
      <c r="E79" s="16">
        <v>0</v>
      </c>
      <c r="F79" s="16">
        <v>0</v>
      </c>
      <c r="G79" s="57" t="s">
        <v>187</v>
      </c>
      <c r="H79" s="18">
        <f t="shared" si="15"/>
        <v>0</v>
      </c>
      <c r="I79" s="16">
        <f t="shared" si="16"/>
        <v>0</v>
      </c>
      <c r="J79" s="16">
        <v>0</v>
      </c>
      <c r="K79" s="16">
        <f t="shared" si="14"/>
        <v>0</v>
      </c>
      <c r="L79" s="33">
        <v>-3.125</v>
      </c>
      <c r="M79" s="34">
        <f t="shared" si="17"/>
        <v>-3.125</v>
      </c>
      <c r="N79" s="35">
        <f t="shared" si="13"/>
        <v>0</v>
      </c>
      <c r="O79" s="36">
        <f t="shared" si="18"/>
        <v>-3.125</v>
      </c>
    </row>
  </sheetData>
  <autoFilter ref="A4:R79" xr:uid="{00000000-0009-0000-0000-00002E000000}">
    <sortState xmlns:xlrd2="http://schemas.microsoft.com/office/spreadsheetml/2017/richdata2" ref="A5:R79">
      <sortCondition descending="1" ref="M4:M79"/>
    </sortState>
  </autoFilter>
  <mergeCells count="4">
    <mergeCell ref="A1:O1"/>
    <mergeCell ref="A2:O2"/>
    <mergeCell ref="A3:D3"/>
    <mergeCell ref="G3:O3"/>
  </mergeCells>
  <phoneticPr fontId="22" type="noConversion"/>
  <conditionalFormatting sqref="J5 J49 J51 J53 J55 J57 J59 J61 J63 J65 J67 J69 J71 J73 J75 E5:F79 J7:J47">
    <cfRule type="cellIs" dxfId="85" priority="4" operator="lessThan">
      <formula>1</formula>
    </cfRule>
  </conditionalFormatting>
  <conditionalFormatting sqref="J48 J50 J52 J54 J56 J58 J60 J62 J64 J66 J68 J70 J72 J74 J76:J78">
    <cfRule type="cellIs" dxfId="84" priority="3" operator="lessThan">
      <formula>1</formula>
    </cfRule>
  </conditionalFormatting>
  <conditionalFormatting sqref="J79">
    <cfRule type="cellIs" dxfId="83" priority="2" operator="lessThan">
      <formula>1</formula>
    </cfRule>
  </conditionalFormatting>
  <conditionalFormatting sqref="J6">
    <cfRule type="cellIs" dxfId="82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198C-55B8-41E8-819B-F3FD22E3CC20}">
  <sheetPr codeName="Sheet59"/>
  <dimension ref="A1:X80"/>
  <sheetViews>
    <sheetView topLeftCell="A73" zoomScale="85" zoomScaleNormal="85" workbookViewId="0">
      <selection activeCell="O5" sqref="O5:O80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活动中心2020年11月7日分包贡献明细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76"/>
      <c r="Q1" s="276"/>
      <c r="R1" s="276"/>
      <c r="S1" s="38" t="s">
        <v>104</v>
      </c>
      <c r="T1" s="5">
        <v>55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77"/>
      <c r="Q2" s="277"/>
      <c r="R2" s="277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78" t="s">
        <v>114</v>
      </c>
      <c r="F3" s="27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75"/>
      <c r="Q3" s="275"/>
      <c r="R3" s="275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73" t="s">
        <v>11</v>
      </c>
      <c r="B4" s="274" t="s">
        <v>167</v>
      </c>
      <c r="C4" s="273" t="s">
        <v>12</v>
      </c>
      <c r="D4" s="273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74" t="s">
        <v>171</v>
      </c>
      <c r="M4" s="32" t="s">
        <v>23</v>
      </c>
      <c r="N4" s="274" t="s">
        <v>22</v>
      </c>
      <c r="O4" s="274" t="s">
        <v>172</v>
      </c>
      <c r="P4" s="274" t="s">
        <v>115</v>
      </c>
      <c r="Q4" s="274" t="s">
        <v>116</v>
      </c>
      <c r="R4" s="274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20.25">
      <c r="A5" s="13">
        <v>214</v>
      </c>
      <c r="B5" s="13">
        <v>2130976604</v>
      </c>
      <c r="C5" s="222" t="s">
        <v>410</v>
      </c>
      <c r="D5" s="4"/>
      <c r="E5" s="16">
        <v>3</v>
      </c>
      <c r="F5" s="16">
        <v>60</v>
      </c>
      <c r="G5" s="43" t="s">
        <v>166</v>
      </c>
      <c r="H5" s="18">
        <f t="shared" ref="H5:H36" si="0">E5+IF(E5&gt;2,(E5-2)*0.5,0)</f>
        <v>3.5</v>
      </c>
      <c r="I5" s="16">
        <f t="shared" ref="I5:I36" si="1">F5/$T$14</f>
        <v>1.2</v>
      </c>
      <c r="J5" s="16">
        <v>0</v>
      </c>
      <c r="K5" s="16">
        <f t="shared" ref="K5:K36" si="2">SUM(I5+H5+J5)</f>
        <v>4.7</v>
      </c>
      <c r="L5" s="33">
        <v>11.688000000000002</v>
      </c>
      <c r="M5" s="34">
        <f t="shared" ref="M5:M36" si="3">K5+L5</f>
        <v>16.388000000000002</v>
      </c>
      <c r="N5" s="35">
        <f t="shared" ref="N5:N12" si="4">VLOOKUP(G5,$S$3:$T$10,2,FALSE)</f>
        <v>11.875</v>
      </c>
      <c r="O5" s="36">
        <f t="shared" ref="O5:O36" si="5">M5-N5</f>
        <v>4.5130000000000017</v>
      </c>
      <c r="P5" s="4"/>
      <c r="Q5" s="4"/>
      <c r="R5" s="4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172</v>
      </c>
      <c r="B6" s="13">
        <v>724061220</v>
      </c>
      <c r="C6" s="222" t="s">
        <v>371</v>
      </c>
      <c r="D6" s="222" t="s">
        <v>330</v>
      </c>
      <c r="E6" s="16">
        <v>3</v>
      </c>
      <c r="F6" s="16">
        <v>60</v>
      </c>
      <c r="G6" s="43" t="s">
        <v>166</v>
      </c>
      <c r="H6" s="18">
        <f t="shared" si="0"/>
        <v>3.5</v>
      </c>
      <c r="I6" s="16">
        <f t="shared" si="1"/>
        <v>1.2</v>
      </c>
      <c r="J6" s="16">
        <v>0</v>
      </c>
      <c r="K6" s="16">
        <f t="shared" si="2"/>
        <v>4.7</v>
      </c>
      <c r="L6" s="33">
        <v>10.988000000000003</v>
      </c>
      <c r="M6" s="34">
        <f t="shared" si="3"/>
        <v>15.688000000000002</v>
      </c>
      <c r="N6" s="35">
        <f t="shared" si="4"/>
        <v>11.875</v>
      </c>
      <c r="O6" s="36">
        <f t="shared" si="5"/>
        <v>3.8130000000000024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3">
        <v>184</v>
      </c>
      <c r="B7" s="13">
        <v>1814130074</v>
      </c>
      <c r="C7" s="222" t="s">
        <v>375</v>
      </c>
      <c r="D7" s="221"/>
      <c r="E7" s="16">
        <v>3</v>
      </c>
      <c r="F7" s="16">
        <v>60</v>
      </c>
      <c r="G7" s="43" t="s">
        <v>166</v>
      </c>
      <c r="H7" s="18">
        <f t="shared" si="0"/>
        <v>3.5</v>
      </c>
      <c r="I7" s="16">
        <f t="shared" si="1"/>
        <v>1.2</v>
      </c>
      <c r="J7" s="16">
        <v>0</v>
      </c>
      <c r="K7" s="16">
        <f t="shared" si="2"/>
        <v>4.7</v>
      </c>
      <c r="L7" s="33">
        <v>9.2749999999999986</v>
      </c>
      <c r="M7" s="34">
        <f t="shared" si="3"/>
        <v>13.974999999999998</v>
      </c>
      <c r="N7" s="35">
        <f t="shared" si="4"/>
        <v>11.875</v>
      </c>
      <c r="O7" s="36">
        <f t="shared" si="5"/>
        <v>2.0999999999999979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174</v>
      </c>
      <c r="B8" s="13">
        <v>775720958</v>
      </c>
      <c r="C8" s="222" t="s">
        <v>397</v>
      </c>
      <c r="D8" s="222" t="s">
        <v>327</v>
      </c>
      <c r="E8" s="16">
        <v>3</v>
      </c>
      <c r="F8" s="16">
        <v>60</v>
      </c>
      <c r="G8" s="43" t="s">
        <v>166</v>
      </c>
      <c r="H8" s="18">
        <f t="shared" si="0"/>
        <v>3.5</v>
      </c>
      <c r="I8" s="16">
        <f t="shared" si="1"/>
        <v>1.2</v>
      </c>
      <c r="J8" s="16">
        <v>0</v>
      </c>
      <c r="K8" s="16">
        <f t="shared" si="2"/>
        <v>4.7</v>
      </c>
      <c r="L8" s="33">
        <v>9.0375000000000014</v>
      </c>
      <c r="M8" s="34">
        <f t="shared" si="3"/>
        <v>13.737500000000001</v>
      </c>
      <c r="N8" s="35">
        <f t="shared" si="4"/>
        <v>11.875</v>
      </c>
      <c r="O8" s="36">
        <f t="shared" si="5"/>
        <v>1.8625000000000007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209</v>
      </c>
      <c r="B9" s="13">
        <v>1525950050</v>
      </c>
      <c r="C9" s="222" t="s">
        <v>408</v>
      </c>
      <c r="D9" s="222" t="s">
        <v>402</v>
      </c>
      <c r="E9" s="16">
        <v>3</v>
      </c>
      <c r="F9" s="16">
        <v>60</v>
      </c>
      <c r="G9" s="43" t="s">
        <v>166</v>
      </c>
      <c r="H9" s="18">
        <f t="shared" si="0"/>
        <v>3.5</v>
      </c>
      <c r="I9" s="16">
        <f t="shared" si="1"/>
        <v>1.2</v>
      </c>
      <c r="J9" s="16">
        <v>0</v>
      </c>
      <c r="K9" s="16">
        <f t="shared" si="2"/>
        <v>4.7</v>
      </c>
      <c r="L9" s="33">
        <v>8.9625000000000021</v>
      </c>
      <c r="M9" s="34">
        <f t="shared" si="3"/>
        <v>13.662500000000001</v>
      </c>
      <c r="N9" s="35">
        <f t="shared" si="4"/>
        <v>11.875</v>
      </c>
      <c r="O9" s="36">
        <f t="shared" si="5"/>
        <v>1.7875000000000014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189</v>
      </c>
      <c r="B10" s="13">
        <v>522812489</v>
      </c>
      <c r="C10" s="222" t="s">
        <v>380</v>
      </c>
      <c r="D10" s="221"/>
      <c r="E10" s="16">
        <v>3</v>
      </c>
      <c r="F10" s="16">
        <v>60</v>
      </c>
      <c r="G10" s="43" t="s">
        <v>166</v>
      </c>
      <c r="H10" s="18">
        <f t="shared" si="0"/>
        <v>3.5</v>
      </c>
      <c r="I10" s="16">
        <f t="shared" si="1"/>
        <v>1.2</v>
      </c>
      <c r="J10" s="16">
        <v>0</v>
      </c>
      <c r="K10" s="16">
        <f t="shared" si="2"/>
        <v>4.7</v>
      </c>
      <c r="L10" s="33">
        <v>8.1500000000000021</v>
      </c>
      <c r="M10" s="34">
        <f t="shared" si="3"/>
        <v>12.850000000000001</v>
      </c>
      <c r="N10" s="35">
        <f t="shared" si="4"/>
        <v>11.875</v>
      </c>
      <c r="O10" s="36">
        <f t="shared" si="5"/>
        <v>0.97500000000000142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183</v>
      </c>
      <c r="B11" s="13">
        <v>1250030371</v>
      </c>
      <c r="C11" s="222" t="s">
        <v>411</v>
      </c>
      <c r="D11" s="222" t="s">
        <v>406</v>
      </c>
      <c r="E11" s="16">
        <v>3</v>
      </c>
      <c r="F11" s="16">
        <v>60</v>
      </c>
      <c r="G11" s="45" t="s">
        <v>173</v>
      </c>
      <c r="H11" s="18">
        <f t="shared" si="0"/>
        <v>3.5</v>
      </c>
      <c r="I11" s="16">
        <f t="shared" si="1"/>
        <v>1.2</v>
      </c>
      <c r="J11" s="16">
        <v>0</v>
      </c>
      <c r="K11" s="16">
        <f t="shared" si="2"/>
        <v>4.7</v>
      </c>
      <c r="L11" s="33">
        <v>7.95</v>
      </c>
      <c r="M11" s="34">
        <f t="shared" si="3"/>
        <v>12.65</v>
      </c>
      <c r="N11" s="35">
        <f t="shared" si="4"/>
        <v>9.6875</v>
      </c>
      <c r="O11" s="36">
        <f t="shared" si="5"/>
        <v>2.9625000000000004</v>
      </c>
      <c r="P11" s="4"/>
      <c r="Q11" s="4"/>
      <c r="R11" s="4"/>
      <c r="S11" s="50"/>
    </row>
    <row r="12" spans="1:24" s="1" customFormat="1" ht="18.75">
      <c r="A12" s="13">
        <v>202</v>
      </c>
      <c r="B12" s="13">
        <v>471245585</v>
      </c>
      <c r="C12" s="222" t="s">
        <v>392</v>
      </c>
      <c r="D12" s="221"/>
      <c r="E12" s="16">
        <v>3</v>
      </c>
      <c r="F12" s="16">
        <v>60</v>
      </c>
      <c r="G12" s="45" t="s">
        <v>173</v>
      </c>
      <c r="H12" s="18">
        <f t="shared" si="0"/>
        <v>3.5</v>
      </c>
      <c r="I12" s="16">
        <f t="shared" si="1"/>
        <v>1.2</v>
      </c>
      <c r="J12" s="16">
        <v>0</v>
      </c>
      <c r="K12" s="16">
        <f t="shared" si="2"/>
        <v>4.7</v>
      </c>
      <c r="L12" s="33">
        <v>7.7750000000000012</v>
      </c>
      <c r="M12" s="34">
        <f t="shared" si="3"/>
        <v>12.475000000000001</v>
      </c>
      <c r="N12" s="35">
        <f t="shared" si="4"/>
        <v>9.6875</v>
      </c>
      <c r="O12" s="36">
        <f t="shared" si="5"/>
        <v>2.7875000000000014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4">
        <v>103</v>
      </c>
      <c r="B13" s="13">
        <v>1540443440</v>
      </c>
      <c r="C13" s="223" t="s">
        <v>326</v>
      </c>
      <c r="D13" s="223" t="s">
        <v>193</v>
      </c>
      <c r="E13" s="16">
        <v>2</v>
      </c>
      <c r="F13" s="16">
        <v>50</v>
      </c>
      <c r="G13" s="45" t="s">
        <v>173</v>
      </c>
      <c r="H13" s="18">
        <f t="shared" si="0"/>
        <v>2</v>
      </c>
      <c r="I13" s="16">
        <f t="shared" si="1"/>
        <v>1</v>
      </c>
      <c r="J13" s="16">
        <v>0</v>
      </c>
      <c r="K13" s="16">
        <f t="shared" si="2"/>
        <v>3</v>
      </c>
      <c r="L13" s="33">
        <v>9.3500000000000014</v>
      </c>
      <c r="M13" s="34">
        <f t="shared" si="3"/>
        <v>12.350000000000001</v>
      </c>
      <c r="N13" s="35">
        <f>VLOOKUP(G12,$S$3:$T$10,2,FALSE)</f>
        <v>9.6875</v>
      </c>
      <c r="O13" s="36">
        <f t="shared" si="5"/>
        <v>2.6625000000000014</v>
      </c>
      <c r="P13" s="18"/>
      <c r="Q13" s="18"/>
      <c r="R13" s="18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205</v>
      </c>
      <c r="B14" s="13">
        <v>141303545</v>
      </c>
      <c r="C14" s="222" t="s">
        <v>395</v>
      </c>
      <c r="D14" s="221"/>
      <c r="E14" s="16">
        <v>3</v>
      </c>
      <c r="F14" s="16">
        <v>60</v>
      </c>
      <c r="G14" s="45" t="s">
        <v>173</v>
      </c>
      <c r="H14" s="18">
        <f t="shared" si="0"/>
        <v>3.5</v>
      </c>
      <c r="I14" s="16">
        <f t="shared" si="1"/>
        <v>1.2</v>
      </c>
      <c r="J14" s="16">
        <v>0</v>
      </c>
      <c r="K14" s="16">
        <f t="shared" si="2"/>
        <v>4.7</v>
      </c>
      <c r="L14" s="33">
        <v>7.4625000000000012</v>
      </c>
      <c r="M14" s="34">
        <f t="shared" si="3"/>
        <v>12.162500000000001</v>
      </c>
      <c r="N14" s="35">
        <f t="shared" ref="N14:N30" si="6">VLOOKUP(G14,$S$3:$T$10,2,FALSE)</f>
        <v>9.6875</v>
      </c>
      <c r="O14" s="36">
        <f t="shared" si="5"/>
        <v>2.4750000000000014</v>
      </c>
      <c r="P14" s="4"/>
      <c r="Q14" s="4"/>
      <c r="R14" s="4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3">
        <v>186</v>
      </c>
      <c r="B15" s="13">
        <v>595953188</v>
      </c>
      <c r="C15" s="222" t="s">
        <v>416</v>
      </c>
      <c r="D15" s="222" t="s">
        <v>412</v>
      </c>
      <c r="E15" s="16">
        <v>3</v>
      </c>
      <c r="F15" s="16">
        <v>60</v>
      </c>
      <c r="G15" s="45" t="s">
        <v>173</v>
      </c>
      <c r="H15" s="18">
        <f t="shared" si="0"/>
        <v>3.5</v>
      </c>
      <c r="I15" s="16">
        <f t="shared" si="1"/>
        <v>1.2</v>
      </c>
      <c r="J15" s="16">
        <v>0</v>
      </c>
      <c r="K15" s="16">
        <f t="shared" si="2"/>
        <v>4.7</v>
      </c>
      <c r="L15" s="33">
        <v>7.4625000000000012</v>
      </c>
      <c r="M15" s="34">
        <f t="shared" si="3"/>
        <v>12.162500000000001</v>
      </c>
      <c r="N15" s="35">
        <f t="shared" si="6"/>
        <v>9.6875</v>
      </c>
      <c r="O15" s="36">
        <f t="shared" si="5"/>
        <v>2.4750000000000014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198</v>
      </c>
      <c r="B16" s="13">
        <v>723448640</v>
      </c>
      <c r="C16" s="222" t="s">
        <v>389</v>
      </c>
      <c r="D16" s="221"/>
      <c r="E16" s="16">
        <v>3</v>
      </c>
      <c r="F16" s="16">
        <v>60</v>
      </c>
      <c r="G16" s="23" t="s">
        <v>175</v>
      </c>
      <c r="H16" s="18">
        <f t="shared" si="0"/>
        <v>3.5</v>
      </c>
      <c r="I16" s="16">
        <f t="shared" si="1"/>
        <v>1.2</v>
      </c>
      <c r="J16" s="16">
        <v>0</v>
      </c>
      <c r="K16" s="16">
        <f t="shared" si="2"/>
        <v>4.7</v>
      </c>
      <c r="L16" s="33">
        <v>7.2625000000000002</v>
      </c>
      <c r="M16" s="34">
        <f t="shared" si="3"/>
        <v>11.9625</v>
      </c>
      <c r="N16" s="35">
        <f t="shared" si="6"/>
        <v>7.5</v>
      </c>
      <c r="O16" s="36">
        <f t="shared" si="5"/>
        <v>4.4625000000000004</v>
      </c>
      <c r="P16" s="4"/>
      <c r="Q16" s="4"/>
      <c r="R16" s="4"/>
      <c r="S16" s="1" t="s">
        <v>213</v>
      </c>
      <c r="T16" s="53">
        <v>11</v>
      </c>
      <c r="U16" s="1"/>
      <c r="V16" s="1"/>
      <c r="W16" s="1"/>
      <c r="X16" s="1"/>
    </row>
    <row r="17" spans="1:24" s="2" customFormat="1" ht="18.75">
      <c r="A17" s="13">
        <v>191</v>
      </c>
      <c r="B17" s="13">
        <v>1037173857</v>
      </c>
      <c r="C17" s="222" t="s">
        <v>382</v>
      </c>
      <c r="D17" s="221"/>
      <c r="E17" s="16">
        <v>3</v>
      </c>
      <c r="F17" s="16">
        <v>60</v>
      </c>
      <c r="G17" s="23" t="s">
        <v>175</v>
      </c>
      <c r="H17" s="18">
        <f t="shared" si="0"/>
        <v>3.5</v>
      </c>
      <c r="I17" s="16">
        <f t="shared" si="1"/>
        <v>1.2</v>
      </c>
      <c r="J17" s="16">
        <v>0</v>
      </c>
      <c r="K17" s="16">
        <f t="shared" si="2"/>
        <v>4.7</v>
      </c>
      <c r="L17" s="33">
        <v>7.1999999999999993</v>
      </c>
      <c r="M17" s="34">
        <f t="shared" si="3"/>
        <v>11.899999999999999</v>
      </c>
      <c r="N17" s="35">
        <f t="shared" si="6"/>
        <v>7.5</v>
      </c>
      <c r="O17" s="36">
        <f t="shared" si="5"/>
        <v>4.3999999999999986</v>
      </c>
      <c r="P17" s="4"/>
      <c r="Q17" s="4"/>
      <c r="R17" s="4"/>
      <c r="S17" s="1" t="s">
        <v>214</v>
      </c>
      <c r="T17" s="53">
        <v>7</v>
      </c>
      <c r="U17" s="1"/>
      <c r="V17" s="1"/>
      <c r="W17" s="1"/>
      <c r="X17" s="1"/>
    </row>
    <row r="18" spans="1:24" s="2" customFormat="1" ht="18.75">
      <c r="A18" s="14">
        <v>46</v>
      </c>
      <c r="B18" s="13">
        <v>2109182835</v>
      </c>
      <c r="C18" s="222" t="s">
        <v>357</v>
      </c>
      <c r="D18" s="223" t="s">
        <v>92</v>
      </c>
      <c r="E18" s="16">
        <v>3</v>
      </c>
      <c r="F18" s="16">
        <v>70</v>
      </c>
      <c r="G18" s="23" t="s">
        <v>175</v>
      </c>
      <c r="H18" s="18">
        <f t="shared" si="0"/>
        <v>3.5</v>
      </c>
      <c r="I18" s="16">
        <f t="shared" si="1"/>
        <v>1.4</v>
      </c>
      <c r="J18" s="16">
        <v>0</v>
      </c>
      <c r="K18" s="16">
        <f t="shared" si="2"/>
        <v>4.9000000000000004</v>
      </c>
      <c r="L18" s="33">
        <v>6.45</v>
      </c>
      <c r="M18" s="34">
        <f t="shared" si="3"/>
        <v>11.350000000000001</v>
      </c>
      <c r="N18" s="35">
        <f t="shared" si="6"/>
        <v>7.5</v>
      </c>
      <c r="O18" s="36">
        <f t="shared" si="5"/>
        <v>3.8500000000000014</v>
      </c>
      <c r="P18" s="18"/>
      <c r="Q18" s="18"/>
      <c r="R18" s="18"/>
      <c r="S18" s="1"/>
      <c r="T18" s="1"/>
      <c r="U18" s="1"/>
      <c r="V18" s="1"/>
      <c r="W18" s="1"/>
      <c r="X18" s="1"/>
    </row>
    <row r="19" spans="1:24" s="2" customFormat="1" ht="18.75">
      <c r="A19" s="13">
        <v>195</v>
      </c>
      <c r="B19" s="13">
        <v>1634663314</v>
      </c>
      <c r="C19" s="222" t="s">
        <v>386</v>
      </c>
      <c r="D19" s="221"/>
      <c r="E19" s="16">
        <v>2</v>
      </c>
      <c r="F19" s="16">
        <v>60</v>
      </c>
      <c r="G19" s="23" t="s">
        <v>175</v>
      </c>
      <c r="H19" s="18">
        <f t="shared" si="0"/>
        <v>2</v>
      </c>
      <c r="I19" s="16">
        <f t="shared" si="1"/>
        <v>1.2</v>
      </c>
      <c r="J19" s="16">
        <v>0</v>
      </c>
      <c r="K19" s="16">
        <f t="shared" si="2"/>
        <v>3.2</v>
      </c>
      <c r="L19" s="33">
        <v>8.1300000000000026</v>
      </c>
      <c r="M19" s="34">
        <f t="shared" si="3"/>
        <v>11.330000000000002</v>
      </c>
      <c r="N19" s="35">
        <f t="shared" si="6"/>
        <v>7.5</v>
      </c>
      <c r="O19" s="36">
        <f t="shared" si="5"/>
        <v>3.8300000000000018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4">
        <v>26</v>
      </c>
      <c r="B20" s="13">
        <v>1754932067</v>
      </c>
      <c r="C20" s="222" t="s">
        <v>354</v>
      </c>
      <c r="D20" s="223" t="s">
        <v>72</v>
      </c>
      <c r="E20" s="16">
        <v>2</v>
      </c>
      <c r="F20" s="16">
        <v>50</v>
      </c>
      <c r="G20" s="23" t="s">
        <v>175</v>
      </c>
      <c r="H20" s="18">
        <f t="shared" si="0"/>
        <v>2</v>
      </c>
      <c r="I20" s="16">
        <f t="shared" si="1"/>
        <v>1</v>
      </c>
      <c r="J20" s="16">
        <v>0</v>
      </c>
      <c r="K20" s="16">
        <f t="shared" si="2"/>
        <v>3</v>
      </c>
      <c r="L20" s="33">
        <v>8.1500000000000021</v>
      </c>
      <c r="M20" s="34">
        <f t="shared" si="3"/>
        <v>11.150000000000002</v>
      </c>
      <c r="N20" s="35">
        <f t="shared" si="6"/>
        <v>7.5</v>
      </c>
      <c r="O20" s="36">
        <f t="shared" si="5"/>
        <v>3.6500000000000021</v>
      </c>
      <c r="P20" s="18"/>
      <c r="Q20" s="18"/>
      <c r="R20" s="18"/>
      <c r="S20" s="1"/>
      <c r="T20" s="1"/>
      <c r="U20" s="1"/>
      <c r="V20" s="1"/>
      <c r="W20" s="1"/>
      <c r="X20" s="1"/>
    </row>
    <row r="21" spans="1:24" s="2" customFormat="1" ht="18.75">
      <c r="A21" s="13">
        <v>178</v>
      </c>
      <c r="B21" s="13">
        <v>1059185275</v>
      </c>
      <c r="C21" s="222" t="s">
        <v>372</v>
      </c>
      <c r="D21" s="221"/>
      <c r="E21" s="16">
        <v>3</v>
      </c>
      <c r="F21" s="16">
        <v>60</v>
      </c>
      <c r="G21" s="23" t="s">
        <v>175</v>
      </c>
      <c r="H21" s="18">
        <f t="shared" si="0"/>
        <v>3.5</v>
      </c>
      <c r="I21" s="16">
        <f t="shared" si="1"/>
        <v>1.2</v>
      </c>
      <c r="J21" s="16">
        <v>0</v>
      </c>
      <c r="K21" s="16">
        <f t="shared" si="2"/>
        <v>4.7</v>
      </c>
      <c r="L21" s="33">
        <v>6.45</v>
      </c>
      <c r="M21" s="34">
        <f t="shared" si="3"/>
        <v>11.15</v>
      </c>
      <c r="N21" s="35">
        <f t="shared" si="6"/>
        <v>7.5</v>
      </c>
      <c r="O21" s="36">
        <f t="shared" si="5"/>
        <v>3.6500000000000004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192</v>
      </c>
      <c r="B22" s="13">
        <v>1725281178</v>
      </c>
      <c r="C22" s="222" t="s">
        <v>383</v>
      </c>
      <c r="D22" s="221"/>
      <c r="E22" s="16">
        <v>1</v>
      </c>
      <c r="F22" s="16">
        <v>60</v>
      </c>
      <c r="G22" s="23" t="s">
        <v>175</v>
      </c>
      <c r="H22" s="18">
        <f t="shared" si="0"/>
        <v>1</v>
      </c>
      <c r="I22" s="16">
        <f t="shared" si="1"/>
        <v>1.2</v>
      </c>
      <c r="J22" s="16">
        <v>0</v>
      </c>
      <c r="K22" s="16">
        <f t="shared" si="2"/>
        <v>2.2000000000000002</v>
      </c>
      <c r="L22" s="33">
        <v>8.7500000000000018</v>
      </c>
      <c r="M22" s="34">
        <f t="shared" si="3"/>
        <v>10.950000000000003</v>
      </c>
      <c r="N22" s="35">
        <f t="shared" si="6"/>
        <v>7.5</v>
      </c>
      <c r="O22" s="36">
        <f t="shared" si="5"/>
        <v>3.4500000000000028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3">
        <v>185</v>
      </c>
      <c r="B23" s="13">
        <v>30705222</v>
      </c>
      <c r="C23" s="222" t="s">
        <v>376</v>
      </c>
      <c r="D23" s="221"/>
      <c r="E23" s="16">
        <v>3</v>
      </c>
      <c r="F23" s="16">
        <v>60</v>
      </c>
      <c r="G23" s="23" t="s">
        <v>175</v>
      </c>
      <c r="H23" s="18">
        <f t="shared" si="0"/>
        <v>3.5</v>
      </c>
      <c r="I23" s="16">
        <f t="shared" si="1"/>
        <v>1.2</v>
      </c>
      <c r="J23" s="16">
        <v>0</v>
      </c>
      <c r="K23" s="16">
        <f t="shared" si="2"/>
        <v>4.7</v>
      </c>
      <c r="L23" s="33">
        <v>6.2495000000000012</v>
      </c>
      <c r="M23" s="34">
        <f t="shared" si="3"/>
        <v>10.9495</v>
      </c>
      <c r="N23" s="35">
        <f t="shared" si="6"/>
        <v>7.5</v>
      </c>
      <c r="O23" s="36">
        <f t="shared" si="5"/>
        <v>3.4495000000000005</v>
      </c>
      <c r="P23" s="4"/>
      <c r="Q23" s="4"/>
      <c r="R23" s="4"/>
    </row>
    <row r="24" spans="1:24" s="1" customFormat="1" ht="18.75">
      <c r="A24" s="13">
        <v>208</v>
      </c>
      <c r="B24" s="13">
        <v>92129464</v>
      </c>
      <c r="C24" s="222" t="s">
        <v>401</v>
      </c>
      <c r="D24" s="221"/>
      <c r="E24" s="16">
        <v>1</v>
      </c>
      <c r="F24" s="16">
        <v>60</v>
      </c>
      <c r="G24" s="23" t="s">
        <v>175</v>
      </c>
      <c r="H24" s="18">
        <f t="shared" si="0"/>
        <v>1</v>
      </c>
      <c r="I24" s="16">
        <f t="shared" si="1"/>
        <v>1.2</v>
      </c>
      <c r="J24" s="16">
        <v>0</v>
      </c>
      <c r="K24" s="16">
        <f t="shared" si="2"/>
        <v>2.2000000000000002</v>
      </c>
      <c r="L24" s="33">
        <v>8.5124999999999993</v>
      </c>
      <c r="M24" s="34">
        <f t="shared" si="3"/>
        <v>10.712499999999999</v>
      </c>
      <c r="N24" s="35">
        <f t="shared" si="6"/>
        <v>7.5</v>
      </c>
      <c r="O24" s="36">
        <f t="shared" si="5"/>
        <v>3.2124999999999986</v>
      </c>
      <c r="P24" s="4"/>
      <c r="Q24" s="4"/>
      <c r="R24" s="4"/>
    </row>
    <row r="25" spans="1:24" s="1" customFormat="1" ht="18.75">
      <c r="A25" s="13">
        <v>128</v>
      </c>
      <c r="B25" s="13">
        <v>1214614935</v>
      </c>
      <c r="C25" s="222" t="s">
        <v>365</v>
      </c>
      <c r="D25" s="225" t="s">
        <v>257</v>
      </c>
      <c r="E25" s="16">
        <v>3</v>
      </c>
      <c r="F25" s="16">
        <v>70</v>
      </c>
      <c r="G25" s="23" t="s">
        <v>175</v>
      </c>
      <c r="H25" s="18">
        <f t="shared" si="0"/>
        <v>3.5</v>
      </c>
      <c r="I25" s="16">
        <f t="shared" si="1"/>
        <v>1.4</v>
      </c>
      <c r="J25" s="16">
        <v>0</v>
      </c>
      <c r="K25" s="16">
        <f t="shared" si="2"/>
        <v>4.9000000000000004</v>
      </c>
      <c r="L25" s="33">
        <v>5.7619999999999996</v>
      </c>
      <c r="M25" s="34">
        <f t="shared" si="3"/>
        <v>10.661999999999999</v>
      </c>
      <c r="N25" s="35">
        <f t="shared" si="6"/>
        <v>7.5</v>
      </c>
      <c r="O25" s="36">
        <f t="shared" si="5"/>
        <v>3.161999999999999</v>
      </c>
      <c r="P25" s="18"/>
      <c r="Q25" s="18"/>
      <c r="R25" s="47"/>
    </row>
    <row r="26" spans="1:24" s="1" customFormat="1" ht="18.75" customHeight="1">
      <c r="A26" s="13">
        <v>141</v>
      </c>
      <c r="B26" s="13">
        <v>1190305158</v>
      </c>
      <c r="C26" s="222" t="s">
        <v>261</v>
      </c>
      <c r="D26" s="225"/>
      <c r="E26" s="16">
        <v>1</v>
      </c>
      <c r="F26" s="16">
        <v>40</v>
      </c>
      <c r="G26" s="23" t="s">
        <v>175</v>
      </c>
      <c r="H26" s="18">
        <f t="shared" si="0"/>
        <v>1</v>
      </c>
      <c r="I26" s="16">
        <f t="shared" si="1"/>
        <v>0.8</v>
      </c>
      <c r="J26" s="16">
        <v>0</v>
      </c>
      <c r="K26" s="16">
        <f t="shared" si="2"/>
        <v>1.8</v>
      </c>
      <c r="L26" s="33">
        <v>8.7999999999999989</v>
      </c>
      <c r="M26" s="34">
        <f t="shared" si="3"/>
        <v>10.6</v>
      </c>
      <c r="N26" s="35">
        <f t="shared" si="6"/>
        <v>7.5</v>
      </c>
      <c r="O26" s="36">
        <f t="shared" si="5"/>
        <v>3.0999999999999996</v>
      </c>
      <c r="P26" s="18"/>
      <c r="Q26" s="18"/>
      <c r="R26" s="47"/>
    </row>
    <row r="27" spans="1:24" s="1" customFormat="1" ht="18.75">
      <c r="A27" s="14">
        <v>15</v>
      </c>
      <c r="B27" s="13">
        <v>388960345</v>
      </c>
      <c r="C27" s="223" t="s">
        <v>59</v>
      </c>
      <c r="D27" s="224"/>
      <c r="E27" s="16">
        <v>2</v>
      </c>
      <c r="F27" s="16">
        <v>60</v>
      </c>
      <c r="G27" s="23" t="s">
        <v>175</v>
      </c>
      <c r="H27" s="18">
        <f t="shared" si="0"/>
        <v>2</v>
      </c>
      <c r="I27" s="16">
        <f t="shared" si="1"/>
        <v>1.2</v>
      </c>
      <c r="J27" s="16">
        <v>0</v>
      </c>
      <c r="K27" s="16">
        <f t="shared" si="2"/>
        <v>3.2</v>
      </c>
      <c r="L27" s="33">
        <v>7.325000000000002</v>
      </c>
      <c r="M27" s="34">
        <f t="shared" si="3"/>
        <v>10.525000000000002</v>
      </c>
      <c r="N27" s="35">
        <f t="shared" si="6"/>
        <v>7.5</v>
      </c>
      <c r="O27" s="36">
        <f t="shared" si="5"/>
        <v>3.0250000000000021</v>
      </c>
      <c r="P27" s="18"/>
      <c r="Q27" s="18"/>
      <c r="R27" s="18"/>
    </row>
    <row r="28" spans="1:24" s="1" customFormat="1" ht="18.75">
      <c r="A28" s="13">
        <v>182</v>
      </c>
      <c r="B28" s="13">
        <v>828260319</v>
      </c>
      <c r="C28" s="222" t="s">
        <v>413</v>
      </c>
      <c r="D28" s="222" t="s">
        <v>373</v>
      </c>
      <c r="E28" s="16">
        <v>2</v>
      </c>
      <c r="F28" s="16">
        <v>60</v>
      </c>
      <c r="G28" s="23" t="s">
        <v>175</v>
      </c>
      <c r="H28" s="18">
        <f t="shared" si="0"/>
        <v>2</v>
      </c>
      <c r="I28" s="16">
        <f t="shared" si="1"/>
        <v>1.2</v>
      </c>
      <c r="J28" s="16">
        <v>0</v>
      </c>
      <c r="K28" s="16">
        <f t="shared" si="2"/>
        <v>3.2</v>
      </c>
      <c r="L28" s="33">
        <v>7.2625000000000002</v>
      </c>
      <c r="M28" s="34">
        <f t="shared" si="3"/>
        <v>10.4625</v>
      </c>
      <c r="N28" s="35">
        <f t="shared" si="6"/>
        <v>7.5</v>
      </c>
      <c r="O28" s="36">
        <f t="shared" si="5"/>
        <v>2.9625000000000004</v>
      </c>
      <c r="P28" s="4"/>
      <c r="Q28" s="4"/>
      <c r="R28" s="4"/>
    </row>
    <row r="29" spans="1:24" s="2" customFormat="1" ht="18.75">
      <c r="A29" s="13">
        <v>156</v>
      </c>
      <c r="B29" s="13">
        <v>1754610165</v>
      </c>
      <c r="C29" s="222" t="s">
        <v>369</v>
      </c>
      <c r="D29" s="222"/>
      <c r="E29" s="16">
        <v>3</v>
      </c>
      <c r="F29" s="16">
        <v>60</v>
      </c>
      <c r="G29" s="23" t="s">
        <v>175</v>
      </c>
      <c r="H29" s="18">
        <f t="shared" si="0"/>
        <v>3.5</v>
      </c>
      <c r="I29" s="16">
        <f t="shared" si="1"/>
        <v>1.2</v>
      </c>
      <c r="J29" s="16">
        <v>0</v>
      </c>
      <c r="K29" s="16">
        <f t="shared" si="2"/>
        <v>4.7</v>
      </c>
      <c r="L29" s="33">
        <v>5.5549999999999997</v>
      </c>
      <c r="M29" s="34">
        <f t="shared" si="3"/>
        <v>10.254999999999999</v>
      </c>
      <c r="N29" s="35">
        <f t="shared" si="6"/>
        <v>7.5</v>
      </c>
      <c r="O29" s="36">
        <f t="shared" si="5"/>
        <v>2.754999999999999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3">
        <v>187</v>
      </c>
      <c r="B30" s="13">
        <v>1241038267</v>
      </c>
      <c r="C30" s="222" t="s">
        <v>378</v>
      </c>
      <c r="D30" s="221"/>
      <c r="E30" s="16">
        <v>3</v>
      </c>
      <c r="F30" s="16">
        <v>60</v>
      </c>
      <c r="G30" s="23" t="s">
        <v>175</v>
      </c>
      <c r="H30" s="18">
        <f t="shared" si="0"/>
        <v>3.5</v>
      </c>
      <c r="I30" s="16">
        <f t="shared" si="1"/>
        <v>1.2</v>
      </c>
      <c r="J30" s="16">
        <v>0</v>
      </c>
      <c r="K30" s="16">
        <f t="shared" si="2"/>
        <v>4.7</v>
      </c>
      <c r="L30" s="33">
        <v>5.3874999999999993</v>
      </c>
      <c r="M30" s="34">
        <f t="shared" si="3"/>
        <v>10.087499999999999</v>
      </c>
      <c r="N30" s="35">
        <f t="shared" si="6"/>
        <v>7.5</v>
      </c>
      <c r="O30" s="36">
        <f t="shared" si="5"/>
        <v>2.5874999999999986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4">
        <v>82</v>
      </c>
      <c r="B31" s="13">
        <v>982362214</v>
      </c>
      <c r="C31" s="222" t="s">
        <v>360</v>
      </c>
      <c r="D31" s="223" t="s">
        <v>144</v>
      </c>
      <c r="E31" s="16">
        <v>3</v>
      </c>
      <c r="F31" s="16">
        <v>60</v>
      </c>
      <c r="G31" s="23" t="s">
        <v>175</v>
      </c>
      <c r="H31" s="18">
        <f t="shared" si="0"/>
        <v>3.5</v>
      </c>
      <c r="I31" s="16">
        <f t="shared" si="1"/>
        <v>1.2</v>
      </c>
      <c r="J31" s="16">
        <v>0</v>
      </c>
      <c r="K31" s="16">
        <f t="shared" si="2"/>
        <v>4.7</v>
      </c>
      <c r="L31" s="33">
        <v>5.2749999999999986</v>
      </c>
      <c r="M31" s="34">
        <f t="shared" si="3"/>
        <v>9.9749999999999979</v>
      </c>
      <c r="N31" s="35">
        <f>VLOOKUP(G30,$S$3:$T$10,2,FALSE)</f>
        <v>7.5</v>
      </c>
      <c r="O31" s="36">
        <f t="shared" si="5"/>
        <v>2.4749999999999979</v>
      </c>
      <c r="P31" s="18"/>
      <c r="Q31" s="18"/>
      <c r="R31" s="18"/>
      <c r="S31" s="1"/>
      <c r="T31" s="1"/>
      <c r="U31" s="1"/>
      <c r="V31" s="1"/>
      <c r="W31" s="1"/>
      <c r="X31" s="1"/>
    </row>
    <row r="32" spans="1:24" s="2" customFormat="1" ht="18.75">
      <c r="A32" s="13">
        <v>196</v>
      </c>
      <c r="B32" s="13">
        <v>1065641844</v>
      </c>
      <c r="C32" s="222" t="s">
        <v>387</v>
      </c>
      <c r="D32" s="221"/>
      <c r="E32" s="16">
        <v>2</v>
      </c>
      <c r="F32" s="16">
        <v>60</v>
      </c>
      <c r="G32" s="57" t="s">
        <v>187</v>
      </c>
      <c r="H32" s="18">
        <f t="shared" si="0"/>
        <v>2</v>
      </c>
      <c r="I32" s="16">
        <f t="shared" si="1"/>
        <v>1.2</v>
      </c>
      <c r="J32" s="16">
        <v>0</v>
      </c>
      <c r="K32" s="16">
        <f t="shared" si="2"/>
        <v>3.2</v>
      </c>
      <c r="L32" s="33">
        <v>6.7</v>
      </c>
      <c r="M32" s="34">
        <f t="shared" si="3"/>
        <v>9.9</v>
      </c>
      <c r="N32" s="35">
        <f t="shared" ref="N32:N37" si="7">VLOOKUP(G32,$S$3:$T$10,2,FALSE)</f>
        <v>0</v>
      </c>
      <c r="O32" s="36">
        <f t="shared" si="5"/>
        <v>9.9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4">
        <v>5</v>
      </c>
      <c r="B33" s="13">
        <v>1044399218</v>
      </c>
      <c r="C33" s="222" t="s">
        <v>352</v>
      </c>
      <c r="D33" s="223" t="s">
        <v>39</v>
      </c>
      <c r="E33" s="16">
        <v>3</v>
      </c>
      <c r="F33" s="16">
        <v>50</v>
      </c>
      <c r="G33" s="57" t="s">
        <v>187</v>
      </c>
      <c r="H33" s="18">
        <f t="shared" si="0"/>
        <v>3.5</v>
      </c>
      <c r="I33" s="16">
        <f t="shared" si="1"/>
        <v>1</v>
      </c>
      <c r="J33" s="16">
        <v>0</v>
      </c>
      <c r="K33" s="16">
        <f t="shared" si="2"/>
        <v>4.5</v>
      </c>
      <c r="L33" s="33">
        <v>5.1250000000000009</v>
      </c>
      <c r="M33" s="34">
        <f t="shared" si="3"/>
        <v>9.625</v>
      </c>
      <c r="N33" s="35">
        <f t="shared" si="7"/>
        <v>0</v>
      </c>
      <c r="O33" s="36">
        <f t="shared" si="5"/>
        <v>9.625</v>
      </c>
      <c r="P33" s="18"/>
      <c r="Q33" s="18"/>
      <c r="R33" s="18"/>
      <c r="S33" s="1"/>
      <c r="T33" s="1"/>
      <c r="U33" s="1"/>
      <c r="V33" s="1"/>
      <c r="W33" s="1"/>
      <c r="X33" s="1"/>
    </row>
    <row r="34" spans="1:24" s="2" customFormat="1" ht="18.75">
      <c r="A34" s="13">
        <v>203</v>
      </c>
      <c r="B34" s="13">
        <v>382695365</v>
      </c>
      <c r="C34" s="222" t="s">
        <v>393</v>
      </c>
      <c r="D34" s="221"/>
      <c r="E34" s="16">
        <v>1</v>
      </c>
      <c r="F34" s="16">
        <v>50</v>
      </c>
      <c r="G34" s="57" t="s">
        <v>187</v>
      </c>
      <c r="H34" s="18">
        <f t="shared" si="0"/>
        <v>1</v>
      </c>
      <c r="I34" s="16">
        <f t="shared" si="1"/>
        <v>1</v>
      </c>
      <c r="J34" s="16">
        <v>0</v>
      </c>
      <c r="K34" s="16">
        <f t="shared" si="2"/>
        <v>2</v>
      </c>
      <c r="L34" s="33">
        <v>7.1050000000000004</v>
      </c>
      <c r="M34" s="34">
        <f t="shared" si="3"/>
        <v>9.1050000000000004</v>
      </c>
      <c r="N34" s="35">
        <f t="shared" si="7"/>
        <v>0</v>
      </c>
      <c r="O34" s="36">
        <f t="shared" si="5"/>
        <v>9.1050000000000004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20.25">
      <c r="A35" s="13">
        <v>213</v>
      </c>
      <c r="B35" s="13">
        <v>311361673</v>
      </c>
      <c r="C35" s="222" t="s">
        <v>349</v>
      </c>
      <c r="D35" s="4"/>
      <c r="E35" s="16">
        <v>1</v>
      </c>
      <c r="F35" s="16">
        <v>50</v>
      </c>
      <c r="G35" s="57" t="s">
        <v>187</v>
      </c>
      <c r="H35" s="18">
        <f t="shared" si="0"/>
        <v>1</v>
      </c>
      <c r="I35" s="16">
        <f t="shared" si="1"/>
        <v>1</v>
      </c>
      <c r="J35" s="16">
        <v>0</v>
      </c>
      <c r="K35" s="16">
        <f t="shared" si="2"/>
        <v>2</v>
      </c>
      <c r="L35" s="33">
        <v>7.0999999999999979</v>
      </c>
      <c r="M35" s="34">
        <f t="shared" si="3"/>
        <v>9.0999999999999979</v>
      </c>
      <c r="N35" s="35">
        <f t="shared" si="7"/>
        <v>0</v>
      </c>
      <c r="O35" s="36">
        <f t="shared" si="5"/>
        <v>9.0999999999999979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138</v>
      </c>
      <c r="B36" s="13">
        <v>1440730282</v>
      </c>
      <c r="C36" s="222" t="s">
        <v>366</v>
      </c>
      <c r="D36" s="222" t="s">
        <v>258</v>
      </c>
      <c r="E36" s="16">
        <v>0</v>
      </c>
      <c r="F36" s="16">
        <v>60</v>
      </c>
      <c r="G36" s="57" t="s">
        <v>187</v>
      </c>
      <c r="H36" s="18">
        <f t="shared" si="0"/>
        <v>0</v>
      </c>
      <c r="I36" s="16">
        <f t="shared" si="1"/>
        <v>1.2</v>
      </c>
      <c r="J36" s="16">
        <v>0</v>
      </c>
      <c r="K36" s="16">
        <f t="shared" si="2"/>
        <v>1.2</v>
      </c>
      <c r="L36" s="33">
        <v>7.6000000000000005</v>
      </c>
      <c r="M36" s="34">
        <f t="shared" si="3"/>
        <v>8.8000000000000007</v>
      </c>
      <c r="N36" s="35">
        <f t="shared" si="7"/>
        <v>0</v>
      </c>
      <c r="O36" s="36">
        <f t="shared" si="5"/>
        <v>8.8000000000000007</v>
      </c>
      <c r="P36" s="18"/>
      <c r="Q36" s="18"/>
      <c r="R36" s="47"/>
      <c r="S36" s="1"/>
      <c r="T36" s="1"/>
      <c r="U36" s="1"/>
      <c r="V36" s="1"/>
      <c r="W36" s="1"/>
      <c r="X36" s="1"/>
    </row>
    <row r="37" spans="1:24" s="1" customFormat="1" ht="18.75">
      <c r="A37" s="13">
        <v>197</v>
      </c>
      <c r="B37" s="13">
        <v>2012003193</v>
      </c>
      <c r="C37" s="222" t="s">
        <v>388</v>
      </c>
      <c r="D37" s="221"/>
      <c r="E37" s="16">
        <v>2</v>
      </c>
      <c r="F37" s="16">
        <v>60</v>
      </c>
      <c r="G37" s="57" t="s">
        <v>187</v>
      </c>
      <c r="H37" s="18">
        <f t="shared" ref="H37:H68" si="8">E37+IF(E37&gt;2,(E37-2)*0.5,0)</f>
        <v>2</v>
      </c>
      <c r="I37" s="16">
        <f t="shared" ref="I37:I68" si="9">F37/$T$14</f>
        <v>1.2</v>
      </c>
      <c r="J37" s="16">
        <v>0</v>
      </c>
      <c r="K37" s="16">
        <f t="shared" ref="K37:K61" si="10">SUM(I37+H37+J37)</f>
        <v>3.2</v>
      </c>
      <c r="L37" s="33">
        <v>5.4000000000000021</v>
      </c>
      <c r="M37" s="34">
        <f t="shared" ref="M37:M68" si="11">K37+L37</f>
        <v>8.6000000000000014</v>
      </c>
      <c r="N37" s="35">
        <f t="shared" si="7"/>
        <v>0</v>
      </c>
      <c r="O37" s="36">
        <f t="shared" ref="O37:O68" si="12">M37-N37</f>
        <v>8.6000000000000014</v>
      </c>
      <c r="P37" s="4"/>
      <c r="Q37" s="4"/>
      <c r="R37" s="4"/>
    </row>
    <row r="38" spans="1:24" s="2" customFormat="1" ht="18.75">
      <c r="A38" s="14">
        <v>120</v>
      </c>
      <c r="B38" s="13">
        <v>171422146</v>
      </c>
      <c r="C38" s="222" t="s">
        <v>363</v>
      </c>
      <c r="D38" s="223" t="s">
        <v>246</v>
      </c>
      <c r="E38" s="16">
        <v>2</v>
      </c>
      <c r="F38" s="16">
        <v>60</v>
      </c>
      <c r="G38" s="57" t="s">
        <v>187</v>
      </c>
      <c r="H38" s="18">
        <f t="shared" si="8"/>
        <v>2</v>
      </c>
      <c r="I38" s="16">
        <f t="shared" si="9"/>
        <v>1.2</v>
      </c>
      <c r="J38" s="16">
        <v>0</v>
      </c>
      <c r="K38" s="16">
        <f t="shared" si="10"/>
        <v>3.2</v>
      </c>
      <c r="L38" s="33">
        <v>5.2499999999999964</v>
      </c>
      <c r="M38" s="34">
        <f t="shared" si="11"/>
        <v>8.4499999999999957</v>
      </c>
      <c r="N38" s="35">
        <f>VLOOKUP(G37,$S$3:$T$10,2,FALSE)</f>
        <v>0</v>
      </c>
      <c r="O38" s="36">
        <f t="shared" si="12"/>
        <v>8.4499999999999957</v>
      </c>
      <c r="P38" s="18"/>
      <c r="Q38" s="18"/>
      <c r="R38" s="48"/>
      <c r="S38" s="1"/>
      <c r="T38" s="1"/>
      <c r="U38" s="1"/>
      <c r="V38" s="1"/>
      <c r="W38" s="1"/>
      <c r="X38" s="1"/>
    </row>
    <row r="39" spans="1:24" s="3" customFormat="1" ht="18.75">
      <c r="A39" s="13">
        <v>188</v>
      </c>
      <c r="B39" s="13">
        <v>1504984957</v>
      </c>
      <c r="C39" s="222" t="s">
        <v>379</v>
      </c>
      <c r="D39" s="221"/>
      <c r="E39" s="16">
        <v>1</v>
      </c>
      <c r="F39" s="16">
        <v>60</v>
      </c>
      <c r="G39" s="57" t="s">
        <v>187</v>
      </c>
      <c r="H39" s="18">
        <f t="shared" si="8"/>
        <v>1</v>
      </c>
      <c r="I39" s="16">
        <f t="shared" si="9"/>
        <v>1.2</v>
      </c>
      <c r="J39" s="16">
        <v>0</v>
      </c>
      <c r="K39" s="16">
        <f t="shared" si="10"/>
        <v>2.2000000000000002</v>
      </c>
      <c r="L39" s="33">
        <v>6.1374999999999993</v>
      </c>
      <c r="M39" s="34">
        <f t="shared" si="11"/>
        <v>8.3374999999999986</v>
      </c>
      <c r="N39" s="35">
        <f>VLOOKUP(G38,$S$3:$T$10,2,FALSE)</f>
        <v>0</v>
      </c>
      <c r="O39" s="36">
        <f t="shared" si="12"/>
        <v>8.3374999999999986</v>
      </c>
      <c r="P39" s="4"/>
      <c r="Q39" s="4"/>
      <c r="R39" s="4"/>
    </row>
    <row r="40" spans="1:24" ht="18.75">
      <c r="A40" s="13">
        <v>179</v>
      </c>
      <c r="B40" s="13">
        <v>1412638269</v>
      </c>
      <c r="C40" s="223" t="s">
        <v>224</v>
      </c>
      <c r="D40" s="243"/>
      <c r="E40" s="16">
        <v>0</v>
      </c>
      <c r="F40" s="16">
        <v>59</v>
      </c>
      <c r="G40" s="57" t="s">
        <v>187</v>
      </c>
      <c r="H40" s="18">
        <f t="shared" si="8"/>
        <v>0</v>
      </c>
      <c r="I40" s="16">
        <f t="shared" si="9"/>
        <v>1.18</v>
      </c>
      <c r="J40" s="16">
        <v>0</v>
      </c>
      <c r="K40" s="16">
        <f t="shared" si="10"/>
        <v>1.18</v>
      </c>
      <c r="L40" s="33">
        <v>7</v>
      </c>
      <c r="M40" s="34">
        <f t="shared" si="11"/>
        <v>8.18</v>
      </c>
      <c r="N40" s="35">
        <f>VLOOKUP(G40,$S$3:$T$10,2,FALSE)</f>
        <v>0</v>
      </c>
      <c r="O40" s="36">
        <f t="shared" si="12"/>
        <v>8.18</v>
      </c>
      <c r="P40" s="4"/>
      <c r="Q40" s="4"/>
      <c r="R40" s="4"/>
    </row>
    <row r="41" spans="1:24" ht="18.75">
      <c r="A41" s="13">
        <v>211</v>
      </c>
      <c r="B41" s="13">
        <v>1030769255</v>
      </c>
      <c r="C41" s="222" t="s">
        <v>404</v>
      </c>
      <c r="D41" s="221"/>
      <c r="E41" s="16">
        <v>2</v>
      </c>
      <c r="F41" s="16">
        <v>50</v>
      </c>
      <c r="G41" s="57" t="s">
        <v>187</v>
      </c>
      <c r="H41" s="18">
        <f t="shared" si="8"/>
        <v>2</v>
      </c>
      <c r="I41" s="16">
        <f t="shared" si="9"/>
        <v>1</v>
      </c>
      <c r="J41" s="16">
        <v>0</v>
      </c>
      <c r="K41" s="16">
        <f t="shared" si="10"/>
        <v>3</v>
      </c>
      <c r="L41" s="33">
        <v>5.1625000000000005</v>
      </c>
      <c r="M41" s="34">
        <f t="shared" si="11"/>
        <v>8.1625000000000014</v>
      </c>
      <c r="N41" s="35">
        <f>VLOOKUP(G41,$S$3:$T$10,2,FALSE)</f>
        <v>0</v>
      </c>
      <c r="O41" s="36">
        <f t="shared" si="12"/>
        <v>8.1625000000000014</v>
      </c>
      <c r="P41" s="4"/>
      <c r="Q41" s="4"/>
      <c r="R41" s="4"/>
    </row>
    <row r="42" spans="1:24" ht="18.75">
      <c r="A42" s="13">
        <v>110</v>
      </c>
      <c r="B42" s="13">
        <v>1968703358</v>
      </c>
      <c r="C42" s="222" t="s">
        <v>361</v>
      </c>
      <c r="D42" s="223" t="s">
        <v>239</v>
      </c>
      <c r="E42" s="16">
        <v>2</v>
      </c>
      <c r="F42" s="16">
        <v>50</v>
      </c>
      <c r="G42" s="57" t="s">
        <v>187</v>
      </c>
      <c r="H42" s="18">
        <f t="shared" si="8"/>
        <v>2</v>
      </c>
      <c r="I42" s="16">
        <f t="shared" si="9"/>
        <v>1</v>
      </c>
      <c r="J42" s="16">
        <v>0</v>
      </c>
      <c r="K42" s="16">
        <f t="shared" si="10"/>
        <v>3</v>
      </c>
      <c r="L42" s="33">
        <v>4.9124999999999996</v>
      </c>
      <c r="M42" s="34">
        <f t="shared" si="11"/>
        <v>7.9124999999999996</v>
      </c>
      <c r="N42" s="35">
        <f>VLOOKUP(G42,$S$3:$T$10,2,FALSE)</f>
        <v>0</v>
      </c>
      <c r="O42" s="36">
        <f t="shared" si="12"/>
        <v>7.9124999999999996</v>
      </c>
      <c r="P42" s="18"/>
      <c r="Q42" s="18"/>
      <c r="R42" s="33"/>
    </row>
    <row r="43" spans="1:24" ht="18.75">
      <c r="A43" s="13">
        <v>194</v>
      </c>
      <c r="B43" s="13">
        <v>648785109</v>
      </c>
      <c r="C43" s="222" t="s">
        <v>385</v>
      </c>
      <c r="D43" s="221"/>
      <c r="E43" s="16">
        <v>1</v>
      </c>
      <c r="F43" s="16">
        <v>60</v>
      </c>
      <c r="G43" s="57" t="s">
        <v>187</v>
      </c>
      <c r="H43" s="18">
        <f t="shared" si="8"/>
        <v>1</v>
      </c>
      <c r="I43" s="16">
        <f t="shared" si="9"/>
        <v>1.2</v>
      </c>
      <c r="J43" s="16">
        <v>0</v>
      </c>
      <c r="K43" s="16">
        <f t="shared" si="10"/>
        <v>2.2000000000000002</v>
      </c>
      <c r="L43" s="33">
        <v>5.125</v>
      </c>
      <c r="M43" s="34">
        <f t="shared" si="11"/>
        <v>7.3250000000000002</v>
      </c>
      <c r="N43" s="35">
        <f>VLOOKUP(G43,$S$3:$T$10,2,FALSE)</f>
        <v>0</v>
      </c>
      <c r="O43" s="36">
        <f t="shared" si="12"/>
        <v>7.3250000000000002</v>
      </c>
      <c r="P43" s="4"/>
      <c r="Q43" s="4"/>
      <c r="R43" s="4"/>
    </row>
    <row r="44" spans="1:24" ht="18.75">
      <c r="A44" s="13">
        <v>190</v>
      </c>
      <c r="B44" s="13">
        <v>684634207</v>
      </c>
      <c r="C44" s="222" t="s">
        <v>415</v>
      </c>
      <c r="D44" s="287" t="s">
        <v>381</v>
      </c>
      <c r="E44" s="16">
        <v>1</v>
      </c>
      <c r="F44" s="16">
        <v>60</v>
      </c>
      <c r="G44" s="57" t="s">
        <v>187</v>
      </c>
      <c r="H44" s="18">
        <f t="shared" si="8"/>
        <v>1</v>
      </c>
      <c r="I44" s="16">
        <f t="shared" si="9"/>
        <v>1.2</v>
      </c>
      <c r="J44" s="16">
        <v>0</v>
      </c>
      <c r="K44" s="16">
        <f t="shared" si="10"/>
        <v>2.2000000000000002</v>
      </c>
      <c r="L44" s="33">
        <v>5.0749999999999993</v>
      </c>
      <c r="M44" s="34">
        <f t="shared" si="11"/>
        <v>7.2749999999999995</v>
      </c>
      <c r="N44" s="35">
        <f>VLOOKUP(G43,$S$3:$T$10,2,FALSE)</f>
        <v>0</v>
      </c>
      <c r="O44" s="36">
        <f t="shared" si="12"/>
        <v>7.2749999999999995</v>
      </c>
      <c r="P44" s="4"/>
      <c r="Q44" s="4"/>
      <c r="R44" s="4"/>
    </row>
    <row r="45" spans="1:24" ht="18.75">
      <c r="A45" s="13">
        <v>116</v>
      </c>
      <c r="B45" s="13">
        <v>2122596917</v>
      </c>
      <c r="C45" s="222" t="s">
        <v>362</v>
      </c>
      <c r="D45" s="223" t="s">
        <v>217</v>
      </c>
      <c r="E45" s="16">
        <v>1</v>
      </c>
      <c r="F45" s="16">
        <v>60</v>
      </c>
      <c r="G45" s="57" t="s">
        <v>187</v>
      </c>
      <c r="H45" s="18">
        <f t="shared" si="8"/>
        <v>1</v>
      </c>
      <c r="I45" s="16">
        <f t="shared" si="9"/>
        <v>1.2</v>
      </c>
      <c r="J45" s="16">
        <v>0</v>
      </c>
      <c r="K45" s="16">
        <f t="shared" si="10"/>
        <v>2.2000000000000002</v>
      </c>
      <c r="L45" s="33">
        <v>4.8125000000000018</v>
      </c>
      <c r="M45" s="34">
        <f t="shared" si="11"/>
        <v>7.012500000000002</v>
      </c>
      <c r="N45" s="35">
        <f t="shared" ref="N45:N50" si="13">VLOOKUP(G45,$S$3:$T$10,2,FALSE)</f>
        <v>0</v>
      </c>
      <c r="O45" s="36">
        <f t="shared" si="12"/>
        <v>7.012500000000002</v>
      </c>
      <c r="P45" s="18"/>
      <c r="Q45" s="18"/>
      <c r="R45" s="48"/>
    </row>
    <row r="46" spans="1:24" ht="18.75">
      <c r="A46" s="13">
        <v>167</v>
      </c>
      <c r="B46" s="13">
        <v>1173807161</v>
      </c>
      <c r="C46" s="222" t="s">
        <v>324</v>
      </c>
      <c r="D46" s="220"/>
      <c r="E46" s="16">
        <v>0</v>
      </c>
      <c r="F46" s="16">
        <v>55</v>
      </c>
      <c r="G46" s="57" t="s">
        <v>187</v>
      </c>
      <c r="H46" s="18">
        <f t="shared" si="8"/>
        <v>0</v>
      </c>
      <c r="I46" s="16">
        <f t="shared" si="9"/>
        <v>1.1000000000000001</v>
      </c>
      <c r="J46" s="16">
        <v>0</v>
      </c>
      <c r="K46" s="16">
        <f t="shared" si="10"/>
        <v>1.1000000000000001</v>
      </c>
      <c r="L46" s="33">
        <v>5.6</v>
      </c>
      <c r="M46" s="34">
        <f t="shared" si="11"/>
        <v>6.6999999999999993</v>
      </c>
      <c r="N46" s="35">
        <f t="shared" si="13"/>
        <v>0</v>
      </c>
      <c r="O46" s="36">
        <f t="shared" si="12"/>
        <v>6.6999999999999993</v>
      </c>
      <c r="P46" s="4"/>
      <c r="Q46" s="4"/>
      <c r="R46" s="4"/>
    </row>
    <row r="47" spans="1:24" ht="18.75">
      <c r="A47" s="13">
        <v>206</v>
      </c>
      <c r="B47" s="13">
        <v>1835375380</v>
      </c>
      <c r="C47" s="222" t="s">
        <v>396</v>
      </c>
      <c r="D47" s="221"/>
      <c r="E47" s="16">
        <v>0</v>
      </c>
      <c r="F47" s="16">
        <v>30</v>
      </c>
      <c r="G47" s="57" t="s">
        <v>187</v>
      </c>
      <c r="H47" s="18">
        <f t="shared" si="8"/>
        <v>0</v>
      </c>
      <c r="I47" s="16">
        <f t="shared" si="9"/>
        <v>0.6</v>
      </c>
      <c r="J47" s="16">
        <v>0</v>
      </c>
      <c r="K47" s="16">
        <f t="shared" si="10"/>
        <v>0.6</v>
      </c>
      <c r="L47" s="33">
        <v>6.0750000000000002</v>
      </c>
      <c r="M47" s="34">
        <f t="shared" si="11"/>
        <v>6.6749999999999998</v>
      </c>
      <c r="N47" s="35">
        <f t="shared" si="13"/>
        <v>0</v>
      </c>
      <c r="O47" s="36">
        <f t="shared" si="12"/>
        <v>6.6749999999999998</v>
      </c>
      <c r="P47" s="4"/>
      <c r="Q47" s="4"/>
      <c r="R47" s="4"/>
    </row>
    <row r="48" spans="1:24" ht="18.75">
      <c r="A48" s="13">
        <v>130</v>
      </c>
      <c r="B48" s="13">
        <v>1957463045</v>
      </c>
      <c r="C48" s="222" t="s">
        <v>409</v>
      </c>
      <c r="D48" s="222" t="s">
        <v>238</v>
      </c>
      <c r="E48" s="16">
        <v>0</v>
      </c>
      <c r="F48" s="16">
        <v>20</v>
      </c>
      <c r="G48" s="57" t="s">
        <v>187</v>
      </c>
      <c r="H48" s="18">
        <f t="shared" si="8"/>
        <v>0</v>
      </c>
      <c r="I48" s="16">
        <f t="shared" si="9"/>
        <v>0.4</v>
      </c>
      <c r="J48" s="16">
        <v>0</v>
      </c>
      <c r="K48" s="16">
        <f t="shared" si="10"/>
        <v>0.4</v>
      </c>
      <c r="L48" s="33">
        <v>6.2250000000000014</v>
      </c>
      <c r="M48" s="34">
        <f t="shared" si="11"/>
        <v>6.6250000000000018</v>
      </c>
      <c r="N48" s="35">
        <f t="shared" si="13"/>
        <v>0</v>
      </c>
      <c r="O48" s="36">
        <f t="shared" si="12"/>
        <v>6.6250000000000018</v>
      </c>
      <c r="P48" s="64"/>
      <c r="Q48" s="64"/>
      <c r="R48" s="67"/>
    </row>
    <row r="49" spans="1:18" ht="18.75">
      <c r="A49" s="13">
        <v>148</v>
      </c>
      <c r="B49" s="13">
        <v>1579518877</v>
      </c>
      <c r="C49" s="222" t="s">
        <v>274</v>
      </c>
      <c r="D49" s="225"/>
      <c r="E49" s="16">
        <v>0</v>
      </c>
      <c r="F49" s="16">
        <v>50</v>
      </c>
      <c r="G49" s="57" t="s">
        <v>187</v>
      </c>
      <c r="H49" s="18">
        <f t="shared" si="8"/>
        <v>0</v>
      </c>
      <c r="I49" s="16">
        <f t="shared" si="9"/>
        <v>1</v>
      </c>
      <c r="J49" s="16">
        <v>0</v>
      </c>
      <c r="K49" s="16">
        <f t="shared" si="10"/>
        <v>1</v>
      </c>
      <c r="L49" s="33">
        <v>5.5249999999999986</v>
      </c>
      <c r="M49" s="34">
        <f t="shared" si="11"/>
        <v>6.5249999999999986</v>
      </c>
      <c r="N49" s="35">
        <f t="shared" si="13"/>
        <v>0</v>
      </c>
      <c r="O49" s="36">
        <f t="shared" si="12"/>
        <v>6.5249999999999986</v>
      </c>
    </row>
    <row r="50" spans="1:18" ht="18.75">
      <c r="A50" s="14">
        <v>58</v>
      </c>
      <c r="B50" s="13">
        <v>1875367946</v>
      </c>
      <c r="C50" s="14" t="s">
        <v>121</v>
      </c>
      <c r="D50" s="14"/>
      <c r="E50" s="16">
        <v>1</v>
      </c>
      <c r="F50" s="16">
        <v>0</v>
      </c>
      <c r="G50" s="57" t="s">
        <v>187</v>
      </c>
      <c r="H50" s="18">
        <f t="shared" si="8"/>
        <v>1</v>
      </c>
      <c r="I50" s="16">
        <f t="shared" si="9"/>
        <v>0</v>
      </c>
      <c r="J50" s="16">
        <v>0</v>
      </c>
      <c r="K50" s="16">
        <f t="shared" si="10"/>
        <v>1</v>
      </c>
      <c r="L50" s="33">
        <v>5.2749999999999986</v>
      </c>
      <c r="M50" s="34">
        <f t="shared" si="11"/>
        <v>6.2749999999999986</v>
      </c>
      <c r="N50" s="35">
        <f t="shared" si="13"/>
        <v>0</v>
      </c>
      <c r="O50" s="36">
        <f t="shared" si="12"/>
        <v>6.2749999999999986</v>
      </c>
    </row>
    <row r="51" spans="1:18" ht="18.75">
      <c r="A51" s="13">
        <v>193</v>
      </c>
      <c r="B51" s="13">
        <v>2125731287</v>
      </c>
      <c r="C51" s="222" t="s">
        <v>384</v>
      </c>
      <c r="D51" s="221"/>
      <c r="E51" s="16">
        <v>0</v>
      </c>
      <c r="F51" s="16">
        <v>50</v>
      </c>
      <c r="G51" s="57" t="s">
        <v>187</v>
      </c>
      <c r="H51" s="18">
        <f t="shared" si="8"/>
        <v>0</v>
      </c>
      <c r="I51" s="16">
        <f t="shared" si="9"/>
        <v>1</v>
      </c>
      <c r="J51" s="16">
        <v>0</v>
      </c>
      <c r="K51" s="16">
        <f t="shared" si="10"/>
        <v>1</v>
      </c>
      <c r="L51" s="33">
        <v>5.2249999999999996</v>
      </c>
      <c r="M51" s="34">
        <f t="shared" si="11"/>
        <v>6.2249999999999996</v>
      </c>
      <c r="N51" s="35">
        <f>VLOOKUP(G50,$S$3:$T$10,2,FALSE)</f>
        <v>0</v>
      </c>
      <c r="O51" s="36">
        <f t="shared" si="12"/>
        <v>6.2249999999999996</v>
      </c>
    </row>
    <row r="52" spans="1:18" ht="18.75">
      <c r="A52" s="13">
        <v>144</v>
      </c>
      <c r="B52" s="13">
        <v>1763923855</v>
      </c>
      <c r="C52" s="222" t="s">
        <v>269</v>
      </c>
      <c r="D52" s="225"/>
      <c r="E52" s="16">
        <v>0</v>
      </c>
      <c r="F52" s="16">
        <v>30</v>
      </c>
      <c r="G52" s="57" t="s">
        <v>187</v>
      </c>
      <c r="H52" s="18">
        <f t="shared" si="8"/>
        <v>0</v>
      </c>
      <c r="I52" s="16">
        <f t="shared" si="9"/>
        <v>0.6</v>
      </c>
      <c r="J52" s="16">
        <v>0</v>
      </c>
      <c r="K52" s="16">
        <f t="shared" si="10"/>
        <v>0.6</v>
      </c>
      <c r="L52" s="33">
        <v>5.6000000000000005</v>
      </c>
      <c r="M52" s="34">
        <f t="shared" si="11"/>
        <v>6.2</v>
      </c>
      <c r="N52" s="35">
        <f t="shared" ref="N52:N80" si="14">VLOOKUP(G52,$S$3:$T$10,2,FALSE)</f>
        <v>0</v>
      </c>
      <c r="O52" s="36">
        <f t="shared" si="12"/>
        <v>6.2</v>
      </c>
    </row>
    <row r="53" spans="1:18" ht="18.75">
      <c r="A53" s="13">
        <v>210</v>
      </c>
      <c r="B53" s="13">
        <v>1675792665</v>
      </c>
      <c r="C53" s="222" t="s">
        <v>403</v>
      </c>
      <c r="D53" s="221"/>
      <c r="E53" s="16">
        <v>0</v>
      </c>
      <c r="F53" s="16">
        <v>0</v>
      </c>
      <c r="G53" s="57" t="s">
        <v>187</v>
      </c>
      <c r="H53" s="18">
        <f t="shared" si="8"/>
        <v>0</v>
      </c>
      <c r="I53" s="16">
        <f t="shared" si="9"/>
        <v>0</v>
      </c>
      <c r="J53" s="16">
        <v>0</v>
      </c>
      <c r="K53" s="16">
        <f t="shared" si="10"/>
        <v>0</v>
      </c>
      <c r="L53" s="33">
        <v>5.174999999999998</v>
      </c>
      <c r="M53" s="34">
        <f t="shared" si="11"/>
        <v>5.174999999999998</v>
      </c>
      <c r="N53" s="35">
        <f t="shared" si="14"/>
        <v>0</v>
      </c>
      <c r="O53" s="36">
        <f t="shared" si="12"/>
        <v>5.174999999999998</v>
      </c>
    </row>
    <row r="54" spans="1:18" ht="18.75">
      <c r="A54" s="13">
        <v>200</v>
      </c>
      <c r="B54" s="13">
        <v>967589156</v>
      </c>
      <c r="C54" s="222" t="s">
        <v>390</v>
      </c>
      <c r="D54" s="221"/>
      <c r="E54" s="16">
        <v>0</v>
      </c>
      <c r="F54" s="16">
        <v>0</v>
      </c>
      <c r="G54" s="57" t="s">
        <v>187</v>
      </c>
      <c r="H54" s="18">
        <f t="shared" si="8"/>
        <v>0</v>
      </c>
      <c r="I54" s="16">
        <f t="shared" si="9"/>
        <v>0</v>
      </c>
      <c r="J54" s="16">
        <v>0</v>
      </c>
      <c r="K54" s="16">
        <f t="shared" si="10"/>
        <v>0</v>
      </c>
      <c r="L54" s="33">
        <v>5</v>
      </c>
      <c r="M54" s="34">
        <f t="shared" si="11"/>
        <v>5</v>
      </c>
      <c r="N54" s="35">
        <f t="shared" si="14"/>
        <v>0</v>
      </c>
      <c r="O54" s="36">
        <f t="shared" si="12"/>
        <v>5</v>
      </c>
    </row>
    <row r="55" spans="1:18" ht="18.75">
      <c r="A55" s="13">
        <v>201</v>
      </c>
      <c r="B55" s="13">
        <v>251334814</v>
      </c>
      <c r="C55" s="222" t="s">
        <v>391</v>
      </c>
      <c r="D55" s="221"/>
      <c r="E55" s="16">
        <v>0</v>
      </c>
      <c r="F55" s="16">
        <v>0</v>
      </c>
      <c r="G55" s="57" t="s">
        <v>187</v>
      </c>
      <c r="H55" s="18">
        <f t="shared" si="8"/>
        <v>0</v>
      </c>
      <c r="I55" s="16">
        <f t="shared" si="9"/>
        <v>0</v>
      </c>
      <c r="J55" s="16">
        <v>0</v>
      </c>
      <c r="K55" s="16">
        <f t="shared" si="10"/>
        <v>0</v>
      </c>
      <c r="L55" s="33">
        <v>4.5</v>
      </c>
      <c r="M55" s="34">
        <f t="shared" si="11"/>
        <v>4.5</v>
      </c>
      <c r="N55" s="35">
        <f t="shared" si="14"/>
        <v>0</v>
      </c>
      <c r="O55" s="36">
        <f t="shared" si="12"/>
        <v>4.5</v>
      </c>
    </row>
    <row r="56" spans="1:18" ht="18.75">
      <c r="A56" s="13">
        <v>199</v>
      </c>
      <c r="B56" s="13">
        <v>1190213504</v>
      </c>
      <c r="C56" s="222" t="s">
        <v>400</v>
      </c>
      <c r="D56" s="221"/>
      <c r="E56" s="16">
        <v>0</v>
      </c>
      <c r="F56" s="16">
        <v>20</v>
      </c>
      <c r="G56" s="57" t="s">
        <v>187</v>
      </c>
      <c r="H56" s="18">
        <f t="shared" si="8"/>
        <v>0</v>
      </c>
      <c r="I56" s="16">
        <f t="shared" si="9"/>
        <v>0.4</v>
      </c>
      <c r="J56" s="16">
        <v>0</v>
      </c>
      <c r="K56" s="16">
        <f t="shared" si="10"/>
        <v>0.4</v>
      </c>
      <c r="L56" s="33">
        <v>3.8</v>
      </c>
      <c r="M56" s="34">
        <f t="shared" si="11"/>
        <v>4.2</v>
      </c>
      <c r="N56" s="35">
        <f t="shared" si="14"/>
        <v>0</v>
      </c>
      <c r="O56" s="36">
        <f t="shared" si="12"/>
        <v>4.2</v>
      </c>
    </row>
    <row r="57" spans="1:18" ht="18.75">
      <c r="A57" s="14">
        <v>33</v>
      </c>
      <c r="B57" s="13">
        <v>1006436515</v>
      </c>
      <c r="C57" s="222" t="s">
        <v>355</v>
      </c>
      <c r="D57" s="223" t="s">
        <v>79</v>
      </c>
      <c r="E57" s="16">
        <v>0</v>
      </c>
      <c r="F57" s="16">
        <v>0</v>
      </c>
      <c r="G57" s="57" t="s">
        <v>187</v>
      </c>
      <c r="H57" s="18">
        <f t="shared" si="8"/>
        <v>0</v>
      </c>
      <c r="I57" s="16">
        <f t="shared" si="9"/>
        <v>0</v>
      </c>
      <c r="J57" s="16">
        <v>0</v>
      </c>
      <c r="K57" s="16">
        <f t="shared" si="10"/>
        <v>0</v>
      </c>
      <c r="L57" s="33">
        <v>3.45</v>
      </c>
      <c r="M57" s="34">
        <f t="shared" si="11"/>
        <v>3.45</v>
      </c>
      <c r="N57" s="35">
        <f t="shared" si="14"/>
        <v>0</v>
      </c>
      <c r="O57" s="36">
        <f t="shared" si="12"/>
        <v>3.45</v>
      </c>
      <c r="P57" s="64"/>
      <c r="Q57" s="64"/>
    </row>
    <row r="58" spans="1:18" ht="18.75">
      <c r="A58" s="13">
        <v>152</v>
      </c>
      <c r="B58" s="13">
        <v>808637979</v>
      </c>
      <c r="C58" s="222" t="s">
        <v>288</v>
      </c>
      <c r="D58" s="222" t="s">
        <v>277</v>
      </c>
      <c r="E58" s="16">
        <v>0</v>
      </c>
      <c r="F58" s="16">
        <v>40</v>
      </c>
      <c r="G58" s="57" t="s">
        <v>187</v>
      </c>
      <c r="H58" s="18">
        <f t="shared" si="8"/>
        <v>0</v>
      </c>
      <c r="I58" s="16">
        <f t="shared" si="9"/>
        <v>0.8</v>
      </c>
      <c r="J58" s="16">
        <v>0</v>
      </c>
      <c r="K58" s="16">
        <f t="shared" si="10"/>
        <v>0.8</v>
      </c>
      <c r="L58" s="33">
        <v>2.54</v>
      </c>
      <c r="M58" s="34">
        <f t="shared" si="11"/>
        <v>3.34</v>
      </c>
      <c r="N58" s="35">
        <f t="shared" si="14"/>
        <v>0</v>
      </c>
      <c r="O58" s="36">
        <f t="shared" si="12"/>
        <v>3.34</v>
      </c>
    </row>
    <row r="59" spans="1:18" ht="18.75">
      <c r="A59" s="13">
        <v>143</v>
      </c>
      <c r="B59" s="13">
        <v>1963007427</v>
      </c>
      <c r="C59" s="222" t="s">
        <v>367</v>
      </c>
      <c r="D59" s="222" t="s">
        <v>270</v>
      </c>
      <c r="E59" s="16">
        <v>0</v>
      </c>
      <c r="F59" s="16">
        <v>0</v>
      </c>
      <c r="G59" s="57" t="s">
        <v>187</v>
      </c>
      <c r="H59" s="18">
        <f t="shared" si="8"/>
        <v>0</v>
      </c>
      <c r="I59" s="16">
        <f t="shared" si="9"/>
        <v>0</v>
      </c>
      <c r="J59" s="16">
        <v>0</v>
      </c>
      <c r="K59" s="16">
        <f t="shared" si="10"/>
        <v>0</v>
      </c>
      <c r="L59" s="33">
        <v>3.3374999999999995</v>
      </c>
      <c r="M59" s="34">
        <f t="shared" si="11"/>
        <v>3.3374999999999995</v>
      </c>
      <c r="N59" s="35">
        <f t="shared" si="14"/>
        <v>0</v>
      </c>
      <c r="O59" s="36">
        <f t="shared" si="12"/>
        <v>3.3374999999999995</v>
      </c>
      <c r="P59" s="64"/>
      <c r="Q59" s="64"/>
      <c r="R59" s="67"/>
    </row>
    <row r="60" spans="1:18" ht="18.75">
      <c r="A60" s="13">
        <v>207</v>
      </c>
      <c r="B60" s="13">
        <v>721273803</v>
      </c>
      <c r="C60" s="226" t="s">
        <v>399</v>
      </c>
      <c r="D60" s="221"/>
      <c r="E60" s="16">
        <v>0</v>
      </c>
      <c r="F60" s="16">
        <v>0</v>
      </c>
      <c r="G60" s="57" t="s">
        <v>187</v>
      </c>
      <c r="H60" s="18">
        <f t="shared" si="8"/>
        <v>0</v>
      </c>
      <c r="I60" s="16">
        <f t="shared" si="9"/>
        <v>0</v>
      </c>
      <c r="J60" s="16">
        <v>0</v>
      </c>
      <c r="K60" s="16">
        <f t="shared" si="10"/>
        <v>0</v>
      </c>
      <c r="L60" s="33">
        <v>1.425</v>
      </c>
      <c r="M60" s="34">
        <f t="shared" si="11"/>
        <v>1.425</v>
      </c>
      <c r="N60" s="35">
        <f t="shared" si="14"/>
        <v>0</v>
      </c>
      <c r="O60" s="36">
        <f t="shared" si="12"/>
        <v>1.425</v>
      </c>
    </row>
    <row r="61" spans="1:18" ht="18.75">
      <c r="A61" s="13">
        <v>204</v>
      </c>
      <c r="B61" s="13">
        <v>1449474852</v>
      </c>
      <c r="C61" s="222" t="s">
        <v>394</v>
      </c>
      <c r="D61" s="221"/>
      <c r="E61" s="16">
        <v>0</v>
      </c>
      <c r="F61" s="16">
        <v>0</v>
      </c>
      <c r="G61" s="57" t="s">
        <v>187</v>
      </c>
      <c r="H61" s="18">
        <f t="shared" si="8"/>
        <v>0</v>
      </c>
      <c r="I61" s="16">
        <f t="shared" si="9"/>
        <v>0</v>
      </c>
      <c r="J61" s="16">
        <v>0</v>
      </c>
      <c r="K61" s="16">
        <f t="shared" si="10"/>
        <v>0</v>
      </c>
      <c r="L61" s="33">
        <v>1</v>
      </c>
      <c r="M61" s="34">
        <f t="shared" si="11"/>
        <v>1</v>
      </c>
      <c r="N61" s="35">
        <f t="shared" si="14"/>
        <v>0</v>
      </c>
      <c r="O61" s="36">
        <f t="shared" si="12"/>
        <v>1</v>
      </c>
    </row>
    <row r="62" spans="1:18" ht="18.75">
      <c r="A62" s="13">
        <v>212</v>
      </c>
      <c r="B62" s="13">
        <v>2133045883</v>
      </c>
      <c r="C62" s="222" t="s">
        <v>405</v>
      </c>
      <c r="D62" s="221"/>
      <c r="E62" s="16">
        <v>0</v>
      </c>
      <c r="F62" s="16">
        <v>0</v>
      </c>
      <c r="G62" s="57" t="s">
        <v>187</v>
      </c>
      <c r="H62" s="18">
        <f t="shared" si="8"/>
        <v>0</v>
      </c>
      <c r="I62" s="16">
        <f t="shared" si="9"/>
        <v>0</v>
      </c>
      <c r="J62" s="16">
        <v>0</v>
      </c>
      <c r="K62" s="16">
        <v>0</v>
      </c>
      <c r="L62" s="33">
        <v>1</v>
      </c>
      <c r="M62" s="34">
        <f t="shared" si="11"/>
        <v>1</v>
      </c>
      <c r="N62" s="35">
        <f t="shared" si="14"/>
        <v>0</v>
      </c>
      <c r="O62" s="36">
        <f t="shared" si="12"/>
        <v>1</v>
      </c>
    </row>
    <row r="63" spans="1:18" ht="18.75">
      <c r="A63" s="14">
        <v>122</v>
      </c>
      <c r="B63" s="13">
        <v>1940099728</v>
      </c>
      <c r="C63" s="223" t="s">
        <v>228</v>
      </c>
      <c r="D63" s="224"/>
      <c r="E63" s="16">
        <v>0</v>
      </c>
      <c r="F63" s="16">
        <v>0</v>
      </c>
      <c r="G63" s="57" t="s">
        <v>187</v>
      </c>
      <c r="H63" s="18">
        <f t="shared" si="8"/>
        <v>0</v>
      </c>
      <c r="I63" s="16">
        <f t="shared" si="9"/>
        <v>0</v>
      </c>
      <c r="J63" s="16">
        <v>0</v>
      </c>
      <c r="K63" s="16">
        <f t="shared" ref="K63:K80" si="15">SUM(I63+H63+J63)</f>
        <v>0</v>
      </c>
      <c r="L63" s="33">
        <v>0.4</v>
      </c>
      <c r="M63" s="34">
        <f t="shared" si="11"/>
        <v>0.4</v>
      </c>
      <c r="N63" s="35">
        <f t="shared" si="14"/>
        <v>0</v>
      </c>
      <c r="O63" s="36">
        <f t="shared" si="12"/>
        <v>0.4</v>
      </c>
      <c r="P63" s="64"/>
      <c r="Q63" s="64"/>
      <c r="R63" s="67"/>
    </row>
    <row r="64" spans="1:18" ht="18.75">
      <c r="A64" s="14">
        <v>34</v>
      </c>
      <c r="B64" s="13">
        <v>2021794494</v>
      </c>
      <c r="C64" s="223" t="s">
        <v>80</v>
      </c>
      <c r="D64" s="224"/>
      <c r="E64" s="16">
        <v>0</v>
      </c>
      <c r="F64" s="16">
        <v>0</v>
      </c>
      <c r="G64" s="57" t="s">
        <v>187</v>
      </c>
      <c r="H64" s="18">
        <f t="shared" si="8"/>
        <v>0</v>
      </c>
      <c r="I64" s="16">
        <f t="shared" si="9"/>
        <v>0</v>
      </c>
      <c r="J64" s="16">
        <v>0</v>
      </c>
      <c r="K64" s="16">
        <f t="shared" si="15"/>
        <v>0</v>
      </c>
      <c r="L64" s="33">
        <v>0</v>
      </c>
      <c r="M64" s="34">
        <f t="shared" si="11"/>
        <v>0</v>
      </c>
      <c r="N64" s="35">
        <f t="shared" si="14"/>
        <v>0</v>
      </c>
      <c r="O64" s="36">
        <f t="shared" si="12"/>
        <v>0</v>
      </c>
      <c r="P64" s="64"/>
      <c r="Q64" s="64"/>
      <c r="R64" s="67"/>
    </row>
    <row r="65" spans="1:18" ht="18.75">
      <c r="A65" s="13">
        <v>170</v>
      </c>
      <c r="B65" s="13">
        <v>1659068972</v>
      </c>
      <c r="C65" s="222" t="s">
        <v>320</v>
      </c>
      <c r="D65" s="221"/>
      <c r="E65" s="16">
        <v>0</v>
      </c>
      <c r="F65" s="16">
        <v>0</v>
      </c>
      <c r="G65" s="57" t="s">
        <v>187</v>
      </c>
      <c r="H65" s="18">
        <f t="shared" si="8"/>
        <v>0</v>
      </c>
      <c r="I65" s="16">
        <f t="shared" si="9"/>
        <v>0</v>
      </c>
      <c r="J65" s="16">
        <v>0</v>
      </c>
      <c r="K65" s="16">
        <f t="shared" si="15"/>
        <v>0</v>
      </c>
      <c r="L65" s="33">
        <v>0</v>
      </c>
      <c r="M65" s="34">
        <f t="shared" si="11"/>
        <v>0</v>
      </c>
      <c r="N65" s="35">
        <f t="shared" si="14"/>
        <v>0</v>
      </c>
      <c r="O65" s="36">
        <f t="shared" si="12"/>
        <v>0</v>
      </c>
    </row>
    <row r="66" spans="1:18" ht="18.75">
      <c r="A66" s="13">
        <v>118</v>
      </c>
      <c r="B66" s="13">
        <v>2018112397</v>
      </c>
      <c r="C66" s="222" t="s">
        <v>342</v>
      </c>
      <c r="D66" s="223" t="s">
        <v>290</v>
      </c>
      <c r="E66" s="16">
        <v>0</v>
      </c>
      <c r="F66" s="16">
        <v>0</v>
      </c>
      <c r="G66" s="57" t="s">
        <v>187</v>
      </c>
      <c r="H66" s="18">
        <f t="shared" si="8"/>
        <v>0</v>
      </c>
      <c r="I66" s="16">
        <f t="shared" si="9"/>
        <v>0</v>
      </c>
      <c r="J66" s="16">
        <v>0</v>
      </c>
      <c r="K66" s="16">
        <f t="shared" si="15"/>
        <v>0</v>
      </c>
      <c r="L66" s="33">
        <v>0</v>
      </c>
      <c r="M66" s="34">
        <f t="shared" si="11"/>
        <v>0</v>
      </c>
      <c r="N66" s="35">
        <f t="shared" si="14"/>
        <v>0</v>
      </c>
      <c r="O66" s="36">
        <f t="shared" si="12"/>
        <v>0</v>
      </c>
      <c r="P66" s="64"/>
      <c r="Q66" s="64"/>
      <c r="R66" s="86"/>
    </row>
    <row r="67" spans="1:18" ht="18.75">
      <c r="A67" s="14">
        <v>92</v>
      </c>
      <c r="B67" s="13">
        <v>1367873925</v>
      </c>
      <c r="C67" s="222" t="s">
        <v>398</v>
      </c>
      <c r="D67" s="223" t="s">
        <v>191</v>
      </c>
      <c r="E67" s="16">
        <v>0</v>
      </c>
      <c r="F67" s="16">
        <v>0</v>
      </c>
      <c r="G67" s="57" t="s">
        <v>187</v>
      </c>
      <c r="H67" s="18">
        <f t="shared" si="8"/>
        <v>0</v>
      </c>
      <c r="I67" s="16">
        <f t="shared" si="9"/>
        <v>0</v>
      </c>
      <c r="J67" s="16">
        <v>0</v>
      </c>
      <c r="K67" s="16">
        <f t="shared" si="15"/>
        <v>0</v>
      </c>
      <c r="L67" s="33">
        <v>0</v>
      </c>
      <c r="M67" s="34">
        <f t="shared" si="11"/>
        <v>0</v>
      </c>
      <c r="N67" s="35">
        <f t="shared" si="14"/>
        <v>0</v>
      </c>
      <c r="O67" s="36">
        <f t="shared" si="12"/>
        <v>0</v>
      </c>
      <c r="P67" s="64"/>
      <c r="Q67" s="64"/>
      <c r="R67" s="67"/>
    </row>
    <row r="68" spans="1:18" ht="18.75">
      <c r="A68" s="13">
        <v>127</v>
      </c>
      <c r="B68" s="13">
        <v>615908706</v>
      </c>
      <c r="C68" s="222" t="s">
        <v>364</v>
      </c>
      <c r="D68" s="225" t="s">
        <v>240</v>
      </c>
      <c r="E68" s="16">
        <v>0</v>
      </c>
      <c r="F68" s="16">
        <v>0</v>
      </c>
      <c r="G68" s="57" t="s">
        <v>187</v>
      </c>
      <c r="H68" s="18">
        <f t="shared" si="8"/>
        <v>0</v>
      </c>
      <c r="I68" s="16">
        <f t="shared" si="9"/>
        <v>0</v>
      </c>
      <c r="J68" s="16">
        <v>0</v>
      </c>
      <c r="K68" s="16">
        <f t="shared" si="15"/>
        <v>0</v>
      </c>
      <c r="L68" s="33">
        <v>0</v>
      </c>
      <c r="M68" s="34">
        <f t="shared" si="11"/>
        <v>0</v>
      </c>
      <c r="N68" s="35">
        <f t="shared" si="14"/>
        <v>0</v>
      </c>
      <c r="O68" s="36">
        <f t="shared" si="12"/>
        <v>0</v>
      </c>
      <c r="P68" s="64"/>
      <c r="Q68" s="64"/>
      <c r="R68" s="67"/>
    </row>
    <row r="69" spans="1:18" ht="18.75">
      <c r="A69" s="14">
        <v>49</v>
      </c>
      <c r="B69" s="13">
        <v>311361673</v>
      </c>
      <c r="C69" s="223" t="s">
        <v>358</v>
      </c>
      <c r="D69" s="224" t="s">
        <v>95</v>
      </c>
      <c r="E69" s="16">
        <v>0</v>
      </c>
      <c r="F69" s="16">
        <v>0</v>
      </c>
      <c r="G69" s="57" t="s">
        <v>187</v>
      </c>
      <c r="H69" s="18">
        <f t="shared" ref="H69:H80" si="16">E69+IF(E69&gt;2,(E69-2)*0.5,0)</f>
        <v>0</v>
      </c>
      <c r="I69" s="16">
        <f t="shared" ref="I69:I80" si="17">F69/$T$14</f>
        <v>0</v>
      </c>
      <c r="J69" s="16">
        <v>0</v>
      </c>
      <c r="K69" s="16">
        <f t="shared" si="15"/>
        <v>0</v>
      </c>
      <c r="L69" s="33">
        <v>0</v>
      </c>
      <c r="M69" s="34">
        <f t="shared" ref="M69:M80" si="18">K69+L69</f>
        <v>0</v>
      </c>
      <c r="N69" s="35">
        <f t="shared" si="14"/>
        <v>0</v>
      </c>
      <c r="O69" s="36">
        <f t="shared" ref="O69:O80" si="19">M69-N69</f>
        <v>0</v>
      </c>
      <c r="P69" s="64"/>
      <c r="Q69" s="64"/>
      <c r="R69" s="64"/>
    </row>
    <row r="70" spans="1:18" ht="18.75">
      <c r="A70" s="13">
        <v>169</v>
      </c>
      <c r="B70" s="13">
        <v>1280938546</v>
      </c>
      <c r="C70" s="222" t="s">
        <v>370</v>
      </c>
      <c r="D70" s="220"/>
      <c r="E70" s="16">
        <v>0</v>
      </c>
      <c r="F70" s="16">
        <v>0</v>
      </c>
      <c r="G70" s="57" t="s">
        <v>187</v>
      </c>
      <c r="H70" s="18">
        <f t="shared" si="16"/>
        <v>0</v>
      </c>
      <c r="I70" s="16">
        <f t="shared" si="17"/>
        <v>0</v>
      </c>
      <c r="J70" s="16">
        <v>0</v>
      </c>
      <c r="K70" s="16">
        <f t="shared" si="15"/>
        <v>0</v>
      </c>
      <c r="L70" s="33">
        <v>0</v>
      </c>
      <c r="M70" s="34">
        <f t="shared" si="18"/>
        <v>0</v>
      </c>
      <c r="N70" s="35">
        <f t="shared" si="14"/>
        <v>0</v>
      </c>
      <c r="O70" s="36">
        <f t="shared" si="19"/>
        <v>0</v>
      </c>
    </row>
    <row r="71" spans="1:18" ht="18.75">
      <c r="A71" s="14">
        <v>1</v>
      </c>
      <c r="B71" s="13">
        <v>1782151946</v>
      </c>
      <c r="C71" s="222" t="s">
        <v>351</v>
      </c>
      <c r="D71" s="223" t="s">
        <v>26</v>
      </c>
      <c r="E71" s="16">
        <v>0</v>
      </c>
      <c r="F71" s="16">
        <v>0</v>
      </c>
      <c r="G71" s="57" t="s">
        <v>187</v>
      </c>
      <c r="H71" s="18">
        <f t="shared" si="16"/>
        <v>0</v>
      </c>
      <c r="I71" s="16">
        <f t="shared" si="17"/>
        <v>0</v>
      </c>
      <c r="J71" s="16">
        <v>0</v>
      </c>
      <c r="K71" s="16">
        <f t="shared" si="15"/>
        <v>0</v>
      </c>
      <c r="L71" s="33">
        <v>0</v>
      </c>
      <c r="M71" s="34">
        <f t="shared" si="18"/>
        <v>0</v>
      </c>
      <c r="N71" s="35">
        <f t="shared" si="14"/>
        <v>0</v>
      </c>
      <c r="O71" s="36">
        <f t="shared" si="19"/>
        <v>0</v>
      </c>
      <c r="P71" s="64"/>
      <c r="Q71" s="64"/>
      <c r="R71" s="64"/>
    </row>
    <row r="72" spans="1:18" ht="18.75">
      <c r="A72" s="13">
        <v>155</v>
      </c>
      <c r="B72" s="13">
        <v>1532576874</v>
      </c>
      <c r="C72" s="222" t="s">
        <v>368</v>
      </c>
      <c r="D72" s="222" t="s">
        <v>283</v>
      </c>
      <c r="E72" s="16">
        <v>0</v>
      </c>
      <c r="F72" s="16">
        <v>0</v>
      </c>
      <c r="G72" s="57" t="s">
        <v>187</v>
      </c>
      <c r="H72" s="18">
        <f t="shared" si="16"/>
        <v>0</v>
      </c>
      <c r="I72" s="16">
        <f t="shared" si="17"/>
        <v>0</v>
      </c>
      <c r="J72" s="16">
        <v>0</v>
      </c>
      <c r="K72" s="16">
        <f t="shared" si="15"/>
        <v>0</v>
      </c>
      <c r="L72" s="33">
        <v>0</v>
      </c>
      <c r="M72" s="34">
        <f t="shared" si="18"/>
        <v>0</v>
      </c>
      <c r="N72" s="35">
        <f t="shared" si="14"/>
        <v>0</v>
      </c>
      <c r="O72" s="36">
        <f t="shared" si="19"/>
        <v>0</v>
      </c>
    </row>
    <row r="73" spans="1:18" ht="18.75">
      <c r="A73" s="14">
        <v>43</v>
      </c>
      <c r="B73" s="13">
        <v>1853818182</v>
      </c>
      <c r="C73" s="223" t="s">
        <v>356</v>
      </c>
      <c r="D73" s="223" t="s">
        <v>89</v>
      </c>
      <c r="E73" s="16">
        <v>0</v>
      </c>
      <c r="F73" s="16">
        <v>0</v>
      </c>
      <c r="G73" s="57" t="s">
        <v>187</v>
      </c>
      <c r="H73" s="18">
        <f t="shared" si="16"/>
        <v>0</v>
      </c>
      <c r="I73" s="16">
        <f t="shared" si="17"/>
        <v>0</v>
      </c>
      <c r="J73" s="16">
        <v>0</v>
      </c>
      <c r="K73" s="16">
        <f t="shared" si="15"/>
        <v>0</v>
      </c>
      <c r="L73" s="33">
        <v>0</v>
      </c>
      <c r="M73" s="34">
        <f t="shared" si="18"/>
        <v>0</v>
      </c>
      <c r="N73" s="35">
        <f t="shared" si="14"/>
        <v>0</v>
      </c>
      <c r="O73" s="36">
        <f t="shared" si="19"/>
        <v>0</v>
      </c>
      <c r="P73" s="64"/>
      <c r="Q73" s="64"/>
    </row>
    <row r="74" spans="1:18" ht="18.75">
      <c r="A74" s="14">
        <v>53</v>
      </c>
      <c r="B74" s="13">
        <v>500959924</v>
      </c>
      <c r="C74" s="222" t="s">
        <v>359</v>
      </c>
      <c r="D74" s="224" t="s">
        <v>99</v>
      </c>
      <c r="E74" s="16">
        <v>0</v>
      </c>
      <c r="F74" s="16">
        <v>0</v>
      </c>
      <c r="G74" s="57" t="s">
        <v>187</v>
      </c>
      <c r="H74" s="18">
        <f t="shared" si="16"/>
        <v>0</v>
      </c>
      <c r="I74" s="16">
        <f t="shared" si="17"/>
        <v>0</v>
      </c>
      <c r="J74" s="16">
        <v>0</v>
      </c>
      <c r="K74" s="16">
        <f t="shared" si="15"/>
        <v>0</v>
      </c>
      <c r="L74" s="33">
        <v>0</v>
      </c>
      <c r="M74" s="34">
        <f t="shared" si="18"/>
        <v>0</v>
      </c>
      <c r="N74" s="35">
        <f t="shared" si="14"/>
        <v>0</v>
      </c>
      <c r="O74" s="36">
        <f t="shared" si="19"/>
        <v>0</v>
      </c>
      <c r="P74" s="64"/>
      <c r="Q74" s="64"/>
      <c r="R74" s="64"/>
    </row>
    <row r="75" spans="1:18" ht="18.75">
      <c r="A75" s="14">
        <v>10</v>
      </c>
      <c r="B75" s="13">
        <v>2108977014</v>
      </c>
      <c r="C75" s="222" t="s">
        <v>353</v>
      </c>
      <c r="D75" s="223" t="s">
        <v>49</v>
      </c>
      <c r="E75" s="16">
        <v>0</v>
      </c>
      <c r="F75" s="16">
        <v>0</v>
      </c>
      <c r="G75" s="57" t="s">
        <v>187</v>
      </c>
      <c r="H75" s="18">
        <f t="shared" si="16"/>
        <v>0</v>
      </c>
      <c r="I75" s="16">
        <f t="shared" si="17"/>
        <v>0</v>
      </c>
      <c r="J75" s="16">
        <v>0</v>
      </c>
      <c r="K75" s="16">
        <f t="shared" si="15"/>
        <v>0</v>
      </c>
      <c r="L75" s="33">
        <v>0</v>
      </c>
      <c r="M75" s="34">
        <f t="shared" si="18"/>
        <v>0</v>
      </c>
      <c r="N75" s="35">
        <f t="shared" si="14"/>
        <v>0</v>
      </c>
      <c r="O75" s="36">
        <f t="shared" si="19"/>
        <v>0</v>
      </c>
      <c r="P75" s="64"/>
      <c r="Q75" s="64"/>
      <c r="R75" s="64"/>
    </row>
    <row r="76" spans="1:18" ht="18.75">
      <c r="A76" s="13">
        <v>164</v>
      </c>
      <c r="B76" s="13">
        <v>1005320430</v>
      </c>
      <c r="C76" s="222" t="s">
        <v>294</v>
      </c>
      <c r="D76" s="220"/>
      <c r="E76" s="16">
        <v>0</v>
      </c>
      <c r="F76" s="16">
        <v>0</v>
      </c>
      <c r="G76" s="57" t="s">
        <v>187</v>
      </c>
      <c r="H76" s="18">
        <f t="shared" si="16"/>
        <v>0</v>
      </c>
      <c r="I76" s="16">
        <f t="shared" si="17"/>
        <v>0</v>
      </c>
      <c r="J76" s="16">
        <v>0</v>
      </c>
      <c r="K76" s="16">
        <f t="shared" si="15"/>
        <v>0</v>
      </c>
      <c r="L76" s="33">
        <v>0</v>
      </c>
      <c r="M76" s="34">
        <f t="shared" si="18"/>
        <v>0</v>
      </c>
      <c r="N76" s="35">
        <f t="shared" si="14"/>
        <v>0</v>
      </c>
      <c r="O76" s="36">
        <f t="shared" si="19"/>
        <v>0</v>
      </c>
    </row>
    <row r="77" spans="1:18" ht="18.75">
      <c r="A77" s="13">
        <v>181</v>
      </c>
      <c r="B77" s="13">
        <v>1467442697</v>
      </c>
      <c r="C77" s="222" t="s">
        <v>341</v>
      </c>
      <c r="D77" s="221"/>
      <c r="E77" s="16">
        <v>0</v>
      </c>
      <c r="F77" s="16">
        <v>0</v>
      </c>
      <c r="G77" s="57" t="s">
        <v>187</v>
      </c>
      <c r="H77" s="18">
        <f t="shared" si="16"/>
        <v>0</v>
      </c>
      <c r="I77" s="16">
        <f t="shared" si="17"/>
        <v>0</v>
      </c>
      <c r="J77" s="16">
        <v>0</v>
      </c>
      <c r="K77" s="16">
        <f t="shared" si="15"/>
        <v>0</v>
      </c>
      <c r="L77" s="33">
        <v>0</v>
      </c>
      <c r="M77" s="34">
        <f t="shared" si="18"/>
        <v>0</v>
      </c>
      <c r="N77" s="35">
        <f t="shared" si="14"/>
        <v>0</v>
      </c>
      <c r="O77" s="36">
        <f t="shared" si="19"/>
        <v>0</v>
      </c>
    </row>
    <row r="78" spans="1:18" ht="18.75">
      <c r="A78" s="13">
        <v>176</v>
      </c>
      <c r="B78" s="13">
        <v>128748910</v>
      </c>
      <c r="C78" s="222" t="s">
        <v>328</v>
      </c>
      <c r="D78" s="221"/>
      <c r="E78" s="16">
        <v>0</v>
      </c>
      <c r="F78" s="16">
        <v>0</v>
      </c>
      <c r="G78" s="57" t="s">
        <v>187</v>
      </c>
      <c r="H78" s="18">
        <f t="shared" si="16"/>
        <v>0</v>
      </c>
      <c r="I78" s="16">
        <f t="shared" si="17"/>
        <v>0</v>
      </c>
      <c r="J78" s="16">
        <v>0</v>
      </c>
      <c r="K78" s="16">
        <f t="shared" si="15"/>
        <v>0</v>
      </c>
      <c r="L78" s="33">
        <v>0</v>
      </c>
      <c r="M78" s="34">
        <f t="shared" si="18"/>
        <v>0</v>
      </c>
      <c r="N78" s="35">
        <f t="shared" si="14"/>
        <v>0</v>
      </c>
      <c r="O78" s="36">
        <f t="shared" si="19"/>
        <v>0</v>
      </c>
    </row>
    <row r="79" spans="1:18" ht="18.75">
      <c r="A79" s="13">
        <v>173</v>
      </c>
      <c r="B79" s="13">
        <v>1106175185</v>
      </c>
      <c r="C79" s="222" t="s">
        <v>329</v>
      </c>
      <c r="D79" s="221"/>
      <c r="E79" s="16">
        <v>0</v>
      </c>
      <c r="F79" s="16">
        <v>0</v>
      </c>
      <c r="G79" s="57" t="s">
        <v>187</v>
      </c>
      <c r="H79" s="18">
        <f t="shared" si="16"/>
        <v>0</v>
      </c>
      <c r="I79" s="16">
        <f t="shared" si="17"/>
        <v>0</v>
      </c>
      <c r="J79" s="16">
        <v>0</v>
      </c>
      <c r="K79" s="16">
        <f t="shared" si="15"/>
        <v>0</v>
      </c>
      <c r="L79" s="33">
        <v>0</v>
      </c>
      <c r="M79" s="34">
        <f t="shared" si="18"/>
        <v>0</v>
      </c>
      <c r="N79" s="35">
        <f t="shared" si="14"/>
        <v>0</v>
      </c>
      <c r="O79" s="36">
        <f t="shared" si="19"/>
        <v>0</v>
      </c>
    </row>
    <row r="80" spans="1:18" ht="18.75">
      <c r="A80" s="13">
        <v>180</v>
      </c>
      <c r="B80" s="13">
        <v>24633249</v>
      </c>
      <c r="C80" s="223" t="s">
        <v>339</v>
      </c>
      <c r="D80" s="221"/>
      <c r="E80" s="16">
        <v>0</v>
      </c>
      <c r="F80" s="16">
        <v>0</v>
      </c>
      <c r="G80" s="57" t="s">
        <v>187</v>
      </c>
      <c r="H80" s="18">
        <f t="shared" si="16"/>
        <v>0</v>
      </c>
      <c r="I80" s="16">
        <f t="shared" si="17"/>
        <v>0</v>
      </c>
      <c r="J80" s="16">
        <v>0</v>
      </c>
      <c r="K80" s="16">
        <f t="shared" si="15"/>
        <v>0</v>
      </c>
      <c r="L80" s="33">
        <v>-3.125</v>
      </c>
      <c r="M80" s="34">
        <f t="shared" si="18"/>
        <v>-3.125</v>
      </c>
      <c r="N80" s="35">
        <f t="shared" si="14"/>
        <v>0</v>
      </c>
      <c r="O80" s="36">
        <f t="shared" si="19"/>
        <v>-3.125</v>
      </c>
    </row>
  </sheetData>
  <autoFilter ref="A4:R79" xr:uid="{00000000-0009-0000-0000-00002E000000}">
    <sortState xmlns:xlrd2="http://schemas.microsoft.com/office/spreadsheetml/2017/richdata2" ref="A5:R80">
      <sortCondition descending="1" ref="M4:M79"/>
    </sortState>
  </autoFilter>
  <mergeCells count="4">
    <mergeCell ref="A1:O1"/>
    <mergeCell ref="A2:O2"/>
    <mergeCell ref="A3:D3"/>
    <mergeCell ref="G3:O3"/>
  </mergeCells>
  <phoneticPr fontId="22" type="noConversion"/>
  <conditionalFormatting sqref="E5:F79 J5:J79">
    <cfRule type="cellIs" dxfId="81" priority="5" operator="lessThan">
      <formula>1</formula>
    </cfRule>
  </conditionalFormatting>
  <conditionalFormatting sqref="J80 E80:F80">
    <cfRule type="cellIs" dxfId="80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0CD3-2094-4D14-89FA-C82911507E82}">
  <sheetPr codeName="Sheet60"/>
  <dimension ref="A1:X82"/>
  <sheetViews>
    <sheetView topLeftCell="A82" zoomScale="85" zoomScaleNormal="85" workbookViewId="0">
      <selection activeCell="C47" sqref="C47:D47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活动中心2020年11月14日分包贡献明细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83"/>
      <c r="Q1" s="283"/>
      <c r="R1" s="283"/>
      <c r="S1" s="38" t="s">
        <v>104</v>
      </c>
      <c r="T1" s="5">
        <v>62</v>
      </c>
      <c r="U1" s="3"/>
      <c r="V1" s="3"/>
      <c r="W1" s="3"/>
      <c r="X1" s="3"/>
    </row>
    <row r="2" spans="1:24" ht="135" customHeight="1">
      <c r="A2" s="590" t="s">
        <v>291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84"/>
      <c r="Q2" s="284"/>
      <c r="R2" s="284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85" t="s">
        <v>114</v>
      </c>
      <c r="F3" s="286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82"/>
      <c r="Q3" s="282"/>
      <c r="R3" s="282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80" t="s">
        <v>11</v>
      </c>
      <c r="B4" s="281" t="s">
        <v>167</v>
      </c>
      <c r="C4" s="280" t="s">
        <v>12</v>
      </c>
      <c r="D4" s="280" t="s">
        <v>13</v>
      </c>
      <c r="E4" s="11" t="s">
        <v>253</v>
      </c>
      <c r="F4" s="12" t="s">
        <v>254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81" t="s">
        <v>171</v>
      </c>
      <c r="M4" s="32" t="s">
        <v>23</v>
      </c>
      <c r="N4" s="281" t="s">
        <v>22</v>
      </c>
      <c r="O4" s="281" t="s">
        <v>172</v>
      </c>
      <c r="P4" s="281" t="s">
        <v>115</v>
      </c>
      <c r="Q4" s="281" t="s">
        <v>116</v>
      </c>
      <c r="R4" s="281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3">
        <v>215</v>
      </c>
      <c r="B5" s="13">
        <v>289805855</v>
      </c>
      <c r="C5" s="222" t="s">
        <v>417</v>
      </c>
      <c r="D5" s="4"/>
      <c r="E5" s="16">
        <v>4</v>
      </c>
      <c r="F5" s="16">
        <v>60</v>
      </c>
      <c r="G5" s="57" t="s">
        <v>187</v>
      </c>
      <c r="H5" s="18">
        <f t="shared" ref="H5:H36" si="0">E5+IF(E5&gt;2,(E5-2)*0.5,0)</f>
        <v>5</v>
      </c>
      <c r="I5" s="16">
        <f t="shared" ref="I5:I36" si="1">F5/$T$14</f>
        <v>1.2</v>
      </c>
      <c r="J5" s="16">
        <v>0</v>
      </c>
      <c r="K5" s="16">
        <f t="shared" ref="K5:K36" si="2">SUM(I5+H5+J5)</f>
        <v>6.2</v>
      </c>
      <c r="L5" s="33">
        <v>9.3675161290322571</v>
      </c>
      <c r="M5" s="34">
        <f t="shared" ref="M5:M36" si="3">K5+L5</f>
        <v>15.567516129032256</v>
      </c>
      <c r="N5" s="35">
        <f>VLOOKUP(G5,$S$3:$T$10,2,FALSE)</f>
        <v>0</v>
      </c>
      <c r="O5" s="36">
        <f t="shared" ref="O5:O36" si="4">M5-N5</f>
        <v>15.567516129032256</v>
      </c>
      <c r="P5" s="4">
        <v>14</v>
      </c>
      <c r="Q5" s="4">
        <f>_xlfn.AGGREGATE(16,6,$O$5:$O$56,1-(P5-1)/$T$1)</f>
        <v>9.3675161290322571</v>
      </c>
      <c r="R5" s="4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188</v>
      </c>
      <c r="B6" s="13">
        <v>1504984957</v>
      </c>
      <c r="C6" s="222" t="s">
        <v>379</v>
      </c>
      <c r="D6" s="221"/>
      <c r="E6" s="16">
        <v>2</v>
      </c>
      <c r="F6" s="16">
        <v>60</v>
      </c>
      <c r="G6" s="22" t="s">
        <v>334</v>
      </c>
      <c r="H6" s="18">
        <f t="shared" si="0"/>
        <v>2</v>
      </c>
      <c r="I6" s="16">
        <f t="shared" si="1"/>
        <v>1.2</v>
      </c>
      <c r="J6" s="16">
        <v>0</v>
      </c>
      <c r="K6" s="16">
        <f t="shared" si="2"/>
        <v>3.2</v>
      </c>
      <c r="L6" s="33">
        <v>8.3374999999999986</v>
      </c>
      <c r="M6" s="34">
        <f t="shared" si="3"/>
        <v>11.537499999999998</v>
      </c>
      <c r="N6" s="35">
        <f>VLOOKUP(G5,$S$3:$T$10,2,FALSE)</f>
        <v>0</v>
      </c>
      <c r="O6" s="36">
        <f t="shared" si="4"/>
        <v>11.537499999999998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4">
        <v>46</v>
      </c>
      <c r="B7" s="13">
        <v>2109182835</v>
      </c>
      <c r="C7" s="222" t="s">
        <v>357</v>
      </c>
      <c r="D7" s="223" t="s">
        <v>92</v>
      </c>
      <c r="E7" s="16">
        <v>4</v>
      </c>
      <c r="F7" s="16">
        <v>60</v>
      </c>
      <c r="G7" s="57" t="s">
        <v>187</v>
      </c>
      <c r="H7" s="18">
        <f t="shared" si="0"/>
        <v>5</v>
      </c>
      <c r="I7" s="16">
        <f t="shared" si="1"/>
        <v>1.2</v>
      </c>
      <c r="J7" s="16">
        <v>0</v>
      </c>
      <c r="K7" s="16">
        <f t="shared" si="2"/>
        <v>6.2</v>
      </c>
      <c r="L7" s="33">
        <v>3.8500000000000014</v>
      </c>
      <c r="M7" s="34">
        <f t="shared" si="3"/>
        <v>10.050000000000001</v>
      </c>
      <c r="N7" s="35">
        <f t="shared" ref="N7:N32" si="5">VLOOKUP(G7,$S$3:$T$10,2,FALSE)</f>
        <v>0</v>
      </c>
      <c r="O7" s="36">
        <f t="shared" si="4"/>
        <v>10.050000000000001</v>
      </c>
      <c r="P7" s="18"/>
      <c r="Q7" s="18"/>
      <c r="R7" s="18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195</v>
      </c>
      <c r="B8" s="13">
        <v>1634663314</v>
      </c>
      <c r="C8" s="222" t="s">
        <v>386</v>
      </c>
      <c r="D8" s="221"/>
      <c r="E8" s="16">
        <v>4</v>
      </c>
      <c r="F8" s="16">
        <v>60</v>
      </c>
      <c r="G8" s="57" t="s">
        <v>187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3.8300000000000018</v>
      </c>
      <c r="M8" s="34">
        <f t="shared" si="3"/>
        <v>10.030000000000001</v>
      </c>
      <c r="N8" s="35">
        <f t="shared" si="5"/>
        <v>0</v>
      </c>
      <c r="O8" s="36">
        <f t="shared" si="4"/>
        <v>10.030000000000001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130</v>
      </c>
      <c r="B9" s="13">
        <v>1957463045</v>
      </c>
      <c r="C9" s="222" t="s">
        <v>409</v>
      </c>
      <c r="D9" s="222" t="s">
        <v>238</v>
      </c>
      <c r="E9" s="16">
        <v>2</v>
      </c>
      <c r="F9" s="16">
        <v>60</v>
      </c>
      <c r="G9" s="57" t="s">
        <v>187</v>
      </c>
      <c r="H9" s="18">
        <f t="shared" si="0"/>
        <v>2</v>
      </c>
      <c r="I9" s="16">
        <f t="shared" si="1"/>
        <v>1.2</v>
      </c>
      <c r="J9" s="16">
        <v>0</v>
      </c>
      <c r="K9" s="16">
        <f t="shared" si="2"/>
        <v>3.2</v>
      </c>
      <c r="L9" s="33">
        <v>6.6250000000000018</v>
      </c>
      <c r="M9" s="34">
        <f t="shared" si="3"/>
        <v>9.8250000000000028</v>
      </c>
      <c r="N9" s="35">
        <f t="shared" si="5"/>
        <v>0</v>
      </c>
      <c r="O9" s="36">
        <f t="shared" si="4"/>
        <v>9.8250000000000028</v>
      </c>
      <c r="P9" s="18"/>
      <c r="Q9" s="18"/>
      <c r="R9" s="47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211</v>
      </c>
      <c r="B10" s="13">
        <v>1030769255</v>
      </c>
      <c r="C10" s="222" t="s">
        <v>404</v>
      </c>
      <c r="D10" s="221"/>
      <c r="E10" s="16">
        <v>1</v>
      </c>
      <c r="F10" s="16">
        <v>30</v>
      </c>
      <c r="G10" s="57" t="s">
        <v>187</v>
      </c>
      <c r="H10" s="18">
        <f t="shared" si="0"/>
        <v>1</v>
      </c>
      <c r="I10" s="16">
        <f t="shared" si="1"/>
        <v>0.6</v>
      </c>
      <c r="J10" s="16">
        <v>0</v>
      </c>
      <c r="K10" s="16">
        <f t="shared" si="2"/>
        <v>1.6</v>
      </c>
      <c r="L10" s="33">
        <v>8.1625000000000014</v>
      </c>
      <c r="M10" s="34">
        <f t="shared" si="3"/>
        <v>9.7625000000000011</v>
      </c>
      <c r="N10" s="35">
        <f t="shared" si="5"/>
        <v>0</v>
      </c>
      <c r="O10" s="36">
        <f t="shared" si="4"/>
        <v>9.7625000000000011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185</v>
      </c>
      <c r="B11" s="13">
        <v>30705222</v>
      </c>
      <c r="C11" s="222" t="s">
        <v>376</v>
      </c>
      <c r="D11" s="221"/>
      <c r="E11" s="16">
        <v>4</v>
      </c>
      <c r="F11" s="16">
        <v>60</v>
      </c>
      <c r="G11" s="57" t="s">
        <v>187</v>
      </c>
      <c r="H11" s="18">
        <f t="shared" si="0"/>
        <v>5</v>
      </c>
      <c r="I11" s="16">
        <f t="shared" si="1"/>
        <v>1.2</v>
      </c>
      <c r="J11" s="16">
        <v>0</v>
      </c>
      <c r="K11" s="16">
        <f t="shared" si="2"/>
        <v>6.2</v>
      </c>
      <c r="L11" s="33">
        <v>3.4495000000000005</v>
      </c>
      <c r="M11" s="34">
        <f t="shared" si="3"/>
        <v>9.6494999999999997</v>
      </c>
      <c r="N11" s="35">
        <f t="shared" si="5"/>
        <v>0</v>
      </c>
      <c r="O11" s="36">
        <f t="shared" si="4"/>
        <v>9.6494999999999997</v>
      </c>
      <c r="P11" s="4"/>
      <c r="Q11" s="4"/>
      <c r="R11" s="4"/>
      <c r="S11" s="50"/>
    </row>
    <row r="12" spans="1:24" s="1" customFormat="1" ht="18.75">
      <c r="A12" s="13">
        <v>138</v>
      </c>
      <c r="B12" s="13">
        <v>1440730282</v>
      </c>
      <c r="C12" s="222" t="s">
        <v>366</v>
      </c>
      <c r="D12" s="222" t="s">
        <v>258</v>
      </c>
      <c r="E12" s="16">
        <v>0</v>
      </c>
      <c r="F12" s="16">
        <v>40</v>
      </c>
      <c r="G12" s="57" t="s">
        <v>187</v>
      </c>
      <c r="H12" s="18">
        <f t="shared" si="0"/>
        <v>0</v>
      </c>
      <c r="I12" s="16">
        <f t="shared" si="1"/>
        <v>0.8</v>
      </c>
      <c r="J12" s="16">
        <v>0</v>
      </c>
      <c r="K12" s="16">
        <f t="shared" si="2"/>
        <v>0.8</v>
      </c>
      <c r="L12" s="33">
        <v>8.8000000000000007</v>
      </c>
      <c r="M12" s="34">
        <f t="shared" si="3"/>
        <v>9.6000000000000014</v>
      </c>
      <c r="N12" s="35">
        <f t="shared" si="5"/>
        <v>0</v>
      </c>
      <c r="O12" s="36">
        <f t="shared" si="4"/>
        <v>9.6000000000000014</v>
      </c>
      <c r="P12" s="18"/>
      <c r="Q12" s="18"/>
      <c r="R12" s="47"/>
      <c r="S12" s="51" t="s">
        <v>209</v>
      </c>
      <c r="T12" s="1">
        <v>15000</v>
      </c>
    </row>
    <row r="13" spans="1:24" s="2" customFormat="1" ht="18.75">
      <c r="A13" s="13">
        <v>208</v>
      </c>
      <c r="B13" s="13">
        <v>92129464</v>
      </c>
      <c r="C13" s="222" t="s">
        <v>401</v>
      </c>
      <c r="D13" s="221"/>
      <c r="E13" s="16">
        <v>4</v>
      </c>
      <c r="F13" s="16">
        <v>60</v>
      </c>
      <c r="G13" s="57" t="s">
        <v>187</v>
      </c>
      <c r="H13" s="18">
        <f t="shared" si="0"/>
        <v>5</v>
      </c>
      <c r="I13" s="16">
        <f t="shared" si="1"/>
        <v>1.2</v>
      </c>
      <c r="J13" s="16">
        <v>0</v>
      </c>
      <c r="K13" s="16">
        <f t="shared" si="2"/>
        <v>6.2</v>
      </c>
      <c r="L13" s="33">
        <v>3.2124999999999986</v>
      </c>
      <c r="M13" s="34">
        <f t="shared" si="3"/>
        <v>9.4124999999999979</v>
      </c>
      <c r="N13" s="35">
        <f t="shared" si="5"/>
        <v>0</v>
      </c>
      <c r="O13" s="36">
        <f t="shared" si="4"/>
        <v>9.4124999999999979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179</v>
      </c>
      <c r="B14" s="13">
        <v>1412638269</v>
      </c>
      <c r="C14" s="223" t="s">
        <v>224</v>
      </c>
      <c r="D14" s="221"/>
      <c r="E14" s="16">
        <v>0</v>
      </c>
      <c r="F14" s="16">
        <v>60</v>
      </c>
      <c r="G14" s="57" t="s">
        <v>187</v>
      </c>
      <c r="H14" s="18">
        <f t="shared" si="0"/>
        <v>0</v>
      </c>
      <c r="I14" s="16">
        <f t="shared" si="1"/>
        <v>1.2</v>
      </c>
      <c r="J14" s="16">
        <v>0</v>
      </c>
      <c r="K14" s="16">
        <f t="shared" si="2"/>
        <v>1.2</v>
      </c>
      <c r="L14" s="33">
        <v>8.18</v>
      </c>
      <c r="M14" s="34">
        <f t="shared" si="3"/>
        <v>9.379999999999999</v>
      </c>
      <c r="N14" s="35">
        <f t="shared" si="5"/>
        <v>0</v>
      </c>
      <c r="O14" s="36">
        <f t="shared" si="4"/>
        <v>9.379999999999999</v>
      </c>
      <c r="P14" s="4"/>
      <c r="Q14" s="4"/>
      <c r="R14" s="4"/>
      <c r="S14" s="54" t="s">
        <v>256</v>
      </c>
      <c r="T14" s="53">
        <v>50</v>
      </c>
      <c r="U14" s="1"/>
      <c r="V14" s="1"/>
      <c r="W14" s="1"/>
      <c r="X14" s="1"/>
    </row>
    <row r="15" spans="1:24" s="2" customFormat="1" ht="18.75">
      <c r="A15" s="13">
        <v>128</v>
      </c>
      <c r="B15" s="13">
        <v>1214614935</v>
      </c>
      <c r="C15" s="222" t="s">
        <v>365</v>
      </c>
      <c r="D15" s="225" t="s">
        <v>257</v>
      </c>
      <c r="E15" s="16">
        <v>4</v>
      </c>
      <c r="F15" s="16">
        <v>60</v>
      </c>
      <c r="G15" s="57" t="s">
        <v>187</v>
      </c>
      <c r="H15" s="18">
        <f t="shared" si="0"/>
        <v>5</v>
      </c>
      <c r="I15" s="16">
        <f t="shared" si="1"/>
        <v>1.2</v>
      </c>
      <c r="J15" s="16">
        <v>0</v>
      </c>
      <c r="K15" s="16">
        <f t="shared" si="2"/>
        <v>6.2</v>
      </c>
      <c r="L15" s="33">
        <v>3.161999999999999</v>
      </c>
      <c r="M15" s="34">
        <f t="shared" si="3"/>
        <v>9.3619999999999983</v>
      </c>
      <c r="N15" s="35">
        <f t="shared" si="5"/>
        <v>0</v>
      </c>
      <c r="O15" s="36">
        <f t="shared" si="4"/>
        <v>9.3619999999999983</v>
      </c>
      <c r="P15" s="18"/>
      <c r="Q15" s="18"/>
      <c r="R15" s="47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182</v>
      </c>
      <c r="B16" s="13">
        <v>828260319</v>
      </c>
      <c r="C16" s="222" t="s">
        <v>422</v>
      </c>
      <c r="D16" s="222" t="s">
        <v>413</v>
      </c>
      <c r="E16" s="16">
        <v>4</v>
      </c>
      <c r="F16" s="16">
        <v>60</v>
      </c>
      <c r="G16" s="57" t="s">
        <v>187</v>
      </c>
      <c r="H16" s="18">
        <f t="shared" si="0"/>
        <v>5</v>
      </c>
      <c r="I16" s="16">
        <f t="shared" si="1"/>
        <v>1.2</v>
      </c>
      <c r="J16" s="16">
        <v>0</v>
      </c>
      <c r="K16" s="16">
        <f t="shared" si="2"/>
        <v>6.2</v>
      </c>
      <c r="L16" s="33">
        <v>2.9625000000000004</v>
      </c>
      <c r="M16" s="34">
        <f t="shared" si="3"/>
        <v>9.1625000000000014</v>
      </c>
      <c r="N16" s="35">
        <f t="shared" si="5"/>
        <v>0</v>
      </c>
      <c r="O16" s="36">
        <f t="shared" si="4"/>
        <v>9.1625000000000014</v>
      </c>
      <c r="P16" s="4"/>
      <c r="Q16" s="4"/>
      <c r="R16" s="4"/>
      <c r="S16" s="1" t="s">
        <v>213</v>
      </c>
      <c r="T16" s="53">
        <v>11</v>
      </c>
      <c r="U16" s="1"/>
      <c r="V16" s="1"/>
      <c r="W16" s="1"/>
      <c r="X16" s="1"/>
    </row>
    <row r="17" spans="1:24" s="2" customFormat="1" ht="18.75">
      <c r="A17" s="13">
        <v>156</v>
      </c>
      <c r="B17" s="13">
        <v>1754610165</v>
      </c>
      <c r="C17" s="222" t="s">
        <v>369</v>
      </c>
      <c r="D17" s="222"/>
      <c r="E17" s="16">
        <v>4</v>
      </c>
      <c r="F17" s="16">
        <v>50</v>
      </c>
      <c r="G17" s="57" t="s">
        <v>187</v>
      </c>
      <c r="H17" s="18">
        <f t="shared" si="0"/>
        <v>5</v>
      </c>
      <c r="I17" s="16">
        <f t="shared" si="1"/>
        <v>1</v>
      </c>
      <c r="J17" s="16">
        <v>0</v>
      </c>
      <c r="K17" s="16">
        <f t="shared" si="2"/>
        <v>6</v>
      </c>
      <c r="L17" s="33">
        <v>2.754999999999999</v>
      </c>
      <c r="M17" s="34">
        <f t="shared" si="3"/>
        <v>8.754999999999999</v>
      </c>
      <c r="N17" s="35">
        <f t="shared" si="5"/>
        <v>0</v>
      </c>
      <c r="O17" s="36">
        <f t="shared" si="4"/>
        <v>8.754999999999999</v>
      </c>
      <c r="P17" s="4"/>
      <c r="Q17" s="4"/>
      <c r="R17" s="4"/>
      <c r="S17" s="1" t="s">
        <v>214</v>
      </c>
      <c r="T17" s="53">
        <v>14</v>
      </c>
      <c r="U17" s="1"/>
      <c r="V17" s="1"/>
      <c r="W17" s="1"/>
      <c r="X17" s="1"/>
    </row>
    <row r="18" spans="1:24" s="2" customFormat="1" ht="18.75">
      <c r="A18" s="13">
        <v>205</v>
      </c>
      <c r="B18" s="13">
        <v>141303545</v>
      </c>
      <c r="C18" s="222" t="s">
        <v>395</v>
      </c>
      <c r="D18" s="221"/>
      <c r="E18" s="16">
        <v>4</v>
      </c>
      <c r="F18" s="16">
        <v>60</v>
      </c>
      <c r="G18" s="57" t="s">
        <v>187</v>
      </c>
      <c r="H18" s="18">
        <f t="shared" si="0"/>
        <v>5</v>
      </c>
      <c r="I18" s="16">
        <f t="shared" si="1"/>
        <v>1.2</v>
      </c>
      <c r="J18" s="16">
        <v>0</v>
      </c>
      <c r="K18" s="16">
        <f t="shared" si="2"/>
        <v>6.2</v>
      </c>
      <c r="L18" s="33">
        <v>2.4750000000000014</v>
      </c>
      <c r="M18" s="34">
        <f t="shared" si="3"/>
        <v>8.6750000000000007</v>
      </c>
      <c r="N18" s="35">
        <f t="shared" si="5"/>
        <v>0</v>
      </c>
      <c r="O18" s="36">
        <f t="shared" si="4"/>
        <v>8.6750000000000007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4">
        <v>82</v>
      </c>
      <c r="B19" s="13">
        <v>982362214</v>
      </c>
      <c r="C19" s="222" t="s">
        <v>360</v>
      </c>
      <c r="D19" s="223" t="s">
        <v>144</v>
      </c>
      <c r="E19" s="16">
        <v>4</v>
      </c>
      <c r="F19" s="16">
        <v>60</v>
      </c>
      <c r="G19" s="57" t="s">
        <v>187</v>
      </c>
      <c r="H19" s="18">
        <f t="shared" si="0"/>
        <v>5</v>
      </c>
      <c r="I19" s="16">
        <f t="shared" si="1"/>
        <v>1.2</v>
      </c>
      <c r="J19" s="16">
        <v>0</v>
      </c>
      <c r="K19" s="16">
        <f t="shared" si="2"/>
        <v>6.2</v>
      </c>
      <c r="L19" s="33">
        <v>2.4749999999999979</v>
      </c>
      <c r="M19" s="34">
        <f t="shared" si="3"/>
        <v>8.6749999999999972</v>
      </c>
      <c r="N19" s="35">
        <f t="shared" si="5"/>
        <v>0</v>
      </c>
      <c r="O19" s="36">
        <f t="shared" si="4"/>
        <v>8.6749999999999972</v>
      </c>
      <c r="P19" s="18"/>
      <c r="Q19" s="18"/>
      <c r="R19" s="18"/>
      <c r="S19" s="1"/>
      <c r="T19" s="1"/>
      <c r="U19" s="1"/>
      <c r="V19" s="1"/>
      <c r="W19" s="1"/>
      <c r="X19" s="1"/>
    </row>
    <row r="20" spans="1:24" s="2" customFormat="1" ht="18.75">
      <c r="A20" s="13">
        <v>178</v>
      </c>
      <c r="B20" s="13">
        <v>1059185275</v>
      </c>
      <c r="C20" s="222" t="s">
        <v>372</v>
      </c>
      <c r="D20" s="221"/>
      <c r="E20" s="16">
        <v>3</v>
      </c>
      <c r="F20" s="16">
        <v>60</v>
      </c>
      <c r="G20" s="57" t="s">
        <v>187</v>
      </c>
      <c r="H20" s="18">
        <f t="shared" si="0"/>
        <v>3.5</v>
      </c>
      <c r="I20" s="16">
        <f t="shared" si="1"/>
        <v>1.2</v>
      </c>
      <c r="J20" s="16">
        <v>0</v>
      </c>
      <c r="K20" s="16">
        <f t="shared" si="2"/>
        <v>4.7</v>
      </c>
      <c r="L20" s="33">
        <v>3.6500000000000004</v>
      </c>
      <c r="M20" s="34">
        <f t="shared" si="3"/>
        <v>8.3500000000000014</v>
      </c>
      <c r="N20" s="35">
        <f t="shared" si="5"/>
        <v>0</v>
      </c>
      <c r="O20" s="36">
        <f t="shared" si="4"/>
        <v>8.3500000000000014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3">
        <v>172</v>
      </c>
      <c r="B21" s="13">
        <v>724061220</v>
      </c>
      <c r="C21" s="222" t="s">
        <v>371</v>
      </c>
      <c r="D21" s="222" t="s">
        <v>330</v>
      </c>
      <c r="E21" s="16">
        <v>3</v>
      </c>
      <c r="F21" s="16">
        <v>40</v>
      </c>
      <c r="G21" s="57" t="s">
        <v>187</v>
      </c>
      <c r="H21" s="18">
        <f t="shared" si="0"/>
        <v>3.5</v>
      </c>
      <c r="I21" s="16">
        <f t="shared" si="1"/>
        <v>0.8</v>
      </c>
      <c r="J21" s="16">
        <v>0</v>
      </c>
      <c r="K21" s="16">
        <f t="shared" si="2"/>
        <v>4.3</v>
      </c>
      <c r="L21" s="33">
        <v>3.8130000000000024</v>
      </c>
      <c r="M21" s="34">
        <f t="shared" si="3"/>
        <v>8.1130000000000031</v>
      </c>
      <c r="N21" s="35">
        <f t="shared" si="5"/>
        <v>0</v>
      </c>
      <c r="O21" s="36">
        <f t="shared" si="4"/>
        <v>8.1130000000000031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174</v>
      </c>
      <c r="B22" s="13">
        <v>775720958</v>
      </c>
      <c r="C22" s="222" t="s">
        <v>397</v>
      </c>
      <c r="D22" s="222" t="s">
        <v>327</v>
      </c>
      <c r="E22" s="16">
        <v>4</v>
      </c>
      <c r="F22" s="16">
        <v>60</v>
      </c>
      <c r="G22" s="57" t="s">
        <v>187</v>
      </c>
      <c r="H22" s="18">
        <f t="shared" si="0"/>
        <v>5</v>
      </c>
      <c r="I22" s="16">
        <f t="shared" si="1"/>
        <v>1.2</v>
      </c>
      <c r="J22" s="16">
        <v>0</v>
      </c>
      <c r="K22" s="16">
        <f t="shared" si="2"/>
        <v>6.2</v>
      </c>
      <c r="L22" s="33">
        <v>1.8625000000000007</v>
      </c>
      <c r="M22" s="34">
        <f t="shared" si="3"/>
        <v>8.0625</v>
      </c>
      <c r="N22" s="35">
        <f t="shared" si="5"/>
        <v>0</v>
      </c>
      <c r="O22" s="36">
        <f t="shared" si="4"/>
        <v>8.0625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3">
        <v>196</v>
      </c>
      <c r="B23" s="13">
        <v>1065641844</v>
      </c>
      <c r="C23" s="222" t="s">
        <v>387</v>
      </c>
      <c r="D23" s="221"/>
      <c r="E23" s="16">
        <v>4</v>
      </c>
      <c r="F23" s="16">
        <v>60</v>
      </c>
      <c r="G23" s="19" t="s">
        <v>333</v>
      </c>
      <c r="H23" s="18">
        <f t="shared" si="0"/>
        <v>5</v>
      </c>
      <c r="I23" s="16">
        <f t="shared" si="1"/>
        <v>1.2</v>
      </c>
      <c r="J23" s="16">
        <v>0</v>
      </c>
      <c r="K23" s="16">
        <f t="shared" si="2"/>
        <v>6.2</v>
      </c>
      <c r="L23" s="33">
        <v>9.9</v>
      </c>
      <c r="M23" s="34">
        <f t="shared" si="3"/>
        <v>16.100000000000001</v>
      </c>
      <c r="N23" s="35">
        <f t="shared" si="5"/>
        <v>8.125</v>
      </c>
      <c r="O23" s="36">
        <f t="shared" si="4"/>
        <v>7.9750000000000014</v>
      </c>
      <c r="P23" s="4"/>
      <c r="Q23" s="4"/>
      <c r="R23" s="4"/>
    </row>
    <row r="24" spans="1:24" s="1" customFormat="1" ht="18.75">
      <c r="A24" s="13">
        <v>167</v>
      </c>
      <c r="B24" s="13">
        <v>1173807161</v>
      </c>
      <c r="C24" s="222" t="s">
        <v>324</v>
      </c>
      <c r="D24" s="220"/>
      <c r="E24" s="16">
        <v>0</v>
      </c>
      <c r="F24" s="16">
        <v>60</v>
      </c>
      <c r="G24" s="57" t="s">
        <v>187</v>
      </c>
      <c r="H24" s="18">
        <f t="shared" si="0"/>
        <v>0</v>
      </c>
      <c r="I24" s="16">
        <f t="shared" si="1"/>
        <v>1.2</v>
      </c>
      <c r="J24" s="16">
        <v>0</v>
      </c>
      <c r="K24" s="16">
        <f t="shared" si="2"/>
        <v>1.2</v>
      </c>
      <c r="L24" s="33">
        <v>6.6999999999999993</v>
      </c>
      <c r="M24" s="34">
        <f t="shared" si="3"/>
        <v>7.8999999999999995</v>
      </c>
      <c r="N24" s="35">
        <f t="shared" si="5"/>
        <v>0</v>
      </c>
      <c r="O24" s="36">
        <f t="shared" si="4"/>
        <v>7.8999999999999995</v>
      </c>
      <c r="P24" s="4"/>
      <c r="Q24" s="4"/>
      <c r="R24" s="4"/>
    </row>
    <row r="25" spans="1:24" s="1" customFormat="1" ht="18.75">
      <c r="A25" s="14">
        <v>15</v>
      </c>
      <c r="B25" s="13">
        <v>388960345</v>
      </c>
      <c r="C25" s="223" t="s">
        <v>59</v>
      </c>
      <c r="D25" s="224"/>
      <c r="E25" s="16">
        <v>3</v>
      </c>
      <c r="F25" s="16">
        <v>60</v>
      </c>
      <c r="G25" s="57" t="s">
        <v>187</v>
      </c>
      <c r="H25" s="18">
        <f t="shared" si="0"/>
        <v>3.5</v>
      </c>
      <c r="I25" s="16">
        <f t="shared" si="1"/>
        <v>1.2</v>
      </c>
      <c r="J25" s="16">
        <v>0</v>
      </c>
      <c r="K25" s="16">
        <f t="shared" si="2"/>
        <v>4.7</v>
      </c>
      <c r="L25" s="33">
        <v>3.0250000000000021</v>
      </c>
      <c r="M25" s="34">
        <f t="shared" si="3"/>
        <v>7.7250000000000023</v>
      </c>
      <c r="N25" s="35">
        <f t="shared" si="5"/>
        <v>0</v>
      </c>
      <c r="O25" s="36">
        <f t="shared" si="4"/>
        <v>7.7250000000000023</v>
      </c>
      <c r="P25" s="18"/>
      <c r="Q25" s="18"/>
      <c r="R25" s="18"/>
    </row>
    <row r="26" spans="1:24" s="1" customFormat="1" ht="18.75" customHeight="1">
      <c r="A26" s="13">
        <v>183</v>
      </c>
      <c r="B26" s="13">
        <v>1250030371</v>
      </c>
      <c r="C26" s="222" t="s">
        <v>411</v>
      </c>
      <c r="D26" s="222" t="s">
        <v>406</v>
      </c>
      <c r="E26" s="16">
        <v>3</v>
      </c>
      <c r="F26" s="16">
        <v>60</v>
      </c>
      <c r="G26" s="57" t="s">
        <v>187</v>
      </c>
      <c r="H26" s="18">
        <f t="shared" si="0"/>
        <v>3.5</v>
      </c>
      <c r="I26" s="16">
        <f t="shared" si="1"/>
        <v>1.2</v>
      </c>
      <c r="J26" s="16">
        <v>0</v>
      </c>
      <c r="K26" s="16">
        <f t="shared" si="2"/>
        <v>4.7</v>
      </c>
      <c r="L26" s="33">
        <v>2.9625000000000004</v>
      </c>
      <c r="M26" s="34">
        <f t="shared" si="3"/>
        <v>7.6625000000000005</v>
      </c>
      <c r="N26" s="35">
        <f t="shared" si="5"/>
        <v>0</v>
      </c>
      <c r="O26" s="36">
        <f t="shared" si="4"/>
        <v>7.6625000000000005</v>
      </c>
      <c r="P26" s="4"/>
      <c r="Q26" s="4"/>
      <c r="R26" s="4"/>
    </row>
    <row r="27" spans="1:24" s="1" customFormat="1" ht="18.75">
      <c r="A27" s="13">
        <v>202</v>
      </c>
      <c r="B27" s="13">
        <v>471245585</v>
      </c>
      <c r="C27" s="222" t="s">
        <v>392</v>
      </c>
      <c r="D27" s="221"/>
      <c r="E27" s="16">
        <v>3</v>
      </c>
      <c r="F27" s="16">
        <v>60</v>
      </c>
      <c r="G27" s="57" t="s">
        <v>187</v>
      </c>
      <c r="H27" s="18">
        <f t="shared" si="0"/>
        <v>3.5</v>
      </c>
      <c r="I27" s="16">
        <f t="shared" si="1"/>
        <v>1.2</v>
      </c>
      <c r="J27" s="16">
        <v>0</v>
      </c>
      <c r="K27" s="16">
        <f t="shared" si="2"/>
        <v>4.7</v>
      </c>
      <c r="L27" s="33">
        <v>2.7875000000000014</v>
      </c>
      <c r="M27" s="34">
        <f t="shared" si="3"/>
        <v>7.4875000000000016</v>
      </c>
      <c r="N27" s="35">
        <f t="shared" si="5"/>
        <v>0</v>
      </c>
      <c r="O27" s="36">
        <f t="shared" si="4"/>
        <v>7.4875000000000016</v>
      </c>
      <c r="P27" s="4"/>
      <c r="Q27" s="4"/>
      <c r="R27" s="4"/>
    </row>
    <row r="28" spans="1:24" s="1" customFormat="1" ht="18.75">
      <c r="A28" s="14">
        <v>58</v>
      </c>
      <c r="B28" s="13">
        <v>1875367946</v>
      </c>
      <c r="C28" s="14" t="s">
        <v>121</v>
      </c>
      <c r="D28" s="14"/>
      <c r="E28" s="16">
        <v>1</v>
      </c>
      <c r="F28" s="16">
        <v>10</v>
      </c>
      <c r="G28" s="57" t="s">
        <v>187</v>
      </c>
      <c r="H28" s="18">
        <f t="shared" si="0"/>
        <v>1</v>
      </c>
      <c r="I28" s="16">
        <f t="shared" si="1"/>
        <v>0.2</v>
      </c>
      <c r="J28" s="16">
        <v>0</v>
      </c>
      <c r="K28" s="16">
        <f t="shared" si="2"/>
        <v>1.2</v>
      </c>
      <c r="L28" s="33">
        <v>6.2749999999999986</v>
      </c>
      <c r="M28" s="34">
        <f t="shared" si="3"/>
        <v>7.4749999999999988</v>
      </c>
      <c r="N28" s="35">
        <f t="shared" si="5"/>
        <v>0</v>
      </c>
      <c r="O28" s="36">
        <f t="shared" si="4"/>
        <v>7.4749999999999988</v>
      </c>
      <c r="P28" s="4"/>
      <c r="Q28" s="4"/>
      <c r="R28" s="4"/>
    </row>
    <row r="29" spans="1:24" s="2" customFormat="1" ht="18.75">
      <c r="A29" s="14">
        <v>5</v>
      </c>
      <c r="B29" s="13">
        <v>1044399218</v>
      </c>
      <c r="C29" s="222" t="s">
        <v>352</v>
      </c>
      <c r="D29" s="223" t="s">
        <v>39</v>
      </c>
      <c r="E29" s="16">
        <v>4</v>
      </c>
      <c r="F29" s="16">
        <v>40</v>
      </c>
      <c r="G29" s="19" t="s">
        <v>333</v>
      </c>
      <c r="H29" s="18">
        <f t="shared" si="0"/>
        <v>5</v>
      </c>
      <c r="I29" s="16">
        <f t="shared" si="1"/>
        <v>0.8</v>
      </c>
      <c r="J29" s="16">
        <v>0</v>
      </c>
      <c r="K29" s="16">
        <f t="shared" si="2"/>
        <v>5.8</v>
      </c>
      <c r="L29" s="33">
        <v>9.625</v>
      </c>
      <c r="M29" s="34">
        <f t="shared" si="3"/>
        <v>15.425000000000001</v>
      </c>
      <c r="N29" s="35">
        <f t="shared" si="5"/>
        <v>8.125</v>
      </c>
      <c r="O29" s="36">
        <f t="shared" si="4"/>
        <v>7.3000000000000007</v>
      </c>
      <c r="P29" s="18"/>
      <c r="Q29" s="18"/>
      <c r="R29" s="18"/>
      <c r="S29" s="1"/>
      <c r="T29" s="1"/>
      <c r="U29" s="1"/>
      <c r="V29" s="1"/>
      <c r="W29" s="1"/>
      <c r="X29" s="1"/>
    </row>
    <row r="30" spans="1:24" s="2" customFormat="1" ht="18.75">
      <c r="A30" s="13">
        <v>194</v>
      </c>
      <c r="B30" s="13">
        <v>648785109</v>
      </c>
      <c r="C30" s="222" t="s">
        <v>385</v>
      </c>
      <c r="D30" s="221"/>
      <c r="E30" s="16">
        <v>4</v>
      </c>
      <c r="F30" s="16">
        <v>60</v>
      </c>
      <c r="G30" s="22" t="s">
        <v>334</v>
      </c>
      <c r="H30" s="18">
        <f t="shared" si="0"/>
        <v>5</v>
      </c>
      <c r="I30" s="16">
        <f t="shared" si="1"/>
        <v>1.2</v>
      </c>
      <c r="J30" s="16">
        <v>0</v>
      </c>
      <c r="K30" s="16">
        <f t="shared" si="2"/>
        <v>6.2</v>
      </c>
      <c r="L30" s="33">
        <v>7.3250000000000002</v>
      </c>
      <c r="M30" s="34">
        <f t="shared" si="3"/>
        <v>13.525</v>
      </c>
      <c r="N30" s="35">
        <f t="shared" si="5"/>
        <v>6.25</v>
      </c>
      <c r="O30" s="36">
        <f t="shared" si="4"/>
        <v>7.2750000000000004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3">
        <v>191</v>
      </c>
      <c r="B31" s="13">
        <v>1037173857</v>
      </c>
      <c r="C31" s="222" t="s">
        <v>382</v>
      </c>
      <c r="D31" s="221"/>
      <c r="E31" s="16">
        <v>2</v>
      </c>
      <c r="F31" s="16">
        <v>40</v>
      </c>
      <c r="G31" s="57" t="s">
        <v>187</v>
      </c>
      <c r="H31" s="18">
        <f t="shared" si="0"/>
        <v>2</v>
      </c>
      <c r="I31" s="16">
        <f t="shared" si="1"/>
        <v>0.8</v>
      </c>
      <c r="J31" s="16">
        <v>0</v>
      </c>
      <c r="K31" s="16">
        <f t="shared" si="2"/>
        <v>2.8</v>
      </c>
      <c r="L31" s="33">
        <v>4.3999999999999986</v>
      </c>
      <c r="M31" s="34">
        <f t="shared" si="3"/>
        <v>7.1999999999999984</v>
      </c>
      <c r="N31" s="35">
        <f t="shared" si="5"/>
        <v>0</v>
      </c>
      <c r="O31" s="36">
        <f t="shared" si="4"/>
        <v>7.1999999999999984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3">
        <v>189</v>
      </c>
      <c r="B32" s="13">
        <v>522812489</v>
      </c>
      <c r="C32" s="222" t="s">
        <v>380</v>
      </c>
      <c r="D32" s="221"/>
      <c r="E32" s="16">
        <v>4</v>
      </c>
      <c r="F32" s="16">
        <v>60</v>
      </c>
      <c r="G32" s="57" t="s">
        <v>187</v>
      </c>
      <c r="H32" s="18">
        <f t="shared" si="0"/>
        <v>5</v>
      </c>
      <c r="I32" s="16">
        <f t="shared" si="1"/>
        <v>1.2</v>
      </c>
      <c r="J32" s="16">
        <v>0</v>
      </c>
      <c r="K32" s="16">
        <f t="shared" si="2"/>
        <v>6.2</v>
      </c>
      <c r="L32" s="33">
        <v>0.97500000000000142</v>
      </c>
      <c r="M32" s="34">
        <f t="shared" si="3"/>
        <v>7.1750000000000016</v>
      </c>
      <c r="N32" s="35">
        <f t="shared" si="5"/>
        <v>0</v>
      </c>
      <c r="O32" s="36">
        <f t="shared" si="4"/>
        <v>7.1750000000000016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193</v>
      </c>
      <c r="B33" s="13">
        <v>2125731287</v>
      </c>
      <c r="C33" s="222" t="s">
        <v>384</v>
      </c>
      <c r="D33" s="221"/>
      <c r="E33" s="16">
        <v>0</v>
      </c>
      <c r="F33" s="16">
        <v>40</v>
      </c>
      <c r="G33" s="57" t="s">
        <v>187</v>
      </c>
      <c r="H33" s="18">
        <f t="shared" si="0"/>
        <v>0</v>
      </c>
      <c r="I33" s="16">
        <f t="shared" si="1"/>
        <v>0.8</v>
      </c>
      <c r="J33" s="16">
        <v>0</v>
      </c>
      <c r="K33" s="16">
        <f t="shared" si="2"/>
        <v>0.8</v>
      </c>
      <c r="L33" s="33">
        <v>6.2249999999999996</v>
      </c>
      <c r="M33" s="34">
        <f t="shared" si="3"/>
        <v>7.0249999999999995</v>
      </c>
      <c r="N33" s="35">
        <f>VLOOKUP(G32,$S$3:$T$10,2,FALSE)</f>
        <v>0</v>
      </c>
      <c r="O33" s="36">
        <f t="shared" si="4"/>
        <v>7.0249999999999995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4">
        <v>26</v>
      </c>
      <c r="B34" s="13">
        <v>1754932067</v>
      </c>
      <c r="C34" s="222" t="s">
        <v>354</v>
      </c>
      <c r="D34" s="223" t="s">
        <v>72</v>
      </c>
      <c r="E34" s="16">
        <v>2</v>
      </c>
      <c r="F34" s="16">
        <v>60</v>
      </c>
      <c r="G34" s="57" t="s">
        <v>187</v>
      </c>
      <c r="H34" s="18">
        <f t="shared" si="0"/>
        <v>2</v>
      </c>
      <c r="I34" s="16">
        <f t="shared" si="1"/>
        <v>1.2</v>
      </c>
      <c r="J34" s="16">
        <v>0</v>
      </c>
      <c r="K34" s="16">
        <f t="shared" si="2"/>
        <v>3.2</v>
      </c>
      <c r="L34" s="33">
        <v>3.6500000000000021</v>
      </c>
      <c r="M34" s="34">
        <f t="shared" si="3"/>
        <v>6.8500000000000023</v>
      </c>
      <c r="N34" s="35">
        <f t="shared" ref="N34:N40" si="6">VLOOKUP(G34,$S$3:$T$10,2,FALSE)</f>
        <v>0</v>
      </c>
      <c r="O34" s="36">
        <f t="shared" si="4"/>
        <v>6.8500000000000023</v>
      </c>
      <c r="P34" s="18"/>
      <c r="Q34" s="18"/>
      <c r="R34" s="18"/>
      <c r="S34" s="1"/>
      <c r="T34" s="1"/>
      <c r="U34" s="1"/>
      <c r="V34" s="1"/>
      <c r="W34" s="1"/>
      <c r="X34" s="1"/>
    </row>
    <row r="35" spans="1:24" s="2" customFormat="1" ht="18.75">
      <c r="A35" s="13">
        <v>144</v>
      </c>
      <c r="B35" s="13">
        <v>1763923855</v>
      </c>
      <c r="C35" s="222" t="s">
        <v>269</v>
      </c>
      <c r="D35" s="225"/>
      <c r="E35" s="16">
        <v>0</v>
      </c>
      <c r="F35" s="16">
        <v>30</v>
      </c>
      <c r="G35" s="57" t="s">
        <v>187</v>
      </c>
      <c r="H35" s="18">
        <f t="shared" si="0"/>
        <v>0</v>
      </c>
      <c r="I35" s="16">
        <f t="shared" si="1"/>
        <v>0.6</v>
      </c>
      <c r="J35" s="16">
        <v>0</v>
      </c>
      <c r="K35" s="16">
        <f t="shared" si="2"/>
        <v>0.6</v>
      </c>
      <c r="L35" s="33">
        <v>6.2</v>
      </c>
      <c r="M35" s="34">
        <f t="shared" si="3"/>
        <v>6.8</v>
      </c>
      <c r="N35" s="35">
        <f t="shared" si="6"/>
        <v>0</v>
      </c>
      <c r="O35" s="36">
        <f t="shared" si="4"/>
        <v>6.8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210</v>
      </c>
      <c r="B36" s="13">
        <v>1675792665</v>
      </c>
      <c r="C36" s="222" t="s">
        <v>403</v>
      </c>
      <c r="D36" s="221"/>
      <c r="E36" s="16">
        <v>1</v>
      </c>
      <c r="F36" s="16">
        <v>30</v>
      </c>
      <c r="G36" s="57" t="s">
        <v>187</v>
      </c>
      <c r="H36" s="18">
        <f t="shared" si="0"/>
        <v>1</v>
      </c>
      <c r="I36" s="16">
        <f t="shared" si="1"/>
        <v>0.6</v>
      </c>
      <c r="J36" s="16">
        <v>0</v>
      </c>
      <c r="K36" s="16">
        <f t="shared" si="2"/>
        <v>1.6</v>
      </c>
      <c r="L36" s="33">
        <v>5.174999999999998</v>
      </c>
      <c r="M36" s="34">
        <f t="shared" si="3"/>
        <v>6.7749999999999986</v>
      </c>
      <c r="N36" s="35">
        <f t="shared" si="6"/>
        <v>0</v>
      </c>
      <c r="O36" s="36">
        <f t="shared" si="4"/>
        <v>6.7749999999999986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206</v>
      </c>
      <c r="B37" s="13">
        <v>1835375380</v>
      </c>
      <c r="C37" s="222" t="s">
        <v>396</v>
      </c>
      <c r="D37" s="221"/>
      <c r="E37" s="16">
        <v>0</v>
      </c>
      <c r="F37" s="16">
        <v>0</v>
      </c>
      <c r="G37" s="57" t="s">
        <v>187</v>
      </c>
      <c r="H37" s="18">
        <f t="shared" ref="H37:H68" si="7">E37+IF(E37&gt;2,(E37-2)*0.5,0)</f>
        <v>0</v>
      </c>
      <c r="I37" s="16">
        <f t="shared" ref="I37:I68" si="8">F37/$T$14</f>
        <v>0</v>
      </c>
      <c r="J37" s="16">
        <v>0</v>
      </c>
      <c r="K37" s="16">
        <f t="shared" ref="K37:K63" si="9">SUM(I37+H37+J37)</f>
        <v>0</v>
      </c>
      <c r="L37" s="33">
        <v>6.6749999999999998</v>
      </c>
      <c r="M37" s="34">
        <f t="shared" ref="M37:M68" si="10">K37+L37</f>
        <v>6.6749999999999998</v>
      </c>
      <c r="N37" s="35">
        <f t="shared" si="6"/>
        <v>0</v>
      </c>
      <c r="O37" s="36">
        <f t="shared" ref="O37:O68" si="11">M37-N37</f>
        <v>6.6749999999999998</v>
      </c>
      <c r="P37" s="4"/>
      <c r="Q37" s="4"/>
      <c r="R37" s="4"/>
    </row>
    <row r="38" spans="1:24" s="2" customFormat="1" ht="18.75">
      <c r="A38" s="13">
        <v>203</v>
      </c>
      <c r="B38" s="13">
        <v>382695365</v>
      </c>
      <c r="C38" s="222" t="s">
        <v>393</v>
      </c>
      <c r="D38" s="221"/>
      <c r="E38" s="16">
        <v>1</v>
      </c>
      <c r="F38" s="16">
        <v>40</v>
      </c>
      <c r="G38" s="23" t="s">
        <v>335</v>
      </c>
      <c r="H38" s="18">
        <f t="shared" si="7"/>
        <v>1</v>
      </c>
      <c r="I38" s="16">
        <f t="shared" si="8"/>
        <v>0.8</v>
      </c>
      <c r="J38" s="16">
        <v>0</v>
      </c>
      <c r="K38" s="16">
        <f t="shared" si="9"/>
        <v>1.8</v>
      </c>
      <c r="L38" s="33">
        <v>9.1050000000000004</v>
      </c>
      <c r="M38" s="34">
        <f t="shared" si="10"/>
        <v>10.905000000000001</v>
      </c>
      <c r="N38" s="35">
        <f t="shared" si="6"/>
        <v>4.375</v>
      </c>
      <c r="O38" s="36">
        <f t="shared" si="11"/>
        <v>6.5300000000000011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148</v>
      </c>
      <c r="B39" s="13">
        <v>1579518877</v>
      </c>
      <c r="C39" s="222" t="s">
        <v>274</v>
      </c>
      <c r="D39" s="225"/>
      <c r="E39" s="16">
        <v>3</v>
      </c>
      <c r="F39" s="16">
        <v>40</v>
      </c>
      <c r="G39" s="23" t="s">
        <v>335</v>
      </c>
      <c r="H39" s="18">
        <f t="shared" si="7"/>
        <v>3.5</v>
      </c>
      <c r="I39" s="16">
        <f t="shared" si="8"/>
        <v>0.8</v>
      </c>
      <c r="J39" s="16">
        <v>0</v>
      </c>
      <c r="K39" s="16">
        <f t="shared" si="9"/>
        <v>4.3</v>
      </c>
      <c r="L39" s="33">
        <v>6.5249999999999986</v>
      </c>
      <c r="M39" s="34">
        <f t="shared" si="10"/>
        <v>10.824999999999999</v>
      </c>
      <c r="N39" s="35">
        <f t="shared" si="6"/>
        <v>4.375</v>
      </c>
      <c r="O39" s="36">
        <f t="shared" si="11"/>
        <v>6.4499999999999993</v>
      </c>
      <c r="P39" s="4"/>
      <c r="Q39" s="4"/>
      <c r="R39" s="4"/>
    </row>
    <row r="40" spans="1:24" ht="20.25">
      <c r="A40" s="13">
        <v>214</v>
      </c>
      <c r="B40" s="13">
        <v>2130976604</v>
      </c>
      <c r="C40" s="222" t="s">
        <v>410</v>
      </c>
      <c r="D40" s="37"/>
      <c r="E40" s="16">
        <v>4</v>
      </c>
      <c r="F40" s="16">
        <v>60</v>
      </c>
      <c r="G40" s="23" t="s">
        <v>335</v>
      </c>
      <c r="H40" s="18">
        <f t="shared" si="7"/>
        <v>5</v>
      </c>
      <c r="I40" s="16">
        <f t="shared" si="8"/>
        <v>1.2</v>
      </c>
      <c r="J40" s="16">
        <v>0</v>
      </c>
      <c r="K40" s="16">
        <f t="shared" si="9"/>
        <v>6.2</v>
      </c>
      <c r="L40" s="33">
        <v>4.5130000000000017</v>
      </c>
      <c r="M40" s="34">
        <f t="shared" si="10"/>
        <v>10.713000000000001</v>
      </c>
      <c r="N40" s="35">
        <f t="shared" si="6"/>
        <v>4.375</v>
      </c>
      <c r="O40" s="36">
        <f t="shared" si="11"/>
        <v>6.338000000000001</v>
      </c>
      <c r="P40" s="4"/>
      <c r="Q40" s="4"/>
      <c r="R40" s="4"/>
    </row>
    <row r="41" spans="1:24" ht="18.75">
      <c r="A41" s="14">
        <v>120</v>
      </c>
      <c r="B41" s="13">
        <v>171422146</v>
      </c>
      <c r="C41" s="222" t="s">
        <v>363</v>
      </c>
      <c r="D41" s="223" t="s">
        <v>246</v>
      </c>
      <c r="E41" s="16">
        <v>4</v>
      </c>
      <c r="F41" s="16">
        <v>50</v>
      </c>
      <c r="G41" s="19" t="s">
        <v>333</v>
      </c>
      <c r="H41" s="18">
        <f t="shared" si="7"/>
        <v>5</v>
      </c>
      <c r="I41" s="16">
        <f t="shared" si="8"/>
        <v>1</v>
      </c>
      <c r="J41" s="16">
        <v>0</v>
      </c>
      <c r="K41" s="16">
        <f t="shared" si="9"/>
        <v>6</v>
      </c>
      <c r="L41" s="33">
        <v>8.4499999999999957</v>
      </c>
      <c r="M41" s="34">
        <f t="shared" si="10"/>
        <v>14.449999999999996</v>
      </c>
      <c r="N41" s="35">
        <f>VLOOKUP(G40,$S$3:$T$10,2,FALSE)</f>
        <v>4.375</v>
      </c>
      <c r="O41" s="36">
        <f t="shared" si="11"/>
        <v>10.074999999999996</v>
      </c>
      <c r="P41" s="18"/>
      <c r="Q41" s="18"/>
      <c r="R41" s="48"/>
    </row>
    <row r="42" spans="1:24" ht="18.75">
      <c r="A42" s="13">
        <v>198</v>
      </c>
      <c r="B42" s="13">
        <v>723448640</v>
      </c>
      <c r="C42" s="222" t="s">
        <v>389</v>
      </c>
      <c r="D42" s="221"/>
      <c r="E42" s="16">
        <v>4</v>
      </c>
      <c r="F42" s="16">
        <v>60</v>
      </c>
      <c r="G42" s="23" t="s">
        <v>335</v>
      </c>
      <c r="H42" s="18">
        <f t="shared" si="7"/>
        <v>5</v>
      </c>
      <c r="I42" s="16">
        <f t="shared" si="8"/>
        <v>1.2</v>
      </c>
      <c r="J42" s="16">
        <v>0</v>
      </c>
      <c r="K42" s="16">
        <f t="shared" si="9"/>
        <v>6.2</v>
      </c>
      <c r="L42" s="33">
        <v>4.4625000000000004</v>
      </c>
      <c r="M42" s="34">
        <f t="shared" si="10"/>
        <v>10.662500000000001</v>
      </c>
      <c r="N42" s="35">
        <f t="shared" ref="N42:N49" si="12">VLOOKUP(G42,$S$3:$T$10,2,FALSE)</f>
        <v>4.375</v>
      </c>
      <c r="O42" s="36">
        <f t="shared" si="11"/>
        <v>6.2875000000000014</v>
      </c>
      <c r="P42" s="4"/>
      <c r="Q42" s="4"/>
      <c r="R42" s="4"/>
    </row>
    <row r="43" spans="1:24" ht="18.75">
      <c r="A43" s="13">
        <v>216</v>
      </c>
      <c r="B43" s="13">
        <v>395700385</v>
      </c>
      <c r="C43" s="222" t="s">
        <v>419</v>
      </c>
      <c r="E43" s="16">
        <v>0</v>
      </c>
      <c r="F43" s="16">
        <v>30</v>
      </c>
      <c r="G43" s="57" t="s">
        <v>187</v>
      </c>
      <c r="H43" s="18">
        <f t="shared" si="7"/>
        <v>0</v>
      </c>
      <c r="I43" s="16">
        <f t="shared" si="8"/>
        <v>0.6</v>
      </c>
      <c r="J43" s="16">
        <v>0</v>
      </c>
      <c r="K43" s="16">
        <f t="shared" si="9"/>
        <v>0.6</v>
      </c>
      <c r="L43" s="33">
        <v>5.5564516129032269</v>
      </c>
      <c r="M43" s="34">
        <f t="shared" si="10"/>
        <v>6.1564516129032265</v>
      </c>
      <c r="N43" s="35">
        <f t="shared" si="12"/>
        <v>0</v>
      </c>
      <c r="O43" s="36">
        <f t="shared" si="11"/>
        <v>6.1564516129032265</v>
      </c>
      <c r="P43" s="4">
        <v>53</v>
      </c>
      <c r="Q43" s="4">
        <f>_xlfn.AGGREGATE(16,6,$O$5:$O$55,1-(P43-1)/$T$1)</f>
        <v>5.7907258064516114</v>
      </c>
      <c r="R43" s="4"/>
    </row>
    <row r="44" spans="1:24" ht="18.75">
      <c r="A44" s="13">
        <v>110</v>
      </c>
      <c r="B44" s="13">
        <v>1968703358</v>
      </c>
      <c r="C44" s="222" t="s">
        <v>361</v>
      </c>
      <c r="D44" s="251" t="s">
        <v>239</v>
      </c>
      <c r="E44" s="16">
        <v>4</v>
      </c>
      <c r="F44" s="16">
        <v>60</v>
      </c>
      <c r="G44" s="19" t="s">
        <v>333</v>
      </c>
      <c r="H44" s="18">
        <f t="shared" si="7"/>
        <v>5</v>
      </c>
      <c r="I44" s="16">
        <f t="shared" si="8"/>
        <v>1.2</v>
      </c>
      <c r="J44" s="16">
        <v>0</v>
      </c>
      <c r="K44" s="16">
        <f t="shared" si="9"/>
        <v>6.2</v>
      </c>
      <c r="L44" s="33">
        <v>7.9124999999999996</v>
      </c>
      <c r="M44" s="34">
        <f t="shared" si="10"/>
        <v>14.112500000000001</v>
      </c>
      <c r="N44" s="35">
        <f t="shared" si="12"/>
        <v>8.125</v>
      </c>
      <c r="O44" s="36">
        <f t="shared" si="11"/>
        <v>5.9875000000000007</v>
      </c>
      <c r="P44" s="18"/>
      <c r="Q44" s="18"/>
      <c r="R44" s="33"/>
    </row>
    <row r="45" spans="1:24" ht="18.75">
      <c r="A45" s="13">
        <v>116</v>
      </c>
      <c r="B45" s="13">
        <v>2122596917</v>
      </c>
      <c r="C45" s="222" t="s">
        <v>362</v>
      </c>
      <c r="D45" s="223" t="s">
        <v>217</v>
      </c>
      <c r="E45" s="16">
        <v>2</v>
      </c>
      <c r="F45" s="16">
        <v>60</v>
      </c>
      <c r="G45" s="23" t="s">
        <v>335</v>
      </c>
      <c r="H45" s="18">
        <f t="shared" si="7"/>
        <v>2</v>
      </c>
      <c r="I45" s="16">
        <f t="shared" si="8"/>
        <v>1.2</v>
      </c>
      <c r="J45" s="16">
        <v>0</v>
      </c>
      <c r="K45" s="16">
        <f t="shared" si="9"/>
        <v>3.2</v>
      </c>
      <c r="L45" s="33">
        <v>7.012500000000002</v>
      </c>
      <c r="M45" s="34">
        <f t="shared" si="10"/>
        <v>10.212500000000002</v>
      </c>
      <c r="N45" s="35">
        <f t="shared" si="12"/>
        <v>4.375</v>
      </c>
      <c r="O45" s="36">
        <f t="shared" si="11"/>
        <v>5.8375000000000021</v>
      </c>
      <c r="P45" s="18"/>
      <c r="Q45" s="18"/>
      <c r="R45" s="48"/>
    </row>
    <row r="46" spans="1:24" ht="18.75">
      <c r="A46" s="13">
        <v>187</v>
      </c>
      <c r="B46" s="13">
        <v>1241038267</v>
      </c>
      <c r="C46" s="222" t="s">
        <v>378</v>
      </c>
      <c r="D46" s="221"/>
      <c r="E46" s="16">
        <v>2</v>
      </c>
      <c r="F46" s="16">
        <v>60</v>
      </c>
      <c r="G46" s="57" t="s">
        <v>187</v>
      </c>
      <c r="H46" s="18">
        <f t="shared" si="7"/>
        <v>2</v>
      </c>
      <c r="I46" s="16">
        <f t="shared" si="8"/>
        <v>1.2</v>
      </c>
      <c r="J46" s="16">
        <v>0</v>
      </c>
      <c r="K46" s="16">
        <f t="shared" si="9"/>
        <v>3.2</v>
      </c>
      <c r="L46" s="33">
        <v>2.5874999999999986</v>
      </c>
      <c r="M46" s="34">
        <f t="shared" si="10"/>
        <v>5.7874999999999988</v>
      </c>
      <c r="N46" s="35">
        <f t="shared" si="12"/>
        <v>0</v>
      </c>
      <c r="O46" s="36">
        <f t="shared" si="11"/>
        <v>5.7874999999999988</v>
      </c>
      <c r="P46" s="4"/>
      <c r="Q46" s="4"/>
      <c r="R46" s="4"/>
    </row>
    <row r="47" spans="1:24" ht="18.75">
      <c r="A47" s="13">
        <v>186</v>
      </c>
      <c r="B47" s="13">
        <v>595953188</v>
      </c>
      <c r="C47" s="222" t="s">
        <v>421</v>
      </c>
      <c r="D47" s="222" t="s">
        <v>418</v>
      </c>
      <c r="E47" s="16">
        <v>2</v>
      </c>
      <c r="F47" s="16">
        <v>60</v>
      </c>
      <c r="G47" s="57" t="s">
        <v>187</v>
      </c>
      <c r="H47" s="18">
        <f t="shared" si="7"/>
        <v>2</v>
      </c>
      <c r="I47" s="16">
        <f t="shared" si="8"/>
        <v>1.2</v>
      </c>
      <c r="J47" s="16">
        <v>0</v>
      </c>
      <c r="K47" s="16">
        <f t="shared" si="9"/>
        <v>3.2</v>
      </c>
      <c r="L47" s="33">
        <v>2.4750000000000014</v>
      </c>
      <c r="M47" s="34">
        <f t="shared" si="10"/>
        <v>5.6750000000000016</v>
      </c>
      <c r="N47" s="35">
        <f t="shared" si="12"/>
        <v>0</v>
      </c>
      <c r="O47" s="36">
        <f t="shared" si="11"/>
        <v>5.6750000000000016</v>
      </c>
      <c r="P47" s="4"/>
      <c r="Q47" s="4"/>
      <c r="R47" s="4"/>
    </row>
    <row r="48" spans="1:24" ht="18.75">
      <c r="A48" s="13">
        <v>192</v>
      </c>
      <c r="B48" s="13">
        <v>1725281178</v>
      </c>
      <c r="C48" s="222" t="s">
        <v>383</v>
      </c>
      <c r="D48" s="221"/>
      <c r="E48" s="16">
        <v>1</v>
      </c>
      <c r="F48" s="16">
        <v>60</v>
      </c>
      <c r="G48" s="57" t="s">
        <v>187</v>
      </c>
      <c r="H48" s="18">
        <f t="shared" si="7"/>
        <v>1</v>
      </c>
      <c r="I48" s="16">
        <f t="shared" si="8"/>
        <v>1.2</v>
      </c>
      <c r="J48" s="16">
        <v>0</v>
      </c>
      <c r="K48" s="16">
        <f t="shared" si="9"/>
        <v>2.2000000000000002</v>
      </c>
      <c r="L48" s="33">
        <v>3.4500000000000028</v>
      </c>
      <c r="M48" s="34">
        <f t="shared" si="10"/>
        <v>5.650000000000003</v>
      </c>
      <c r="N48" s="35">
        <f t="shared" si="12"/>
        <v>0</v>
      </c>
      <c r="O48" s="36">
        <f t="shared" si="11"/>
        <v>5.650000000000003</v>
      </c>
    </row>
    <row r="49" spans="1:18" ht="18.75">
      <c r="A49" s="13">
        <v>197</v>
      </c>
      <c r="B49" s="13">
        <v>2012003193</v>
      </c>
      <c r="C49" s="222" t="s">
        <v>388</v>
      </c>
      <c r="D49" s="221"/>
      <c r="E49" s="16">
        <v>2</v>
      </c>
      <c r="F49" s="16">
        <v>60</v>
      </c>
      <c r="G49" s="22" t="s">
        <v>334</v>
      </c>
      <c r="H49" s="18">
        <f t="shared" si="7"/>
        <v>2</v>
      </c>
      <c r="I49" s="16">
        <f t="shared" si="8"/>
        <v>1.2</v>
      </c>
      <c r="J49" s="16">
        <v>0</v>
      </c>
      <c r="K49" s="16">
        <f t="shared" si="9"/>
        <v>3.2</v>
      </c>
      <c r="L49" s="33">
        <v>8.6000000000000014</v>
      </c>
      <c r="M49" s="34">
        <f t="shared" si="10"/>
        <v>11.8</v>
      </c>
      <c r="N49" s="35">
        <f t="shared" si="12"/>
        <v>6.25</v>
      </c>
      <c r="O49" s="36">
        <f t="shared" si="11"/>
        <v>5.5500000000000007</v>
      </c>
    </row>
    <row r="50" spans="1:18" ht="18.75">
      <c r="A50" s="13">
        <v>190</v>
      </c>
      <c r="B50" s="13">
        <v>684634207</v>
      </c>
      <c r="C50" s="222" t="s">
        <v>381</v>
      </c>
      <c r="D50" s="222"/>
      <c r="E50" s="16">
        <v>4</v>
      </c>
      <c r="F50" s="16">
        <v>60</v>
      </c>
      <c r="G50" s="22" t="s">
        <v>334</v>
      </c>
      <c r="H50" s="18">
        <f t="shared" si="7"/>
        <v>5</v>
      </c>
      <c r="I50" s="16">
        <f t="shared" si="8"/>
        <v>1.2</v>
      </c>
      <c r="J50" s="16">
        <v>0</v>
      </c>
      <c r="K50" s="16">
        <f t="shared" si="9"/>
        <v>6.2</v>
      </c>
      <c r="L50" s="33">
        <v>7.2749999999999995</v>
      </c>
      <c r="M50" s="34">
        <f t="shared" si="10"/>
        <v>13.475</v>
      </c>
      <c r="N50" s="35">
        <f>VLOOKUP(G49,$S$3:$T$10,2,FALSE)</f>
        <v>6.25</v>
      </c>
      <c r="O50" s="36">
        <f t="shared" si="11"/>
        <v>7.2249999999999996</v>
      </c>
    </row>
    <row r="51" spans="1:18" ht="18.75">
      <c r="A51" s="13">
        <v>184</v>
      </c>
      <c r="B51" s="13">
        <v>1814130074</v>
      </c>
      <c r="C51" s="222" t="s">
        <v>375</v>
      </c>
      <c r="D51" s="221"/>
      <c r="E51" s="16">
        <v>2</v>
      </c>
      <c r="F51" s="16">
        <v>60</v>
      </c>
      <c r="G51" s="57" t="s">
        <v>187</v>
      </c>
      <c r="H51" s="18">
        <f t="shared" si="7"/>
        <v>2</v>
      </c>
      <c r="I51" s="16">
        <f t="shared" si="8"/>
        <v>1.2</v>
      </c>
      <c r="J51" s="16">
        <v>0</v>
      </c>
      <c r="K51" s="16">
        <f t="shared" si="9"/>
        <v>3.2</v>
      </c>
      <c r="L51" s="33">
        <v>2.0999999999999979</v>
      </c>
      <c r="M51" s="34">
        <f t="shared" si="10"/>
        <v>5.299999999999998</v>
      </c>
      <c r="N51" s="35">
        <f t="shared" ref="N51:N60" si="13">VLOOKUP(G51,$S$3:$T$10,2,FALSE)</f>
        <v>0</v>
      </c>
      <c r="O51" s="36">
        <f t="shared" si="11"/>
        <v>5.299999999999998</v>
      </c>
    </row>
    <row r="52" spans="1:18" ht="20.25">
      <c r="A52" s="13">
        <v>213</v>
      </c>
      <c r="B52" s="13">
        <v>311361673</v>
      </c>
      <c r="C52" s="222" t="s">
        <v>349</v>
      </c>
      <c r="E52" s="16">
        <v>2</v>
      </c>
      <c r="F52" s="16">
        <v>10</v>
      </c>
      <c r="G52" s="22" t="s">
        <v>334</v>
      </c>
      <c r="H52" s="18">
        <f t="shared" si="7"/>
        <v>2</v>
      </c>
      <c r="I52" s="16">
        <f t="shared" si="8"/>
        <v>0.2</v>
      </c>
      <c r="J52" s="16">
        <v>0</v>
      </c>
      <c r="K52" s="16">
        <f t="shared" si="9"/>
        <v>2.2000000000000002</v>
      </c>
      <c r="L52" s="33">
        <v>9.0999999999999979</v>
      </c>
      <c r="M52" s="34">
        <f t="shared" si="10"/>
        <v>11.299999999999997</v>
      </c>
      <c r="N52" s="35">
        <f t="shared" si="13"/>
        <v>6.25</v>
      </c>
      <c r="O52" s="36">
        <f t="shared" si="11"/>
        <v>5.0499999999999972</v>
      </c>
    </row>
    <row r="53" spans="1:18" ht="18.75">
      <c r="A53" s="13">
        <v>200</v>
      </c>
      <c r="B53" s="13">
        <v>967589156</v>
      </c>
      <c r="C53" s="222" t="s">
        <v>390</v>
      </c>
      <c r="D53" s="221"/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8"/>
        <v>0</v>
      </c>
      <c r="J53" s="16">
        <v>0</v>
      </c>
      <c r="K53" s="16">
        <f t="shared" si="9"/>
        <v>0</v>
      </c>
      <c r="L53" s="33">
        <v>5</v>
      </c>
      <c r="M53" s="34">
        <f t="shared" si="10"/>
        <v>5</v>
      </c>
      <c r="N53" s="35">
        <f t="shared" si="13"/>
        <v>0</v>
      </c>
      <c r="O53" s="36">
        <f t="shared" si="11"/>
        <v>5</v>
      </c>
    </row>
    <row r="54" spans="1:18" ht="18.75">
      <c r="A54" s="13">
        <v>199</v>
      </c>
      <c r="B54" s="13">
        <v>1190213504</v>
      </c>
      <c r="C54" s="222" t="s">
        <v>400</v>
      </c>
      <c r="D54" s="221"/>
      <c r="E54" s="16">
        <v>0</v>
      </c>
      <c r="F54" s="16">
        <v>30</v>
      </c>
      <c r="G54" s="57" t="s">
        <v>187</v>
      </c>
      <c r="H54" s="18">
        <f t="shared" si="7"/>
        <v>0</v>
      </c>
      <c r="I54" s="16">
        <f t="shared" si="8"/>
        <v>0.6</v>
      </c>
      <c r="J54" s="16">
        <v>0</v>
      </c>
      <c r="K54" s="16">
        <f t="shared" si="9"/>
        <v>0.6</v>
      </c>
      <c r="L54" s="33">
        <v>4.2</v>
      </c>
      <c r="M54" s="34">
        <f t="shared" si="10"/>
        <v>4.8</v>
      </c>
      <c r="N54" s="35">
        <f t="shared" si="13"/>
        <v>0</v>
      </c>
      <c r="O54" s="36">
        <f t="shared" si="11"/>
        <v>4.8</v>
      </c>
    </row>
    <row r="55" spans="1:18" ht="18.75">
      <c r="A55" s="13">
        <v>201</v>
      </c>
      <c r="B55" s="13">
        <v>251334814</v>
      </c>
      <c r="C55" s="222" t="s">
        <v>391</v>
      </c>
      <c r="D55" s="221"/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8"/>
        <v>0</v>
      </c>
      <c r="J55" s="16">
        <v>0</v>
      </c>
      <c r="K55" s="16">
        <f t="shared" si="9"/>
        <v>0</v>
      </c>
      <c r="L55" s="33">
        <v>4.5</v>
      </c>
      <c r="M55" s="34">
        <f t="shared" si="10"/>
        <v>4.5</v>
      </c>
      <c r="N55" s="35">
        <f t="shared" si="13"/>
        <v>0</v>
      </c>
      <c r="O55" s="36">
        <f t="shared" si="11"/>
        <v>4.5</v>
      </c>
    </row>
    <row r="56" spans="1:18" ht="18.75">
      <c r="A56" s="13">
        <v>209</v>
      </c>
      <c r="B56" s="13">
        <v>1525950050</v>
      </c>
      <c r="C56" s="222" t="s">
        <v>408</v>
      </c>
      <c r="D56" s="222" t="s">
        <v>402</v>
      </c>
      <c r="E56" s="16">
        <v>1</v>
      </c>
      <c r="F56" s="16">
        <v>60</v>
      </c>
      <c r="G56" s="57" t="s">
        <v>187</v>
      </c>
      <c r="H56" s="18">
        <f t="shared" si="7"/>
        <v>1</v>
      </c>
      <c r="I56" s="16">
        <f t="shared" si="8"/>
        <v>1.2</v>
      </c>
      <c r="J56" s="16">
        <v>0</v>
      </c>
      <c r="K56" s="16">
        <f t="shared" si="9"/>
        <v>2.2000000000000002</v>
      </c>
      <c r="L56" s="33">
        <v>1.7875000000000014</v>
      </c>
      <c r="M56" s="34">
        <f t="shared" si="10"/>
        <v>3.9875000000000016</v>
      </c>
      <c r="N56" s="35">
        <f t="shared" si="13"/>
        <v>0</v>
      </c>
      <c r="O56" s="36">
        <f t="shared" si="11"/>
        <v>3.9875000000000016</v>
      </c>
    </row>
    <row r="57" spans="1:18" ht="18.75">
      <c r="A57" s="13">
        <v>152</v>
      </c>
      <c r="B57" s="13">
        <v>808637979</v>
      </c>
      <c r="C57" s="222" t="s">
        <v>288</v>
      </c>
      <c r="D57" s="222" t="s">
        <v>277</v>
      </c>
      <c r="E57" s="16">
        <v>0</v>
      </c>
      <c r="F57" s="16">
        <v>30</v>
      </c>
      <c r="G57" s="57" t="s">
        <v>187</v>
      </c>
      <c r="H57" s="18">
        <f t="shared" si="7"/>
        <v>0</v>
      </c>
      <c r="I57" s="16">
        <f t="shared" si="8"/>
        <v>0.6</v>
      </c>
      <c r="J57" s="16">
        <v>0</v>
      </c>
      <c r="K57" s="16">
        <f t="shared" si="9"/>
        <v>0.6</v>
      </c>
      <c r="L57" s="33">
        <v>3.34</v>
      </c>
      <c r="M57" s="34">
        <f t="shared" si="10"/>
        <v>3.94</v>
      </c>
      <c r="N57" s="35">
        <f t="shared" si="13"/>
        <v>0</v>
      </c>
      <c r="O57" s="36">
        <f t="shared" si="11"/>
        <v>3.94</v>
      </c>
    </row>
    <row r="58" spans="1:18" ht="18.75">
      <c r="A58" s="13">
        <v>141</v>
      </c>
      <c r="B58" s="13">
        <v>1190305158</v>
      </c>
      <c r="C58" s="222" t="s">
        <v>261</v>
      </c>
      <c r="D58" s="225"/>
      <c r="E58" s="16">
        <v>0</v>
      </c>
      <c r="F58" s="16">
        <v>40</v>
      </c>
      <c r="G58" s="57" t="s">
        <v>187</v>
      </c>
      <c r="H58" s="18">
        <f t="shared" si="7"/>
        <v>0</v>
      </c>
      <c r="I58" s="16">
        <f t="shared" si="8"/>
        <v>0.8</v>
      </c>
      <c r="J58" s="16">
        <v>0</v>
      </c>
      <c r="K58" s="16">
        <f t="shared" si="9"/>
        <v>0.8</v>
      </c>
      <c r="L58" s="33">
        <v>3.0999999999999996</v>
      </c>
      <c r="M58" s="34">
        <f t="shared" si="10"/>
        <v>3.8999999999999995</v>
      </c>
      <c r="N58" s="35">
        <f t="shared" si="13"/>
        <v>0</v>
      </c>
      <c r="O58" s="36">
        <f t="shared" si="11"/>
        <v>3.8999999999999995</v>
      </c>
      <c r="P58" s="64"/>
      <c r="Q58" s="64"/>
      <c r="R58" s="67"/>
    </row>
    <row r="59" spans="1:18" ht="18.75">
      <c r="A59" s="14">
        <v>33</v>
      </c>
      <c r="B59" s="13">
        <v>1006436515</v>
      </c>
      <c r="C59" s="222" t="s">
        <v>355</v>
      </c>
      <c r="D59" s="223" t="s">
        <v>79</v>
      </c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8"/>
        <v>0</v>
      </c>
      <c r="J59" s="16">
        <v>0</v>
      </c>
      <c r="K59" s="16">
        <f t="shared" si="9"/>
        <v>0</v>
      </c>
      <c r="L59" s="33">
        <v>3.45</v>
      </c>
      <c r="M59" s="34">
        <f t="shared" si="10"/>
        <v>3.45</v>
      </c>
      <c r="N59" s="35">
        <f t="shared" si="13"/>
        <v>0</v>
      </c>
      <c r="O59" s="36">
        <f t="shared" si="11"/>
        <v>3.45</v>
      </c>
      <c r="P59" s="64"/>
      <c r="Q59" s="64"/>
    </row>
    <row r="60" spans="1:18" ht="18.75">
      <c r="A60" s="13">
        <v>143</v>
      </c>
      <c r="B60" s="13">
        <v>1963007427</v>
      </c>
      <c r="C60" s="222" t="s">
        <v>367</v>
      </c>
      <c r="D60" s="222" t="s">
        <v>270</v>
      </c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8"/>
        <v>0</v>
      </c>
      <c r="J60" s="16">
        <v>0</v>
      </c>
      <c r="K60" s="16">
        <f t="shared" si="9"/>
        <v>0</v>
      </c>
      <c r="L60" s="33">
        <v>3.3374999999999995</v>
      </c>
      <c r="M60" s="34">
        <f t="shared" si="10"/>
        <v>3.3374999999999995</v>
      </c>
      <c r="N60" s="35">
        <f t="shared" si="13"/>
        <v>0</v>
      </c>
      <c r="O60" s="36">
        <f t="shared" si="11"/>
        <v>3.3374999999999995</v>
      </c>
      <c r="P60" s="64"/>
      <c r="Q60" s="64"/>
      <c r="R60" s="67"/>
    </row>
    <row r="61" spans="1:18" ht="18.75">
      <c r="A61" s="14">
        <v>103</v>
      </c>
      <c r="B61" s="13">
        <v>1540443440</v>
      </c>
      <c r="C61" s="223" t="s">
        <v>326</v>
      </c>
      <c r="D61" s="223" t="s">
        <v>193</v>
      </c>
      <c r="E61" s="16">
        <v>3</v>
      </c>
      <c r="F61" s="16">
        <v>40</v>
      </c>
      <c r="G61" s="57" t="s">
        <v>187</v>
      </c>
      <c r="H61" s="18">
        <f t="shared" si="7"/>
        <v>3.5</v>
      </c>
      <c r="I61" s="16">
        <f t="shared" si="8"/>
        <v>0.8</v>
      </c>
      <c r="J61" s="16">
        <v>0</v>
      </c>
      <c r="K61" s="16">
        <f t="shared" si="9"/>
        <v>4.3</v>
      </c>
      <c r="L61" s="33">
        <v>2.6625000000000014</v>
      </c>
      <c r="M61" s="34">
        <f t="shared" si="10"/>
        <v>6.9625000000000012</v>
      </c>
      <c r="N61" s="35">
        <f>VLOOKUP(G60,$S$3:$T$10,2,FALSE)</f>
        <v>0</v>
      </c>
      <c r="O61" s="36">
        <f t="shared" si="11"/>
        <v>6.9625000000000012</v>
      </c>
      <c r="P61" s="64"/>
      <c r="Q61" s="64"/>
      <c r="R61" s="64"/>
    </row>
    <row r="62" spans="1:18" ht="18.75">
      <c r="A62" s="13">
        <v>207</v>
      </c>
      <c r="B62" s="13">
        <v>721273803</v>
      </c>
      <c r="C62" s="226" t="s">
        <v>399</v>
      </c>
      <c r="D62" s="221"/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8"/>
        <v>0</v>
      </c>
      <c r="J62" s="16">
        <v>0</v>
      </c>
      <c r="K62" s="16">
        <f t="shared" si="9"/>
        <v>0</v>
      </c>
      <c r="L62" s="33">
        <v>1.425</v>
      </c>
      <c r="M62" s="34">
        <f t="shared" si="10"/>
        <v>1.425</v>
      </c>
      <c r="N62" s="35">
        <f t="shared" ref="N62:N82" si="14">VLOOKUP(G62,$S$3:$T$10,2,FALSE)</f>
        <v>0</v>
      </c>
      <c r="O62" s="36">
        <f t="shared" si="11"/>
        <v>1.425</v>
      </c>
    </row>
    <row r="63" spans="1:18" ht="18.75">
      <c r="A63" s="13">
        <v>204</v>
      </c>
      <c r="B63" s="13">
        <v>1449474852</v>
      </c>
      <c r="C63" s="222" t="s">
        <v>394</v>
      </c>
      <c r="D63" s="221"/>
      <c r="E63" s="16">
        <v>0</v>
      </c>
      <c r="F63" s="16">
        <v>0</v>
      </c>
      <c r="G63" s="57" t="s">
        <v>187</v>
      </c>
      <c r="H63" s="18">
        <f t="shared" si="7"/>
        <v>0</v>
      </c>
      <c r="I63" s="16">
        <f t="shared" si="8"/>
        <v>0</v>
      </c>
      <c r="J63" s="16">
        <v>0</v>
      </c>
      <c r="K63" s="16">
        <f t="shared" si="9"/>
        <v>0</v>
      </c>
      <c r="L63" s="33">
        <v>1</v>
      </c>
      <c r="M63" s="34">
        <f t="shared" si="10"/>
        <v>1</v>
      </c>
      <c r="N63" s="35">
        <f t="shared" si="14"/>
        <v>0</v>
      </c>
      <c r="O63" s="36">
        <f t="shared" si="11"/>
        <v>1</v>
      </c>
    </row>
    <row r="64" spans="1:18" ht="18.75">
      <c r="A64" s="13">
        <v>212</v>
      </c>
      <c r="B64" s="13">
        <v>2133045883</v>
      </c>
      <c r="C64" s="222" t="s">
        <v>405</v>
      </c>
      <c r="D64" s="221"/>
      <c r="E64" s="16">
        <v>0</v>
      </c>
      <c r="F64" s="16">
        <v>0</v>
      </c>
      <c r="G64" s="57" t="s">
        <v>187</v>
      </c>
      <c r="H64" s="18">
        <f t="shared" si="7"/>
        <v>0</v>
      </c>
      <c r="I64" s="16">
        <f t="shared" si="8"/>
        <v>0</v>
      </c>
      <c r="J64" s="16">
        <v>0</v>
      </c>
      <c r="K64" s="16">
        <v>0</v>
      </c>
      <c r="L64" s="33">
        <v>1</v>
      </c>
      <c r="M64" s="34">
        <f t="shared" si="10"/>
        <v>1</v>
      </c>
      <c r="N64" s="35">
        <f t="shared" si="14"/>
        <v>0</v>
      </c>
      <c r="O64" s="36">
        <f t="shared" si="11"/>
        <v>1</v>
      </c>
    </row>
    <row r="65" spans="1:18" ht="18.75">
      <c r="A65" s="14">
        <v>122</v>
      </c>
      <c r="B65" s="13">
        <v>1940099728</v>
      </c>
      <c r="C65" s="223" t="s">
        <v>228</v>
      </c>
      <c r="D65" s="224"/>
      <c r="E65" s="16">
        <v>0</v>
      </c>
      <c r="F65" s="16">
        <v>0</v>
      </c>
      <c r="G65" s="57" t="s">
        <v>187</v>
      </c>
      <c r="H65" s="18">
        <f t="shared" si="7"/>
        <v>0</v>
      </c>
      <c r="I65" s="16">
        <f t="shared" si="8"/>
        <v>0</v>
      </c>
      <c r="J65" s="16">
        <v>0</v>
      </c>
      <c r="K65" s="16">
        <f t="shared" ref="K65:K82" si="15">SUM(I65+H65+J65)</f>
        <v>0</v>
      </c>
      <c r="L65" s="33">
        <v>0.4</v>
      </c>
      <c r="M65" s="34">
        <f t="shared" si="10"/>
        <v>0.4</v>
      </c>
      <c r="N65" s="35">
        <f t="shared" si="14"/>
        <v>0</v>
      </c>
      <c r="O65" s="36">
        <f t="shared" si="11"/>
        <v>0.4</v>
      </c>
      <c r="P65" s="64"/>
      <c r="Q65" s="64"/>
      <c r="R65" s="67"/>
    </row>
    <row r="66" spans="1:18" ht="18.75">
      <c r="A66" s="14">
        <v>1</v>
      </c>
      <c r="B66" s="13">
        <v>1782151946</v>
      </c>
      <c r="C66" s="222" t="s">
        <v>351</v>
      </c>
      <c r="D66" s="223" t="s">
        <v>26</v>
      </c>
      <c r="E66" s="16">
        <v>0</v>
      </c>
      <c r="F66" s="16">
        <v>0</v>
      </c>
      <c r="G66" s="57" t="s">
        <v>187</v>
      </c>
      <c r="H66" s="18">
        <f t="shared" si="7"/>
        <v>0</v>
      </c>
      <c r="I66" s="16">
        <f t="shared" si="8"/>
        <v>0</v>
      </c>
      <c r="J66" s="16">
        <v>0</v>
      </c>
      <c r="K66" s="16">
        <f t="shared" si="15"/>
        <v>0</v>
      </c>
      <c r="L66" s="33">
        <v>0</v>
      </c>
      <c r="M66" s="34">
        <f t="shared" si="10"/>
        <v>0</v>
      </c>
      <c r="N66" s="35">
        <f t="shared" si="14"/>
        <v>0</v>
      </c>
      <c r="O66" s="36">
        <f t="shared" si="11"/>
        <v>0</v>
      </c>
      <c r="P66" s="64"/>
      <c r="Q66" s="64"/>
      <c r="R66" s="64"/>
    </row>
    <row r="67" spans="1:18" ht="18.75">
      <c r="A67" s="14">
        <v>10</v>
      </c>
      <c r="B67" s="13">
        <v>2108977014</v>
      </c>
      <c r="C67" s="222" t="s">
        <v>353</v>
      </c>
      <c r="D67" s="223" t="s">
        <v>49</v>
      </c>
      <c r="E67" s="16">
        <v>0</v>
      </c>
      <c r="F67" s="16">
        <v>0</v>
      </c>
      <c r="G67" s="57" t="s">
        <v>187</v>
      </c>
      <c r="H67" s="18">
        <f t="shared" si="7"/>
        <v>0</v>
      </c>
      <c r="I67" s="16">
        <f t="shared" si="8"/>
        <v>0</v>
      </c>
      <c r="J67" s="16">
        <v>0</v>
      </c>
      <c r="K67" s="16">
        <f t="shared" si="15"/>
        <v>0</v>
      </c>
      <c r="L67" s="33">
        <v>0</v>
      </c>
      <c r="M67" s="34">
        <f t="shared" si="10"/>
        <v>0</v>
      </c>
      <c r="N67" s="35">
        <f t="shared" si="14"/>
        <v>0</v>
      </c>
      <c r="O67" s="36">
        <f t="shared" si="11"/>
        <v>0</v>
      </c>
      <c r="P67" s="64"/>
      <c r="Q67" s="64"/>
      <c r="R67" s="64"/>
    </row>
    <row r="68" spans="1:18" ht="18.75">
      <c r="A68" s="14">
        <v>34</v>
      </c>
      <c r="B68" s="13">
        <v>2021794494</v>
      </c>
      <c r="C68" s="223" t="s">
        <v>80</v>
      </c>
      <c r="D68" s="224"/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8"/>
        <v>0</v>
      </c>
      <c r="J68" s="16">
        <v>0</v>
      </c>
      <c r="K68" s="16">
        <f t="shared" si="15"/>
        <v>0</v>
      </c>
      <c r="L68" s="33">
        <v>0</v>
      </c>
      <c r="M68" s="34">
        <f t="shared" si="10"/>
        <v>0</v>
      </c>
      <c r="N68" s="35">
        <f t="shared" si="14"/>
        <v>0</v>
      </c>
      <c r="O68" s="36">
        <f t="shared" si="11"/>
        <v>0</v>
      </c>
      <c r="P68" s="64"/>
      <c r="Q68" s="64"/>
      <c r="R68" s="67"/>
    </row>
    <row r="69" spans="1:18" ht="18.75">
      <c r="A69" s="14">
        <v>43</v>
      </c>
      <c r="B69" s="13">
        <v>1853818182</v>
      </c>
      <c r="C69" s="223" t="s">
        <v>356</v>
      </c>
      <c r="D69" s="223" t="s">
        <v>89</v>
      </c>
      <c r="E69" s="16">
        <v>0</v>
      </c>
      <c r="F69" s="16">
        <v>0</v>
      </c>
      <c r="G69" s="57" t="s">
        <v>187</v>
      </c>
      <c r="H69" s="18">
        <f t="shared" ref="H69:H82" si="16">E69+IF(E69&gt;2,(E69-2)*0.5,0)</f>
        <v>0</v>
      </c>
      <c r="I69" s="16">
        <f t="shared" ref="I69:I82" si="17">F69/$T$14</f>
        <v>0</v>
      </c>
      <c r="J69" s="16">
        <v>0</v>
      </c>
      <c r="K69" s="16">
        <f t="shared" si="15"/>
        <v>0</v>
      </c>
      <c r="L69" s="33">
        <v>0</v>
      </c>
      <c r="M69" s="34">
        <f t="shared" ref="M69:M82" si="18">K69+L69</f>
        <v>0</v>
      </c>
      <c r="N69" s="35">
        <f t="shared" si="14"/>
        <v>0</v>
      </c>
      <c r="O69" s="36">
        <f t="shared" ref="O69:O82" si="19">M69-N69</f>
        <v>0</v>
      </c>
      <c r="P69" s="64"/>
      <c r="Q69" s="64"/>
    </row>
    <row r="70" spans="1:18" ht="18.75">
      <c r="A70" s="14">
        <v>49</v>
      </c>
      <c r="B70" s="13">
        <v>311361673</v>
      </c>
      <c r="C70" s="223" t="s">
        <v>358</v>
      </c>
      <c r="D70" s="224" t="s">
        <v>95</v>
      </c>
      <c r="E70" s="16">
        <v>0</v>
      </c>
      <c r="F70" s="16">
        <v>0</v>
      </c>
      <c r="G70" s="57" t="s">
        <v>187</v>
      </c>
      <c r="H70" s="18">
        <f t="shared" si="16"/>
        <v>0</v>
      </c>
      <c r="I70" s="16">
        <f t="shared" si="17"/>
        <v>0</v>
      </c>
      <c r="J70" s="16">
        <v>0</v>
      </c>
      <c r="K70" s="16">
        <f t="shared" si="15"/>
        <v>0</v>
      </c>
      <c r="L70" s="33">
        <v>0</v>
      </c>
      <c r="M70" s="34">
        <f t="shared" si="18"/>
        <v>0</v>
      </c>
      <c r="N70" s="35">
        <f t="shared" si="14"/>
        <v>0</v>
      </c>
      <c r="O70" s="36">
        <f t="shared" si="19"/>
        <v>0</v>
      </c>
      <c r="P70" s="64"/>
      <c r="Q70" s="64"/>
      <c r="R70" s="64"/>
    </row>
    <row r="71" spans="1:18" ht="18.75">
      <c r="A71" s="14">
        <v>53</v>
      </c>
      <c r="B71" s="13">
        <v>500959924</v>
      </c>
      <c r="C71" s="222" t="s">
        <v>359</v>
      </c>
      <c r="D71" s="224" t="s">
        <v>99</v>
      </c>
      <c r="E71" s="16">
        <v>0</v>
      </c>
      <c r="F71" s="16">
        <v>0</v>
      </c>
      <c r="G71" s="57" t="s">
        <v>187</v>
      </c>
      <c r="H71" s="18">
        <f t="shared" si="16"/>
        <v>0</v>
      </c>
      <c r="I71" s="16">
        <f t="shared" si="17"/>
        <v>0</v>
      </c>
      <c r="J71" s="16">
        <v>0</v>
      </c>
      <c r="K71" s="16">
        <f t="shared" si="15"/>
        <v>0</v>
      </c>
      <c r="L71" s="33">
        <v>0</v>
      </c>
      <c r="M71" s="34">
        <f t="shared" si="18"/>
        <v>0</v>
      </c>
      <c r="N71" s="35">
        <f t="shared" si="14"/>
        <v>0</v>
      </c>
      <c r="O71" s="36">
        <f t="shared" si="19"/>
        <v>0</v>
      </c>
      <c r="P71" s="64"/>
      <c r="Q71" s="64"/>
      <c r="R71" s="64"/>
    </row>
    <row r="72" spans="1:18" ht="18.75">
      <c r="A72" s="14">
        <v>92</v>
      </c>
      <c r="B72" s="13">
        <v>1367873925</v>
      </c>
      <c r="C72" s="222" t="s">
        <v>398</v>
      </c>
      <c r="D72" s="223" t="s">
        <v>191</v>
      </c>
      <c r="E72" s="16">
        <v>0</v>
      </c>
      <c r="F72" s="16">
        <v>0</v>
      </c>
      <c r="G72" s="57" t="s">
        <v>187</v>
      </c>
      <c r="H72" s="18">
        <f t="shared" si="16"/>
        <v>0</v>
      </c>
      <c r="I72" s="16">
        <f t="shared" si="17"/>
        <v>0</v>
      </c>
      <c r="J72" s="16">
        <v>0</v>
      </c>
      <c r="K72" s="16">
        <f t="shared" si="15"/>
        <v>0</v>
      </c>
      <c r="L72" s="33">
        <v>0</v>
      </c>
      <c r="M72" s="34">
        <f t="shared" si="18"/>
        <v>0</v>
      </c>
      <c r="N72" s="35">
        <f t="shared" si="14"/>
        <v>0</v>
      </c>
      <c r="O72" s="36">
        <f t="shared" si="19"/>
        <v>0</v>
      </c>
      <c r="P72" s="64"/>
      <c r="Q72" s="64"/>
      <c r="R72" s="67"/>
    </row>
    <row r="73" spans="1:18" ht="18.75">
      <c r="A73" s="13">
        <v>118</v>
      </c>
      <c r="B73" s="13">
        <v>2018112397</v>
      </c>
      <c r="C73" s="222" t="s">
        <v>342</v>
      </c>
      <c r="D73" s="223" t="s">
        <v>290</v>
      </c>
      <c r="E73" s="16">
        <v>0</v>
      </c>
      <c r="F73" s="16">
        <v>0</v>
      </c>
      <c r="G73" s="57" t="s">
        <v>187</v>
      </c>
      <c r="H73" s="18">
        <f t="shared" si="16"/>
        <v>0</v>
      </c>
      <c r="I73" s="16">
        <f t="shared" si="17"/>
        <v>0</v>
      </c>
      <c r="J73" s="16">
        <v>0</v>
      </c>
      <c r="K73" s="16">
        <f t="shared" si="15"/>
        <v>0</v>
      </c>
      <c r="L73" s="33">
        <v>0</v>
      </c>
      <c r="M73" s="34">
        <f t="shared" si="18"/>
        <v>0</v>
      </c>
      <c r="N73" s="35">
        <f t="shared" si="14"/>
        <v>0</v>
      </c>
      <c r="O73" s="36">
        <f t="shared" si="19"/>
        <v>0</v>
      </c>
      <c r="P73" s="64"/>
      <c r="Q73" s="64"/>
      <c r="R73" s="86"/>
    </row>
    <row r="74" spans="1:18" ht="18.75">
      <c r="A74" s="13">
        <v>127</v>
      </c>
      <c r="B74" s="13">
        <v>615908706</v>
      </c>
      <c r="C74" s="222" t="s">
        <v>364</v>
      </c>
      <c r="D74" s="225" t="s">
        <v>240</v>
      </c>
      <c r="E74" s="16">
        <v>0</v>
      </c>
      <c r="F74" s="16">
        <v>0</v>
      </c>
      <c r="G74" s="57" t="s">
        <v>187</v>
      </c>
      <c r="H74" s="18">
        <f t="shared" si="16"/>
        <v>0</v>
      </c>
      <c r="I74" s="16">
        <f t="shared" si="17"/>
        <v>0</v>
      </c>
      <c r="J74" s="16">
        <v>0</v>
      </c>
      <c r="K74" s="16">
        <f t="shared" si="15"/>
        <v>0</v>
      </c>
      <c r="L74" s="33">
        <v>0</v>
      </c>
      <c r="M74" s="34">
        <f t="shared" si="18"/>
        <v>0</v>
      </c>
      <c r="N74" s="35">
        <f t="shared" si="14"/>
        <v>0</v>
      </c>
      <c r="O74" s="36">
        <f t="shared" si="19"/>
        <v>0</v>
      </c>
      <c r="P74" s="64"/>
      <c r="Q74" s="64"/>
      <c r="R74" s="67"/>
    </row>
    <row r="75" spans="1:18" ht="18.75">
      <c r="A75" s="13">
        <v>155</v>
      </c>
      <c r="B75" s="13">
        <v>1532576874</v>
      </c>
      <c r="C75" s="222" t="s">
        <v>368</v>
      </c>
      <c r="D75" s="222" t="s">
        <v>283</v>
      </c>
      <c r="E75" s="16">
        <v>0</v>
      </c>
      <c r="F75" s="16">
        <v>0</v>
      </c>
      <c r="G75" s="57" t="s">
        <v>187</v>
      </c>
      <c r="H75" s="18">
        <f t="shared" si="16"/>
        <v>0</v>
      </c>
      <c r="I75" s="16">
        <f t="shared" si="17"/>
        <v>0</v>
      </c>
      <c r="J75" s="16">
        <v>0</v>
      </c>
      <c r="K75" s="16">
        <f t="shared" si="15"/>
        <v>0</v>
      </c>
      <c r="L75" s="33">
        <v>0</v>
      </c>
      <c r="M75" s="34">
        <f t="shared" si="18"/>
        <v>0</v>
      </c>
      <c r="N75" s="35">
        <f t="shared" si="14"/>
        <v>0</v>
      </c>
      <c r="O75" s="36">
        <f t="shared" si="19"/>
        <v>0</v>
      </c>
    </row>
    <row r="76" spans="1:18" ht="18.75">
      <c r="A76" s="13">
        <v>164</v>
      </c>
      <c r="B76" s="13">
        <v>1005320430</v>
      </c>
      <c r="C76" s="222" t="s">
        <v>294</v>
      </c>
      <c r="D76" s="220"/>
      <c r="E76" s="16">
        <v>0</v>
      </c>
      <c r="F76" s="16">
        <v>0</v>
      </c>
      <c r="G76" s="57" t="s">
        <v>187</v>
      </c>
      <c r="H76" s="18">
        <f t="shared" si="16"/>
        <v>0</v>
      </c>
      <c r="I76" s="16">
        <f t="shared" si="17"/>
        <v>0</v>
      </c>
      <c r="J76" s="16">
        <v>0</v>
      </c>
      <c r="K76" s="16">
        <f t="shared" si="15"/>
        <v>0</v>
      </c>
      <c r="L76" s="33">
        <v>0</v>
      </c>
      <c r="M76" s="34">
        <f t="shared" si="18"/>
        <v>0</v>
      </c>
      <c r="N76" s="35">
        <f t="shared" si="14"/>
        <v>0</v>
      </c>
      <c r="O76" s="36">
        <f t="shared" si="19"/>
        <v>0</v>
      </c>
    </row>
    <row r="77" spans="1:18" ht="18.75">
      <c r="A77" s="13">
        <v>169</v>
      </c>
      <c r="B77" s="13">
        <v>1280938546</v>
      </c>
      <c r="C77" s="222" t="s">
        <v>370</v>
      </c>
      <c r="D77" s="220"/>
      <c r="E77" s="16">
        <v>0</v>
      </c>
      <c r="F77" s="16">
        <v>0</v>
      </c>
      <c r="G77" s="57" t="s">
        <v>187</v>
      </c>
      <c r="H77" s="18">
        <f t="shared" si="16"/>
        <v>0</v>
      </c>
      <c r="I77" s="16">
        <f t="shared" si="17"/>
        <v>0</v>
      </c>
      <c r="J77" s="16">
        <v>0</v>
      </c>
      <c r="K77" s="16">
        <f t="shared" si="15"/>
        <v>0</v>
      </c>
      <c r="L77" s="33">
        <v>0</v>
      </c>
      <c r="M77" s="34">
        <f t="shared" si="18"/>
        <v>0</v>
      </c>
      <c r="N77" s="35">
        <f t="shared" si="14"/>
        <v>0</v>
      </c>
      <c r="O77" s="36">
        <f t="shared" si="19"/>
        <v>0</v>
      </c>
    </row>
    <row r="78" spans="1:18" ht="18.75">
      <c r="A78" s="13">
        <v>170</v>
      </c>
      <c r="B78" s="13">
        <v>1659068972</v>
      </c>
      <c r="C78" s="222" t="s">
        <v>320</v>
      </c>
      <c r="D78" s="221"/>
      <c r="E78" s="16">
        <v>0</v>
      </c>
      <c r="F78" s="16">
        <v>0</v>
      </c>
      <c r="G78" s="57" t="s">
        <v>187</v>
      </c>
      <c r="H78" s="18">
        <f t="shared" si="16"/>
        <v>0</v>
      </c>
      <c r="I78" s="16">
        <f t="shared" si="17"/>
        <v>0</v>
      </c>
      <c r="J78" s="16">
        <v>0</v>
      </c>
      <c r="K78" s="16">
        <f t="shared" si="15"/>
        <v>0</v>
      </c>
      <c r="L78" s="33">
        <v>0</v>
      </c>
      <c r="M78" s="34">
        <f t="shared" si="18"/>
        <v>0</v>
      </c>
      <c r="N78" s="35">
        <f t="shared" si="14"/>
        <v>0</v>
      </c>
      <c r="O78" s="36">
        <f t="shared" si="19"/>
        <v>0</v>
      </c>
    </row>
    <row r="79" spans="1:18" ht="18.75">
      <c r="A79" s="13">
        <v>173</v>
      </c>
      <c r="B79" s="13">
        <v>1106175185</v>
      </c>
      <c r="C79" s="222" t="s">
        <v>329</v>
      </c>
      <c r="D79" s="221"/>
      <c r="E79" s="16">
        <v>0</v>
      </c>
      <c r="F79" s="16">
        <v>0</v>
      </c>
      <c r="G79" s="57" t="s">
        <v>187</v>
      </c>
      <c r="H79" s="18">
        <f t="shared" si="16"/>
        <v>0</v>
      </c>
      <c r="I79" s="16">
        <f t="shared" si="17"/>
        <v>0</v>
      </c>
      <c r="J79" s="16">
        <v>0</v>
      </c>
      <c r="K79" s="16">
        <f t="shared" si="15"/>
        <v>0</v>
      </c>
      <c r="L79" s="33">
        <v>0</v>
      </c>
      <c r="M79" s="34">
        <f t="shared" si="18"/>
        <v>0</v>
      </c>
      <c r="N79" s="35">
        <f t="shared" si="14"/>
        <v>0</v>
      </c>
      <c r="O79" s="36">
        <f t="shared" si="19"/>
        <v>0</v>
      </c>
    </row>
    <row r="80" spans="1:18" ht="18.75">
      <c r="A80" s="13">
        <v>176</v>
      </c>
      <c r="B80" s="13">
        <v>128748910</v>
      </c>
      <c r="C80" s="222" t="s">
        <v>328</v>
      </c>
      <c r="D80" s="221"/>
      <c r="E80" s="16">
        <v>0</v>
      </c>
      <c r="F80" s="16">
        <v>0</v>
      </c>
      <c r="G80" s="57" t="s">
        <v>187</v>
      </c>
      <c r="H80" s="18">
        <f t="shared" si="16"/>
        <v>0</v>
      </c>
      <c r="I80" s="16">
        <f t="shared" si="17"/>
        <v>0</v>
      </c>
      <c r="J80" s="16">
        <v>0</v>
      </c>
      <c r="K80" s="16">
        <f t="shared" si="15"/>
        <v>0</v>
      </c>
      <c r="L80" s="33">
        <v>0</v>
      </c>
      <c r="M80" s="34">
        <f t="shared" si="18"/>
        <v>0</v>
      </c>
      <c r="N80" s="35">
        <f t="shared" si="14"/>
        <v>0</v>
      </c>
      <c r="O80" s="36">
        <f t="shared" si="19"/>
        <v>0</v>
      </c>
    </row>
    <row r="81" spans="1:15" ht="18.75">
      <c r="A81" s="13">
        <v>181</v>
      </c>
      <c r="B81" s="13">
        <v>1467442697</v>
      </c>
      <c r="C81" s="222" t="s">
        <v>341</v>
      </c>
      <c r="D81" s="221"/>
      <c r="E81" s="16">
        <v>0</v>
      </c>
      <c r="F81" s="16">
        <v>0</v>
      </c>
      <c r="G81" s="57" t="s">
        <v>187</v>
      </c>
      <c r="H81" s="18">
        <f t="shared" si="16"/>
        <v>0</v>
      </c>
      <c r="I81" s="16">
        <f t="shared" si="17"/>
        <v>0</v>
      </c>
      <c r="J81" s="16">
        <v>0</v>
      </c>
      <c r="K81" s="16">
        <f t="shared" si="15"/>
        <v>0</v>
      </c>
      <c r="L81" s="33">
        <v>0</v>
      </c>
      <c r="M81" s="34">
        <f t="shared" si="18"/>
        <v>0</v>
      </c>
      <c r="N81" s="35">
        <f t="shared" si="14"/>
        <v>0</v>
      </c>
      <c r="O81" s="36">
        <f t="shared" si="19"/>
        <v>0</v>
      </c>
    </row>
    <row r="82" spans="1:15" ht="18.75">
      <c r="A82" s="13">
        <v>180</v>
      </c>
      <c r="B82" s="13">
        <v>24633249</v>
      </c>
      <c r="C82" s="223" t="s">
        <v>339</v>
      </c>
      <c r="D82" s="221"/>
      <c r="E82" s="16">
        <v>0</v>
      </c>
      <c r="F82" s="16">
        <v>0</v>
      </c>
      <c r="G82" s="57" t="s">
        <v>187</v>
      </c>
      <c r="H82" s="18">
        <f t="shared" si="16"/>
        <v>0</v>
      </c>
      <c r="I82" s="16">
        <f t="shared" si="17"/>
        <v>0</v>
      </c>
      <c r="J82" s="16">
        <v>0</v>
      </c>
      <c r="K82" s="16">
        <f t="shared" si="15"/>
        <v>0</v>
      </c>
      <c r="L82" s="33">
        <v>-3.125</v>
      </c>
      <c r="M82" s="34">
        <f t="shared" si="18"/>
        <v>-3.125</v>
      </c>
      <c r="N82" s="35">
        <f t="shared" si="14"/>
        <v>0</v>
      </c>
      <c r="O82" s="36">
        <f t="shared" si="19"/>
        <v>-3.125</v>
      </c>
    </row>
  </sheetData>
  <autoFilter ref="A4:R82" xr:uid="{00000000-0009-0000-0000-00002E000000}">
    <sortState xmlns:xlrd2="http://schemas.microsoft.com/office/spreadsheetml/2017/richdata2" ref="A5:R82">
      <sortCondition descending="1" ref="O4:O82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2">
    <cfRule type="cellIs" dxfId="79" priority="2" operator="lessThan">
      <formula>1</formula>
    </cfRule>
  </conditionalFormatting>
  <conditionalFormatting sqref="J80:J82">
    <cfRule type="cellIs" dxfId="78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21B2-DC68-4CF3-86B0-89396757ADFA}">
  <sheetPr codeName="Sheet61"/>
  <dimension ref="A1:X83"/>
  <sheetViews>
    <sheetView topLeftCell="A49" zoomScale="85" zoomScaleNormal="85" workbookViewId="0">
      <selection activeCell="O5" sqref="O5:O83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活动中心2020年11月21日分包贡献明细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91"/>
      <c r="Q1" s="291"/>
      <c r="R1" s="291"/>
      <c r="S1" s="38" t="s">
        <v>104</v>
      </c>
      <c r="T1" s="5">
        <v>62</v>
      </c>
      <c r="U1" s="3"/>
      <c r="V1" s="3"/>
      <c r="W1" s="3"/>
      <c r="X1" s="3"/>
    </row>
    <row r="2" spans="1:24" ht="135" customHeight="1">
      <c r="A2" s="590" t="s">
        <v>423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292"/>
      <c r="Q2" s="292"/>
      <c r="R2" s="292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293" t="s">
        <v>114</v>
      </c>
      <c r="F3" s="294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90"/>
      <c r="Q3" s="290"/>
      <c r="R3" s="290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88" t="s">
        <v>11</v>
      </c>
      <c r="B4" s="289" t="s">
        <v>167</v>
      </c>
      <c r="C4" s="288" t="s">
        <v>12</v>
      </c>
      <c r="D4" s="288" t="s">
        <v>13</v>
      </c>
      <c r="E4" s="11" t="s">
        <v>253</v>
      </c>
      <c r="F4" s="12" t="s">
        <v>424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89" t="s">
        <v>171</v>
      </c>
      <c r="M4" s="32" t="s">
        <v>23</v>
      </c>
      <c r="N4" s="289" t="s">
        <v>22</v>
      </c>
      <c r="O4" s="289" t="s">
        <v>172</v>
      </c>
      <c r="P4" s="289" t="s">
        <v>115</v>
      </c>
      <c r="Q4" s="289" t="s">
        <v>116</v>
      </c>
      <c r="R4" s="289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49</v>
      </c>
      <c r="B5" s="13">
        <v>311361673</v>
      </c>
      <c r="C5" s="223" t="s">
        <v>358</v>
      </c>
      <c r="D5" s="224" t="s">
        <v>95</v>
      </c>
      <c r="E5" s="16">
        <v>3</v>
      </c>
      <c r="F5" s="16">
        <v>1</v>
      </c>
      <c r="G5" s="43" t="s">
        <v>166</v>
      </c>
      <c r="H5" s="18">
        <f t="shared" ref="H5:H36" si="0">E5+IF(E5&gt;2,(E5-2)*0.5,0)</f>
        <v>3.5</v>
      </c>
      <c r="I5" s="16">
        <f>IF(F5&gt;0,1,0)*$T$14</f>
        <v>1.2</v>
      </c>
      <c r="J5" s="16">
        <v>0</v>
      </c>
      <c r="K5" s="16">
        <f t="shared" ref="K5:K36" si="1">SUM(I5+H5+J5)</f>
        <v>4.7</v>
      </c>
      <c r="L5" s="33">
        <v>36.824999999999996</v>
      </c>
      <c r="M5" s="34">
        <f t="shared" ref="M5:M36" si="2">K5+L5</f>
        <v>41.524999999999999</v>
      </c>
      <c r="N5" s="35">
        <f>VLOOKUP(G5,$S$3:$T$10,2,FALSE)</f>
        <v>11.875</v>
      </c>
      <c r="O5" s="36">
        <f t="shared" ref="O5:O36" si="3">M5-N5</f>
        <v>29.65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215</v>
      </c>
      <c r="B6" s="13">
        <v>289805855</v>
      </c>
      <c r="C6" s="222" t="s">
        <v>417</v>
      </c>
      <c r="D6" s="4"/>
      <c r="E6" s="16">
        <v>3</v>
      </c>
      <c r="F6" s="16">
        <v>1</v>
      </c>
      <c r="G6" s="43" t="s">
        <v>166</v>
      </c>
      <c r="H6" s="18">
        <f t="shared" si="0"/>
        <v>3.5</v>
      </c>
      <c r="I6" s="16">
        <f t="shared" ref="I6:I37" si="4">F6*$T$14</f>
        <v>1.2</v>
      </c>
      <c r="J6" s="16">
        <v>0</v>
      </c>
      <c r="K6" s="16">
        <f t="shared" si="1"/>
        <v>4.7</v>
      </c>
      <c r="L6" s="33">
        <v>15.567516129032256</v>
      </c>
      <c r="M6" s="34">
        <f t="shared" si="2"/>
        <v>20.267516129032256</v>
      </c>
      <c r="N6" s="35">
        <f>VLOOKUP(G6,$S$3:$T$10,2,FALSE)</f>
        <v>11.875</v>
      </c>
      <c r="O6" s="36">
        <f t="shared" si="3"/>
        <v>8.3925161290322556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3">
        <v>188</v>
      </c>
      <c r="B7" s="13">
        <v>1504984957</v>
      </c>
      <c r="C7" s="222" t="s">
        <v>379</v>
      </c>
      <c r="D7" s="221"/>
      <c r="E7" s="16">
        <v>3</v>
      </c>
      <c r="F7" s="16">
        <v>1</v>
      </c>
      <c r="G7" s="43" t="s">
        <v>166</v>
      </c>
      <c r="H7" s="18">
        <f t="shared" si="0"/>
        <v>3.5</v>
      </c>
      <c r="I7" s="16">
        <f t="shared" si="4"/>
        <v>1.2</v>
      </c>
      <c r="J7" s="16">
        <v>0</v>
      </c>
      <c r="K7" s="16">
        <f t="shared" si="1"/>
        <v>4.7</v>
      </c>
      <c r="L7" s="33">
        <v>11.537499999999998</v>
      </c>
      <c r="M7" s="34">
        <f t="shared" si="2"/>
        <v>16.237499999999997</v>
      </c>
      <c r="N7" s="35">
        <f>VLOOKUP(G6,$S$3:$T$10,2,FALSE)</f>
        <v>11.875</v>
      </c>
      <c r="O7" s="36">
        <f t="shared" si="3"/>
        <v>4.3624999999999972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4">
        <v>120</v>
      </c>
      <c r="B8" s="13">
        <v>171422146</v>
      </c>
      <c r="C8" s="222" t="s">
        <v>363</v>
      </c>
      <c r="D8" s="223" t="s">
        <v>246</v>
      </c>
      <c r="E8" s="16">
        <v>3</v>
      </c>
      <c r="F8" s="16">
        <v>1</v>
      </c>
      <c r="G8" s="43" t="s">
        <v>166</v>
      </c>
      <c r="H8" s="18">
        <f t="shared" si="0"/>
        <v>3.5</v>
      </c>
      <c r="I8" s="16">
        <f t="shared" si="4"/>
        <v>1.2</v>
      </c>
      <c r="J8" s="16">
        <v>0</v>
      </c>
      <c r="K8" s="16">
        <f t="shared" si="1"/>
        <v>4.7</v>
      </c>
      <c r="L8" s="33">
        <v>10.074999999999996</v>
      </c>
      <c r="M8" s="34">
        <f t="shared" si="2"/>
        <v>14.774999999999995</v>
      </c>
      <c r="N8" s="35">
        <f>VLOOKUP(G7,$S$3:$T$10,2,FALSE)</f>
        <v>11.875</v>
      </c>
      <c r="O8" s="36">
        <f t="shared" si="3"/>
        <v>2.899999999999995</v>
      </c>
      <c r="P8" s="18"/>
      <c r="Q8" s="18"/>
      <c r="R8" s="48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4">
        <v>46</v>
      </c>
      <c r="B9" s="13">
        <v>2109182835</v>
      </c>
      <c r="C9" s="222" t="s">
        <v>357</v>
      </c>
      <c r="D9" s="223" t="s">
        <v>92</v>
      </c>
      <c r="E9" s="16">
        <v>3</v>
      </c>
      <c r="F9" s="16">
        <v>1</v>
      </c>
      <c r="G9" s="43" t="s">
        <v>166</v>
      </c>
      <c r="H9" s="18">
        <f t="shared" si="0"/>
        <v>3.5</v>
      </c>
      <c r="I9" s="16">
        <f t="shared" si="4"/>
        <v>1.2</v>
      </c>
      <c r="J9" s="16">
        <v>0</v>
      </c>
      <c r="K9" s="16">
        <f t="shared" si="1"/>
        <v>4.7</v>
      </c>
      <c r="L9" s="33">
        <v>10.050000000000001</v>
      </c>
      <c r="M9" s="34">
        <f t="shared" si="2"/>
        <v>14.75</v>
      </c>
      <c r="N9" s="35">
        <f t="shared" ref="N9:N31" si="5">VLOOKUP(G9,$S$3:$T$10,2,FALSE)</f>
        <v>11.875</v>
      </c>
      <c r="O9" s="36">
        <f t="shared" si="3"/>
        <v>2.875</v>
      </c>
      <c r="P9" s="18"/>
      <c r="Q9" s="18"/>
      <c r="R9" s="18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130</v>
      </c>
      <c r="B10" s="13">
        <v>1957463045</v>
      </c>
      <c r="C10" s="222" t="s">
        <v>409</v>
      </c>
      <c r="D10" s="222" t="s">
        <v>238</v>
      </c>
      <c r="E10" s="16">
        <v>3</v>
      </c>
      <c r="F10" s="16">
        <v>1</v>
      </c>
      <c r="G10" s="43" t="s">
        <v>166</v>
      </c>
      <c r="H10" s="18">
        <f t="shared" si="0"/>
        <v>3.5</v>
      </c>
      <c r="I10" s="16">
        <f t="shared" si="4"/>
        <v>1.2</v>
      </c>
      <c r="J10" s="16">
        <v>0</v>
      </c>
      <c r="K10" s="16">
        <f t="shared" si="1"/>
        <v>4.7</v>
      </c>
      <c r="L10" s="33">
        <v>9.8250000000000028</v>
      </c>
      <c r="M10" s="34">
        <f t="shared" si="2"/>
        <v>14.525000000000002</v>
      </c>
      <c r="N10" s="35">
        <f t="shared" si="5"/>
        <v>11.875</v>
      </c>
      <c r="O10" s="36">
        <f t="shared" si="3"/>
        <v>2.6500000000000021</v>
      </c>
      <c r="P10" s="18"/>
      <c r="Q10" s="18"/>
      <c r="R10" s="47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185</v>
      </c>
      <c r="B11" s="13">
        <v>30705222</v>
      </c>
      <c r="C11" s="222" t="s">
        <v>376</v>
      </c>
      <c r="D11" s="221"/>
      <c r="E11" s="16">
        <v>3</v>
      </c>
      <c r="F11" s="16">
        <v>1</v>
      </c>
      <c r="G11" s="45" t="s">
        <v>173</v>
      </c>
      <c r="H11" s="18">
        <f t="shared" si="0"/>
        <v>3.5</v>
      </c>
      <c r="I11" s="16">
        <f t="shared" si="4"/>
        <v>1.2</v>
      </c>
      <c r="J11" s="16">
        <v>0</v>
      </c>
      <c r="K11" s="16">
        <f t="shared" si="1"/>
        <v>4.7</v>
      </c>
      <c r="L11" s="33">
        <v>9.6494999999999997</v>
      </c>
      <c r="M11" s="34">
        <f t="shared" si="2"/>
        <v>14.349499999999999</v>
      </c>
      <c r="N11" s="35">
        <f t="shared" si="5"/>
        <v>9.6875</v>
      </c>
      <c r="O11" s="36">
        <f t="shared" si="3"/>
        <v>4.661999999999999</v>
      </c>
      <c r="P11" s="4"/>
      <c r="Q11" s="4"/>
      <c r="R11" s="4"/>
      <c r="S11" s="50"/>
    </row>
    <row r="12" spans="1:24" s="1" customFormat="1" ht="18.75">
      <c r="A12" s="13">
        <v>128</v>
      </c>
      <c r="B12" s="13">
        <v>1214614935</v>
      </c>
      <c r="C12" s="222" t="s">
        <v>365</v>
      </c>
      <c r="D12" s="225" t="s">
        <v>257</v>
      </c>
      <c r="E12" s="16">
        <v>3</v>
      </c>
      <c r="F12" s="16">
        <v>1</v>
      </c>
      <c r="G12" s="45" t="s">
        <v>173</v>
      </c>
      <c r="H12" s="18">
        <f t="shared" si="0"/>
        <v>3.5</v>
      </c>
      <c r="I12" s="16">
        <f t="shared" si="4"/>
        <v>1.2</v>
      </c>
      <c r="J12" s="16">
        <v>0</v>
      </c>
      <c r="K12" s="16">
        <f t="shared" si="1"/>
        <v>4.7</v>
      </c>
      <c r="L12" s="33">
        <v>9.3619999999999983</v>
      </c>
      <c r="M12" s="34">
        <f t="shared" si="2"/>
        <v>14.061999999999998</v>
      </c>
      <c r="N12" s="35">
        <f t="shared" si="5"/>
        <v>9.6875</v>
      </c>
      <c r="O12" s="36">
        <f t="shared" si="3"/>
        <v>4.3744999999999976</v>
      </c>
      <c r="P12" s="18"/>
      <c r="Q12" s="18"/>
      <c r="R12" s="47"/>
      <c r="S12" s="51" t="s">
        <v>209</v>
      </c>
      <c r="T12" s="1">
        <v>15000</v>
      </c>
    </row>
    <row r="13" spans="1:24" s="2" customFormat="1" ht="18.75">
      <c r="A13" s="13">
        <v>182</v>
      </c>
      <c r="B13" s="13">
        <v>828260319</v>
      </c>
      <c r="C13" s="222" t="s">
        <v>422</v>
      </c>
      <c r="D13" s="222" t="s">
        <v>413</v>
      </c>
      <c r="E13" s="16">
        <v>3</v>
      </c>
      <c r="F13" s="16">
        <v>1</v>
      </c>
      <c r="G13" s="45" t="s">
        <v>173</v>
      </c>
      <c r="H13" s="18">
        <f t="shared" si="0"/>
        <v>3.5</v>
      </c>
      <c r="I13" s="16">
        <f t="shared" si="4"/>
        <v>1.2</v>
      </c>
      <c r="J13" s="16">
        <v>0</v>
      </c>
      <c r="K13" s="16">
        <f t="shared" si="1"/>
        <v>4.7</v>
      </c>
      <c r="L13" s="33">
        <v>9.1625000000000014</v>
      </c>
      <c r="M13" s="34">
        <f t="shared" si="2"/>
        <v>13.862500000000001</v>
      </c>
      <c r="N13" s="35">
        <f t="shared" si="5"/>
        <v>9.6875</v>
      </c>
      <c r="O13" s="36">
        <f t="shared" si="3"/>
        <v>4.1750000000000007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156</v>
      </c>
      <c r="B14" s="13">
        <v>1754610165</v>
      </c>
      <c r="C14" s="222" t="s">
        <v>369</v>
      </c>
      <c r="D14" s="222"/>
      <c r="E14" s="16">
        <v>3</v>
      </c>
      <c r="F14" s="16">
        <v>1</v>
      </c>
      <c r="G14" s="45" t="s">
        <v>173</v>
      </c>
      <c r="H14" s="18">
        <f t="shared" si="0"/>
        <v>3.5</v>
      </c>
      <c r="I14" s="16">
        <f t="shared" si="4"/>
        <v>1.2</v>
      </c>
      <c r="J14" s="16">
        <v>0</v>
      </c>
      <c r="K14" s="16">
        <f t="shared" si="1"/>
        <v>4.7</v>
      </c>
      <c r="L14" s="33">
        <v>8.754999999999999</v>
      </c>
      <c r="M14" s="34">
        <f t="shared" si="2"/>
        <v>13.454999999999998</v>
      </c>
      <c r="N14" s="35">
        <f t="shared" si="5"/>
        <v>9.6875</v>
      </c>
      <c r="O14" s="36">
        <f t="shared" si="3"/>
        <v>3.7674999999999983</v>
      </c>
      <c r="P14" s="4"/>
      <c r="Q14" s="4"/>
      <c r="R14" s="4"/>
      <c r="S14" s="54" t="s">
        <v>256</v>
      </c>
      <c r="T14" s="53">
        <v>1.2</v>
      </c>
      <c r="U14" s="1"/>
      <c r="V14" s="1"/>
      <c r="W14" s="1"/>
      <c r="X14" s="1"/>
    </row>
    <row r="15" spans="1:24" s="2" customFormat="1" ht="18.75">
      <c r="A15" s="13">
        <v>205</v>
      </c>
      <c r="B15" s="13">
        <v>141303545</v>
      </c>
      <c r="C15" s="222" t="s">
        <v>395</v>
      </c>
      <c r="D15" s="221"/>
      <c r="E15" s="16">
        <v>3</v>
      </c>
      <c r="F15" s="16">
        <v>1</v>
      </c>
      <c r="G15" s="45" t="s">
        <v>173</v>
      </c>
      <c r="H15" s="18">
        <f t="shared" si="0"/>
        <v>3.5</v>
      </c>
      <c r="I15" s="16">
        <f t="shared" si="4"/>
        <v>1.2</v>
      </c>
      <c r="J15" s="16">
        <v>0</v>
      </c>
      <c r="K15" s="16">
        <f t="shared" si="1"/>
        <v>4.7</v>
      </c>
      <c r="L15" s="33">
        <v>8.6750000000000007</v>
      </c>
      <c r="M15" s="34">
        <f t="shared" si="2"/>
        <v>13.375</v>
      </c>
      <c r="N15" s="35">
        <f t="shared" si="5"/>
        <v>9.6875</v>
      </c>
      <c r="O15" s="36">
        <f t="shared" si="3"/>
        <v>3.6875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4">
        <v>82</v>
      </c>
      <c r="B16" s="13">
        <v>982362214</v>
      </c>
      <c r="C16" s="222" t="s">
        <v>360</v>
      </c>
      <c r="D16" s="223" t="s">
        <v>144</v>
      </c>
      <c r="E16" s="16">
        <v>3</v>
      </c>
      <c r="F16" s="16">
        <v>1</v>
      </c>
      <c r="G16" s="45" t="s">
        <v>173</v>
      </c>
      <c r="H16" s="18">
        <f t="shared" si="0"/>
        <v>3.5</v>
      </c>
      <c r="I16" s="16">
        <f t="shared" si="4"/>
        <v>1.2</v>
      </c>
      <c r="J16" s="16">
        <v>0</v>
      </c>
      <c r="K16" s="16">
        <f t="shared" si="1"/>
        <v>4.7</v>
      </c>
      <c r="L16" s="33">
        <v>8.6749999999999972</v>
      </c>
      <c r="M16" s="34">
        <f t="shared" si="2"/>
        <v>13.374999999999996</v>
      </c>
      <c r="N16" s="35">
        <f t="shared" si="5"/>
        <v>9.6875</v>
      </c>
      <c r="O16" s="36">
        <f t="shared" si="3"/>
        <v>3.6874999999999964</v>
      </c>
      <c r="P16" s="18"/>
      <c r="Q16" s="18"/>
      <c r="R16" s="18"/>
      <c r="S16" s="1" t="s">
        <v>213</v>
      </c>
      <c r="T16" s="53">
        <v>11</v>
      </c>
      <c r="U16" s="1"/>
      <c r="V16" s="1"/>
      <c r="W16" s="1"/>
      <c r="X16" s="1"/>
    </row>
    <row r="17" spans="1:24" s="2" customFormat="1" ht="18.75">
      <c r="A17" s="13">
        <v>195</v>
      </c>
      <c r="B17" s="13">
        <v>1634663314</v>
      </c>
      <c r="C17" s="222" t="s">
        <v>386</v>
      </c>
      <c r="D17" s="221"/>
      <c r="E17" s="16">
        <v>2</v>
      </c>
      <c r="F17" s="16">
        <v>1</v>
      </c>
      <c r="G17" s="23" t="s">
        <v>175</v>
      </c>
      <c r="H17" s="18">
        <f t="shared" si="0"/>
        <v>2</v>
      </c>
      <c r="I17" s="16">
        <f t="shared" si="4"/>
        <v>1.2</v>
      </c>
      <c r="J17" s="16">
        <v>0</v>
      </c>
      <c r="K17" s="16">
        <f t="shared" si="1"/>
        <v>3.2</v>
      </c>
      <c r="L17" s="33">
        <v>10.030000000000001</v>
      </c>
      <c r="M17" s="34">
        <f t="shared" si="2"/>
        <v>13.23</v>
      </c>
      <c r="N17" s="35">
        <f t="shared" si="5"/>
        <v>7.5</v>
      </c>
      <c r="O17" s="36">
        <f t="shared" si="3"/>
        <v>5.73</v>
      </c>
      <c r="P17" s="4"/>
      <c r="Q17" s="4"/>
      <c r="R17" s="4"/>
      <c r="S17" s="1" t="s">
        <v>214</v>
      </c>
      <c r="T17" s="53">
        <v>21</v>
      </c>
      <c r="U17" s="1"/>
      <c r="V17" s="1"/>
      <c r="W17" s="1"/>
      <c r="X17" s="1"/>
    </row>
    <row r="18" spans="1:24" s="2" customFormat="1" ht="18.75">
      <c r="A18" s="13">
        <v>178</v>
      </c>
      <c r="B18" s="13">
        <v>1059185275</v>
      </c>
      <c r="C18" s="222" t="s">
        <v>372</v>
      </c>
      <c r="D18" s="221"/>
      <c r="E18" s="16">
        <v>3</v>
      </c>
      <c r="F18" s="16">
        <v>1</v>
      </c>
      <c r="G18" s="23" t="s">
        <v>175</v>
      </c>
      <c r="H18" s="18">
        <f t="shared" si="0"/>
        <v>3.5</v>
      </c>
      <c r="I18" s="16">
        <f t="shared" si="4"/>
        <v>1.2</v>
      </c>
      <c r="J18" s="16">
        <v>0</v>
      </c>
      <c r="K18" s="16">
        <f t="shared" si="1"/>
        <v>4.7</v>
      </c>
      <c r="L18" s="33">
        <v>8.3500000000000014</v>
      </c>
      <c r="M18" s="34">
        <f t="shared" si="2"/>
        <v>13.05</v>
      </c>
      <c r="N18" s="35">
        <f t="shared" si="5"/>
        <v>7.5</v>
      </c>
      <c r="O18" s="36">
        <f t="shared" si="3"/>
        <v>5.5500000000000007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3">
        <v>211</v>
      </c>
      <c r="B19" s="13">
        <v>1030769255</v>
      </c>
      <c r="C19" s="222" t="s">
        <v>404</v>
      </c>
      <c r="D19" s="221"/>
      <c r="E19" s="16">
        <v>2</v>
      </c>
      <c r="F19" s="16">
        <v>1</v>
      </c>
      <c r="G19" s="23" t="s">
        <v>175</v>
      </c>
      <c r="H19" s="18">
        <f t="shared" si="0"/>
        <v>2</v>
      </c>
      <c r="I19" s="16">
        <f t="shared" si="4"/>
        <v>1.2</v>
      </c>
      <c r="J19" s="16">
        <v>0</v>
      </c>
      <c r="K19" s="16">
        <f t="shared" si="1"/>
        <v>3.2</v>
      </c>
      <c r="L19" s="33">
        <v>9.7625000000000011</v>
      </c>
      <c r="M19" s="34">
        <f t="shared" si="2"/>
        <v>12.962500000000002</v>
      </c>
      <c r="N19" s="35">
        <f t="shared" si="5"/>
        <v>7.5</v>
      </c>
      <c r="O19" s="36">
        <f t="shared" si="3"/>
        <v>5.4625000000000021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3">
        <v>174</v>
      </c>
      <c r="B20" s="13">
        <v>775720958</v>
      </c>
      <c r="C20" s="222" t="s">
        <v>397</v>
      </c>
      <c r="D20" s="222" t="s">
        <v>327</v>
      </c>
      <c r="E20" s="16">
        <v>3</v>
      </c>
      <c r="F20" s="16">
        <v>1</v>
      </c>
      <c r="G20" s="23" t="s">
        <v>175</v>
      </c>
      <c r="H20" s="18">
        <f t="shared" si="0"/>
        <v>3.5</v>
      </c>
      <c r="I20" s="16">
        <f t="shared" si="4"/>
        <v>1.2</v>
      </c>
      <c r="J20" s="16">
        <v>0</v>
      </c>
      <c r="K20" s="16">
        <f t="shared" si="1"/>
        <v>4.7</v>
      </c>
      <c r="L20" s="33">
        <v>8.0625</v>
      </c>
      <c r="M20" s="34">
        <f t="shared" si="2"/>
        <v>12.762499999999999</v>
      </c>
      <c r="N20" s="35">
        <f t="shared" si="5"/>
        <v>7.5</v>
      </c>
      <c r="O20" s="36">
        <f t="shared" si="3"/>
        <v>5.2624999999999993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3">
        <v>208</v>
      </c>
      <c r="B21" s="13">
        <v>92129464</v>
      </c>
      <c r="C21" s="222" t="s">
        <v>401</v>
      </c>
      <c r="D21" s="221"/>
      <c r="E21" s="16">
        <v>2</v>
      </c>
      <c r="F21" s="16">
        <v>1</v>
      </c>
      <c r="G21" s="23" t="s">
        <v>175</v>
      </c>
      <c r="H21" s="18">
        <f t="shared" si="0"/>
        <v>2</v>
      </c>
      <c r="I21" s="16">
        <f t="shared" si="4"/>
        <v>1.2</v>
      </c>
      <c r="J21" s="16">
        <v>0</v>
      </c>
      <c r="K21" s="16">
        <f t="shared" si="1"/>
        <v>3.2</v>
      </c>
      <c r="L21" s="33">
        <v>9.4124999999999979</v>
      </c>
      <c r="M21" s="34">
        <f t="shared" si="2"/>
        <v>12.612499999999997</v>
      </c>
      <c r="N21" s="35">
        <f t="shared" si="5"/>
        <v>7.5</v>
      </c>
      <c r="O21" s="36">
        <f t="shared" si="3"/>
        <v>5.1124999999999972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183</v>
      </c>
      <c r="B22" s="13">
        <v>1250030371</v>
      </c>
      <c r="C22" s="222" t="s">
        <v>411</v>
      </c>
      <c r="D22" s="222" t="s">
        <v>406</v>
      </c>
      <c r="E22" s="16">
        <v>3</v>
      </c>
      <c r="F22" s="16">
        <v>1</v>
      </c>
      <c r="G22" s="23" t="s">
        <v>175</v>
      </c>
      <c r="H22" s="18">
        <f t="shared" si="0"/>
        <v>3.5</v>
      </c>
      <c r="I22" s="16">
        <f t="shared" si="4"/>
        <v>1.2</v>
      </c>
      <c r="J22" s="16">
        <v>0</v>
      </c>
      <c r="K22" s="16">
        <f t="shared" si="1"/>
        <v>4.7</v>
      </c>
      <c r="L22" s="33">
        <v>7.6625000000000005</v>
      </c>
      <c r="M22" s="34">
        <f t="shared" si="2"/>
        <v>12.362500000000001</v>
      </c>
      <c r="N22" s="35">
        <f t="shared" si="5"/>
        <v>7.5</v>
      </c>
      <c r="O22" s="36">
        <f t="shared" si="3"/>
        <v>4.8625000000000007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3">
        <v>202</v>
      </c>
      <c r="B23" s="13">
        <v>471245585</v>
      </c>
      <c r="C23" s="222" t="s">
        <v>392</v>
      </c>
      <c r="D23" s="221"/>
      <c r="E23" s="16">
        <v>3</v>
      </c>
      <c r="F23" s="16">
        <v>1</v>
      </c>
      <c r="G23" s="23" t="s">
        <v>175</v>
      </c>
      <c r="H23" s="18">
        <f t="shared" si="0"/>
        <v>3.5</v>
      </c>
      <c r="I23" s="16">
        <f t="shared" si="4"/>
        <v>1.2</v>
      </c>
      <c r="J23" s="16">
        <v>0</v>
      </c>
      <c r="K23" s="16">
        <f t="shared" si="1"/>
        <v>4.7</v>
      </c>
      <c r="L23" s="33">
        <v>7.4875000000000016</v>
      </c>
      <c r="M23" s="34">
        <f t="shared" si="2"/>
        <v>12.187500000000002</v>
      </c>
      <c r="N23" s="35">
        <f t="shared" si="5"/>
        <v>7.5</v>
      </c>
      <c r="O23" s="36">
        <f t="shared" si="3"/>
        <v>4.6875000000000018</v>
      </c>
      <c r="P23" s="4"/>
      <c r="Q23" s="4"/>
      <c r="R23" s="4"/>
    </row>
    <row r="24" spans="1:24" s="1" customFormat="1" ht="18.75">
      <c r="A24" s="14">
        <v>5</v>
      </c>
      <c r="B24" s="13">
        <v>1044399218</v>
      </c>
      <c r="C24" s="222" t="s">
        <v>352</v>
      </c>
      <c r="D24" s="223" t="s">
        <v>39</v>
      </c>
      <c r="E24" s="16">
        <v>3</v>
      </c>
      <c r="F24" s="16">
        <v>1</v>
      </c>
      <c r="G24" s="23" t="s">
        <v>175</v>
      </c>
      <c r="H24" s="18">
        <f t="shared" si="0"/>
        <v>3.5</v>
      </c>
      <c r="I24" s="16">
        <f t="shared" si="4"/>
        <v>1.2</v>
      </c>
      <c r="J24" s="16">
        <v>0</v>
      </c>
      <c r="K24" s="16">
        <f t="shared" si="1"/>
        <v>4.7</v>
      </c>
      <c r="L24" s="33">
        <v>7.3000000000000007</v>
      </c>
      <c r="M24" s="34">
        <f t="shared" si="2"/>
        <v>12</v>
      </c>
      <c r="N24" s="35">
        <f t="shared" si="5"/>
        <v>7.5</v>
      </c>
      <c r="O24" s="36">
        <f t="shared" si="3"/>
        <v>4.5</v>
      </c>
      <c r="P24" s="18"/>
      <c r="Q24" s="18"/>
      <c r="R24" s="18"/>
    </row>
    <row r="25" spans="1:24" s="1" customFormat="1" ht="18.75">
      <c r="A25" s="13">
        <v>194</v>
      </c>
      <c r="B25" s="13">
        <v>648785109</v>
      </c>
      <c r="C25" s="222" t="s">
        <v>385</v>
      </c>
      <c r="D25" s="221"/>
      <c r="E25" s="16">
        <v>3</v>
      </c>
      <c r="F25" s="16">
        <v>1</v>
      </c>
      <c r="G25" s="23" t="s">
        <v>175</v>
      </c>
      <c r="H25" s="18">
        <f t="shared" si="0"/>
        <v>3.5</v>
      </c>
      <c r="I25" s="16">
        <f t="shared" si="4"/>
        <v>1.2</v>
      </c>
      <c r="J25" s="16">
        <v>0</v>
      </c>
      <c r="K25" s="16">
        <f t="shared" si="1"/>
        <v>4.7</v>
      </c>
      <c r="L25" s="33">
        <v>7.2750000000000004</v>
      </c>
      <c r="M25" s="34">
        <f t="shared" si="2"/>
        <v>11.975000000000001</v>
      </c>
      <c r="N25" s="35">
        <f t="shared" si="5"/>
        <v>7.5</v>
      </c>
      <c r="O25" s="36">
        <f t="shared" si="3"/>
        <v>4.4750000000000014</v>
      </c>
      <c r="P25" s="4"/>
      <c r="Q25" s="4"/>
      <c r="R25" s="4"/>
    </row>
    <row r="26" spans="1:24" s="1" customFormat="1" ht="18.75" customHeight="1">
      <c r="A26" s="13">
        <v>189</v>
      </c>
      <c r="B26" s="13">
        <v>522812489</v>
      </c>
      <c r="C26" s="222" t="s">
        <v>380</v>
      </c>
      <c r="D26" s="221"/>
      <c r="E26" s="16">
        <v>3</v>
      </c>
      <c r="F26" s="16">
        <v>1</v>
      </c>
      <c r="G26" s="23" t="s">
        <v>175</v>
      </c>
      <c r="H26" s="18">
        <f t="shared" si="0"/>
        <v>3.5</v>
      </c>
      <c r="I26" s="16">
        <f t="shared" si="4"/>
        <v>1.2</v>
      </c>
      <c r="J26" s="16">
        <v>0</v>
      </c>
      <c r="K26" s="16">
        <f t="shared" si="1"/>
        <v>4.7</v>
      </c>
      <c r="L26" s="33">
        <v>7.1750000000000016</v>
      </c>
      <c r="M26" s="34">
        <f t="shared" si="2"/>
        <v>11.875000000000002</v>
      </c>
      <c r="N26" s="35">
        <f t="shared" si="5"/>
        <v>7.5</v>
      </c>
      <c r="O26" s="36">
        <f t="shared" si="3"/>
        <v>4.3750000000000018</v>
      </c>
      <c r="P26" s="4"/>
      <c r="Q26" s="4"/>
      <c r="R26" s="4"/>
    </row>
    <row r="27" spans="1:24" s="1" customFormat="1" ht="18.75">
      <c r="A27" s="13">
        <v>172</v>
      </c>
      <c r="B27" s="13">
        <v>724061220</v>
      </c>
      <c r="C27" s="222" t="s">
        <v>371</v>
      </c>
      <c r="D27" s="222" t="s">
        <v>330</v>
      </c>
      <c r="E27" s="16">
        <v>2</v>
      </c>
      <c r="F27" s="16">
        <v>1</v>
      </c>
      <c r="G27" s="23" t="s">
        <v>175</v>
      </c>
      <c r="H27" s="18">
        <f t="shared" si="0"/>
        <v>2</v>
      </c>
      <c r="I27" s="16">
        <f t="shared" si="4"/>
        <v>1.2</v>
      </c>
      <c r="J27" s="16">
        <v>0</v>
      </c>
      <c r="K27" s="16">
        <f t="shared" si="1"/>
        <v>3.2</v>
      </c>
      <c r="L27" s="33">
        <v>8.1130000000000031</v>
      </c>
      <c r="M27" s="34">
        <f t="shared" si="2"/>
        <v>11.313000000000002</v>
      </c>
      <c r="N27" s="35">
        <f t="shared" si="5"/>
        <v>7.5</v>
      </c>
      <c r="O27" s="36">
        <f t="shared" si="3"/>
        <v>3.8130000000000024</v>
      </c>
      <c r="P27" s="4"/>
      <c r="Q27" s="4"/>
      <c r="R27" s="4"/>
    </row>
    <row r="28" spans="1:24" s="1" customFormat="1" ht="18.75">
      <c r="A28" s="13">
        <v>196</v>
      </c>
      <c r="B28" s="13">
        <v>1065641844</v>
      </c>
      <c r="C28" s="222" t="s">
        <v>387</v>
      </c>
      <c r="D28" s="221"/>
      <c r="E28" s="16">
        <v>2</v>
      </c>
      <c r="F28" s="16">
        <v>1</v>
      </c>
      <c r="G28" s="23" t="s">
        <v>175</v>
      </c>
      <c r="H28" s="18">
        <f t="shared" si="0"/>
        <v>2</v>
      </c>
      <c r="I28" s="16">
        <f t="shared" si="4"/>
        <v>1.2</v>
      </c>
      <c r="J28" s="16">
        <v>0</v>
      </c>
      <c r="K28" s="16">
        <f t="shared" si="1"/>
        <v>3.2</v>
      </c>
      <c r="L28" s="33">
        <v>7.9750000000000014</v>
      </c>
      <c r="M28" s="34">
        <f t="shared" si="2"/>
        <v>11.175000000000001</v>
      </c>
      <c r="N28" s="35">
        <f t="shared" si="5"/>
        <v>7.5</v>
      </c>
      <c r="O28" s="36">
        <f t="shared" si="3"/>
        <v>3.6750000000000007</v>
      </c>
      <c r="P28" s="4"/>
      <c r="Q28" s="4"/>
      <c r="R28" s="4"/>
    </row>
    <row r="29" spans="1:24" s="2" customFormat="1" ht="20.25">
      <c r="A29" s="13">
        <v>214</v>
      </c>
      <c r="B29" s="13">
        <v>2130976604</v>
      </c>
      <c r="C29" s="222" t="s">
        <v>410</v>
      </c>
      <c r="D29" s="4"/>
      <c r="E29" s="16">
        <v>3</v>
      </c>
      <c r="F29" s="16">
        <v>1</v>
      </c>
      <c r="G29" s="23" t="s">
        <v>175</v>
      </c>
      <c r="H29" s="18">
        <f t="shared" si="0"/>
        <v>3.5</v>
      </c>
      <c r="I29" s="16">
        <f t="shared" si="4"/>
        <v>1.2</v>
      </c>
      <c r="J29" s="16">
        <v>0</v>
      </c>
      <c r="K29" s="16">
        <f t="shared" si="1"/>
        <v>4.7</v>
      </c>
      <c r="L29" s="33">
        <v>6.338000000000001</v>
      </c>
      <c r="M29" s="34">
        <f t="shared" si="2"/>
        <v>11.038</v>
      </c>
      <c r="N29" s="35">
        <f t="shared" si="5"/>
        <v>7.5</v>
      </c>
      <c r="O29" s="36">
        <f t="shared" si="3"/>
        <v>3.5380000000000003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3">
        <v>198</v>
      </c>
      <c r="B30" s="13">
        <v>723448640</v>
      </c>
      <c r="C30" s="222" t="s">
        <v>389</v>
      </c>
      <c r="D30" s="221"/>
      <c r="E30" s="16">
        <v>3</v>
      </c>
      <c r="F30" s="16">
        <v>1</v>
      </c>
      <c r="G30" s="23" t="s">
        <v>175</v>
      </c>
      <c r="H30" s="18">
        <f t="shared" si="0"/>
        <v>3.5</v>
      </c>
      <c r="I30" s="16">
        <f t="shared" si="4"/>
        <v>1.2</v>
      </c>
      <c r="J30" s="16">
        <v>0</v>
      </c>
      <c r="K30" s="16">
        <f t="shared" si="1"/>
        <v>4.7</v>
      </c>
      <c r="L30" s="33">
        <v>6.2875000000000014</v>
      </c>
      <c r="M30" s="34">
        <f t="shared" si="2"/>
        <v>10.987500000000001</v>
      </c>
      <c r="N30" s="35">
        <f t="shared" si="5"/>
        <v>7.5</v>
      </c>
      <c r="O30" s="36">
        <f t="shared" si="3"/>
        <v>3.4875000000000007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4">
        <v>15</v>
      </c>
      <c r="B31" s="13">
        <v>388960345</v>
      </c>
      <c r="C31" s="223" t="s">
        <v>59</v>
      </c>
      <c r="D31" s="224"/>
      <c r="E31" s="16">
        <v>2</v>
      </c>
      <c r="F31" s="16">
        <v>1</v>
      </c>
      <c r="G31" s="23" t="s">
        <v>175</v>
      </c>
      <c r="H31" s="18">
        <f t="shared" si="0"/>
        <v>2</v>
      </c>
      <c r="I31" s="16">
        <f t="shared" si="4"/>
        <v>1.2</v>
      </c>
      <c r="J31" s="16">
        <v>0</v>
      </c>
      <c r="K31" s="16">
        <f t="shared" si="1"/>
        <v>3.2</v>
      </c>
      <c r="L31" s="33">
        <v>7.7250000000000023</v>
      </c>
      <c r="M31" s="34">
        <f t="shared" si="2"/>
        <v>10.925000000000002</v>
      </c>
      <c r="N31" s="35">
        <f t="shared" si="5"/>
        <v>7.5</v>
      </c>
      <c r="O31" s="36">
        <f t="shared" si="3"/>
        <v>3.4250000000000025</v>
      </c>
      <c r="P31" s="18"/>
      <c r="Q31" s="18"/>
      <c r="R31" s="18"/>
      <c r="S31" s="1"/>
      <c r="T31" s="1"/>
      <c r="U31" s="1"/>
      <c r="V31" s="1"/>
      <c r="W31" s="1"/>
      <c r="X31" s="1"/>
    </row>
    <row r="32" spans="1:24" s="2" customFormat="1" ht="18.75">
      <c r="A32" s="13">
        <v>190</v>
      </c>
      <c r="B32" s="13">
        <v>684634207</v>
      </c>
      <c r="C32" s="222" t="s">
        <v>381</v>
      </c>
      <c r="D32" s="222"/>
      <c r="E32" s="16">
        <v>3</v>
      </c>
      <c r="F32" s="16">
        <v>1</v>
      </c>
      <c r="G32" s="23" t="s">
        <v>175</v>
      </c>
      <c r="H32" s="18">
        <f t="shared" si="0"/>
        <v>3.5</v>
      </c>
      <c r="I32" s="16">
        <f t="shared" si="4"/>
        <v>1.2</v>
      </c>
      <c r="J32" s="16">
        <v>0</v>
      </c>
      <c r="K32" s="16">
        <f t="shared" si="1"/>
        <v>4.7</v>
      </c>
      <c r="L32" s="33">
        <v>7.2249999999999996</v>
      </c>
      <c r="M32" s="34">
        <f t="shared" si="2"/>
        <v>11.925000000000001</v>
      </c>
      <c r="N32" s="35">
        <f>VLOOKUP(G31,$S$3:$T$10,2,FALSE)</f>
        <v>7.5</v>
      </c>
      <c r="O32" s="36">
        <f t="shared" si="3"/>
        <v>4.4250000000000007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110</v>
      </c>
      <c r="B33" s="13">
        <v>1968703358</v>
      </c>
      <c r="C33" s="222" t="s">
        <v>361</v>
      </c>
      <c r="D33" s="223" t="s">
        <v>239</v>
      </c>
      <c r="E33" s="16">
        <v>3</v>
      </c>
      <c r="F33" s="16">
        <v>1</v>
      </c>
      <c r="G33" s="57" t="s">
        <v>187</v>
      </c>
      <c r="H33" s="18">
        <f t="shared" si="0"/>
        <v>3.5</v>
      </c>
      <c r="I33" s="16">
        <f t="shared" si="4"/>
        <v>1.2</v>
      </c>
      <c r="J33" s="16">
        <v>0</v>
      </c>
      <c r="K33" s="16">
        <f t="shared" si="1"/>
        <v>4.7</v>
      </c>
      <c r="L33" s="33">
        <v>5.9875000000000007</v>
      </c>
      <c r="M33" s="34">
        <f t="shared" si="2"/>
        <v>10.6875</v>
      </c>
      <c r="N33" s="35">
        <f>VLOOKUP(G32,$S$3:$T$10,2,FALSE)</f>
        <v>7.5</v>
      </c>
      <c r="O33" s="36">
        <f t="shared" si="3"/>
        <v>3.1875</v>
      </c>
      <c r="P33" s="18"/>
      <c r="Q33" s="18"/>
      <c r="R33" s="33"/>
      <c r="S33" s="1"/>
      <c r="T33" s="1"/>
      <c r="U33" s="1"/>
      <c r="V33" s="1"/>
      <c r="W33" s="1"/>
      <c r="X33" s="1"/>
    </row>
    <row r="34" spans="1:24" s="2" customFormat="1" ht="18.75">
      <c r="A34" s="13">
        <v>179</v>
      </c>
      <c r="B34" s="13">
        <v>1412638269</v>
      </c>
      <c r="C34" s="223" t="s">
        <v>224</v>
      </c>
      <c r="D34" s="221"/>
      <c r="E34" s="16">
        <v>0</v>
      </c>
      <c r="F34" s="16">
        <v>1</v>
      </c>
      <c r="G34" s="57" t="s">
        <v>187</v>
      </c>
      <c r="H34" s="18">
        <f t="shared" si="0"/>
        <v>0</v>
      </c>
      <c r="I34" s="16">
        <f t="shared" si="4"/>
        <v>1.2</v>
      </c>
      <c r="J34" s="16">
        <v>0</v>
      </c>
      <c r="K34" s="16">
        <f t="shared" si="1"/>
        <v>1.2</v>
      </c>
      <c r="L34" s="33">
        <v>9.379999999999999</v>
      </c>
      <c r="M34" s="34">
        <f t="shared" si="2"/>
        <v>10.579999999999998</v>
      </c>
      <c r="N34" s="35">
        <f t="shared" ref="N34:N40" si="6">VLOOKUP(G34,$S$3:$T$10,2,FALSE)</f>
        <v>0</v>
      </c>
      <c r="O34" s="36">
        <f t="shared" si="3"/>
        <v>10.579999999999998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186</v>
      </c>
      <c r="B35" s="13">
        <v>595953188</v>
      </c>
      <c r="C35" s="222" t="s">
        <v>421</v>
      </c>
      <c r="D35" s="222" t="s">
        <v>418</v>
      </c>
      <c r="E35" s="16">
        <v>3</v>
      </c>
      <c r="F35" s="16">
        <v>1</v>
      </c>
      <c r="G35" s="57" t="s">
        <v>187</v>
      </c>
      <c r="H35" s="18">
        <f t="shared" si="0"/>
        <v>3.5</v>
      </c>
      <c r="I35" s="16">
        <f t="shared" si="4"/>
        <v>1.2</v>
      </c>
      <c r="J35" s="16">
        <v>0</v>
      </c>
      <c r="K35" s="16">
        <f t="shared" si="1"/>
        <v>4.7</v>
      </c>
      <c r="L35" s="33">
        <v>5.6750000000000016</v>
      </c>
      <c r="M35" s="34">
        <f t="shared" si="2"/>
        <v>10.375000000000002</v>
      </c>
      <c r="N35" s="35">
        <f t="shared" si="6"/>
        <v>0</v>
      </c>
      <c r="O35" s="36">
        <f t="shared" si="3"/>
        <v>10.375000000000002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197</v>
      </c>
      <c r="B36" s="13">
        <v>2012003193</v>
      </c>
      <c r="C36" s="222" t="s">
        <v>388</v>
      </c>
      <c r="D36" s="221"/>
      <c r="E36" s="16">
        <v>3</v>
      </c>
      <c r="F36" s="16">
        <v>1</v>
      </c>
      <c r="G36" s="57" t="s">
        <v>187</v>
      </c>
      <c r="H36" s="18">
        <f t="shared" si="0"/>
        <v>3.5</v>
      </c>
      <c r="I36" s="16">
        <f t="shared" si="4"/>
        <v>1.2</v>
      </c>
      <c r="J36" s="16">
        <v>0</v>
      </c>
      <c r="K36" s="16">
        <f t="shared" si="1"/>
        <v>4.7</v>
      </c>
      <c r="L36" s="33">
        <v>5.5500000000000007</v>
      </c>
      <c r="M36" s="34">
        <f t="shared" si="2"/>
        <v>10.25</v>
      </c>
      <c r="N36" s="35">
        <f t="shared" si="6"/>
        <v>0</v>
      </c>
      <c r="O36" s="36">
        <f t="shared" si="3"/>
        <v>10.25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4">
        <v>26</v>
      </c>
      <c r="B37" s="13">
        <v>1754932067</v>
      </c>
      <c r="C37" s="222" t="s">
        <v>354</v>
      </c>
      <c r="D37" s="223" t="s">
        <v>72</v>
      </c>
      <c r="E37" s="16">
        <v>2</v>
      </c>
      <c r="F37" s="16">
        <v>1</v>
      </c>
      <c r="G37" s="57" t="s">
        <v>187</v>
      </c>
      <c r="H37" s="18">
        <f t="shared" ref="H37:H68" si="7">E37+IF(E37&gt;2,(E37-2)*0.5,0)</f>
        <v>2</v>
      </c>
      <c r="I37" s="16">
        <f t="shared" si="4"/>
        <v>1.2</v>
      </c>
      <c r="J37" s="16">
        <v>0</v>
      </c>
      <c r="K37" s="16">
        <f t="shared" ref="K37:K65" si="8">SUM(I37+H37+J37)</f>
        <v>3.2</v>
      </c>
      <c r="L37" s="33">
        <v>6.8500000000000023</v>
      </c>
      <c r="M37" s="34">
        <f t="shared" ref="M37:M68" si="9">K37+L37</f>
        <v>10.050000000000002</v>
      </c>
      <c r="N37" s="35">
        <f t="shared" si="6"/>
        <v>0</v>
      </c>
      <c r="O37" s="36">
        <f t="shared" ref="O37:O68" si="10">M37-N37</f>
        <v>10.050000000000002</v>
      </c>
      <c r="P37" s="18"/>
      <c r="Q37" s="18"/>
      <c r="R37" s="18"/>
    </row>
    <row r="38" spans="1:24" s="2" customFormat="1" ht="18.75">
      <c r="A38" s="13">
        <v>210</v>
      </c>
      <c r="B38" s="13">
        <v>1675792665</v>
      </c>
      <c r="C38" s="222" t="s">
        <v>403</v>
      </c>
      <c r="D38" s="221"/>
      <c r="E38" s="16">
        <v>2</v>
      </c>
      <c r="F38" s="16">
        <v>1</v>
      </c>
      <c r="G38" s="57" t="s">
        <v>187</v>
      </c>
      <c r="H38" s="18">
        <f t="shared" si="7"/>
        <v>2</v>
      </c>
      <c r="I38" s="16">
        <f t="shared" ref="I38:I69" si="11">F38*$T$14</f>
        <v>1.2</v>
      </c>
      <c r="J38" s="16">
        <v>0</v>
      </c>
      <c r="K38" s="16">
        <f t="shared" si="8"/>
        <v>3.2</v>
      </c>
      <c r="L38" s="33">
        <v>6.7749999999999986</v>
      </c>
      <c r="M38" s="34">
        <f t="shared" si="9"/>
        <v>9.9749999999999979</v>
      </c>
      <c r="N38" s="35">
        <f t="shared" si="6"/>
        <v>0</v>
      </c>
      <c r="O38" s="36">
        <f t="shared" si="10"/>
        <v>9.9749999999999979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138</v>
      </c>
      <c r="B39" s="13">
        <v>1440730282</v>
      </c>
      <c r="C39" s="222" t="s">
        <v>366</v>
      </c>
      <c r="D39" s="222" t="s">
        <v>258</v>
      </c>
      <c r="E39" s="16">
        <v>0</v>
      </c>
      <c r="F39" s="16">
        <v>0</v>
      </c>
      <c r="G39" s="57" t="s">
        <v>187</v>
      </c>
      <c r="H39" s="18">
        <f t="shared" si="7"/>
        <v>0</v>
      </c>
      <c r="I39" s="16">
        <f t="shared" si="11"/>
        <v>0</v>
      </c>
      <c r="J39" s="16">
        <v>0</v>
      </c>
      <c r="K39" s="16">
        <f t="shared" si="8"/>
        <v>0</v>
      </c>
      <c r="L39" s="33">
        <v>9.6000000000000014</v>
      </c>
      <c r="M39" s="34">
        <f t="shared" si="9"/>
        <v>9.6000000000000014</v>
      </c>
      <c r="N39" s="35">
        <f t="shared" si="6"/>
        <v>0</v>
      </c>
      <c r="O39" s="36">
        <f t="shared" si="10"/>
        <v>9.6000000000000014</v>
      </c>
      <c r="P39" s="18"/>
      <c r="Q39" s="18"/>
      <c r="R39" s="47"/>
    </row>
    <row r="40" spans="1:24" ht="18.75">
      <c r="A40" s="13">
        <v>191</v>
      </c>
      <c r="B40" s="13">
        <v>1037173857</v>
      </c>
      <c r="C40" s="222" t="s">
        <v>382</v>
      </c>
      <c r="D40" s="243"/>
      <c r="E40" s="16">
        <v>1</v>
      </c>
      <c r="F40" s="16">
        <v>1</v>
      </c>
      <c r="G40" s="57" t="s">
        <v>187</v>
      </c>
      <c r="H40" s="18">
        <f t="shared" si="7"/>
        <v>1</v>
      </c>
      <c r="I40" s="16">
        <f t="shared" si="11"/>
        <v>1.2</v>
      </c>
      <c r="J40" s="16">
        <v>0</v>
      </c>
      <c r="K40" s="16">
        <f t="shared" si="8"/>
        <v>2.2000000000000002</v>
      </c>
      <c r="L40" s="33">
        <v>7.1999999999999984</v>
      </c>
      <c r="M40" s="34">
        <f t="shared" si="9"/>
        <v>9.3999999999999986</v>
      </c>
      <c r="N40" s="35">
        <f t="shared" si="6"/>
        <v>0</v>
      </c>
      <c r="O40" s="36">
        <f t="shared" si="10"/>
        <v>9.3999999999999986</v>
      </c>
      <c r="P40" s="4"/>
      <c r="Q40" s="4"/>
      <c r="R40" s="4"/>
    </row>
    <row r="41" spans="1:24" ht="18.75">
      <c r="A41" s="14">
        <v>103</v>
      </c>
      <c r="B41" s="13">
        <v>1540443440</v>
      </c>
      <c r="C41" s="223" t="s">
        <v>326</v>
      </c>
      <c r="D41" s="223" t="s">
        <v>193</v>
      </c>
      <c r="E41" s="16">
        <v>1</v>
      </c>
      <c r="F41" s="16">
        <v>1</v>
      </c>
      <c r="G41" s="57" t="s">
        <v>187</v>
      </c>
      <c r="H41" s="18">
        <f t="shared" si="7"/>
        <v>1</v>
      </c>
      <c r="I41" s="16">
        <f t="shared" si="11"/>
        <v>1.2</v>
      </c>
      <c r="J41" s="16">
        <v>0</v>
      </c>
      <c r="K41" s="16">
        <f t="shared" si="8"/>
        <v>2.2000000000000002</v>
      </c>
      <c r="L41" s="33">
        <v>6.9625000000000012</v>
      </c>
      <c r="M41" s="34">
        <f t="shared" si="9"/>
        <v>9.1625000000000014</v>
      </c>
      <c r="N41" s="35">
        <f>VLOOKUP(G40,$S$3:$T$10,2,FALSE)</f>
        <v>0</v>
      </c>
      <c r="O41" s="36">
        <f t="shared" si="10"/>
        <v>9.1625000000000014</v>
      </c>
      <c r="P41" s="18"/>
      <c r="Q41" s="18"/>
      <c r="R41" s="18"/>
    </row>
    <row r="42" spans="1:24" ht="18.75">
      <c r="A42" s="13">
        <v>167</v>
      </c>
      <c r="B42" s="13">
        <v>1173807161</v>
      </c>
      <c r="C42" s="222" t="s">
        <v>324</v>
      </c>
      <c r="D42" s="220"/>
      <c r="E42" s="16">
        <v>0</v>
      </c>
      <c r="F42" s="16">
        <v>1</v>
      </c>
      <c r="G42" s="57" t="s">
        <v>187</v>
      </c>
      <c r="H42" s="18">
        <f t="shared" si="7"/>
        <v>0</v>
      </c>
      <c r="I42" s="16">
        <f t="shared" si="11"/>
        <v>1.2</v>
      </c>
      <c r="J42" s="16">
        <v>0</v>
      </c>
      <c r="K42" s="16">
        <f t="shared" si="8"/>
        <v>1.2</v>
      </c>
      <c r="L42" s="33">
        <v>7.8999999999999995</v>
      </c>
      <c r="M42" s="34">
        <f t="shared" si="9"/>
        <v>9.1</v>
      </c>
      <c r="N42" s="35">
        <f t="shared" ref="N42:N51" si="12">VLOOKUP(G42,$S$3:$T$10,2,FALSE)</f>
        <v>0</v>
      </c>
      <c r="O42" s="36">
        <f t="shared" si="10"/>
        <v>9.1</v>
      </c>
      <c r="P42" s="4"/>
      <c r="Q42" s="4"/>
      <c r="R42" s="4"/>
    </row>
    <row r="43" spans="1:24" ht="18.75">
      <c r="A43" s="13">
        <v>116</v>
      </c>
      <c r="B43" s="13">
        <v>2122596917</v>
      </c>
      <c r="C43" s="222" t="s">
        <v>362</v>
      </c>
      <c r="D43" s="223" t="s">
        <v>217</v>
      </c>
      <c r="E43" s="16">
        <v>2</v>
      </c>
      <c r="F43" s="16">
        <v>1</v>
      </c>
      <c r="G43" s="57" t="s">
        <v>187</v>
      </c>
      <c r="H43" s="18">
        <f t="shared" si="7"/>
        <v>2</v>
      </c>
      <c r="I43" s="16">
        <f t="shared" si="11"/>
        <v>1.2</v>
      </c>
      <c r="J43" s="16">
        <v>0</v>
      </c>
      <c r="K43" s="16">
        <f t="shared" si="8"/>
        <v>3.2</v>
      </c>
      <c r="L43" s="33">
        <v>5.8375000000000021</v>
      </c>
      <c r="M43" s="34">
        <f t="shared" si="9"/>
        <v>9.0375000000000014</v>
      </c>
      <c r="N43" s="35">
        <f t="shared" si="12"/>
        <v>0</v>
      </c>
      <c r="O43" s="36">
        <f t="shared" si="10"/>
        <v>9.0375000000000014</v>
      </c>
      <c r="P43" s="18"/>
      <c r="Q43" s="18"/>
      <c r="R43" s="48"/>
    </row>
    <row r="44" spans="1:24" ht="18.75">
      <c r="A44" s="13">
        <v>192</v>
      </c>
      <c r="B44" s="13">
        <v>1725281178</v>
      </c>
      <c r="C44" s="222" t="s">
        <v>383</v>
      </c>
      <c r="D44" s="243"/>
      <c r="E44" s="16">
        <v>2</v>
      </c>
      <c r="F44" s="16">
        <v>1</v>
      </c>
      <c r="G44" s="57" t="s">
        <v>187</v>
      </c>
      <c r="H44" s="18">
        <f t="shared" si="7"/>
        <v>2</v>
      </c>
      <c r="I44" s="16">
        <f t="shared" si="11"/>
        <v>1.2</v>
      </c>
      <c r="J44" s="16">
        <v>0</v>
      </c>
      <c r="K44" s="16">
        <f t="shared" si="8"/>
        <v>3.2</v>
      </c>
      <c r="L44" s="33">
        <v>5.650000000000003</v>
      </c>
      <c r="M44" s="34">
        <f t="shared" si="9"/>
        <v>8.8500000000000032</v>
      </c>
      <c r="N44" s="35">
        <f t="shared" si="12"/>
        <v>0</v>
      </c>
      <c r="O44" s="36">
        <f t="shared" si="10"/>
        <v>8.8500000000000032</v>
      </c>
      <c r="P44" s="4"/>
      <c r="Q44" s="4"/>
      <c r="R44" s="4"/>
    </row>
    <row r="45" spans="1:24" ht="18.75">
      <c r="A45" s="13">
        <v>203</v>
      </c>
      <c r="B45" s="13">
        <v>382695365</v>
      </c>
      <c r="C45" s="222" t="s">
        <v>393</v>
      </c>
      <c r="D45" s="221"/>
      <c r="E45" s="16">
        <v>1</v>
      </c>
      <c r="F45" s="16">
        <v>1</v>
      </c>
      <c r="G45" s="57" t="s">
        <v>187</v>
      </c>
      <c r="H45" s="18">
        <f t="shared" si="7"/>
        <v>1</v>
      </c>
      <c r="I45" s="16">
        <f t="shared" si="11"/>
        <v>1.2</v>
      </c>
      <c r="J45" s="16">
        <v>0</v>
      </c>
      <c r="K45" s="16">
        <f t="shared" si="8"/>
        <v>2.2000000000000002</v>
      </c>
      <c r="L45" s="33">
        <v>6.5300000000000011</v>
      </c>
      <c r="M45" s="34">
        <f t="shared" si="9"/>
        <v>8.73</v>
      </c>
      <c r="N45" s="35">
        <f t="shared" si="12"/>
        <v>0</v>
      </c>
      <c r="O45" s="36">
        <f t="shared" si="10"/>
        <v>8.73</v>
      </c>
      <c r="P45" s="4"/>
      <c r="Q45" s="4"/>
      <c r="R45" s="4"/>
    </row>
    <row r="46" spans="1:24" ht="18.75">
      <c r="A46" s="13">
        <v>209</v>
      </c>
      <c r="B46" s="13">
        <v>1525950050</v>
      </c>
      <c r="C46" s="222" t="s">
        <v>408</v>
      </c>
      <c r="D46" s="222" t="s">
        <v>402</v>
      </c>
      <c r="E46" s="16">
        <v>3</v>
      </c>
      <c r="F46" s="16">
        <v>1</v>
      </c>
      <c r="G46" s="57" t="s">
        <v>187</v>
      </c>
      <c r="H46" s="18">
        <f t="shared" si="7"/>
        <v>3.5</v>
      </c>
      <c r="I46" s="16">
        <f t="shared" si="11"/>
        <v>1.2</v>
      </c>
      <c r="J46" s="16">
        <v>0</v>
      </c>
      <c r="K46" s="16">
        <f t="shared" si="8"/>
        <v>4.7</v>
      </c>
      <c r="L46" s="33">
        <v>3.9875000000000016</v>
      </c>
      <c r="M46" s="34">
        <f t="shared" si="9"/>
        <v>8.6875000000000018</v>
      </c>
      <c r="N46" s="35">
        <f t="shared" si="12"/>
        <v>0</v>
      </c>
      <c r="O46" s="36">
        <f t="shared" si="10"/>
        <v>8.6875000000000018</v>
      </c>
      <c r="P46" s="4"/>
      <c r="Q46" s="4"/>
      <c r="R46" s="4"/>
    </row>
    <row r="47" spans="1:24" ht="20.25">
      <c r="A47" s="13">
        <v>213</v>
      </c>
      <c r="B47" s="13">
        <v>311361673</v>
      </c>
      <c r="C47" s="222" t="s">
        <v>349</v>
      </c>
      <c r="E47" s="16">
        <v>3</v>
      </c>
      <c r="F47" s="16">
        <v>0</v>
      </c>
      <c r="G47" s="57" t="s">
        <v>187</v>
      </c>
      <c r="H47" s="18">
        <f t="shared" si="7"/>
        <v>3.5</v>
      </c>
      <c r="I47" s="16">
        <f t="shared" si="11"/>
        <v>0</v>
      </c>
      <c r="J47" s="16">
        <v>0</v>
      </c>
      <c r="K47" s="16">
        <f t="shared" si="8"/>
        <v>3.5</v>
      </c>
      <c r="L47" s="33">
        <v>5.0499999999999972</v>
      </c>
      <c r="M47" s="34">
        <f t="shared" si="9"/>
        <v>8.5499999999999972</v>
      </c>
      <c r="N47" s="35">
        <f t="shared" si="12"/>
        <v>0</v>
      </c>
      <c r="O47" s="36">
        <f t="shared" si="10"/>
        <v>8.5499999999999972</v>
      </c>
      <c r="P47" s="4"/>
      <c r="Q47" s="4"/>
      <c r="R47" s="4"/>
    </row>
    <row r="48" spans="1:24" ht="18.75">
      <c r="A48" s="13">
        <v>184</v>
      </c>
      <c r="B48" s="13">
        <v>1814130074</v>
      </c>
      <c r="C48" s="222" t="s">
        <v>375</v>
      </c>
      <c r="D48" s="221"/>
      <c r="E48" s="16">
        <v>2</v>
      </c>
      <c r="F48" s="16">
        <v>1</v>
      </c>
      <c r="G48" s="57" t="s">
        <v>187</v>
      </c>
      <c r="H48" s="18">
        <f t="shared" si="7"/>
        <v>2</v>
      </c>
      <c r="I48" s="16">
        <f t="shared" si="11"/>
        <v>1.2</v>
      </c>
      <c r="J48" s="16">
        <v>0</v>
      </c>
      <c r="K48" s="16">
        <f t="shared" si="8"/>
        <v>3.2</v>
      </c>
      <c r="L48" s="33">
        <v>5.299999999999998</v>
      </c>
      <c r="M48" s="34">
        <f t="shared" si="9"/>
        <v>8.4999999999999982</v>
      </c>
      <c r="N48" s="35">
        <f t="shared" si="12"/>
        <v>0</v>
      </c>
      <c r="O48" s="36">
        <f t="shared" si="10"/>
        <v>8.4999999999999982</v>
      </c>
    </row>
    <row r="49" spans="1:18" ht="18.75">
      <c r="A49" s="14">
        <v>58</v>
      </c>
      <c r="B49" s="13">
        <v>1875367946</v>
      </c>
      <c r="C49" s="223" t="s">
        <v>121</v>
      </c>
      <c r="D49" s="14"/>
      <c r="E49" s="16">
        <v>1</v>
      </c>
      <c r="F49" s="16">
        <v>0</v>
      </c>
      <c r="G49" s="57" t="s">
        <v>187</v>
      </c>
      <c r="H49" s="18">
        <f t="shared" si="7"/>
        <v>1</v>
      </c>
      <c r="I49" s="16">
        <f t="shared" si="11"/>
        <v>0</v>
      </c>
      <c r="J49" s="16">
        <v>0</v>
      </c>
      <c r="K49" s="16">
        <f t="shared" si="8"/>
        <v>1</v>
      </c>
      <c r="L49" s="33">
        <v>7.4749999999999988</v>
      </c>
      <c r="M49" s="34">
        <f t="shared" si="9"/>
        <v>8.4749999999999979</v>
      </c>
      <c r="N49" s="35">
        <f t="shared" si="12"/>
        <v>0</v>
      </c>
      <c r="O49" s="36">
        <f t="shared" si="10"/>
        <v>8.4749999999999979</v>
      </c>
    </row>
    <row r="50" spans="1:18" ht="18.75">
      <c r="A50" s="13">
        <v>187</v>
      </c>
      <c r="B50" s="13">
        <v>1241038267</v>
      </c>
      <c r="C50" s="222" t="s">
        <v>378</v>
      </c>
      <c r="D50" s="221"/>
      <c r="E50" s="16">
        <v>1</v>
      </c>
      <c r="F50" s="16">
        <v>1</v>
      </c>
      <c r="G50" s="57" t="s">
        <v>187</v>
      </c>
      <c r="H50" s="18">
        <f t="shared" si="7"/>
        <v>1</v>
      </c>
      <c r="I50" s="16">
        <f t="shared" si="11"/>
        <v>1.2</v>
      </c>
      <c r="J50" s="16">
        <v>0</v>
      </c>
      <c r="K50" s="16">
        <f t="shared" si="8"/>
        <v>2.2000000000000002</v>
      </c>
      <c r="L50" s="33">
        <v>5.7874999999999988</v>
      </c>
      <c r="M50" s="34">
        <f t="shared" si="9"/>
        <v>7.9874999999999989</v>
      </c>
      <c r="N50" s="35">
        <f t="shared" si="12"/>
        <v>0</v>
      </c>
      <c r="O50" s="36">
        <f t="shared" si="10"/>
        <v>7.9874999999999989</v>
      </c>
    </row>
    <row r="51" spans="1:18" ht="18.75">
      <c r="A51" s="13">
        <v>216</v>
      </c>
      <c r="B51" s="13">
        <v>395700385</v>
      </c>
      <c r="C51" s="222" t="s">
        <v>419</v>
      </c>
      <c r="E51" s="16">
        <v>0</v>
      </c>
      <c r="F51" s="16">
        <v>1</v>
      </c>
      <c r="G51" s="57" t="s">
        <v>187</v>
      </c>
      <c r="H51" s="18">
        <f t="shared" si="7"/>
        <v>0</v>
      </c>
      <c r="I51" s="16">
        <f t="shared" si="11"/>
        <v>1.2</v>
      </c>
      <c r="J51" s="16">
        <v>0</v>
      </c>
      <c r="K51" s="16">
        <f t="shared" si="8"/>
        <v>1.2</v>
      </c>
      <c r="L51" s="33">
        <v>6.1564516129032265</v>
      </c>
      <c r="M51" s="34">
        <f t="shared" si="9"/>
        <v>7.3564516129032267</v>
      </c>
      <c r="N51" s="35">
        <f t="shared" si="12"/>
        <v>0</v>
      </c>
      <c r="O51" s="36">
        <f t="shared" si="10"/>
        <v>7.3564516129032267</v>
      </c>
    </row>
    <row r="52" spans="1:18" ht="18.75">
      <c r="A52" s="13">
        <v>193</v>
      </c>
      <c r="B52" s="13">
        <v>2125731287</v>
      </c>
      <c r="C52" s="222" t="s">
        <v>384</v>
      </c>
      <c r="D52" s="221"/>
      <c r="E52" s="16">
        <v>0</v>
      </c>
      <c r="F52" s="16">
        <v>0</v>
      </c>
      <c r="G52" s="57" t="s">
        <v>187</v>
      </c>
      <c r="H52" s="18">
        <f t="shared" si="7"/>
        <v>0</v>
      </c>
      <c r="I52" s="16">
        <f t="shared" si="11"/>
        <v>0</v>
      </c>
      <c r="J52" s="16">
        <v>0</v>
      </c>
      <c r="K52" s="16">
        <f t="shared" si="8"/>
        <v>0</v>
      </c>
      <c r="L52" s="33">
        <v>7.0249999999999995</v>
      </c>
      <c r="M52" s="34">
        <f t="shared" si="9"/>
        <v>7.0249999999999995</v>
      </c>
      <c r="N52" s="35">
        <f>VLOOKUP(G51,$S$3:$T$10,2,FALSE)</f>
        <v>0</v>
      </c>
      <c r="O52" s="36">
        <f t="shared" si="10"/>
        <v>7.0249999999999995</v>
      </c>
    </row>
    <row r="53" spans="1:18" ht="18.75">
      <c r="A53" s="13">
        <v>144</v>
      </c>
      <c r="B53" s="13">
        <v>1763923855</v>
      </c>
      <c r="C53" s="222" t="s">
        <v>269</v>
      </c>
      <c r="D53" s="225"/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11"/>
        <v>0</v>
      </c>
      <c r="J53" s="16">
        <v>0</v>
      </c>
      <c r="K53" s="16">
        <f t="shared" si="8"/>
        <v>0</v>
      </c>
      <c r="L53" s="33">
        <v>6.8</v>
      </c>
      <c r="M53" s="34">
        <f t="shared" si="9"/>
        <v>6.8</v>
      </c>
      <c r="N53" s="35">
        <f t="shared" ref="N53:N83" si="13">VLOOKUP(G53,$S$3:$T$10,2,FALSE)</f>
        <v>0</v>
      </c>
      <c r="O53" s="36">
        <f t="shared" si="10"/>
        <v>6.8</v>
      </c>
    </row>
    <row r="54" spans="1:18" ht="18.75">
      <c r="A54" s="13">
        <v>206</v>
      </c>
      <c r="B54" s="13">
        <v>1835375380</v>
      </c>
      <c r="C54" s="222" t="s">
        <v>396</v>
      </c>
      <c r="D54" s="221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11"/>
        <v>0</v>
      </c>
      <c r="J54" s="16">
        <v>0</v>
      </c>
      <c r="K54" s="16">
        <f t="shared" si="8"/>
        <v>0</v>
      </c>
      <c r="L54" s="33">
        <v>6.6749999999999998</v>
      </c>
      <c r="M54" s="34">
        <f t="shared" si="9"/>
        <v>6.6749999999999998</v>
      </c>
      <c r="N54" s="35">
        <f t="shared" si="13"/>
        <v>0</v>
      </c>
      <c r="O54" s="36">
        <f t="shared" si="10"/>
        <v>6.6749999999999998</v>
      </c>
    </row>
    <row r="55" spans="1:18" ht="18.75">
      <c r="A55" s="13">
        <v>148</v>
      </c>
      <c r="B55" s="13">
        <v>1579518877</v>
      </c>
      <c r="C55" s="222" t="s">
        <v>274</v>
      </c>
      <c r="D55" s="225"/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11"/>
        <v>0</v>
      </c>
      <c r="J55" s="16">
        <v>0</v>
      </c>
      <c r="K55" s="16">
        <f t="shared" si="8"/>
        <v>0</v>
      </c>
      <c r="L55" s="33">
        <v>6.4499999999999993</v>
      </c>
      <c r="M55" s="34">
        <f t="shared" si="9"/>
        <v>6.4499999999999993</v>
      </c>
      <c r="N55" s="35">
        <f t="shared" si="13"/>
        <v>0</v>
      </c>
      <c r="O55" s="36">
        <f t="shared" si="10"/>
        <v>6.4499999999999993</v>
      </c>
    </row>
    <row r="56" spans="1:18" ht="18.75">
      <c r="A56" s="13">
        <v>217</v>
      </c>
      <c r="B56" s="13">
        <v>331155825</v>
      </c>
      <c r="C56" s="295" t="s">
        <v>420</v>
      </c>
      <c r="E56" s="16">
        <v>3</v>
      </c>
      <c r="F56" s="16">
        <v>1</v>
      </c>
      <c r="G56" s="57" t="s">
        <v>187</v>
      </c>
      <c r="H56" s="18">
        <f t="shared" si="7"/>
        <v>3.5</v>
      </c>
      <c r="I56" s="16">
        <f t="shared" si="11"/>
        <v>1.2</v>
      </c>
      <c r="J56" s="16">
        <v>0</v>
      </c>
      <c r="K56" s="16">
        <f t="shared" si="8"/>
        <v>4.7</v>
      </c>
      <c r="L56" s="33">
        <v>1.2000000000000011</v>
      </c>
      <c r="M56" s="34">
        <f t="shared" si="9"/>
        <v>5.9000000000000012</v>
      </c>
      <c r="N56" s="35">
        <f t="shared" si="13"/>
        <v>0</v>
      </c>
      <c r="O56" s="36">
        <f t="shared" si="10"/>
        <v>5.9000000000000012</v>
      </c>
    </row>
    <row r="57" spans="1:18" ht="18.75">
      <c r="A57" s="13">
        <v>141</v>
      </c>
      <c r="B57" s="13">
        <v>1190305158</v>
      </c>
      <c r="C57" s="222" t="s">
        <v>261</v>
      </c>
      <c r="D57" s="225"/>
      <c r="E57" s="16">
        <v>2</v>
      </c>
      <c r="F57" s="16">
        <v>0</v>
      </c>
      <c r="G57" s="57" t="s">
        <v>187</v>
      </c>
      <c r="H57" s="18">
        <f t="shared" si="7"/>
        <v>2</v>
      </c>
      <c r="I57" s="16">
        <f t="shared" si="11"/>
        <v>0</v>
      </c>
      <c r="J57" s="16">
        <v>0</v>
      </c>
      <c r="K57" s="16">
        <f t="shared" si="8"/>
        <v>2</v>
      </c>
      <c r="L57" s="33">
        <v>3.8999999999999995</v>
      </c>
      <c r="M57" s="34">
        <f t="shared" si="9"/>
        <v>5.8999999999999995</v>
      </c>
      <c r="N57" s="35">
        <f t="shared" si="13"/>
        <v>0</v>
      </c>
      <c r="O57" s="36">
        <f t="shared" si="10"/>
        <v>5.8999999999999995</v>
      </c>
      <c r="P57" s="64"/>
      <c r="Q57" s="64"/>
      <c r="R57" s="67"/>
    </row>
    <row r="58" spans="1:18" ht="18.75">
      <c r="A58" s="13">
        <v>200</v>
      </c>
      <c r="B58" s="13">
        <v>967589156</v>
      </c>
      <c r="C58" s="222" t="s">
        <v>390</v>
      </c>
      <c r="D58" s="221"/>
      <c r="E58" s="16">
        <v>0</v>
      </c>
      <c r="F58" s="16">
        <v>0</v>
      </c>
      <c r="G58" s="57" t="s">
        <v>187</v>
      </c>
      <c r="H58" s="18">
        <f t="shared" si="7"/>
        <v>0</v>
      </c>
      <c r="I58" s="16">
        <f t="shared" si="11"/>
        <v>0</v>
      </c>
      <c r="J58" s="16">
        <v>0</v>
      </c>
      <c r="K58" s="16">
        <f t="shared" si="8"/>
        <v>0</v>
      </c>
      <c r="L58" s="33">
        <v>5</v>
      </c>
      <c r="M58" s="34">
        <f t="shared" si="9"/>
        <v>5</v>
      </c>
      <c r="N58" s="35">
        <f t="shared" si="13"/>
        <v>0</v>
      </c>
      <c r="O58" s="36">
        <f t="shared" si="10"/>
        <v>5</v>
      </c>
    </row>
    <row r="59" spans="1:18" ht="18.75">
      <c r="A59" s="13">
        <v>199</v>
      </c>
      <c r="B59" s="13">
        <v>1190213504</v>
      </c>
      <c r="C59" s="222" t="s">
        <v>400</v>
      </c>
      <c r="D59" s="221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11"/>
        <v>0</v>
      </c>
      <c r="J59" s="16">
        <v>0</v>
      </c>
      <c r="K59" s="16">
        <f t="shared" si="8"/>
        <v>0</v>
      </c>
      <c r="L59" s="33">
        <v>4.8</v>
      </c>
      <c r="M59" s="34">
        <f t="shared" si="9"/>
        <v>4.8</v>
      </c>
      <c r="N59" s="35">
        <f t="shared" si="13"/>
        <v>0</v>
      </c>
      <c r="O59" s="36">
        <f t="shared" si="10"/>
        <v>4.8</v>
      </c>
    </row>
    <row r="60" spans="1:18" ht="18.75">
      <c r="A60" s="13">
        <v>201</v>
      </c>
      <c r="B60" s="13">
        <v>251334814</v>
      </c>
      <c r="C60" s="222" t="s">
        <v>391</v>
      </c>
      <c r="D60" s="221"/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11"/>
        <v>0</v>
      </c>
      <c r="J60" s="16">
        <v>0</v>
      </c>
      <c r="K60" s="16">
        <f t="shared" si="8"/>
        <v>0</v>
      </c>
      <c r="L60" s="33">
        <v>4.5</v>
      </c>
      <c r="M60" s="34">
        <f t="shared" si="9"/>
        <v>4.5</v>
      </c>
      <c r="N60" s="35">
        <f t="shared" si="13"/>
        <v>0</v>
      </c>
      <c r="O60" s="36">
        <f t="shared" si="10"/>
        <v>4.5</v>
      </c>
    </row>
    <row r="61" spans="1:18" ht="18.75">
      <c r="A61" s="13">
        <v>152</v>
      </c>
      <c r="B61" s="13">
        <v>808637979</v>
      </c>
      <c r="C61" s="222" t="s">
        <v>288</v>
      </c>
      <c r="D61" s="222" t="s">
        <v>277</v>
      </c>
      <c r="E61" s="16">
        <v>0</v>
      </c>
      <c r="F61" s="16">
        <v>0</v>
      </c>
      <c r="G61" s="57" t="s">
        <v>187</v>
      </c>
      <c r="H61" s="18">
        <f t="shared" si="7"/>
        <v>0</v>
      </c>
      <c r="I61" s="16">
        <f t="shared" si="11"/>
        <v>0</v>
      </c>
      <c r="J61" s="16">
        <v>0</v>
      </c>
      <c r="K61" s="16">
        <f t="shared" si="8"/>
        <v>0</v>
      </c>
      <c r="L61" s="33">
        <v>3.94</v>
      </c>
      <c r="M61" s="34">
        <f t="shared" si="9"/>
        <v>3.94</v>
      </c>
      <c r="N61" s="35">
        <f t="shared" si="13"/>
        <v>0</v>
      </c>
      <c r="O61" s="36">
        <f t="shared" si="10"/>
        <v>3.94</v>
      </c>
    </row>
    <row r="62" spans="1:18" ht="18.75">
      <c r="A62" s="14">
        <v>33</v>
      </c>
      <c r="B62" s="13">
        <v>1006436515</v>
      </c>
      <c r="C62" s="222" t="s">
        <v>355</v>
      </c>
      <c r="D62" s="223" t="s">
        <v>79</v>
      </c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11"/>
        <v>0</v>
      </c>
      <c r="J62" s="16">
        <v>0</v>
      </c>
      <c r="K62" s="16">
        <f t="shared" si="8"/>
        <v>0</v>
      </c>
      <c r="L62" s="33">
        <v>3.45</v>
      </c>
      <c r="M62" s="34">
        <f t="shared" si="9"/>
        <v>3.45</v>
      </c>
      <c r="N62" s="35">
        <f t="shared" si="13"/>
        <v>0</v>
      </c>
      <c r="O62" s="36">
        <f t="shared" si="10"/>
        <v>3.45</v>
      </c>
      <c r="P62" s="64"/>
      <c r="Q62" s="64"/>
    </row>
    <row r="63" spans="1:18" ht="18.75">
      <c r="A63" s="13">
        <v>143</v>
      </c>
      <c r="B63" s="13">
        <v>1963007427</v>
      </c>
      <c r="C63" s="222" t="s">
        <v>367</v>
      </c>
      <c r="D63" s="222" t="s">
        <v>270</v>
      </c>
      <c r="E63" s="16">
        <v>0</v>
      </c>
      <c r="F63" s="16">
        <v>0</v>
      </c>
      <c r="G63" s="57" t="s">
        <v>187</v>
      </c>
      <c r="H63" s="18">
        <f t="shared" si="7"/>
        <v>0</v>
      </c>
      <c r="I63" s="16">
        <f t="shared" si="11"/>
        <v>0</v>
      </c>
      <c r="J63" s="16">
        <v>0</v>
      </c>
      <c r="K63" s="16">
        <f t="shared" si="8"/>
        <v>0</v>
      </c>
      <c r="L63" s="33">
        <v>3.3374999999999995</v>
      </c>
      <c r="M63" s="34">
        <f t="shared" si="9"/>
        <v>3.3374999999999995</v>
      </c>
      <c r="N63" s="35">
        <f t="shared" si="13"/>
        <v>0</v>
      </c>
      <c r="O63" s="36">
        <f t="shared" si="10"/>
        <v>3.3374999999999995</v>
      </c>
      <c r="P63" s="64"/>
      <c r="Q63" s="64"/>
      <c r="R63" s="67"/>
    </row>
    <row r="64" spans="1:18" ht="18.75">
      <c r="A64" s="13">
        <v>207</v>
      </c>
      <c r="B64" s="13">
        <v>721273803</v>
      </c>
      <c r="C64" s="226" t="s">
        <v>399</v>
      </c>
      <c r="D64" s="221"/>
      <c r="E64" s="16">
        <v>0</v>
      </c>
      <c r="F64" s="16">
        <v>0</v>
      </c>
      <c r="G64" s="57" t="s">
        <v>187</v>
      </c>
      <c r="H64" s="18">
        <f t="shared" si="7"/>
        <v>0</v>
      </c>
      <c r="I64" s="16">
        <f t="shared" si="11"/>
        <v>0</v>
      </c>
      <c r="J64" s="16">
        <v>0</v>
      </c>
      <c r="K64" s="16">
        <f t="shared" si="8"/>
        <v>0</v>
      </c>
      <c r="L64" s="33">
        <v>1.425</v>
      </c>
      <c r="M64" s="34">
        <f t="shared" si="9"/>
        <v>1.425</v>
      </c>
      <c r="N64" s="35">
        <f t="shared" si="13"/>
        <v>0</v>
      </c>
      <c r="O64" s="36">
        <f t="shared" si="10"/>
        <v>1.425</v>
      </c>
    </row>
    <row r="65" spans="1:18" ht="18.75">
      <c r="A65" s="13">
        <v>204</v>
      </c>
      <c r="B65" s="13">
        <v>1449474852</v>
      </c>
      <c r="C65" s="222" t="s">
        <v>394</v>
      </c>
      <c r="D65" s="221"/>
      <c r="E65" s="16">
        <v>0</v>
      </c>
      <c r="F65" s="16">
        <v>0</v>
      </c>
      <c r="G65" s="57" t="s">
        <v>187</v>
      </c>
      <c r="H65" s="18">
        <f t="shared" si="7"/>
        <v>0</v>
      </c>
      <c r="I65" s="16">
        <f t="shared" si="11"/>
        <v>0</v>
      </c>
      <c r="J65" s="16">
        <v>0</v>
      </c>
      <c r="K65" s="16">
        <f t="shared" si="8"/>
        <v>0</v>
      </c>
      <c r="L65" s="33">
        <v>1</v>
      </c>
      <c r="M65" s="34">
        <f t="shared" si="9"/>
        <v>1</v>
      </c>
      <c r="N65" s="35">
        <f t="shared" si="13"/>
        <v>0</v>
      </c>
      <c r="O65" s="36">
        <f t="shared" si="10"/>
        <v>1</v>
      </c>
    </row>
    <row r="66" spans="1:18" ht="18.75">
      <c r="A66" s="13">
        <v>212</v>
      </c>
      <c r="B66" s="13">
        <v>2133045883</v>
      </c>
      <c r="C66" s="222" t="s">
        <v>405</v>
      </c>
      <c r="D66" s="221"/>
      <c r="E66" s="16">
        <v>0</v>
      </c>
      <c r="F66" s="16">
        <v>0</v>
      </c>
      <c r="G66" s="57" t="s">
        <v>187</v>
      </c>
      <c r="H66" s="18">
        <f t="shared" si="7"/>
        <v>0</v>
      </c>
      <c r="I66" s="16">
        <f t="shared" si="11"/>
        <v>0</v>
      </c>
      <c r="J66" s="16">
        <v>0</v>
      </c>
      <c r="K66" s="16">
        <v>0</v>
      </c>
      <c r="L66" s="33">
        <v>1</v>
      </c>
      <c r="M66" s="34">
        <f t="shared" si="9"/>
        <v>1</v>
      </c>
      <c r="N66" s="35">
        <f t="shared" si="13"/>
        <v>0</v>
      </c>
      <c r="O66" s="36">
        <f t="shared" si="10"/>
        <v>1</v>
      </c>
    </row>
    <row r="67" spans="1:18" ht="18.75">
      <c r="A67" s="14">
        <v>122</v>
      </c>
      <c r="B67" s="13">
        <v>1940099728</v>
      </c>
      <c r="C67" s="223" t="s">
        <v>228</v>
      </c>
      <c r="D67" s="224"/>
      <c r="E67" s="16">
        <v>0</v>
      </c>
      <c r="F67" s="16">
        <v>0</v>
      </c>
      <c r="G67" s="57" t="s">
        <v>187</v>
      </c>
      <c r="H67" s="18">
        <f t="shared" si="7"/>
        <v>0</v>
      </c>
      <c r="I67" s="16">
        <f t="shared" si="11"/>
        <v>0</v>
      </c>
      <c r="J67" s="16">
        <v>0</v>
      </c>
      <c r="K67" s="16">
        <f t="shared" ref="K67:K83" si="14">SUM(I67+H67+J67)</f>
        <v>0</v>
      </c>
      <c r="L67" s="33">
        <v>0.4</v>
      </c>
      <c r="M67" s="34">
        <f t="shared" si="9"/>
        <v>0.4</v>
      </c>
      <c r="N67" s="35">
        <f t="shared" si="13"/>
        <v>0</v>
      </c>
      <c r="O67" s="36">
        <f t="shared" si="10"/>
        <v>0.4</v>
      </c>
      <c r="P67" s="64"/>
      <c r="Q67" s="64"/>
      <c r="R67" s="67"/>
    </row>
    <row r="68" spans="1:18" ht="18.75">
      <c r="A68" s="14">
        <v>34</v>
      </c>
      <c r="B68" s="13">
        <v>2021794494</v>
      </c>
      <c r="C68" s="223" t="s">
        <v>80</v>
      </c>
      <c r="D68" s="224"/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11"/>
        <v>0</v>
      </c>
      <c r="J68" s="16">
        <v>0</v>
      </c>
      <c r="K68" s="16">
        <f t="shared" si="14"/>
        <v>0</v>
      </c>
      <c r="L68" s="33">
        <v>0</v>
      </c>
      <c r="M68" s="34">
        <f t="shared" si="9"/>
        <v>0</v>
      </c>
      <c r="N68" s="35">
        <f t="shared" si="13"/>
        <v>0</v>
      </c>
      <c r="O68" s="36">
        <f t="shared" si="10"/>
        <v>0</v>
      </c>
      <c r="P68" s="64"/>
      <c r="Q68" s="64"/>
      <c r="R68" s="67"/>
    </row>
    <row r="69" spans="1:18" ht="18.75">
      <c r="A69" s="13">
        <v>170</v>
      </c>
      <c r="B69" s="13">
        <v>1659068972</v>
      </c>
      <c r="C69" s="222" t="s">
        <v>320</v>
      </c>
      <c r="D69" s="221"/>
      <c r="E69" s="16">
        <v>0</v>
      </c>
      <c r="F69" s="16">
        <v>0</v>
      </c>
      <c r="G69" s="57" t="s">
        <v>187</v>
      </c>
      <c r="H69" s="18">
        <f t="shared" ref="H69:H83" si="15">E69+IF(E69&gt;2,(E69-2)*0.5,0)</f>
        <v>0</v>
      </c>
      <c r="I69" s="16">
        <f t="shared" si="11"/>
        <v>0</v>
      </c>
      <c r="J69" s="16">
        <v>0</v>
      </c>
      <c r="K69" s="16">
        <f t="shared" si="14"/>
        <v>0</v>
      </c>
      <c r="L69" s="33">
        <v>0</v>
      </c>
      <c r="M69" s="34">
        <f t="shared" ref="M69:M83" si="16">K69+L69</f>
        <v>0</v>
      </c>
      <c r="N69" s="35">
        <f t="shared" si="13"/>
        <v>0</v>
      </c>
      <c r="O69" s="36">
        <f t="shared" ref="O69:O83" si="17">M69-N69</f>
        <v>0</v>
      </c>
    </row>
    <row r="70" spans="1:18" ht="18.75">
      <c r="A70" s="13">
        <v>118</v>
      </c>
      <c r="B70" s="13">
        <v>2018112397</v>
      </c>
      <c r="C70" s="222" t="s">
        <v>342</v>
      </c>
      <c r="D70" s="223" t="s">
        <v>290</v>
      </c>
      <c r="E70" s="16">
        <v>0</v>
      </c>
      <c r="F70" s="16">
        <v>0</v>
      </c>
      <c r="G70" s="57" t="s">
        <v>187</v>
      </c>
      <c r="H70" s="18">
        <f t="shared" si="15"/>
        <v>0</v>
      </c>
      <c r="I70" s="16">
        <f t="shared" ref="I70:I83" si="18">F70*$T$14</f>
        <v>0</v>
      </c>
      <c r="J70" s="16">
        <v>0</v>
      </c>
      <c r="K70" s="16">
        <f t="shared" si="14"/>
        <v>0</v>
      </c>
      <c r="L70" s="33">
        <v>0</v>
      </c>
      <c r="M70" s="34">
        <f t="shared" si="16"/>
        <v>0</v>
      </c>
      <c r="N70" s="35">
        <f t="shared" si="13"/>
        <v>0</v>
      </c>
      <c r="O70" s="36">
        <f t="shared" si="17"/>
        <v>0</v>
      </c>
      <c r="P70" s="64"/>
      <c r="Q70" s="64"/>
      <c r="R70" s="86"/>
    </row>
    <row r="71" spans="1:18" ht="18.75">
      <c r="A71" s="14">
        <v>92</v>
      </c>
      <c r="B71" s="13">
        <v>1367873925</v>
      </c>
      <c r="C71" s="222" t="s">
        <v>398</v>
      </c>
      <c r="D71" s="223" t="s">
        <v>191</v>
      </c>
      <c r="E71" s="16">
        <v>0</v>
      </c>
      <c r="F71" s="16">
        <v>0</v>
      </c>
      <c r="G71" s="57" t="s">
        <v>187</v>
      </c>
      <c r="H71" s="18">
        <f t="shared" si="15"/>
        <v>0</v>
      </c>
      <c r="I71" s="16">
        <f t="shared" si="18"/>
        <v>0</v>
      </c>
      <c r="J71" s="16">
        <v>0</v>
      </c>
      <c r="K71" s="16">
        <f t="shared" si="14"/>
        <v>0</v>
      </c>
      <c r="L71" s="33">
        <v>0</v>
      </c>
      <c r="M71" s="34">
        <f t="shared" si="16"/>
        <v>0</v>
      </c>
      <c r="N71" s="35">
        <f t="shared" si="13"/>
        <v>0</v>
      </c>
      <c r="O71" s="36">
        <f t="shared" si="17"/>
        <v>0</v>
      </c>
      <c r="P71" s="64"/>
      <c r="Q71" s="64"/>
      <c r="R71" s="67"/>
    </row>
    <row r="72" spans="1:18" ht="18.75">
      <c r="A72" s="14">
        <v>1</v>
      </c>
      <c r="B72" s="13">
        <v>1782151946</v>
      </c>
      <c r="C72" s="222" t="s">
        <v>351</v>
      </c>
      <c r="D72" s="223" t="s">
        <v>26</v>
      </c>
      <c r="E72" s="16">
        <v>0</v>
      </c>
      <c r="F72" s="16">
        <v>0</v>
      </c>
      <c r="G72" s="57" t="s">
        <v>187</v>
      </c>
      <c r="H72" s="18">
        <f t="shared" si="15"/>
        <v>0</v>
      </c>
      <c r="I72" s="16">
        <f t="shared" si="18"/>
        <v>0</v>
      </c>
      <c r="J72" s="16">
        <v>0</v>
      </c>
      <c r="K72" s="16">
        <f t="shared" si="14"/>
        <v>0</v>
      </c>
      <c r="L72" s="33">
        <v>0</v>
      </c>
      <c r="M72" s="34">
        <f t="shared" si="16"/>
        <v>0</v>
      </c>
      <c r="N72" s="35">
        <f t="shared" si="13"/>
        <v>0</v>
      </c>
      <c r="O72" s="36">
        <f t="shared" si="17"/>
        <v>0</v>
      </c>
      <c r="P72" s="64"/>
      <c r="Q72" s="64"/>
      <c r="R72" s="64"/>
    </row>
    <row r="73" spans="1:18" ht="18.75">
      <c r="A73" s="14">
        <v>43</v>
      </c>
      <c r="B73" s="13">
        <v>1853818182</v>
      </c>
      <c r="C73" s="223" t="s">
        <v>356</v>
      </c>
      <c r="D73" s="223" t="s">
        <v>89</v>
      </c>
      <c r="E73" s="16">
        <v>0</v>
      </c>
      <c r="F73" s="16">
        <v>0</v>
      </c>
      <c r="G73" s="57" t="s">
        <v>187</v>
      </c>
      <c r="H73" s="18">
        <f t="shared" si="15"/>
        <v>0</v>
      </c>
      <c r="I73" s="16">
        <f t="shared" si="18"/>
        <v>0</v>
      </c>
      <c r="J73" s="16">
        <v>0</v>
      </c>
      <c r="K73" s="16">
        <f t="shared" si="14"/>
        <v>0</v>
      </c>
      <c r="L73" s="33">
        <v>0</v>
      </c>
      <c r="M73" s="34">
        <f t="shared" si="16"/>
        <v>0</v>
      </c>
      <c r="N73" s="35">
        <f t="shared" si="13"/>
        <v>0</v>
      </c>
      <c r="O73" s="36">
        <f t="shared" si="17"/>
        <v>0</v>
      </c>
      <c r="P73" s="64"/>
      <c r="Q73" s="64"/>
    </row>
    <row r="74" spans="1:18" ht="18.75">
      <c r="A74" s="13">
        <v>169</v>
      </c>
      <c r="B74" s="13">
        <v>1280938546</v>
      </c>
      <c r="C74" s="222" t="s">
        <v>370</v>
      </c>
      <c r="D74" s="220"/>
      <c r="E74" s="16">
        <v>0</v>
      </c>
      <c r="F74" s="16">
        <v>0</v>
      </c>
      <c r="G74" s="57" t="s">
        <v>187</v>
      </c>
      <c r="H74" s="18">
        <f t="shared" si="15"/>
        <v>0</v>
      </c>
      <c r="I74" s="16">
        <f t="shared" si="18"/>
        <v>0</v>
      </c>
      <c r="J74" s="16">
        <v>0</v>
      </c>
      <c r="K74" s="16">
        <f t="shared" si="14"/>
        <v>0</v>
      </c>
      <c r="L74" s="33">
        <v>0</v>
      </c>
      <c r="M74" s="34">
        <f t="shared" si="16"/>
        <v>0</v>
      </c>
      <c r="N74" s="35">
        <f t="shared" si="13"/>
        <v>0</v>
      </c>
      <c r="O74" s="36">
        <f t="shared" si="17"/>
        <v>0</v>
      </c>
    </row>
    <row r="75" spans="1:18" ht="18.75">
      <c r="A75" s="13">
        <v>127</v>
      </c>
      <c r="B75" s="13">
        <v>615908706</v>
      </c>
      <c r="C75" s="222" t="s">
        <v>364</v>
      </c>
      <c r="D75" s="225" t="s">
        <v>240</v>
      </c>
      <c r="E75" s="16">
        <v>0</v>
      </c>
      <c r="F75" s="16">
        <v>0</v>
      </c>
      <c r="G75" s="57" t="s">
        <v>187</v>
      </c>
      <c r="H75" s="18">
        <f t="shared" si="15"/>
        <v>0</v>
      </c>
      <c r="I75" s="16">
        <f t="shared" si="18"/>
        <v>0</v>
      </c>
      <c r="J75" s="16">
        <v>0</v>
      </c>
      <c r="K75" s="16">
        <f t="shared" si="14"/>
        <v>0</v>
      </c>
      <c r="L75" s="33">
        <v>0</v>
      </c>
      <c r="M75" s="34">
        <f t="shared" si="16"/>
        <v>0</v>
      </c>
      <c r="N75" s="35">
        <f t="shared" si="13"/>
        <v>0</v>
      </c>
      <c r="O75" s="36">
        <f t="shared" si="17"/>
        <v>0</v>
      </c>
      <c r="P75" s="64"/>
      <c r="Q75" s="64"/>
      <c r="R75" s="67"/>
    </row>
    <row r="76" spans="1:18" ht="18.75">
      <c r="A76" s="14">
        <v>10</v>
      </c>
      <c r="B76" s="13">
        <v>2108977014</v>
      </c>
      <c r="C76" s="222" t="s">
        <v>353</v>
      </c>
      <c r="D76" s="223" t="s">
        <v>49</v>
      </c>
      <c r="E76" s="16">
        <v>0</v>
      </c>
      <c r="F76" s="16">
        <v>0</v>
      </c>
      <c r="G76" s="57" t="s">
        <v>187</v>
      </c>
      <c r="H76" s="18">
        <f t="shared" si="15"/>
        <v>0</v>
      </c>
      <c r="I76" s="16">
        <f t="shared" si="18"/>
        <v>0</v>
      </c>
      <c r="J76" s="16">
        <v>0</v>
      </c>
      <c r="K76" s="16">
        <f t="shared" si="14"/>
        <v>0</v>
      </c>
      <c r="L76" s="33">
        <v>0</v>
      </c>
      <c r="M76" s="34">
        <f t="shared" si="16"/>
        <v>0</v>
      </c>
      <c r="N76" s="35">
        <f t="shared" si="13"/>
        <v>0</v>
      </c>
      <c r="O76" s="36">
        <f t="shared" si="17"/>
        <v>0</v>
      </c>
      <c r="P76" s="64"/>
      <c r="Q76" s="64"/>
      <c r="R76" s="64"/>
    </row>
    <row r="77" spans="1:18" ht="18.75">
      <c r="A77" s="13">
        <v>155</v>
      </c>
      <c r="B77" s="13">
        <v>1532576874</v>
      </c>
      <c r="C77" s="222" t="s">
        <v>368</v>
      </c>
      <c r="D77" s="222" t="s">
        <v>283</v>
      </c>
      <c r="E77" s="16">
        <v>0</v>
      </c>
      <c r="F77" s="16">
        <v>0</v>
      </c>
      <c r="G77" s="57" t="s">
        <v>187</v>
      </c>
      <c r="H77" s="18">
        <f t="shared" si="15"/>
        <v>0</v>
      </c>
      <c r="I77" s="16">
        <f t="shared" si="18"/>
        <v>0</v>
      </c>
      <c r="J77" s="16">
        <v>0</v>
      </c>
      <c r="K77" s="16">
        <f t="shared" si="14"/>
        <v>0</v>
      </c>
      <c r="L77" s="33">
        <v>0</v>
      </c>
      <c r="M77" s="34">
        <f t="shared" si="16"/>
        <v>0</v>
      </c>
      <c r="N77" s="35">
        <f t="shared" si="13"/>
        <v>0</v>
      </c>
      <c r="O77" s="36">
        <f t="shared" si="17"/>
        <v>0</v>
      </c>
    </row>
    <row r="78" spans="1:18" ht="18.75">
      <c r="A78" s="14">
        <v>53</v>
      </c>
      <c r="B78" s="13">
        <v>500959924</v>
      </c>
      <c r="C78" s="222" t="s">
        <v>359</v>
      </c>
      <c r="D78" s="224" t="s">
        <v>99</v>
      </c>
      <c r="E78" s="16">
        <v>0</v>
      </c>
      <c r="F78" s="16">
        <v>0</v>
      </c>
      <c r="G78" s="57" t="s">
        <v>187</v>
      </c>
      <c r="H78" s="18">
        <f t="shared" si="15"/>
        <v>0</v>
      </c>
      <c r="I78" s="16">
        <f t="shared" si="18"/>
        <v>0</v>
      </c>
      <c r="J78" s="16">
        <v>0</v>
      </c>
      <c r="K78" s="16">
        <f t="shared" si="14"/>
        <v>0</v>
      </c>
      <c r="L78" s="33">
        <v>0</v>
      </c>
      <c r="M78" s="34">
        <f t="shared" si="16"/>
        <v>0</v>
      </c>
      <c r="N78" s="35">
        <f t="shared" si="13"/>
        <v>0</v>
      </c>
      <c r="O78" s="36">
        <f t="shared" si="17"/>
        <v>0</v>
      </c>
      <c r="P78" s="64"/>
      <c r="Q78" s="64"/>
      <c r="R78" s="64"/>
    </row>
    <row r="79" spans="1:18" ht="18.75">
      <c r="A79" s="13">
        <v>176</v>
      </c>
      <c r="B79" s="13">
        <v>128748910</v>
      </c>
      <c r="C79" s="222" t="s">
        <v>328</v>
      </c>
      <c r="D79" s="221"/>
      <c r="E79" s="16">
        <v>0</v>
      </c>
      <c r="F79" s="16">
        <v>0</v>
      </c>
      <c r="G79" s="57" t="s">
        <v>187</v>
      </c>
      <c r="H79" s="18">
        <f t="shared" si="15"/>
        <v>0</v>
      </c>
      <c r="I79" s="16">
        <f t="shared" si="18"/>
        <v>0</v>
      </c>
      <c r="J79" s="16">
        <v>0</v>
      </c>
      <c r="K79" s="16">
        <f t="shared" si="14"/>
        <v>0</v>
      </c>
      <c r="L79" s="33">
        <v>0</v>
      </c>
      <c r="M79" s="34">
        <f t="shared" si="16"/>
        <v>0</v>
      </c>
      <c r="N79" s="35">
        <f t="shared" si="13"/>
        <v>0</v>
      </c>
      <c r="O79" s="36">
        <f t="shared" si="17"/>
        <v>0</v>
      </c>
    </row>
    <row r="80" spans="1:18" ht="18.75">
      <c r="A80" s="13">
        <v>181</v>
      </c>
      <c r="B80" s="13">
        <v>1467442697</v>
      </c>
      <c r="C80" s="222" t="s">
        <v>341</v>
      </c>
      <c r="D80" s="221"/>
      <c r="E80" s="16">
        <v>0</v>
      </c>
      <c r="F80" s="16">
        <v>0</v>
      </c>
      <c r="G80" s="57" t="s">
        <v>187</v>
      </c>
      <c r="H80" s="18">
        <f t="shared" si="15"/>
        <v>0</v>
      </c>
      <c r="I80" s="16">
        <f t="shared" si="18"/>
        <v>0</v>
      </c>
      <c r="J80" s="16">
        <v>0</v>
      </c>
      <c r="K80" s="16">
        <f t="shared" si="14"/>
        <v>0</v>
      </c>
      <c r="L80" s="33">
        <v>0</v>
      </c>
      <c r="M80" s="34">
        <f t="shared" si="16"/>
        <v>0</v>
      </c>
      <c r="N80" s="35">
        <f t="shared" si="13"/>
        <v>0</v>
      </c>
      <c r="O80" s="36">
        <f t="shared" si="17"/>
        <v>0</v>
      </c>
    </row>
    <row r="81" spans="1:15" ht="18.75">
      <c r="A81" s="13">
        <v>164</v>
      </c>
      <c r="B81" s="13">
        <v>1005320430</v>
      </c>
      <c r="C81" s="222" t="s">
        <v>294</v>
      </c>
      <c r="D81" s="220"/>
      <c r="E81" s="16">
        <v>0</v>
      </c>
      <c r="F81" s="16">
        <v>0</v>
      </c>
      <c r="G81" s="57" t="s">
        <v>187</v>
      </c>
      <c r="H81" s="18">
        <f t="shared" si="15"/>
        <v>0</v>
      </c>
      <c r="I81" s="16">
        <f t="shared" si="18"/>
        <v>0</v>
      </c>
      <c r="J81" s="16">
        <v>0</v>
      </c>
      <c r="K81" s="16">
        <f t="shared" si="14"/>
        <v>0</v>
      </c>
      <c r="L81" s="33">
        <v>0</v>
      </c>
      <c r="M81" s="34">
        <f t="shared" si="16"/>
        <v>0</v>
      </c>
      <c r="N81" s="35">
        <f t="shared" si="13"/>
        <v>0</v>
      </c>
      <c r="O81" s="36">
        <f t="shared" si="17"/>
        <v>0</v>
      </c>
    </row>
    <row r="82" spans="1:15" ht="18.75">
      <c r="A82" s="13">
        <v>173</v>
      </c>
      <c r="B82" s="13">
        <v>1106175185</v>
      </c>
      <c r="C82" s="222" t="s">
        <v>329</v>
      </c>
      <c r="D82" s="221"/>
      <c r="E82" s="16">
        <v>0</v>
      </c>
      <c r="F82" s="16">
        <v>0</v>
      </c>
      <c r="G82" s="57" t="s">
        <v>187</v>
      </c>
      <c r="H82" s="18">
        <f t="shared" si="15"/>
        <v>0</v>
      </c>
      <c r="I82" s="16">
        <f t="shared" si="18"/>
        <v>0</v>
      </c>
      <c r="J82" s="16">
        <v>0</v>
      </c>
      <c r="K82" s="16">
        <f t="shared" si="14"/>
        <v>0</v>
      </c>
      <c r="L82" s="33">
        <v>0</v>
      </c>
      <c r="M82" s="34">
        <f t="shared" si="16"/>
        <v>0</v>
      </c>
      <c r="N82" s="35">
        <f t="shared" si="13"/>
        <v>0</v>
      </c>
      <c r="O82" s="36">
        <f t="shared" si="17"/>
        <v>0</v>
      </c>
    </row>
    <row r="83" spans="1:15" ht="18.75">
      <c r="A83" s="13">
        <v>180</v>
      </c>
      <c r="B83" s="13">
        <v>24633249</v>
      </c>
      <c r="C83" s="223" t="s">
        <v>339</v>
      </c>
      <c r="D83" s="221"/>
      <c r="E83" s="16">
        <v>0</v>
      </c>
      <c r="F83" s="16">
        <v>0</v>
      </c>
      <c r="G83" s="57" t="s">
        <v>187</v>
      </c>
      <c r="H83" s="18">
        <f t="shared" si="15"/>
        <v>0</v>
      </c>
      <c r="I83" s="16">
        <f t="shared" si="18"/>
        <v>0</v>
      </c>
      <c r="J83" s="16">
        <v>0</v>
      </c>
      <c r="K83" s="16">
        <f t="shared" si="14"/>
        <v>0</v>
      </c>
      <c r="L83" s="33">
        <v>-3.125</v>
      </c>
      <c r="M83" s="34">
        <f t="shared" si="16"/>
        <v>-3.125</v>
      </c>
      <c r="N83" s="35">
        <f t="shared" si="13"/>
        <v>0</v>
      </c>
      <c r="O83" s="36">
        <f t="shared" si="17"/>
        <v>-3.125</v>
      </c>
    </row>
  </sheetData>
  <autoFilter ref="A4:R83" xr:uid="{00000000-0009-0000-0000-00002E000000}">
    <sortState xmlns:xlrd2="http://schemas.microsoft.com/office/spreadsheetml/2017/richdata2" ref="A5:R83">
      <sortCondition descending="1" ref="M4:M82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3">
    <cfRule type="cellIs" dxfId="77" priority="2" operator="lessThan">
      <formula>1</formula>
    </cfRule>
  </conditionalFormatting>
  <conditionalFormatting sqref="J80:J83">
    <cfRule type="cellIs" dxfId="76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CE71-97E3-4813-BC58-52E94D561BB8}">
  <sheetPr codeName="Sheet62"/>
  <dimension ref="A1:X85"/>
  <sheetViews>
    <sheetView topLeftCell="A52" zoomScale="85" zoomScaleNormal="85" workbookViewId="0">
      <selection activeCell="O5" sqref="O5:O85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活动中心2020年11月28日分包贡献明细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299"/>
      <c r="Q1" s="299"/>
      <c r="R1" s="299"/>
      <c r="S1" s="38" t="s">
        <v>104</v>
      </c>
      <c r="T1" s="5">
        <v>62</v>
      </c>
      <c r="U1" s="3"/>
      <c r="V1" s="3"/>
      <c r="W1" s="3"/>
      <c r="X1" s="3"/>
    </row>
    <row r="2" spans="1:24" ht="135" customHeight="1">
      <c r="A2" s="590" t="s">
        <v>423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300"/>
      <c r="Q2" s="300"/>
      <c r="R2" s="300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301" t="s">
        <v>114</v>
      </c>
      <c r="F3" s="302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298"/>
      <c r="Q3" s="298"/>
      <c r="R3" s="298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296" t="s">
        <v>11</v>
      </c>
      <c r="B4" s="297" t="s">
        <v>167</v>
      </c>
      <c r="C4" s="296" t="s">
        <v>12</v>
      </c>
      <c r="D4" s="296" t="s">
        <v>13</v>
      </c>
      <c r="E4" s="11" t="s">
        <v>253</v>
      </c>
      <c r="F4" s="12" t="s">
        <v>424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297" t="s">
        <v>171</v>
      </c>
      <c r="M4" s="32" t="s">
        <v>23</v>
      </c>
      <c r="N4" s="297" t="s">
        <v>22</v>
      </c>
      <c r="O4" s="297" t="s">
        <v>172</v>
      </c>
      <c r="P4" s="297" t="s">
        <v>115</v>
      </c>
      <c r="Q4" s="297" t="s">
        <v>116</v>
      </c>
      <c r="R4" s="297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1</v>
      </c>
      <c r="B5" s="13">
        <v>1782151946</v>
      </c>
      <c r="C5" s="222" t="s">
        <v>351</v>
      </c>
      <c r="D5" s="223" t="s">
        <v>26</v>
      </c>
      <c r="E5" s="16">
        <v>0</v>
      </c>
      <c r="F5" s="16">
        <v>0</v>
      </c>
      <c r="G5" s="57" t="s">
        <v>187</v>
      </c>
      <c r="H5" s="18">
        <f t="shared" ref="H5:H36" si="0">E5+IF(E5&gt;2,(E5-2)*0.5,0)</f>
        <v>0</v>
      </c>
      <c r="I5" s="16">
        <f t="shared" ref="I5:I13" si="1">F5*$T$14</f>
        <v>0</v>
      </c>
      <c r="J5" s="16">
        <v>0</v>
      </c>
      <c r="K5" s="16">
        <f t="shared" ref="K5:K36" si="2">SUM(I5+H5+J5)</f>
        <v>0</v>
      </c>
      <c r="L5" s="33">
        <v>0</v>
      </c>
      <c r="M5" s="34">
        <f t="shared" ref="M5:M36" si="3">K5+L5</f>
        <v>0</v>
      </c>
      <c r="N5" s="35">
        <f t="shared" ref="N5:N18" si="4">VLOOKUP(G5,$S$3:$T$10,2,FALSE)</f>
        <v>0</v>
      </c>
      <c r="O5" s="36">
        <f t="shared" ref="O5:O36" si="5">M5-N5</f>
        <v>0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4">
        <v>5</v>
      </c>
      <c r="B6" s="13">
        <v>1044399218</v>
      </c>
      <c r="C6" s="222" t="s">
        <v>352</v>
      </c>
      <c r="D6" s="223" t="s">
        <v>39</v>
      </c>
      <c r="E6" s="16">
        <v>3</v>
      </c>
      <c r="F6" s="16">
        <v>1</v>
      </c>
      <c r="G6" s="57" t="s">
        <v>187</v>
      </c>
      <c r="H6" s="18">
        <f t="shared" si="0"/>
        <v>3.5</v>
      </c>
      <c r="I6" s="16">
        <f t="shared" si="1"/>
        <v>1.2</v>
      </c>
      <c r="J6" s="16">
        <v>0</v>
      </c>
      <c r="K6" s="16">
        <f t="shared" si="2"/>
        <v>4.7</v>
      </c>
      <c r="L6" s="33">
        <v>4.5</v>
      </c>
      <c r="M6" s="34">
        <f t="shared" si="3"/>
        <v>9.1999999999999993</v>
      </c>
      <c r="N6" s="35">
        <f t="shared" si="4"/>
        <v>0</v>
      </c>
      <c r="O6" s="36">
        <f t="shared" si="5"/>
        <v>9.1999999999999993</v>
      </c>
      <c r="P6" s="18"/>
      <c r="Q6" s="18"/>
      <c r="R6" s="18"/>
      <c r="S6" s="23"/>
      <c r="T6" s="44"/>
      <c r="U6" s="46"/>
      <c r="V6" s="46"/>
      <c r="W6" s="46"/>
      <c r="X6" s="46"/>
    </row>
    <row r="7" spans="1:24" s="1" customFormat="1" ht="18.75">
      <c r="A7" s="14">
        <v>10</v>
      </c>
      <c r="B7" s="13">
        <v>2108977014</v>
      </c>
      <c r="C7" s="310" t="s">
        <v>353</v>
      </c>
      <c r="D7" s="223" t="s">
        <v>49</v>
      </c>
      <c r="E7" s="16">
        <v>4</v>
      </c>
      <c r="F7" s="16">
        <v>0</v>
      </c>
      <c r="G7" s="57" t="s">
        <v>187</v>
      </c>
      <c r="H7" s="18">
        <f t="shared" si="0"/>
        <v>5</v>
      </c>
      <c r="I7" s="16">
        <f t="shared" si="1"/>
        <v>0</v>
      </c>
      <c r="J7" s="16">
        <v>0</v>
      </c>
      <c r="K7" s="16">
        <f t="shared" si="2"/>
        <v>5</v>
      </c>
      <c r="L7" s="33">
        <v>2.13</v>
      </c>
      <c r="M7" s="34">
        <f t="shared" si="3"/>
        <v>7.13</v>
      </c>
      <c r="N7" s="35">
        <f t="shared" si="4"/>
        <v>0</v>
      </c>
      <c r="O7" s="36">
        <f t="shared" si="5"/>
        <v>7.13</v>
      </c>
      <c r="P7" s="18"/>
      <c r="Q7" s="18"/>
      <c r="R7" s="18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4">
        <v>15</v>
      </c>
      <c r="B8" s="13">
        <v>388960345</v>
      </c>
      <c r="C8" s="223" t="s">
        <v>59</v>
      </c>
      <c r="D8" s="224"/>
      <c r="E8" s="16">
        <v>4</v>
      </c>
      <c r="F8" s="16">
        <v>1</v>
      </c>
      <c r="G8" s="57" t="s">
        <v>187</v>
      </c>
      <c r="H8" s="18">
        <f t="shared" si="0"/>
        <v>5</v>
      </c>
      <c r="I8" s="16">
        <f t="shared" si="1"/>
        <v>1.2</v>
      </c>
      <c r="J8" s="16">
        <v>0</v>
      </c>
      <c r="K8" s="16">
        <f t="shared" si="2"/>
        <v>6.2</v>
      </c>
      <c r="L8" s="33">
        <v>3.4250000000000025</v>
      </c>
      <c r="M8" s="34">
        <f t="shared" si="3"/>
        <v>9.6250000000000036</v>
      </c>
      <c r="N8" s="35">
        <f t="shared" si="4"/>
        <v>0</v>
      </c>
      <c r="O8" s="36">
        <f t="shared" si="5"/>
        <v>9.6250000000000036</v>
      </c>
      <c r="P8" s="18"/>
      <c r="Q8" s="18"/>
      <c r="R8" s="18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4">
        <v>26</v>
      </c>
      <c r="B9" s="13">
        <v>1754932067</v>
      </c>
      <c r="C9" s="222" t="s">
        <v>354</v>
      </c>
      <c r="D9" s="223" t="s">
        <v>72</v>
      </c>
      <c r="E9" s="16">
        <v>3</v>
      </c>
      <c r="F9" s="16">
        <v>1</v>
      </c>
      <c r="G9" s="57" t="s">
        <v>187</v>
      </c>
      <c r="H9" s="18">
        <f t="shared" si="0"/>
        <v>3.5</v>
      </c>
      <c r="I9" s="16">
        <f t="shared" si="1"/>
        <v>1.2</v>
      </c>
      <c r="J9" s="16">
        <v>0</v>
      </c>
      <c r="K9" s="16">
        <f t="shared" si="2"/>
        <v>4.7</v>
      </c>
      <c r="L9" s="33">
        <v>10.050000000000002</v>
      </c>
      <c r="M9" s="34">
        <f t="shared" si="3"/>
        <v>14.750000000000004</v>
      </c>
      <c r="N9" s="35">
        <f t="shared" si="4"/>
        <v>0</v>
      </c>
      <c r="O9" s="36">
        <f t="shared" si="5"/>
        <v>14.750000000000004</v>
      </c>
      <c r="P9" s="18"/>
      <c r="Q9" s="18"/>
      <c r="R9" s="18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4">
        <v>33</v>
      </c>
      <c r="B10" s="13">
        <v>1006436515</v>
      </c>
      <c r="C10" s="222" t="s">
        <v>355</v>
      </c>
      <c r="D10" s="223" t="s">
        <v>79</v>
      </c>
      <c r="E10" s="16">
        <v>0</v>
      </c>
      <c r="F10" s="16">
        <v>0</v>
      </c>
      <c r="G10" s="57" t="s">
        <v>187</v>
      </c>
      <c r="H10" s="18">
        <f t="shared" si="0"/>
        <v>0</v>
      </c>
      <c r="I10" s="16">
        <f t="shared" si="1"/>
        <v>0</v>
      </c>
      <c r="J10" s="16">
        <v>0</v>
      </c>
      <c r="K10" s="16">
        <f t="shared" si="2"/>
        <v>0</v>
      </c>
      <c r="L10" s="33">
        <v>3.45</v>
      </c>
      <c r="M10" s="34">
        <f t="shared" si="3"/>
        <v>3.45</v>
      </c>
      <c r="N10" s="35">
        <f t="shared" si="4"/>
        <v>0</v>
      </c>
      <c r="O10" s="36">
        <f t="shared" si="5"/>
        <v>3.45</v>
      </c>
      <c r="P10" s="18"/>
      <c r="Q10" s="18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4">
        <v>34</v>
      </c>
      <c r="B11" s="13">
        <v>2021794494</v>
      </c>
      <c r="C11" s="223" t="s">
        <v>80</v>
      </c>
      <c r="D11" s="224"/>
      <c r="E11" s="16">
        <v>0</v>
      </c>
      <c r="F11" s="16">
        <v>0</v>
      </c>
      <c r="G11" s="57" t="s">
        <v>187</v>
      </c>
      <c r="H11" s="18">
        <f t="shared" si="0"/>
        <v>0</v>
      </c>
      <c r="I11" s="16">
        <f t="shared" si="1"/>
        <v>0</v>
      </c>
      <c r="J11" s="16">
        <v>0</v>
      </c>
      <c r="K11" s="16">
        <f t="shared" si="2"/>
        <v>0</v>
      </c>
      <c r="L11" s="33">
        <v>0</v>
      </c>
      <c r="M11" s="34">
        <f t="shared" si="3"/>
        <v>0</v>
      </c>
      <c r="N11" s="35">
        <f t="shared" si="4"/>
        <v>0</v>
      </c>
      <c r="O11" s="36">
        <f t="shared" si="5"/>
        <v>0</v>
      </c>
      <c r="P11" s="18"/>
      <c r="Q11" s="18"/>
      <c r="R11" s="47"/>
      <c r="S11" s="50"/>
    </row>
    <row r="12" spans="1:24" s="1" customFormat="1" ht="18.75">
      <c r="A12" s="14">
        <v>43</v>
      </c>
      <c r="B12" s="13">
        <v>1853818182</v>
      </c>
      <c r="C12" s="223" t="s">
        <v>356</v>
      </c>
      <c r="D12" s="223" t="s">
        <v>89</v>
      </c>
      <c r="E12" s="16">
        <v>0</v>
      </c>
      <c r="F12" s="16">
        <v>0</v>
      </c>
      <c r="G12" s="57" t="s">
        <v>187</v>
      </c>
      <c r="H12" s="18">
        <f t="shared" si="0"/>
        <v>0</v>
      </c>
      <c r="I12" s="16">
        <f t="shared" si="1"/>
        <v>0</v>
      </c>
      <c r="J12" s="16">
        <v>0</v>
      </c>
      <c r="K12" s="16">
        <f t="shared" si="2"/>
        <v>0</v>
      </c>
      <c r="L12" s="33">
        <v>0</v>
      </c>
      <c r="M12" s="34">
        <f t="shared" si="3"/>
        <v>0</v>
      </c>
      <c r="N12" s="35">
        <f t="shared" si="4"/>
        <v>0</v>
      </c>
      <c r="O12" s="36">
        <f t="shared" si="5"/>
        <v>0</v>
      </c>
      <c r="P12" s="18"/>
      <c r="Q12" s="18"/>
      <c r="R12" s="4"/>
      <c r="S12" s="51" t="s">
        <v>209</v>
      </c>
      <c r="T12" s="1">
        <v>15000</v>
      </c>
    </row>
    <row r="13" spans="1:24" s="2" customFormat="1" ht="18.75">
      <c r="A13" s="14">
        <v>46</v>
      </c>
      <c r="B13" s="13">
        <v>2109182835</v>
      </c>
      <c r="C13" s="222" t="s">
        <v>357</v>
      </c>
      <c r="D13" s="223" t="s">
        <v>92</v>
      </c>
      <c r="E13" s="16">
        <v>3</v>
      </c>
      <c r="F13" s="16">
        <v>1</v>
      </c>
      <c r="G13" s="57" t="s">
        <v>187</v>
      </c>
      <c r="H13" s="18">
        <f t="shared" si="0"/>
        <v>3.5</v>
      </c>
      <c r="I13" s="16">
        <f t="shared" si="1"/>
        <v>1.2</v>
      </c>
      <c r="J13" s="16">
        <v>0</v>
      </c>
      <c r="K13" s="16">
        <f t="shared" si="2"/>
        <v>4.7</v>
      </c>
      <c r="L13" s="33">
        <v>2.875</v>
      </c>
      <c r="M13" s="34">
        <f t="shared" si="3"/>
        <v>7.5750000000000002</v>
      </c>
      <c r="N13" s="35">
        <f t="shared" si="4"/>
        <v>0</v>
      </c>
      <c r="O13" s="36">
        <f t="shared" si="5"/>
        <v>7.5750000000000002</v>
      </c>
      <c r="P13" s="18"/>
      <c r="Q13" s="18"/>
      <c r="R13" s="18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4">
        <v>49</v>
      </c>
      <c r="B14" s="13">
        <v>311361673</v>
      </c>
      <c r="C14" s="223" t="s">
        <v>358</v>
      </c>
      <c r="D14" s="224" t="s">
        <v>95</v>
      </c>
      <c r="E14" s="16">
        <v>4</v>
      </c>
      <c r="F14" s="16">
        <v>1</v>
      </c>
      <c r="G14" s="19" t="s">
        <v>333</v>
      </c>
      <c r="H14" s="18">
        <f t="shared" si="0"/>
        <v>5</v>
      </c>
      <c r="I14" s="16">
        <f>IF(F14&gt;0,1,0)*$T$14</f>
        <v>1.2</v>
      </c>
      <c r="J14" s="16">
        <v>0</v>
      </c>
      <c r="K14" s="16">
        <f t="shared" si="2"/>
        <v>6.2</v>
      </c>
      <c r="L14" s="33">
        <v>29.65</v>
      </c>
      <c r="M14" s="34">
        <f t="shared" si="3"/>
        <v>35.85</v>
      </c>
      <c r="N14" s="35">
        <f t="shared" si="4"/>
        <v>8.125</v>
      </c>
      <c r="O14" s="36">
        <f t="shared" si="5"/>
        <v>27.725000000000001</v>
      </c>
      <c r="P14" s="18"/>
      <c r="Q14" s="18"/>
      <c r="R14" s="18"/>
      <c r="S14" s="54" t="s">
        <v>256</v>
      </c>
      <c r="T14" s="53">
        <v>1.2</v>
      </c>
      <c r="U14" s="1"/>
      <c r="V14" s="1"/>
      <c r="W14" s="1"/>
      <c r="X14" s="1"/>
    </row>
    <row r="15" spans="1:24" s="2" customFormat="1" ht="18.75">
      <c r="A15" s="14">
        <v>53</v>
      </c>
      <c r="B15" s="13">
        <v>500959924</v>
      </c>
      <c r="C15" s="222" t="s">
        <v>359</v>
      </c>
      <c r="D15" s="224" t="s">
        <v>99</v>
      </c>
      <c r="E15" s="16">
        <v>0</v>
      </c>
      <c r="F15" s="16">
        <v>0</v>
      </c>
      <c r="G15" s="57" t="s">
        <v>187</v>
      </c>
      <c r="H15" s="18">
        <f t="shared" si="0"/>
        <v>0</v>
      </c>
      <c r="I15" s="16">
        <f t="shared" ref="I15:I46" si="6">F15*$T$14</f>
        <v>0</v>
      </c>
      <c r="J15" s="16">
        <v>0</v>
      </c>
      <c r="K15" s="16">
        <f t="shared" si="2"/>
        <v>0</v>
      </c>
      <c r="L15" s="33">
        <v>0</v>
      </c>
      <c r="M15" s="34">
        <f t="shared" si="3"/>
        <v>0</v>
      </c>
      <c r="N15" s="35">
        <f t="shared" si="4"/>
        <v>0</v>
      </c>
      <c r="O15" s="36">
        <f t="shared" si="5"/>
        <v>0</v>
      </c>
      <c r="P15" s="18"/>
      <c r="Q15" s="18"/>
      <c r="R15" s="18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4">
        <v>58</v>
      </c>
      <c r="B16" s="13">
        <v>1875367946</v>
      </c>
      <c r="C16" s="223" t="s">
        <v>121</v>
      </c>
      <c r="D16" s="14"/>
      <c r="E16" s="16">
        <v>1</v>
      </c>
      <c r="F16" s="16">
        <v>1</v>
      </c>
      <c r="G16" s="57" t="s">
        <v>187</v>
      </c>
      <c r="H16" s="18">
        <f t="shared" si="0"/>
        <v>1</v>
      </c>
      <c r="I16" s="16">
        <f t="shared" si="6"/>
        <v>1.2</v>
      </c>
      <c r="J16" s="16">
        <v>0</v>
      </c>
      <c r="K16" s="16">
        <f t="shared" si="2"/>
        <v>2.2000000000000002</v>
      </c>
      <c r="L16" s="33">
        <v>8.4749999999999979</v>
      </c>
      <c r="M16" s="34">
        <f t="shared" si="3"/>
        <v>10.674999999999997</v>
      </c>
      <c r="N16" s="35">
        <f t="shared" si="4"/>
        <v>0</v>
      </c>
      <c r="O16" s="36">
        <f t="shared" si="5"/>
        <v>10.674999999999997</v>
      </c>
      <c r="P16" s="4"/>
      <c r="Q16" s="4"/>
      <c r="R16" s="4"/>
      <c r="S16" s="1" t="s">
        <v>213</v>
      </c>
      <c r="T16" s="53">
        <v>11</v>
      </c>
      <c r="U16" s="1"/>
      <c r="V16" s="1"/>
      <c r="W16" s="1"/>
      <c r="X16" s="1"/>
    </row>
    <row r="17" spans="1:24" s="2" customFormat="1" ht="18.75">
      <c r="A17" s="14">
        <v>82</v>
      </c>
      <c r="B17" s="13">
        <v>982362214</v>
      </c>
      <c r="C17" s="222" t="s">
        <v>360</v>
      </c>
      <c r="D17" s="223" t="s">
        <v>144</v>
      </c>
      <c r="E17" s="16">
        <v>4</v>
      </c>
      <c r="F17" s="16">
        <v>1</v>
      </c>
      <c r="G17" s="57" t="s">
        <v>187</v>
      </c>
      <c r="H17" s="18">
        <f t="shared" si="0"/>
        <v>5</v>
      </c>
      <c r="I17" s="16">
        <f t="shared" si="6"/>
        <v>1.2</v>
      </c>
      <c r="J17" s="16">
        <v>0</v>
      </c>
      <c r="K17" s="16">
        <f t="shared" si="2"/>
        <v>6.2</v>
      </c>
      <c r="L17" s="33">
        <v>3.6874999999999964</v>
      </c>
      <c r="M17" s="34">
        <f t="shared" si="3"/>
        <v>9.8874999999999957</v>
      </c>
      <c r="N17" s="35">
        <f t="shared" si="4"/>
        <v>0</v>
      </c>
      <c r="O17" s="36">
        <f t="shared" si="5"/>
        <v>9.8874999999999957</v>
      </c>
      <c r="P17" s="18"/>
      <c r="Q17" s="18"/>
      <c r="R17" s="18"/>
      <c r="S17" s="1" t="s">
        <v>214</v>
      </c>
      <c r="T17" s="53">
        <v>28</v>
      </c>
      <c r="U17" s="1"/>
      <c r="V17" s="1"/>
      <c r="W17" s="1"/>
      <c r="X17" s="1"/>
    </row>
    <row r="18" spans="1:24" s="2" customFormat="1" ht="18.75">
      <c r="A18" s="14">
        <v>92</v>
      </c>
      <c r="B18" s="13">
        <v>1367873925</v>
      </c>
      <c r="C18" s="222" t="s">
        <v>398</v>
      </c>
      <c r="D18" s="223" t="s">
        <v>191</v>
      </c>
      <c r="E18" s="16">
        <v>4</v>
      </c>
      <c r="F18" s="16">
        <v>0</v>
      </c>
      <c r="G18" s="57" t="s">
        <v>187</v>
      </c>
      <c r="H18" s="18">
        <f t="shared" si="0"/>
        <v>5</v>
      </c>
      <c r="I18" s="16">
        <f t="shared" si="6"/>
        <v>0</v>
      </c>
      <c r="J18" s="16">
        <v>0</v>
      </c>
      <c r="K18" s="16">
        <f t="shared" si="2"/>
        <v>5</v>
      </c>
      <c r="L18" s="33">
        <v>0</v>
      </c>
      <c r="M18" s="34">
        <f t="shared" si="3"/>
        <v>5</v>
      </c>
      <c r="N18" s="35">
        <f t="shared" si="4"/>
        <v>0</v>
      </c>
      <c r="O18" s="36">
        <f t="shared" si="5"/>
        <v>5</v>
      </c>
      <c r="P18" s="18"/>
      <c r="Q18" s="18"/>
      <c r="R18" s="47"/>
      <c r="S18" s="1"/>
      <c r="T18" s="1"/>
      <c r="U18" s="1"/>
      <c r="V18" s="1"/>
      <c r="W18" s="1"/>
      <c r="X18" s="1"/>
    </row>
    <row r="19" spans="1:24" s="2" customFormat="1" ht="18.75">
      <c r="A19" s="14">
        <v>103</v>
      </c>
      <c r="B19" s="13">
        <v>1540443440</v>
      </c>
      <c r="C19" s="223" t="s">
        <v>326</v>
      </c>
      <c r="D19" s="223" t="s">
        <v>193</v>
      </c>
      <c r="E19" s="16">
        <v>4</v>
      </c>
      <c r="F19" s="16">
        <v>1</v>
      </c>
      <c r="G19" s="19" t="s">
        <v>333</v>
      </c>
      <c r="H19" s="18">
        <f t="shared" si="0"/>
        <v>5</v>
      </c>
      <c r="I19" s="16">
        <f t="shared" si="6"/>
        <v>1.2</v>
      </c>
      <c r="J19" s="16">
        <v>0</v>
      </c>
      <c r="K19" s="16">
        <f t="shared" si="2"/>
        <v>6.2</v>
      </c>
      <c r="L19" s="33">
        <v>9.1625000000000014</v>
      </c>
      <c r="M19" s="34">
        <f t="shared" si="3"/>
        <v>15.362500000000001</v>
      </c>
      <c r="N19" s="35">
        <f>VLOOKUP(G18,$S$3:$T$10,2,FALSE)</f>
        <v>0</v>
      </c>
      <c r="O19" s="36">
        <f t="shared" si="5"/>
        <v>15.362500000000001</v>
      </c>
      <c r="P19" s="18"/>
      <c r="Q19" s="18"/>
      <c r="R19" s="18"/>
      <c r="S19" s="1"/>
      <c r="T19" s="1"/>
      <c r="U19" s="1"/>
      <c r="V19" s="1"/>
      <c r="W19" s="1"/>
      <c r="X19" s="1"/>
    </row>
    <row r="20" spans="1:24" s="2" customFormat="1" ht="18.75">
      <c r="A20" s="13">
        <v>110</v>
      </c>
      <c r="B20" s="13">
        <v>1968703358</v>
      </c>
      <c r="C20" s="222" t="s">
        <v>361</v>
      </c>
      <c r="D20" s="223" t="s">
        <v>239</v>
      </c>
      <c r="E20" s="16">
        <v>3</v>
      </c>
      <c r="F20" s="16">
        <v>1</v>
      </c>
      <c r="G20" s="57" t="s">
        <v>187</v>
      </c>
      <c r="H20" s="18">
        <f t="shared" si="0"/>
        <v>3.5</v>
      </c>
      <c r="I20" s="16">
        <f t="shared" si="6"/>
        <v>1.2</v>
      </c>
      <c r="J20" s="16">
        <v>0</v>
      </c>
      <c r="K20" s="16">
        <f t="shared" si="2"/>
        <v>4.7</v>
      </c>
      <c r="L20" s="33">
        <v>3.1875</v>
      </c>
      <c r="M20" s="34">
        <f t="shared" si="3"/>
        <v>7.8875000000000002</v>
      </c>
      <c r="N20" s="35">
        <f>VLOOKUP(G19,$S$3:$T$10,2,FALSE)</f>
        <v>8.125</v>
      </c>
      <c r="O20" s="36">
        <f t="shared" si="5"/>
        <v>-0.23749999999999982</v>
      </c>
      <c r="P20" s="18"/>
      <c r="Q20" s="18"/>
      <c r="R20" s="33"/>
      <c r="S20" s="1"/>
      <c r="T20" s="1"/>
      <c r="U20" s="1"/>
      <c r="V20" s="1"/>
      <c r="W20" s="1"/>
      <c r="X20" s="1"/>
    </row>
    <row r="21" spans="1:24" s="2" customFormat="1" ht="18.75">
      <c r="A21" s="13">
        <v>116</v>
      </c>
      <c r="B21" s="13">
        <v>2122596917</v>
      </c>
      <c r="C21" s="222" t="s">
        <v>362</v>
      </c>
      <c r="D21" s="223" t="s">
        <v>217</v>
      </c>
      <c r="E21" s="16">
        <v>1</v>
      </c>
      <c r="F21" s="16">
        <v>1</v>
      </c>
      <c r="G21" s="23" t="s">
        <v>335</v>
      </c>
      <c r="H21" s="18">
        <f t="shared" si="0"/>
        <v>1</v>
      </c>
      <c r="I21" s="16">
        <f t="shared" si="6"/>
        <v>1.2</v>
      </c>
      <c r="J21" s="16">
        <v>0</v>
      </c>
      <c r="K21" s="16">
        <f t="shared" si="2"/>
        <v>2.2000000000000002</v>
      </c>
      <c r="L21" s="33">
        <v>9.0375000000000014</v>
      </c>
      <c r="M21" s="34">
        <f t="shared" si="3"/>
        <v>11.237500000000001</v>
      </c>
      <c r="N21" s="35">
        <f>VLOOKUP(G21,$S$3:$T$10,2,FALSE)</f>
        <v>4.375</v>
      </c>
      <c r="O21" s="36">
        <f t="shared" si="5"/>
        <v>6.8625000000000007</v>
      </c>
      <c r="P21" s="18"/>
      <c r="Q21" s="18"/>
      <c r="R21" s="48"/>
      <c r="S21" s="1"/>
      <c r="T21" s="1"/>
      <c r="U21" s="1"/>
      <c r="V21" s="1"/>
      <c r="W21" s="1"/>
      <c r="X21" s="1"/>
    </row>
    <row r="22" spans="1:24" s="2" customFormat="1" ht="18.75">
      <c r="A22" s="13">
        <v>118</v>
      </c>
      <c r="B22" s="13">
        <v>2018112397</v>
      </c>
      <c r="C22" s="222" t="s">
        <v>342</v>
      </c>
      <c r="D22" s="223" t="s">
        <v>290</v>
      </c>
      <c r="E22" s="16">
        <v>0</v>
      </c>
      <c r="F22" s="16">
        <v>0</v>
      </c>
      <c r="G22" s="57" t="s">
        <v>187</v>
      </c>
      <c r="H22" s="18">
        <f t="shared" si="0"/>
        <v>0</v>
      </c>
      <c r="I22" s="16">
        <f t="shared" si="6"/>
        <v>0</v>
      </c>
      <c r="J22" s="16">
        <v>0</v>
      </c>
      <c r="K22" s="16">
        <f t="shared" si="2"/>
        <v>0</v>
      </c>
      <c r="L22" s="33">
        <v>0</v>
      </c>
      <c r="M22" s="34">
        <f t="shared" si="3"/>
        <v>0</v>
      </c>
      <c r="N22" s="35">
        <f>VLOOKUP(G22,$S$3:$T$10,2,FALSE)</f>
        <v>0</v>
      </c>
      <c r="O22" s="36">
        <f t="shared" si="5"/>
        <v>0</v>
      </c>
      <c r="P22" s="18"/>
      <c r="Q22" s="18"/>
      <c r="R22" s="48"/>
      <c r="S22" s="1"/>
      <c r="T22" s="1"/>
      <c r="U22" s="1"/>
      <c r="V22" s="1"/>
      <c r="W22" s="1"/>
      <c r="X22" s="1"/>
    </row>
    <row r="23" spans="1:24" s="1" customFormat="1" ht="18.75">
      <c r="A23" s="14">
        <v>120</v>
      </c>
      <c r="B23" s="13">
        <v>171422146</v>
      </c>
      <c r="C23" s="222" t="s">
        <v>363</v>
      </c>
      <c r="D23" s="223" t="s">
        <v>246</v>
      </c>
      <c r="E23" s="16">
        <v>2</v>
      </c>
      <c r="F23" s="16">
        <v>0</v>
      </c>
      <c r="G23" s="57" t="s">
        <v>187</v>
      </c>
      <c r="H23" s="18">
        <f t="shared" si="0"/>
        <v>2</v>
      </c>
      <c r="I23" s="16">
        <f t="shared" si="6"/>
        <v>0</v>
      </c>
      <c r="J23" s="16">
        <v>0</v>
      </c>
      <c r="K23" s="16">
        <f t="shared" si="2"/>
        <v>2</v>
      </c>
      <c r="L23" s="33">
        <v>2.899999999999995</v>
      </c>
      <c r="M23" s="34">
        <f t="shared" si="3"/>
        <v>4.899999999999995</v>
      </c>
      <c r="N23" s="35">
        <f>VLOOKUP(G22,$S$3:$T$10,2,FALSE)</f>
        <v>0</v>
      </c>
      <c r="O23" s="36">
        <f t="shared" si="5"/>
        <v>4.899999999999995</v>
      </c>
      <c r="P23" s="18"/>
      <c r="Q23" s="18"/>
      <c r="R23" s="48"/>
    </row>
    <row r="24" spans="1:24" s="1" customFormat="1" ht="18.75">
      <c r="A24" s="14">
        <v>122</v>
      </c>
      <c r="B24" s="13">
        <v>1940099728</v>
      </c>
      <c r="C24" s="223" t="s">
        <v>228</v>
      </c>
      <c r="D24" s="224"/>
      <c r="E24" s="16">
        <v>0</v>
      </c>
      <c r="F24" s="16">
        <v>0</v>
      </c>
      <c r="G24" s="57" t="s">
        <v>187</v>
      </c>
      <c r="H24" s="18">
        <f t="shared" si="0"/>
        <v>0</v>
      </c>
      <c r="I24" s="16">
        <f t="shared" si="6"/>
        <v>0</v>
      </c>
      <c r="J24" s="16">
        <v>0</v>
      </c>
      <c r="K24" s="16">
        <f t="shared" si="2"/>
        <v>0</v>
      </c>
      <c r="L24" s="33">
        <v>0.4</v>
      </c>
      <c r="M24" s="34">
        <f t="shared" si="3"/>
        <v>0.4</v>
      </c>
      <c r="N24" s="35">
        <f t="shared" ref="N24:N53" si="7">VLOOKUP(G24,$S$3:$T$10,2,FALSE)</f>
        <v>0</v>
      </c>
      <c r="O24" s="36">
        <f t="shared" si="5"/>
        <v>0.4</v>
      </c>
      <c r="P24" s="18"/>
      <c r="Q24" s="18"/>
      <c r="R24" s="47"/>
    </row>
    <row r="25" spans="1:24" s="1" customFormat="1" ht="18.75">
      <c r="A25" s="13">
        <v>127</v>
      </c>
      <c r="B25" s="13">
        <v>615908706</v>
      </c>
      <c r="C25" s="222" t="s">
        <v>364</v>
      </c>
      <c r="D25" s="225" t="s">
        <v>240</v>
      </c>
      <c r="E25" s="16">
        <v>0</v>
      </c>
      <c r="F25" s="16">
        <v>0</v>
      </c>
      <c r="G25" s="57" t="s">
        <v>187</v>
      </c>
      <c r="H25" s="18">
        <f t="shared" si="0"/>
        <v>0</v>
      </c>
      <c r="I25" s="16">
        <f t="shared" si="6"/>
        <v>0</v>
      </c>
      <c r="J25" s="16">
        <v>0</v>
      </c>
      <c r="K25" s="16">
        <f t="shared" si="2"/>
        <v>0</v>
      </c>
      <c r="L25" s="33">
        <v>0</v>
      </c>
      <c r="M25" s="34">
        <f t="shared" si="3"/>
        <v>0</v>
      </c>
      <c r="N25" s="35">
        <f t="shared" si="7"/>
        <v>0</v>
      </c>
      <c r="O25" s="36">
        <f t="shared" si="5"/>
        <v>0</v>
      </c>
      <c r="P25" s="18"/>
      <c r="Q25" s="18"/>
      <c r="R25" s="47"/>
    </row>
    <row r="26" spans="1:24" s="1" customFormat="1" ht="18.75" customHeight="1">
      <c r="A26" s="13">
        <v>128</v>
      </c>
      <c r="B26" s="13">
        <v>1214614935</v>
      </c>
      <c r="C26" s="222" t="s">
        <v>365</v>
      </c>
      <c r="D26" s="225" t="s">
        <v>257</v>
      </c>
      <c r="E26" s="16">
        <v>4</v>
      </c>
      <c r="F26" s="16">
        <v>1</v>
      </c>
      <c r="G26" s="57" t="s">
        <v>187</v>
      </c>
      <c r="H26" s="18">
        <f t="shared" si="0"/>
        <v>5</v>
      </c>
      <c r="I26" s="16">
        <f t="shared" si="6"/>
        <v>1.2</v>
      </c>
      <c r="J26" s="16">
        <v>0</v>
      </c>
      <c r="K26" s="16">
        <f t="shared" si="2"/>
        <v>6.2</v>
      </c>
      <c r="L26" s="33">
        <v>4.3744999999999976</v>
      </c>
      <c r="M26" s="34">
        <f t="shared" si="3"/>
        <v>10.574499999999997</v>
      </c>
      <c r="N26" s="35">
        <f t="shared" si="7"/>
        <v>0</v>
      </c>
      <c r="O26" s="36">
        <f t="shared" si="5"/>
        <v>10.574499999999997</v>
      </c>
      <c r="P26" s="18"/>
      <c r="Q26" s="18"/>
      <c r="R26" s="47"/>
    </row>
    <row r="27" spans="1:24" s="1" customFormat="1" ht="18.75">
      <c r="A27" s="13">
        <v>130</v>
      </c>
      <c r="B27" s="13">
        <v>1957463045</v>
      </c>
      <c r="C27" s="222" t="s">
        <v>409</v>
      </c>
      <c r="D27" s="222" t="s">
        <v>238</v>
      </c>
      <c r="E27" s="16">
        <v>2</v>
      </c>
      <c r="F27" s="16">
        <v>1</v>
      </c>
      <c r="G27" s="57" t="s">
        <v>187</v>
      </c>
      <c r="H27" s="18">
        <f t="shared" si="0"/>
        <v>2</v>
      </c>
      <c r="I27" s="16">
        <f t="shared" si="6"/>
        <v>1.2</v>
      </c>
      <c r="J27" s="16">
        <v>0</v>
      </c>
      <c r="K27" s="16">
        <f t="shared" si="2"/>
        <v>3.2</v>
      </c>
      <c r="L27" s="33">
        <v>2.6500000000000021</v>
      </c>
      <c r="M27" s="34">
        <f t="shared" si="3"/>
        <v>5.8500000000000023</v>
      </c>
      <c r="N27" s="35">
        <f t="shared" si="7"/>
        <v>0</v>
      </c>
      <c r="O27" s="36">
        <f t="shared" si="5"/>
        <v>5.8500000000000023</v>
      </c>
      <c r="P27" s="18"/>
      <c r="Q27" s="18"/>
      <c r="R27" s="47"/>
    </row>
    <row r="28" spans="1:24" s="1" customFormat="1" ht="18.75">
      <c r="A28" s="13">
        <v>138</v>
      </c>
      <c r="B28" s="13">
        <v>1440730282</v>
      </c>
      <c r="C28" s="222" t="s">
        <v>366</v>
      </c>
      <c r="D28" s="222" t="s">
        <v>258</v>
      </c>
      <c r="E28" s="16">
        <v>0</v>
      </c>
      <c r="F28" s="16">
        <v>0</v>
      </c>
      <c r="G28" s="57" t="s">
        <v>187</v>
      </c>
      <c r="H28" s="18">
        <f t="shared" si="0"/>
        <v>0</v>
      </c>
      <c r="I28" s="16">
        <f t="shared" si="6"/>
        <v>0</v>
      </c>
      <c r="J28" s="16">
        <v>0</v>
      </c>
      <c r="K28" s="16">
        <f t="shared" si="2"/>
        <v>0</v>
      </c>
      <c r="L28" s="33">
        <v>9.6000000000000014</v>
      </c>
      <c r="M28" s="34">
        <f t="shared" si="3"/>
        <v>9.6000000000000014</v>
      </c>
      <c r="N28" s="35">
        <f t="shared" si="7"/>
        <v>0</v>
      </c>
      <c r="O28" s="36">
        <f t="shared" si="5"/>
        <v>9.6000000000000014</v>
      </c>
      <c r="P28" s="18"/>
      <c r="Q28" s="18"/>
      <c r="R28" s="47"/>
    </row>
    <row r="29" spans="1:24" s="2" customFormat="1" ht="18.75">
      <c r="A29" s="13">
        <v>141</v>
      </c>
      <c r="B29" s="13">
        <v>1190305158</v>
      </c>
      <c r="C29" s="222" t="s">
        <v>261</v>
      </c>
      <c r="D29" s="225"/>
      <c r="E29" s="16">
        <v>0</v>
      </c>
      <c r="F29" s="16">
        <v>1</v>
      </c>
      <c r="G29" s="57" t="s">
        <v>187</v>
      </c>
      <c r="H29" s="18">
        <f t="shared" si="0"/>
        <v>0</v>
      </c>
      <c r="I29" s="16">
        <f t="shared" si="6"/>
        <v>1.2</v>
      </c>
      <c r="J29" s="16">
        <v>0</v>
      </c>
      <c r="K29" s="16">
        <f t="shared" si="2"/>
        <v>1.2</v>
      </c>
      <c r="L29" s="33">
        <v>5.8999999999999995</v>
      </c>
      <c r="M29" s="34">
        <f t="shared" si="3"/>
        <v>7.1</v>
      </c>
      <c r="N29" s="35">
        <f t="shared" si="7"/>
        <v>0</v>
      </c>
      <c r="O29" s="36">
        <f t="shared" si="5"/>
        <v>7.1</v>
      </c>
      <c r="P29" s="18"/>
      <c r="Q29" s="18"/>
      <c r="R29" s="47"/>
      <c r="S29" s="1"/>
      <c r="T29" s="1"/>
      <c r="U29" s="1"/>
      <c r="V29" s="1"/>
      <c r="W29" s="1"/>
      <c r="X29" s="1"/>
    </row>
    <row r="30" spans="1:24" s="2" customFormat="1" ht="18.75">
      <c r="A30" s="13">
        <v>143</v>
      </c>
      <c r="B30" s="13">
        <v>1963007427</v>
      </c>
      <c r="C30" s="222" t="s">
        <v>367</v>
      </c>
      <c r="D30" s="222" t="s">
        <v>270</v>
      </c>
      <c r="E30" s="16">
        <v>0</v>
      </c>
      <c r="F30" s="16">
        <v>0</v>
      </c>
      <c r="G30" s="57" t="s">
        <v>187</v>
      </c>
      <c r="H30" s="18">
        <f t="shared" si="0"/>
        <v>0</v>
      </c>
      <c r="I30" s="16">
        <f t="shared" si="6"/>
        <v>0</v>
      </c>
      <c r="J30" s="16">
        <v>0</v>
      </c>
      <c r="K30" s="16">
        <f t="shared" si="2"/>
        <v>0</v>
      </c>
      <c r="L30" s="33">
        <v>3.3374999999999995</v>
      </c>
      <c r="M30" s="34">
        <f t="shared" si="3"/>
        <v>3.3374999999999995</v>
      </c>
      <c r="N30" s="35">
        <f t="shared" si="7"/>
        <v>0</v>
      </c>
      <c r="O30" s="36">
        <f t="shared" si="5"/>
        <v>3.3374999999999995</v>
      </c>
      <c r="P30" s="18"/>
      <c r="Q30" s="18"/>
      <c r="R30" s="47"/>
      <c r="S30" s="1"/>
      <c r="T30" s="1"/>
      <c r="U30" s="1"/>
      <c r="V30" s="1"/>
      <c r="W30" s="1"/>
      <c r="X30" s="1"/>
    </row>
    <row r="31" spans="1:24" s="2" customFormat="1" ht="18.75">
      <c r="A31" s="13">
        <v>144</v>
      </c>
      <c r="B31" s="13">
        <v>1763923855</v>
      </c>
      <c r="C31" s="222" t="s">
        <v>269</v>
      </c>
      <c r="D31" s="225"/>
      <c r="E31" s="16">
        <v>0</v>
      </c>
      <c r="F31" s="16">
        <v>0</v>
      </c>
      <c r="G31" s="57" t="s">
        <v>187</v>
      </c>
      <c r="H31" s="18">
        <f t="shared" si="0"/>
        <v>0</v>
      </c>
      <c r="I31" s="16">
        <f t="shared" si="6"/>
        <v>0</v>
      </c>
      <c r="J31" s="16">
        <v>0</v>
      </c>
      <c r="K31" s="16">
        <f t="shared" si="2"/>
        <v>0</v>
      </c>
      <c r="L31" s="33">
        <v>6.8</v>
      </c>
      <c r="M31" s="34">
        <f t="shared" si="3"/>
        <v>6.8</v>
      </c>
      <c r="N31" s="35">
        <f t="shared" si="7"/>
        <v>0</v>
      </c>
      <c r="O31" s="36">
        <f t="shared" si="5"/>
        <v>6.8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3">
        <v>148</v>
      </c>
      <c r="B32" s="13">
        <v>1579518877</v>
      </c>
      <c r="C32" s="222" t="s">
        <v>274</v>
      </c>
      <c r="D32" s="225"/>
      <c r="E32" s="16">
        <v>0</v>
      </c>
      <c r="F32" s="16">
        <v>0</v>
      </c>
      <c r="G32" s="57" t="s">
        <v>187</v>
      </c>
      <c r="H32" s="18">
        <f t="shared" si="0"/>
        <v>0</v>
      </c>
      <c r="I32" s="16">
        <f t="shared" si="6"/>
        <v>0</v>
      </c>
      <c r="J32" s="16">
        <v>0</v>
      </c>
      <c r="K32" s="16">
        <f t="shared" si="2"/>
        <v>0</v>
      </c>
      <c r="L32" s="33">
        <v>6.4499999999999993</v>
      </c>
      <c r="M32" s="34">
        <f t="shared" si="3"/>
        <v>6.4499999999999993</v>
      </c>
      <c r="N32" s="35">
        <f t="shared" si="7"/>
        <v>0</v>
      </c>
      <c r="O32" s="36">
        <f t="shared" si="5"/>
        <v>6.4499999999999993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152</v>
      </c>
      <c r="B33" s="13">
        <v>808637979</v>
      </c>
      <c r="C33" s="222" t="s">
        <v>288</v>
      </c>
      <c r="D33" s="222" t="s">
        <v>277</v>
      </c>
      <c r="E33" s="16">
        <v>0</v>
      </c>
      <c r="F33" s="16">
        <v>0</v>
      </c>
      <c r="G33" s="57" t="s">
        <v>187</v>
      </c>
      <c r="H33" s="18">
        <f t="shared" si="0"/>
        <v>0</v>
      </c>
      <c r="I33" s="16">
        <f t="shared" si="6"/>
        <v>0</v>
      </c>
      <c r="J33" s="16">
        <v>0</v>
      </c>
      <c r="K33" s="16">
        <f t="shared" si="2"/>
        <v>0</v>
      </c>
      <c r="L33" s="33">
        <v>3.94</v>
      </c>
      <c r="M33" s="34">
        <f t="shared" si="3"/>
        <v>3.94</v>
      </c>
      <c r="N33" s="35">
        <f t="shared" si="7"/>
        <v>0</v>
      </c>
      <c r="O33" s="36">
        <f t="shared" si="5"/>
        <v>3.94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3">
        <v>155</v>
      </c>
      <c r="B34" s="13">
        <v>1532576874</v>
      </c>
      <c r="C34" s="222" t="s">
        <v>368</v>
      </c>
      <c r="D34" s="222" t="s">
        <v>283</v>
      </c>
      <c r="E34" s="16">
        <v>0</v>
      </c>
      <c r="F34" s="16">
        <v>0</v>
      </c>
      <c r="G34" s="57" t="s">
        <v>187</v>
      </c>
      <c r="H34" s="18">
        <f t="shared" si="0"/>
        <v>0</v>
      </c>
      <c r="I34" s="16">
        <f t="shared" si="6"/>
        <v>0</v>
      </c>
      <c r="J34" s="16">
        <v>0</v>
      </c>
      <c r="K34" s="16">
        <f t="shared" si="2"/>
        <v>0</v>
      </c>
      <c r="L34" s="33">
        <v>0</v>
      </c>
      <c r="M34" s="34">
        <f t="shared" si="3"/>
        <v>0</v>
      </c>
      <c r="N34" s="35">
        <f t="shared" si="7"/>
        <v>0</v>
      </c>
      <c r="O34" s="36">
        <f t="shared" si="5"/>
        <v>0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156</v>
      </c>
      <c r="B35" s="13">
        <v>1754610165</v>
      </c>
      <c r="C35" s="222" t="s">
        <v>369</v>
      </c>
      <c r="D35" s="222"/>
      <c r="E35" s="16">
        <v>4</v>
      </c>
      <c r="F35" s="16">
        <v>1</v>
      </c>
      <c r="G35" s="57" t="s">
        <v>187</v>
      </c>
      <c r="H35" s="18">
        <f t="shared" si="0"/>
        <v>5</v>
      </c>
      <c r="I35" s="16">
        <f t="shared" si="6"/>
        <v>1.2</v>
      </c>
      <c r="J35" s="16">
        <v>0</v>
      </c>
      <c r="K35" s="16">
        <f t="shared" si="2"/>
        <v>6.2</v>
      </c>
      <c r="L35" s="33">
        <v>3.7674999999999983</v>
      </c>
      <c r="M35" s="34">
        <f t="shared" si="3"/>
        <v>9.9674999999999976</v>
      </c>
      <c r="N35" s="35">
        <f t="shared" si="7"/>
        <v>0</v>
      </c>
      <c r="O35" s="36">
        <f t="shared" si="5"/>
        <v>9.9674999999999976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164</v>
      </c>
      <c r="B36" s="13">
        <v>1005320430</v>
      </c>
      <c r="C36" s="222" t="s">
        <v>294</v>
      </c>
      <c r="D36" s="220"/>
      <c r="E36" s="16">
        <v>0</v>
      </c>
      <c r="F36" s="16">
        <v>0</v>
      </c>
      <c r="G36" s="57" t="s">
        <v>187</v>
      </c>
      <c r="H36" s="18">
        <f t="shared" si="0"/>
        <v>0</v>
      </c>
      <c r="I36" s="16">
        <f t="shared" si="6"/>
        <v>0</v>
      </c>
      <c r="J36" s="16">
        <v>0</v>
      </c>
      <c r="K36" s="16">
        <f t="shared" si="2"/>
        <v>0</v>
      </c>
      <c r="L36" s="33">
        <v>0</v>
      </c>
      <c r="M36" s="34">
        <f t="shared" si="3"/>
        <v>0</v>
      </c>
      <c r="N36" s="35">
        <f t="shared" si="7"/>
        <v>0</v>
      </c>
      <c r="O36" s="36">
        <f t="shared" si="5"/>
        <v>0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167</v>
      </c>
      <c r="B37" s="13">
        <v>1173807161</v>
      </c>
      <c r="C37" s="222" t="s">
        <v>324</v>
      </c>
      <c r="D37" s="220"/>
      <c r="E37" s="16">
        <v>0</v>
      </c>
      <c r="F37" s="16">
        <v>0</v>
      </c>
      <c r="G37" s="57" t="s">
        <v>187</v>
      </c>
      <c r="H37" s="18">
        <f t="shared" ref="H37:H68" si="8">E37+IF(E37&gt;2,(E37-2)*0.5,0)</f>
        <v>0</v>
      </c>
      <c r="I37" s="16">
        <f t="shared" si="6"/>
        <v>0</v>
      </c>
      <c r="J37" s="16">
        <v>0</v>
      </c>
      <c r="K37" s="16">
        <f t="shared" ref="K37:K68" si="9">SUM(I37+H37+J37)</f>
        <v>0</v>
      </c>
      <c r="L37" s="33">
        <v>9.1</v>
      </c>
      <c r="M37" s="34">
        <f t="shared" ref="M37:M68" si="10">K37+L37</f>
        <v>9.1</v>
      </c>
      <c r="N37" s="35">
        <f t="shared" si="7"/>
        <v>0</v>
      </c>
      <c r="O37" s="36">
        <f t="shared" ref="O37:O68" si="11">M37-N37</f>
        <v>9.1</v>
      </c>
      <c r="P37" s="4"/>
      <c r="Q37" s="4"/>
      <c r="R37" s="4"/>
    </row>
    <row r="38" spans="1:24" s="2" customFormat="1" ht="18.75">
      <c r="A38" s="13">
        <v>169</v>
      </c>
      <c r="B38" s="13">
        <v>1280938546</v>
      </c>
      <c r="C38" s="222" t="s">
        <v>370</v>
      </c>
      <c r="D38" s="220"/>
      <c r="E38" s="16">
        <v>0</v>
      </c>
      <c r="F38" s="16">
        <v>0</v>
      </c>
      <c r="G38" s="57" t="s">
        <v>187</v>
      </c>
      <c r="H38" s="18">
        <f t="shared" si="8"/>
        <v>0</v>
      </c>
      <c r="I38" s="16">
        <f t="shared" si="6"/>
        <v>0</v>
      </c>
      <c r="J38" s="16">
        <v>0</v>
      </c>
      <c r="K38" s="16">
        <f t="shared" si="9"/>
        <v>0</v>
      </c>
      <c r="L38" s="33">
        <v>0</v>
      </c>
      <c r="M38" s="34">
        <f t="shared" si="10"/>
        <v>0</v>
      </c>
      <c r="N38" s="35">
        <f t="shared" si="7"/>
        <v>0</v>
      </c>
      <c r="O38" s="36">
        <f t="shared" si="11"/>
        <v>0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170</v>
      </c>
      <c r="B39" s="13">
        <v>1659068972</v>
      </c>
      <c r="C39" s="222" t="s">
        <v>320</v>
      </c>
      <c r="D39" s="221"/>
      <c r="E39" s="16">
        <v>0</v>
      </c>
      <c r="F39" s="16">
        <v>0</v>
      </c>
      <c r="G39" s="57" t="s">
        <v>187</v>
      </c>
      <c r="H39" s="18">
        <f t="shared" si="8"/>
        <v>0</v>
      </c>
      <c r="I39" s="16">
        <f t="shared" si="6"/>
        <v>0</v>
      </c>
      <c r="J39" s="16">
        <v>0</v>
      </c>
      <c r="K39" s="16">
        <f t="shared" si="9"/>
        <v>0</v>
      </c>
      <c r="L39" s="33">
        <v>0</v>
      </c>
      <c r="M39" s="34">
        <f t="shared" si="10"/>
        <v>0</v>
      </c>
      <c r="N39" s="35">
        <f t="shared" si="7"/>
        <v>0</v>
      </c>
      <c r="O39" s="36">
        <f t="shared" si="11"/>
        <v>0</v>
      </c>
      <c r="P39" s="4"/>
      <c r="Q39" s="4"/>
      <c r="R39" s="4"/>
    </row>
    <row r="40" spans="1:24" ht="18.75">
      <c r="A40" s="13">
        <v>172</v>
      </c>
      <c r="B40" s="13">
        <v>724061220</v>
      </c>
      <c r="C40" s="222" t="s">
        <v>371</v>
      </c>
      <c r="D40" s="287" t="s">
        <v>330</v>
      </c>
      <c r="E40" s="16">
        <v>4</v>
      </c>
      <c r="F40" s="16">
        <v>1</v>
      </c>
      <c r="G40" s="57" t="s">
        <v>187</v>
      </c>
      <c r="H40" s="18">
        <f t="shared" si="8"/>
        <v>5</v>
      </c>
      <c r="I40" s="16">
        <f t="shared" si="6"/>
        <v>1.2</v>
      </c>
      <c r="J40" s="16">
        <v>0</v>
      </c>
      <c r="K40" s="16">
        <f t="shared" si="9"/>
        <v>6.2</v>
      </c>
      <c r="L40" s="33">
        <v>3.8130000000000024</v>
      </c>
      <c r="M40" s="34">
        <f t="shared" si="10"/>
        <v>10.013000000000002</v>
      </c>
      <c r="N40" s="35">
        <f t="shared" si="7"/>
        <v>0</v>
      </c>
      <c r="O40" s="36">
        <f t="shared" si="11"/>
        <v>10.013000000000002</v>
      </c>
      <c r="P40" s="4"/>
      <c r="Q40" s="4"/>
      <c r="R40" s="4"/>
    </row>
    <row r="41" spans="1:24" ht="18.75">
      <c r="A41" s="13">
        <v>173</v>
      </c>
      <c r="B41" s="13">
        <v>1106175185</v>
      </c>
      <c r="C41" s="222" t="s">
        <v>329</v>
      </c>
      <c r="D41" s="221"/>
      <c r="E41" s="16">
        <v>0</v>
      </c>
      <c r="F41" s="16">
        <v>0</v>
      </c>
      <c r="G41" s="57" t="s">
        <v>187</v>
      </c>
      <c r="H41" s="18">
        <f t="shared" si="8"/>
        <v>0</v>
      </c>
      <c r="I41" s="16">
        <f t="shared" si="6"/>
        <v>0</v>
      </c>
      <c r="J41" s="16">
        <v>0</v>
      </c>
      <c r="K41" s="16">
        <f t="shared" si="9"/>
        <v>0</v>
      </c>
      <c r="L41" s="33">
        <v>0</v>
      </c>
      <c r="M41" s="34">
        <f t="shared" si="10"/>
        <v>0</v>
      </c>
      <c r="N41" s="35">
        <f t="shared" si="7"/>
        <v>0</v>
      </c>
      <c r="O41" s="36">
        <f t="shared" si="11"/>
        <v>0</v>
      </c>
      <c r="P41" s="4"/>
      <c r="Q41" s="4"/>
      <c r="R41" s="4"/>
    </row>
    <row r="42" spans="1:24" ht="18.75">
      <c r="A42" s="13">
        <v>174</v>
      </c>
      <c r="B42" s="13">
        <v>775720958</v>
      </c>
      <c r="C42" s="222" t="s">
        <v>397</v>
      </c>
      <c r="D42" s="222" t="s">
        <v>327</v>
      </c>
      <c r="E42" s="16">
        <v>4</v>
      </c>
      <c r="F42" s="16">
        <v>1</v>
      </c>
      <c r="G42" s="23" t="s">
        <v>335</v>
      </c>
      <c r="H42" s="18">
        <f t="shared" si="8"/>
        <v>5</v>
      </c>
      <c r="I42" s="16">
        <f t="shared" si="6"/>
        <v>1.2</v>
      </c>
      <c r="J42" s="16">
        <v>0</v>
      </c>
      <c r="K42" s="16">
        <f t="shared" si="9"/>
        <v>6.2</v>
      </c>
      <c r="L42" s="33">
        <v>5.2624999999999993</v>
      </c>
      <c r="M42" s="34">
        <f t="shared" si="10"/>
        <v>11.462499999999999</v>
      </c>
      <c r="N42" s="35">
        <f t="shared" si="7"/>
        <v>4.375</v>
      </c>
      <c r="O42" s="36">
        <f t="shared" si="11"/>
        <v>7.0874999999999986</v>
      </c>
      <c r="P42" s="4"/>
      <c r="Q42" s="4"/>
      <c r="R42" s="4"/>
    </row>
    <row r="43" spans="1:24" ht="18.75">
      <c r="A43" s="13">
        <v>176</v>
      </c>
      <c r="B43" s="13">
        <v>128748910</v>
      </c>
      <c r="C43" s="222" t="s">
        <v>328</v>
      </c>
      <c r="D43" s="221"/>
      <c r="E43" s="16">
        <v>0</v>
      </c>
      <c r="F43" s="16">
        <v>0</v>
      </c>
      <c r="G43" s="57" t="s">
        <v>187</v>
      </c>
      <c r="H43" s="18">
        <f t="shared" si="8"/>
        <v>0</v>
      </c>
      <c r="I43" s="16">
        <f t="shared" si="6"/>
        <v>0</v>
      </c>
      <c r="J43" s="16">
        <v>0</v>
      </c>
      <c r="K43" s="16">
        <f t="shared" si="9"/>
        <v>0</v>
      </c>
      <c r="L43" s="33">
        <v>0</v>
      </c>
      <c r="M43" s="34">
        <f t="shared" si="10"/>
        <v>0</v>
      </c>
      <c r="N43" s="35">
        <f t="shared" si="7"/>
        <v>0</v>
      </c>
      <c r="O43" s="36">
        <f t="shared" si="11"/>
        <v>0</v>
      </c>
      <c r="P43" s="4"/>
      <c r="Q43" s="4"/>
      <c r="R43" s="4"/>
    </row>
    <row r="44" spans="1:24" ht="18.75">
      <c r="A44" s="13">
        <v>178</v>
      </c>
      <c r="B44" s="13">
        <v>1059185275</v>
      </c>
      <c r="C44" s="222" t="s">
        <v>372</v>
      </c>
      <c r="D44" s="243"/>
      <c r="E44" s="16">
        <v>4</v>
      </c>
      <c r="F44" s="16">
        <v>1</v>
      </c>
      <c r="G44" s="23" t="s">
        <v>335</v>
      </c>
      <c r="H44" s="18">
        <f t="shared" si="8"/>
        <v>5</v>
      </c>
      <c r="I44" s="16">
        <f t="shared" si="6"/>
        <v>1.2</v>
      </c>
      <c r="J44" s="16">
        <v>0</v>
      </c>
      <c r="K44" s="16">
        <f t="shared" si="9"/>
        <v>6.2</v>
      </c>
      <c r="L44" s="33">
        <v>5.5500000000000007</v>
      </c>
      <c r="M44" s="34">
        <f t="shared" si="10"/>
        <v>11.75</v>
      </c>
      <c r="N44" s="35">
        <f t="shared" si="7"/>
        <v>4.375</v>
      </c>
      <c r="O44" s="36">
        <f t="shared" si="11"/>
        <v>7.375</v>
      </c>
      <c r="P44" s="4"/>
      <c r="Q44" s="4"/>
      <c r="R44" s="4"/>
    </row>
    <row r="45" spans="1:24" ht="18.75">
      <c r="A45" s="13">
        <v>179</v>
      </c>
      <c r="B45" s="13">
        <v>1412638269</v>
      </c>
      <c r="C45" s="223" t="s">
        <v>224</v>
      </c>
      <c r="D45" s="221"/>
      <c r="E45" s="16">
        <v>0</v>
      </c>
      <c r="F45" s="16">
        <v>1</v>
      </c>
      <c r="G45" s="57" t="s">
        <v>187</v>
      </c>
      <c r="H45" s="18">
        <f t="shared" si="8"/>
        <v>0</v>
      </c>
      <c r="I45" s="16">
        <f t="shared" si="6"/>
        <v>1.2</v>
      </c>
      <c r="J45" s="16">
        <v>0</v>
      </c>
      <c r="K45" s="16">
        <f t="shared" si="9"/>
        <v>1.2</v>
      </c>
      <c r="L45" s="33">
        <v>10.579999999999998</v>
      </c>
      <c r="M45" s="34">
        <f t="shared" si="10"/>
        <v>11.779999999999998</v>
      </c>
      <c r="N45" s="35">
        <f t="shared" si="7"/>
        <v>0</v>
      </c>
      <c r="O45" s="36">
        <f t="shared" si="11"/>
        <v>11.779999999999998</v>
      </c>
      <c r="P45" s="4"/>
      <c r="Q45" s="4"/>
      <c r="R45" s="4"/>
    </row>
    <row r="46" spans="1:24" ht="18.75">
      <c r="A46" s="13">
        <v>180</v>
      </c>
      <c r="B46" s="13">
        <v>24633249</v>
      </c>
      <c r="C46" s="223" t="s">
        <v>339</v>
      </c>
      <c r="D46" s="221"/>
      <c r="E46" s="16">
        <v>0</v>
      </c>
      <c r="F46" s="16">
        <v>0</v>
      </c>
      <c r="G46" s="57" t="s">
        <v>187</v>
      </c>
      <c r="H46" s="18">
        <f t="shared" si="8"/>
        <v>0</v>
      </c>
      <c r="I46" s="16">
        <f t="shared" si="6"/>
        <v>0</v>
      </c>
      <c r="J46" s="16">
        <v>0</v>
      </c>
      <c r="K46" s="16">
        <f t="shared" si="9"/>
        <v>0</v>
      </c>
      <c r="L46" s="33">
        <v>-3.125</v>
      </c>
      <c r="M46" s="34">
        <f t="shared" si="10"/>
        <v>-3.125</v>
      </c>
      <c r="N46" s="35">
        <f t="shared" si="7"/>
        <v>0</v>
      </c>
      <c r="O46" s="36">
        <f t="shared" si="11"/>
        <v>-3.125</v>
      </c>
      <c r="P46" s="4"/>
      <c r="Q46" s="4"/>
      <c r="R46" s="4"/>
    </row>
    <row r="47" spans="1:24" ht="18.75">
      <c r="A47" s="13">
        <v>181</v>
      </c>
      <c r="B47" s="13">
        <v>1467442697</v>
      </c>
      <c r="C47" s="222" t="s">
        <v>341</v>
      </c>
      <c r="D47" s="221"/>
      <c r="E47" s="16">
        <v>0</v>
      </c>
      <c r="F47" s="16">
        <v>0</v>
      </c>
      <c r="G47" s="57" t="s">
        <v>187</v>
      </c>
      <c r="H47" s="18">
        <f t="shared" si="8"/>
        <v>0</v>
      </c>
      <c r="I47" s="16">
        <f t="shared" ref="I47:I78" si="12">F47*$T$14</f>
        <v>0</v>
      </c>
      <c r="J47" s="16">
        <v>0</v>
      </c>
      <c r="K47" s="16">
        <f t="shared" si="9"/>
        <v>0</v>
      </c>
      <c r="L47" s="33">
        <v>0</v>
      </c>
      <c r="M47" s="34">
        <f t="shared" si="10"/>
        <v>0</v>
      </c>
      <c r="N47" s="35">
        <f t="shared" si="7"/>
        <v>0</v>
      </c>
      <c r="O47" s="36">
        <f t="shared" si="11"/>
        <v>0</v>
      </c>
      <c r="P47" s="4"/>
      <c r="Q47" s="4"/>
      <c r="R47" s="4"/>
    </row>
    <row r="48" spans="1:24" ht="18.75">
      <c r="A48" s="13">
        <v>182</v>
      </c>
      <c r="B48" s="13">
        <v>828260319</v>
      </c>
      <c r="C48" s="222" t="s">
        <v>422</v>
      </c>
      <c r="D48" s="222" t="s">
        <v>413</v>
      </c>
      <c r="E48" s="16">
        <v>4</v>
      </c>
      <c r="F48" s="16">
        <v>0</v>
      </c>
      <c r="G48" s="57" t="s">
        <v>187</v>
      </c>
      <c r="H48" s="18">
        <f t="shared" si="8"/>
        <v>5</v>
      </c>
      <c r="I48" s="16">
        <f t="shared" si="12"/>
        <v>0</v>
      </c>
      <c r="J48" s="16">
        <v>0</v>
      </c>
      <c r="K48" s="16">
        <f t="shared" si="9"/>
        <v>5</v>
      </c>
      <c r="L48" s="33">
        <v>4.1750000000000007</v>
      </c>
      <c r="M48" s="34">
        <f t="shared" si="10"/>
        <v>9.1750000000000007</v>
      </c>
      <c r="N48" s="35">
        <f t="shared" si="7"/>
        <v>0</v>
      </c>
      <c r="O48" s="36">
        <f t="shared" si="11"/>
        <v>9.1750000000000007</v>
      </c>
    </row>
    <row r="49" spans="1:15" ht="18.75">
      <c r="A49" s="13">
        <v>183</v>
      </c>
      <c r="B49" s="13">
        <v>1250030371</v>
      </c>
      <c r="C49" s="222" t="s">
        <v>411</v>
      </c>
      <c r="D49" s="222" t="s">
        <v>406</v>
      </c>
      <c r="E49" s="16">
        <v>3</v>
      </c>
      <c r="F49" s="16">
        <v>1</v>
      </c>
      <c r="G49" s="57" t="s">
        <v>187</v>
      </c>
      <c r="H49" s="18">
        <f t="shared" si="8"/>
        <v>3.5</v>
      </c>
      <c r="I49" s="16">
        <f t="shared" si="12"/>
        <v>1.2</v>
      </c>
      <c r="J49" s="16">
        <v>0</v>
      </c>
      <c r="K49" s="16">
        <f t="shared" si="9"/>
        <v>4.7</v>
      </c>
      <c r="L49" s="33">
        <v>4.8625000000000007</v>
      </c>
      <c r="M49" s="34">
        <f t="shared" si="10"/>
        <v>9.5625</v>
      </c>
      <c r="N49" s="35">
        <f t="shared" si="7"/>
        <v>0</v>
      </c>
      <c r="O49" s="36">
        <f t="shared" si="11"/>
        <v>9.5625</v>
      </c>
    </row>
    <row r="50" spans="1:15" ht="18.75">
      <c r="A50" s="13">
        <v>184</v>
      </c>
      <c r="B50" s="13">
        <v>1814130074</v>
      </c>
      <c r="C50" s="222" t="s">
        <v>375</v>
      </c>
      <c r="D50" s="221"/>
      <c r="E50" s="16">
        <v>4</v>
      </c>
      <c r="F50" s="16">
        <v>1</v>
      </c>
      <c r="G50" s="22" t="s">
        <v>334</v>
      </c>
      <c r="H50" s="18">
        <f t="shared" si="8"/>
        <v>5</v>
      </c>
      <c r="I50" s="16">
        <f t="shared" si="12"/>
        <v>1.2</v>
      </c>
      <c r="J50" s="16">
        <v>0</v>
      </c>
      <c r="K50" s="16">
        <f t="shared" si="9"/>
        <v>6.2</v>
      </c>
      <c r="L50" s="33">
        <v>8.4999999999999982</v>
      </c>
      <c r="M50" s="34">
        <f t="shared" si="10"/>
        <v>14.7</v>
      </c>
      <c r="N50" s="35">
        <f t="shared" si="7"/>
        <v>6.25</v>
      </c>
      <c r="O50" s="36">
        <f t="shared" si="11"/>
        <v>8.4499999999999993</v>
      </c>
    </row>
    <row r="51" spans="1:15" ht="18.75">
      <c r="A51" s="13">
        <v>185</v>
      </c>
      <c r="B51" s="13">
        <v>30705222</v>
      </c>
      <c r="C51" s="222" t="s">
        <v>376</v>
      </c>
      <c r="D51" s="221"/>
      <c r="E51" s="16">
        <v>4</v>
      </c>
      <c r="F51" s="16">
        <v>1</v>
      </c>
      <c r="G51" s="57" t="s">
        <v>187</v>
      </c>
      <c r="H51" s="18">
        <f t="shared" si="8"/>
        <v>5</v>
      </c>
      <c r="I51" s="16">
        <f t="shared" si="12"/>
        <v>1.2</v>
      </c>
      <c r="J51" s="16">
        <v>0</v>
      </c>
      <c r="K51" s="16">
        <f t="shared" si="9"/>
        <v>6.2</v>
      </c>
      <c r="L51" s="33">
        <v>4.661999999999999</v>
      </c>
      <c r="M51" s="34">
        <f t="shared" si="10"/>
        <v>10.861999999999998</v>
      </c>
      <c r="N51" s="35">
        <f t="shared" si="7"/>
        <v>0</v>
      </c>
      <c r="O51" s="36">
        <f t="shared" si="11"/>
        <v>10.861999999999998</v>
      </c>
    </row>
    <row r="52" spans="1:15" ht="18.75">
      <c r="A52" s="13">
        <v>186</v>
      </c>
      <c r="B52" s="13">
        <v>595953188</v>
      </c>
      <c r="C52" s="222" t="s">
        <v>421</v>
      </c>
      <c r="D52" s="222" t="s">
        <v>418</v>
      </c>
      <c r="E52" s="16">
        <v>4</v>
      </c>
      <c r="F52" s="16">
        <v>1</v>
      </c>
      <c r="G52" s="19" t="s">
        <v>333</v>
      </c>
      <c r="H52" s="18">
        <f t="shared" si="8"/>
        <v>5</v>
      </c>
      <c r="I52" s="16">
        <f t="shared" si="12"/>
        <v>1.2</v>
      </c>
      <c r="J52" s="16">
        <v>0</v>
      </c>
      <c r="K52" s="16">
        <f t="shared" si="9"/>
        <v>6.2</v>
      </c>
      <c r="L52" s="33">
        <v>10.375000000000002</v>
      </c>
      <c r="M52" s="34">
        <f t="shared" si="10"/>
        <v>16.575000000000003</v>
      </c>
      <c r="N52" s="35">
        <f t="shared" si="7"/>
        <v>8.125</v>
      </c>
      <c r="O52" s="36">
        <f t="shared" si="11"/>
        <v>8.4500000000000028</v>
      </c>
    </row>
    <row r="53" spans="1:15" ht="18.75">
      <c r="A53" s="13">
        <v>187</v>
      </c>
      <c r="B53" s="13">
        <v>1241038267</v>
      </c>
      <c r="C53" s="222" t="s">
        <v>378</v>
      </c>
      <c r="D53" s="221"/>
      <c r="E53" s="16">
        <v>2</v>
      </c>
      <c r="F53" s="16">
        <v>1</v>
      </c>
      <c r="G53" s="57" t="s">
        <v>187</v>
      </c>
      <c r="H53" s="18">
        <f t="shared" si="8"/>
        <v>2</v>
      </c>
      <c r="I53" s="16">
        <f t="shared" si="12"/>
        <v>1.2</v>
      </c>
      <c r="J53" s="16">
        <v>0</v>
      </c>
      <c r="K53" s="16">
        <f t="shared" si="9"/>
        <v>3.2</v>
      </c>
      <c r="L53" s="33">
        <v>7.9874999999999989</v>
      </c>
      <c r="M53" s="34">
        <f t="shared" si="10"/>
        <v>11.1875</v>
      </c>
      <c r="N53" s="35">
        <f t="shared" si="7"/>
        <v>0</v>
      </c>
      <c r="O53" s="36">
        <f t="shared" si="11"/>
        <v>11.1875</v>
      </c>
    </row>
    <row r="54" spans="1:15" ht="18.75">
      <c r="A54" s="13">
        <v>188</v>
      </c>
      <c r="B54" s="13">
        <v>1504984957</v>
      </c>
      <c r="C54" s="222" t="s">
        <v>379</v>
      </c>
      <c r="D54" s="221"/>
      <c r="E54" s="16">
        <v>3</v>
      </c>
      <c r="F54" s="16">
        <v>1</v>
      </c>
      <c r="G54" s="57" t="s">
        <v>187</v>
      </c>
      <c r="H54" s="18">
        <f t="shared" si="8"/>
        <v>3.5</v>
      </c>
      <c r="I54" s="16">
        <f t="shared" si="12"/>
        <v>1.2</v>
      </c>
      <c r="J54" s="16">
        <v>0</v>
      </c>
      <c r="K54" s="16">
        <f t="shared" si="9"/>
        <v>4.7</v>
      </c>
      <c r="L54" s="33">
        <v>4.3624999999999972</v>
      </c>
      <c r="M54" s="34">
        <f t="shared" si="10"/>
        <v>9.0624999999999964</v>
      </c>
      <c r="N54" s="35">
        <f>VLOOKUP(G53,$S$3:$T$10,2,FALSE)</f>
        <v>0</v>
      </c>
      <c r="O54" s="36">
        <f t="shared" si="11"/>
        <v>9.0624999999999964</v>
      </c>
    </row>
    <row r="55" spans="1:15" ht="18.75">
      <c r="A55" s="13">
        <v>189</v>
      </c>
      <c r="B55" s="13">
        <v>522812489</v>
      </c>
      <c r="C55" s="222" t="s">
        <v>380</v>
      </c>
      <c r="D55" s="221"/>
      <c r="E55" s="16">
        <v>4</v>
      </c>
      <c r="F55" s="16">
        <v>1</v>
      </c>
      <c r="G55" s="57" t="s">
        <v>187</v>
      </c>
      <c r="H55" s="18">
        <f t="shared" si="8"/>
        <v>5</v>
      </c>
      <c r="I55" s="16">
        <f t="shared" si="12"/>
        <v>1.2</v>
      </c>
      <c r="J55" s="16">
        <v>0</v>
      </c>
      <c r="K55" s="16">
        <f t="shared" si="9"/>
        <v>6.2</v>
      </c>
      <c r="L55" s="33">
        <v>4.3750000000000018</v>
      </c>
      <c r="M55" s="34">
        <f t="shared" si="10"/>
        <v>10.575000000000003</v>
      </c>
      <c r="N55" s="35">
        <f>VLOOKUP(G55,$S$3:$T$10,2,FALSE)</f>
        <v>0</v>
      </c>
      <c r="O55" s="36">
        <f t="shared" si="11"/>
        <v>10.575000000000003</v>
      </c>
    </row>
    <row r="56" spans="1:15" ht="18.75">
      <c r="A56" s="13">
        <v>190</v>
      </c>
      <c r="B56" s="13">
        <v>684634207</v>
      </c>
      <c r="C56" s="222" t="s">
        <v>381</v>
      </c>
      <c r="D56" s="222"/>
      <c r="E56" s="16">
        <v>4</v>
      </c>
      <c r="F56" s="16">
        <v>1</v>
      </c>
      <c r="G56" s="57" t="s">
        <v>187</v>
      </c>
      <c r="H56" s="18">
        <f t="shared" si="8"/>
        <v>5</v>
      </c>
      <c r="I56" s="16">
        <f t="shared" si="12"/>
        <v>1.2</v>
      </c>
      <c r="J56" s="16">
        <v>0</v>
      </c>
      <c r="K56" s="16">
        <f t="shared" si="9"/>
        <v>6.2</v>
      </c>
      <c r="L56" s="33">
        <v>4.4250000000000007</v>
      </c>
      <c r="M56" s="34">
        <f t="shared" si="10"/>
        <v>10.625</v>
      </c>
      <c r="N56" s="35">
        <f>VLOOKUP(G55,$S$3:$T$10,2,FALSE)</f>
        <v>0</v>
      </c>
      <c r="O56" s="36">
        <f t="shared" si="11"/>
        <v>10.625</v>
      </c>
    </row>
    <row r="57" spans="1:15" ht="18.75">
      <c r="A57" s="13">
        <v>191</v>
      </c>
      <c r="B57" s="13">
        <v>1037173857</v>
      </c>
      <c r="C57" s="222" t="s">
        <v>382</v>
      </c>
      <c r="D57" s="221"/>
      <c r="E57" s="16">
        <v>2</v>
      </c>
      <c r="F57" s="16">
        <v>1</v>
      </c>
      <c r="G57" s="23" t="s">
        <v>335</v>
      </c>
      <c r="H57" s="18">
        <f t="shared" si="8"/>
        <v>2</v>
      </c>
      <c r="I57" s="16">
        <f t="shared" si="12"/>
        <v>1.2</v>
      </c>
      <c r="J57" s="16">
        <v>0</v>
      </c>
      <c r="K57" s="16">
        <f t="shared" si="9"/>
        <v>3.2</v>
      </c>
      <c r="L57" s="33">
        <v>9.3999999999999986</v>
      </c>
      <c r="M57" s="34">
        <f t="shared" si="10"/>
        <v>12.599999999999998</v>
      </c>
      <c r="N57" s="35">
        <f>VLOOKUP(G57,$S$3:$T$10,2,FALSE)</f>
        <v>4.375</v>
      </c>
      <c r="O57" s="36">
        <f t="shared" si="11"/>
        <v>8.2249999999999979</v>
      </c>
    </row>
    <row r="58" spans="1:15" ht="18.75">
      <c r="A58" s="13">
        <v>192</v>
      </c>
      <c r="B58" s="13">
        <v>1725281178</v>
      </c>
      <c r="C58" s="222" t="s">
        <v>383</v>
      </c>
      <c r="D58" s="221"/>
      <c r="E58" s="16">
        <v>3</v>
      </c>
      <c r="F58" s="16">
        <v>1</v>
      </c>
      <c r="G58" s="22" t="s">
        <v>334</v>
      </c>
      <c r="H58" s="18">
        <f t="shared" si="8"/>
        <v>3.5</v>
      </c>
      <c r="I58" s="16">
        <f t="shared" si="12"/>
        <v>1.2</v>
      </c>
      <c r="J58" s="16">
        <v>0</v>
      </c>
      <c r="K58" s="16">
        <f t="shared" si="9"/>
        <v>4.7</v>
      </c>
      <c r="L58" s="33">
        <v>8.8500000000000032</v>
      </c>
      <c r="M58" s="34">
        <f t="shared" si="10"/>
        <v>13.550000000000004</v>
      </c>
      <c r="N58" s="35">
        <f>VLOOKUP(G58,$S$3:$T$10,2,FALSE)</f>
        <v>6.25</v>
      </c>
      <c r="O58" s="36">
        <f t="shared" si="11"/>
        <v>7.3000000000000043</v>
      </c>
    </row>
    <row r="59" spans="1:15" ht="18.75">
      <c r="A59" s="13">
        <v>193</v>
      </c>
      <c r="B59" s="13">
        <v>2125731287</v>
      </c>
      <c r="C59" s="222" t="s">
        <v>384</v>
      </c>
      <c r="D59" s="221"/>
      <c r="E59" s="16">
        <v>0</v>
      </c>
      <c r="F59" s="16">
        <v>0</v>
      </c>
      <c r="G59" s="57" t="s">
        <v>187</v>
      </c>
      <c r="H59" s="18">
        <f t="shared" si="8"/>
        <v>0</v>
      </c>
      <c r="I59" s="16">
        <f t="shared" si="12"/>
        <v>0</v>
      </c>
      <c r="J59" s="16">
        <v>0</v>
      </c>
      <c r="K59" s="16">
        <f t="shared" si="9"/>
        <v>0</v>
      </c>
      <c r="L59" s="33">
        <v>7.0249999999999995</v>
      </c>
      <c r="M59" s="34">
        <f t="shared" si="10"/>
        <v>7.0249999999999995</v>
      </c>
      <c r="N59" s="35">
        <f>VLOOKUP(G58,$S$3:$T$10,2,FALSE)</f>
        <v>6.25</v>
      </c>
      <c r="O59" s="36">
        <f t="shared" si="11"/>
        <v>0.77499999999999947</v>
      </c>
    </row>
    <row r="60" spans="1:15" ht="18.75">
      <c r="A60" s="13">
        <v>194</v>
      </c>
      <c r="B60" s="13">
        <v>648785109</v>
      </c>
      <c r="C60" s="222" t="s">
        <v>385</v>
      </c>
      <c r="D60" s="221"/>
      <c r="E60" s="16">
        <v>2</v>
      </c>
      <c r="F60" s="16">
        <v>1</v>
      </c>
      <c r="G60" s="57" t="s">
        <v>187</v>
      </c>
      <c r="H60" s="18">
        <f t="shared" si="8"/>
        <v>2</v>
      </c>
      <c r="I60" s="16">
        <f t="shared" si="12"/>
        <v>1.2</v>
      </c>
      <c r="J60" s="16">
        <v>0</v>
      </c>
      <c r="K60" s="16">
        <f t="shared" si="9"/>
        <v>3.2</v>
      </c>
      <c r="L60" s="33">
        <v>4.4750000000000014</v>
      </c>
      <c r="M60" s="34">
        <f t="shared" si="10"/>
        <v>7.6750000000000016</v>
      </c>
      <c r="N60" s="35">
        <f t="shared" ref="N60:N85" si="13">VLOOKUP(G60,$S$3:$T$10,2,FALSE)</f>
        <v>0</v>
      </c>
      <c r="O60" s="36">
        <f t="shared" si="11"/>
        <v>7.6750000000000016</v>
      </c>
    </row>
    <row r="61" spans="1:15" ht="18.75">
      <c r="A61" s="13">
        <v>195</v>
      </c>
      <c r="B61" s="13">
        <v>1634663314</v>
      </c>
      <c r="C61" s="222" t="s">
        <v>386</v>
      </c>
      <c r="D61" s="221"/>
      <c r="E61" s="16">
        <v>3</v>
      </c>
      <c r="F61" s="16">
        <v>1</v>
      </c>
      <c r="G61" s="57" t="s">
        <v>187</v>
      </c>
      <c r="H61" s="18">
        <f t="shared" si="8"/>
        <v>3.5</v>
      </c>
      <c r="I61" s="16">
        <f t="shared" si="12"/>
        <v>1.2</v>
      </c>
      <c r="J61" s="16">
        <v>0</v>
      </c>
      <c r="K61" s="16">
        <f t="shared" si="9"/>
        <v>4.7</v>
      </c>
      <c r="L61" s="33">
        <v>5.73</v>
      </c>
      <c r="M61" s="34">
        <f t="shared" si="10"/>
        <v>10.43</v>
      </c>
      <c r="N61" s="35">
        <f t="shared" si="13"/>
        <v>0</v>
      </c>
      <c r="O61" s="36">
        <f t="shared" si="11"/>
        <v>10.43</v>
      </c>
    </row>
    <row r="62" spans="1:15" ht="18.75">
      <c r="A62" s="13">
        <v>196</v>
      </c>
      <c r="B62" s="13">
        <v>1065641844</v>
      </c>
      <c r="C62" s="222" t="s">
        <v>387</v>
      </c>
      <c r="D62" s="221"/>
      <c r="E62" s="16">
        <v>2</v>
      </c>
      <c r="F62" s="16">
        <v>1</v>
      </c>
      <c r="G62" s="57" t="s">
        <v>187</v>
      </c>
      <c r="H62" s="18">
        <f t="shared" si="8"/>
        <v>2</v>
      </c>
      <c r="I62" s="16">
        <f t="shared" si="12"/>
        <v>1.2</v>
      </c>
      <c r="J62" s="16">
        <v>0</v>
      </c>
      <c r="K62" s="16">
        <f t="shared" si="9"/>
        <v>3.2</v>
      </c>
      <c r="L62" s="33">
        <v>3.6750000000000007</v>
      </c>
      <c r="M62" s="34">
        <f t="shared" si="10"/>
        <v>6.8750000000000009</v>
      </c>
      <c r="N62" s="35">
        <f t="shared" si="13"/>
        <v>0</v>
      </c>
      <c r="O62" s="36">
        <f t="shared" si="11"/>
        <v>6.8750000000000009</v>
      </c>
    </row>
    <row r="63" spans="1:15" ht="18.75">
      <c r="A63" s="13">
        <v>197</v>
      </c>
      <c r="B63" s="13">
        <v>2012003193</v>
      </c>
      <c r="C63" s="222" t="s">
        <v>388</v>
      </c>
      <c r="D63" s="221"/>
      <c r="E63" s="16">
        <v>2</v>
      </c>
      <c r="F63" s="16">
        <v>1</v>
      </c>
      <c r="G63" s="22" t="s">
        <v>334</v>
      </c>
      <c r="H63" s="18">
        <f t="shared" si="8"/>
        <v>2</v>
      </c>
      <c r="I63" s="16">
        <f t="shared" si="12"/>
        <v>1.2</v>
      </c>
      <c r="J63" s="16">
        <v>0</v>
      </c>
      <c r="K63" s="16">
        <f t="shared" si="9"/>
        <v>3.2</v>
      </c>
      <c r="L63" s="33">
        <v>10.25</v>
      </c>
      <c r="M63" s="34">
        <f t="shared" si="10"/>
        <v>13.45</v>
      </c>
      <c r="N63" s="35">
        <f t="shared" si="13"/>
        <v>6.25</v>
      </c>
      <c r="O63" s="36">
        <f t="shared" si="11"/>
        <v>7.1999999999999993</v>
      </c>
    </row>
    <row r="64" spans="1:15" ht="18.75">
      <c r="A64" s="13">
        <v>198</v>
      </c>
      <c r="B64" s="13">
        <v>723448640</v>
      </c>
      <c r="C64" s="222" t="s">
        <v>389</v>
      </c>
      <c r="D64" s="221"/>
      <c r="E64" s="16">
        <v>3</v>
      </c>
      <c r="F64" s="16">
        <v>1</v>
      </c>
      <c r="G64" s="57" t="s">
        <v>187</v>
      </c>
      <c r="H64" s="18">
        <f t="shared" si="8"/>
        <v>3.5</v>
      </c>
      <c r="I64" s="16">
        <f t="shared" si="12"/>
        <v>1.2</v>
      </c>
      <c r="J64" s="16">
        <v>0</v>
      </c>
      <c r="K64" s="16">
        <f t="shared" si="9"/>
        <v>4.7</v>
      </c>
      <c r="L64" s="33">
        <v>3.4875000000000007</v>
      </c>
      <c r="M64" s="34">
        <f t="shared" si="10"/>
        <v>8.1875</v>
      </c>
      <c r="N64" s="35">
        <f t="shared" si="13"/>
        <v>0</v>
      </c>
      <c r="O64" s="36">
        <f t="shared" si="11"/>
        <v>8.1875</v>
      </c>
    </row>
    <row r="65" spans="1:15" ht="18.75">
      <c r="A65" s="13">
        <v>199</v>
      </c>
      <c r="B65" s="13">
        <v>1190213504</v>
      </c>
      <c r="C65" s="222" t="s">
        <v>400</v>
      </c>
      <c r="D65" s="221"/>
      <c r="E65" s="16">
        <v>0</v>
      </c>
      <c r="F65" s="16">
        <v>0</v>
      </c>
      <c r="G65" s="57" t="s">
        <v>187</v>
      </c>
      <c r="H65" s="18">
        <f t="shared" si="8"/>
        <v>0</v>
      </c>
      <c r="I65" s="16">
        <f t="shared" si="12"/>
        <v>0</v>
      </c>
      <c r="J65" s="16">
        <v>0</v>
      </c>
      <c r="K65" s="16">
        <f t="shared" si="9"/>
        <v>0</v>
      </c>
      <c r="L65" s="33">
        <v>4.8</v>
      </c>
      <c r="M65" s="34">
        <f t="shared" si="10"/>
        <v>4.8</v>
      </c>
      <c r="N65" s="35">
        <f t="shared" si="13"/>
        <v>0</v>
      </c>
      <c r="O65" s="36">
        <f t="shared" si="11"/>
        <v>4.8</v>
      </c>
    </row>
    <row r="66" spans="1:15" ht="18.75">
      <c r="A66" s="13">
        <v>200</v>
      </c>
      <c r="B66" s="13">
        <v>967589156</v>
      </c>
      <c r="C66" s="310" t="s">
        <v>390</v>
      </c>
      <c r="D66" s="221"/>
      <c r="E66" s="16">
        <v>0</v>
      </c>
      <c r="F66" s="16">
        <v>0</v>
      </c>
      <c r="G66" s="57" t="s">
        <v>187</v>
      </c>
      <c r="H66" s="18">
        <f t="shared" si="8"/>
        <v>0</v>
      </c>
      <c r="I66" s="16">
        <f t="shared" si="12"/>
        <v>0</v>
      </c>
      <c r="J66" s="16">
        <v>0</v>
      </c>
      <c r="K66" s="16">
        <f t="shared" si="9"/>
        <v>0</v>
      </c>
      <c r="L66" s="33">
        <v>2.0499999999999998</v>
      </c>
      <c r="M66" s="34">
        <f t="shared" si="10"/>
        <v>2.0499999999999998</v>
      </c>
      <c r="N66" s="35">
        <f t="shared" si="13"/>
        <v>0</v>
      </c>
      <c r="O66" s="36">
        <f t="shared" si="11"/>
        <v>2.0499999999999998</v>
      </c>
    </row>
    <row r="67" spans="1:15" ht="18.75">
      <c r="A67" s="13">
        <v>201</v>
      </c>
      <c r="B67" s="13">
        <v>251334814</v>
      </c>
      <c r="C67" s="222" t="s">
        <v>391</v>
      </c>
      <c r="D67" s="221"/>
      <c r="E67" s="16">
        <v>1</v>
      </c>
      <c r="F67" s="16">
        <v>0</v>
      </c>
      <c r="G67" s="57" t="s">
        <v>187</v>
      </c>
      <c r="H67" s="18">
        <f t="shared" si="8"/>
        <v>1</v>
      </c>
      <c r="I67" s="16">
        <f t="shared" si="12"/>
        <v>0</v>
      </c>
      <c r="J67" s="16">
        <v>0</v>
      </c>
      <c r="K67" s="16">
        <f t="shared" si="9"/>
        <v>1</v>
      </c>
      <c r="L67" s="33">
        <v>4.5</v>
      </c>
      <c r="M67" s="34">
        <f t="shared" si="10"/>
        <v>5.5</v>
      </c>
      <c r="N67" s="35">
        <f t="shared" si="13"/>
        <v>0</v>
      </c>
      <c r="O67" s="36">
        <f t="shared" si="11"/>
        <v>5.5</v>
      </c>
    </row>
    <row r="68" spans="1:15" ht="18.75">
      <c r="A68" s="13">
        <v>202</v>
      </c>
      <c r="B68" s="13">
        <v>471245585</v>
      </c>
      <c r="C68" s="222" t="s">
        <v>392</v>
      </c>
      <c r="D68" s="221"/>
      <c r="E68" s="16">
        <v>3</v>
      </c>
      <c r="F68" s="16">
        <v>1</v>
      </c>
      <c r="G68" s="57" t="s">
        <v>187</v>
      </c>
      <c r="H68" s="18">
        <f t="shared" si="8"/>
        <v>3.5</v>
      </c>
      <c r="I68" s="16">
        <f t="shared" si="12"/>
        <v>1.2</v>
      </c>
      <c r="J68" s="16">
        <v>0</v>
      </c>
      <c r="K68" s="16">
        <f t="shared" si="9"/>
        <v>4.7</v>
      </c>
      <c r="L68" s="33">
        <v>4.6875000000000018</v>
      </c>
      <c r="M68" s="34">
        <f t="shared" si="10"/>
        <v>9.3875000000000028</v>
      </c>
      <c r="N68" s="35">
        <f t="shared" si="13"/>
        <v>0</v>
      </c>
      <c r="O68" s="36">
        <f t="shared" si="11"/>
        <v>9.3875000000000028</v>
      </c>
    </row>
    <row r="69" spans="1:15" ht="18.75">
      <c r="A69" s="13">
        <v>203</v>
      </c>
      <c r="B69" s="13">
        <v>382695365</v>
      </c>
      <c r="C69" s="222" t="s">
        <v>393</v>
      </c>
      <c r="D69" s="221"/>
      <c r="E69" s="16">
        <v>0</v>
      </c>
      <c r="F69" s="16">
        <v>0</v>
      </c>
      <c r="G69" s="57" t="s">
        <v>187</v>
      </c>
      <c r="H69" s="18">
        <f t="shared" ref="H69:H85" si="14">E69+IF(E69&gt;2,(E69-2)*0.5,0)</f>
        <v>0</v>
      </c>
      <c r="I69" s="16">
        <f t="shared" si="12"/>
        <v>0</v>
      </c>
      <c r="J69" s="16">
        <v>0</v>
      </c>
      <c r="K69" s="16">
        <f t="shared" ref="K69:K77" si="15">SUM(I69+H69+J69)</f>
        <v>0</v>
      </c>
      <c r="L69" s="33">
        <v>8.73</v>
      </c>
      <c r="M69" s="34">
        <f t="shared" ref="M69:M85" si="16">K69+L69</f>
        <v>8.73</v>
      </c>
      <c r="N69" s="35">
        <f t="shared" si="13"/>
        <v>0</v>
      </c>
      <c r="O69" s="36">
        <f t="shared" ref="O69:O85" si="17">M69-N69</f>
        <v>8.73</v>
      </c>
    </row>
    <row r="70" spans="1:15" ht="18.75">
      <c r="A70" s="13">
        <v>204</v>
      </c>
      <c r="B70" s="13">
        <v>1449474852</v>
      </c>
      <c r="C70" s="222" t="s">
        <v>394</v>
      </c>
      <c r="D70" s="221"/>
      <c r="E70" s="16">
        <v>0</v>
      </c>
      <c r="F70" s="16">
        <v>0</v>
      </c>
      <c r="G70" s="57" t="s">
        <v>187</v>
      </c>
      <c r="H70" s="18">
        <f t="shared" si="14"/>
        <v>0</v>
      </c>
      <c r="I70" s="16">
        <f t="shared" si="12"/>
        <v>0</v>
      </c>
      <c r="J70" s="16">
        <v>0</v>
      </c>
      <c r="K70" s="16">
        <f t="shared" si="15"/>
        <v>0</v>
      </c>
      <c r="L70" s="33">
        <v>1</v>
      </c>
      <c r="M70" s="34">
        <f t="shared" si="16"/>
        <v>1</v>
      </c>
      <c r="N70" s="35">
        <f t="shared" si="13"/>
        <v>0</v>
      </c>
      <c r="O70" s="36">
        <f t="shared" si="17"/>
        <v>1</v>
      </c>
    </row>
    <row r="71" spans="1:15" ht="18.75">
      <c r="A71" s="13">
        <v>205</v>
      </c>
      <c r="B71" s="13">
        <v>141303545</v>
      </c>
      <c r="C71" s="222" t="s">
        <v>395</v>
      </c>
      <c r="D71" s="221"/>
      <c r="E71" s="16">
        <v>4</v>
      </c>
      <c r="F71" s="16">
        <v>1</v>
      </c>
      <c r="G71" s="57" t="s">
        <v>187</v>
      </c>
      <c r="H71" s="18">
        <f t="shared" si="14"/>
        <v>5</v>
      </c>
      <c r="I71" s="16">
        <f t="shared" si="12"/>
        <v>1.2</v>
      </c>
      <c r="J71" s="16">
        <v>0</v>
      </c>
      <c r="K71" s="16">
        <f t="shared" si="15"/>
        <v>6.2</v>
      </c>
      <c r="L71" s="33">
        <v>3.6875</v>
      </c>
      <c r="M71" s="34">
        <f t="shared" si="16"/>
        <v>9.8874999999999993</v>
      </c>
      <c r="N71" s="35">
        <f t="shared" si="13"/>
        <v>0</v>
      </c>
      <c r="O71" s="36">
        <f t="shared" si="17"/>
        <v>9.8874999999999993</v>
      </c>
    </row>
    <row r="72" spans="1:15" ht="18.75">
      <c r="A72" s="13">
        <v>206</v>
      </c>
      <c r="B72" s="13">
        <v>1835375380</v>
      </c>
      <c r="C72" s="222" t="s">
        <v>396</v>
      </c>
      <c r="D72" s="221"/>
      <c r="E72" s="16">
        <v>0</v>
      </c>
      <c r="F72" s="16">
        <v>0</v>
      </c>
      <c r="G72" s="57" t="s">
        <v>187</v>
      </c>
      <c r="H72" s="18">
        <f t="shared" si="14"/>
        <v>0</v>
      </c>
      <c r="I72" s="16">
        <f t="shared" si="12"/>
        <v>0</v>
      </c>
      <c r="J72" s="16">
        <v>0</v>
      </c>
      <c r="K72" s="16">
        <f t="shared" si="15"/>
        <v>0</v>
      </c>
      <c r="L72" s="33">
        <v>6.6749999999999998</v>
      </c>
      <c r="M72" s="34">
        <f t="shared" si="16"/>
        <v>6.6749999999999998</v>
      </c>
      <c r="N72" s="35">
        <f t="shared" si="13"/>
        <v>0</v>
      </c>
      <c r="O72" s="36">
        <f t="shared" si="17"/>
        <v>6.6749999999999998</v>
      </c>
    </row>
    <row r="73" spans="1:15" ht="18.75">
      <c r="A73" s="13">
        <v>207</v>
      </c>
      <c r="B73" s="13">
        <v>721273803</v>
      </c>
      <c r="C73" s="226" t="s">
        <v>399</v>
      </c>
      <c r="D73" s="221"/>
      <c r="E73" s="16">
        <v>0</v>
      </c>
      <c r="F73" s="16">
        <v>0</v>
      </c>
      <c r="G73" s="57" t="s">
        <v>187</v>
      </c>
      <c r="H73" s="18">
        <f t="shared" si="14"/>
        <v>0</v>
      </c>
      <c r="I73" s="16">
        <f t="shared" si="12"/>
        <v>0</v>
      </c>
      <c r="J73" s="16">
        <v>0</v>
      </c>
      <c r="K73" s="16">
        <f t="shared" si="15"/>
        <v>0</v>
      </c>
      <c r="L73" s="33">
        <v>1.425</v>
      </c>
      <c r="M73" s="34">
        <f t="shared" si="16"/>
        <v>1.425</v>
      </c>
      <c r="N73" s="35">
        <f t="shared" si="13"/>
        <v>0</v>
      </c>
      <c r="O73" s="36">
        <f t="shared" si="17"/>
        <v>1.425</v>
      </c>
    </row>
    <row r="74" spans="1:15" ht="18.75">
      <c r="A74" s="13">
        <v>208</v>
      </c>
      <c r="B74" s="13">
        <v>92129464</v>
      </c>
      <c r="C74" s="222" t="s">
        <v>401</v>
      </c>
      <c r="D74" s="221"/>
      <c r="E74" s="16">
        <v>3</v>
      </c>
      <c r="F74" s="16">
        <v>1</v>
      </c>
      <c r="G74" s="57" t="s">
        <v>187</v>
      </c>
      <c r="H74" s="18">
        <f t="shared" si="14"/>
        <v>3.5</v>
      </c>
      <c r="I74" s="16">
        <f t="shared" si="12"/>
        <v>1.2</v>
      </c>
      <c r="J74" s="16">
        <v>0</v>
      </c>
      <c r="K74" s="16">
        <f t="shared" si="15"/>
        <v>4.7</v>
      </c>
      <c r="L74" s="33">
        <v>5.1124999999999972</v>
      </c>
      <c r="M74" s="34">
        <f t="shared" si="16"/>
        <v>9.8124999999999964</v>
      </c>
      <c r="N74" s="35">
        <f t="shared" si="13"/>
        <v>0</v>
      </c>
      <c r="O74" s="36">
        <f t="shared" si="17"/>
        <v>9.8124999999999964</v>
      </c>
    </row>
    <row r="75" spans="1:15" ht="18.75">
      <c r="A75" s="13">
        <v>209</v>
      </c>
      <c r="B75" s="13">
        <v>1525950050</v>
      </c>
      <c r="C75" s="222" t="s">
        <v>408</v>
      </c>
      <c r="D75" s="222" t="s">
        <v>402</v>
      </c>
      <c r="E75" s="16">
        <v>4</v>
      </c>
      <c r="F75" s="16">
        <v>1</v>
      </c>
      <c r="G75" s="19" t="s">
        <v>333</v>
      </c>
      <c r="H75" s="18">
        <f t="shared" si="14"/>
        <v>5</v>
      </c>
      <c r="I75" s="16">
        <f t="shared" si="12"/>
        <v>1.2</v>
      </c>
      <c r="J75" s="16">
        <v>0</v>
      </c>
      <c r="K75" s="16">
        <f t="shared" si="15"/>
        <v>6.2</v>
      </c>
      <c r="L75" s="33">
        <v>8.6875000000000018</v>
      </c>
      <c r="M75" s="34">
        <f t="shared" si="16"/>
        <v>14.887500000000003</v>
      </c>
      <c r="N75" s="35">
        <f t="shared" si="13"/>
        <v>8.125</v>
      </c>
      <c r="O75" s="36">
        <f t="shared" si="17"/>
        <v>6.7625000000000028</v>
      </c>
    </row>
    <row r="76" spans="1:15" ht="18.75">
      <c r="A76" s="13">
        <v>210</v>
      </c>
      <c r="B76" s="13">
        <v>1675792665</v>
      </c>
      <c r="C76" s="222" t="s">
        <v>403</v>
      </c>
      <c r="D76" s="221"/>
      <c r="E76" s="16">
        <v>2</v>
      </c>
      <c r="F76" s="16">
        <v>1</v>
      </c>
      <c r="G76" s="22" t="s">
        <v>334</v>
      </c>
      <c r="H76" s="18">
        <f t="shared" si="14"/>
        <v>2</v>
      </c>
      <c r="I76" s="16">
        <f t="shared" si="12"/>
        <v>1.2</v>
      </c>
      <c r="J76" s="16">
        <v>0</v>
      </c>
      <c r="K76" s="16">
        <f t="shared" si="15"/>
        <v>3.2</v>
      </c>
      <c r="L76" s="33">
        <v>9.9749999999999979</v>
      </c>
      <c r="M76" s="34">
        <f t="shared" si="16"/>
        <v>13.174999999999997</v>
      </c>
      <c r="N76" s="35">
        <f t="shared" si="13"/>
        <v>6.25</v>
      </c>
      <c r="O76" s="36">
        <f t="shared" si="17"/>
        <v>6.9249999999999972</v>
      </c>
    </row>
    <row r="77" spans="1:15" ht="18.75">
      <c r="A77" s="13">
        <v>211</v>
      </c>
      <c r="B77" s="13">
        <v>1030769255</v>
      </c>
      <c r="C77" s="222" t="s">
        <v>404</v>
      </c>
      <c r="D77" s="221"/>
      <c r="E77" s="16">
        <v>1</v>
      </c>
      <c r="F77" s="16">
        <v>0</v>
      </c>
      <c r="G77" s="57" t="s">
        <v>187</v>
      </c>
      <c r="H77" s="18">
        <f t="shared" si="14"/>
        <v>1</v>
      </c>
      <c r="I77" s="16">
        <f t="shared" si="12"/>
        <v>0</v>
      </c>
      <c r="J77" s="16">
        <v>0</v>
      </c>
      <c r="K77" s="16">
        <f t="shared" si="15"/>
        <v>1</v>
      </c>
      <c r="L77" s="33">
        <v>5.4625000000000021</v>
      </c>
      <c r="M77" s="34">
        <f t="shared" si="16"/>
        <v>6.4625000000000021</v>
      </c>
      <c r="N77" s="35">
        <f t="shared" si="13"/>
        <v>0</v>
      </c>
      <c r="O77" s="36">
        <f t="shared" si="17"/>
        <v>6.4625000000000021</v>
      </c>
    </row>
    <row r="78" spans="1:15" ht="18.75">
      <c r="A78" s="13">
        <v>212</v>
      </c>
      <c r="B78" s="13">
        <v>2133045883</v>
      </c>
      <c r="C78" s="222" t="s">
        <v>405</v>
      </c>
      <c r="D78" s="221"/>
      <c r="E78" s="16">
        <v>0</v>
      </c>
      <c r="F78" s="16">
        <v>0</v>
      </c>
      <c r="G78" s="57" t="s">
        <v>187</v>
      </c>
      <c r="H78" s="18">
        <f t="shared" si="14"/>
        <v>0</v>
      </c>
      <c r="I78" s="16">
        <f t="shared" si="12"/>
        <v>0</v>
      </c>
      <c r="J78" s="16">
        <v>0</v>
      </c>
      <c r="K78" s="16">
        <v>0</v>
      </c>
      <c r="L78" s="33">
        <v>1</v>
      </c>
      <c r="M78" s="34">
        <f t="shared" si="16"/>
        <v>1</v>
      </c>
      <c r="N78" s="35">
        <f t="shared" si="13"/>
        <v>0</v>
      </c>
      <c r="O78" s="36">
        <f t="shared" si="17"/>
        <v>1</v>
      </c>
    </row>
    <row r="79" spans="1:15" ht="20.25">
      <c r="A79" s="13">
        <v>213</v>
      </c>
      <c r="B79" s="13">
        <v>311361673</v>
      </c>
      <c r="C79" s="222" t="s">
        <v>349</v>
      </c>
      <c r="E79" s="16">
        <v>4</v>
      </c>
      <c r="F79" s="16">
        <v>1</v>
      </c>
      <c r="G79" s="19" t="s">
        <v>333</v>
      </c>
      <c r="H79" s="18">
        <f t="shared" si="14"/>
        <v>5</v>
      </c>
      <c r="I79" s="16">
        <f t="shared" ref="I79:I85" si="18">F79*$T$14</f>
        <v>1.2</v>
      </c>
      <c r="J79" s="16">
        <v>0</v>
      </c>
      <c r="K79" s="16">
        <f t="shared" ref="K79:K85" si="19">SUM(I79+H79+J79)</f>
        <v>6.2</v>
      </c>
      <c r="L79" s="33">
        <v>8.5499999999999972</v>
      </c>
      <c r="M79" s="34">
        <f t="shared" si="16"/>
        <v>14.749999999999996</v>
      </c>
      <c r="N79" s="35">
        <f t="shared" si="13"/>
        <v>8.125</v>
      </c>
      <c r="O79" s="36">
        <f t="shared" si="17"/>
        <v>6.6249999999999964</v>
      </c>
    </row>
    <row r="80" spans="1:15" ht="20.25">
      <c r="A80" s="13">
        <v>214</v>
      </c>
      <c r="B80" s="13">
        <v>2130976604</v>
      </c>
      <c r="C80" s="222" t="s">
        <v>410</v>
      </c>
      <c r="E80" s="16">
        <v>4</v>
      </c>
      <c r="F80" s="16">
        <v>1</v>
      </c>
      <c r="G80" s="57" t="s">
        <v>187</v>
      </c>
      <c r="H80" s="18">
        <f t="shared" si="14"/>
        <v>5</v>
      </c>
      <c r="I80" s="16">
        <f t="shared" si="18"/>
        <v>1.2</v>
      </c>
      <c r="J80" s="16">
        <v>0</v>
      </c>
      <c r="K80" s="16">
        <f t="shared" si="19"/>
        <v>6.2</v>
      </c>
      <c r="L80" s="33">
        <v>3.5380000000000003</v>
      </c>
      <c r="M80" s="34">
        <f t="shared" si="16"/>
        <v>9.7379999999999995</v>
      </c>
      <c r="N80" s="35">
        <f t="shared" si="13"/>
        <v>0</v>
      </c>
      <c r="O80" s="36">
        <f t="shared" si="17"/>
        <v>9.7379999999999995</v>
      </c>
    </row>
    <row r="81" spans="1:15" ht="18.75">
      <c r="A81" s="13">
        <v>215</v>
      </c>
      <c r="B81" s="13">
        <v>289805855</v>
      </c>
      <c r="C81" s="222" t="s">
        <v>417</v>
      </c>
      <c r="E81" s="16">
        <v>4</v>
      </c>
      <c r="F81" s="16">
        <v>1</v>
      </c>
      <c r="G81" s="22" t="s">
        <v>334</v>
      </c>
      <c r="H81" s="18">
        <f t="shared" si="14"/>
        <v>5</v>
      </c>
      <c r="I81" s="16">
        <f t="shared" si="18"/>
        <v>1.2</v>
      </c>
      <c r="J81" s="16">
        <v>0</v>
      </c>
      <c r="K81" s="16">
        <f t="shared" si="19"/>
        <v>6.2</v>
      </c>
      <c r="L81" s="33">
        <v>8.3925161290322556</v>
      </c>
      <c r="M81" s="34">
        <f t="shared" si="16"/>
        <v>14.592516129032255</v>
      </c>
      <c r="N81" s="35">
        <f t="shared" si="13"/>
        <v>6.25</v>
      </c>
      <c r="O81" s="36">
        <f t="shared" si="17"/>
        <v>8.3425161290322549</v>
      </c>
    </row>
    <row r="82" spans="1:15" ht="18.75">
      <c r="A82" s="13">
        <v>216</v>
      </c>
      <c r="B82" s="13">
        <v>395700385</v>
      </c>
      <c r="C82" s="222" t="s">
        <v>419</v>
      </c>
      <c r="E82" s="16">
        <v>0</v>
      </c>
      <c r="F82" s="16">
        <v>1</v>
      </c>
      <c r="G82" s="57" t="s">
        <v>187</v>
      </c>
      <c r="H82" s="18">
        <f t="shared" si="14"/>
        <v>0</v>
      </c>
      <c r="I82" s="16">
        <f t="shared" si="18"/>
        <v>1.2</v>
      </c>
      <c r="J82" s="16">
        <v>0</v>
      </c>
      <c r="K82" s="16">
        <f t="shared" si="19"/>
        <v>1.2</v>
      </c>
      <c r="L82" s="33">
        <v>7.3564516129032267</v>
      </c>
      <c r="M82" s="34">
        <f t="shared" si="16"/>
        <v>8.556451612903226</v>
      </c>
      <c r="N82" s="35">
        <f t="shared" si="13"/>
        <v>0</v>
      </c>
      <c r="O82" s="36">
        <f t="shared" si="17"/>
        <v>8.556451612903226</v>
      </c>
    </row>
    <row r="83" spans="1:15" ht="18.75">
      <c r="A83" s="13">
        <v>217</v>
      </c>
      <c r="B83" s="13">
        <v>331155825</v>
      </c>
      <c r="C83" s="295" t="s">
        <v>420</v>
      </c>
      <c r="E83" s="16">
        <v>4</v>
      </c>
      <c r="F83" s="16">
        <v>1</v>
      </c>
      <c r="G83" s="23" t="s">
        <v>335</v>
      </c>
      <c r="H83" s="18">
        <f t="shared" si="14"/>
        <v>5</v>
      </c>
      <c r="I83" s="16">
        <f t="shared" si="18"/>
        <v>1.2</v>
      </c>
      <c r="J83" s="16">
        <v>0</v>
      </c>
      <c r="K83" s="16">
        <f t="shared" si="19"/>
        <v>6.2</v>
      </c>
      <c r="L83" s="33">
        <v>5.9000000000000012</v>
      </c>
      <c r="M83" s="34">
        <f t="shared" si="16"/>
        <v>12.100000000000001</v>
      </c>
      <c r="N83" s="35">
        <f t="shared" si="13"/>
        <v>4.375</v>
      </c>
      <c r="O83" s="36">
        <f t="shared" si="17"/>
        <v>7.7250000000000014</v>
      </c>
    </row>
    <row r="84" spans="1:15" ht="18.75">
      <c r="A84" s="13">
        <v>218</v>
      </c>
      <c r="B84" s="13">
        <v>1804880865</v>
      </c>
      <c r="C84" s="310" t="s">
        <v>425</v>
      </c>
      <c r="D84" s="221"/>
      <c r="E84" s="16">
        <v>4</v>
      </c>
      <c r="F84" s="16">
        <v>0</v>
      </c>
      <c r="G84" s="57" t="s">
        <v>187</v>
      </c>
      <c r="H84" s="18">
        <f t="shared" si="14"/>
        <v>5</v>
      </c>
      <c r="I84" s="16">
        <f t="shared" si="18"/>
        <v>0</v>
      </c>
      <c r="J84" s="16">
        <v>0</v>
      </c>
      <c r="K84" s="16">
        <f t="shared" si="19"/>
        <v>5</v>
      </c>
      <c r="L84" s="33">
        <v>1.25</v>
      </c>
      <c r="M84" s="34">
        <f t="shared" si="16"/>
        <v>6.25</v>
      </c>
      <c r="N84" s="35">
        <f t="shared" si="13"/>
        <v>0</v>
      </c>
      <c r="O84" s="36">
        <f t="shared" si="17"/>
        <v>6.25</v>
      </c>
    </row>
    <row r="85" spans="1:15" ht="18.75">
      <c r="A85" s="13">
        <v>219</v>
      </c>
      <c r="B85" s="13">
        <v>1128309198</v>
      </c>
      <c r="C85" s="310" t="s">
        <v>426</v>
      </c>
      <c r="D85" s="221"/>
      <c r="E85" s="16">
        <v>0</v>
      </c>
      <c r="F85" s="16">
        <v>0</v>
      </c>
      <c r="G85" s="57" t="s">
        <v>187</v>
      </c>
      <c r="H85" s="18">
        <f t="shared" si="14"/>
        <v>0</v>
      </c>
      <c r="I85" s="16">
        <f t="shared" si="18"/>
        <v>0</v>
      </c>
      <c r="J85" s="16">
        <v>0</v>
      </c>
      <c r="K85" s="16">
        <f t="shared" si="19"/>
        <v>0</v>
      </c>
      <c r="L85" s="33">
        <v>0.55000000000000004</v>
      </c>
      <c r="M85" s="34">
        <f t="shared" si="16"/>
        <v>0.55000000000000004</v>
      </c>
      <c r="N85" s="35">
        <f t="shared" si="13"/>
        <v>0</v>
      </c>
      <c r="O85" s="36">
        <f t="shared" si="17"/>
        <v>0.55000000000000004</v>
      </c>
    </row>
  </sheetData>
  <autoFilter ref="A4:R85" xr:uid="{00000000-0009-0000-0000-00002E000000}">
    <sortState xmlns:xlrd2="http://schemas.microsoft.com/office/spreadsheetml/2017/richdata2" ref="A5:R85">
      <sortCondition ref="A4:A85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5">
    <cfRule type="cellIs" dxfId="75" priority="2" operator="lessThan">
      <formula>1</formula>
    </cfRule>
  </conditionalFormatting>
  <conditionalFormatting sqref="J80:J86">
    <cfRule type="cellIs" dxfId="74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A41E-9154-4342-B229-9C83E9B47A9F}">
  <sheetPr codeName="Sheet63"/>
  <dimension ref="A1:X87"/>
  <sheetViews>
    <sheetView topLeftCell="A43" zoomScale="85" zoomScaleNormal="85" workbookViewId="0">
      <selection activeCell="Q64" sqref="Q64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活动中心2020年11月28日分包贡献明细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306"/>
      <c r="Q1" s="306"/>
      <c r="R1" s="306"/>
      <c r="S1" s="38" t="s">
        <v>104</v>
      </c>
      <c r="T1" s="5">
        <v>64</v>
      </c>
      <c r="U1" s="3"/>
      <c r="V1" s="3"/>
      <c r="W1" s="3"/>
      <c r="X1" s="3"/>
    </row>
    <row r="2" spans="1:24" ht="135" customHeight="1">
      <c r="A2" s="590" t="s">
        <v>423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307"/>
      <c r="Q2" s="307"/>
      <c r="R2" s="307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308" t="s">
        <v>114</v>
      </c>
      <c r="F3" s="30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05"/>
      <c r="Q3" s="305"/>
      <c r="R3" s="305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303" t="s">
        <v>11</v>
      </c>
      <c r="B4" s="304" t="s">
        <v>167</v>
      </c>
      <c r="C4" s="303" t="s">
        <v>12</v>
      </c>
      <c r="D4" s="303" t="s">
        <v>13</v>
      </c>
      <c r="E4" s="11" t="s">
        <v>253</v>
      </c>
      <c r="F4" s="12" t="s">
        <v>424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304" t="s">
        <v>171</v>
      </c>
      <c r="M4" s="32" t="s">
        <v>23</v>
      </c>
      <c r="N4" s="304" t="s">
        <v>22</v>
      </c>
      <c r="O4" s="304" t="s">
        <v>172</v>
      </c>
      <c r="P4" s="304" t="s">
        <v>115</v>
      </c>
      <c r="Q4" s="304" t="s">
        <v>116</v>
      </c>
      <c r="R4" s="304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49</v>
      </c>
      <c r="B5" s="13">
        <v>311361673</v>
      </c>
      <c r="C5" s="223" t="s">
        <v>358</v>
      </c>
      <c r="D5" s="326" t="s">
        <v>95</v>
      </c>
      <c r="E5" s="16">
        <v>3</v>
      </c>
      <c r="F5" s="16">
        <v>1</v>
      </c>
      <c r="G5" s="43" t="s">
        <v>166</v>
      </c>
      <c r="H5" s="18">
        <f t="shared" ref="H5:H36" si="0">E5+IF(E5&gt;2,(E5-2)*0.5,0)</f>
        <v>3.5</v>
      </c>
      <c r="I5" s="16">
        <f>IF(F5&gt;0,1,0)*$T$14</f>
        <v>1.2</v>
      </c>
      <c r="J5" s="16">
        <v>0</v>
      </c>
      <c r="K5" s="16">
        <f t="shared" ref="K5:K36" si="1">SUM(I5+H5+J5)</f>
        <v>4.7</v>
      </c>
      <c r="L5" s="33">
        <v>27.725000000000001</v>
      </c>
      <c r="M5" s="34">
        <f t="shared" ref="M5:M36" si="2">K5+L5</f>
        <v>32.425000000000004</v>
      </c>
      <c r="N5" s="35">
        <f>VLOOKUP(G5,$S$3:$T$10,2,FALSE)</f>
        <v>11.875</v>
      </c>
      <c r="O5" s="36">
        <f t="shared" ref="O5:O36" si="3">M5-N5</f>
        <v>20.550000000000004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4">
        <v>103</v>
      </c>
      <c r="B6" s="13">
        <v>1540443440</v>
      </c>
      <c r="C6" s="223" t="s">
        <v>326</v>
      </c>
      <c r="D6" s="312" t="s">
        <v>193</v>
      </c>
      <c r="E6" s="16">
        <v>2</v>
      </c>
      <c r="F6" s="16">
        <v>1</v>
      </c>
      <c r="G6" s="43" t="s">
        <v>166</v>
      </c>
      <c r="H6" s="18">
        <f t="shared" si="0"/>
        <v>2</v>
      </c>
      <c r="I6" s="16">
        <f t="shared" ref="I6:I37" si="4">F6*$T$14</f>
        <v>1.2</v>
      </c>
      <c r="J6" s="16">
        <v>0</v>
      </c>
      <c r="K6" s="16">
        <f t="shared" si="1"/>
        <v>3.2</v>
      </c>
      <c r="L6" s="33">
        <v>15.362500000000001</v>
      </c>
      <c r="M6" s="34">
        <f t="shared" si="2"/>
        <v>18.5625</v>
      </c>
      <c r="N6" s="35">
        <f>VLOOKUP(G5,$S$3:$T$10,2,FALSE)</f>
        <v>11.875</v>
      </c>
      <c r="O6" s="36">
        <f t="shared" si="3"/>
        <v>6.6875</v>
      </c>
      <c r="P6" s="18"/>
      <c r="Q6" s="18"/>
      <c r="R6" s="18"/>
      <c r="S6" s="23"/>
      <c r="T6" s="44"/>
      <c r="U6" s="46"/>
      <c r="V6" s="46"/>
      <c r="W6" s="46"/>
      <c r="X6" s="46"/>
    </row>
    <row r="7" spans="1:24" s="1" customFormat="1" ht="18.75">
      <c r="A7" s="14">
        <v>26</v>
      </c>
      <c r="B7" s="13">
        <v>1754932067</v>
      </c>
      <c r="C7" s="222" t="s">
        <v>354</v>
      </c>
      <c r="D7" s="312" t="s">
        <v>72</v>
      </c>
      <c r="E7" s="16">
        <v>2</v>
      </c>
      <c r="F7" s="16">
        <v>1</v>
      </c>
      <c r="G7" s="43" t="s">
        <v>166</v>
      </c>
      <c r="H7" s="18">
        <f t="shared" si="0"/>
        <v>2</v>
      </c>
      <c r="I7" s="16">
        <f t="shared" si="4"/>
        <v>1.2</v>
      </c>
      <c r="J7" s="16">
        <v>0</v>
      </c>
      <c r="K7" s="16">
        <f t="shared" si="1"/>
        <v>3.2</v>
      </c>
      <c r="L7" s="33">
        <v>14.750000000000004</v>
      </c>
      <c r="M7" s="34">
        <f t="shared" si="2"/>
        <v>17.950000000000003</v>
      </c>
      <c r="N7" s="35">
        <f>VLOOKUP(G7,$S$3:$T$10,2,FALSE)</f>
        <v>11.875</v>
      </c>
      <c r="O7" s="36">
        <f t="shared" si="3"/>
        <v>6.0750000000000028</v>
      </c>
      <c r="P7" s="18"/>
      <c r="Q7" s="18"/>
      <c r="R7" s="18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185</v>
      </c>
      <c r="B8" s="13">
        <v>30705222</v>
      </c>
      <c r="C8" s="222" t="s">
        <v>376</v>
      </c>
      <c r="D8" s="313"/>
      <c r="E8" s="16">
        <v>3</v>
      </c>
      <c r="F8" s="16">
        <v>1</v>
      </c>
      <c r="G8" s="43" t="s">
        <v>166</v>
      </c>
      <c r="H8" s="18">
        <f t="shared" si="0"/>
        <v>3.5</v>
      </c>
      <c r="I8" s="16">
        <f t="shared" si="4"/>
        <v>1.2</v>
      </c>
      <c r="J8" s="16">
        <v>0</v>
      </c>
      <c r="K8" s="16">
        <f t="shared" si="1"/>
        <v>4.7</v>
      </c>
      <c r="L8" s="33">
        <v>10.861999999999998</v>
      </c>
      <c r="M8" s="34">
        <f t="shared" si="2"/>
        <v>15.561999999999998</v>
      </c>
      <c r="N8" s="35">
        <f>VLOOKUP(G8,$S$3:$T$10,2,FALSE)</f>
        <v>11.875</v>
      </c>
      <c r="O8" s="36">
        <f t="shared" si="3"/>
        <v>3.6869999999999976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190</v>
      </c>
      <c r="B9" s="13">
        <v>684634207</v>
      </c>
      <c r="C9" s="222" t="s">
        <v>381</v>
      </c>
      <c r="D9" s="312"/>
      <c r="E9" s="16">
        <v>3</v>
      </c>
      <c r="F9" s="16">
        <v>1</v>
      </c>
      <c r="G9" s="43" t="s">
        <v>166</v>
      </c>
      <c r="H9" s="18">
        <f t="shared" si="0"/>
        <v>3.5</v>
      </c>
      <c r="I9" s="16">
        <f t="shared" si="4"/>
        <v>1.2</v>
      </c>
      <c r="J9" s="16">
        <v>0</v>
      </c>
      <c r="K9" s="16">
        <f t="shared" si="1"/>
        <v>4.7</v>
      </c>
      <c r="L9" s="33">
        <v>10.625</v>
      </c>
      <c r="M9" s="34">
        <f t="shared" si="2"/>
        <v>15.324999999999999</v>
      </c>
      <c r="N9" s="35">
        <f>VLOOKUP(G8,$S$3:$T$10,2,FALSE)</f>
        <v>11.875</v>
      </c>
      <c r="O9" s="36">
        <f t="shared" si="3"/>
        <v>3.4499999999999993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189</v>
      </c>
      <c r="B10" s="13">
        <v>522812489</v>
      </c>
      <c r="C10" s="222" t="s">
        <v>380</v>
      </c>
      <c r="D10" s="313"/>
      <c r="E10" s="16">
        <v>3</v>
      </c>
      <c r="F10" s="16">
        <v>1</v>
      </c>
      <c r="G10" s="45" t="s">
        <v>173</v>
      </c>
      <c r="H10" s="18">
        <f t="shared" si="0"/>
        <v>3.5</v>
      </c>
      <c r="I10" s="16">
        <f t="shared" si="4"/>
        <v>1.2</v>
      </c>
      <c r="J10" s="16">
        <v>0</v>
      </c>
      <c r="K10" s="16">
        <f t="shared" si="1"/>
        <v>4.7</v>
      </c>
      <c r="L10" s="33">
        <v>10.575000000000003</v>
      </c>
      <c r="M10" s="34">
        <f t="shared" si="2"/>
        <v>15.275000000000002</v>
      </c>
      <c r="N10" s="35">
        <f t="shared" ref="N10:N31" si="5">VLOOKUP(G10,$S$3:$T$10,2,FALSE)</f>
        <v>9.6875</v>
      </c>
      <c r="O10" s="36">
        <f t="shared" si="3"/>
        <v>5.5875000000000021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128</v>
      </c>
      <c r="B11" s="13">
        <v>1214614935</v>
      </c>
      <c r="C11" s="222" t="s">
        <v>365</v>
      </c>
      <c r="D11" s="326" t="s">
        <v>257</v>
      </c>
      <c r="E11" s="16">
        <v>3</v>
      </c>
      <c r="F11" s="16">
        <v>1</v>
      </c>
      <c r="G11" s="45" t="s">
        <v>173</v>
      </c>
      <c r="H11" s="18">
        <f t="shared" si="0"/>
        <v>3.5</v>
      </c>
      <c r="I11" s="16">
        <f t="shared" si="4"/>
        <v>1.2</v>
      </c>
      <c r="J11" s="16">
        <v>0</v>
      </c>
      <c r="K11" s="16">
        <f t="shared" si="1"/>
        <v>4.7</v>
      </c>
      <c r="L11" s="33">
        <v>10.574499999999997</v>
      </c>
      <c r="M11" s="34">
        <f t="shared" si="2"/>
        <v>15.274499999999996</v>
      </c>
      <c r="N11" s="35">
        <f t="shared" si="5"/>
        <v>9.6875</v>
      </c>
      <c r="O11" s="36">
        <f t="shared" si="3"/>
        <v>5.5869999999999962</v>
      </c>
      <c r="P11" s="18"/>
      <c r="Q11" s="18"/>
      <c r="R11" s="47"/>
      <c r="S11" s="50"/>
    </row>
    <row r="12" spans="1:24" s="1" customFormat="1" ht="18.75">
      <c r="A12" s="13">
        <v>172</v>
      </c>
      <c r="B12" s="13">
        <v>724061220</v>
      </c>
      <c r="C12" s="222" t="s">
        <v>371</v>
      </c>
      <c r="D12" s="312" t="s">
        <v>330</v>
      </c>
      <c r="E12" s="16">
        <v>3</v>
      </c>
      <c r="F12" s="16">
        <v>1</v>
      </c>
      <c r="G12" s="45" t="s">
        <v>173</v>
      </c>
      <c r="H12" s="18">
        <f t="shared" si="0"/>
        <v>3.5</v>
      </c>
      <c r="I12" s="16">
        <f t="shared" si="4"/>
        <v>1.2</v>
      </c>
      <c r="J12" s="16">
        <v>0</v>
      </c>
      <c r="K12" s="16">
        <f t="shared" si="1"/>
        <v>4.7</v>
      </c>
      <c r="L12" s="33">
        <v>10.013000000000002</v>
      </c>
      <c r="M12" s="34">
        <f t="shared" si="2"/>
        <v>14.713000000000001</v>
      </c>
      <c r="N12" s="35">
        <f t="shared" si="5"/>
        <v>9.6875</v>
      </c>
      <c r="O12" s="36">
        <f t="shared" si="3"/>
        <v>5.025500000000001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3">
        <v>156</v>
      </c>
      <c r="B13" s="13">
        <v>1754610165</v>
      </c>
      <c r="C13" s="222" t="s">
        <v>369</v>
      </c>
      <c r="D13" s="312"/>
      <c r="E13" s="16">
        <v>3</v>
      </c>
      <c r="F13" s="16">
        <v>1</v>
      </c>
      <c r="G13" s="45" t="s">
        <v>173</v>
      </c>
      <c r="H13" s="18">
        <f t="shared" si="0"/>
        <v>3.5</v>
      </c>
      <c r="I13" s="16">
        <f t="shared" si="4"/>
        <v>1.2</v>
      </c>
      <c r="J13" s="16">
        <v>0</v>
      </c>
      <c r="K13" s="16">
        <f t="shared" si="1"/>
        <v>4.7</v>
      </c>
      <c r="L13" s="33">
        <v>9.9674999999999976</v>
      </c>
      <c r="M13" s="34">
        <f t="shared" si="2"/>
        <v>14.667499999999997</v>
      </c>
      <c r="N13" s="35">
        <f t="shared" si="5"/>
        <v>9.6875</v>
      </c>
      <c r="O13" s="36">
        <f t="shared" si="3"/>
        <v>4.9799999999999969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20.25">
      <c r="A14" s="13">
        <v>214</v>
      </c>
      <c r="B14" s="13">
        <v>2130976604</v>
      </c>
      <c r="C14" s="222" t="s">
        <v>410</v>
      </c>
      <c r="D14" s="314"/>
      <c r="E14" s="16">
        <v>3</v>
      </c>
      <c r="F14" s="16">
        <v>1</v>
      </c>
      <c r="G14" s="45" t="s">
        <v>173</v>
      </c>
      <c r="H14" s="18">
        <f t="shared" si="0"/>
        <v>3.5</v>
      </c>
      <c r="I14" s="16">
        <f t="shared" si="4"/>
        <v>1.2</v>
      </c>
      <c r="J14" s="16">
        <v>0</v>
      </c>
      <c r="K14" s="16">
        <f t="shared" si="1"/>
        <v>4.7</v>
      </c>
      <c r="L14" s="33">
        <v>9.7379999999999995</v>
      </c>
      <c r="M14" s="34">
        <f t="shared" si="2"/>
        <v>14.437999999999999</v>
      </c>
      <c r="N14" s="35">
        <f t="shared" si="5"/>
        <v>9.6875</v>
      </c>
      <c r="O14" s="36">
        <f t="shared" si="3"/>
        <v>4.7504999999999988</v>
      </c>
      <c r="P14" s="4"/>
      <c r="Q14" s="4"/>
      <c r="R14" s="4"/>
      <c r="S14" s="54" t="s">
        <v>256</v>
      </c>
      <c r="T14" s="53">
        <v>1.2</v>
      </c>
      <c r="U14" s="1"/>
      <c r="V14" s="1"/>
      <c r="W14" s="1"/>
      <c r="X14" s="1"/>
    </row>
    <row r="15" spans="1:24" s="2" customFormat="1" ht="18.75">
      <c r="A15" s="13">
        <v>183</v>
      </c>
      <c r="B15" s="13">
        <v>1250030371</v>
      </c>
      <c r="C15" s="222" t="s">
        <v>411</v>
      </c>
      <c r="D15" s="312" t="s">
        <v>406</v>
      </c>
      <c r="E15" s="16">
        <v>3</v>
      </c>
      <c r="F15" s="16">
        <v>1</v>
      </c>
      <c r="G15" s="23" t="s">
        <v>175</v>
      </c>
      <c r="H15" s="18">
        <f t="shared" si="0"/>
        <v>3.5</v>
      </c>
      <c r="I15" s="16">
        <f t="shared" si="4"/>
        <v>1.2</v>
      </c>
      <c r="J15" s="16">
        <v>0</v>
      </c>
      <c r="K15" s="16">
        <f t="shared" si="1"/>
        <v>4.7</v>
      </c>
      <c r="L15" s="33">
        <v>9.5625</v>
      </c>
      <c r="M15" s="34">
        <f t="shared" si="2"/>
        <v>14.262499999999999</v>
      </c>
      <c r="N15" s="35">
        <f t="shared" si="5"/>
        <v>7.5</v>
      </c>
      <c r="O15" s="36">
        <f t="shared" si="3"/>
        <v>6.7624999999999993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202</v>
      </c>
      <c r="B16" s="13">
        <v>471245585</v>
      </c>
      <c r="C16" s="222" t="s">
        <v>392</v>
      </c>
      <c r="D16" s="313"/>
      <c r="E16" s="16">
        <v>3</v>
      </c>
      <c r="F16" s="16">
        <v>1</v>
      </c>
      <c r="G16" s="23" t="s">
        <v>175</v>
      </c>
      <c r="H16" s="18">
        <f t="shared" si="0"/>
        <v>3.5</v>
      </c>
      <c r="I16" s="16">
        <f t="shared" si="4"/>
        <v>1.2</v>
      </c>
      <c r="J16" s="16">
        <v>0</v>
      </c>
      <c r="K16" s="16">
        <f t="shared" si="1"/>
        <v>4.7</v>
      </c>
      <c r="L16" s="33">
        <v>9.3875000000000028</v>
      </c>
      <c r="M16" s="34">
        <f t="shared" si="2"/>
        <v>14.087500000000002</v>
      </c>
      <c r="N16" s="35">
        <f t="shared" si="5"/>
        <v>7.5</v>
      </c>
      <c r="O16" s="36">
        <f t="shared" si="3"/>
        <v>6.5875000000000021</v>
      </c>
      <c r="P16" s="4"/>
      <c r="Q16" s="4"/>
      <c r="R16" s="4"/>
      <c r="S16" s="1" t="s">
        <v>213</v>
      </c>
      <c r="T16" s="53">
        <v>11</v>
      </c>
      <c r="U16" s="1"/>
      <c r="V16" s="1"/>
      <c r="W16" s="1"/>
      <c r="X16" s="1"/>
    </row>
    <row r="17" spans="1:24" s="2" customFormat="1" ht="18.75">
      <c r="A17" s="13">
        <v>179</v>
      </c>
      <c r="B17" s="13">
        <v>1412638269</v>
      </c>
      <c r="C17" s="223" t="s">
        <v>224</v>
      </c>
      <c r="D17" s="313"/>
      <c r="E17" s="16">
        <v>1</v>
      </c>
      <c r="F17" s="16">
        <v>1</v>
      </c>
      <c r="G17" s="23" t="s">
        <v>175</v>
      </c>
      <c r="H17" s="18">
        <f t="shared" si="0"/>
        <v>1</v>
      </c>
      <c r="I17" s="16">
        <f t="shared" si="4"/>
        <v>1.2</v>
      </c>
      <c r="J17" s="16">
        <v>0</v>
      </c>
      <c r="K17" s="16">
        <f t="shared" si="1"/>
        <v>2.2000000000000002</v>
      </c>
      <c r="L17" s="33">
        <v>11.779999999999998</v>
      </c>
      <c r="M17" s="34">
        <f t="shared" si="2"/>
        <v>13.979999999999997</v>
      </c>
      <c r="N17" s="35">
        <f t="shared" si="5"/>
        <v>7.5</v>
      </c>
      <c r="O17" s="36">
        <f t="shared" si="3"/>
        <v>6.4799999999999969</v>
      </c>
      <c r="P17" s="4"/>
      <c r="Q17" s="4"/>
      <c r="R17" s="4"/>
      <c r="S17" s="1" t="s">
        <v>214</v>
      </c>
      <c r="T17" s="53">
        <v>28</v>
      </c>
      <c r="U17" s="1"/>
      <c r="V17" s="1"/>
      <c r="W17" s="1"/>
      <c r="X17" s="1"/>
    </row>
    <row r="18" spans="1:24" s="2" customFormat="1" ht="18.75">
      <c r="A18" s="13">
        <v>182</v>
      </c>
      <c r="B18" s="13">
        <v>828260319</v>
      </c>
      <c r="C18" s="222" t="s">
        <v>422</v>
      </c>
      <c r="D18" s="312" t="s">
        <v>413</v>
      </c>
      <c r="E18" s="16">
        <v>3</v>
      </c>
      <c r="F18" s="16">
        <v>1</v>
      </c>
      <c r="G18" s="23" t="s">
        <v>175</v>
      </c>
      <c r="H18" s="18">
        <f t="shared" si="0"/>
        <v>3.5</v>
      </c>
      <c r="I18" s="16">
        <f t="shared" si="4"/>
        <v>1.2</v>
      </c>
      <c r="J18" s="16">
        <v>0</v>
      </c>
      <c r="K18" s="16">
        <f t="shared" si="1"/>
        <v>4.7</v>
      </c>
      <c r="L18" s="33">
        <v>9.1750000000000007</v>
      </c>
      <c r="M18" s="34">
        <f t="shared" si="2"/>
        <v>13.875</v>
      </c>
      <c r="N18" s="35">
        <f t="shared" si="5"/>
        <v>7.5</v>
      </c>
      <c r="O18" s="36">
        <f t="shared" si="3"/>
        <v>6.375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3">
        <v>195</v>
      </c>
      <c r="B19" s="13">
        <v>1634663314</v>
      </c>
      <c r="C19" s="222" t="s">
        <v>386</v>
      </c>
      <c r="D19" s="313"/>
      <c r="E19" s="16">
        <v>2</v>
      </c>
      <c r="F19" s="16">
        <v>1</v>
      </c>
      <c r="G19" s="23" t="s">
        <v>175</v>
      </c>
      <c r="H19" s="18">
        <f t="shared" si="0"/>
        <v>2</v>
      </c>
      <c r="I19" s="16">
        <f t="shared" si="4"/>
        <v>1.2</v>
      </c>
      <c r="J19" s="16">
        <v>0</v>
      </c>
      <c r="K19" s="16">
        <f t="shared" si="1"/>
        <v>3.2</v>
      </c>
      <c r="L19" s="33">
        <v>10.43</v>
      </c>
      <c r="M19" s="34">
        <f t="shared" si="2"/>
        <v>13.629999999999999</v>
      </c>
      <c r="N19" s="35">
        <f t="shared" si="5"/>
        <v>7.5</v>
      </c>
      <c r="O19" s="36">
        <f t="shared" si="3"/>
        <v>6.129999999999999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3">
        <v>187</v>
      </c>
      <c r="B20" s="13">
        <v>1241038267</v>
      </c>
      <c r="C20" s="222" t="s">
        <v>378</v>
      </c>
      <c r="D20" s="313"/>
      <c r="E20" s="16">
        <v>1</v>
      </c>
      <c r="F20" s="16">
        <v>1</v>
      </c>
      <c r="G20" s="23" t="s">
        <v>175</v>
      </c>
      <c r="H20" s="18">
        <f t="shared" si="0"/>
        <v>1</v>
      </c>
      <c r="I20" s="16">
        <f t="shared" si="4"/>
        <v>1.2</v>
      </c>
      <c r="J20" s="16">
        <v>0</v>
      </c>
      <c r="K20" s="16">
        <f t="shared" si="1"/>
        <v>2.2000000000000002</v>
      </c>
      <c r="L20" s="33">
        <v>11.1875</v>
      </c>
      <c r="M20" s="34">
        <f t="shared" si="2"/>
        <v>13.387499999999999</v>
      </c>
      <c r="N20" s="35">
        <f t="shared" si="5"/>
        <v>7.5</v>
      </c>
      <c r="O20" s="36">
        <f t="shared" si="3"/>
        <v>5.8874999999999993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3">
        <v>186</v>
      </c>
      <c r="B21" s="13">
        <v>595953188</v>
      </c>
      <c r="C21" s="222" t="s">
        <v>421</v>
      </c>
      <c r="D21" s="312" t="s">
        <v>418</v>
      </c>
      <c r="E21" s="16">
        <v>3</v>
      </c>
      <c r="F21" s="16">
        <v>1</v>
      </c>
      <c r="G21" s="23" t="s">
        <v>175</v>
      </c>
      <c r="H21" s="18">
        <f t="shared" si="0"/>
        <v>3.5</v>
      </c>
      <c r="I21" s="16">
        <f t="shared" si="4"/>
        <v>1.2</v>
      </c>
      <c r="J21" s="16">
        <v>0</v>
      </c>
      <c r="K21" s="16">
        <f t="shared" si="1"/>
        <v>4.7</v>
      </c>
      <c r="L21" s="33">
        <v>8.4500000000000028</v>
      </c>
      <c r="M21" s="34">
        <f t="shared" si="2"/>
        <v>13.150000000000002</v>
      </c>
      <c r="N21" s="35">
        <f t="shared" si="5"/>
        <v>7.5</v>
      </c>
      <c r="O21" s="36">
        <f t="shared" si="3"/>
        <v>5.6500000000000021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205</v>
      </c>
      <c r="B22" s="13">
        <v>141303545</v>
      </c>
      <c r="C22" s="222" t="s">
        <v>395</v>
      </c>
      <c r="D22" s="313"/>
      <c r="E22" s="16">
        <v>2</v>
      </c>
      <c r="F22" s="16">
        <v>1</v>
      </c>
      <c r="G22" s="23" t="s">
        <v>175</v>
      </c>
      <c r="H22" s="18">
        <f t="shared" si="0"/>
        <v>2</v>
      </c>
      <c r="I22" s="16">
        <f t="shared" si="4"/>
        <v>1.2</v>
      </c>
      <c r="J22" s="16">
        <v>0</v>
      </c>
      <c r="K22" s="16">
        <f t="shared" si="1"/>
        <v>3.2</v>
      </c>
      <c r="L22" s="33">
        <v>9.8874999999999993</v>
      </c>
      <c r="M22" s="34">
        <f t="shared" si="2"/>
        <v>13.087499999999999</v>
      </c>
      <c r="N22" s="35">
        <f t="shared" si="5"/>
        <v>7.5</v>
      </c>
      <c r="O22" s="36">
        <f t="shared" si="3"/>
        <v>5.5874999999999986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4">
        <v>82</v>
      </c>
      <c r="B23" s="13">
        <v>982362214</v>
      </c>
      <c r="C23" s="222" t="s">
        <v>360</v>
      </c>
      <c r="D23" s="312" t="s">
        <v>144</v>
      </c>
      <c r="E23" s="16">
        <v>2</v>
      </c>
      <c r="F23" s="16">
        <v>1</v>
      </c>
      <c r="G23" s="23" t="s">
        <v>175</v>
      </c>
      <c r="H23" s="18">
        <f t="shared" si="0"/>
        <v>2</v>
      </c>
      <c r="I23" s="16">
        <f t="shared" si="4"/>
        <v>1.2</v>
      </c>
      <c r="J23" s="16">
        <v>0</v>
      </c>
      <c r="K23" s="16">
        <f t="shared" si="1"/>
        <v>3.2</v>
      </c>
      <c r="L23" s="33">
        <v>9.8874999999999957</v>
      </c>
      <c r="M23" s="34">
        <f t="shared" si="2"/>
        <v>13.087499999999995</v>
      </c>
      <c r="N23" s="35">
        <f t="shared" si="5"/>
        <v>7.5</v>
      </c>
      <c r="O23" s="36">
        <f t="shared" si="3"/>
        <v>5.587499999999995</v>
      </c>
      <c r="P23" s="18"/>
      <c r="Q23" s="18"/>
      <c r="R23" s="18"/>
    </row>
    <row r="24" spans="1:24" s="1" customFormat="1" ht="18.75">
      <c r="A24" s="13">
        <v>215</v>
      </c>
      <c r="B24" s="13">
        <v>289805855</v>
      </c>
      <c r="C24" s="222" t="s">
        <v>417</v>
      </c>
      <c r="D24" s="314"/>
      <c r="E24" s="16">
        <v>3</v>
      </c>
      <c r="F24" s="16">
        <v>1</v>
      </c>
      <c r="G24" s="23" t="s">
        <v>175</v>
      </c>
      <c r="H24" s="18">
        <f t="shared" si="0"/>
        <v>3.5</v>
      </c>
      <c r="I24" s="16">
        <f t="shared" si="4"/>
        <v>1.2</v>
      </c>
      <c r="J24" s="16">
        <v>0</v>
      </c>
      <c r="K24" s="16">
        <f t="shared" si="1"/>
        <v>4.7</v>
      </c>
      <c r="L24" s="33">
        <v>8.3425161290322549</v>
      </c>
      <c r="M24" s="34">
        <f t="shared" si="2"/>
        <v>13.042516129032254</v>
      </c>
      <c r="N24" s="35">
        <f t="shared" si="5"/>
        <v>7.5</v>
      </c>
      <c r="O24" s="36">
        <f t="shared" si="3"/>
        <v>5.5425161290322542</v>
      </c>
      <c r="P24" s="4"/>
      <c r="Q24" s="4"/>
      <c r="R24" s="4"/>
    </row>
    <row r="25" spans="1:24" s="1" customFormat="1" ht="18.75">
      <c r="A25" s="13">
        <v>208</v>
      </c>
      <c r="B25" s="13">
        <v>92129464</v>
      </c>
      <c r="C25" s="222" t="s">
        <v>401</v>
      </c>
      <c r="D25" s="313"/>
      <c r="E25" s="16">
        <v>2</v>
      </c>
      <c r="F25" s="16">
        <v>1</v>
      </c>
      <c r="G25" s="23" t="s">
        <v>175</v>
      </c>
      <c r="H25" s="18">
        <f t="shared" si="0"/>
        <v>2</v>
      </c>
      <c r="I25" s="16">
        <f t="shared" si="4"/>
        <v>1.2</v>
      </c>
      <c r="J25" s="16">
        <v>0</v>
      </c>
      <c r="K25" s="16">
        <f t="shared" si="1"/>
        <v>3.2</v>
      </c>
      <c r="L25" s="33">
        <v>9.8124999999999964</v>
      </c>
      <c r="M25" s="34">
        <f t="shared" si="2"/>
        <v>13.012499999999996</v>
      </c>
      <c r="N25" s="35">
        <f t="shared" si="5"/>
        <v>7.5</v>
      </c>
      <c r="O25" s="36">
        <f t="shared" si="3"/>
        <v>5.5124999999999957</v>
      </c>
      <c r="P25" s="4"/>
      <c r="Q25" s="4"/>
      <c r="R25" s="4"/>
    </row>
    <row r="26" spans="1:24" s="1" customFormat="1" ht="18.75" customHeight="1">
      <c r="A26" s="14">
        <v>58</v>
      </c>
      <c r="B26" s="13">
        <v>1875367946</v>
      </c>
      <c r="C26" s="223" t="s">
        <v>121</v>
      </c>
      <c r="D26" s="315"/>
      <c r="E26" s="16">
        <v>1</v>
      </c>
      <c r="F26" s="16">
        <v>1</v>
      </c>
      <c r="G26" s="23" t="s">
        <v>175</v>
      </c>
      <c r="H26" s="18">
        <f t="shared" si="0"/>
        <v>1</v>
      </c>
      <c r="I26" s="16">
        <f t="shared" si="4"/>
        <v>1.2</v>
      </c>
      <c r="J26" s="16">
        <v>0</v>
      </c>
      <c r="K26" s="16">
        <f t="shared" si="1"/>
        <v>2.2000000000000002</v>
      </c>
      <c r="L26" s="33">
        <v>10.674999999999997</v>
      </c>
      <c r="M26" s="34">
        <f t="shared" si="2"/>
        <v>12.874999999999996</v>
      </c>
      <c r="N26" s="35">
        <f t="shared" si="5"/>
        <v>7.5</v>
      </c>
      <c r="O26" s="36">
        <f t="shared" si="3"/>
        <v>5.3749999999999964</v>
      </c>
      <c r="P26" s="4"/>
      <c r="Q26" s="4"/>
      <c r="R26" s="4"/>
    </row>
    <row r="27" spans="1:24" s="1" customFormat="1" ht="18.75">
      <c r="A27" s="14">
        <v>15</v>
      </c>
      <c r="B27" s="13">
        <v>388960345</v>
      </c>
      <c r="C27" s="223" t="s">
        <v>59</v>
      </c>
      <c r="D27" s="311"/>
      <c r="E27" s="16">
        <v>2</v>
      </c>
      <c r="F27" s="16">
        <v>1</v>
      </c>
      <c r="G27" s="23" t="s">
        <v>175</v>
      </c>
      <c r="H27" s="18">
        <f t="shared" si="0"/>
        <v>2</v>
      </c>
      <c r="I27" s="16">
        <f t="shared" si="4"/>
        <v>1.2</v>
      </c>
      <c r="J27" s="16">
        <v>0</v>
      </c>
      <c r="K27" s="16">
        <f t="shared" si="1"/>
        <v>3.2</v>
      </c>
      <c r="L27" s="33">
        <v>9.6250000000000036</v>
      </c>
      <c r="M27" s="34">
        <f t="shared" si="2"/>
        <v>12.825000000000003</v>
      </c>
      <c r="N27" s="35">
        <f t="shared" si="5"/>
        <v>7.5</v>
      </c>
      <c r="O27" s="36">
        <f t="shared" si="3"/>
        <v>5.3250000000000028</v>
      </c>
      <c r="P27" s="18"/>
      <c r="Q27" s="18"/>
      <c r="R27" s="18"/>
    </row>
    <row r="28" spans="1:24" s="1" customFormat="1" ht="18.75">
      <c r="A28" s="13">
        <v>217</v>
      </c>
      <c r="B28" s="13">
        <v>331155825</v>
      </c>
      <c r="C28" s="295" t="s">
        <v>420</v>
      </c>
      <c r="D28" s="314"/>
      <c r="E28" s="16">
        <v>3</v>
      </c>
      <c r="F28" s="16">
        <v>1</v>
      </c>
      <c r="G28" s="23" t="s">
        <v>175</v>
      </c>
      <c r="H28" s="18">
        <f t="shared" si="0"/>
        <v>3.5</v>
      </c>
      <c r="I28" s="16">
        <f t="shared" si="4"/>
        <v>1.2</v>
      </c>
      <c r="J28" s="16">
        <v>0</v>
      </c>
      <c r="K28" s="16">
        <f t="shared" si="1"/>
        <v>4.7</v>
      </c>
      <c r="L28" s="33">
        <v>7.7250000000000014</v>
      </c>
      <c r="M28" s="34">
        <f t="shared" si="2"/>
        <v>12.425000000000001</v>
      </c>
      <c r="N28" s="35">
        <f t="shared" si="5"/>
        <v>7.5</v>
      </c>
      <c r="O28" s="36">
        <f t="shared" si="3"/>
        <v>4.9250000000000007</v>
      </c>
      <c r="P28" s="4"/>
      <c r="Q28" s="4"/>
      <c r="R28" s="4"/>
    </row>
    <row r="29" spans="1:24" s="2" customFormat="1" ht="18.75">
      <c r="A29" s="14">
        <v>5</v>
      </c>
      <c r="B29" s="13">
        <v>1044399218</v>
      </c>
      <c r="C29" s="222" t="s">
        <v>352</v>
      </c>
      <c r="D29" s="312" t="s">
        <v>39</v>
      </c>
      <c r="E29" s="16">
        <v>2</v>
      </c>
      <c r="F29" s="16">
        <v>1</v>
      </c>
      <c r="G29" s="23" t="s">
        <v>175</v>
      </c>
      <c r="H29" s="18">
        <f t="shared" si="0"/>
        <v>2</v>
      </c>
      <c r="I29" s="16">
        <f t="shared" si="4"/>
        <v>1.2</v>
      </c>
      <c r="J29" s="16">
        <v>0</v>
      </c>
      <c r="K29" s="16">
        <f t="shared" si="1"/>
        <v>3.2</v>
      </c>
      <c r="L29" s="33">
        <v>9.1999999999999993</v>
      </c>
      <c r="M29" s="34">
        <f t="shared" si="2"/>
        <v>12.399999999999999</v>
      </c>
      <c r="N29" s="35">
        <f t="shared" si="5"/>
        <v>7.5</v>
      </c>
      <c r="O29" s="36">
        <f t="shared" si="3"/>
        <v>4.8999999999999986</v>
      </c>
      <c r="P29" s="18"/>
      <c r="Q29" s="18"/>
      <c r="R29" s="18"/>
      <c r="S29" s="1"/>
      <c r="T29" s="1"/>
      <c r="U29" s="1"/>
      <c r="V29" s="1"/>
      <c r="W29" s="1"/>
      <c r="X29" s="1"/>
    </row>
    <row r="30" spans="1:24" s="2" customFormat="1" ht="18.75">
      <c r="A30" s="13">
        <v>194</v>
      </c>
      <c r="B30" s="13">
        <v>648785109</v>
      </c>
      <c r="C30" s="222" t="s">
        <v>385</v>
      </c>
      <c r="D30" s="313"/>
      <c r="E30" s="16">
        <v>3</v>
      </c>
      <c r="F30" s="16">
        <v>1</v>
      </c>
      <c r="G30" s="23" t="s">
        <v>175</v>
      </c>
      <c r="H30" s="18">
        <f t="shared" si="0"/>
        <v>3.5</v>
      </c>
      <c r="I30" s="16">
        <f t="shared" si="4"/>
        <v>1.2</v>
      </c>
      <c r="J30" s="16">
        <v>0</v>
      </c>
      <c r="K30" s="16">
        <f t="shared" si="1"/>
        <v>4.7</v>
      </c>
      <c r="L30" s="33">
        <v>7.6750000000000016</v>
      </c>
      <c r="M30" s="34">
        <f t="shared" si="2"/>
        <v>12.375000000000002</v>
      </c>
      <c r="N30" s="35">
        <f t="shared" si="5"/>
        <v>7.5</v>
      </c>
      <c r="O30" s="36">
        <f t="shared" si="3"/>
        <v>4.8750000000000018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4">
        <v>46</v>
      </c>
      <c r="B31" s="13">
        <v>2109182835</v>
      </c>
      <c r="C31" s="222" t="s">
        <v>357</v>
      </c>
      <c r="D31" s="312" t="s">
        <v>92</v>
      </c>
      <c r="E31" s="16">
        <v>3</v>
      </c>
      <c r="F31" s="16">
        <v>1</v>
      </c>
      <c r="G31" s="57" t="s">
        <v>187</v>
      </c>
      <c r="H31" s="18">
        <f t="shared" si="0"/>
        <v>3.5</v>
      </c>
      <c r="I31" s="16">
        <f t="shared" si="4"/>
        <v>1.2</v>
      </c>
      <c r="J31" s="16">
        <v>0</v>
      </c>
      <c r="K31" s="16">
        <f t="shared" si="1"/>
        <v>4.7</v>
      </c>
      <c r="L31" s="33">
        <v>7.5750000000000002</v>
      </c>
      <c r="M31" s="34">
        <f t="shared" si="2"/>
        <v>12.275</v>
      </c>
      <c r="N31" s="35">
        <f t="shared" si="5"/>
        <v>0</v>
      </c>
      <c r="O31" s="36">
        <f t="shared" si="3"/>
        <v>12.275</v>
      </c>
      <c r="P31" s="18"/>
      <c r="Q31" s="18"/>
      <c r="R31" s="18"/>
      <c r="S31" s="1"/>
      <c r="T31" s="1"/>
      <c r="U31" s="1"/>
      <c r="V31" s="1"/>
      <c r="W31" s="1"/>
      <c r="X31" s="1"/>
    </row>
    <row r="32" spans="1:24" s="2" customFormat="1" ht="18.75">
      <c r="A32" s="13">
        <v>188</v>
      </c>
      <c r="B32" s="13">
        <v>1504984957</v>
      </c>
      <c r="C32" s="222" t="s">
        <v>379</v>
      </c>
      <c r="D32" s="313"/>
      <c r="E32" s="16">
        <v>2</v>
      </c>
      <c r="F32" s="16">
        <v>1</v>
      </c>
      <c r="G32" s="57" t="s">
        <v>187</v>
      </c>
      <c r="H32" s="18">
        <f t="shared" si="0"/>
        <v>2</v>
      </c>
      <c r="I32" s="16">
        <f t="shared" si="4"/>
        <v>1.2</v>
      </c>
      <c r="J32" s="16">
        <v>0</v>
      </c>
      <c r="K32" s="16">
        <f t="shared" si="1"/>
        <v>3.2</v>
      </c>
      <c r="L32" s="33">
        <v>9.0624999999999964</v>
      </c>
      <c r="M32" s="34">
        <f t="shared" si="2"/>
        <v>12.262499999999996</v>
      </c>
      <c r="N32" s="35">
        <f>VLOOKUP(G31,$S$3:$T$10,2,FALSE)</f>
        <v>0</v>
      </c>
      <c r="O32" s="36">
        <f t="shared" si="3"/>
        <v>12.262499999999996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178</v>
      </c>
      <c r="B33" s="13">
        <v>1059185275</v>
      </c>
      <c r="C33" s="222" t="s">
        <v>372</v>
      </c>
      <c r="D33" s="313"/>
      <c r="E33" s="16">
        <v>3</v>
      </c>
      <c r="F33" s="16">
        <v>1</v>
      </c>
      <c r="G33" s="57" t="s">
        <v>187</v>
      </c>
      <c r="H33" s="18">
        <f t="shared" si="0"/>
        <v>3.5</v>
      </c>
      <c r="I33" s="16">
        <f t="shared" si="4"/>
        <v>1.2</v>
      </c>
      <c r="J33" s="16">
        <v>0</v>
      </c>
      <c r="K33" s="16">
        <f t="shared" si="1"/>
        <v>4.7</v>
      </c>
      <c r="L33" s="33">
        <v>7.375</v>
      </c>
      <c r="M33" s="34">
        <f t="shared" si="2"/>
        <v>12.074999999999999</v>
      </c>
      <c r="N33" s="35">
        <f t="shared" ref="N33:N60" si="6">VLOOKUP(G33,$S$3:$T$10,2,FALSE)</f>
        <v>0</v>
      </c>
      <c r="O33" s="36">
        <f t="shared" si="3"/>
        <v>12.074999999999999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3">
        <v>174</v>
      </c>
      <c r="B34" s="13">
        <v>775720958</v>
      </c>
      <c r="C34" s="222" t="s">
        <v>397</v>
      </c>
      <c r="D34" s="312" t="s">
        <v>327</v>
      </c>
      <c r="E34" s="16">
        <v>3</v>
      </c>
      <c r="F34" s="16">
        <v>1</v>
      </c>
      <c r="G34" s="57" t="s">
        <v>187</v>
      </c>
      <c r="H34" s="18">
        <f t="shared" si="0"/>
        <v>3.5</v>
      </c>
      <c r="I34" s="16">
        <f t="shared" si="4"/>
        <v>1.2</v>
      </c>
      <c r="J34" s="16">
        <v>0</v>
      </c>
      <c r="K34" s="16">
        <f t="shared" si="1"/>
        <v>4.7</v>
      </c>
      <c r="L34" s="33">
        <v>7.0874999999999986</v>
      </c>
      <c r="M34" s="34">
        <f t="shared" si="2"/>
        <v>11.787499999999998</v>
      </c>
      <c r="N34" s="35">
        <f t="shared" si="6"/>
        <v>0</v>
      </c>
      <c r="O34" s="36">
        <f t="shared" si="3"/>
        <v>11.787499999999998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184</v>
      </c>
      <c r="B35" s="13">
        <v>1814130074</v>
      </c>
      <c r="C35" s="222" t="s">
        <v>375</v>
      </c>
      <c r="D35" s="313"/>
      <c r="E35" s="16">
        <v>2</v>
      </c>
      <c r="F35" s="16">
        <v>1</v>
      </c>
      <c r="G35" s="57" t="s">
        <v>187</v>
      </c>
      <c r="H35" s="18">
        <f t="shared" si="0"/>
        <v>2</v>
      </c>
      <c r="I35" s="16">
        <f t="shared" si="4"/>
        <v>1.2</v>
      </c>
      <c r="J35" s="16">
        <v>0</v>
      </c>
      <c r="K35" s="16">
        <f t="shared" si="1"/>
        <v>3.2</v>
      </c>
      <c r="L35" s="33">
        <v>8.4499999999999993</v>
      </c>
      <c r="M35" s="34">
        <f t="shared" si="2"/>
        <v>11.649999999999999</v>
      </c>
      <c r="N35" s="35">
        <f t="shared" si="6"/>
        <v>0</v>
      </c>
      <c r="O35" s="36">
        <f t="shared" si="3"/>
        <v>11.649999999999999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210</v>
      </c>
      <c r="B36" s="13">
        <v>1675792665</v>
      </c>
      <c r="C36" s="222" t="s">
        <v>403</v>
      </c>
      <c r="D36" s="313"/>
      <c r="E36" s="16">
        <v>3</v>
      </c>
      <c r="F36" s="16">
        <v>1</v>
      </c>
      <c r="G36" s="57" t="s">
        <v>187</v>
      </c>
      <c r="H36" s="18">
        <f t="shared" si="0"/>
        <v>3.5</v>
      </c>
      <c r="I36" s="16">
        <f t="shared" si="4"/>
        <v>1.2</v>
      </c>
      <c r="J36" s="16">
        <v>0</v>
      </c>
      <c r="K36" s="16">
        <f t="shared" si="1"/>
        <v>4.7</v>
      </c>
      <c r="L36" s="33">
        <v>6.9249999999999972</v>
      </c>
      <c r="M36" s="34">
        <f t="shared" si="2"/>
        <v>11.624999999999996</v>
      </c>
      <c r="N36" s="35">
        <f t="shared" si="6"/>
        <v>0</v>
      </c>
      <c r="O36" s="36">
        <f t="shared" si="3"/>
        <v>11.624999999999996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116</v>
      </c>
      <c r="B37" s="13">
        <v>2122596917</v>
      </c>
      <c r="C37" s="222" t="s">
        <v>362</v>
      </c>
      <c r="D37" s="312" t="s">
        <v>217</v>
      </c>
      <c r="E37" s="16">
        <v>3</v>
      </c>
      <c r="F37" s="16">
        <v>1</v>
      </c>
      <c r="G37" s="57" t="s">
        <v>187</v>
      </c>
      <c r="H37" s="18">
        <f t="shared" ref="H37:H68" si="7">E37+IF(E37&gt;2,(E37-2)*0.5,0)</f>
        <v>3.5</v>
      </c>
      <c r="I37" s="16">
        <f t="shared" si="4"/>
        <v>1.2</v>
      </c>
      <c r="J37" s="16">
        <v>0</v>
      </c>
      <c r="K37" s="16">
        <f t="shared" ref="K37:K68" si="8">SUM(I37+H37+J37)</f>
        <v>4.7</v>
      </c>
      <c r="L37" s="33">
        <v>6.8625000000000007</v>
      </c>
      <c r="M37" s="34">
        <f t="shared" ref="M37:M68" si="9">K37+L37</f>
        <v>11.5625</v>
      </c>
      <c r="N37" s="35">
        <f t="shared" si="6"/>
        <v>0</v>
      </c>
      <c r="O37" s="36">
        <f t="shared" ref="O37:O68" si="10">M37-N37</f>
        <v>11.5625</v>
      </c>
      <c r="P37" s="18"/>
      <c r="Q37" s="18"/>
      <c r="R37" s="48"/>
    </row>
    <row r="38" spans="1:24" s="2" customFormat="1" ht="18.75">
      <c r="A38" s="13">
        <v>191</v>
      </c>
      <c r="B38" s="13">
        <v>1037173857</v>
      </c>
      <c r="C38" s="222" t="s">
        <v>382</v>
      </c>
      <c r="D38" s="313"/>
      <c r="E38" s="16">
        <v>2</v>
      </c>
      <c r="F38" s="16">
        <v>1</v>
      </c>
      <c r="G38" s="57" t="s">
        <v>187</v>
      </c>
      <c r="H38" s="18">
        <f t="shared" si="7"/>
        <v>2</v>
      </c>
      <c r="I38" s="16">
        <f t="shared" ref="I38:I69" si="11">F38*$T$14</f>
        <v>1.2</v>
      </c>
      <c r="J38" s="16">
        <v>0</v>
      </c>
      <c r="K38" s="16">
        <f t="shared" si="8"/>
        <v>3.2</v>
      </c>
      <c r="L38" s="33">
        <v>8.2249999999999979</v>
      </c>
      <c r="M38" s="34">
        <f t="shared" si="9"/>
        <v>11.424999999999997</v>
      </c>
      <c r="N38" s="35">
        <f t="shared" si="6"/>
        <v>0</v>
      </c>
      <c r="O38" s="36">
        <f t="shared" si="10"/>
        <v>11.424999999999997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20.25">
      <c r="A39" s="13">
        <v>213</v>
      </c>
      <c r="B39" s="13">
        <v>311361673</v>
      </c>
      <c r="C39" s="222" t="s">
        <v>349</v>
      </c>
      <c r="D39" s="314"/>
      <c r="E39" s="16">
        <v>3</v>
      </c>
      <c r="F39" s="16">
        <v>1</v>
      </c>
      <c r="G39" s="57" t="s">
        <v>187</v>
      </c>
      <c r="H39" s="18">
        <f t="shared" si="7"/>
        <v>3.5</v>
      </c>
      <c r="I39" s="16">
        <f t="shared" si="11"/>
        <v>1.2</v>
      </c>
      <c r="J39" s="16">
        <v>0</v>
      </c>
      <c r="K39" s="16">
        <f t="shared" si="8"/>
        <v>4.7</v>
      </c>
      <c r="L39" s="33">
        <v>6.6249999999999964</v>
      </c>
      <c r="M39" s="34">
        <f t="shared" si="9"/>
        <v>11.324999999999996</v>
      </c>
      <c r="N39" s="35">
        <f t="shared" si="6"/>
        <v>0</v>
      </c>
      <c r="O39" s="36">
        <f t="shared" si="10"/>
        <v>11.324999999999996</v>
      </c>
      <c r="P39" s="4"/>
      <c r="Q39" s="4"/>
      <c r="R39" s="4"/>
    </row>
    <row r="40" spans="1:24" ht="18.75">
      <c r="A40" s="13">
        <v>218</v>
      </c>
      <c r="B40" s="13">
        <v>1804880865</v>
      </c>
      <c r="C40" s="222" t="s">
        <v>425</v>
      </c>
      <c r="D40" s="316"/>
      <c r="E40" s="16">
        <v>3</v>
      </c>
      <c r="F40" s="16">
        <v>1</v>
      </c>
      <c r="G40" s="57" t="s">
        <v>187</v>
      </c>
      <c r="H40" s="18">
        <f t="shared" si="7"/>
        <v>3.5</v>
      </c>
      <c r="I40" s="16">
        <f t="shared" si="11"/>
        <v>1.2</v>
      </c>
      <c r="J40" s="16">
        <v>0</v>
      </c>
      <c r="K40" s="16">
        <f t="shared" si="8"/>
        <v>4.7</v>
      </c>
      <c r="L40" s="33">
        <v>6.25</v>
      </c>
      <c r="M40" s="34">
        <f t="shared" si="9"/>
        <v>10.95</v>
      </c>
      <c r="N40" s="35">
        <f t="shared" si="6"/>
        <v>0</v>
      </c>
      <c r="O40" s="36">
        <f t="shared" si="10"/>
        <v>10.95</v>
      </c>
      <c r="P40" s="4"/>
      <c r="Q40" s="4"/>
      <c r="R40" s="4"/>
    </row>
    <row r="41" spans="1:24" ht="18.75">
      <c r="A41" s="13">
        <v>197</v>
      </c>
      <c r="B41" s="13">
        <v>2012003193</v>
      </c>
      <c r="C41" s="222" t="s">
        <v>388</v>
      </c>
      <c r="D41" s="313"/>
      <c r="E41" s="16">
        <v>2</v>
      </c>
      <c r="F41" s="16">
        <v>1</v>
      </c>
      <c r="G41" s="57" t="s">
        <v>187</v>
      </c>
      <c r="H41" s="18">
        <f t="shared" si="7"/>
        <v>2</v>
      </c>
      <c r="I41" s="16">
        <f t="shared" si="11"/>
        <v>1.2</v>
      </c>
      <c r="J41" s="16">
        <v>0</v>
      </c>
      <c r="K41" s="16">
        <f t="shared" si="8"/>
        <v>3.2</v>
      </c>
      <c r="L41" s="33">
        <v>7.1999999999999993</v>
      </c>
      <c r="M41" s="34">
        <f t="shared" si="9"/>
        <v>10.399999999999999</v>
      </c>
      <c r="N41" s="35">
        <f t="shared" si="6"/>
        <v>0</v>
      </c>
      <c r="O41" s="36">
        <f t="shared" si="10"/>
        <v>10.399999999999999</v>
      </c>
      <c r="P41" s="4"/>
      <c r="Q41" s="4"/>
      <c r="R41" s="4"/>
    </row>
    <row r="42" spans="1:24" ht="18.75">
      <c r="A42" s="13">
        <v>198</v>
      </c>
      <c r="B42" s="13">
        <v>723448640</v>
      </c>
      <c r="C42" s="222" t="s">
        <v>389</v>
      </c>
      <c r="D42" s="313"/>
      <c r="E42" s="16">
        <v>1</v>
      </c>
      <c r="F42" s="16">
        <v>1</v>
      </c>
      <c r="G42" s="57" t="s">
        <v>187</v>
      </c>
      <c r="H42" s="18">
        <f t="shared" si="7"/>
        <v>1</v>
      </c>
      <c r="I42" s="16">
        <f t="shared" si="11"/>
        <v>1.2</v>
      </c>
      <c r="J42" s="16">
        <v>0</v>
      </c>
      <c r="K42" s="16">
        <f t="shared" si="8"/>
        <v>2.2000000000000002</v>
      </c>
      <c r="L42" s="33">
        <v>8.1875</v>
      </c>
      <c r="M42" s="34">
        <f t="shared" si="9"/>
        <v>10.387499999999999</v>
      </c>
      <c r="N42" s="35">
        <f t="shared" si="6"/>
        <v>0</v>
      </c>
      <c r="O42" s="36">
        <f t="shared" si="10"/>
        <v>10.387499999999999</v>
      </c>
      <c r="P42" s="4"/>
      <c r="Q42" s="4"/>
      <c r="R42" s="4"/>
    </row>
    <row r="43" spans="1:24" ht="18.75">
      <c r="A43" s="13">
        <v>216</v>
      </c>
      <c r="B43" s="13">
        <v>395700385</v>
      </c>
      <c r="C43" s="222" t="s">
        <v>419</v>
      </c>
      <c r="D43" s="314"/>
      <c r="E43" s="16">
        <v>0</v>
      </c>
      <c r="F43" s="16">
        <v>1</v>
      </c>
      <c r="G43" s="57" t="s">
        <v>187</v>
      </c>
      <c r="H43" s="18">
        <f t="shared" si="7"/>
        <v>0</v>
      </c>
      <c r="I43" s="16">
        <f t="shared" si="11"/>
        <v>1.2</v>
      </c>
      <c r="J43" s="16">
        <v>0</v>
      </c>
      <c r="K43" s="16">
        <f t="shared" si="8"/>
        <v>1.2</v>
      </c>
      <c r="L43" s="33">
        <v>8.556451612903226</v>
      </c>
      <c r="M43" s="34">
        <f t="shared" si="9"/>
        <v>9.7564516129032253</v>
      </c>
      <c r="N43" s="35">
        <f t="shared" si="6"/>
        <v>0</v>
      </c>
      <c r="O43" s="36">
        <f t="shared" si="10"/>
        <v>9.7564516129032253</v>
      </c>
      <c r="P43" s="4"/>
      <c r="Q43" s="4"/>
      <c r="R43" s="4"/>
    </row>
    <row r="44" spans="1:24" ht="18.75">
      <c r="A44" s="14">
        <v>92</v>
      </c>
      <c r="B44" s="13">
        <v>1367873925</v>
      </c>
      <c r="C44" s="222" t="s">
        <v>398</v>
      </c>
      <c r="D44" s="317" t="s">
        <v>191</v>
      </c>
      <c r="E44" s="16">
        <v>3</v>
      </c>
      <c r="F44" s="16">
        <v>1</v>
      </c>
      <c r="G44" s="57" t="s">
        <v>187</v>
      </c>
      <c r="H44" s="18">
        <f t="shared" si="7"/>
        <v>3.5</v>
      </c>
      <c r="I44" s="16">
        <f t="shared" si="11"/>
        <v>1.2</v>
      </c>
      <c r="J44" s="16">
        <v>0</v>
      </c>
      <c r="K44" s="16">
        <f t="shared" si="8"/>
        <v>4.7</v>
      </c>
      <c r="L44" s="33">
        <v>5</v>
      </c>
      <c r="M44" s="34">
        <f t="shared" si="9"/>
        <v>9.6999999999999993</v>
      </c>
      <c r="N44" s="35">
        <f t="shared" si="6"/>
        <v>0</v>
      </c>
      <c r="O44" s="36">
        <f t="shared" si="10"/>
        <v>9.6999999999999993</v>
      </c>
      <c r="P44" s="18"/>
      <c r="Q44" s="18"/>
      <c r="R44" s="47"/>
    </row>
    <row r="45" spans="1:24" ht="18.75">
      <c r="A45" s="13">
        <v>138</v>
      </c>
      <c r="B45" s="13">
        <v>1440730282</v>
      </c>
      <c r="C45" s="222" t="s">
        <v>366</v>
      </c>
      <c r="D45" s="312" t="s">
        <v>258</v>
      </c>
      <c r="E45" s="16">
        <v>0</v>
      </c>
      <c r="F45" s="16">
        <v>0</v>
      </c>
      <c r="G45" s="57" t="s">
        <v>187</v>
      </c>
      <c r="H45" s="18">
        <f t="shared" si="7"/>
        <v>0</v>
      </c>
      <c r="I45" s="16">
        <f t="shared" si="11"/>
        <v>0</v>
      </c>
      <c r="J45" s="16">
        <v>0</v>
      </c>
      <c r="K45" s="16">
        <f t="shared" si="8"/>
        <v>0</v>
      </c>
      <c r="L45" s="33">
        <v>9.6000000000000014</v>
      </c>
      <c r="M45" s="34">
        <f t="shared" si="9"/>
        <v>9.6000000000000014</v>
      </c>
      <c r="N45" s="35">
        <f t="shared" si="6"/>
        <v>0</v>
      </c>
      <c r="O45" s="36">
        <f t="shared" si="10"/>
        <v>9.6000000000000014</v>
      </c>
      <c r="P45" s="18"/>
      <c r="Q45" s="18"/>
      <c r="R45" s="47"/>
    </row>
    <row r="46" spans="1:24" ht="18.75">
      <c r="A46" s="14">
        <v>10</v>
      </c>
      <c r="B46" s="13">
        <v>2108977014</v>
      </c>
      <c r="C46" s="222" t="s">
        <v>353</v>
      </c>
      <c r="D46" s="312" t="s">
        <v>49</v>
      </c>
      <c r="E46" s="16">
        <v>1</v>
      </c>
      <c r="F46" s="16">
        <v>1</v>
      </c>
      <c r="G46" s="57" t="s">
        <v>187</v>
      </c>
      <c r="H46" s="18">
        <f t="shared" si="7"/>
        <v>1</v>
      </c>
      <c r="I46" s="16">
        <f t="shared" si="11"/>
        <v>1.2</v>
      </c>
      <c r="J46" s="16">
        <v>0</v>
      </c>
      <c r="K46" s="16">
        <f t="shared" si="8"/>
        <v>2.2000000000000002</v>
      </c>
      <c r="L46" s="33">
        <v>7.13</v>
      </c>
      <c r="M46" s="34">
        <f t="shared" si="9"/>
        <v>9.33</v>
      </c>
      <c r="N46" s="35">
        <f t="shared" si="6"/>
        <v>0</v>
      </c>
      <c r="O46" s="36">
        <f t="shared" si="10"/>
        <v>9.33</v>
      </c>
      <c r="P46" s="18"/>
      <c r="Q46" s="18"/>
      <c r="R46" s="18"/>
    </row>
    <row r="47" spans="1:24" ht="18.75">
      <c r="A47" s="13">
        <v>141</v>
      </c>
      <c r="B47" s="13">
        <v>1190305158</v>
      </c>
      <c r="C47" s="222" t="s">
        <v>261</v>
      </c>
      <c r="D47" s="311"/>
      <c r="E47" s="16">
        <v>1</v>
      </c>
      <c r="F47" s="16">
        <v>1</v>
      </c>
      <c r="G47" s="57" t="s">
        <v>187</v>
      </c>
      <c r="H47" s="18">
        <f t="shared" si="7"/>
        <v>1</v>
      </c>
      <c r="I47" s="16">
        <f t="shared" si="11"/>
        <v>1.2</v>
      </c>
      <c r="J47" s="16">
        <v>0</v>
      </c>
      <c r="K47" s="16">
        <f t="shared" si="8"/>
        <v>2.2000000000000002</v>
      </c>
      <c r="L47" s="33">
        <v>7.1</v>
      </c>
      <c r="M47" s="34">
        <f t="shared" si="9"/>
        <v>9.3000000000000007</v>
      </c>
      <c r="N47" s="35">
        <f t="shared" si="6"/>
        <v>0</v>
      </c>
      <c r="O47" s="36">
        <f t="shared" si="10"/>
        <v>9.3000000000000007</v>
      </c>
      <c r="P47" s="18"/>
      <c r="Q47" s="18"/>
      <c r="R47" s="47"/>
    </row>
    <row r="48" spans="1:24" ht="18.75">
      <c r="A48" s="13">
        <v>167</v>
      </c>
      <c r="B48" s="13">
        <v>1173807161</v>
      </c>
      <c r="C48" s="222" t="s">
        <v>324</v>
      </c>
      <c r="D48" s="318"/>
      <c r="E48" s="16">
        <v>0</v>
      </c>
      <c r="F48" s="16">
        <v>0</v>
      </c>
      <c r="G48" s="57" t="s">
        <v>187</v>
      </c>
      <c r="H48" s="18">
        <f t="shared" si="7"/>
        <v>0</v>
      </c>
      <c r="I48" s="16">
        <f t="shared" si="11"/>
        <v>0</v>
      </c>
      <c r="J48" s="16">
        <v>0</v>
      </c>
      <c r="K48" s="16">
        <f t="shared" si="8"/>
        <v>0</v>
      </c>
      <c r="L48" s="33">
        <v>9.1</v>
      </c>
      <c r="M48" s="34">
        <f t="shared" si="9"/>
        <v>9.1</v>
      </c>
      <c r="N48" s="35">
        <f t="shared" si="6"/>
        <v>0</v>
      </c>
      <c r="O48" s="36">
        <f t="shared" si="10"/>
        <v>9.1</v>
      </c>
    </row>
    <row r="49" spans="1:18" ht="18.75">
      <c r="A49" s="13">
        <v>196</v>
      </c>
      <c r="B49" s="13">
        <v>1065641844</v>
      </c>
      <c r="C49" s="222" t="s">
        <v>387</v>
      </c>
      <c r="D49" s="313"/>
      <c r="E49" s="16">
        <v>1</v>
      </c>
      <c r="F49" s="16">
        <v>1</v>
      </c>
      <c r="G49" s="57" t="s">
        <v>187</v>
      </c>
      <c r="H49" s="18">
        <f t="shared" si="7"/>
        <v>1</v>
      </c>
      <c r="I49" s="16">
        <f t="shared" si="11"/>
        <v>1.2</v>
      </c>
      <c r="J49" s="16">
        <v>0</v>
      </c>
      <c r="K49" s="16">
        <f t="shared" si="8"/>
        <v>2.2000000000000002</v>
      </c>
      <c r="L49" s="33">
        <v>6.8750000000000009</v>
      </c>
      <c r="M49" s="34">
        <f t="shared" si="9"/>
        <v>9.0750000000000011</v>
      </c>
      <c r="N49" s="35">
        <f t="shared" si="6"/>
        <v>0</v>
      </c>
      <c r="O49" s="36">
        <f t="shared" si="10"/>
        <v>9.0750000000000011</v>
      </c>
    </row>
    <row r="50" spans="1:18" ht="18.75">
      <c r="A50" s="13">
        <v>203</v>
      </c>
      <c r="B50" s="13">
        <v>382695365</v>
      </c>
      <c r="C50" s="222" t="s">
        <v>393</v>
      </c>
      <c r="D50" s="313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11"/>
        <v>0</v>
      </c>
      <c r="J50" s="16">
        <v>0</v>
      </c>
      <c r="K50" s="16">
        <f t="shared" si="8"/>
        <v>0</v>
      </c>
      <c r="L50" s="33">
        <v>8.73</v>
      </c>
      <c r="M50" s="34">
        <f t="shared" si="9"/>
        <v>8.73</v>
      </c>
      <c r="N50" s="35">
        <f t="shared" si="6"/>
        <v>0</v>
      </c>
      <c r="O50" s="36">
        <f t="shared" si="10"/>
        <v>8.73</v>
      </c>
    </row>
    <row r="51" spans="1:18" ht="18.75">
      <c r="A51" s="13">
        <v>192</v>
      </c>
      <c r="B51" s="13">
        <v>1725281178</v>
      </c>
      <c r="C51" s="222" t="s">
        <v>383</v>
      </c>
      <c r="D51" s="313"/>
      <c r="E51" s="16">
        <v>0</v>
      </c>
      <c r="F51" s="16">
        <v>1</v>
      </c>
      <c r="G51" s="57" t="s">
        <v>187</v>
      </c>
      <c r="H51" s="18">
        <f t="shared" si="7"/>
        <v>0</v>
      </c>
      <c r="I51" s="16">
        <f t="shared" si="11"/>
        <v>1.2</v>
      </c>
      <c r="J51" s="16">
        <v>0</v>
      </c>
      <c r="K51" s="16">
        <f t="shared" si="8"/>
        <v>1.2</v>
      </c>
      <c r="L51" s="33">
        <v>7.3000000000000043</v>
      </c>
      <c r="M51" s="34">
        <f t="shared" si="9"/>
        <v>8.5000000000000036</v>
      </c>
      <c r="N51" s="35">
        <f t="shared" si="6"/>
        <v>0</v>
      </c>
      <c r="O51" s="36">
        <f t="shared" si="10"/>
        <v>8.5000000000000036</v>
      </c>
    </row>
    <row r="52" spans="1:18" ht="18.75">
      <c r="A52" s="13">
        <v>209</v>
      </c>
      <c r="B52" s="13">
        <v>1525950050</v>
      </c>
      <c r="C52" s="222" t="s">
        <v>408</v>
      </c>
      <c r="D52" s="312" t="s">
        <v>402</v>
      </c>
      <c r="E52" s="16">
        <v>2</v>
      </c>
      <c r="F52" s="16">
        <v>1</v>
      </c>
      <c r="G52" s="57" t="s">
        <v>187</v>
      </c>
      <c r="H52" s="18">
        <f t="shared" si="7"/>
        <v>2</v>
      </c>
      <c r="I52" s="16">
        <f t="shared" si="11"/>
        <v>1.2</v>
      </c>
      <c r="J52" s="16">
        <v>0</v>
      </c>
      <c r="K52" s="16">
        <f t="shared" si="8"/>
        <v>3.2</v>
      </c>
      <c r="L52" s="33">
        <v>6.7625000000000028</v>
      </c>
      <c r="M52" s="34">
        <f t="shared" si="9"/>
        <v>9.9625000000000021</v>
      </c>
      <c r="N52" s="35">
        <f t="shared" si="6"/>
        <v>0</v>
      </c>
      <c r="O52" s="36">
        <f t="shared" si="10"/>
        <v>9.9625000000000021</v>
      </c>
    </row>
    <row r="53" spans="1:18" ht="18.75">
      <c r="A53" s="13">
        <v>144</v>
      </c>
      <c r="B53" s="13">
        <v>1763923855</v>
      </c>
      <c r="C53" s="222" t="s">
        <v>269</v>
      </c>
      <c r="D53" s="311"/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11"/>
        <v>0</v>
      </c>
      <c r="J53" s="16">
        <v>0</v>
      </c>
      <c r="K53" s="16">
        <f t="shared" si="8"/>
        <v>0</v>
      </c>
      <c r="L53" s="33">
        <v>6.8</v>
      </c>
      <c r="M53" s="34">
        <f t="shared" si="9"/>
        <v>6.8</v>
      </c>
      <c r="N53" s="35">
        <f t="shared" si="6"/>
        <v>0</v>
      </c>
      <c r="O53" s="36">
        <f t="shared" si="10"/>
        <v>6.8</v>
      </c>
    </row>
    <row r="54" spans="1:18" ht="18.75">
      <c r="A54" s="13">
        <v>206</v>
      </c>
      <c r="B54" s="13">
        <v>1835375380</v>
      </c>
      <c r="C54" s="222" t="s">
        <v>396</v>
      </c>
      <c r="D54" s="313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11"/>
        <v>0</v>
      </c>
      <c r="J54" s="16">
        <v>0</v>
      </c>
      <c r="K54" s="16">
        <f t="shared" si="8"/>
        <v>0</v>
      </c>
      <c r="L54" s="33">
        <v>6.6749999999999998</v>
      </c>
      <c r="M54" s="34">
        <f t="shared" si="9"/>
        <v>6.6749999999999998</v>
      </c>
      <c r="N54" s="35">
        <f t="shared" si="6"/>
        <v>0</v>
      </c>
      <c r="O54" s="36">
        <f t="shared" si="10"/>
        <v>6.6749999999999998</v>
      </c>
    </row>
    <row r="55" spans="1:18" ht="18.75">
      <c r="A55" s="13">
        <v>211</v>
      </c>
      <c r="B55" s="13">
        <v>1030769255</v>
      </c>
      <c r="C55" s="222" t="s">
        <v>404</v>
      </c>
      <c r="D55" s="313"/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11"/>
        <v>0</v>
      </c>
      <c r="J55" s="16">
        <v>0</v>
      </c>
      <c r="K55" s="16">
        <f t="shared" si="8"/>
        <v>0</v>
      </c>
      <c r="L55" s="33">
        <v>6.4625000000000021</v>
      </c>
      <c r="M55" s="34">
        <f t="shared" si="9"/>
        <v>6.4625000000000021</v>
      </c>
      <c r="N55" s="35">
        <f t="shared" si="6"/>
        <v>0</v>
      </c>
      <c r="O55" s="36">
        <f t="shared" si="10"/>
        <v>6.4625000000000021</v>
      </c>
    </row>
    <row r="56" spans="1:18" ht="18.75">
      <c r="A56" s="13">
        <v>148</v>
      </c>
      <c r="B56" s="13">
        <v>1579518877</v>
      </c>
      <c r="C56" s="222" t="s">
        <v>274</v>
      </c>
      <c r="D56" s="311"/>
      <c r="E56" s="16">
        <v>0</v>
      </c>
      <c r="F56" s="16">
        <v>0</v>
      </c>
      <c r="G56" s="57" t="s">
        <v>187</v>
      </c>
      <c r="H56" s="18">
        <f t="shared" si="7"/>
        <v>0</v>
      </c>
      <c r="I56" s="16">
        <f t="shared" si="11"/>
        <v>0</v>
      </c>
      <c r="J56" s="16">
        <v>0</v>
      </c>
      <c r="K56" s="16">
        <f t="shared" si="8"/>
        <v>0</v>
      </c>
      <c r="L56" s="33">
        <v>6.4499999999999993</v>
      </c>
      <c r="M56" s="34">
        <f t="shared" si="9"/>
        <v>6.4499999999999993</v>
      </c>
      <c r="N56" s="35">
        <f t="shared" si="6"/>
        <v>0</v>
      </c>
      <c r="O56" s="36">
        <f t="shared" si="10"/>
        <v>6.4499999999999993</v>
      </c>
    </row>
    <row r="57" spans="1:18" ht="18.75">
      <c r="A57" s="13">
        <v>130</v>
      </c>
      <c r="B57" s="13">
        <v>1957463045</v>
      </c>
      <c r="C57" s="222" t="s">
        <v>409</v>
      </c>
      <c r="D57" s="312" t="s">
        <v>238</v>
      </c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11"/>
        <v>0</v>
      </c>
      <c r="J57" s="16">
        <v>0</v>
      </c>
      <c r="K57" s="16">
        <f t="shared" si="8"/>
        <v>0</v>
      </c>
      <c r="L57" s="33">
        <v>5.8500000000000023</v>
      </c>
      <c r="M57" s="34">
        <f t="shared" si="9"/>
        <v>5.8500000000000023</v>
      </c>
      <c r="N57" s="35">
        <f t="shared" si="6"/>
        <v>0</v>
      </c>
      <c r="O57" s="36">
        <f t="shared" si="10"/>
        <v>5.8500000000000023</v>
      </c>
      <c r="P57" s="64"/>
      <c r="Q57" s="64"/>
      <c r="R57" s="67"/>
    </row>
    <row r="58" spans="1:18" ht="18.75">
      <c r="A58" s="13">
        <v>212</v>
      </c>
      <c r="B58" s="13">
        <v>2133045883</v>
      </c>
      <c r="C58" s="222" t="s">
        <v>405</v>
      </c>
      <c r="D58" s="313"/>
      <c r="E58" s="16">
        <v>3</v>
      </c>
      <c r="F58" s="16">
        <v>1</v>
      </c>
      <c r="G58" s="57" t="s">
        <v>187</v>
      </c>
      <c r="H58" s="18">
        <f t="shared" si="7"/>
        <v>3.5</v>
      </c>
      <c r="I58" s="16">
        <f t="shared" si="11"/>
        <v>1.2</v>
      </c>
      <c r="J58" s="16">
        <v>0</v>
      </c>
      <c r="K58" s="16">
        <f t="shared" si="8"/>
        <v>4.7</v>
      </c>
      <c r="L58" s="33">
        <v>5</v>
      </c>
      <c r="M58" s="34">
        <f t="shared" si="9"/>
        <v>9.6999999999999993</v>
      </c>
      <c r="N58" s="35">
        <f t="shared" si="6"/>
        <v>0</v>
      </c>
      <c r="O58" s="36">
        <f t="shared" si="10"/>
        <v>9.6999999999999993</v>
      </c>
    </row>
    <row r="59" spans="1:18" ht="18.75">
      <c r="A59" s="13">
        <v>201</v>
      </c>
      <c r="B59" s="13">
        <v>251334814</v>
      </c>
      <c r="C59" s="222" t="s">
        <v>391</v>
      </c>
      <c r="D59" s="313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11"/>
        <v>0</v>
      </c>
      <c r="J59" s="16">
        <v>0</v>
      </c>
      <c r="K59" s="16">
        <f t="shared" si="8"/>
        <v>0</v>
      </c>
      <c r="L59" s="33">
        <v>5.5</v>
      </c>
      <c r="M59" s="34">
        <f t="shared" si="9"/>
        <v>5.5</v>
      </c>
      <c r="N59" s="35">
        <f t="shared" si="6"/>
        <v>0</v>
      </c>
      <c r="O59" s="36">
        <f t="shared" si="10"/>
        <v>5.5</v>
      </c>
    </row>
    <row r="60" spans="1:18" ht="18.75">
      <c r="A60" s="13">
        <v>219</v>
      </c>
      <c r="B60" s="13">
        <v>1128309198</v>
      </c>
      <c r="C60" s="222" t="s">
        <v>426</v>
      </c>
      <c r="D60" s="313"/>
      <c r="E60" s="16">
        <v>3</v>
      </c>
      <c r="F60" s="16">
        <v>1</v>
      </c>
      <c r="G60" s="57" t="s">
        <v>187</v>
      </c>
      <c r="H60" s="18">
        <f t="shared" si="7"/>
        <v>3.5</v>
      </c>
      <c r="I60" s="16">
        <f t="shared" si="11"/>
        <v>1.2</v>
      </c>
      <c r="J60" s="16">
        <v>0</v>
      </c>
      <c r="K60" s="16">
        <f t="shared" si="8"/>
        <v>4.7</v>
      </c>
      <c r="L60" s="33">
        <v>0.55000000000000004</v>
      </c>
      <c r="M60" s="34">
        <f t="shared" si="9"/>
        <v>5.25</v>
      </c>
      <c r="N60" s="35">
        <f t="shared" si="6"/>
        <v>0</v>
      </c>
      <c r="O60" s="36">
        <f t="shared" si="10"/>
        <v>5.25</v>
      </c>
    </row>
    <row r="61" spans="1:18" ht="18.75">
      <c r="A61" s="14">
        <v>120</v>
      </c>
      <c r="B61" s="13">
        <v>171422146</v>
      </c>
      <c r="C61" s="222" t="s">
        <v>363</v>
      </c>
      <c r="D61" s="312" t="s">
        <v>246</v>
      </c>
      <c r="E61" s="16">
        <v>0</v>
      </c>
      <c r="F61" s="16">
        <v>0</v>
      </c>
      <c r="G61" s="57" t="s">
        <v>187</v>
      </c>
      <c r="H61" s="18">
        <f t="shared" si="7"/>
        <v>0</v>
      </c>
      <c r="I61" s="16">
        <f t="shared" si="11"/>
        <v>0</v>
      </c>
      <c r="J61" s="16">
        <v>0</v>
      </c>
      <c r="K61" s="16">
        <f t="shared" si="8"/>
        <v>0</v>
      </c>
      <c r="L61" s="33">
        <v>4.899999999999995</v>
      </c>
      <c r="M61" s="34">
        <f t="shared" si="9"/>
        <v>4.899999999999995</v>
      </c>
      <c r="N61" s="35">
        <f>VLOOKUP(G60,$S$3:$T$10,2,FALSE)</f>
        <v>0</v>
      </c>
      <c r="O61" s="36">
        <f t="shared" si="10"/>
        <v>4.899999999999995</v>
      </c>
      <c r="P61" s="64"/>
      <c r="Q61" s="64"/>
      <c r="R61" s="86"/>
    </row>
    <row r="62" spans="1:18" ht="18.75">
      <c r="A62" s="13">
        <v>199</v>
      </c>
      <c r="B62" s="13">
        <v>1190213504</v>
      </c>
      <c r="C62" s="222" t="s">
        <v>400</v>
      </c>
      <c r="D62" s="313"/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11"/>
        <v>0</v>
      </c>
      <c r="J62" s="16">
        <v>0</v>
      </c>
      <c r="K62" s="16">
        <f t="shared" si="8"/>
        <v>0</v>
      </c>
      <c r="L62" s="33">
        <v>4.8</v>
      </c>
      <c r="M62" s="34">
        <f t="shared" si="9"/>
        <v>4.8</v>
      </c>
      <c r="N62" s="35">
        <f>VLOOKUP(G62,$S$3:$T$10,2,FALSE)</f>
        <v>0</v>
      </c>
      <c r="O62" s="36">
        <f t="shared" si="10"/>
        <v>4.8</v>
      </c>
    </row>
    <row r="63" spans="1:18" ht="20.25">
      <c r="A63" s="13">
        <v>220</v>
      </c>
      <c r="B63" s="13">
        <v>353335311</v>
      </c>
      <c r="C63" s="310" t="s">
        <v>427</v>
      </c>
      <c r="D63" s="311"/>
      <c r="E63" s="16">
        <v>3</v>
      </c>
      <c r="F63" s="16">
        <v>1</v>
      </c>
      <c r="G63" s="57" t="s">
        <v>187</v>
      </c>
      <c r="H63" s="18">
        <f t="shared" si="7"/>
        <v>3.5</v>
      </c>
      <c r="I63" s="16">
        <f t="shared" si="11"/>
        <v>1.2</v>
      </c>
      <c r="J63" s="16">
        <v>0</v>
      </c>
      <c r="K63" s="16">
        <f t="shared" si="8"/>
        <v>4.7</v>
      </c>
      <c r="L63" s="33">
        <v>5.9373046875000002</v>
      </c>
      <c r="M63" s="34">
        <f t="shared" si="9"/>
        <v>10.6373046875</v>
      </c>
      <c r="N63" s="35">
        <f>VLOOKUP(G63,$S$3:$T$10,2,FALSE)</f>
        <v>0</v>
      </c>
      <c r="O63" s="36">
        <f t="shared" si="10"/>
        <v>10.6373046875</v>
      </c>
      <c r="P63" s="37">
        <v>40</v>
      </c>
      <c r="Q63" s="37">
        <f>_xlfn.AGGREGATE(16,6,$O$5:$O$62,1-(P63-1)/$T$1)</f>
        <v>5.9373046875000002</v>
      </c>
    </row>
    <row r="64" spans="1:18" ht="18.75">
      <c r="A64" s="13">
        <v>221</v>
      </c>
      <c r="B64" s="13">
        <v>790956883</v>
      </c>
      <c r="C64" s="310" t="s">
        <v>428</v>
      </c>
      <c r="D64" s="314"/>
      <c r="E64" s="16">
        <v>3</v>
      </c>
      <c r="F64" s="16">
        <v>1</v>
      </c>
      <c r="G64" s="57" t="s">
        <v>187</v>
      </c>
      <c r="H64" s="18">
        <f t="shared" si="7"/>
        <v>3.5</v>
      </c>
      <c r="I64" s="16">
        <f t="shared" si="11"/>
        <v>1.2</v>
      </c>
      <c r="J64" s="16">
        <v>0</v>
      </c>
      <c r="K64" s="16">
        <f t="shared" si="8"/>
        <v>4.7</v>
      </c>
      <c r="L64" s="33">
        <v>6.3596874999999997</v>
      </c>
      <c r="M64" s="34">
        <f t="shared" si="9"/>
        <v>11.059687499999999</v>
      </c>
      <c r="N64" s="35">
        <f>VLOOKUP(G64,$S$3:$T$10,2,FALSE)</f>
        <v>0</v>
      </c>
      <c r="O64" s="36">
        <f t="shared" si="10"/>
        <v>11.059687499999999</v>
      </c>
      <c r="P64" s="37">
        <v>37</v>
      </c>
      <c r="Q64" s="37">
        <f>_xlfn.AGGREGATE(16,6,$O$5:$O$62,1-(P64-1)/$T$1)</f>
        <v>6.3596874999999997</v>
      </c>
    </row>
    <row r="65" spans="1:18" ht="18.75">
      <c r="A65" s="13">
        <v>110</v>
      </c>
      <c r="B65" s="13">
        <v>1968703358</v>
      </c>
      <c r="C65" s="222" t="s">
        <v>361</v>
      </c>
      <c r="D65" s="312" t="s">
        <v>239</v>
      </c>
      <c r="E65" s="16">
        <v>3</v>
      </c>
      <c r="F65" s="16">
        <v>1</v>
      </c>
      <c r="G65" s="57" t="s">
        <v>187</v>
      </c>
      <c r="H65" s="18">
        <f t="shared" si="7"/>
        <v>3.5</v>
      </c>
      <c r="I65" s="16">
        <f t="shared" si="11"/>
        <v>1.2</v>
      </c>
      <c r="J65" s="16">
        <v>0</v>
      </c>
      <c r="K65" s="16">
        <f t="shared" si="8"/>
        <v>4.7</v>
      </c>
      <c r="L65" s="33">
        <v>-0.23749999999999982</v>
      </c>
      <c r="M65" s="34">
        <f t="shared" si="9"/>
        <v>4.4625000000000004</v>
      </c>
      <c r="N65" s="35">
        <f>VLOOKUP(G64,$S$3:$T$10,2,FALSE)</f>
        <v>0</v>
      </c>
      <c r="O65" s="36">
        <f t="shared" si="10"/>
        <v>4.4625000000000004</v>
      </c>
      <c r="P65" s="64"/>
      <c r="Q65" s="64"/>
      <c r="R65" s="87"/>
    </row>
    <row r="66" spans="1:18" ht="18.75">
      <c r="A66" s="13">
        <v>152</v>
      </c>
      <c r="B66" s="13">
        <v>808637979</v>
      </c>
      <c r="C66" s="222" t="s">
        <v>288</v>
      </c>
      <c r="D66" s="312" t="s">
        <v>277</v>
      </c>
      <c r="E66" s="16">
        <v>0</v>
      </c>
      <c r="F66" s="16">
        <v>0</v>
      </c>
      <c r="G66" s="57" t="s">
        <v>187</v>
      </c>
      <c r="H66" s="18">
        <f t="shared" si="7"/>
        <v>0</v>
      </c>
      <c r="I66" s="16">
        <f t="shared" si="11"/>
        <v>0</v>
      </c>
      <c r="J66" s="16">
        <v>0</v>
      </c>
      <c r="K66" s="16">
        <f t="shared" si="8"/>
        <v>0</v>
      </c>
      <c r="L66" s="33">
        <v>3.94</v>
      </c>
      <c r="M66" s="34">
        <f t="shared" si="9"/>
        <v>3.94</v>
      </c>
      <c r="N66" s="35">
        <f t="shared" ref="N66:N71" si="12">VLOOKUP(G66,$S$3:$T$10,2,FALSE)</f>
        <v>0</v>
      </c>
      <c r="O66" s="36">
        <f t="shared" si="10"/>
        <v>3.94</v>
      </c>
    </row>
    <row r="67" spans="1:18" ht="18.75">
      <c r="A67" s="14">
        <v>33</v>
      </c>
      <c r="B67" s="13">
        <v>1006436515</v>
      </c>
      <c r="C67" s="222" t="s">
        <v>355</v>
      </c>
      <c r="D67" s="312" t="s">
        <v>79</v>
      </c>
      <c r="E67" s="16">
        <v>0</v>
      </c>
      <c r="F67" s="16">
        <v>0</v>
      </c>
      <c r="G67" s="57" t="s">
        <v>187</v>
      </c>
      <c r="H67" s="18">
        <f t="shared" si="7"/>
        <v>0</v>
      </c>
      <c r="I67" s="16">
        <f t="shared" si="11"/>
        <v>0</v>
      </c>
      <c r="J67" s="16">
        <v>0</v>
      </c>
      <c r="K67" s="16">
        <f t="shared" si="8"/>
        <v>0</v>
      </c>
      <c r="L67" s="33">
        <v>3.45</v>
      </c>
      <c r="M67" s="34">
        <f t="shared" si="9"/>
        <v>3.45</v>
      </c>
      <c r="N67" s="35">
        <f t="shared" si="12"/>
        <v>0</v>
      </c>
      <c r="O67" s="36">
        <f t="shared" si="10"/>
        <v>3.45</v>
      </c>
      <c r="P67" s="64"/>
      <c r="Q67" s="64"/>
    </row>
    <row r="68" spans="1:18" ht="18.75">
      <c r="A68" s="13">
        <v>143</v>
      </c>
      <c r="B68" s="13">
        <v>1963007427</v>
      </c>
      <c r="C68" s="222" t="s">
        <v>367</v>
      </c>
      <c r="D68" s="312" t="s">
        <v>270</v>
      </c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11"/>
        <v>0</v>
      </c>
      <c r="J68" s="16">
        <v>0</v>
      </c>
      <c r="K68" s="16">
        <f t="shared" si="8"/>
        <v>0</v>
      </c>
      <c r="L68" s="33">
        <v>3.3374999999999995</v>
      </c>
      <c r="M68" s="34">
        <f t="shared" si="9"/>
        <v>3.3374999999999995</v>
      </c>
      <c r="N68" s="35">
        <f t="shared" si="12"/>
        <v>0</v>
      </c>
      <c r="O68" s="36">
        <f t="shared" si="10"/>
        <v>3.3374999999999995</v>
      </c>
      <c r="P68" s="64"/>
      <c r="Q68" s="64"/>
      <c r="R68" s="67"/>
    </row>
    <row r="69" spans="1:18" ht="18.75">
      <c r="A69" s="13">
        <v>200</v>
      </c>
      <c r="B69" s="13">
        <v>967589156</v>
      </c>
      <c r="C69" s="222" t="s">
        <v>390</v>
      </c>
      <c r="D69" s="313"/>
      <c r="E69" s="16">
        <v>0</v>
      </c>
      <c r="F69" s="16">
        <v>0</v>
      </c>
      <c r="G69" s="57" t="s">
        <v>187</v>
      </c>
      <c r="H69" s="18">
        <f t="shared" ref="H69:H87" si="13">E69+IF(E69&gt;2,(E69-2)*0.5,0)</f>
        <v>0</v>
      </c>
      <c r="I69" s="16">
        <f t="shared" si="11"/>
        <v>0</v>
      </c>
      <c r="J69" s="16">
        <v>0</v>
      </c>
      <c r="K69" s="16">
        <f t="shared" ref="K69:K87" si="14">SUM(I69+H69+J69)</f>
        <v>0</v>
      </c>
      <c r="L69" s="33">
        <v>2.0499999999999998</v>
      </c>
      <c r="M69" s="34">
        <f t="shared" ref="M69:M87" si="15">K69+L69</f>
        <v>2.0499999999999998</v>
      </c>
      <c r="N69" s="35">
        <f t="shared" si="12"/>
        <v>0</v>
      </c>
      <c r="O69" s="36">
        <f t="shared" ref="O69:O87" si="16">M69-N69</f>
        <v>2.0499999999999998</v>
      </c>
    </row>
    <row r="70" spans="1:18" ht="18.75">
      <c r="A70" s="13">
        <v>207</v>
      </c>
      <c r="B70" s="13">
        <v>721273803</v>
      </c>
      <c r="C70" s="226" t="s">
        <v>399</v>
      </c>
      <c r="D70" s="313"/>
      <c r="E70" s="16">
        <v>0</v>
      </c>
      <c r="F70" s="16">
        <v>0</v>
      </c>
      <c r="G70" s="57" t="s">
        <v>187</v>
      </c>
      <c r="H70" s="18">
        <f t="shared" si="13"/>
        <v>0</v>
      </c>
      <c r="I70" s="16">
        <f t="shared" ref="I70:I87" si="17">F70*$T$14</f>
        <v>0</v>
      </c>
      <c r="J70" s="16">
        <v>0</v>
      </c>
      <c r="K70" s="16">
        <f t="shared" si="14"/>
        <v>0</v>
      </c>
      <c r="L70" s="33">
        <v>1.425</v>
      </c>
      <c r="M70" s="34">
        <f t="shared" si="15"/>
        <v>1.425</v>
      </c>
      <c r="N70" s="35">
        <f t="shared" si="12"/>
        <v>0</v>
      </c>
      <c r="O70" s="36">
        <f t="shared" si="16"/>
        <v>1.425</v>
      </c>
    </row>
    <row r="71" spans="1:18" ht="18.75">
      <c r="A71" s="13">
        <v>204</v>
      </c>
      <c r="B71" s="13">
        <v>1449474852</v>
      </c>
      <c r="C71" s="222" t="s">
        <v>394</v>
      </c>
      <c r="D71" s="313"/>
      <c r="E71" s="16">
        <v>0</v>
      </c>
      <c r="F71" s="16">
        <v>0</v>
      </c>
      <c r="G71" s="57" t="s">
        <v>187</v>
      </c>
      <c r="H71" s="18">
        <f t="shared" si="13"/>
        <v>0</v>
      </c>
      <c r="I71" s="16">
        <f t="shared" si="17"/>
        <v>0</v>
      </c>
      <c r="J71" s="16">
        <v>0</v>
      </c>
      <c r="K71" s="16">
        <f t="shared" si="14"/>
        <v>0</v>
      </c>
      <c r="L71" s="33">
        <v>1</v>
      </c>
      <c r="M71" s="34">
        <f t="shared" si="15"/>
        <v>1</v>
      </c>
      <c r="N71" s="35">
        <f t="shared" si="12"/>
        <v>0</v>
      </c>
      <c r="O71" s="36">
        <f t="shared" si="16"/>
        <v>1</v>
      </c>
    </row>
    <row r="72" spans="1:18" ht="18.75">
      <c r="A72" s="13">
        <v>193</v>
      </c>
      <c r="B72" s="13">
        <v>2125731287</v>
      </c>
      <c r="C72" s="222" t="s">
        <v>384</v>
      </c>
      <c r="D72" s="313"/>
      <c r="E72" s="16">
        <v>0</v>
      </c>
      <c r="F72" s="16">
        <v>0</v>
      </c>
      <c r="G72" s="57" t="s">
        <v>187</v>
      </c>
      <c r="H72" s="18">
        <f t="shared" si="13"/>
        <v>0</v>
      </c>
      <c r="I72" s="16">
        <f t="shared" si="17"/>
        <v>0</v>
      </c>
      <c r="J72" s="16">
        <v>0</v>
      </c>
      <c r="K72" s="16">
        <f t="shared" si="14"/>
        <v>0</v>
      </c>
      <c r="L72" s="33">
        <v>0.77499999999999947</v>
      </c>
      <c r="M72" s="34">
        <f t="shared" si="15"/>
        <v>0.77499999999999947</v>
      </c>
      <c r="N72" s="35">
        <f>VLOOKUP(G71,$S$3:$T$10,2,FALSE)</f>
        <v>0</v>
      </c>
      <c r="O72" s="36">
        <f t="shared" si="16"/>
        <v>0.77499999999999947</v>
      </c>
    </row>
    <row r="73" spans="1:18" ht="18.75">
      <c r="A73" s="14">
        <v>122</v>
      </c>
      <c r="B73" s="13">
        <v>1940099728</v>
      </c>
      <c r="C73" s="223" t="s">
        <v>228</v>
      </c>
      <c r="D73" s="311"/>
      <c r="E73" s="16">
        <v>0</v>
      </c>
      <c r="F73" s="16">
        <v>0</v>
      </c>
      <c r="G73" s="57" t="s">
        <v>187</v>
      </c>
      <c r="H73" s="18">
        <f t="shared" si="13"/>
        <v>0</v>
      </c>
      <c r="I73" s="16">
        <f t="shared" si="17"/>
        <v>0</v>
      </c>
      <c r="J73" s="16">
        <v>0</v>
      </c>
      <c r="K73" s="16">
        <f t="shared" si="14"/>
        <v>0</v>
      </c>
      <c r="L73" s="33">
        <v>0.4</v>
      </c>
      <c r="M73" s="34">
        <f t="shared" si="15"/>
        <v>0.4</v>
      </c>
      <c r="N73" s="35">
        <f t="shared" ref="N73:N87" si="18">VLOOKUP(G73,$S$3:$T$10,2,FALSE)</f>
        <v>0</v>
      </c>
      <c r="O73" s="36">
        <f t="shared" si="16"/>
        <v>0.4</v>
      </c>
      <c r="P73" s="64"/>
      <c r="Q73" s="64"/>
      <c r="R73" s="67"/>
    </row>
    <row r="74" spans="1:18" ht="18.75">
      <c r="A74" s="14">
        <v>1</v>
      </c>
      <c r="B74" s="13">
        <v>1782151946</v>
      </c>
      <c r="C74" s="222" t="s">
        <v>351</v>
      </c>
      <c r="D74" s="312" t="s">
        <v>26</v>
      </c>
      <c r="E74" s="16">
        <v>0</v>
      </c>
      <c r="F74" s="16">
        <v>0</v>
      </c>
      <c r="G74" s="57" t="s">
        <v>187</v>
      </c>
      <c r="H74" s="18">
        <f t="shared" si="13"/>
        <v>0</v>
      </c>
      <c r="I74" s="16">
        <f t="shared" si="17"/>
        <v>0</v>
      </c>
      <c r="J74" s="16">
        <v>0</v>
      </c>
      <c r="K74" s="16">
        <f t="shared" si="14"/>
        <v>0</v>
      </c>
      <c r="L74" s="33">
        <v>0</v>
      </c>
      <c r="M74" s="34">
        <f t="shared" si="15"/>
        <v>0</v>
      </c>
      <c r="N74" s="35">
        <f t="shared" si="18"/>
        <v>0</v>
      </c>
      <c r="O74" s="36">
        <f t="shared" si="16"/>
        <v>0</v>
      </c>
      <c r="P74" s="64"/>
      <c r="Q74" s="64"/>
      <c r="R74" s="64"/>
    </row>
    <row r="75" spans="1:18" ht="18.75">
      <c r="A75" s="14">
        <v>34</v>
      </c>
      <c r="B75" s="13">
        <v>2021794494</v>
      </c>
      <c r="C75" s="223" t="s">
        <v>80</v>
      </c>
      <c r="D75" s="311"/>
      <c r="E75" s="16">
        <v>0</v>
      </c>
      <c r="F75" s="16">
        <v>0</v>
      </c>
      <c r="G75" s="57" t="s">
        <v>187</v>
      </c>
      <c r="H75" s="18">
        <f t="shared" si="13"/>
        <v>0</v>
      </c>
      <c r="I75" s="16">
        <f t="shared" si="17"/>
        <v>0</v>
      </c>
      <c r="J75" s="16">
        <v>0</v>
      </c>
      <c r="K75" s="16">
        <f t="shared" si="14"/>
        <v>0</v>
      </c>
      <c r="L75" s="33">
        <v>0</v>
      </c>
      <c r="M75" s="34">
        <f t="shared" si="15"/>
        <v>0</v>
      </c>
      <c r="N75" s="35">
        <f t="shared" si="18"/>
        <v>0</v>
      </c>
      <c r="O75" s="36">
        <f t="shared" si="16"/>
        <v>0</v>
      </c>
      <c r="P75" s="64"/>
      <c r="Q75" s="64"/>
      <c r="R75" s="67"/>
    </row>
    <row r="76" spans="1:18" ht="18.75">
      <c r="A76" s="14">
        <v>43</v>
      </c>
      <c r="B76" s="13">
        <v>1853818182</v>
      </c>
      <c r="C76" s="223" t="s">
        <v>356</v>
      </c>
      <c r="D76" s="312" t="s">
        <v>89</v>
      </c>
      <c r="E76" s="16">
        <v>0</v>
      </c>
      <c r="F76" s="16">
        <v>0</v>
      </c>
      <c r="G76" s="57" t="s">
        <v>187</v>
      </c>
      <c r="H76" s="18">
        <f t="shared" si="13"/>
        <v>0</v>
      </c>
      <c r="I76" s="16">
        <f t="shared" si="17"/>
        <v>0</v>
      </c>
      <c r="J76" s="16">
        <v>0</v>
      </c>
      <c r="K76" s="16">
        <f t="shared" si="14"/>
        <v>0</v>
      </c>
      <c r="L76" s="33">
        <v>0</v>
      </c>
      <c r="M76" s="34">
        <f t="shared" si="15"/>
        <v>0</v>
      </c>
      <c r="N76" s="35">
        <f t="shared" si="18"/>
        <v>0</v>
      </c>
      <c r="O76" s="36">
        <f t="shared" si="16"/>
        <v>0</v>
      </c>
      <c r="P76" s="64"/>
      <c r="Q76" s="64"/>
    </row>
    <row r="77" spans="1:18" ht="18.75">
      <c r="A77" s="14">
        <v>53</v>
      </c>
      <c r="B77" s="13">
        <v>500959924</v>
      </c>
      <c r="C77" s="222" t="s">
        <v>359</v>
      </c>
      <c r="D77" s="311" t="s">
        <v>99</v>
      </c>
      <c r="E77" s="16">
        <v>0</v>
      </c>
      <c r="F77" s="16">
        <v>0</v>
      </c>
      <c r="G77" s="57" t="s">
        <v>187</v>
      </c>
      <c r="H77" s="18">
        <f t="shared" si="13"/>
        <v>0</v>
      </c>
      <c r="I77" s="16">
        <f t="shared" si="17"/>
        <v>0</v>
      </c>
      <c r="J77" s="16">
        <v>0</v>
      </c>
      <c r="K77" s="16">
        <f t="shared" si="14"/>
        <v>0</v>
      </c>
      <c r="L77" s="33">
        <v>0</v>
      </c>
      <c r="M77" s="34">
        <f t="shared" si="15"/>
        <v>0</v>
      </c>
      <c r="N77" s="35">
        <f t="shared" si="18"/>
        <v>0</v>
      </c>
      <c r="O77" s="36">
        <f t="shared" si="16"/>
        <v>0</v>
      </c>
      <c r="P77" s="64"/>
      <c r="Q77" s="64"/>
      <c r="R77" s="64"/>
    </row>
    <row r="78" spans="1:18" ht="18.75">
      <c r="A78" s="13">
        <v>118</v>
      </c>
      <c r="B78" s="13">
        <v>2018112397</v>
      </c>
      <c r="C78" s="222" t="s">
        <v>342</v>
      </c>
      <c r="D78" s="312" t="s">
        <v>290</v>
      </c>
      <c r="E78" s="16">
        <v>0</v>
      </c>
      <c r="F78" s="16">
        <v>0</v>
      </c>
      <c r="G78" s="57" t="s">
        <v>187</v>
      </c>
      <c r="H78" s="18">
        <f t="shared" si="13"/>
        <v>0</v>
      </c>
      <c r="I78" s="16">
        <f t="shared" si="17"/>
        <v>0</v>
      </c>
      <c r="J78" s="16">
        <v>0</v>
      </c>
      <c r="K78" s="16">
        <f t="shared" si="14"/>
        <v>0</v>
      </c>
      <c r="L78" s="33">
        <v>0</v>
      </c>
      <c r="M78" s="34">
        <f t="shared" si="15"/>
        <v>0</v>
      </c>
      <c r="N78" s="35">
        <f t="shared" si="18"/>
        <v>0</v>
      </c>
      <c r="O78" s="36">
        <f t="shared" si="16"/>
        <v>0</v>
      </c>
      <c r="P78" s="64"/>
      <c r="Q78" s="64"/>
      <c r="R78" s="86"/>
    </row>
    <row r="79" spans="1:18" ht="18.75">
      <c r="A79" s="13">
        <v>127</v>
      </c>
      <c r="B79" s="13">
        <v>615908706</v>
      </c>
      <c r="C79" s="222" t="s">
        <v>364</v>
      </c>
      <c r="D79" s="311" t="s">
        <v>240</v>
      </c>
      <c r="E79" s="16">
        <v>0</v>
      </c>
      <c r="F79" s="16">
        <v>0</v>
      </c>
      <c r="G79" s="57" t="s">
        <v>187</v>
      </c>
      <c r="H79" s="18">
        <f t="shared" si="13"/>
        <v>0</v>
      </c>
      <c r="I79" s="16">
        <f t="shared" si="17"/>
        <v>0</v>
      </c>
      <c r="J79" s="16">
        <v>0</v>
      </c>
      <c r="K79" s="16">
        <f t="shared" si="14"/>
        <v>0</v>
      </c>
      <c r="L79" s="33">
        <v>0</v>
      </c>
      <c r="M79" s="34">
        <f t="shared" si="15"/>
        <v>0</v>
      </c>
      <c r="N79" s="35">
        <f t="shared" si="18"/>
        <v>0</v>
      </c>
      <c r="O79" s="36">
        <f t="shared" si="16"/>
        <v>0</v>
      </c>
      <c r="P79" s="64"/>
      <c r="Q79" s="64"/>
      <c r="R79" s="67"/>
    </row>
    <row r="80" spans="1:18" ht="18.75">
      <c r="A80" s="13">
        <v>155</v>
      </c>
      <c r="B80" s="13">
        <v>1532576874</v>
      </c>
      <c r="C80" s="222" t="s">
        <v>368</v>
      </c>
      <c r="D80" s="312" t="s">
        <v>283</v>
      </c>
      <c r="E80" s="16">
        <v>0</v>
      </c>
      <c r="F80" s="16">
        <v>0</v>
      </c>
      <c r="G80" s="57" t="s">
        <v>187</v>
      </c>
      <c r="H80" s="18">
        <f t="shared" si="13"/>
        <v>0</v>
      </c>
      <c r="I80" s="16">
        <f t="shared" si="17"/>
        <v>0</v>
      </c>
      <c r="J80" s="16">
        <v>0</v>
      </c>
      <c r="K80" s="16">
        <f t="shared" si="14"/>
        <v>0</v>
      </c>
      <c r="L80" s="33">
        <v>0</v>
      </c>
      <c r="M80" s="34">
        <f t="shared" si="15"/>
        <v>0</v>
      </c>
      <c r="N80" s="35">
        <f t="shared" si="18"/>
        <v>0</v>
      </c>
      <c r="O80" s="36">
        <f t="shared" si="16"/>
        <v>0</v>
      </c>
    </row>
    <row r="81" spans="1:15" ht="18.75">
      <c r="A81" s="13">
        <v>164</v>
      </c>
      <c r="B81" s="13">
        <v>1005320430</v>
      </c>
      <c r="C81" s="222" t="s">
        <v>294</v>
      </c>
      <c r="D81" s="318"/>
      <c r="E81" s="16">
        <v>0</v>
      </c>
      <c r="F81" s="16">
        <v>0</v>
      </c>
      <c r="G81" s="57" t="s">
        <v>187</v>
      </c>
      <c r="H81" s="18">
        <f t="shared" si="13"/>
        <v>0</v>
      </c>
      <c r="I81" s="16">
        <f t="shared" si="17"/>
        <v>0</v>
      </c>
      <c r="J81" s="16">
        <v>0</v>
      </c>
      <c r="K81" s="16">
        <f t="shared" si="14"/>
        <v>0</v>
      </c>
      <c r="L81" s="33">
        <v>0</v>
      </c>
      <c r="M81" s="34">
        <f t="shared" si="15"/>
        <v>0</v>
      </c>
      <c r="N81" s="35">
        <f t="shared" si="18"/>
        <v>0</v>
      </c>
      <c r="O81" s="36">
        <f t="shared" si="16"/>
        <v>0</v>
      </c>
    </row>
    <row r="82" spans="1:15" ht="18.75">
      <c r="A82" s="13">
        <v>169</v>
      </c>
      <c r="B82" s="13">
        <v>1280938546</v>
      </c>
      <c r="C82" s="222" t="s">
        <v>370</v>
      </c>
      <c r="D82" s="318"/>
      <c r="E82" s="16">
        <v>0</v>
      </c>
      <c r="F82" s="16">
        <v>0</v>
      </c>
      <c r="G82" s="57" t="s">
        <v>187</v>
      </c>
      <c r="H82" s="18">
        <f t="shared" si="13"/>
        <v>0</v>
      </c>
      <c r="I82" s="16">
        <f t="shared" si="17"/>
        <v>0</v>
      </c>
      <c r="J82" s="16">
        <v>0</v>
      </c>
      <c r="K82" s="16">
        <f t="shared" si="14"/>
        <v>0</v>
      </c>
      <c r="L82" s="33">
        <v>0</v>
      </c>
      <c r="M82" s="34">
        <f t="shared" si="15"/>
        <v>0</v>
      </c>
      <c r="N82" s="35">
        <f t="shared" si="18"/>
        <v>0</v>
      </c>
      <c r="O82" s="36">
        <f t="shared" si="16"/>
        <v>0</v>
      </c>
    </row>
    <row r="83" spans="1:15" ht="18.75">
      <c r="A83" s="13">
        <v>170</v>
      </c>
      <c r="B83" s="13">
        <v>1659068972</v>
      </c>
      <c r="C83" s="222" t="s">
        <v>320</v>
      </c>
      <c r="D83" s="313"/>
      <c r="E83" s="16">
        <v>0</v>
      </c>
      <c r="F83" s="16">
        <v>0</v>
      </c>
      <c r="G83" s="57" t="s">
        <v>187</v>
      </c>
      <c r="H83" s="18">
        <f t="shared" si="13"/>
        <v>0</v>
      </c>
      <c r="I83" s="16">
        <f t="shared" si="17"/>
        <v>0</v>
      </c>
      <c r="J83" s="16">
        <v>0</v>
      </c>
      <c r="K83" s="16">
        <f t="shared" si="14"/>
        <v>0</v>
      </c>
      <c r="L83" s="33">
        <v>0</v>
      </c>
      <c r="M83" s="34">
        <f t="shared" si="15"/>
        <v>0</v>
      </c>
      <c r="N83" s="35">
        <f t="shared" si="18"/>
        <v>0</v>
      </c>
      <c r="O83" s="36">
        <f t="shared" si="16"/>
        <v>0</v>
      </c>
    </row>
    <row r="84" spans="1:15" ht="18.75">
      <c r="A84" s="13">
        <v>173</v>
      </c>
      <c r="B84" s="13">
        <v>1106175185</v>
      </c>
      <c r="C84" s="222" t="s">
        <v>329</v>
      </c>
      <c r="D84" s="313"/>
      <c r="E84" s="16">
        <v>0</v>
      </c>
      <c r="F84" s="16">
        <v>0</v>
      </c>
      <c r="G84" s="57" t="s">
        <v>187</v>
      </c>
      <c r="H84" s="18">
        <f t="shared" si="13"/>
        <v>0</v>
      </c>
      <c r="I84" s="16">
        <f t="shared" si="17"/>
        <v>0</v>
      </c>
      <c r="J84" s="16">
        <v>0</v>
      </c>
      <c r="K84" s="16">
        <f t="shared" si="14"/>
        <v>0</v>
      </c>
      <c r="L84" s="33">
        <v>0</v>
      </c>
      <c r="M84" s="34">
        <f t="shared" si="15"/>
        <v>0</v>
      </c>
      <c r="N84" s="35">
        <f t="shared" si="18"/>
        <v>0</v>
      </c>
      <c r="O84" s="36">
        <f t="shared" si="16"/>
        <v>0</v>
      </c>
    </row>
    <row r="85" spans="1:15" ht="18.75">
      <c r="A85" s="13">
        <v>176</v>
      </c>
      <c r="B85" s="13">
        <v>128748910</v>
      </c>
      <c r="C85" s="222" t="s">
        <v>328</v>
      </c>
      <c r="D85" s="313"/>
      <c r="E85" s="16">
        <v>0</v>
      </c>
      <c r="F85" s="16">
        <v>0</v>
      </c>
      <c r="G85" s="57" t="s">
        <v>187</v>
      </c>
      <c r="H85" s="18">
        <f t="shared" si="13"/>
        <v>0</v>
      </c>
      <c r="I85" s="16">
        <f t="shared" si="17"/>
        <v>0</v>
      </c>
      <c r="J85" s="16">
        <v>0</v>
      </c>
      <c r="K85" s="16">
        <f t="shared" si="14"/>
        <v>0</v>
      </c>
      <c r="L85" s="33">
        <v>0</v>
      </c>
      <c r="M85" s="34">
        <f t="shared" si="15"/>
        <v>0</v>
      </c>
      <c r="N85" s="35">
        <f t="shared" si="18"/>
        <v>0</v>
      </c>
      <c r="O85" s="36">
        <f t="shared" si="16"/>
        <v>0</v>
      </c>
    </row>
    <row r="86" spans="1:15" ht="18.75">
      <c r="A86" s="13">
        <v>181</v>
      </c>
      <c r="B86" s="13">
        <v>1467442697</v>
      </c>
      <c r="C86" s="222" t="s">
        <v>341</v>
      </c>
      <c r="D86" s="313"/>
      <c r="E86" s="16">
        <v>0</v>
      </c>
      <c r="F86" s="16">
        <v>0</v>
      </c>
      <c r="G86" s="57" t="s">
        <v>187</v>
      </c>
      <c r="H86" s="18">
        <f t="shared" si="13"/>
        <v>0</v>
      </c>
      <c r="I86" s="16">
        <f t="shared" si="17"/>
        <v>0</v>
      </c>
      <c r="J86" s="16">
        <v>0</v>
      </c>
      <c r="K86" s="16">
        <f t="shared" si="14"/>
        <v>0</v>
      </c>
      <c r="L86" s="33">
        <v>0</v>
      </c>
      <c r="M86" s="34">
        <f t="shared" si="15"/>
        <v>0</v>
      </c>
      <c r="N86" s="35">
        <f t="shared" si="18"/>
        <v>0</v>
      </c>
      <c r="O86" s="36">
        <f t="shared" si="16"/>
        <v>0</v>
      </c>
    </row>
    <row r="87" spans="1:15" ht="18.75">
      <c r="A87" s="13">
        <v>180</v>
      </c>
      <c r="B87" s="13">
        <v>24633249</v>
      </c>
      <c r="C87" s="223" t="s">
        <v>339</v>
      </c>
      <c r="D87" s="313"/>
      <c r="E87" s="16">
        <v>0</v>
      </c>
      <c r="F87" s="16">
        <v>0</v>
      </c>
      <c r="G87" s="57" t="s">
        <v>187</v>
      </c>
      <c r="H87" s="18">
        <f t="shared" si="13"/>
        <v>0</v>
      </c>
      <c r="I87" s="16">
        <f t="shared" si="17"/>
        <v>0</v>
      </c>
      <c r="J87" s="16">
        <v>0</v>
      </c>
      <c r="K87" s="16">
        <f t="shared" si="14"/>
        <v>0</v>
      </c>
      <c r="L87" s="33">
        <v>-3.125</v>
      </c>
      <c r="M87" s="34">
        <f t="shared" si="15"/>
        <v>-3.125</v>
      </c>
      <c r="N87" s="35">
        <f t="shared" si="18"/>
        <v>0</v>
      </c>
      <c r="O87" s="36">
        <f t="shared" si="16"/>
        <v>-3.125</v>
      </c>
    </row>
  </sheetData>
  <autoFilter ref="A4:R85" xr:uid="{00000000-0009-0000-0000-00002E000000}">
    <sortState xmlns:xlrd2="http://schemas.microsoft.com/office/spreadsheetml/2017/richdata2" ref="A5:R87">
      <sortCondition descending="1" ref="M4:M85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7">
    <cfRule type="cellIs" dxfId="73" priority="2" operator="lessThan">
      <formula>1</formula>
    </cfRule>
  </conditionalFormatting>
  <conditionalFormatting sqref="J80:J87">
    <cfRule type="cellIs" dxfId="72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7AB2-1046-434D-B92F-22A2957CC977}">
  <sheetPr codeName="Sheet64"/>
  <dimension ref="A1:X87"/>
  <sheetViews>
    <sheetView topLeftCell="A64" zoomScale="85" zoomScaleNormal="85" workbookViewId="0">
      <selection activeCell="O5" sqref="O5:O87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活动中心2020年12月12日分包贡献明细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322"/>
      <c r="Q1" s="322"/>
      <c r="R1" s="322"/>
      <c r="S1" s="38" t="s">
        <v>104</v>
      </c>
      <c r="T1" s="5">
        <v>64</v>
      </c>
      <c r="U1" s="3"/>
      <c r="V1" s="3"/>
      <c r="W1" s="3"/>
      <c r="X1" s="3"/>
    </row>
    <row r="2" spans="1:24" ht="135" customHeight="1">
      <c r="A2" s="590" t="s">
        <v>423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323"/>
      <c r="Q2" s="323"/>
      <c r="R2" s="323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324" t="s">
        <v>114</v>
      </c>
      <c r="F3" s="325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21"/>
      <c r="Q3" s="321"/>
      <c r="R3" s="321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319" t="s">
        <v>11</v>
      </c>
      <c r="B4" s="320" t="s">
        <v>167</v>
      </c>
      <c r="C4" s="319" t="s">
        <v>12</v>
      </c>
      <c r="D4" s="319" t="s">
        <v>13</v>
      </c>
      <c r="E4" s="11" t="s">
        <v>253</v>
      </c>
      <c r="F4" s="12" t="s">
        <v>424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320" t="s">
        <v>171</v>
      </c>
      <c r="M4" s="32" t="s">
        <v>23</v>
      </c>
      <c r="N4" s="320" t="s">
        <v>22</v>
      </c>
      <c r="O4" s="320" t="s">
        <v>172</v>
      </c>
      <c r="P4" s="320" t="s">
        <v>115</v>
      </c>
      <c r="Q4" s="320" t="s">
        <v>116</v>
      </c>
      <c r="R4" s="320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49</v>
      </c>
      <c r="B5" s="13">
        <v>311361673</v>
      </c>
      <c r="C5" s="223" t="s">
        <v>358</v>
      </c>
      <c r="D5" s="336" t="s">
        <v>95</v>
      </c>
      <c r="E5" s="16">
        <v>2</v>
      </c>
      <c r="F5" s="16">
        <v>1</v>
      </c>
      <c r="G5" s="23" t="s">
        <v>335</v>
      </c>
      <c r="H5" s="18">
        <f t="shared" ref="H5:H36" si="0">E5+IF(E5&gt;2,(E5-2)*0.5,0)</f>
        <v>2</v>
      </c>
      <c r="I5" s="16">
        <f>IF(F5&gt;0,1,0)*$T$14</f>
        <v>1.2</v>
      </c>
      <c r="J5" s="16">
        <v>0</v>
      </c>
      <c r="K5" s="16">
        <f t="shared" ref="K5:K36" si="1">SUM(I5+H5+J5)</f>
        <v>3.2</v>
      </c>
      <c r="L5" s="33">
        <v>20.550000000000004</v>
      </c>
      <c r="M5" s="34">
        <f t="shared" ref="M5:M36" si="2">K5+L5</f>
        <v>23.750000000000004</v>
      </c>
      <c r="N5" s="35">
        <f t="shared" ref="N5:N26" si="3">VLOOKUP(G5,$S$3:$T$10,2,FALSE)</f>
        <v>4.375</v>
      </c>
      <c r="O5" s="36">
        <f t="shared" ref="O5:O36" si="4">M5-N5</f>
        <v>19.375000000000004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221</v>
      </c>
      <c r="B6" s="13">
        <v>790956883</v>
      </c>
      <c r="C6" s="222" t="s">
        <v>428</v>
      </c>
      <c r="D6" s="2"/>
      <c r="E6" s="16">
        <v>4</v>
      </c>
      <c r="F6" s="16">
        <v>1</v>
      </c>
      <c r="G6" s="19" t="s">
        <v>333</v>
      </c>
      <c r="H6" s="18">
        <f t="shared" si="0"/>
        <v>5</v>
      </c>
      <c r="I6" s="16">
        <f t="shared" ref="I6:I37" si="5">F6*$T$14</f>
        <v>1.2</v>
      </c>
      <c r="J6" s="16">
        <v>0</v>
      </c>
      <c r="K6" s="16">
        <f t="shared" si="1"/>
        <v>6.2</v>
      </c>
      <c r="L6" s="33">
        <v>11.059687499999999</v>
      </c>
      <c r="M6" s="34">
        <f t="shared" si="2"/>
        <v>17.259687499999998</v>
      </c>
      <c r="N6" s="35">
        <f t="shared" si="3"/>
        <v>8.125</v>
      </c>
      <c r="O6" s="36">
        <f t="shared" si="4"/>
        <v>9.1346874999999983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3">
        <v>218</v>
      </c>
      <c r="B7" s="13">
        <v>1804880865</v>
      </c>
      <c r="C7" s="222" t="s">
        <v>425</v>
      </c>
      <c r="D7" s="334"/>
      <c r="E7" s="16">
        <v>4</v>
      </c>
      <c r="F7" s="16">
        <v>1</v>
      </c>
      <c r="G7" s="19" t="s">
        <v>333</v>
      </c>
      <c r="H7" s="18">
        <f t="shared" si="0"/>
        <v>5</v>
      </c>
      <c r="I7" s="16">
        <f t="shared" si="5"/>
        <v>1.2</v>
      </c>
      <c r="J7" s="16">
        <v>0</v>
      </c>
      <c r="K7" s="16">
        <f t="shared" si="1"/>
        <v>6.2</v>
      </c>
      <c r="L7" s="33">
        <v>10.95</v>
      </c>
      <c r="M7" s="34">
        <f t="shared" si="2"/>
        <v>17.149999999999999</v>
      </c>
      <c r="N7" s="35">
        <f t="shared" si="3"/>
        <v>8.125</v>
      </c>
      <c r="O7" s="36">
        <f t="shared" si="4"/>
        <v>9.0249999999999986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4">
        <v>46</v>
      </c>
      <c r="B8" s="13">
        <v>2109182835</v>
      </c>
      <c r="C8" s="222" t="s">
        <v>357</v>
      </c>
      <c r="D8" s="222" t="s">
        <v>92</v>
      </c>
      <c r="E8" s="16">
        <v>3</v>
      </c>
      <c r="F8" s="16">
        <v>1</v>
      </c>
      <c r="G8" s="19" t="s">
        <v>333</v>
      </c>
      <c r="H8" s="18">
        <f t="shared" si="0"/>
        <v>3.5</v>
      </c>
      <c r="I8" s="16">
        <f t="shared" si="5"/>
        <v>1.2</v>
      </c>
      <c r="J8" s="16">
        <v>0</v>
      </c>
      <c r="K8" s="16">
        <f t="shared" si="1"/>
        <v>4.7</v>
      </c>
      <c r="L8" s="33">
        <v>12.275</v>
      </c>
      <c r="M8" s="34">
        <f t="shared" si="2"/>
        <v>16.975000000000001</v>
      </c>
      <c r="N8" s="35">
        <f t="shared" si="3"/>
        <v>8.125</v>
      </c>
      <c r="O8" s="36">
        <f t="shared" si="4"/>
        <v>8.8500000000000014</v>
      </c>
      <c r="P8" s="18"/>
      <c r="Q8" s="18"/>
      <c r="R8" s="18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20.25">
      <c r="A9" s="13">
        <v>220</v>
      </c>
      <c r="B9" s="13">
        <v>353335311</v>
      </c>
      <c r="C9" s="222" t="s">
        <v>427</v>
      </c>
      <c r="D9" s="224"/>
      <c r="E9" s="16">
        <v>4</v>
      </c>
      <c r="F9" s="16">
        <v>1</v>
      </c>
      <c r="G9" s="19" t="s">
        <v>333</v>
      </c>
      <c r="H9" s="18">
        <f t="shared" si="0"/>
        <v>5</v>
      </c>
      <c r="I9" s="16">
        <f t="shared" si="5"/>
        <v>1.2</v>
      </c>
      <c r="J9" s="16">
        <v>0</v>
      </c>
      <c r="K9" s="16">
        <f t="shared" si="1"/>
        <v>6.2</v>
      </c>
      <c r="L9" s="33">
        <v>10.6373046875</v>
      </c>
      <c r="M9" s="34">
        <f t="shared" si="2"/>
        <v>16.837304687500001</v>
      </c>
      <c r="N9" s="35">
        <f t="shared" si="3"/>
        <v>8.125</v>
      </c>
      <c r="O9" s="36">
        <f t="shared" si="4"/>
        <v>8.7123046875000014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178</v>
      </c>
      <c r="B10" s="13">
        <v>1059185275</v>
      </c>
      <c r="C10" s="222" t="s">
        <v>372</v>
      </c>
      <c r="D10" s="334"/>
      <c r="E10" s="16">
        <v>3</v>
      </c>
      <c r="F10" s="16">
        <v>1</v>
      </c>
      <c r="G10" s="19" t="s">
        <v>333</v>
      </c>
      <c r="H10" s="18">
        <f t="shared" si="0"/>
        <v>3.5</v>
      </c>
      <c r="I10" s="16">
        <f t="shared" si="5"/>
        <v>1.2</v>
      </c>
      <c r="J10" s="16">
        <v>0</v>
      </c>
      <c r="K10" s="16">
        <f t="shared" si="1"/>
        <v>4.7</v>
      </c>
      <c r="L10" s="33">
        <v>12.074999999999999</v>
      </c>
      <c r="M10" s="34">
        <f t="shared" si="2"/>
        <v>16.774999999999999</v>
      </c>
      <c r="N10" s="35">
        <f t="shared" si="3"/>
        <v>8.125</v>
      </c>
      <c r="O10" s="36">
        <f t="shared" si="4"/>
        <v>8.6499999999999986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210</v>
      </c>
      <c r="B11" s="13">
        <v>1675792665</v>
      </c>
      <c r="C11" s="222" t="s">
        <v>403</v>
      </c>
      <c r="D11" s="334"/>
      <c r="E11" s="16">
        <v>3</v>
      </c>
      <c r="F11" s="16">
        <v>1</v>
      </c>
      <c r="G11" s="22" t="s">
        <v>334</v>
      </c>
      <c r="H11" s="18">
        <f t="shared" si="0"/>
        <v>3.5</v>
      </c>
      <c r="I11" s="16">
        <f t="shared" si="5"/>
        <v>1.2</v>
      </c>
      <c r="J11" s="16">
        <v>0</v>
      </c>
      <c r="K11" s="16">
        <f t="shared" si="1"/>
        <v>4.7</v>
      </c>
      <c r="L11" s="33">
        <v>11.624999999999996</v>
      </c>
      <c r="M11" s="34">
        <f t="shared" si="2"/>
        <v>16.324999999999996</v>
      </c>
      <c r="N11" s="35">
        <f t="shared" si="3"/>
        <v>6.25</v>
      </c>
      <c r="O11" s="36">
        <f t="shared" si="4"/>
        <v>10.074999999999996</v>
      </c>
      <c r="P11" s="4"/>
      <c r="Q11" s="4"/>
      <c r="R11" s="4"/>
      <c r="S11" s="50"/>
    </row>
    <row r="12" spans="1:24" s="1" customFormat="1" ht="18.75">
      <c r="A12" s="14">
        <v>10</v>
      </c>
      <c r="B12" s="13">
        <v>2108977014</v>
      </c>
      <c r="C12" s="222" t="s">
        <v>353</v>
      </c>
      <c r="D12" s="222" t="s">
        <v>49</v>
      </c>
      <c r="E12" s="16">
        <v>4</v>
      </c>
      <c r="F12" s="16">
        <v>1</v>
      </c>
      <c r="G12" s="22" t="s">
        <v>334</v>
      </c>
      <c r="H12" s="18">
        <f t="shared" si="0"/>
        <v>5</v>
      </c>
      <c r="I12" s="16">
        <f t="shared" si="5"/>
        <v>1.2</v>
      </c>
      <c r="J12" s="16">
        <v>0</v>
      </c>
      <c r="K12" s="16">
        <f t="shared" si="1"/>
        <v>6.2</v>
      </c>
      <c r="L12" s="33">
        <v>9.33</v>
      </c>
      <c r="M12" s="34">
        <f t="shared" si="2"/>
        <v>15.530000000000001</v>
      </c>
      <c r="N12" s="35">
        <f t="shared" si="3"/>
        <v>6.25</v>
      </c>
      <c r="O12" s="36">
        <f t="shared" si="4"/>
        <v>9.2800000000000011</v>
      </c>
      <c r="P12" s="18"/>
      <c r="Q12" s="18"/>
      <c r="R12" s="18"/>
      <c r="S12" s="51" t="s">
        <v>209</v>
      </c>
      <c r="T12" s="1">
        <v>15000</v>
      </c>
    </row>
    <row r="13" spans="1:24" s="2" customFormat="1" ht="18.75">
      <c r="A13" s="13">
        <v>198</v>
      </c>
      <c r="B13" s="13">
        <v>723448640</v>
      </c>
      <c r="C13" s="222" t="s">
        <v>389</v>
      </c>
      <c r="D13" s="334"/>
      <c r="E13" s="16">
        <v>3</v>
      </c>
      <c r="F13" s="16">
        <v>1</v>
      </c>
      <c r="G13" s="22" t="s">
        <v>334</v>
      </c>
      <c r="H13" s="18">
        <f t="shared" si="0"/>
        <v>3.5</v>
      </c>
      <c r="I13" s="16">
        <f t="shared" si="5"/>
        <v>1.2</v>
      </c>
      <c r="J13" s="16">
        <v>0</v>
      </c>
      <c r="K13" s="16">
        <f t="shared" si="1"/>
        <v>4.7</v>
      </c>
      <c r="L13" s="33">
        <v>10.387499999999999</v>
      </c>
      <c r="M13" s="34">
        <f t="shared" si="2"/>
        <v>15.087499999999999</v>
      </c>
      <c r="N13" s="35">
        <f t="shared" si="3"/>
        <v>6.25</v>
      </c>
      <c r="O13" s="36">
        <f t="shared" si="4"/>
        <v>8.8374999999999986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174</v>
      </c>
      <c r="B14" s="13">
        <v>775720958</v>
      </c>
      <c r="C14" s="222" t="s">
        <v>397</v>
      </c>
      <c r="D14" s="222" t="s">
        <v>327</v>
      </c>
      <c r="E14" s="16">
        <v>2</v>
      </c>
      <c r="F14" s="16">
        <v>1</v>
      </c>
      <c r="G14" s="22" t="s">
        <v>334</v>
      </c>
      <c r="H14" s="18">
        <f t="shared" si="0"/>
        <v>2</v>
      </c>
      <c r="I14" s="16">
        <f t="shared" si="5"/>
        <v>1.2</v>
      </c>
      <c r="J14" s="16">
        <v>0</v>
      </c>
      <c r="K14" s="16">
        <f t="shared" si="1"/>
        <v>3.2</v>
      </c>
      <c r="L14" s="33">
        <v>11.787499999999998</v>
      </c>
      <c r="M14" s="34">
        <f t="shared" si="2"/>
        <v>14.987499999999997</v>
      </c>
      <c r="N14" s="35">
        <f t="shared" si="3"/>
        <v>6.25</v>
      </c>
      <c r="O14" s="36">
        <f t="shared" si="4"/>
        <v>8.7374999999999972</v>
      </c>
      <c r="P14" s="4"/>
      <c r="Q14" s="4"/>
      <c r="R14" s="4"/>
      <c r="S14" s="54" t="s">
        <v>256</v>
      </c>
      <c r="T14" s="53">
        <v>1.2</v>
      </c>
      <c r="U14" s="1"/>
      <c r="V14" s="1"/>
      <c r="W14" s="1"/>
      <c r="X14" s="1"/>
    </row>
    <row r="15" spans="1:24" s="2" customFormat="1" ht="18.75">
      <c r="A15" s="13">
        <v>184</v>
      </c>
      <c r="B15" s="13">
        <v>1814130074</v>
      </c>
      <c r="C15" s="222" t="s">
        <v>375</v>
      </c>
      <c r="D15" s="334"/>
      <c r="E15" s="16">
        <v>2</v>
      </c>
      <c r="F15" s="16">
        <v>1</v>
      </c>
      <c r="G15" s="22" t="s">
        <v>334</v>
      </c>
      <c r="H15" s="18">
        <f t="shared" si="0"/>
        <v>2</v>
      </c>
      <c r="I15" s="16">
        <f t="shared" si="5"/>
        <v>1.2</v>
      </c>
      <c r="J15" s="16">
        <v>0</v>
      </c>
      <c r="K15" s="16">
        <f t="shared" si="1"/>
        <v>3.2</v>
      </c>
      <c r="L15" s="33">
        <v>11.649999999999999</v>
      </c>
      <c r="M15" s="34">
        <f t="shared" si="2"/>
        <v>14.849999999999998</v>
      </c>
      <c r="N15" s="35">
        <f t="shared" si="3"/>
        <v>6.25</v>
      </c>
      <c r="O15" s="36">
        <f t="shared" si="4"/>
        <v>8.5999999999999979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116</v>
      </c>
      <c r="B16" s="13">
        <v>2122596917</v>
      </c>
      <c r="C16" s="222" t="s">
        <v>362</v>
      </c>
      <c r="D16" s="222" t="s">
        <v>217</v>
      </c>
      <c r="E16" s="16">
        <v>2</v>
      </c>
      <c r="F16" s="16">
        <v>1</v>
      </c>
      <c r="G16" s="23" t="s">
        <v>335</v>
      </c>
      <c r="H16" s="18">
        <f t="shared" si="0"/>
        <v>2</v>
      </c>
      <c r="I16" s="16">
        <f t="shared" si="5"/>
        <v>1.2</v>
      </c>
      <c r="J16" s="16">
        <v>0</v>
      </c>
      <c r="K16" s="16">
        <f t="shared" si="1"/>
        <v>3.2</v>
      </c>
      <c r="L16" s="33">
        <v>11.5625</v>
      </c>
      <c r="M16" s="34">
        <f t="shared" si="2"/>
        <v>14.762499999999999</v>
      </c>
      <c r="N16" s="35">
        <f t="shared" si="3"/>
        <v>4.375</v>
      </c>
      <c r="O16" s="36">
        <f t="shared" si="4"/>
        <v>10.387499999999999</v>
      </c>
      <c r="P16" s="18"/>
      <c r="Q16" s="18"/>
      <c r="R16" s="48"/>
      <c r="S16" s="1" t="s">
        <v>213</v>
      </c>
      <c r="T16" s="53">
        <v>12</v>
      </c>
      <c r="U16" s="1"/>
      <c r="V16" s="1"/>
      <c r="W16" s="1"/>
      <c r="X16" s="1"/>
    </row>
    <row r="17" spans="1:24" s="2" customFormat="1" ht="20.25">
      <c r="A17" s="13">
        <v>213</v>
      </c>
      <c r="B17" s="13">
        <v>311361673</v>
      </c>
      <c r="C17" s="222" t="s">
        <v>349</v>
      </c>
      <c r="E17" s="16">
        <v>2</v>
      </c>
      <c r="F17" s="16">
        <v>1</v>
      </c>
      <c r="G17" s="23" t="s">
        <v>335</v>
      </c>
      <c r="H17" s="18">
        <f t="shared" si="0"/>
        <v>2</v>
      </c>
      <c r="I17" s="16">
        <f t="shared" si="5"/>
        <v>1.2</v>
      </c>
      <c r="J17" s="16">
        <v>0</v>
      </c>
      <c r="K17" s="16">
        <f t="shared" si="1"/>
        <v>3.2</v>
      </c>
      <c r="L17" s="33">
        <v>11.324999999999996</v>
      </c>
      <c r="M17" s="34">
        <f t="shared" si="2"/>
        <v>14.524999999999995</v>
      </c>
      <c r="N17" s="35">
        <f t="shared" si="3"/>
        <v>4.375</v>
      </c>
      <c r="O17" s="36">
        <f t="shared" si="4"/>
        <v>10.149999999999995</v>
      </c>
      <c r="P17" s="4"/>
      <c r="Q17" s="4"/>
      <c r="R17" s="4"/>
      <c r="S17" s="1" t="s">
        <v>214</v>
      </c>
      <c r="T17" s="53">
        <v>12</v>
      </c>
      <c r="U17" s="1"/>
      <c r="V17" s="1"/>
      <c r="W17" s="1"/>
      <c r="X17" s="1"/>
    </row>
    <row r="18" spans="1:24" s="2" customFormat="1" ht="18.75">
      <c r="A18" s="13">
        <v>212</v>
      </c>
      <c r="B18" s="13">
        <v>2133045883</v>
      </c>
      <c r="C18" s="222" t="s">
        <v>405</v>
      </c>
      <c r="D18" s="334"/>
      <c r="E18" s="16">
        <v>3</v>
      </c>
      <c r="F18" s="16">
        <v>1</v>
      </c>
      <c r="G18" s="23" t="s">
        <v>335</v>
      </c>
      <c r="H18" s="18">
        <f t="shared" si="0"/>
        <v>3.5</v>
      </c>
      <c r="I18" s="16">
        <f t="shared" si="5"/>
        <v>1.2</v>
      </c>
      <c r="J18" s="16">
        <v>0</v>
      </c>
      <c r="K18" s="16">
        <f t="shared" si="1"/>
        <v>4.7</v>
      </c>
      <c r="L18" s="33">
        <v>9.6999999999999993</v>
      </c>
      <c r="M18" s="34">
        <f t="shared" si="2"/>
        <v>14.399999999999999</v>
      </c>
      <c r="N18" s="35">
        <f t="shared" si="3"/>
        <v>4.375</v>
      </c>
      <c r="O18" s="36">
        <f t="shared" si="4"/>
        <v>10.024999999999999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3">
        <v>191</v>
      </c>
      <c r="B19" s="13">
        <v>1037173857</v>
      </c>
      <c r="C19" s="222" t="s">
        <v>382</v>
      </c>
      <c r="D19" s="334"/>
      <c r="E19" s="16">
        <v>1</v>
      </c>
      <c r="F19" s="16">
        <v>1</v>
      </c>
      <c r="G19" s="23" t="s">
        <v>335</v>
      </c>
      <c r="H19" s="18">
        <f t="shared" si="0"/>
        <v>1</v>
      </c>
      <c r="I19" s="16">
        <f t="shared" si="5"/>
        <v>1.2</v>
      </c>
      <c r="J19" s="16">
        <v>0</v>
      </c>
      <c r="K19" s="16">
        <f t="shared" si="1"/>
        <v>2.2000000000000002</v>
      </c>
      <c r="L19" s="33">
        <v>11.424999999999997</v>
      </c>
      <c r="M19" s="34">
        <f t="shared" si="2"/>
        <v>13.624999999999996</v>
      </c>
      <c r="N19" s="35">
        <f t="shared" si="3"/>
        <v>4.375</v>
      </c>
      <c r="O19" s="36">
        <f t="shared" si="4"/>
        <v>9.2499999999999964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3">
        <v>197</v>
      </c>
      <c r="B20" s="13">
        <v>2012003193</v>
      </c>
      <c r="C20" s="222" t="s">
        <v>388</v>
      </c>
      <c r="D20" s="334"/>
      <c r="E20" s="16">
        <v>2</v>
      </c>
      <c r="F20" s="16">
        <v>1</v>
      </c>
      <c r="G20" s="57" t="s">
        <v>187</v>
      </c>
      <c r="H20" s="18">
        <f t="shared" si="0"/>
        <v>2</v>
      </c>
      <c r="I20" s="16">
        <f t="shared" si="5"/>
        <v>1.2</v>
      </c>
      <c r="J20" s="16">
        <v>0</v>
      </c>
      <c r="K20" s="16">
        <f t="shared" si="1"/>
        <v>3.2</v>
      </c>
      <c r="L20" s="33">
        <v>10.399999999999999</v>
      </c>
      <c r="M20" s="34">
        <f t="shared" si="2"/>
        <v>13.599999999999998</v>
      </c>
      <c r="N20" s="35">
        <f t="shared" si="3"/>
        <v>0</v>
      </c>
      <c r="O20" s="36">
        <f t="shared" si="4"/>
        <v>13.599999999999998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3">
        <v>183</v>
      </c>
      <c r="B21" s="13">
        <v>1250030371</v>
      </c>
      <c r="C21" s="222" t="s">
        <v>411</v>
      </c>
      <c r="D21" s="222" t="s">
        <v>406</v>
      </c>
      <c r="E21" s="16">
        <v>4</v>
      </c>
      <c r="F21" s="16">
        <v>1</v>
      </c>
      <c r="G21" s="57" t="s">
        <v>187</v>
      </c>
      <c r="H21" s="18">
        <f t="shared" si="0"/>
        <v>5</v>
      </c>
      <c r="I21" s="16">
        <f t="shared" si="5"/>
        <v>1.2</v>
      </c>
      <c r="J21" s="16">
        <v>0</v>
      </c>
      <c r="K21" s="16">
        <f t="shared" si="1"/>
        <v>6.2</v>
      </c>
      <c r="L21" s="33">
        <v>6.7624999999999993</v>
      </c>
      <c r="M21" s="34">
        <f t="shared" si="2"/>
        <v>12.962499999999999</v>
      </c>
      <c r="N21" s="35">
        <f t="shared" si="3"/>
        <v>0</v>
      </c>
      <c r="O21" s="36">
        <f t="shared" si="4"/>
        <v>12.962499999999999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4">
        <v>92</v>
      </c>
      <c r="B22" s="13">
        <v>1367873925</v>
      </c>
      <c r="C22" s="222" t="s">
        <v>398</v>
      </c>
      <c r="D22" s="222" t="s">
        <v>191</v>
      </c>
      <c r="E22" s="16">
        <v>2</v>
      </c>
      <c r="F22" s="16">
        <v>1</v>
      </c>
      <c r="G22" s="57" t="s">
        <v>187</v>
      </c>
      <c r="H22" s="18">
        <f t="shared" si="0"/>
        <v>2</v>
      </c>
      <c r="I22" s="16">
        <f t="shared" si="5"/>
        <v>1.2</v>
      </c>
      <c r="J22" s="16">
        <v>0</v>
      </c>
      <c r="K22" s="16">
        <f t="shared" si="1"/>
        <v>3.2</v>
      </c>
      <c r="L22" s="33">
        <v>9.6999999999999993</v>
      </c>
      <c r="M22" s="34">
        <f t="shared" si="2"/>
        <v>12.899999999999999</v>
      </c>
      <c r="N22" s="35">
        <f t="shared" si="3"/>
        <v>0</v>
      </c>
      <c r="O22" s="36">
        <f t="shared" si="4"/>
        <v>12.899999999999999</v>
      </c>
      <c r="P22" s="18"/>
      <c r="Q22" s="18"/>
      <c r="R22" s="47"/>
      <c r="S22" s="1"/>
      <c r="T22" s="1"/>
      <c r="U22" s="1"/>
      <c r="V22" s="1"/>
      <c r="W22" s="1"/>
      <c r="X22" s="1"/>
    </row>
    <row r="23" spans="1:24" s="1" customFormat="1" ht="18.75">
      <c r="A23" s="13">
        <v>141</v>
      </c>
      <c r="B23" s="13">
        <v>1190305158</v>
      </c>
      <c r="C23" s="222" t="s">
        <v>261</v>
      </c>
      <c r="D23" s="224"/>
      <c r="E23" s="16">
        <v>3</v>
      </c>
      <c r="F23" s="16">
        <v>0</v>
      </c>
      <c r="G23" s="57" t="s">
        <v>187</v>
      </c>
      <c r="H23" s="18">
        <f t="shared" si="0"/>
        <v>3.5</v>
      </c>
      <c r="I23" s="16">
        <f t="shared" si="5"/>
        <v>0</v>
      </c>
      <c r="J23" s="16">
        <v>0</v>
      </c>
      <c r="K23" s="16">
        <f t="shared" si="1"/>
        <v>3.5</v>
      </c>
      <c r="L23" s="33">
        <v>9.3000000000000007</v>
      </c>
      <c r="M23" s="34">
        <f t="shared" si="2"/>
        <v>12.8</v>
      </c>
      <c r="N23" s="35">
        <f t="shared" si="3"/>
        <v>0</v>
      </c>
      <c r="O23" s="36">
        <f t="shared" si="4"/>
        <v>12.8</v>
      </c>
      <c r="P23" s="18"/>
      <c r="Q23" s="18"/>
      <c r="R23" s="47"/>
    </row>
    <row r="24" spans="1:24" s="1" customFormat="1" ht="18.75">
      <c r="A24" s="13">
        <v>202</v>
      </c>
      <c r="B24" s="13">
        <v>471245585</v>
      </c>
      <c r="C24" s="222" t="s">
        <v>392</v>
      </c>
      <c r="D24" s="334"/>
      <c r="E24" s="16">
        <v>4</v>
      </c>
      <c r="F24" s="16">
        <v>1</v>
      </c>
      <c r="G24" s="57" t="s">
        <v>187</v>
      </c>
      <c r="H24" s="18">
        <f t="shared" si="0"/>
        <v>5</v>
      </c>
      <c r="I24" s="16">
        <f t="shared" si="5"/>
        <v>1.2</v>
      </c>
      <c r="J24" s="16">
        <v>0</v>
      </c>
      <c r="K24" s="16">
        <f t="shared" si="1"/>
        <v>6.2</v>
      </c>
      <c r="L24" s="33">
        <v>6.5875000000000021</v>
      </c>
      <c r="M24" s="34">
        <f t="shared" si="2"/>
        <v>12.787500000000001</v>
      </c>
      <c r="N24" s="35">
        <f t="shared" si="3"/>
        <v>0</v>
      </c>
      <c r="O24" s="36">
        <f t="shared" si="4"/>
        <v>12.787500000000001</v>
      </c>
      <c r="P24" s="4"/>
      <c r="Q24" s="4"/>
      <c r="R24" s="4"/>
    </row>
    <row r="25" spans="1:24" s="1" customFormat="1" ht="18.75">
      <c r="A25" s="14">
        <v>26</v>
      </c>
      <c r="B25" s="13">
        <v>1754932067</v>
      </c>
      <c r="C25" s="222" t="s">
        <v>354</v>
      </c>
      <c r="D25" s="222" t="s">
        <v>72</v>
      </c>
      <c r="E25" s="16">
        <v>4</v>
      </c>
      <c r="F25" s="16">
        <v>1</v>
      </c>
      <c r="G25" s="57" t="s">
        <v>187</v>
      </c>
      <c r="H25" s="18">
        <f t="shared" si="0"/>
        <v>5</v>
      </c>
      <c r="I25" s="16">
        <f t="shared" si="5"/>
        <v>1.2</v>
      </c>
      <c r="J25" s="16">
        <v>0</v>
      </c>
      <c r="K25" s="16">
        <f t="shared" si="1"/>
        <v>6.2</v>
      </c>
      <c r="L25" s="33">
        <v>6.0750000000000028</v>
      </c>
      <c r="M25" s="34">
        <f t="shared" si="2"/>
        <v>12.275000000000002</v>
      </c>
      <c r="N25" s="35">
        <f t="shared" si="3"/>
        <v>0</v>
      </c>
      <c r="O25" s="36">
        <f t="shared" si="4"/>
        <v>12.275000000000002</v>
      </c>
      <c r="P25" s="18"/>
      <c r="Q25" s="18"/>
      <c r="R25" s="18"/>
    </row>
    <row r="26" spans="1:24" s="1" customFormat="1" ht="18.75" customHeight="1">
      <c r="A26" s="13">
        <v>196</v>
      </c>
      <c r="B26" s="13">
        <v>1065641844</v>
      </c>
      <c r="C26" s="222" t="s">
        <v>387</v>
      </c>
      <c r="D26" s="334"/>
      <c r="E26" s="16">
        <v>2</v>
      </c>
      <c r="F26" s="16">
        <v>1</v>
      </c>
      <c r="G26" s="57" t="s">
        <v>187</v>
      </c>
      <c r="H26" s="18">
        <f t="shared" si="0"/>
        <v>2</v>
      </c>
      <c r="I26" s="16">
        <f t="shared" si="5"/>
        <v>1.2</v>
      </c>
      <c r="J26" s="16">
        <v>0</v>
      </c>
      <c r="K26" s="16">
        <f t="shared" si="1"/>
        <v>3.2</v>
      </c>
      <c r="L26" s="33">
        <v>9.0750000000000011</v>
      </c>
      <c r="M26" s="34">
        <f t="shared" si="2"/>
        <v>12.275000000000002</v>
      </c>
      <c r="N26" s="35">
        <f t="shared" si="3"/>
        <v>0</v>
      </c>
      <c r="O26" s="36">
        <f t="shared" si="4"/>
        <v>12.275000000000002</v>
      </c>
      <c r="P26" s="4"/>
      <c r="Q26" s="4"/>
      <c r="R26" s="4"/>
    </row>
    <row r="27" spans="1:24" s="1" customFormat="1" ht="18.75">
      <c r="A27" s="13">
        <v>188</v>
      </c>
      <c r="B27" s="13">
        <v>1504984957</v>
      </c>
      <c r="C27" s="222" t="s">
        <v>379</v>
      </c>
      <c r="D27" s="334"/>
      <c r="E27" s="16">
        <v>0</v>
      </c>
      <c r="F27" s="16">
        <v>0</v>
      </c>
      <c r="G27" s="57" t="s">
        <v>187</v>
      </c>
      <c r="H27" s="18">
        <f t="shared" si="0"/>
        <v>0</v>
      </c>
      <c r="I27" s="16">
        <f t="shared" si="5"/>
        <v>0</v>
      </c>
      <c r="J27" s="16">
        <v>0</v>
      </c>
      <c r="K27" s="16">
        <f t="shared" si="1"/>
        <v>0</v>
      </c>
      <c r="L27" s="33">
        <v>12.262499999999996</v>
      </c>
      <c r="M27" s="34">
        <f t="shared" si="2"/>
        <v>12.262499999999996</v>
      </c>
      <c r="N27" s="35">
        <f>VLOOKUP(G26,$S$3:$T$10,2,FALSE)</f>
        <v>0</v>
      </c>
      <c r="O27" s="36">
        <f t="shared" si="4"/>
        <v>12.262499999999996</v>
      </c>
      <c r="P27" s="4"/>
      <c r="Q27" s="4"/>
      <c r="R27" s="4"/>
    </row>
    <row r="28" spans="1:24" s="1" customFormat="1" ht="18.75">
      <c r="A28" s="13">
        <v>209</v>
      </c>
      <c r="B28" s="13">
        <v>1525950050</v>
      </c>
      <c r="C28" s="222" t="s">
        <v>408</v>
      </c>
      <c r="D28" s="222" t="s">
        <v>402</v>
      </c>
      <c r="E28" s="16">
        <v>1</v>
      </c>
      <c r="F28" s="16">
        <v>1</v>
      </c>
      <c r="G28" s="57" t="s">
        <v>187</v>
      </c>
      <c r="H28" s="18">
        <f t="shared" si="0"/>
        <v>1</v>
      </c>
      <c r="I28" s="16">
        <f t="shared" si="5"/>
        <v>1.2</v>
      </c>
      <c r="J28" s="16">
        <v>0</v>
      </c>
      <c r="K28" s="16">
        <f t="shared" si="1"/>
        <v>2.2000000000000002</v>
      </c>
      <c r="L28" s="33">
        <v>9.9625000000000021</v>
      </c>
      <c r="M28" s="34">
        <f t="shared" si="2"/>
        <v>12.162500000000001</v>
      </c>
      <c r="N28" s="35">
        <f t="shared" ref="N28:N38" si="6">VLOOKUP(G28,$S$3:$T$10,2,FALSE)</f>
        <v>0</v>
      </c>
      <c r="O28" s="36">
        <f t="shared" si="4"/>
        <v>12.162500000000001</v>
      </c>
      <c r="P28" s="4"/>
      <c r="Q28" s="4"/>
      <c r="R28" s="4"/>
    </row>
    <row r="29" spans="1:24" s="2" customFormat="1" ht="20.25">
      <c r="A29" s="13">
        <v>186</v>
      </c>
      <c r="B29" s="13">
        <v>595953188</v>
      </c>
      <c r="C29" s="222" t="s">
        <v>429</v>
      </c>
      <c r="D29" s="222" t="s">
        <v>421</v>
      </c>
      <c r="E29" s="16">
        <v>4</v>
      </c>
      <c r="F29" s="16">
        <v>1</v>
      </c>
      <c r="G29" s="57" t="s">
        <v>187</v>
      </c>
      <c r="H29" s="18">
        <f t="shared" si="0"/>
        <v>5</v>
      </c>
      <c r="I29" s="16">
        <f t="shared" si="5"/>
        <v>1.2</v>
      </c>
      <c r="J29" s="16">
        <v>0</v>
      </c>
      <c r="K29" s="16">
        <f t="shared" si="1"/>
        <v>6.2</v>
      </c>
      <c r="L29" s="33">
        <v>5.6500000000000021</v>
      </c>
      <c r="M29" s="34">
        <f t="shared" si="2"/>
        <v>11.850000000000001</v>
      </c>
      <c r="N29" s="35">
        <f t="shared" si="6"/>
        <v>0</v>
      </c>
      <c r="O29" s="36">
        <f t="shared" si="4"/>
        <v>11.850000000000001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4">
        <v>82</v>
      </c>
      <c r="B30" s="13">
        <v>982362214</v>
      </c>
      <c r="C30" s="222" t="s">
        <v>360</v>
      </c>
      <c r="D30" s="222" t="s">
        <v>144</v>
      </c>
      <c r="E30" s="16">
        <v>4</v>
      </c>
      <c r="F30" s="16">
        <v>1</v>
      </c>
      <c r="G30" s="57" t="s">
        <v>187</v>
      </c>
      <c r="H30" s="18">
        <f t="shared" si="0"/>
        <v>5</v>
      </c>
      <c r="I30" s="16">
        <f t="shared" si="5"/>
        <v>1.2</v>
      </c>
      <c r="J30" s="16">
        <v>0</v>
      </c>
      <c r="K30" s="16">
        <f t="shared" si="1"/>
        <v>6.2</v>
      </c>
      <c r="L30" s="33">
        <v>5.587499999999995</v>
      </c>
      <c r="M30" s="34">
        <f t="shared" si="2"/>
        <v>11.787499999999994</v>
      </c>
      <c r="N30" s="35">
        <f t="shared" si="6"/>
        <v>0</v>
      </c>
      <c r="O30" s="36">
        <f t="shared" si="4"/>
        <v>11.787499999999994</v>
      </c>
      <c r="P30" s="18"/>
      <c r="Q30" s="18"/>
      <c r="R30" s="18"/>
      <c r="S30" s="1"/>
      <c r="T30" s="1"/>
      <c r="U30" s="1"/>
      <c r="V30" s="1"/>
      <c r="W30" s="1"/>
      <c r="X30" s="1"/>
    </row>
    <row r="31" spans="1:24" s="2" customFormat="1" ht="18.75">
      <c r="A31" s="13">
        <v>128</v>
      </c>
      <c r="B31" s="13">
        <v>1214614935</v>
      </c>
      <c r="C31" s="222" t="s">
        <v>365</v>
      </c>
      <c r="D31" s="336" t="s">
        <v>257</v>
      </c>
      <c r="E31" s="16">
        <v>4</v>
      </c>
      <c r="F31" s="16">
        <v>1</v>
      </c>
      <c r="G31" s="57" t="s">
        <v>187</v>
      </c>
      <c r="H31" s="18">
        <f t="shared" si="0"/>
        <v>5</v>
      </c>
      <c r="I31" s="16">
        <f t="shared" si="5"/>
        <v>1.2</v>
      </c>
      <c r="J31" s="16">
        <v>0</v>
      </c>
      <c r="K31" s="16">
        <f t="shared" si="1"/>
        <v>6.2</v>
      </c>
      <c r="L31" s="33">
        <v>5.5869999999999962</v>
      </c>
      <c r="M31" s="34">
        <f t="shared" si="2"/>
        <v>11.786999999999995</v>
      </c>
      <c r="N31" s="35">
        <f t="shared" si="6"/>
        <v>0</v>
      </c>
      <c r="O31" s="36">
        <f t="shared" si="4"/>
        <v>11.786999999999995</v>
      </c>
      <c r="P31" s="18"/>
      <c r="Q31" s="18"/>
      <c r="R31" s="47"/>
      <c r="S31" s="1"/>
      <c r="T31" s="1"/>
      <c r="U31" s="1"/>
      <c r="V31" s="1"/>
      <c r="W31" s="1"/>
      <c r="X31" s="1"/>
    </row>
    <row r="32" spans="1:24" s="2" customFormat="1" ht="18.75">
      <c r="A32" s="13">
        <v>215</v>
      </c>
      <c r="B32" s="13">
        <v>289805855</v>
      </c>
      <c r="C32" s="222" t="s">
        <v>417</v>
      </c>
      <c r="E32" s="16">
        <v>4</v>
      </c>
      <c r="F32" s="16">
        <v>1</v>
      </c>
      <c r="G32" s="57" t="s">
        <v>187</v>
      </c>
      <c r="H32" s="18">
        <f t="shared" si="0"/>
        <v>5</v>
      </c>
      <c r="I32" s="16">
        <f t="shared" si="5"/>
        <v>1.2</v>
      </c>
      <c r="J32" s="16">
        <v>0</v>
      </c>
      <c r="K32" s="16">
        <f t="shared" si="1"/>
        <v>6.2</v>
      </c>
      <c r="L32" s="33">
        <v>5.5425161290322542</v>
      </c>
      <c r="M32" s="34">
        <f t="shared" si="2"/>
        <v>11.742516129032254</v>
      </c>
      <c r="N32" s="35">
        <f t="shared" si="6"/>
        <v>0</v>
      </c>
      <c r="O32" s="36">
        <f t="shared" si="4"/>
        <v>11.742516129032254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4">
        <v>15</v>
      </c>
      <c r="B33" s="13">
        <v>388960345</v>
      </c>
      <c r="C33" s="223" t="s">
        <v>59</v>
      </c>
      <c r="D33" s="224"/>
      <c r="E33" s="16">
        <v>4</v>
      </c>
      <c r="F33" s="16">
        <v>1</v>
      </c>
      <c r="G33" s="57" t="s">
        <v>187</v>
      </c>
      <c r="H33" s="18">
        <f t="shared" si="0"/>
        <v>5</v>
      </c>
      <c r="I33" s="16">
        <f t="shared" si="5"/>
        <v>1.2</v>
      </c>
      <c r="J33" s="16">
        <v>0</v>
      </c>
      <c r="K33" s="16">
        <f t="shared" si="1"/>
        <v>6.2</v>
      </c>
      <c r="L33" s="33">
        <v>5.3250000000000028</v>
      </c>
      <c r="M33" s="34">
        <f t="shared" si="2"/>
        <v>11.525000000000002</v>
      </c>
      <c r="N33" s="35">
        <f t="shared" si="6"/>
        <v>0</v>
      </c>
      <c r="O33" s="36">
        <f t="shared" si="4"/>
        <v>11.525000000000002</v>
      </c>
      <c r="P33" s="18"/>
      <c r="Q33" s="18"/>
      <c r="R33" s="18"/>
      <c r="S33" s="1"/>
      <c r="T33" s="1"/>
      <c r="U33" s="1"/>
      <c r="V33" s="1"/>
      <c r="W33" s="1"/>
      <c r="X33" s="1"/>
    </row>
    <row r="34" spans="1:24" s="2" customFormat="1" ht="18.75">
      <c r="A34" s="13">
        <v>172</v>
      </c>
      <c r="B34" s="13">
        <v>724061220</v>
      </c>
      <c r="C34" s="222" t="s">
        <v>371</v>
      </c>
      <c r="D34" s="222" t="s">
        <v>330</v>
      </c>
      <c r="E34" s="16">
        <v>4</v>
      </c>
      <c r="F34" s="16">
        <v>1</v>
      </c>
      <c r="G34" s="57" t="s">
        <v>187</v>
      </c>
      <c r="H34" s="18">
        <f t="shared" si="0"/>
        <v>5</v>
      </c>
      <c r="I34" s="16">
        <f t="shared" si="5"/>
        <v>1.2</v>
      </c>
      <c r="J34" s="16">
        <v>0</v>
      </c>
      <c r="K34" s="16">
        <f t="shared" si="1"/>
        <v>6.2</v>
      </c>
      <c r="L34" s="33">
        <v>5.025500000000001</v>
      </c>
      <c r="M34" s="34">
        <f t="shared" si="2"/>
        <v>11.2255</v>
      </c>
      <c r="N34" s="35">
        <f t="shared" si="6"/>
        <v>0</v>
      </c>
      <c r="O34" s="36">
        <f t="shared" si="4"/>
        <v>11.2255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217</v>
      </c>
      <c r="B35" s="13">
        <v>331155825</v>
      </c>
      <c r="C35" s="295" t="s">
        <v>420</v>
      </c>
      <c r="E35" s="16">
        <v>4</v>
      </c>
      <c r="F35" s="16">
        <v>1</v>
      </c>
      <c r="G35" s="57" t="s">
        <v>187</v>
      </c>
      <c r="H35" s="18">
        <f t="shared" si="0"/>
        <v>5</v>
      </c>
      <c r="I35" s="16">
        <f t="shared" si="5"/>
        <v>1.2</v>
      </c>
      <c r="J35" s="16">
        <v>0</v>
      </c>
      <c r="K35" s="16">
        <f t="shared" si="1"/>
        <v>6.2</v>
      </c>
      <c r="L35" s="33">
        <v>4.9250000000000007</v>
      </c>
      <c r="M35" s="34">
        <f t="shared" si="2"/>
        <v>11.125</v>
      </c>
      <c r="N35" s="35">
        <f t="shared" si="6"/>
        <v>0</v>
      </c>
      <c r="O35" s="36">
        <f t="shared" si="4"/>
        <v>11.125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4">
        <v>5</v>
      </c>
      <c r="B36" s="13">
        <v>1044399218</v>
      </c>
      <c r="C36" s="222" t="s">
        <v>352</v>
      </c>
      <c r="D36" s="222" t="s">
        <v>39</v>
      </c>
      <c r="E36" s="16">
        <v>4</v>
      </c>
      <c r="F36" s="16">
        <v>1</v>
      </c>
      <c r="G36" s="57" t="s">
        <v>187</v>
      </c>
      <c r="H36" s="18">
        <f t="shared" si="0"/>
        <v>5</v>
      </c>
      <c r="I36" s="16">
        <f t="shared" si="5"/>
        <v>1.2</v>
      </c>
      <c r="J36" s="16">
        <v>0</v>
      </c>
      <c r="K36" s="16">
        <f t="shared" si="1"/>
        <v>6.2</v>
      </c>
      <c r="L36" s="33">
        <v>4.8999999999999986</v>
      </c>
      <c r="M36" s="34">
        <f t="shared" si="2"/>
        <v>11.099999999999998</v>
      </c>
      <c r="N36" s="35">
        <f t="shared" si="6"/>
        <v>0</v>
      </c>
      <c r="O36" s="36">
        <f t="shared" si="4"/>
        <v>11.099999999999998</v>
      </c>
      <c r="P36" s="18"/>
      <c r="Q36" s="18"/>
      <c r="R36" s="18"/>
      <c r="S36" s="1"/>
      <c r="T36" s="1"/>
      <c r="U36" s="1"/>
      <c r="V36" s="1"/>
      <c r="W36" s="1"/>
      <c r="X36" s="1"/>
    </row>
    <row r="37" spans="1:24" s="1" customFormat="1" ht="18.75">
      <c r="A37" s="13">
        <v>216</v>
      </c>
      <c r="B37" s="13">
        <v>395700385</v>
      </c>
      <c r="C37" s="222" t="s">
        <v>419</v>
      </c>
      <c r="D37" s="2"/>
      <c r="E37" s="16">
        <v>0</v>
      </c>
      <c r="F37" s="16">
        <v>1</v>
      </c>
      <c r="G37" s="57" t="s">
        <v>187</v>
      </c>
      <c r="H37" s="18">
        <f t="shared" ref="H37:H68" si="7">E37+IF(E37&gt;2,(E37-2)*0.5,0)</f>
        <v>0</v>
      </c>
      <c r="I37" s="16">
        <f t="shared" si="5"/>
        <v>1.2</v>
      </c>
      <c r="J37" s="16">
        <v>0</v>
      </c>
      <c r="K37" s="16">
        <f t="shared" ref="K37:K68" si="8">SUM(I37+H37+J37)</f>
        <v>1.2</v>
      </c>
      <c r="L37" s="33">
        <v>9.7564516129032253</v>
      </c>
      <c r="M37" s="34">
        <f t="shared" ref="M37:M68" si="9">K37+L37</f>
        <v>10.956451612903225</v>
      </c>
      <c r="N37" s="35">
        <f t="shared" si="6"/>
        <v>0</v>
      </c>
      <c r="O37" s="36">
        <f t="shared" ref="O37:O68" si="10">M37-N37</f>
        <v>10.956451612903225</v>
      </c>
      <c r="P37" s="4"/>
      <c r="Q37" s="4"/>
      <c r="R37" s="4"/>
    </row>
    <row r="38" spans="1:24" s="2" customFormat="1" ht="20.25">
      <c r="A38" s="13">
        <v>214</v>
      </c>
      <c r="B38" s="13">
        <v>2130976604</v>
      </c>
      <c r="C38" s="222" t="s">
        <v>410</v>
      </c>
      <c r="E38" s="16">
        <v>4</v>
      </c>
      <c r="F38" s="16">
        <v>1</v>
      </c>
      <c r="G38" s="57" t="s">
        <v>187</v>
      </c>
      <c r="H38" s="18">
        <f t="shared" si="7"/>
        <v>5</v>
      </c>
      <c r="I38" s="16">
        <f t="shared" ref="I38:I69" si="11">F38*$T$14</f>
        <v>1.2</v>
      </c>
      <c r="J38" s="16">
        <v>0</v>
      </c>
      <c r="K38" s="16">
        <f t="shared" si="8"/>
        <v>6.2</v>
      </c>
      <c r="L38" s="33">
        <v>4.7504999999999988</v>
      </c>
      <c r="M38" s="34">
        <f t="shared" si="9"/>
        <v>10.950499999999998</v>
      </c>
      <c r="N38" s="35">
        <f t="shared" si="6"/>
        <v>0</v>
      </c>
      <c r="O38" s="36">
        <f t="shared" si="10"/>
        <v>10.950499999999998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110</v>
      </c>
      <c r="B39" s="13">
        <v>1968703358</v>
      </c>
      <c r="C39" s="222" t="s">
        <v>361</v>
      </c>
      <c r="D39" s="222" t="s">
        <v>239</v>
      </c>
      <c r="E39" s="16">
        <v>4</v>
      </c>
      <c r="F39" s="16">
        <v>1</v>
      </c>
      <c r="G39" s="57" t="s">
        <v>187</v>
      </c>
      <c r="H39" s="18">
        <f t="shared" si="7"/>
        <v>5</v>
      </c>
      <c r="I39" s="16">
        <f t="shared" si="11"/>
        <v>1.2</v>
      </c>
      <c r="J39" s="16">
        <v>0</v>
      </c>
      <c r="K39" s="16">
        <f t="shared" si="8"/>
        <v>6.2</v>
      </c>
      <c r="L39" s="33">
        <v>4.4625000000000004</v>
      </c>
      <c r="M39" s="34">
        <f t="shared" si="9"/>
        <v>10.662500000000001</v>
      </c>
      <c r="N39" s="35">
        <f>VLOOKUP(G38,$S$3:$T$10,2,FALSE)</f>
        <v>0</v>
      </c>
      <c r="O39" s="36">
        <f t="shared" si="10"/>
        <v>10.662500000000001</v>
      </c>
      <c r="P39" s="18"/>
      <c r="Q39" s="18"/>
      <c r="R39" s="33"/>
    </row>
    <row r="40" spans="1:24" ht="18.75">
      <c r="A40" s="13">
        <v>167</v>
      </c>
      <c r="B40" s="13">
        <v>1173807161</v>
      </c>
      <c r="C40" s="222" t="s">
        <v>324</v>
      </c>
      <c r="D40" s="337"/>
      <c r="E40" s="16">
        <v>0</v>
      </c>
      <c r="F40" s="16">
        <v>1</v>
      </c>
      <c r="G40" s="57" t="s">
        <v>187</v>
      </c>
      <c r="H40" s="18">
        <f t="shared" si="7"/>
        <v>0</v>
      </c>
      <c r="I40" s="16">
        <f t="shared" si="11"/>
        <v>1.2</v>
      </c>
      <c r="J40" s="16">
        <v>0</v>
      </c>
      <c r="K40" s="16">
        <f t="shared" si="8"/>
        <v>1.2</v>
      </c>
      <c r="L40" s="33">
        <v>9.1</v>
      </c>
      <c r="M40" s="34">
        <f t="shared" si="9"/>
        <v>10.299999999999999</v>
      </c>
      <c r="N40" s="35">
        <f>VLOOKUP(G40,$S$3:$T$10,2,FALSE)</f>
        <v>0</v>
      </c>
      <c r="O40" s="36">
        <f t="shared" si="10"/>
        <v>10.299999999999999</v>
      </c>
      <c r="P40" s="4"/>
      <c r="Q40" s="4"/>
      <c r="R40" s="4"/>
    </row>
    <row r="41" spans="1:24" ht="18.75">
      <c r="A41" s="13">
        <v>189</v>
      </c>
      <c r="B41" s="13">
        <v>522812489</v>
      </c>
      <c r="C41" s="222" t="s">
        <v>380</v>
      </c>
      <c r="D41" s="334"/>
      <c r="E41" s="16">
        <v>3</v>
      </c>
      <c r="F41" s="16">
        <v>1</v>
      </c>
      <c r="G41" s="57" t="s">
        <v>187</v>
      </c>
      <c r="H41" s="18">
        <f t="shared" si="7"/>
        <v>3.5</v>
      </c>
      <c r="I41" s="16">
        <f t="shared" si="11"/>
        <v>1.2</v>
      </c>
      <c r="J41" s="16">
        <v>0</v>
      </c>
      <c r="K41" s="16">
        <f t="shared" si="8"/>
        <v>4.7</v>
      </c>
      <c r="L41" s="33">
        <v>5.5875000000000021</v>
      </c>
      <c r="M41" s="34">
        <f t="shared" si="9"/>
        <v>10.287500000000001</v>
      </c>
      <c r="N41" s="35">
        <f>VLOOKUP(G41,$S$3:$T$10,2,FALSE)</f>
        <v>0</v>
      </c>
      <c r="O41" s="36">
        <f t="shared" si="10"/>
        <v>10.287500000000001</v>
      </c>
      <c r="P41" s="4"/>
      <c r="Q41" s="4"/>
      <c r="R41" s="4"/>
    </row>
    <row r="42" spans="1:24" ht="18.75">
      <c r="A42" s="13">
        <v>208</v>
      </c>
      <c r="B42" s="13">
        <v>92129464</v>
      </c>
      <c r="C42" s="222" t="s">
        <v>401</v>
      </c>
      <c r="D42" s="334"/>
      <c r="E42" s="16">
        <v>3</v>
      </c>
      <c r="F42" s="16">
        <v>1</v>
      </c>
      <c r="G42" s="57" t="s">
        <v>187</v>
      </c>
      <c r="H42" s="18">
        <f t="shared" si="7"/>
        <v>3.5</v>
      </c>
      <c r="I42" s="16">
        <f t="shared" si="11"/>
        <v>1.2</v>
      </c>
      <c r="J42" s="16">
        <v>0</v>
      </c>
      <c r="K42" s="16">
        <f t="shared" si="8"/>
        <v>4.7</v>
      </c>
      <c r="L42" s="33">
        <v>5.5124999999999957</v>
      </c>
      <c r="M42" s="34">
        <f t="shared" si="9"/>
        <v>10.212499999999995</v>
      </c>
      <c r="N42" s="35">
        <f>VLOOKUP(G42,$S$3:$T$10,2,FALSE)</f>
        <v>0</v>
      </c>
      <c r="O42" s="36">
        <f t="shared" si="10"/>
        <v>10.212499999999995</v>
      </c>
      <c r="P42" s="4"/>
      <c r="Q42" s="4"/>
      <c r="R42" s="4"/>
    </row>
    <row r="43" spans="1:24" ht="18.75">
      <c r="A43" s="14">
        <v>103</v>
      </c>
      <c r="B43" s="13">
        <v>1540443440</v>
      </c>
      <c r="C43" s="223" t="s">
        <v>326</v>
      </c>
      <c r="D43" s="222" t="s">
        <v>193</v>
      </c>
      <c r="E43" s="16">
        <v>2</v>
      </c>
      <c r="F43" s="16">
        <v>1</v>
      </c>
      <c r="G43" s="57" t="s">
        <v>187</v>
      </c>
      <c r="H43" s="18">
        <f t="shared" si="7"/>
        <v>2</v>
      </c>
      <c r="I43" s="16">
        <f t="shared" si="11"/>
        <v>1.2</v>
      </c>
      <c r="J43" s="16">
        <v>0</v>
      </c>
      <c r="K43" s="16">
        <f t="shared" si="8"/>
        <v>3.2</v>
      </c>
      <c r="L43" s="33">
        <v>6.6875</v>
      </c>
      <c r="M43" s="34">
        <f t="shared" si="9"/>
        <v>9.8874999999999993</v>
      </c>
      <c r="N43" s="35">
        <f>VLOOKUP(G42,$S$3:$T$10,2,FALSE)</f>
        <v>0</v>
      </c>
      <c r="O43" s="36">
        <f t="shared" si="10"/>
        <v>9.8874999999999993</v>
      </c>
      <c r="P43" s="18"/>
      <c r="Q43" s="18"/>
      <c r="R43" s="18"/>
    </row>
    <row r="44" spans="1:24" ht="18.75">
      <c r="A44" s="13">
        <v>156</v>
      </c>
      <c r="B44" s="13">
        <v>1754610165</v>
      </c>
      <c r="C44" s="222" t="s">
        <v>369</v>
      </c>
      <c r="D44" s="287"/>
      <c r="E44" s="16">
        <v>3</v>
      </c>
      <c r="F44" s="16">
        <v>1</v>
      </c>
      <c r="G44" s="57" t="s">
        <v>187</v>
      </c>
      <c r="H44" s="18">
        <f t="shared" si="7"/>
        <v>3.5</v>
      </c>
      <c r="I44" s="16">
        <f t="shared" si="11"/>
        <v>1.2</v>
      </c>
      <c r="J44" s="16">
        <v>0</v>
      </c>
      <c r="K44" s="16">
        <f t="shared" si="8"/>
        <v>4.7</v>
      </c>
      <c r="L44" s="33">
        <v>4.9799999999999969</v>
      </c>
      <c r="M44" s="34">
        <f t="shared" si="9"/>
        <v>9.6799999999999962</v>
      </c>
      <c r="N44" s="35">
        <f>VLOOKUP(G44,$S$3:$T$10,2,FALSE)</f>
        <v>0</v>
      </c>
      <c r="O44" s="36">
        <f t="shared" si="10"/>
        <v>9.6799999999999962</v>
      </c>
      <c r="P44" s="4"/>
      <c r="Q44" s="4"/>
      <c r="R44" s="4"/>
    </row>
    <row r="45" spans="1:24" ht="18.75">
      <c r="A45" s="13">
        <v>190</v>
      </c>
      <c r="B45" s="13">
        <v>684634207</v>
      </c>
      <c r="C45" s="222" t="s">
        <v>381</v>
      </c>
      <c r="D45" s="222"/>
      <c r="E45" s="16">
        <v>4</v>
      </c>
      <c r="F45" s="16">
        <v>1</v>
      </c>
      <c r="G45" s="57" t="s">
        <v>187</v>
      </c>
      <c r="H45" s="18">
        <f t="shared" si="7"/>
        <v>5</v>
      </c>
      <c r="I45" s="16">
        <f t="shared" si="11"/>
        <v>1.2</v>
      </c>
      <c r="J45" s="16">
        <v>0</v>
      </c>
      <c r="K45" s="16">
        <f t="shared" si="8"/>
        <v>6.2</v>
      </c>
      <c r="L45" s="33">
        <v>3.4499999999999993</v>
      </c>
      <c r="M45" s="34">
        <f t="shared" si="9"/>
        <v>9.6499999999999986</v>
      </c>
      <c r="N45" s="35">
        <f>VLOOKUP(G44,$S$3:$T$10,2,FALSE)</f>
        <v>0</v>
      </c>
      <c r="O45" s="36">
        <f t="shared" si="10"/>
        <v>9.6499999999999986</v>
      </c>
      <c r="P45" s="4"/>
      <c r="Q45" s="4"/>
      <c r="R45" s="4"/>
    </row>
    <row r="46" spans="1:24" ht="18.75">
      <c r="A46" s="13">
        <v>138</v>
      </c>
      <c r="B46" s="13">
        <v>1440730282</v>
      </c>
      <c r="C46" s="222" t="s">
        <v>366</v>
      </c>
      <c r="D46" s="222" t="s">
        <v>258</v>
      </c>
      <c r="E46" s="16">
        <v>0</v>
      </c>
      <c r="F46" s="16">
        <v>0</v>
      </c>
      <c r="G46" s="57" t="s">
        <v>187</v>
      </c>
      <c r="H46" s="18">
        <f t="shared" si="7"/>
        <v>0</v>
      </c>
      <c r="I46" s="16">
        <f t="shared" si="11"/>
        <v>0</v>
      </c>
      <c r="J46" s="16">
        <v>0</v>
      </c>
      <c r="K46" s="16">
        <f t="shared" si="8"/>
        <v>0</v>
      </c>
      <c r="L46" s="33">
        <v>9.6000000000000014</v>
      </c>
      <c r="M46" s="34">
        <f t="shared" si="9"/>
        <v>9.6000000000000014</v>
      </c>
      <c r="N46" s="35">
        <f t="shared" ref="N46:N63" si="12">VLOOKUP(G46,$S$3:$T$10,2,FALSE)</f>
        <v>0</v>
      </c>
      <c r="O46" s="36">
        <f t="shared" si="10"/>
        <v>9.6000000000000014</v>
      </c>
      <c r="P46" s="18"/>
      <c r="Q46" s="18"/>
      <c r="R46" s="47"/>
    </row>
    <row r="47" spans="1:24" ht="18.75">
      <c r="A47" s="13">
        <v>187</v>
      </c>
      <c r="B47" s="13">
        <v>1241038267</v>
      </c>
      <c r="C47" s="222" t="s">
        <v>378</v>
      </c>
      <c r="D47" s="334"/>
      <c r="E47" s="16">
        <v>3</v>
      </c>
      <c r="F47" s="16">
        <v>0</v>
      </c>
      <c r="G47" s="57" t="s">
        <v>187</v>
      </c>
      <c r="H47" s="18">
        <f t="shared" si="7"/>
        <v>3.5</v>
      </c>
      <c r="I47" s="16">
        <f t="shared" si="11"/>
        <v>0</v>
      </c>
      <c r="J47" s="16">
        <v>0</v>
      </c>
      <c r="K47" s="16">
        <f t="shared" si="8"/>
        <v>3.5</v>
      </c>
      <c r="L47" s="33">
        <v>5.8874999999999993</v>
      </c>
      <c r="M47" s="34">
        <f t="shared" si="9"/>
        <v>9.3874999999999993</v>
      </c>
      <c r="N47" s="35">
        <f t="shared" si="12"/>
        <v>0</v>
      </c>
      <c r="O47" s="36">
        <f t="shared" si="10"/>
        <v>9.3874999999999993</v>
      </c>
      <c r="P47" s="4"/>
      <c r="Q47" s="4"/>
      <c r="R47" s="4"/>
    </row>
    <row r="48" spans="1:24" ht="18.75">
      <c r="A48" s="13">
        <v>195</v>
      </c>
      <c r="B48" s="13">
        <v>1634663314</v>
      </c>
      <c r="C48" s="222" t="s">
        <v>386</v>
      </c>
      <c r="D48" s="334"/>
      <c r="E48" s="16">
        <v>2</v>
      </c>
      <c r="F48" s="16">
        <v>1</v>
      </c>
      <c r="G48" s="57" t="s">
        <v>187</v>
      </c>
      <c r="H48" s="18">
        <f t="shared" si="7"/>
        <v>2</v>
      </c>
      <c r="I48" s="16">
        <f t="shared" si="11"/>
        <v>1.2</v>
      </c>
      <c r="J48" s="16">
        <v>0</v>
      </c>
      <c r="K48" s="16">
        <f t="shared" si="8"/>
        <v>3.2</v>
      </c>
      <c r="L48" s="33">
        <v>6.129999999999999</v>
      </c>
      <c r="M48" s="34">
        <f t="shared" si="9"/>
        <v>9.3299999999999983</v>
      </c>
      <c r="N48" s="35">
        <f t="shared" si="12"/>
        <v>0</v>
      </c>
      <c r="O48" s="36">
        <f t="shared" si="10"/>
        <v>9.3299999999999983</v>
      </c>
    </row>
    <row r="49" spans="1:18" ht="18.75">
      <c r="A49" s="13">
        <v>205</v>
      </c>
      <c r="B49" s="13">
        <v>141303545</v>
      </c>
      <c r="C49" s="222" t="s">
        <v>395</v>
      </c>
      <c r="D49" s="334"/>
      <c r="E49" s="16">
        <v>2</v>
      </c>
      <c r="F49" s="16">
        <v>1</v>
      </c>
      <c r="G49" s="57" t="s">
        <v>187</v>
      </c>
      <c r="H49" s="18">
        <f t="shared" si="7"/>
        <v>2</v>
      </c>
      <c r="I49" s="16">
        <f t="shared" si="11"/>
        <v>1.2</v>
      </c>
      <c r="J49" s="16">
        <v>0</v>
      </c>
      <c r="K49" s="16">
        <f t="shared" si="8"/>
        <v>3.2</v>
      </c>
      <c r="L49" s="33">
        <v>5.5874999999999986</v>
      </c>
      <c r="M49" s="34">
        <f t="shared" si="9"/>
        <v>8.7874999999999979</v>
      </c>
      <c r="N49" s="35">
        <f t="shared" si="12"/>
        <v>0</v>
      </c>
      <c r="O49" s="36">
        <f t="shared" si="10"/>
        <v>8.7874999999999979</v>
      </c>
    </row>
    <row r="50" spans="1:18" ht="18.75">
      <c r="A50" s="13">
        <v>203</v>
      </c>
      <c r="B50" s="13">
        <v>382695365</v>
      </c>
      <c r="C50" s="222" t="s">
        <v>393</v>
      </c>
      <c r="D50" s="334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11"/>
        <v>0</v>
      </c>
      <c r="J50" s="16">
        <v>0</v>
      </c>
      <c r="K50" s="16">
        <f t="shared" si="8"/>
        <v>0</v>
      </c>
      <c r="L50" s="33">
        <v>8.73</v>
      </c>
      <c r="M50" s="34">
        <f t="shared" si="9"/>
        <v>8.73</v>
      </c>
      <c r="N50" s="35">
        <f t="shared" si="12"/>
        <v>0</v>
      </c>
      <c r="O50" s="36">
        <f t="shared" si="10"/>
        <v>8.73</v>
      </c>
    </row>
    <row r="51" spans="1:18" ht="18.75">
      <c r="A51" s="13">
        <v>192</v>
      </c>
      <c r="B51" s="13">
        <v>1725281178</v>
      </c>
      <c r="C51" s="222" t="s">
        <v>383</v>
      </c>
      <c r="D51" s="334"/>
      <c r="E51" s="16">
        <v>0</v>
      </c>
      <c r="F51" s="16">
        <v>0</v>
      </c>
      <c r="G51" s="57" t="s">
        <v>187</v>
      </c>
      <c r="H51" s="18">
        <f t="shared" si="7"/>
        <v>0</v>
      </c>
      <c r="I51" s="16">
        <f t="shared" si="11"/>
        <v>0</v>
      </c>
      <c r="J51" s="16">
        <v>0</v>
      </c>
      <c r="K51" s="16">
        <f t="shared" si="8"/>
        <v>0</v>
      </c>
      <c r="L51" s="33">
        <v>8.5000000000000036</v>
      </c>
      <c r="M51" s="34">
        <f t="shared" si="9"/>
        <v>8.5000000000000036</v>
      </c>
      <c r="N51" s="35">
        <f t="shared" si="12"/>
        <v>0</v>
      </c>
      <c r="O51" s="36">
        <f t="shared" si="10"/>
        <v>8.5000000000000036</v>
      </c>
    </row>
    <row r="52" spans="1:18" ht="18.75">
      <c r="A52" s="13">
        <v>219</v>
      </c>
      <c r="B52" s="13">
        <v>1128309198</v>
      </c>
      <c r="C52" s="222" t="s">
        <v>426</v>
      </c>
      <c r="D52" s="334"/>
      <c r="E52" s="16">
        <v>2</v>
      </c>
      <c r="F52" s="16">
        <v>1</v>
      </c>
      <c r="G52" s="57" t="s">
        <v>187</v>
      </c>
      <c r="H52" s="18">
        <f t="shared" si="7"/>
        <v>2</v>
      </c>
      <c r="I52" s="16">
        <f t="shared" si="11"/>
        <v>1.2</v>
      </c>
      <c r="J52" s="16">
        <v>0</v>
      </c>
      <c r="K52" s="16">
        <f t="shared" si="8"/>
        <v>3.2</v>
      </c>
      <c r="L52" s="33">
        <v>5.25</v>
      </c>
      <c r="M52" s="34">
        <f t="shared" si="9"/>
        <v>8.4499999999999993</v>
      </c>
      <c r="N52" s="35">
        <f t="shared" si="12"/>
        <v>0</v>
      </c>
      <c r="O52" s="36">
        <f t="shared" si="10"/>
        <v>8.4499999999999993</v>
      </c>
    </row>
    <row r="53" spans="1:18" ht="18.75">
      <c r="A53" s="13">
        <v>194</v>
      </c>
      <c r="B53" s="13">
        <v>648785109</v>
      </c>
      <c r="C53" s="222" t="s">
        <v>385</v>
      </c>
      <c r="D53" s="334"/>
      <c r="E53" s="16">
        <v>2</v>
      </c>
      <c r="F53" s="16">
        <v>1</v>
      </c>
      <c r="G53" s="57" t="s">
        <v>187</v>
      </c>
      <c r="H53" s="18">
        <f t="shared" si="7"/>
        <v>2</v>
      </c>
      <c r="I53" s="16">
        <f t="shared" si="11"/>
        <v>1.2</v>
      </c>
      <c r="J53" s="16">
        <v>0</v>
      </c>
      <c r="K53" s="16">
        <f t="shared" si="8"/>
        <v>3.2</v>
      </c>
      <c r="L53" s="33">
        <v>4.8750000000000018</v>
      </c>
      <c r="M53" s="34">
        <f t="shared" si="9"/>
        <v>8.0750000000000028</v>
      </c>
      <c r="N53" s="35">
        <f t="shared" si="12"/>
        <v>0</v>
      </c>
      <c r="O53" s="36">
        <f t="shared" si="10"/>
        <v>8.0750000000000028</v>
      </c>
    </row>
    <row r="54" spans="1:18" ht="18.75">
      <c r="A54" s="13">
        <v>179</v>
      </c>
      <c r="B54" s="13">
        <v>1412638269</v>
      </c>
      <c r="C54" s="223" t="s">
        <v>224</v>
      </c>
      <c r="D54" s="334"/>
      <c r="E54" s="16">
        <v>0</v>
      </c>
      <c r="F54" s="16">
        <v>1</v>
      </c>
      <c r="G54" s="57" t="s">
        <v>187</v>
      </c>
      <c r="H54" s="18">
        <f t="shared" si="7"/>
        <v>0</v>
      </c>
      <c r="I54" s="16">
        <f t="shared" si="11"/>
        <v>1.2</v>
      </c>
      <c r="J54" s="16">
        <v>0</v>
      </c>
      <c r="K54" s="16">
        <f t="shared" si="8"/>
        <v>1.2</v>
      </c>
      <c r="L54" s="33">
        <v>6.4799999999999969</v>
      </c>
      <c r="M54" s="34">
        <f t="shared" si="9"/>
        <v>7.6799999999999971</v>
      </c>
      <c r="N54" s="35">
        <f t="shared" si="12"/>
        <v>0</v>
      </c>
      <c r="O54" s="36">
        <f t="shared" si="10"/>
        <v>7.6799999999999971</v>
      </c>
    </row>
    <row r="55" spans="1:18" ht="18.75">
      <c r="A55" s="13">
        <v>211</v>
      </c>
      <c r="B55" s="13">
        <v>1030769255</v>
      </c>
      <c r="C55" s="222" t="s">
        <v>404</v>
      </c>
      <c r="D55" s="334"/>
      <c r="E55" s="16">
        <v>1</v>
      </c>
      <c r="F55" s="16">
        <v>0</v>
      </c>
      <c r="G55" s="57" t="s">
        <v>187</v>
      </c>
      <c r="H55" s="18">
        <f t="shared" si="7"/>
        <v>1</v>
      </c>
      <c r="I55" s="16">
        <f t="shared" si="11"/>
        <v>0</v>
      </c>
      <c r="J55" s="16">
        <v>0</v>
      </c>
      <c r="K55" s="16">
        <f t="shared" si="8"/>
        <v>1</v>
      </c>
      <c r="L55" s="33">
        <v>6.4625000000000021</v>
      </c>
      <c r="M55" s="34">
        <f t="shared" si="9"/>
        <v>7.4625000000000021</v>
      </c>
      <c r="N55" s="35">
        <f t="shared" si="12"/>
        <v>0</v>
      </c>
      <c r="O55" s="36">
        <f t="shared" si="10"/>
        <v>7.4625000000000021</v>
      </c>
    </row>
    <row r="56" spans="1:18" ht="18.75">
      <c r="A56" s="13">
        <v>185</v>
      </c>
      <c r="B56" s="13">
        <v>30705222</v>
      </c>
      <c r="C56" s="222" t="s">
        <v>376</v>
      </c>
      <c r="D56" s="334"/>
      <c r="E56" s="16">
        <v>2</v>
      </c>
      <c r="F56" s="16">
        <v>1</v>
      </c>
      <c r="G56" s="57" t="s">
        <v>187</v>
      </c>
      <c r="H56" s="18">
        <f t="shared" si="7"/>
        <v>2</v>
      </c>
      <c r="I56" s="16">
        <f t="shared" si="11"/>
        <v>1.2</v>
      </c>
      <c r="J56" s="16">
        <v>0</v>
      </c>
      <c r="K56" s="16">
        <f t="shared" si="8"/>
        <v>3.2</v>
      </c>
      <c r="L56" s="33">
        <v>3.6869999999999976</v>
      </c>
      <c r="M56" s="34">
        <f t="shared" si="9"/>
        <v>6.8869999999999978</v>
      </c>
      <c r="N56" s="35">
        <f t="shared" si="12"/>
        <v>0</v>
      </c>
      <c r="O56" s="36">
        <f t="shared" si="10"/>
        <v>6.8869999999999978</v>
      </c>
    </row>
    <row r="57" spans="1:18" ht="18.75">
      <c r="A57" s="13">
        <v>144</v>
      </c>
      <c r="B57" s="13">
        <v>1763923855</v>
      </c>
      <c r="C57" s="222" t="s">
        <v>269</v>
      </c>
      <c r="D57" s="224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11"/>
        <v>0</v>
      </c>
      <c r="J57" s="16">
        <v>0</v>
      </c>
      <c r="K57" s="16">
        <f t="shared" si="8"/>
        <v>0</v>
      </c>
      <c r="L57" s="33">
        <v>6.8</v>
      </c>
      <c r="M57" s="34">
        <f t="shared" si="9"/>
        <v>6.8</v>
      </c>
      <c r="N57" s="35">
        <f t="shared" si="12"/>
        <v>0</v>
      </c>
      <c r="O57" s="36">
        <f t="shared" si="10"/>
        <v>6.8</v>
      </c>
    </row>
    <row r="58" spans="1:18" ht="18.75">
      <c r="A58" s="13">
        <v>206</v>
      </c>
      <c r="B58" s="13">
        <v>1835375380</v>
      </c>
      <c r="C58" s="222" t="s">
        <v>396</v>
      </c>
      <c r="D58" s="334"/>
      <c r="E58" s="16">
        <v>0</v>
      </c>
      <c r="F58" s="16">
        <v>0</v>
      </c>
      <c r="G58" s="57" t="s">
        <v>187</v>
      </c>
      <c r="H58" s="18">
        <f t="shared" si="7"/>
        <v>0</v>
      </c>
      <c r="I58" s="16">
        <f t="shared" si="11"/>
        <v>0</v>
      </c>
      <c r="J58" s="16">
        <v>0</v>
      </c>
      <c r="K58" s="16">
        <f t="shared" si="8"/>
        <v>0</v>
      </c>
      <c r="L58" s="33">
        <v>6.6749999999999998</v>
      </c>
      <c r="M58" s="34">
        <f t="shared" si="9"/>
        <v>6.6749999999999998</v>
      </c>
      <c r="N58" s="35">
        <f t="shared" si="12"/>
        <v>0</v>
      </c>
      <c r="O58" s="36">
        <f t="shared" si="10"/>
        <v>6.6749999999999998</v>
      </c>
    </row>
    <row r="59" spans="1:18" ht="18.75">
      <c r="A59" s="13">
        <v>148</v>
      </c>
      <c r="B59" s="13">
        <v>1579518877</v>
      </c>
      <c r="C59" s="222" t="s">
        <v>274</v>
      </c>
      <c r="D59" s="224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11"/>
        <v>0</v>
      </c>
      <c r="J59" s="16">
        <v>0</v>
      </c>
      <c r="K59" s="16">
        <f t="shared" si="8"/>
        <v>0</v>
      </c>
      <c r="L59" s="33">
        <v>6.4499999999999993</v>
      </c>
      <c r="M59" s="34">
        <f t="shared" si="9"/>
        <v>6.4499999999999993</v>
      </c>
      <c r="N59" s="35">
        <f t="shared" si="12"/>
        <v>0</v>
      </c>
      <c r="O59" s="36">
        <f t="shared" si="10"/>
        <v>6.4499999999999993</v>
      </c>
    </row>
    <row r="60" spans="1:18" ht="18.75">
      <c r="A60" s="13">
        <v>182</v>
      </c>
      <c r="B60" s="13">
        <v>828260319</v>
      </c>
      <c r="C60" s="222" t="s">
        <v>422</v>
      </c>
      <c r="D60" s="222" t="s">
        <v>413</v>
      </c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11"/>
        <v>0</v>
      </c>
      <c r="J60" s="16">
        <v>0</v>
      </c>
      <c r="K60" s="16">
        <f t="shared" si="8"/>
        <v>0</v>
      </c>
      <c r="L60" s="33">
        <v>6.375</v>
      </c>
      <c r="M60" s="34">
        <f t="shared" si="9"/>
        <v>6.375</v>
      </c>
      <c r="N60" s="35">
        <f t="shared" si="12"/>
        <v>0</v>
      </c>
      <c r="O60" s="36">
        <f t="shared" si="10"/>
        <v>6.375</v>
      </c>
    </row>
    <row r="61" spans="1:18" ht="18.75">
      <c r="A61" s="13">
        <v>130</v>
      </c>
      <c r="B61" s="13">
        <v>1957463045</v>
      </c>
      <c r="C61" s="222" t="s">
        <v>409</v>
      </c>
      <c r="D61" s="222" t="s">
        <v>238</v>
      </c>
      <c r="E61" s="16">
        <v>0</v>
      </c>
      <c r="F61" s="16">
        <v>0</v>
      </c>
      <c r="G61" s="57" t="s">
        <v>187</v>
      </c>
      <c r="H61" s="18">
        <f t="shared" si="7"/>
        <v>0</v>
      </c>
      <c r="I61" s="16">
        <f t="shared" si="11"/>
        <v>0</v>
      </c>
      <c r="J61" s="16">
        <v>0</v>
      </c>
      <c r="K61" s="16">
        <f t="shared" si="8"/>
        <v>0</v>
      </c>
      <c r="L61" s="33">
        <v>5.8500000000000023</v>
      </c>
      <c r="M61" s="34">
        <f t="shared" si="9"/>
        <v>5.8500000000000023</v>
      </c>
      <c r="N61" s="35">
        <f t="shared" si="12"/>
        <v>0</v>
      </c>
      <c r="O61" s="36">
        <f t="shared" si="10"/>
        <v>5.8500000000000023</v>
      </c>
      <c r="P61" s="64"/>
      <c r="Q61" s="64"/>
      <c r="R61" s="67"/>
    </row>
    <row r="62" spans="1:18" ht="18.75">
      <c r="A62" s="13">
        <v>201</v>
      </c>
      <c r="B62" s="13">
        <v>251334814</v>
      </c>
      <c r="C62" s="222" t="s">
        <v>391</v>
      </c>
      <c r="D62" s="334"/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11"/>
        <v>0</v>
      </c>
      <c r="J62" s="16">
        <v>0</v>
      </c>
      <c r="K62" s="16">
        <f t="shared" si="8"/>
        <v>0</v>
      </c>
      <c r="L62" s="33">
        <v>5.5</v>
      </c>
      <c r="M62" s="34">
        <f t="shared" si="9"/>
        <v>5.5</v>
      </c>
      <c r="N62" s="35">
        <f t="shared" si="12"/>
        <v>0</v>
      </c>
      <c r="O62" s="36">
        <f t="shared" si="10"/>
        <v>5.5</v>
      </c>
    </row>
    <row r="63" spans="1:18" ht="18.75">
      <c r="A63" s="14">
        <v>58</v>
      </c>
      <c r="B63" s="13">
        <v>1875367946</v>
      </c>
      <c r="C63" s="223" t="s">
        <v>121</v>
      </c>
      <c r="D63" s="14"/>
      <c r="E63" s="16">
        <v>0</v>
      </c>
      <c r="F63" s="16">
        <v>0</v>
      </c>
      <c r="G63" s="57" t="s">
        <v>187</v>
      </c>
      <c r="H63" s="18">
        <f t="shared" si="7"/>
        <v>0</v>
      </c>
      <c r="I63" s="16">
        <f t="shared" si="11"/>
        <v>0</v>
      </c>
      <c r="J63" s="16">
        <v>0</v>
      </c>
      <c r="K63" s="16">
        <f t="shared" si="8"/>
        <v>0</v>
      </c>
      <c r="L63" s="33">
        <v>5.3749999999999964</v>
      </c>
      <c r="M63" s="34">
        <f t="shared" si="9"/>
        <v>5.3749999999999964</v>
      </c>
      <c r="N63" s="35">
        <f t="shared" si="12"/>
        <v>0</v>
      </c>
      <c r="O63" s="36">
        <f t="shared" si="10"/>
        <v>5.3749999999999964</v>
      </c>
    </row>
    <row r="64" spans="1:18" ht="18.75">
      <c r="A64" s="14">
        <v>120</v>
      </c>
      <c r="B64" s="13">
        <v>171422146</v>
      </c>
      <c r="C64" s="222" t="s">
        <v>363</v>
      </c>
      <c r="D64" s="222" t="s">
        <v>246</v>
      </c>
      <c r="E64" s="16">
        <v>0</v>
      </c>
      <c r="F64" s="16">
        <v>0</v>
      </c>
      <c r="G64" s="57" t="s">
        <v>187</v>
      </c>
      <c r="H64" s="18">
        <f t="shared" si="7"/>
        <v>0</v>
      </c>
      <c r="I64" s="16">
        <f t="shared" si="11"/>
        <v>0</v>
      </c>
      <c r="J64" s="16">
        <v>0</v>
      </c>
      <c r="K64" s="16">
        <f t="shared" si="8"/>
        <v>0</v>
      </c>
      <c r="L64" s="33">
        <v>4.899999999999995</v>
      </c>
      <c r="M64" s="34">
        <f t="shared" si="9"/>
        <v>4.899999999999995</v>
      </c>
      <c r="N64" s="35">
        <f>VLOOKUP(G63,$S$3:$T$10,2,FALSE)</f>
        <v>0</v>
      </c>
      <c r="O64" s="36">
        <f t="shared" si="10"/>
        <v>4.899999999999995</v>
      </c>
      <c r="P64" s="64"/>
      <c r="Q64" s="64"/>
      <c r="R64" s="86"/>
    </row>
    <row r="65" spans="1:18" ht="18.75">
      <c r="A65" s="13">
        <v>199</v>
      </c>
      <c r="B65" s="13">
        <v>1190213504</v>
      </c>
      <c r="C65" s="222" t="s">
        <v>400</v>
      </c>
      <c r="D65" s="334"/>
      <c r="E65" s="16">
        <v>0</v>
      </c>
      <c r="F65" s="16">
        <v>0</v>
      </c>
      <c r="G65" s="57" t="s">
        <v>187</v>
      </c>
      <c r="H65" s="18">
        <f t="shared" si="7"/>
        <v>0</v>
      </c>
      <c r="I65" s="16">
        <f t="shared" si="11"/>
        <v>0</v>
      </c>
      <c r="J65" s="16">
        <v>0</v>
      </c>
      <c r="K65" s="16">
        <f t="shared" si="8"/>
        <v>0</v>
      </c>
      <c r="L65" s="33">
        <v>4.8</v>
      </c>
      <c r="M65" s="34">
        <f t="shared" si="9"/>
        <v>4.8</v>
      </c>
      <c r="N65" s="35">
        <f t="shared" ref="N65:N71" si="13">VLOOKUP(G65,$S$3:$T$10,2,FALSE)</f>
        <v>0</v>
      </c>
      <c r="O65" s="36">
        <f t="shared" si="10"/>
        <v>4.8</v>
      </c>
    </row>
    <row r="66" spans="1:18" ht="18.75">
      <c r="A66" s="13">
        <v>152</v>
      </c>
      <c r="B66" s="13">
        <v>808637979</v>
      </c>
      <c r="C66" s="222" t="s">
        <v>288</v>
      </c>
      <c r="D66" s="222" t="s">
        <v>277</v>
      </c>
      <c r="E66" s="16">
        <v>0</v>
      </c>
      <c r="F66" s="16">
        <v>0</v>
      </c>
      <c r="G66" s="57" t="s">
        <v>187</v>
      </c>
      <c r="H66" s="18">
        <f t="shared" si="7"/>
        <v>0</v>
      </c>
      <c r="I66" s="16">
        <f t="shared" si="11"/>
        <v>0</v>
      </c>
      <c r="J66" s="16">
        <v>0</v>
      </c>
      <c r="K66" s="16">
        <f t="shared" si="8"/>
        <v>0</v>
      </c>
      <c r="L66" s="33">
        <v>3.94</v>
      </c>
      <c r="M66" s="34">
        <f t="shared" si="9"/>
        <v>3.94</v>
      </c>
      <c r="N66" s="35">
        <f t="shared" si="13"/>
        <v>0</v>
      </c>
      <c r="O66" s="36">
        <f t="shared" si="10"/>
        <v>3.94</v>
      </c>
    </row>
    <row r="67" spans="1:18" ht="18.75">
      <c r="A67" s="14">
        <v>33</v>
      </c>
      <c r="B67" s="13">
        <v>1006436515</v>
      </c>
      <c r="C67" s="222" t="s">
        <v>355</v>
      </c>
      <c r="D67" s="222" t="s">
        <v>79</v>
      </c>
      <c r="E67" s="16">
        <v>0</v>
      </c>
      <c r="F67" s="16">
        <v>0</v>
      </c>
      <c r="G67" s="57" t="s">
        <v>187</v>
      </c>
      <c r="H67" s="18">
        <f t="shared" si="7"/>
        <v>0</v>
      </c>
      <c r="I67" s="16">
        <f t="shared" si="11"/>
        <v>0</v>
      </c>
      <c r="J67" s="16">
        <v>0</v>
      </c>
      <c r="K67" s="16">
        <f t="shared" si="8"/>
        <v>0</v>
      </c>
      <c r="L67" s="33">
        <v>3.45</v>
      </c>
      <c r="M67" s="34">
        <f t="shared" si="9"/>
        <v>3.45</v>
      </c>
      <c r="N67" s="35">
        <f t="shared" si="13"/>
        <v>0</v>
      </c>
      <c r="O67" s="36">
        <f t="shared" si="10"/>
        <v>3.45</v>
      </c>
      <c r="P67" s="64"/>
      <c r="Q67" s="64"/>
    </row>
    <row r="68" spans="1:18" ht="18.75">
      <c r="A68" s="13">
        <v>143</v>
      </c>
      <c r="B68" s="13">
        <v>1963007427</v>
      </c>
      <c r="C68" s="222" t="s">
        <v>367</v>
      </c>
      <c r="D68" s="222" t="s">
        <v>270</v>
      </c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11"/>
        <v>0</v>
      </c>
      <c r="J68" s="16">
        <v>0</v>
      </c>
      <c r="K68" s="16">
        <f t="shared" si="8"/>
        <v>0</v>
      </c>
      <c r="L68" s="33">
        <v>3.3374999999999995</v>
      </c>
      <c r="M68" s="34">
        <f t="shared" si="9"/>
        <v>3.3374999999999995</v>
      </c>
      <c r="N68" s="35">
        <f t="shared" si="13"/>
        <v>0</v>
      </c>
      <c r="O68" s="36">
        <f t="shared" si="10"/>
        <v>3.3374999999999995</v>
      </c>
      <c r="P68" s="64"/>
      <c r="Q68" s="64"/>
      <c r="R68" s="67"/>
    </row>
    <row r="69" spans="1:18" ht="18.75">
      <c r="A69" s="13">
        <v>200</v>
      </c>
      <c r="B69" s="13">
        <v>967589156</v>
      </c>
      <c r="C69" s="222" t="s">
        <v>390</v>
      </c>
      <c r="D69" s="334"/>
      <c r="E69" s="16">
        <v>0</v>
      </c>
      <c r="F69" s="16">
        <v>0</v>
      </c>
      <c r="G69" s="57" t="s">
        <v>187</v>
      </c>
      <c r="H69" s="18">
        <f t="shared" ref="H69:H87" si="14">E69+IF(E69&gt;2,(E69-2)*0.5,0)</f>
        <v>0</v>
      </c>
      <c r="I69" s="16">
        <f t="shared" si="11"/>
        <v>0</v>
      </c>
      <c r="J69" s="16">
        <v>0</v>
      </c>
      <c r="K69" s="16">
        <f t="shared" ref="K69:K87" si="15">SUM(I69+H69+J69)</f>
        <v>0</v>
      </c>
      <c r="L69" s="33">
        <v>2.0499999999999998</v>
      </c>
      <c r="M69" s="34">
        <f t="shared" ref="M69:M87" si="16">K69+L69</f>
        <v>2.0499999999999998</v>
      </c>
      <c r="N69" s="35">
        <f t="shared" si="13"/>
        <v>0</v>
      </c>
      <c r="O69" s="36">
        <f t="shared" ref="O69:O87" si="17">M69-N69</f>
        <v>2.0499999999999998</v>
      </c>
    </row>
    <row r="70" spans="1:18" ht="18.75">
      <c r="A70" s="13">
        <v>207</v>
      </c>
      <c r="B70" s="13">
        <v>721273803</v>
      </c>
      <c r="C70" s="226" t="s">
        <v>399</v>
      </c>
      <c r="D70" s="334"/>
      <c r="E70" s="16">
        <v>0</v>
      </c>
      <c r="F70" s="16">
        <v>0</v>
      </c>
      <c r="G70" s="57" t="s">
        <v>187</v>
      </c>
      <c r="H70" s="18">
        <f t="shared" si="14"/>
        <v>0</v>
      </c>
      <c r="I70" s="16">
        <f t="shared" ref="I70:I87" si="18">F70*$T$14</f>
        <v>0</v>
      </c>
      <c r="J70" s="16">
        <v>0</v>
      </c>
      <c r="K70" s="16">
        <f t="shared" si="15"/>
        <v>0</v>
      </c>
      <c r="L70" s="33">
        <v>1.425</v>
      </c>
      <c r="M70" s="34">
        <f t="shared" si="16"/>
        <v>1.425</v>
      </c>
      <c r="N70" s="35">
        <f t="shared" si="13"/>
        <v>0</v>
      </c>
      <c r="O70" s="36">
        <f t="shared" si="17"/>
        <v>1.425</v>
      </c>
    </row>
    <row r="71" spans="1:18" ht="18.75">
      <c r="A71" s="13">
        <v>204</v>
      </c>
      <c r="B71" s="13">
        <v>1449474852</v>
      </c>
      <c r="C71" s="222" t="s">
        <v>394</v>
      </c>
      <c r="D71" s="334"/>
      <c r="E71" s="16">
        <v>0</v>
      </c>
      <c r="F71" s="16">
        <v>0</v>
      </c>
      <c r="G71" s="57" t="s">
        <v>187</v>
      </c>
      <c r="H71" s="18">
        <f t="shared" si="14"/>
        <v>0</v>
      </c>
      <c r="I71" s="16">
        <f t="shared" si="18"/>
        <v>0</v>
      </c>
      <c r="J71" s="16">
        <v>0</v>
      </c>
      <c r="K71" s="16">
        <f t="shared" si="15"/>
        <v>0</v>
      </c>
      <c r="L71" s="33">
        <v>1</v>
      </c>
      <c r="M71" s="34">
        <f t="shared" si="16"/>
        <v>1</v>
      </c>
      <c r="N71" s="35">
        <f t="shared" si="13"/>
        <v>0</v>
      </c>
      <c r="O71" s="36">
        <f t="shared" si="17"/>
        <v>1</v>
      </c>
    </row>
    <row r="72" spans="1:18" ht="18.75">
      <c r="A72" s="13">
        <v>193</v>
      </c>
      <c r="B72" s="13">
        <v>2125731287</v>
      </c>
      <c r="C72" s="222" t="s">
        <v>384</v>
      </c>
      <c r="D72" s="334"/>
      <c r="E72" s="16">
        <v>0</v>
      </c>
      <c r="F72" s="16">
        <v>0</v>
      </c>
      <c r="G72" s="57" t="s">
        <v>187</v>
      </c>
      <c r="H72" s="18">
        <f t="shared" si="14"/>
        <v>0</v>
      </c>
      <c r="I72" s="16">
        <f t="shared" si="18"/>
        <v>0</v>
      </c>
      <c r="J72" s="16">
        <v>0</v>
      </c>
      <c r="K72" s="16">
        <f t="shared" si="15"/>
        <v>0</v>
      </c>
      <c r="L72" s="33">
        <v>0.77499999999999947</v>
      </c>
      <c r="M72" s="34">
        <f t="shared" si="16"/>
        <v>0.77499999999999947</v>
      </c>
      <c r="N72" s="35">
        <f>VLOOKUP(G71,$S$3:$T$10,2,FALSE)</f>
        <v>0</v>
      </c>
      <c r="O72" s="36">
        <f t="shared" si="17"/>
        <v>0.77499999999999947</v>
      </c>
    </row>
    <row r="73" spans="1:18" ht="18.75">
      <c r="A73" s="14">
        <v>122</v>
      </c>
      <c r="B73" s="13">
        <v>1940099728</v>
      </c>
      <c r="C73" s="223" t="s">
        <v>228</v>
      </c>
      <c r="D73" s="224"/>
      <c r="E73" s="16">
        <v>0</v>
      </c>
      <c r="F73" s="16">
        <v>0</v>
      </c>
      <c r="G73" s="57" t="s">
        <v>187</v>
      </c>
      <c r="H73" s="18">
        <f t="shared" si="14"/>
        <v>0</v>
      </c>
      <c r="I73" s="16">
        <f t="shared" si="18"/>
        <v>0</v>
      </c>
      <c r="J73" s="16">
        <v>0</v>
      </c>
      <c r="K73" s="16">
        <f t="shared" si="15"/>
        <v>0</v>
      </c>
      <c r="L73" s="33">
        <v>0.4</v>
      </c>
      <c r="M73" s="34">
        <f t="shared" si="16"/>
        <v>0.4</v>
      </c>
      <c r="N73" s="35">
        <f t="shared" ref="N73:N87" si="19">VLOOKUP(G73,$S$3:$T$10,2,FALSE)</f>
        <v>0</v>
      </c>
      <c r="O73" s="36">
        <f t="shared" si="17"/>
        <v>0.4</v>
      </c>
      <c r="P73" s="64"/>
      <c r="Q73" s="64"/>
      <c r="R73" s="67"/>
    </row>
    <row r="74" spans="1:18" ht="18.75">
      <c r="A74" s="14">
        <v>34</v>
      </c>
      <c r="B74" s="13">
        <v>2021794494</v>
      </c>
      <c r="C74" s="223" t="s">
        <v>80</v>
      </c>
      <c r="D74" s="224"/>
      <c r="E74" s="16">
        <v>0</v>
      </c>
      <c r="F74" s="16">
        <v>0</v>
      </c>
      <c r="G74" s="57" t="s">
        <v>187</v>
      </c>
      <c r="H74" s="18">
        <f t="shared" si="14"/>
        <v>0</v>
      </c>
      <c r="I74" s="16">
        <f t="shared" si="18"/>
        <v>0</v>
      </c>
      <c r="J74" s="16">
        <v>0</v>
      </c>
      <c r="K74" s="16">
        <f t="shared" si="15"/>
        <v>0</v>
      </c>
      <c r="L74" s="33">
        <v>0</v>
      </c>
      <c r="M74" s="34">
        <f t="shared" si="16"/>
        <v>0</v>
      </c>
      <c r="N74" s="35">
        <f t="shared" si="19"/>
        <v>0</v>
      </c>
      <c r="O74" s="36">
        <f t="shared" si="17"/>
        <v>0</v>
      </c>
      <c r="P74" s="64"/>
      <c r="Q74" s="64"/>
      <c r="R74" s="67"/>
    </row>
    <row r="75" spans="1:18" ht="18.75">
      <c r="A75" s="13">
        <v>170</v>
      </c>
      <c r="B75" s="13">
        <v>1659068972</v>
      </c>
      <c r="C75" s="222" t="s">
        <v>320</v>
      </c>
      <c r="D75" s="334"/>
      <c r="E75" s="16">
        <v>0</v>
      </c>
      <c r="F75" s="16">
        <v>0</v>
      </c>
      <c r="G75" s="57" t="s">
        <v>187</v>
      </c>
      <c r="H75" s="18">
        <f t="shared" si="14"/>
        <v>0</v>
      </c>
      <c r="I75" s="16">
        <f t="shared" si="18"/>
        <v>0</v>
      </c>
      <c r="J75" s="16">
        <v>0</v>
      </c>
      <c r="K75" s="16">
        <f t="shared" si="15"/>
        <v>0</v>
      </c>
      <c r="L75" s="33">
        <v>0</v>
      </c>
      <c r="M75" s="34">
        <f t="shared" si="16"/>
        <v>0</v>
      </c>
      <c r="N75" s="35">
        <f t="shared" si="19"/>
        <v>0</v>
      </c>
      <c r="O75" s="36">
        <f t="shared" si="17"/>
        <v>0</v>
      </c>
    </row>
    <row r="76" spans="1:18" ht="18.75">
      <c r="A76" s="13">
        <v>118</v>
      </c>
      <c r="B76" s="13">
        <v>2018112397</v>
      </c>
      <c r="C76" s="222" t="s">
        <v>342</v>
      </c>
      <c r="D76" s="222" t="s">
        <v>290</v>
      </c>
      <c r="E76" s="16">
        <v>0</v>
      </c>
      <c r="F76" s="16">
        <v>0</v>
      </c>
      <c r="G76" s="57" t="s">
        <v>187</v>
      </c>
      <c r="H76" s="18">
        <f t="shared" si="14"/>
        <v>0</v>
      </c>
      <c r="I76" s="16">
        <f t="shared" si="18"/>
        <v>0</v>
      </c>
      <c r="J76" s="16">
        <v>0</v>
      </c>
      <c r="K76" s="16">
        <f t="shared" si="15"/>
        <v>0</v>
      </c>
      <c r="L76" s="33">
        <v>0</v>
      </c>
      <c r="M76" s="34">
        <f t="shared" si="16"/>
        <v>0</v>
      </c>
      <c r="N76" s="35">
        <f t="shared" si="19"/>
        <v>0</v>
      </c>
      <c r="O76" s="36">
        <f t="shared" si="17"/>
        <v>0</v>
      </c>
      <c r="P76" s="64"/>
      <c r="Q76" s="64"/>
      <c r="R76" s="86"/>
    </row>
    <row r="77" spans="1:18" ht="18.75">
      <c r="A77" s="14">
        <v>1</v>
      </c>
      <c r="B77" s="13">
        <v>1782151946</v>
      </c>
      <c r="C77" s="222" t="s">
        <v>351</v>
      </c>
      <c r="D77" s="222" t="s">
        <v>26</v>
      </c>
      <c r="E77" s="16">
        <v>0</v>
      </c>
      <c r="F77" s="16">
        <v>0</v>
      </c>
      <c r="G77" s="57" t="s">
        <v>187</v>
      </c>
      <c r="H77" s="18">
        <f t="shared" si="14"/>
        <v>0</v>
      </c>
      <c r="I77" s="16">
        <f t="shared" si="18"/>
        <v>0</v>
      </c>
      <c r="J77" s="16">
        <v>0</v>
      </c>
      <c r="K77" s="16">
        <f t="shared" si="15"/>
        <v>0</v>
      </c>
      <c r="L77" s="33">
        <v>0</v>
      </c>
      <c r="M77" s="34">
        <f t="shared" si="16"/>
        <v>0</v>
      </c>
      <c r="N77" s="35">
        <f t="shared" si="19"/>
        <v>0</v>
      </c>
      <c r="O77" s="36">
        <f t="shared" si="17"/>
        <v>0</v>
      </c>
      <c r="P77" s="64"/>
      <c r="Q77" s="64"/>
      <c r="R77" s="64"/>
    </row>
    <row r="78" spans="1:18" ht="18.75">
      <c r="A78" s="14">
        <v>43</v>
      </c>
      <c r="B78" s="13">
        <v>1853818182</v>
      </c>
      <c r="C78" s="223" t="s">
        <v>356</v>
      </c>
      <c r="D78" s="222" t="s">
        <v>89</v>
      </c>
      <c r="E78" s="16">
        <v>0</v>
      </c>
      <c r="F78" s="16">
        <v>0</v>
      </c>
      <c r="G78" s="57" t="s">
        <v>187</v>
      </c>
      <c r="H78" s="18">
        <f t="shared" si="14"/>
        <v>0</v>
      </c>
      <c r="I78" s="16">
        <f t="shared" si="18"/>
        <v>0</v>
      </c>
      <c r="J78" s="16">
        <v>0</v>
      </c>
      <c r="K78" s="16">
        <f t="shared" si="15"/>
        <v>0</v>
      </c>
      <c r="L78" s="33">
        <v>0</v>
      </c>
      <c r="M78" s="34">
        <f t="shared" si="16"/>
        <v>0</v>
      </c>
      <c r="N78" s="35">
        <f t="shared" si="19"/>
        <v>0</v>
      </c>
      <c r="O78" s="36">
        <f t="shared" si="17"/>
        <v>0</v>
      </c>
      <c r="P78" s="64"/>
      <c r="Q78" s="64"/>
    </row>
    <row r="79" spans="1:18" ht="18.75">
      <c r="A79" s="13">
        <v>169</v>
      </c>
      <c r="B79" s="13">
        <v>1280938546</v>
      </c>
      <c r="C79" s="222" t="s">
        <v>370</v>
      </c>
      <c r="D79" s="335"/>
      <c r="E79" s="16">
        <v>0</v>
      </c>
      <c r="F79" s="16">
        <v>0</v>
      </c>
      <c r="G79" s="57" t="s">
        <v>187</v>
      </c>
      <c r="H79" s="18">
        <f t="shared" si="14"/>
        <v>0</v>
      </c>
      <c r="I79" s="16">
        <f t="shared" si="18"/>
        <v>0</v>
      </c>
      <c r="J79" s="16">
        <v>0</v>
      </c>
      <c r="K79" s="16">
        <f t="shared" si="15"/>
        <v>0</v>
      </c>
      <c r="L79" s="33">
        <v>0</v>
      </c>
      <c r="M79" s="34">
        <f t="shared" si="16"/>
        <v>0</v>
      </c>
      <c r="N79" s="35">
        <f t="shared" si="19"/>
        <v>0</v>
      </c>
      <c r="O79" s="36">
        <f t="shared" si="17"/>
        <v>0</v>
      </c>
    </row>
    <row r="80" spans="1:18" ht="18.75">
      <c r="A80" s="13">
        <v>127</v>
      </c>
      <c r="B80" s="13">
        <v>615908706</v>
      </c>
      <c r="C80" s="222" t="s">
        <v>364</v>
      </c>
      <c r="D80" s="224" t="s">
        <v>240</v>
      </c>
      <c r="E80" s="16">
        <v>0</v>
      </c>
      <c r="F80" s="16">
        <v>0</v>
      </c>
      <c r="G80" s="57" t="s">
        <v>187</v>
      </c>
      <c r="H80" s="18">
        <f t="shared" si="14"/>
        <v>0</v>
      </c>
      <c r="I80" s="16">
        <f t="shared" si="18"/>
        <v>0</v>
      </c>
      <c r="J80" s="16">
        <v>0</v>
      </c>
      <c r="K80" s="16">
        <f t="shared" si="15"/>
        <v>0</v>
      </c>
      <c r="L80" s="33">
        <v>0</v>
      </c>
      <c r="M80" s="34">
        <f t="shared" si="16"/>
        <v>0</v>
      </c>
      <c r="N80" s="35">
        <f t="shared" si="19"/>
        <v>0</v>
      </c>
      <c r="O80" s="36">
        <f t="shared" si="17"/>
        <v>0</v>
      </c>
      <c r="P80" s="64"/>
      <c r="Q80" s="64"/>
      <c r="R80" s="67"/>
    </row>
    <row r="81" spans="1:18" ht="18.75">
      <c r="A81" s="13">
        <v>155</v>
      </c>
      <c r="B81" s="13">
        <v>1532576874</v>
      </c>
      <c r="C81" s="222" t="s">
        <v>368</v>
      </c>
      <c r="D81" s="222" t="s">
        <v>283</v>
      </c>
      <c r="E81" s="16">
        <v>0</v>
      </c>
      <c r="F81" s="16">
        <v>0</v>
      </c>
      <c r="G81" s="57" t="s">
        <v>187</v>
      </c>
      <c r="H81" s="18">
        <f t="shared" si="14"/>
        <v>0</v>
      </c>
      <c r="I81" s="16">
        <f t="shared" si="18"/>
        <v>0</v>
      </c>
      <c r="J81" s="16">
        <v>0</v>
      </c>
      <c r="K81" s="16">
        <f t="shared" si="15"/>
        <v>0</v>
      </c>
      <c r="L81" s="33">
        <v>0</v>
      </c>
      <c r="M81" s="34">
        <f t="shared" si="16"/>
        <v>0</v>
      </c>
      <c r="N81" s="35">
        <f t="shared" si="19"/>
        <v>0</v>
      </c>
      <c r="O81" s="36">
        <f t="shared" si="17"/>
        <v>0</v>
      </c>
    </row>
    <row r="82" spans="1:18" ht="18.75">
      <c r="A82" s="14">
        <v>53</v>
      </c>
      <c r="B82" s="13">
        <v>500959924</v>
      </c>
      <c r="C82" s="222" t="s">
        <v>359</v>
      </c>
      <c r="D82" s="224" t="s">
        <v>99</v>
      </c>
      <c r="E82" s="16">
        <v>0</v>
      </c>
      <c r="F82" s="16">
        <v>0</v>
      </c>
      <c r="G82" s="57" t="s">
        <v>187</v>
      </c>
      <c r="H82" s="18">
        <f t="shared" si="14"/>
        <v>0</v>
      </c>
      <c r="I82" s="16">
        <f t="shared" si="18"/>
        <v>0</v>
      </c>
      <c r="J82" s="16">
        <v>0</v>
      </c>
      <c r="K82" s="16">
        <f t="shared" si="15"/>
        <v>0</v>
      </c>
      <c r="L82" s="33">
        <v>0</v>
      </c>
      <c r="M82" s="34">
        <f t="shared" si="16"/>
        <v>0</v>
      </c>
      <c r="N82" s="35">
        <f t="shared" si="19"/>
        <v>0</v>
      </c>
      <c r="O82" s="36">
        <f t="shared" si="17"/>
        <v>0</v>
      </c>
      <c r="P82" s="64"/>
      <c r="Q82" s="64"/>
      <c r="R82" s="64"/>
    </row>
    <row r="83" spans="1:18" ht="18.75">
      <c r="A83" s="13">
        <v>176</v>
      </c>
      <c r="B83" s="13">
        <v>128748910</v>
      </c>
      <c r="C83" s="222" t="s">
        <v>328</v>
      </c>
      <c r="D83" s="334"/>
      <c r="E83" s="16">
        <v>0</v>
      </c>
      <c r="F83" s="16">
        <v>0</v>
      </c>
      <c r="G83" s="57" t="s">
        <v>187</v>
      </c>
      <c r="H83" s="18">
        <f t="shared" si="14"/>
        <v>0</v>
      </c>
      <c r="I83" s="16">
        <f t="shared" si="18"/>
        <v>0</v>
      </c>
      <c r="J83" s="16">
        <v>0</v>
      </c>
      <c r="K83" s="16">
        <f t="shared" si="15"/>
        <v>0</v>
      </c>
      <c r="L83" s="33">
        <v>0</v>
      </c>
      <c r="M83" s="34">
        <f t="shared" si="16"/>
        <v>0</v>
      </c>
      <c r="N83" s="35">
        <f t="shared" si="19"/>
        <v>0</v>
      </c>
      <c r="O83" s="36">
        <f t="shared" si="17"/>
        <v>0</v>
      </c>
    </row>
    <row r="84" spans="1:18" ht="18.75">
      <c r="A84" s="13">
        <v>181</v>
      </c>
      <c r="B84" s="13">
        <v>1467442697</v>
      </c>
      <c r="C84" s="222" t="s">
        <v>341</v>
      </c>
      <c r="D84" s="334"/>
      <c r="E84" s="16">
        <v>0</v>
      </c>
      <c r="F84" s="16">
        <v>0</v>
      </c>
      <c r="G84" s="57" t="s">
        <v>187</v>
      </c>
      <c r="H84" s="18">
        <f t="shared" si="14"/>
        <v>0</v>
      </c>
      <c r="I84" s="16">
        <f t="shared" si="18"/>
        <v>0</v>
      </c>
      <c r="J84" s="16">
        <v>0</v>
      </c>
      <c r="K84" s="16">
        <f t="shared" si="15"/>
        <v>0</v>
      </c>
      <c r="L84" s="33">
        <v>0</v>
      </c>
      <c r="M84" s="34">
        <f t="shared" si="16"/>
        <v>0</v>
      </c>
      <c r="N84" s="35">
        <f t="shared" si="19"/>
        <v>0</v>
      </c>
      <c r="O84" s="36">
        <f t="shared" si="17"/>
        <v>0</v>
      </c>
    </row>
    <row r="85" spans="1:18" ht="18.75">
      <c r="A85" s="13">
        <v>164</v>
      </c>
      <c r="B85" s="13">
        <v>1005320430</v>
      </c>
      <c r="C85" s="222" t="s">
        <v>294</v>
      </c>
      <c r="D85" s="335"/>
      <c r="E85" s="16">
        <v>0</v>
      </c>
      <c r="F85" s="16">
        <v>0</v>
      </c>
      <c r="G85" s="57" t="s">
        <v>187</v>
      </c>
      <c r="H85" s="18">
        <f t="shared" si="14"/>
        <v>0</v>
      </c>
      <c r="I85" s="16">
        <f t="shared" si="18"/>
        <v>0</v>
      </c>
      <c r="J85" s="16">
        <v>0</v>
      </c>
      <c r="K85" s="16">
        <f t="shared" si="15"/>
        <v>0</v>
      </c>
      <c r="L85" s="33">
        <v>0</v>
      </c>
      <c r="M85" s="34">
        <f t="shared" si="16"/>
        <v>0</v>
      </c>
      <c r="N85" s="35">
        <f t="shared" si="19"/>
        <v>0</v>
      </c>
      <c r="O85" s="36">
        <f t="shared" si="17"/>
        <v>0</v>
      </c>
    </row>
    <row r="86" spans="1:18" ht="18.75">
      <c r="A86" s="13">
        <v>173</v>
      </c>
      <c r="B86" s="13">
        <v>1106175185</v>
      </c>
      <c r="C86" s="222" t="s">
        <v>329</v>
      </c>
      <c r="D86" s="334"/>
      <c r="E86" s="16">
        <v>0</v>
      </c>
      <c r="F86" s="16">
        <v>0</v>
      </c>
      <c r="G86" s="57" t="s">
        <v>187</v>
      </c>
      <c r="H86" s="18">
        <f t="shared" si="14"/>
        <v>0</v>
      </c>
      <c r="I86" s="16">
        <f t="shared" si="18"/>
        <v>0</v>
      </c>
      <c r="J86" s="16">
        <v>0</v>
      </c>
      <c r="K86" s="16">
        <f t="shared" si="15"/>
        <v>0</v>
      </c>
      <c r="L86" s="33">
        <v>0</v>
      </c>
      <c r="M86" s="34">
        <f t="shared" si="16"/>
        <v>0</v>
      </c>
      <c r="N86" s="35">
        <f t="shared" si="19"/>
        <v>0</v>
      </c>
      <c r="O86" s="36">
        <f t="shared" si="17"/>
        <v>0</v>
      </c>
    </row>
    <row r="87" spans="1:18" ht="18.75">
      <c r="A87" s="13">
        <v>180</v>
      </c>
      <c r="B87" s="13">
        <v>24633249</v>
      </c>
      <c r="C87" s="223" t="s">
        <v>339</v>
      </c>
      <c r="D87" s="334"/>
      <c r="E87" s="16">
        <v>0</v>
      </c>
      <c r="F87" s="16">
        <v>0</v>
      </c>
      <c r="G87" s="57" t="s">
        <v>187</v>
      </c>
      <c r="H87" s="18">
        <f t="shared" si="14"/>
        <v>0</v>
      </c>
      <c r="I87" s="16">
        <f t="shared" si="18"/>
        <v>0</v>
      </c>
      <c r="J87" s="16">
        <v>0</v>
      </c>
      <c r="K87" s="16">
        <f t="shared" si="15"/>
        <v>0</v>
      </c>
      <c r="L87" s="33">
        <v>-3.125</v>
      </c>
      <c r="M87" s="34">
        <f t="shared" si="16"/>
        <v>-3.125</v>
      </c>
      <c r="N87" s="35">
        <f t="shared" si="19"/>
        <v>0</v>
      </c>
      <c r="O87" s="36">
        <f t="shared" si="17"/>
        <v>-3.125</v>
      </c>
    </row>
  </sheetData>
  <autoFilter ref="A4:R85" xr:uid="{00000000-0009-0000-0000-00002E000000}">
    <sortState xmlns:xlrd2="http://schemas.microsoft.com/office/spreadsheetml/2017/richdata2" ref="A5:R87">
      <sortCondition descending="1" ref="M4:M85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7">
    <cfRule type="cellIs" dxfId="71" priority="2" operator="lessThan">
      <formula>1</formula>
    </cfRule>
  </conditionalFormatting>
  <conditionalFormatting sqref="J80:J87">
    <cfRule type="cellIs" dxfId="70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7E42-7AEF-4B3B-AB34-CA56433D15BE}">
  <sheetPr codeName="Sheet65"/>
  <dimension ref="A1:X87"/>
  <sheetViews>
    <sheetView topLeftCell="A70" zoomScale="85" zoomScaleNormal="85" workbookViewId="0">
      <selection activeCell="L5" sqref="L5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活动中心2020年12月19日分包贡献明细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330"/>
      <c r="Q1" s="330"/>
      <c r="R1" s="330"/>
      <c r="S1" s="38" t="s">
        <v>104</v>
      </c>
      <c r="T1" s="5">
        <v>64</v>
      </c>
      <c r="U1" s="3"/>
      <c r="V1" s="3"/>
      <c r="W1" s="3"/>
      <c r="X1" s="3"/>
    </row>
    <row r="2" spans="1:24" ht="135" customHeight="1">
      <c r="A2" s="590" t="s">
        <v>423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331"/>
      <c r="Q2" s="331"/>
      <c r="R2" s="331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332" t="s">
        <v>114</v>
      </c>
      <c r="F3" s="333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29"/>
      <c r="Q3" s="329"/>
      <c r="R3" s="329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327" t="s">
        <v>11</v>
      </c>
      <c r="B4" s="328" t="s">
        <v>167</v>
      </c>
      <c r="C4" s="327" t="s">
        <v>12</v>
      </c>
      <c r="D4" s="327" t="s">
        <v>13</v>
      </c>
      <c r="E4" s="11" t="s">
        <v>253</v>
      </c>
      <c r="F4" s="12" t="s">
        <v>424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328" t="s">
        <v>171</v>
      </c>
      <c r="M4" s="32" t="s">
        <v>23</v>
      </c>
      <c r="N4" s="328" t="s">
        <v>22</v>
      </c>
      <c r="O4" s="328" t="s">
        <v>172</v>
      </c>
      <c r="P4" s="328" t="s">
        <v>115</v>
      </c>
      <c r="Q4" s="328" t="s">
        <v>116</v>
      </c>
      <c r="R4" s="328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49</v>
      </c>
      <c r="B5" s="13">
        <v>311361673</v>
      </c>
      <c r="C5" s="223" t="s">
        <v>358</v>
      </c>
      <c r="D5" s="336" t="s">
        <v>95</v>
      </c>
      <c r="E5" s="16">
        <v>3</v>
      </c>
      <c r="F5" s="16">
        <v>1</v>
      </c>
      <c r="G5" s="57" t="s">
        <v>187</v>
      </c>
      <c r="H5" s="18">
        <f t="shared" ref="H5:H36" si="0">E5+IF(E5&gt;2,(E5-2)*0.5,0)</f>
        <v>3.5</v>
      </c>
      <c r="I5" s="16">
        <f>IF(F5&gt;0,1,0)*$T$14</f>
        <v>1.2</v>
      </c>
      <c r="J5" s="16">
        <v>0</v>
      </c>
      <c r="K5" s="16">
        <f t="shared" ref="K5:K36" si="1">SUM(I5+H5+J5)</f>
        <v>4.7</v>
      </c>
      <c r="L5" s="33">
        <v>19.375000000000004</v>
      </c>
      <c r="M5" s="34">
        <f t="shared" ref="M5:M36" si="2">K5+L5</f>
        <v>24.075000000000003</v>
      </c>
      <c r="N5" s="35">
        <f t="shared" ref="N5:N21" si="3">VLOOKUP(G5,$S$3:$T$10,2,FALSE)</f>
        <v>0</v>
      </c>
      <c r="O5" s="36">
        <f t="shared" ref="O5:O36" si="4">M5-N5</f>
        <v>24.075000000000003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183</v>
      </c>
      <c r="B6" s="13">
        <v>1250030371</v>
      </c>
      <c r="C6" s="222" t="s">
        <v>411</v>
      </c>
      <c r="D6" s="222" t="s">
        <v>406</v>
      </c>
      <c r="E6" s="16">
        <v>3</v>
      </c>
      <c r="F6" s="16">
        <v>1</v>
      </c>
      <c r="G6" s="43" t="s">
        <v>166</v>
      </c>
      <c r="H6" s="18">
        <f t="shared" si="0"/>
        <v>3.5</v>
      </c>
      <c r="I6" s="16">
        <f t="shared" ref="I6:I37" si="5">F6*$T$14</f>
        <v>1.2</v>
      </c>
      <c r="J6" s="16">
        <v>0</v>
      </c>
      <c r="K6" s="16">
        <f t="shared" si="1"/>
        <v>4.7</v>
      </c>
      <c r="L6" s="33">
        <v>12.962499999999999</v>
      </c>
      <c r="M6" s="34">
        <f t="shared" si="2"/>
        <v>17.662499999999998</v>
      </c>
      <c r="N6" s="35">
        <f t="shared" si="3"/>
        <v>11.875</v>
      </c>
      <c r="O6" s="36">
        <f t="shared" si="4"/>
        <v>5.7874999999999979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4">
        <v>92</v>
      </c>
      <c r="B7" s="13">
        <v>1367873925</v>
      </c>
      <c r="C7" s="222" t="s">
        <v>398</v>
      </c>
      <c r="D7" s="222" t="s">
        <v>191</v>
      </c>
      <c r="E7" s="16">
        <v>3</v>
      </c>
      <c r="F7" s="16">
        <v>1</v>
      </c>
      <c r="G7" s="43" t="s">
        <v>166</v>
      </c>
      <c r="H7" s="18">
        <f t="shared" si="0"/>
        <v>3.5</v>
      </c>
      <c r="I7" s="16">
        <f t="shared" si="5"/>
        <v>1.2</v>
      </c>
      <c r="J7" s="16">
        <v>0</v>
      </c>
      <c r="K7" s="16">
        <f t="shared" si="1"/>
        <v>4.7</v>
      </c>
      <c r="L7" s="33">
        <v>12.899999999999999</v>
      </c>
      <c r="M7" s="34">
        <f t="shared" si="2"/>
        <v>17.599999999999998</v>
      </c>
      <c r="N7" s="35">
        <f t="shared" si="3"/>
        <v>11.875</v>
      </c>
      <c r="O7" s="36">
        <f t="shared" si="4"/>
        <v>5.7249999999999979</v>
      </c>
      <c r="P7" s="18"/>
      <c r="Q7" s="18"/>
      <c r="R7" s="47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202</v>
      </c>
      <c r="B8" s="13">
        <v>471245585</v>
      </c>
      <c r="C8" s="222" t="s">
        <v>392</v>
      </c>
      <c r="D8" s="334"/>
      <c r="E8" s="16">
        <v>3</v>
      </c>
      <c r="F8" s="16">
        <v>1</v>
      </c>
      <c r="G8" s="43" t="s">
        <v>166</v>
      </c>
      <c r="H8" s="18">
        <f t="shared" si="0"/>
        <v>3.5</v>
      </c>
      <c r="I8" s="16">
        <f t="shared" si="5"/>
        <v>1.2</v>
      </c>
      <c r="J8" s="16">
        <v>0</v>
      </c>
      <c r="K8" s="16">
        <f t="shared" si="1"/>
        <v>4.7</v>
      </c>
      <c r="L8" s="33">
        <v>12.787500000000001</v>
      </c>
      <c r="M8" s="34">
        <f t="shared" si="2"/>
        <v>17.487500000000001</v>
      </c>
      <c r="N8" s="35">
        <f t="shared" si="3"/>
        <v>11.875</v>
      </c>
      <c r="O8" s="36">
        <f t="shared" si="4"/>
        <v>5.6125000000000007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4">
        <v>26</v>
      </c>
      <c r="B9" s="13">
        <v>1754932067</v>
      </c>
      <c r="C9" s="222" t="s">
        <v>354</v>
      </c>
      <c r="D9" s="222" t="s">
        <v>72</v>
      </c>
      <c r="E9" s="16">
        <v>3</v>
      </c>
      <c r="F9" s="16">
        <v>1</v>
      </c>
      <c r="G9" s="43" t="s">
        <v>166</v>
      </c>
      <c r="H9" s="18">
        <f t="shared" si="0"/>
        <v>3.5</v>
      </c>
      <c r="I9" s="16">
        <f t="shared" si="5"/>
        <v>1.2</v>
      </c>
      <c r="J9" s="16">
        <v>0</v>
      </c>
      <c r="K9" s="16">
        <f t="shared" si="1"/>
        <v>4.7</v>
      </c>
      <c r="L9" s="33">
        <v>12.275000000000002</v>
      </c>
      <c r="M9" s="34">
        <f t="shared" si="2"/>
        <v>16.975000000000001</v>
      </c>
      <c r="N9" s="35">
        <f t="shared" si="3"/>
        <v>11.875</v>
      </c>
      <c r="O9" s="36">
        <f t="shared" si="4"/>
        <v>5.1000000000000014</v>
      </c>
      <c r="P9" s="18"/>
      <c r="Q9" s="18"/>
      <c r="R9" s="18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209</v>
      </c>
      <c r="B10" s="13">
        <v>1525950050</v>
      </c>
      <c r="C10" s="222" t="s">
        <v>408</v>
      </c>
      <c r="D10" s="222" t="s">
        <v>402</v>
      </c>
      <c r="E10" s="16">
        <v>3</v>
      </c>
      <c r="F10" s="16">
        <v>1</v>
      </c>
      <c r="G10" s="43" t="s">
        <v>166</v>
      </c>
      <c r="H10" s="18">
        <f t="shared" si="0"/>
        <v>3.5</v>
      </c>
      <c r="I10" s="16">
        <f t="shared" si="5"/>
        <v>1.2</v>
      </c>
      <c r="J10" s="16">
        <v>0</v>
      </c>
      <c r="K10" s="16">
        <f t="shared" si="1"/>
        <v>4.7</v>
      </c>
      <c r="L10" s="33">
        <v>12.162500000000001</v>
      </c>
      <c r="M10" s="34">
        <f t="shared" si="2"/>
        <v>16.862500000000001</v>
      </c>
      <c r="N10" s="35">
        <f t="shared" si="3"/>
        <v>11.875</v>
      </c>
      <c r="O10" s="36">
        <f t="shared" si="4"/>
        <v>4.9875000000000007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20.25">
      <c r="A11" s="13">
        <v>186</v>
      </c>
      <c r="B11" s="13">
        <v>595953188</v>
      </c>
      <c r="C11" s="222" t="s">
        <v>430</v>
      </c>
      <c r="D11" s="222" t="s">
        <v>429</v>
      </c>
      <c r="E11" s="16">
        <v>3</v>
      </c>
      <c r="F11" s="16">
        <v>1</v>
      </c>
      <c r="G11" s="43" t="s">
        <v>166</v>
      </c>
      <c r="H11" s="18">
        <f t="shared" si="0"/>
        <v>3.5</v>
      </c>
      <c r="I11" s="16">
        <f t="shared" si="5"/>
        <v>1.2</v>
      </c>
      <c r="J11" s="16">
        <v>0</v>
      </c>
      <c r="K11" s="16">
        <f t="shared" si="1"/>
        <v>4.7</v>
      </c>
      <c r="L11" s="33">
        <v>11.850000000000001</v>
      </c>
      <c r="M11" s="34">
        <f t="shared" si="2"/>
        <v>16.55</v>
      </c>
      <c r="N11" s="35">
        <f t="shared" si="3"/>
        <v>11.875</v>
      </c>
      <c r="O11" s="36">
        <f t="shared" si="4"/>
        <v>4.6750000000000007</v>
      </c>
      <c r="P11" s="4"/>
      <c r="Q11" s="4"/>
      <c r="R11" s="4"/>
      <c r="S11" s="50"/>
    </row>
    <row r="12" spans="1:24" s="1" customFormat="1" ht="18.75">
      <c r="A12" s="14">
        <v>82</v>
      </c>
      <c r="B12" s="13">
        <v>982362214</v>
      </c>
      <c r="C12" s="222" t="s">
        <v>360</v>
      </c>
      <c r="D12" s="222" t="s">
        <v>144</v>
      </c>
      <c r="E12" s="16">
        <v>3</v>
      </c>
      <c r="F12" s="16">
        <v>1</v>
      </c>
      <c r="G12" s="45" t="s">
        <v>173</v>
      </c>
      <c r="H12" s="18">
        <f t="shared" si="0"/>
        <v>3.5</v>
      </c>
      <c r="I12" s="16">
        <f t="shared" si="5"/>
        <v>1.2</v>
      </c>
      <c r="J12" s="16">
        <v>0</v>
      </c>
      <c r="K12" s="16">
        <f t="shared" si="1"/>
        <v>4.7</v>
      </c>
      <c r="L12" s="33">
        <v>11.787499999999994</v>
      </c>
      <c r="M12" s="34">
        <f t="shared" si="2"/>
        <v>16.487499999999994</v>
      </c>
      <c r="N12" s="35">
        <f t="shared" si="3"/>
        <v>9.6875</v>
      </c>
      <c r="O12" s="36">
        <f t="shared" si="4"/>
        <v>6.7999999999999936</v>
      </c>
      <c r="P12" s="18"/>
      <c r="Q12" s="18"/>
      <c r="R12" s="18"/>
      <c r="S12" s="51" t="s">
        <v>209</v>
      </c>
      <c r="T12" s="1">
        <v>15000</v>
      </c>
    </row>
    <row r="13" spans="1:24" s="2" customFormat="1" ht="18.75">
      <c r="A13" s="13">
        <v>128</v>
      </c>
      <c r="B13" s="13">
        <v>1214614935</v>
      </c>
      <c r="C13" s="222" t="s">
        <v>365</v>
      </c>
      <c r="D13" s="336" t="s">
        <v>257</v>
      </c>
      <c r="E13" s="16">
        <v>3</v>
      </c>
      <c r="F13" s="16">
        <v>1</v>
      </c>
      <c r="G13" s="45" t="s">
        <v>173</v>
      </c>
      <c r="H13" s="18">
        <f t="shared" si="0"/>
        <v>3.5</v>
      </c>
      <c r="I13" s="16">
        <f t="shared" si="5"/>
        <v>1.2</v>
      </c>
      <c r="J13" s="16">
        <v>0</v>
      </c>
      <c r="K13" s="16">
        <f t="shared" si="1"/>
        <v>4.7</v>
      </c>
      <c r="L13" s="33">
        <v>11.786999999999995</v>
      </c>
      <c r="M13" s="34">
        <f t="shared" si="2"/>
        <v>16.486999999999995</v>
      </c>
      <c r="N13" s="35">
        <f t="shared" si="3"/>
        <v>9.6875</v>
      </c>
      <c r="O13" s="36">
        <f t="shared" si="4"/>
        <v>6.7994999999999948</v>
      </c>
      <c r="P13" s="18"/>
      <c r="Q13" s="18"/>
      <c r="R13" s="47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215</v>
      </c>
      <c r="B14" s="13">
        <v>289805855</v>
      </c>
      <c r="C14" s="222" t="s">
        <v>417</v>
      </c>
      <c r="E14" s="16">
        <v>3</v>
      </c>
      <c r="F14" s="16">
        <v>1</v>
      </c>
      <c r="G14" s="45" t="s">
        <v>173</v>
      </c>
      <c r="H14" s="18">
        <f t="shared" si="0"/>
        <v>3.5</v>
      </c>
      <c r="I14" s="16">
        <f t="shared" si="5"/>
        <v>1.2</v>
      </c>
      <c r="J14" s="16">
        <v>0</v>
      </c>
      <c r="K14" s="16">
        <f t="shared" si="1"/>
        <v>4.7</v>
      </c>
      <c r="L14" s="33">
        <v>11.742516129032254</v>
      </c>
      <c r="M14" s="34">
        <f t="shared" si="2"/>
        <v>16.442516129032253</v>
      </c>
      <c r="N14" s="35">
        <f t="shared" si="3"/>
        <v>9.6875</v>
      </c>
      <c r="O14" s="36">
        <f t="shared" si="4"/>
        <v>6.7550161290322528</v>
      </c>
      <c r="P14" s="4"/>
      <c r="Q14" s="4"/>
      <c r="R14" s="4"/>
      <c r="S14" s="54" t="s">
        <v>256</v>
      </c>
      <c r="T14" s="53">
        <v>1.2</v>
      </c>
      <c r="U14" s="1"/>
      <c r="V14" s="1"/>
      <c r="W14" s="1"/>
      <c r="X14" s="1"/>
    </row>
    <row r="15" spans="1:24" s="2" customFormat="1" ht="18.75">
      <c r="A15" s="14">
        <v>15</v>
      </c>
      <c r="B15" s="13">
        <v>388960345</v>
      </c>
      <c r="C15" s="223" t="s">
        <v>59</v>
      </c>
      <c r="D15" s="224"/>
      <c r="E15" s="16">
        <v>3</v>
      </c>
      <c r="F15" s="16">
        <v>1</v>
      </c>
      <c r="G15" s="45" t="s">
        <v>173</v>
      </c>
      <c r="H15" s="18">
        <f t="shared" si="0"/>
        <v>3.5</v>
      </c>
      <c r="I15" s="16">
        <f t="shared" si="5"/>
        <v>1.2</v>
      </c>
      <c r="J15" s="16">
        <v>0</v>
      </c>
      <c r="K15" s="16">
        <f t="shared" si="1"/>
        <v>4.7</v>
      </c>
      <c r="L15" s="33">
        <v>11.525000000000002</v>
      </c>
      <c r="M15" s="34">
        <f t="shared" si="2"/>
        <v>16.225000000000001</v>
      </c>
      <c r="N15" s="35">
        <f t="shared" si="3"/>
        <v>9.6875</v>
      </c>
      <c r="O15" s="36">
        <f t="shared" si="4"/>
        <v>6.5375000000000014</v>
      </c>
      <c r="P15" s="18"/>
      <c r="Q15" s="18"/>
      <c r="R15" s="18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3">
        <v>141</v>
      </c>
      <c r="B16" s="13">
        <v>1190305158</v>
      </c>
      <c r="C16" s="222" t="s">
        <v>261</v>
      </c>
      <c r="D16" s="224"/>
      <c r="E16" s="16">
        <v>2</v>
      </c>
      <c r="F16" s="16">
        <v>1</v>
      </c>
      <c r="G16" s="45" t="s">
        <v>173</v>
      </c>
      <c r="H16" s="18">
        <f t="shared" si="0"/>
        <v>2</v>
      </c>
      <c r="I16" s="16">
        <f t="shared" si="5"/>
        <v>1.2</v>
      </c>
      <c r="J16" s="16">
        <v>0</v>
      </c>
      <c r="K16" s="16">
        <f t="shared" si="1"/>
        <v>3.2</v>
      </c>
      <c r="L16" s="33">
        <v>12.8</v>
      </c>
      <c r="M16" s="34">
        <f t="shared" si="2"/>
        <v>16</v>
      </c>
      <c r="N16" s="35">
        <f t="shared" si="3"/>
        <v>9.6875</v>
      </c>
      <c r="O16" s="36">
        <f t="shared" si="4"/>
        <v>6.3125</v>
      </c>
      <c r="P16" s="18"/>
      <c r="Q16" s="18"/>
      <c r="R16" s="47"/>
      <c r="S16" s="1" t="s">
        <v>213</v>
      </c>
      <c r="T16" s="53">
        <v>12</v>
      </c>
      <c r="U16" s="1"/>
      <c r="V16" s="1"/>
      <c r="W16" s="1"/>
      <c r="X16" s="1"/>
    </row>
    <row r="17" spans="1:24" s="2" customFormat="1" ht="18.75">
      <c r="A17" s="13">
        <v>172</v>
      </c>
      <c r="B17" s="13">
        <v>724061220</v>
      </c>
      <c r="C17" s="222" t="s">
        <v>371</v>
      </c>
      <c r="D17" s="222" t="s">
        <v>330</v>
      </c>
      <c r="E17" s="16">
        <v>3</v>
      </c>
      <c r="F17" s="16">
        <v>1</v>
      </c>
      <c r="G17" s="45" t="s">
        <v>173</v>
      </c>
      <c r="H17" s="18">
        <f t="shared" si="0"/>
        <v>3.5</v>
      </c>
      <c r="I17" s="16">
        <f t="shared" si="5"/>
        <v>1.2</v>
      </c>
      <c r="J17" s="16">
        <v>0</v>
      </c>
      <c r="K17" s="16">
        <f t="shared" si="1"/>
        <v>4.7</v>
      </c>
      <c r="L17" s="33">
        <v>11.2255</v>
      </c>
      <c r="M17" s="34">
        <f t="shared" si="2"/>
        <v>15.9255</v>
      </c>
      <c r="N17" s="35">
        <f t="shared" si="3"/>
        <v>9.6875</v>
      </c>
      <c r="O17" s="36">
        <f t="shared" si="4"/>
        <v>6.2379999999999995</v>
      </c>
      <c r="P17" s="4"/>
      <c r="Q17" s="4"/>
      <c r="R17" s="4"/>
      <c r="S17" s="1" t="s">
        <v>214</v>
      </c>
      <c r="T17" s="53">
        <v>19</v>
      </c>
      <c r="U17" s="1"/>
      <c r="V17" s="1"/>
      <c r="W17" s="1"/>
      <c r="X17" s="1"/>
    </row>
    <row r="18" spans="1:24" s="2" customFormat="1" ht="18.75">
      <c r="A18" s="13">
        <v>217</v>
      </c>
      <c r="B18" s="13">
        <v>331155825</v>
      </c>
      <c r="C18" s="295" t="s">
        <v>420</v>
      </c>
      <c r="E18" s="16">
        <v>3</v>
      </c>
      <c r="F18" s="16">
        <v>1</v>
      </c>
      <c r="G18" s="23" t="s">
        <v>175</v>
      </c>
      <c r="H18" s="18">
        <f t="shared" si="0"/>
        <v>3.5</v>
      </c>
      <c r="I18" s="16">
        <f t="shared" si="5"/>
        <v>1.2</v>
      </c>
      <c r="J18" s="16">
        <v>0</v>
      </c>
      <c r="K18" s="16">
        <f t="shared" si="1"/>
        <v>4.7</v>
      </c>
      <c r="L18" s="33">
        <v>11.125</v>
      </c>
      <c r="M18" s="34">
        <f t="shared" si="2"/>
        <v>15.824999999999999</v>
      </c>
      <c r="N18" s="35">
        <f t="shared" si="3"/>
        <v>7.5</v>
      </c>
      <c r="O18" s="36">
        <f t="shared" si="4"/>
        <v>8.3249999999999993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3">
        <v>197</v>
      </c>
      <c r="B19" s="13">
        <v>2012003193</v>
      </c>
      <c r="C19" s="222" t="s">
        <v>388</v>
      </c>
      <c r="D19" s="334"/>
      <c r="E19" s="16">
        <v>1</v>
      </c>
      <c r="F19" s="16">
        <v>1</v>
      </c>
      <c r="G19" s="23" t="s">
        <v>175</v>
      </c>
      <c r="H19" s="18">
        <f t="shared" si="0"/>
        <v>1</v>
      </c>
      <c r="I19" s="16">
        <f t="shared" si="5"/>
        <v>1.2</v>
      </c>
      <c r="J19" s="16">
        <v>0</v>
      </c>
      <c r="K19" s="16">
        <f t="shared" si="1"/>
        <v>2.2000000000000002</v>
      </c>
      <c r="L19" s="33">
        <v>13.599999999999998</v>
      </c>
      <c r="M19" s="34">
        <f t="shared" si="2"/>
        <v>15.799999999999997</v>
      </c>
      <c r="N19" s="35">
        <f t="shared" si="3"/>
        <v>7.5</v>
      </c>
      <c r="O19" s="36">
        <f t="shared" si="4"/>
        <v>8.2999999999999972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4">
        <v>5</v>
      </c>
      <c r="B20" s="13">
        <v>1044399218</v>
      </c>
      <c r="C20" s="222" t="s">
        <v>352</v>
      </c>
      <c r="D20" s="222" t="s">
        <v>39</v>
      </c>
      <c r="E20" s="16">
        <v>3</v>
      </c>
      <c r="F20" s="16">
        <v>1</v>
      </c>
      <c r="G20" s="23" t="s">
        <v>175</v>
      </c>
      <c r="H20" s="18">
        <f t="shared" si="0"/>
        <v>3.5</v>
      </c>
      <c r="I20" s="16">
        <f t="shared" si="5"/>
        <v>1.2</v>
      </c>
      <c r="J20" s="16">
        <v>0</v>
      </c>
      <c r="K20" s="16">
        <f t="shared" si="1"/>
        <v>4.7</v>
      </c>
      <c r="L20" s="33">
        <v>11.099999999999998</v>
      </c>
      <c r="M20" s="34">
        <f t="shared" si="2"/>
        <v>15.799999999999997</v>
      </c>
      <c r="N20" s="35">
        <f t="shared" si="3"/>
        <v>7.5</v>
      </c>
      <c r="O20" s="36">
        <f t="shared" si="4"/>
        <v>8.2999999999999972</v>
      </c>
      <c r="P20" s="18"/>
      <c r="Q20" s="18"/>
      <c r="R20" s="18"/>
      <c r="S20" s="1"/>
      <c r="T20" s="1"/>
      <c r="U20" s="1"/>
      <c r="V20" s="1"/>
      <c r="W20" s="1"/>
      <c r="X20" s="1"/>
    </row>
    <row r="21" spans="1:24" s="2" customFormat="1" ht="20.25">
      <c r="A21" s="13">
        <v>214</v>
      </c>
      <c r="B21" s="13">
        <v>2130976604</v>
      </c>
      <c r="C21" s="222" t="s">
        <v>410</v>
      </c>
      <c r="E21" s="16">
        <v>3</v>
      </c>
      <c r="F21" s="16">
        <v>1</v>
      </c>
      <c r="G21" s="23" t="s">
        <v>175</v>
      </c>
      <c r="H21" s="18">
        <f t="shared" si="0"/>
        <v>3.5</v>
      </c>
      <c r="I21" s="16">
        <f t="shared" si="5"/>
        <v>1.2</v>
      </c>
      <c r="J21" s="16">
        <v>0</v>
      </c>
      <c r="K21" s="16">
        <f t="shared" si="1"/>
        <v>4.7</v>
      </c>
      <c r="L21" s="33">
        <v>10.950499999999998</v>
      </c>
      <c r="M21" s="34">
        <f t="shared" si="2"/>
        <v>15.650499999999997</v>
      </c>
      <c r="N21" s="35">
        <f t="shared" si="3"/>
        <v>7.5</v>
      </c>
      <c r="O21" s="36">
        <f t="shared" si="4"/>
        <v>8.1504999999999974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110</v>
      </c>
      <c r="B22" s="13">
        <v>1968703358</v>
      </c>
      <c r="C22" s="222" t="s">
        <v>361</v>
      </c>
      <c r="D22" s="222" t="s">
        <v>239</v>
      </c>
      <c r="E22" s="16">
        <v>3</v>
      </c>
      <c r="F22" s="16">
        <v>1</v>
      </c>
      <c r="G22" s="23" t="s">
        <v>175</v>
      </c>
      <c r="H22" s="18">
        <f t="shared" si="0"/>
        <v>3.5</v>
      </c>
      <c r="I22" s="16">
        <f t="shared" si="5"/>
        <v>1.2</v>
      </c>
      <c r="J22" s="16">
        <v>0</v>
      </c>
      <c r="K22" s="16">
        <f t="shared" si="1"/>
        <v>4.7</v>
      </c>
      <c r="L22" s="33">
        <v>10.662500000000001</v>
      </c>
      <c r="M22" s="34">
        <f t="shared" si="2"/>
        <v>15.362500000000001</v>
      </c>
      <c r="N22" s="35">
        <f>VLOOKUP(G21,$S$3:$T$10,2,FALSE)</f>
        <v>7.5</v>
      </c>
      <c r="O22" s="36">
        <f t="shared" si="4"/>
        <v>7.8625000000000007</v>
      </c>
      <c r="P22" s="18"/>
      <c r="Q22" s="18"/>
      <c r="R22" s="33"/>
      <c r="S22" s="1"/>
      <c r="T22" s="1"/>
      <c r="U22" s="1"/>
      <c r="V22" s="1"/>
      <c r="W22" s="1"/>
      <c r="X22" s="1"/>
    </row>
    <row r="23" spans="1:24" s="1" customFormat="1" ht="18.75">
      <c r="A23" s="13">
        <v>116</v>
      </c>
      <c r="B23" s="13">
        <v>2122596917</v>
      </c>
      <c r="C23" s="222" t="s">
        <v>362</v>
      </c>
      <c r="D23" s="222" t="s">
        <v>217</v>
      </c>
      <c r="E23" s="16">
        <v>3</v>
      </c>
      <c r="F23" s="16">
        <v>1</v>
      </c>
      <c r="G23" s="23" t="s">
        <v>175</v>
      </c>
      <c r="H23" s="18">
        <f t="shared" si="0"/>
        <v>3.5</v>
      </c>
      <c r="I23" s="16">
        <f t="shared" si="5"/>
        <v>1.2</v>
      </c>
      <c r="J23" s="16">
        <v>0</v>
      </c>
      <c r="K23" s="16">
        <f t="shared" si="1"/>
        <v>4.7</v>
      </c>
      <c r="L23" s="33">
        <v>10.387499999999999</v>
      </c>
      <c r="M23" s="34">
        <f t="shared" si="2"/>
        <v>15.087499999999999</v>
      </c>
      <c r="N23" s="35">
        <f t="shared" ref="N23:N29" si="6">VLOOKUP(G23,$S$3:$T$10,2,FALSE)</f>
        <v>7.5</v>
      </c>
      <c r="O23" s="36">
        <f t="shared" si="4"/>
        <v>7.5874999999999986</v>
      </c>
      <c r="P23" s="18"/>
      <c r="Q23" s="18"/>
      <c r="R23" s="48"/>
    </row>
    <row r="24" spans="1:24" s="1" customFormat="1" ht="18.75">
      <c r="A24" s="13">
        <v>189</v>
      </c>
      <c r="B24" s="13">
        <v>522812489</v>
      </c>
      <c r="C24" s="222" t="s">
        <v>380</v>
      </c>
      <c r="D24" s="334"/>
      <c r="E24" s="16">
        <v>3</v>
      </c>
      <c r="F24" s="16">
        <v>1</v>
      </c>
      <c r="G24" s="23" t="s">
        <v>175</v>
      </c>
      <c r="H24" s="18">
        <f t="shared" si="0"/>
        <v>3.5</v>
      </c>
      <c r="I24" s="16">
        <f t="shared" si="5"/>
        <v>1.2</v>
      </c>
      <c r="J24" s="16">
        <v>0</v>
      </c>
      <c r="K24" s="16">
        <f t="shared" si="1"/>
        <v>4.7</v>
      </c>
      <c r="L24" s="33">
        <v>10.287500000000001</v>
      </c>
      <c r="M24" s="34">
        <f t="shared" si="2"/>
        <v>14.987500000000001</v>
      </c>
      <c r="N24" s="35">
        <f t="shared" si="6"/>
        <v>7.5</v>
      </c>
      <c r="O24" s="36">
        <f t="shared" si="4"/>
        <v>7.4875000000000007</v>
      </c>
      <c r="P24" s="4"/>
      <c r="Q24" s="4"/>
      <c r="R24" s="4"/>
    </row>
    <row r="25" spans="1:24" s="1" customFormat="1" ht="18.75">
      <c r="A25" s="13">
        <v>208</v>
      </c>
      <c r="B25" s="13">
        <v>92129464</v>
      </c>
      <c r="C25" s="222" t="s">
        <v>401</v>
      </c>
      <c r="D25" s="334"/>
      <c r="E25" s="16">
        <v>3</v>
      </c>
      <c r="F25" s="16">
        <v>1</v>
      </c>
      <c r="G25" s="23" t="s">
        <v>175</v>
      </c>
      <c r="H25" s="18">
        <f t="shared" si="0"/>
        <v>3.5</v>
      </c>
      <c r="I25" s="16">
        <f t="shared" si="5"/>
        <v>1.2</v>
      </c>
      <c r="J25" s="16">
        <v>0</v>
      </c>
      <c r="K25" s="16">
        <f t="shared" si="1"/>
        <v>4.7</v>
      </c>
      <c r="L25" s="33">
        <v>10.212499999999995</v>
      </c>
      <c r="M25" s="34">
        <f t="shared" si="2"/>
        <v>14.912499999999994</v>
      </c>
      <c r="N25" s="35">
        <f t="shared" si="6"/>
        <v>7.5</v>
      </c>
      <c r="O25" s="36">
        <f t="shared" si="4"/>
        <v>7.4124999999999943</v>
      </c>
      <c r="P25" s="4"/>
      <c r="Q25" s="4"/>
      <c r="R25" s="4"/>
    </row>
    <row r="26" spans="1:24" s="1" customFormat="1" ht="18.75" customHeight="1">
      <c r="A26" s="13">
        <v>213</v>
      </c>
      <c r="B26" s="13">
        <v>311361673</v>
      </c>
      <c r="C26" s="222" t="s">
        <v>349</v>
      </c>
      <c r="D26" s="2"/>
      <c r="E26" s="16">
        <v>3</v>
      </c>
      <c r="F26" s="16">
        <v>1</v>
      </c>
      <c r="G26" s="23" t="s">
        <v>175</v>
      </c>
      <c r="H26" s="18">
        <f t="shared" si="0"/>
        <v>3.5</v>
      </c>
      <c r="I26" s="16">
        <f t="shared" si="5"/>
        <v>1.2</v>
      </c>
      <c r="J26" s="16">
        <v>0</v>
      </c>
      <c r="K26" s="16">
        <f t="shared" si="1"/>
        <v>4.7</v>
      </c>
      <c r="L26" s="33">
        <v>10.149999999999995</v>
      </c>
      <c r="M26" s="34">
        <f t="shared" si="2"/>
        <v>14.849999999999994</v>
      </c>
      <c r="N26" s="35">
        <f t="shared" si="6"/>
        <v>7.5</v>
      </c>
      <c r="O26" s="36">
        <f t="shared" si="4"/>
        <v>7.3499999999999943</v>
      </c>
      <c r="P26" s="4"/>
      <c r="Q26" s="4"/>
      <c r="R26" s="4"/>
    </row>
    <row r="27" spans="1:24" s="1" customFormat="1" ht="18.75">
      <c r="A27" s="13">
        <v>212</v>
      </c>
      <c r="B27" s="13">
        <v>2133045883</v>
      </c>
      <c r="C27" s="222" t="s">
        <v>405</v>
      </c>
      <c r="D27" s="334"/>
      <c r="E27" s="16">
        <v>3</v>
      </c>
      <c r="F27" s="16">
        <v>1</v>
      </c>
      <c r="G27" s="23" t="s">
        <v>175</v>
      </c>
      <c r="H27" s="18">
        <f t="shared" si="0"/>
        <v>3.5</v>
      </c>
      <c r="I27" s="16">
        <f t="shared" si="5"/>
        <v>1.2</v>
      </c>
      <c r="J27" s="16">
        <v>0</v>
      </c>
      <c r="K27" s="16">
        <f t="shared" si="1"/>
        <v>4.7</v>
      </c>
      <c r="L27" s="33">
        <v>10.024999999999999</v>
      </c>
      <c r="M27" s="34">
        <f t="shared" si="2"/>
        <v>14.724999999999998</v>
      </c>
      <c r="N27" s="35">
        <f t="shared" si="6"/>
        <v>7.5</v>
      </c>
      <c r="O27" s="36">
        <f t="shared" si="4"/>
        <v>7.2249999999999979</v>
      </c>
      <c r="P27" s="4"/>
      <c r="Q27" s="4"/>
      <c r="R27" s="4"/>
    </row>
    <row r="28" spans="1:24" s="1" customFormat="1" ht="18.75">
      <c r="A28" s="13">
        <v>196</v>
      </c>
      <c r="B28" s="13">
        <v>1065641844</v>
      </c>
      <c r="C28" s="222" t="s">
        <v>387</v>
      </c>
      <c r="D28" s="334"/>
      <c r="E28" s="16">
        <v>1</v>
      </c>
      <c r="F28" s="16">
        <v>1</v>
      </c>
      <c r="G28" s="23" t="s">
        <v>175</v>
      </c>
      <c r="H28" s="18">
        <f t="shared" si="0"/>
        <v>1</v>
      </c>
      <c r="I28" s="16">
        <f t="shared" si="5"/>
        <v>1.2</v>
      </c>
      <c r="J28" s="16">
        <v>0</v>
      </c>
      <c r="K28" s="16">
        <f t="shared" si="1"/>
        <v>2.2000000000000002</v>
      </c>
      <c r="L28" s="33">
        <v>12.275000000000002</v>
      </c>
      <c r="M28" s="34">
        <f t="shared" si="2"/>
        <v>14.475000000000001</v>
      </c>
      <c r="N28" s="35">
        <f t="shared" si="6"/>
        <v>7.5</v>
      </c>
      <c r="O28" s="36">
        <f t="shared" si="4"/>
        <v>6.9750000000000014</v>
      </c>
      <c r="P28" s="4"/>
      <c r="Q28" s="4"/>
      <c r="R28" s="4"/>
    </row>
    <row r="29" spans="1:24" s="2" customFormat="1" ht="18.75">
      <c r="A29" s="13">
        <v>156</v>
      </c>
      <c r="B29" s="13">
        <v>1754610165</v>
      </c>
      <c r="C29" s="222" t="s">
        <v>369</v>
      </c>
      <c r="D29" s="222"/>
      <c r="E29" s="16">
        <v>3</v>
      </c>
      <c r="F29" s="16">
        <v>1</v>
      </c>
      <c r="G29" s="23" t="s">
        <v>175</v>
      </c>
      <c r="H29" s="18">
        <f t="shared" si="0"/>
        <v>3.5</v>
      </c>
      <c r="I29" s="16">
        <f t="shared" si="5"/>
        <v>1.2</v>
      </c>
      <c r="J29" s="16">
        <v>0</v>
      </c>
      <c r="K29" s="16">
        <f t="shared" si="1"/>
        <v>4.7</v>
      </c>
      <c r="L29" s="33">
        <v>9.6799999999999962</v>
      </c>
      <c r="M29" s="34">
        <f t="shared" si="2"/>
        <v>14.379999999999995</v>
      </c>
      <c r="N29" s="35">
        <f t="shared" si="6"/>
        <v>7.5</v>
      </c>
      <c r="O29" s="36">
        <f t="shared" si="4"/>
        <v>6.8799999999999955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3">
        <v>190</v>
      </c>
      <c r="B30" s="13">
        <v>684634207</v>
      </c>
      <c r="C30" s="222" t="s">
        <v>381</v>
      </c>
      <c r="D30" s="222"/>
      <c r="E30" s="16">
        <v>3</v>
      </c>
      <c r="F30" s="16">
        <v>1</v>
      </c>
      <c r="G30" s="23" t="s">
        <v>175</v>
      </c>
      <c r="H30" s="18">
        <f t="shared" si="0"/>
        <v>3.5</v>
      </c>
      <c r="I30" s="16">
        <f t="shared" si="5"/>
        <v>1.2</v>
      </c>
      <c r="J30" s="16">
        <v>0</v>
      </c>
      <c r="K30" s="16">
        <f t="shared" si="1"/>
        <v>4.7</v>
      </c>
      <c r="L30" s="33">
        <v>9.6499999999999986</v>
      </c>
      <c r="M30" s="34">
        <f t="shared" si="2"/>
        <v>14.349999999999998</v>
      </c>
      <c r="N30" s="35">
        <f>VLOOKUP(G29,$S$3:$T$10,2,FALSE)</f>
        <v>7.5</v>
      </c>
      <c r="O30" s="36">
        <f t="shared" si="4"/>
        <v>6.8499999999999979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4">
        <v>10</v>
      </c>
      <c r="B31" s="13">
        <v>2108977014</v>
      </c>
      <c r="C31" s="222" t="s">
        <v>353</v>
      </c>
      <c r="D31" s="222" t="s">
        <v>49</v>
      </c>
      <c r="E31" s="16">
        <v>3</v>
      </c>
      <c r="F31" s="16">
        <v>1</v>
      </c>
      <c r="G31" s="23" t="s">
        <v>175</v>
      </c>
      <c r="H31" s="18">
        <f t="shared" si="0"/>
        <v>3.5</v>
      </c>
      <c r="I31" s="16">
        <f t="shared" si="5"/>
        <v>1.2</v>
      </c>
      <c r="J31" s="16">
        <v>0</v>
      </c>
      <c r="K31" s="16">
        <f t="shared" si="1"/>
        <v>4.7</v>
      </c>
      <c r="L31" s="33">
        <v>9.2800000000000011</v>
      </c>
      <c r="M31" s="34">
        <f t="shared" si="2"/>
        <v>13.98</v>
      </c>
      <c r="N31" s="35">
        <f t="shared" ref="N31:N42" si="7">VLOOKUP(G31,$S$3:$T$10,2,FALSE)</f>
        <v>7.5</v>
      </c>
      <c r="O31" s="36">
        <f t="shared" si="4"/>
        <v>6.48</v>
      </c>
      <c r="P31" s="18"/>
      <c r="Q31" s="18"/>
      <c r="R31" s="18"/>
      <c r="S31" s="1"/>
      <c r="T31" s="1"/>
      <c r="U31" s="1"/>
      <c r="V31" s="1"/>
      <c r="W31" s="1"/>
      <c r="X31" s="1"/>
    </row>
    <row r="32" spans="1:24" s="2" customFormat="1" ht="18.75">
      <c r="A32" s="13">
        <v>218</v>
      </c>
      <c r="B32" s="13">
        <v>1804880865</v>
      </c>
      <c r="C32" s="222" t="s">
        <v>425</v>
      </c>
      <c r="D32" s="334"/>
      <c r="E32" s="16">
        <v>3</v>
      </c>
      <c r="F32" s="16">
        <v>1</v>
      </c>
      <c r="G32" s="23" t="s">
        <v>175</v>
      </c>
      <c r="H32" s="18">
        <f t="shared" si="0"/>
        <v>3.5</v>
      </c>
      <c r="I32" s="16">
        <f t="shared" si="5"/>
        <v>1.2</v>
      </c>
      <c r="J32" s="16">
        <v>0</v>
      </c>
      <c r="K32" s="16">
        <f t="shared" si="1"/>
        <v>4.7</v>
      </c>
      <c r="L32" s="33">
        <v>9.0249999999999986</v>
      </c>
      <c r="M32" s="34">
        <f t="shared" si="2"/>
        <v>13.724999999999998</v>
      </c>
      <c r="N32" s="35">
        <f t="shared" si="7"/>
        <v>7.5</v>
      </c>
      <c r="O32" s="36">
        <f t="shared" si="4"/>
        <v>6.2249999999999979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4">
        <v>46</v>
      </c>
      <c r="B33" s="13">
        <v>2109182835</v>
      </c>
      <c r="C33" s="222" t="s">
        <v>357</v>
      </c>
      <c r="D33" s="222" t="s">
        <v>92</v>
      </c>
      <c r="E33" s="16">
        <v>3</v>
      </c>
      <c r="F33" s="16">
        <v>1</v>
      </c>
      <c r="G33" s="23" t="s">
        <v>175</v>
      </c>
      <c r="H33" s="18">
        <f t="shared" si="0"/>
        <v>3.5</v>
      </c>
      <c r="I33" s="16">
        <f t="shared" si="5"/>
        <v>1.2</v>
      </c>
      <c r="J33" s="16">
        <v>0</v>
      </c>
      <c r="K33" s="16">
        <f t="shared" si="1"/>
        <v>4.7</v>
      </c>
      <c r="L33" s="33">
        <v>8.8500000000000014</v>
      </c>
      <c r="M33" s="34">
        <f t="shared" si="2"/>
        <v>13.55</v>
      </c>
      <c r="N33" s="35">
        <f t="shared" si="7"/>
        <v>7.5</v>
      </c>
      <c r="O33" s="36">
        <f t="shared" si="4"/>
        <v>6.0500000000000007</v>
      </c>
      <c r="P33" s="18"/>
      <c r="Q33" s="18"/>
      <c r="R33" s="18"/>
      <c r="S33" s="1"/>
      <c r="T33" s="1"/>
      <c r="U33" s="1"/>
      <c r="V33" s="1"/>
      <c r="W33" s="1"/>
      <c r="X33" s="1"/>
    </row>
    <row r="34" spans="1:24" s="2" customFormat="1" ht="18.75">
      <c r="A34" s="13">
        <v>205</v>
      </c>
      <c r="B34" s="13">
        <v>141303545</v>
      </c>
      <c r="C34" s="222" t="s">
        <v>395</v>
      </c>
      <c r="D34" s="334"/>
      <c r="E34" s="16">
        <v>3</v>
      </c>
      <c r="F34" s="16">
        <v>1</v>
      </c>
      <c r="G34" s="57" t="s">
        <v>187</v>
      </c>
      <c r="H34" s="18">
        <f t="shared" si="0"/>
        <v>3.5</v>
      </c>
      <c r="I34" s="16">
        <f t="shared" si="5"/>
        <v>1.2</v>
      </c>
      <c r="J34" s="16">
        <v>0</v>
      </c>
      <c r="K34" s="16">
        <f t="shared" si="1"/>
        <v>4.7</v>
      </c>
      <c r="L34" s="33">
        <v>8.7874999999999979</v>
      </c>
      <c r="M34" s="34">
        <f t="shared" si="2"/>
        <v>13.487499999999997</v>
      </c>
      <c r="N34" s="35">
        <f t="shared" si="7"/>
        <v>0</v>
      </c>
      <c r="O34" s="36">
        <f t="shared" si="4"/>
        <v>13.487499999999997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174</v>
      </c>
      <c r="B35" s="13">
        <v>775720958</v>
      </c>
      <c r="C35" s="222" t="s">
        <v>397</v>
      </c>
      <c r="D35" s="222" t="s">
        <v>327</v>
      </c>
      <c r="E35" s="16">
        <v>3</v>
      </c>
      <c r="F35" s="16">
        <v>1</v>
      </c>
      <c r="G35" s="57" t="s">
        <v>187</v>
      </c>
      <c r="H35" s="18">
        <f t="shared" si="0"/>
        <v>3.5</v>
      </c>
      <c r="I35" s="16">
        <f t="shared" si="5"/>
        <v>1.2</v>
      </c>
      <c r="J35" s="16">
        <v>0</v>
      </c>
      <c r="K35" s="16">
        <f t="shared" si="1"/>
        <v>4.7</v>
      </c>
      <c r="L35" s="33">
        <v>8.7374999999999972</v>
      </c>
      <c r="M35" s="34">
        <f t="shared" si="2"/>
        <v>13.437499999999996</v>
      </c>
      <c r="N35" s="35">
        <f t="shared" si="7"/>
        <v>0</v>
      </c>
      <c r="O35" s="36">
        <f t="shared" si="4"/>
        <v>13.437499999999996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20.25">
      <c r="A36" s="13">
        <v>220</v>
      </c>
      <c r="B36" s="13">
        <v>353335311</v>
      </c>
      <c r="C36" s="222" t="s">
        <v>427</v>
      </c>
      <c r="D36" s="224"/>
      <c r="E36" s="16">
        <v>3</v>
      </c>
      <c r="F36" s="16">
        <v>1</v>
      </c>
      <c r="G36" s="57" t="s">
        <v>187</v>
      </c>
      <c r="H36" s="18">
        <f t="shared" si="0"/>
        <v>3.5</v>
      </c>
      <c r="I36" s="16">
        <f t="shared" si="5"/>
        <v>1.2</v>
      </c>
      <c r="J36" s="16">
        <v>0</v>
      </c>
      <c r="K36" s="16">
        <f t="shared" si="1"/>
        <v>4.7</v>
      </c>
      <c r="L36" s="33">
        <v>8.7123046875000014</v>
      </c>
      <c r="M36" s="34">
        <f t="shared" si="2"/>
        <v>13.412304687500001</v>
      </c>
      <c r="N36" s="35">
        <f t="shared" si="7"/>
        <v>0</v>
      </c>
      <c r="O36" s="36">
        <f t="shared" si="4"/>
        <v>13.412304687500001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178</v>
      </c>
      <c r="B37" s="13">
        <v>1059185275</v>
      </c>
      <c r="C37" s="222" t="s">
        <v>372</v>
      </c>
      <c r="D37" s="334"/>
      <c r="E37" s="16">
        <v>3</v>
      </c>
      <c r="F37" s="16">
        <v>1</v>
      </c>
      <c r="G37" s="57" t="s">
        <v>187</v>
      </c>
      <c r="H37" s="18">
        <f t="shared" ref="H37:H68" si="8">E37+IF(E37&gt;2,(E37-2)*0.5,0)</f>
        <v>3.5</v>
      </c>
      <c r="I37" s="16">
        <f t="shared" si="5"/>
        <v>1.2</v>
      </c>
      <c r="J37" s="16">
        <v>0</v>
      </c>
      <c r="K37" s="16">
        <f t="shared" ref="K37:K68" si="9">SUM(I37+H37+J37)</f>
        <v>4.7</v>
      </c>
      <c r="L37" s="33">
        <v>8.6499999999999986</v>
      </c>
      <c r="M37" s="34">
        <f t="shared" ref="M37:M68" si="10">K37+L37</f>
        <v>13.349999999999998</v>
      </c>
      <c r="N37" s="35">
        <f t="shared" si="7"/>
        <v>0</v>
      </c>
      <c r="O37" s="36">
        <f t="shared" ref="O37:O68" si="11">M37-N37</f>
        <v>13.349999999999998</v>
      </c>
      <c r="P37" s="4"/>
      <c r="Q37" s="4"/>
      <c r="R37" s="4"/>
    </row>
    <row r="38" spans="1:24" s="2" customFormat="1" ht="18.75">
      <c r="A38" s="13">
        <v>184</v>
      </c>
      <c r="B38" s="13">
        <v>1814130074</v>
      </c>
      <c r="C38" s="222" t="s">
        <v>375</v>
      </c>
      <c r="D38" s="334"/>
      <c r="E38" s="16">
        <v>3</v>
      </c>
      <c r="F38" s="16">
        <v>1</v>
      </c>
      <c r="G38" s="57" t="s">
        <v>187</v>
      </c>
      <c r="H38" s="18">
        <f t="shared" si="8"/>
        <v>3.5</v>
      </c>
      <c r="I38" s="16">
        <f t="shared" ref="I38:I69" si="12">F38*$T$14</f>
        <v>1.2</v>
      </c>
      <c r="J38" s="16">
        <v>0</v>
      </c>
      <c r="K38" s="16">
        <f t="shared" si="9"/>
        <v>4.7</v>
      </c>
      <c r="L38" s="33">
        <v>8.5999999999999979</v>
      </c>
      <c r="M38" s="34">
        <f t="shared" si="10"/>
        <v>13.299999999999997</v>
      </c>
      <c r="N38" s="35">
        <f t="shared" si="7"/>
        <v>0</v>
      </c>
      <c r="O38" s="36">
        <f t="shared" si="11"/>
        <v>13.299999999999997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219</v>
      </c>
      <c r="B39" s="13">
        <v>1128309198</v>
      </c>
      <c r="C39" s="222" t="s">
        <v>426</v>
      </c>
      <c r="D39" s="334"/>
      <c r="E39" s="16">
        <v>3</v>
      </c>
      <c r="F39" s="16">
        <v>1</v>
      </c>
      <c r="G39" s="57" t="s">
        <v>187</v>
      </c>
      <c r="H39" s="18">
        <f t="shared" si="8"/>
        <v>3.5</v>
      </c>
      <c r="I39" s="16">
        <f t="shared" si="12"/>
        <v>1.2</v>
      </c>
      <c r="J39" s="16">
        <v>0</v>
      </c>
      <c r="K39" s="16">
        <f t="shared" si="9"/>
        <v>4.7</v>
      </c>
      <c r="L39" s="33">
        <v>8.4499999999999993</v>
      </c>
      <c r="M39" s="34">
        <f t="shared" si="10"/>
        <v>13.149999999999999</v>
      </c>
      <c r="N39" s="35">
        <f t="shared" si="7"/>
        <v>0</v>
      </c>
      <c r="O39" s="36">
        <f t="shared" si="11"/>
        <v>13.149999999999999</v>
      </c>
      <c r="P39" s="4"/>
      <c r="Q39" s="4"/>
      <c r="R39" s="4"/>
    </row>
    <row r="40" spans="1:24" ht="18.75">
      <c r="A40" s="13">
        <v>195</v>
      </c>
      <c r="B40" s="13">
        <v>1634663314</v>
      </c>
      <c r="C40" s="222" t="s">
        <v>386</v>
      </c>
      <c r="D40" s="345"/>
      <c r="E40" s="16">
        <v>2</v>
      </c>
      <c r="F40" s="16">
        <v>1</v>
      </c>
      <c r="G40" s="57" t="s">
        <v>187</v>
      </c>
      <c r="H40" s="18">
        <f t="shared" si="8"/>
        <v>2</v>
      </c>
      <c r="I40" s="16">
        <f t="shared" si="12"/>
        <v>1.2</v>
      </c>
      <c r="J40" s="16">
        <v>0</v>
      </c>
      <c r="K40" s="16">
        <f t="shared" si="9"/>
        <v>3.2</v>
      </c>
      <c r="L40" s="33">
        <v>9.3299999999999983</v>
      </c>
      <c r="M40" s="34">
        <f t="shared" si="10"/>
        <v>12.529999999999998</v>
      </c>
      <c r="N40" s="35">
        <f t="shared" si="7"/>
        <v>0</v>
      </c>
      <c r="O40" s="36">
        <f t="shared" si="11"/>
        <v>12.529999999999998</v>
      </c>
      <c r="P40" s="4"/>
      <c r="Q40" s="4"/>
      <c r="R40" s="4"/>
    </row>
    <row r="41" spans="1:24" ht="18.75">
      <c r="A41" s="13">
        <v>221</v>
      </c>
      <c r="B41" s="13">
        <v>790956883</v>
      </c>
      <c r="C41" s="222" t="s">
        <v>428</v>
      </c>
      <c r="D41" s="2"/>
      <c r="E41" s="16">
        <v>2</v>
      </c>
      <c r="F41" s="16">
        <v>1</v>
      </c>
      <c r="G41" s="57" t="s">
        <v>187</v>
      </c>
      <c r="H41" s="18">
        <f t="shared" si="8"/>
        <v>2</v>
      </c>
      <c r="I41" s="16">
        <f t="shared" si="12"/>
        <v>1.2</v>
      </c>
      <c r="J41" s="16">
        <v>0</v>
      </c>
      <c r="K41" s="16">
        <f t="shared" si="9"/>
        <v>3.2</v>
      </c>
      <c r="L41" s="33">
        <v>9.1346874999999983</v>
      </c>
      <c r="M41" s="34">
        <f t="shared" si="10"/>
        <v>12.334687499999998</v>
      </c>
      <c r="N41" s="35">
        <f t="shared" si="7"/>
        <v>0</v>
      </c>
      <c r="O41" s="36">
        <f t="shared" si="11"/>
        <v>12.334687499999998</v>
      </c>
      <c r="P41" s="4"/>
      <c r="Q41" s="4"/>
      <c r="R41" s="4"/>
    </row>
    <row r="42" spans="1:24" ht="18.75">
      <c r="A42" s="13">
        <v>210</v>
      </c>
      <c r="B42" s="13">
        <v>1675792665</v>
      </c>
      <c r="C42" s="222" t="s">
        <v>403</v>
      </c>
      <c r="D42" s="334"/>
      <c r="E42" s="16">
        <v>1</v>
      </c>
      <c r="F42" s="16">
        <v>1</v>
      </c>
      <c r="G42" s="57" t="s">
        <v>187</v>
      </c>
      <c r="H42" s="18">
        <f t="shared" si="8"/>
        <v>1</v>
      </c>
      <c r="I42" s="16">
        <f t="shared" si="12"/>
        <v>1.2</v>
      </c>
      <c r="J42" s="16">
        <v>0</v>
      </c>
      <c r="K42" s="16">
        <f t="shared" si="9"/>
        <v>2.2000000000000002</v>
      </c>
      <c r="L42" s="33">
        <v>10.074999999999996</v>
      </c>
      <c r="M42" s="34">
        <f t="shared" si="10"/>
        <v>12.274999999999995</v>
      </c>
      <c r="N42" s="35">
        <f t="shared" si="7"/>
        <v>0</v>
      </c>
      <c r="O42" s="36">
        <f t="shared" si="11"/>
        <v>12.274999999999995</v>
      </c>
      <c r="P42" s="4"/>
      <c r="Q42" s="4"/>
      <c r="R42" s="4"/>
    </row>
    <row r="43" spans="1:24" ht="18.75">
      <c r="A43" s="13">
        <v>188</v>
      </c>
      <c r="B43" s="13">
        <v>1504984957</v>
      </c>
      <c r="C43" s="222" t="s">
        <v>379</v>
      </c>
      <c r="D43" s="334"/>
      <c r="E43" s="16">
        <v>0</v>
      </c>
      <c r="F43" s="16">
        <v>0</v>
      </c>
      <c r="G43" s="57" t="s">
        <v>187</v>
      </c>
      <c r="H43" s="18">
        <f t="shared" si="8"/>
        <v>0</v>
      </c>
      <c r="I43" s="16">
        <f t="shared" si="12"/>
        <v>0</v>
      </c>
      <c r="J43" s="16">
        <v>0</v>
      </c>
      <c r="K43" s="16">
        <f t="shared" si="9"/>
        <v>0</v>
      </c>
      <c r="L43" s="33">
        <v>12.262499999999996</v>
      </c>
      <c r="M43" s="34">
        <f t="shared" si="10"/>
        <v>12.262499999999996</v>
      </c>
      <c r="N43" s="35">
        <f>VLOOKUP(G42,$S$3:$T$10,2,FALSE)</f>
        <v>0</v>
      </c>
      <c r="O43" s="36">
        <f t="shared" si="11"/>
        <v>12.262499999999996</v>
      </c>
      <c r="P43" s="4"/>
      <c r="Q43" s="4"/>
      <c r="R43" s="4"/>
    </row>
    <row r="44" spans="1:24" ht="18.75">
      <c r="A44" s="13">
        <v>216</v>
      </c>
      <c r="B44" s="13">
        <v>395700385</v>
      </c>
      <c r="C44" s="222" t="s">
        <v>419</v>
      </c>
      <c r="D44" s="53"/>
      <c r="E44" s="16">
        <v>0</v>
      </c>
      <c r="F44" s="16">
        <v>1</v>
      </c>
      <c r="G44" s="57" t="s">
        <v>187</v>
      </c>
      <c r="H44" s="18">
        <f t="shared" si="8"/>
        <v>0</v>
      </c>
      <c r="I44" s="16">
        <f t="shared" si="12"/>
        <v>1.2</v>
      </c>
      <c r="J44" s="16">
        <v>0</v>
      </c>
      <c r="K44" s="16">
        <f t="shared" si="9"/>
        <v>1.2</v>
      </c>
      <c r="L44" s="33">
        <v>10.956451612903225</v>
      </c>
      <c r="M44" s="34">
        <f t="shared" si="10"/>
        <v>12.156451612903224</v>
      </c>
      <c r="N44" s="35">
        <f>VLOOKUP(G44,$S$3:$T$10,2,FALSE)</f>
        <v>0</v>
      </c>
      <c r="O44" s="36">
        <f t="shared" si="11"/>
        <v>12.156451612903224</v>
      </c>
      <c r="P44" s="4"/>
      <c r="Q44" s="4"/>
      <c r="R44" s="4"/>
    </row>
    <row r="45" spans="1:24" ht="18.75">
      <c r="A45" s="13">
        <v>198</v>
      </c>
      <c r="B45" s="13">
        <v>723448640</v>
      </c>
      <c r="C45" s="222" t="s">
        <v>389</v>
      </c>
      <c r="D45" s="334"/>
      <c r="E45" s="16">
        <v>2</v>
      </c>
      <c r="F45" s="16">
        <v>1</v>
      </c>
      <c r="G45" s="57" t="s">
        <v>187</v>
      </c>
      <c r="H45" s="18">
        <f t="shared" si="8"/>
        <v>2</v>
      </c>
      <c r="I45" s="16">
        <f t="shared" si="12"/>
        <v>1.2</v>
      </c>
      <c r="J45" s="16">
        <v>0</v>
      </c>
      <c r="K45" s="16">
        <f t="shared" si="9"/>
        <v>3.2</v>
      </c>
      <c r="L45" s="33">
        <v>8.8374999999999986</v>
      </c>
      <c r="M45" s="34">
        <f t="shared" si="10"/>
        <v>12.037499999999998</v>
      </c>
      <c r="N45" s="35">
        <f>VLOOKUP(G45,$S$3:$T$10,2,FALSE)</f>
        <v>0</v>
      </c>
      <c r="O45" s="36">
        <f t="shared" si="11"/>
        <v>12.037499999999998</v>
      </c>
      <c r="P45" s="4"/>
      <c r="Q45" s="4"/>
      <c r="R45" s="4"/>
    </row>
    <row r="46" spans="1:24" ht="18.75">
      <c r="A46" s="14">
        <v>103</v>
      </c>
      <c r="B46" s="13">
        <v>1540443440</v>
      </c>
      <c r="C46" s="223" t="s">
        <v>326</v>
      </c>
      <c r="D46" s="222" t="s">
        <v>193</v>
      </c>
      <c r="E46" s="16">
        <v>2</v>
      </c>
      <c r="F46" s="16">
        <v>0</v>
      </c>
      <c r="G46" s="57" t="s">
        <v>187</v>
      </c>
      <c r="H46" s="18">
        <f t="shared" si="8"/>
        <v>2</v>
      </c>
      <c r="I46" s="16">
        <f t="shared" si="12"/>
        <v>0</v>
      </c>
      <c r="J46" s="16">
        <v>0</v>
      </c>
      <c r="K46" s="16">
        <f t="shared" si="9"/>
        <v>2</v>
      </c>
      <c r="L46" s="33">
        <v>9.8874999999999993</v>
      </c>
      <c r="M46" s="34">
        <f t="shared" si="10"/>
        <v>11.887499999999999</v>
      </c>
      <c r="N46" s="35">
        <f>VLOOKUP(G45,$S$3:$T$10,2,FALSE)</f>
        <v>0</v>
      </c>
      <c r="O46" s="36">
        <f t="shared" si="11"/>
        <v>11.887499999999999</v>
      </c>
      <c r="P46" s="18"/>
      <c r="Q46" s="18"/>
      <c r="R46" s="18"/>
    </row>
    <row r="47" spans="1:24" ht="18.75">
      <c r="A47" s="13">
        <v>185</v>
      </c>
      <c r="B47" s="13">
        <v>30705222</v>
      </c>
      <c r="C47" s="222" t="s">
        <v>376</v>
      </c>
      <c r="D47" s="334"/>
      <c r="E47" s="16">
        <v>3</v>
      </c>
      <c r="F47" s="16">
        <v>1</v>
      </c>
      <c r="G47" s="57" t="s">
        <v>187</v>
      </c>
      <c r="H47" s="18">
        <f t="shared" si="8"/>
        <v>3.5</v>
      </c>
      <c r="I47" s="16">
        <f t="shared" si="12"/>
        <v>1.2</v>
      </c>
      <c r="J47" s="16">
        <v>0</v>
      </c>
      <c r="K47" s="16">
        <f t="shared" si="9"/>
        <v>4.7</v>
      </c>
      <c r="L47" s="33">
        <v>6.8869999999999978</v>
      </c>
      <c r="M47" s="34">
        <f t="shared" si="10"/>
        <v>11.586999999999998</v>
      </c>
      <c r="N47" s="35">
        <f t="shared" ref="N47:N64" si="13">VLOOKUP(G47,$S$3:$T$10,2,FALSE)</f>
        <v>0</v>
      </c>
      <c r="O47" s="36">
        <f t="shared" si="11"/>
        <v>11.586999999999998</v>
      </c>
      <c r="P47" s="4"/>
      <c r="Q47" s="4"/>
      <c r="R47" s="4"/>
    </row>
    <row r="48" spans="1:24" ht="18.75">
      <c r="A48" s="13">
        <v>191</v>
      </c>
      <c r="B48" s="13">
        <v>1037173857</v>
      </c>
      <c r="C48" s="222" t="s">
        <v>382</v>
      </c>
      <c r="D48" s="334"/>
      <c r="E48" s="16">
        <v>1</v>
      </c>
      <c r="F48" s="16">
        <v>1</v>
      </c>
      <c r="G48" s="57" t="s">
        <v>187</v>
      </c>
      <c r="H48" s="18">
        <f t="shared" si="8"/>
        <v>1</v>
      </c>
      <c r="I48" s="16">
        <f t="shared" si="12"/>
        <v>1.2</v>
      </c>
      <c r="J48" s="16">
        <v>0</v>
      </c>
      <c r="K48" s="16">
        <f t="shared" si="9"/>
        <v>2.2000000000000002</v>
      </c>
      <c r="L48" s="33">
        <v>9.2499999999999964</v>
      </c>
      <c r="M48" s="34">
        <f t="shared" si="10"/>
        <v>11.449999999999996</v>
      </c>
      <c r="N48" s="35">
        <f t="shared" si="13"/>
        <v>0</v>
      </c>
      <c r="O48" s="36">
        <f t="shared" si="11"/>
        <v>11.449999999999996</v>
      </c>
    </row>
    <row r="49" spans="1:18" ht="18.75">
      <c r="A49" s="13">
        <v>182</v>
      </c>
      <c r="B49" s="13">
        <v>828260319</v>
      </c>
      <c r="C49" s="222" t="s">
        <v>422</v>
      </c>
      <c r="D49" s="222" t="s">
        <v>413</v>
      </c>
      <c r="E49" s="16">
        <v>3</v>
      </c>
      <c r="F49" s="16">
        <v>1</v>
      </c>
      <c r="G49" s="57" t="s">
        <v>187</v>
      </c>
      <c r="H49" s="18">
        <f t="shared" si="8"/>
        <v>3.5</v>
      </c>
      <c r="I49" s="16">
        <f t="shared" si="12"/>
        <v>1.2</v>
      </c>
      <c r="J49" s="16">
        <v>0</v>
      </c>
      <c r="K49" s="16">
        <f t="shared" si="9"/>
        <v>4.7</v>
      </c>
      <c r="L49" s="33">
        <v>6.375</v>
      </c>
      <c r="M49" s="34">
        <f t="shared" si="10"/>
        <v>11.074999999999999</v>
      </c>
      <c r="N49" s="35">
        <f t="shared" si="13"/>
        <v>0</v>
      </c>
      <c r="O49" s="36">
        <f t="shared" si="11"/>
        <v>11.074999999999999</v>
      </c>
    </row>
    <row r="50" spans="1:18" ht="18.75">
      <c r="A50" s="13">
        <v>167</v>
      </c>
      <c r="B50" s="13">
        <v>1173807161</v>
      </c>
      <c r="C50" s="222" t="s">
        <v>324</v>
      </c>
      <c r="D50" s="335"/>
      <c r="E50" s="16">
        <v>0</v>
      </c>
      <c r="F50" s="16">
        <v>0</v>
      </c>
      <c r="G50" s="57" t="s">
        <v>187</v>
      </c>
      <c r="H50" s="18">
        <f t="shared" si="8"/>
        <v>0</v>
      </c>
      <c r="I50" s="16">
        <f t="shared" si="12"/>
        <v>0</v>
      </c>
      <c r="J50" s="16">
        <v>0</v>
      </c>
      <c r="K50" s="16">
        <f t="shared" si="9"/>
        <v>0</v>
      </c>
      <c r="L50" s="33">
        <v>10.299999999999999</v>
      </c>
      <c r="M50" s="34">
        <f t="shared" si="10"/>
        <v>10.299999999999999</v>
      </c>
      <c r="N50" s="35">
        <f t="shared" si="13"/>
        <v>0</v>
      </c>
      <c r="O50" s="36">
        <f t="shared" si="11"/>
        <v>10.299999999999999</v>
      </c>
    </row>
    <row r="51" spans="1:18" ht="18.75">
      <c r="A51" s="13">
        <v>194</v>
      </c>
      <c r="B51" s="13">
        <v>648785109</v>
      </c>
      <c r="C51" s="222" t="s">
        <v>385</v>
      </c>
      <c r="D51" s="334"/>
      <c r="E51" s="16">
        <v>2</v>
      </c>
      <c r="F51" s="16">
        <v>0</v>
      </c>
      <c r="G51" s="57" t="s">
        <v>187</v>
      </c>
      <c r="H51" s="18">
        <f t="shared" si="8"/>
        <v>2</v>
      </c>
      <c r="I51" s="16">
        <f t="shared" si="12"/>
        <v>0</v>
      </c>
      <c r="J51" s="16">
        <v>0</v>
      </c>
      <c r="K51" s="16">
        <f t="shared" si="9"/>
        <v>2</v>
      </c>
      <c r="L51" s="33">
        <v>8.0750000000000028</v>
      </c>
      <c r="M51" s="34">
        <f t="shared" si="10"/>
        <v>10.075000000000003</v>
      </c>
      <c r="N51" s="35">
        <f t="shared" si="13"/>
        <v>0</v>
      </c>
      <c r="O51" s="36">
        <f t="shared" si="11"/>
        <v>10.075000000000003</v>
      </c>
    </row>
    <row r="52" spans="1:18" ht="18.75">
      <c r="A52" s="13">
        <v>203</v>
      </c>
      <c r="B52" s="13">
        <v>382695365</v>
      </c>
      <c r="C52" s="222" t="s">
        <v>393</v>
      </c>
      <c r="D52" s="334"/>
      <c r="E52" s="16">
        <v>1</v>
      </c>
      <c r="F52" s="16">
        <v>0</v>
      </c>
      <c r="G52" s="57" t="s">
        <v>187</v>
      </c>
      <c r="H52" s="18">
        <f t="shared" si="8"/>
        <v>1</v>
      </c>
      <c r="I52" s="16">
        <f t="shared" si="12"/>
        <v>0</v>
      </c>
      <c r="J52" s="16">
        <v>0</v>
      </c>
      <c r="K52" s="16">
        <f t="shared" si="9"/>
        <v>1</v>
      </c>
      <c r="L52" s="33">
        <v>8.73</v>
      </c>
      <c r="M52" s="34">
        <f t="shared" si="10"/>
        <v>9.73</v>
      </c>
      <c r="N52" s="35">
        <f t="shared" si="13"/>
        <v>0</v>
      </c>
      <c r="O52" s="36">
        <f t="shared" si="11"/>
        <v>9.73</v>
      </c>
    </row>
    <row r="53" spans="1:18" ht="18.75">
      <c r="A53" s="13">
        <v>192</v>
      </c>
      <c r="B53" s="13">
        <v>1725281178</v>
      </c>
      <c r="C53" s="222" t="s">
        <v>383</v>
      </c>
      <c r="D53" s="334"/>
      <c r="E53" s="16">
        <v>0</v>
      </c>
      <c r="F53" s="16">
        <v>1</v>
      </c>
      <c r="G53" s="57" t="s">
        <v>187</v>
      </c>
      <c r="H53" s="18">
        <f t="shared" si="8"/>
        <v>0</v>
      </c>
      <c r="I53" s="16">
        <f t="shared" si="12"/>
        <v>1.2</v>
      </c>
      <c r="J53" s="16">
        <v>0</v>
      </c>
      <c r="K53" s="16">
        <f t="shared" si="9"/>
        <v>1.2</v>
      </c>
      <c r="L53" s="33">
        <v>8.5000000000000036</v>
      </c>
      <c r="M53" s="34">
        <f t="shared" si="10"/>
        <v>9.7000000000000028</v>
      </c>
      <c r="N53" s="35">
        <f t="shared" si="13"/>
        <v>0</v>
      </c>
      <c r="O53" s="36">
        <f t="shared" si="11"/>
        <v>9.7000000000000028</v>
      </c>
    </row>
    <row r="54" spans="1:18" ht="18.75">
      <c r="A54" s="13">
        <v>138</v>
      </c>
      <c r="B54" s="13">
        <v>1440730282</v>
      </c>
      <c r="C54" s="222" t="s">
        <v>366</v>
      </c>
      <c r="D54" s="222" t="s">
        <v>258</v>
      </c>
      <c r="E54" s="16">
        <v>0</v>
      </c>
      <c r="F54" s="16">
        <v>0</v>
      </c>
      <c r="G54" s="57" t="s">
        <v>187</v>
      </c>
      <c r="H54" s="18">
        <f t="shared" si="8"/>
        <v>0</v>
      </c>
      <c r="I54" s="16">
        <f t="shared" si="12"/>
        <v>0</v>
      </c>
      <c r="J54" s="16">
        <v>0</v>
      </c>
      <c r="K54" s="16">
        <f t="shared" si="9"/>
        <v>0</v>
      </c>
      <c r="L54" s="33">
        <v>9.6000000000000014</v>
      </c>
      <c r="M54" s="34">
        <f t="shared" si="10"/>
        <v>9.6000000000000014</v>
      </c>
      <c r="N54" s="35">
        <f t="shared" si="13"/>
        <v>0</v>
      </c>
      <c r="O54" s="36">
        <f t="shared" si="11"/>
        <v>9.6000000000000014</v>
      </c>
      <c r="P54" s="64"/>
      <c r="Q54" s="64"/>
      <c r="R54" s="67"/>
    </row>
    <row r="55" spans="1:18" ht="18.75">
      <c r="A55" s="13">
        <v>187</v>
      </c>
      <c r="B55" s="13">
        <v>1241038267</v>
      </c>
      <c r="C55" s="222" t="s">
        <v>378</v>
      </c>
      <c r="D55" s="334"/>
      <c r="E55" s="16">
        <v>0</v>
      </c>
      <c r="F55" s="16">
        <v>0</v>
      </c>
      <c r="G55" s="57" t="s">
        <v>187</v>
      </c>
      <c r="H55" s="18">
        <f t="shared" si="8"/>
        <v>0</v>
      </c>
      <c r="I55" s="16">
        <f t="shared" si="12"/>
        <v>0</v>
      </c>
      <c r="J55" s="16">
        <v>0</v>
      </c>
      <c r="K55" s="16">
        <f t="shared" si="9"/>
        <v>0</v>
      </c>
      <c r="L55" s="33">
        <v>9.3874999999999993</v>
      </c>
      <c r="M55" s="34">
        <f t="shared" si="10"/>
        <v>9.3874999999999993</v>
      </c>
      <c r="N55" s="35">
        <f t="shared" si="13"/>
        <v>0</v>
      </c>
      <c r="O55" s="36">
        <f t="shared" si="11"/>
        <v>9.3874999999999993</v>
      </c>
    </row>
    <row r="56" spans="1:18" ht="18.75">
      <c r="A56" s="13">
        <v>179</v>
      </c>
      <c r="B56" s="13">
        <v>1412638269</v>
      </c>
      <c r="C56" s="223" t="s">
        <v>224</v>
      </c>
      <c r="D56" s="334"/>
      <c r="E56" s="16">
        <v>0</v>
      </c>
      <c r="F56" s="16">
        <v>1</v>
      </c>
      <c r="G56" s="57" t="s">
        <v>187</v>
      </c>
      <c r="H56" s="18">
        <f t="shared" si="8"/>
        <v>0</v>
      </c>
      <c r="I56" s="16">
        <f t="shared" si="12"/>
        <v>1.2</v>
      </c>
      <c r="J56" s="16">
        <v>0</v>
      </c>
      <c r="K56" s="16">
        <f t="shared" si="9"/>
        <v>1.2</v>
      </c>
      <c r="L56" s="33">
        <v>7.6799999999999971</v>
      </c>
      <c r="M56" s="34">
        <f t="shared" si="10"/>
        <v>8.8799999999999972</v>
      </c>
      <c r="N56" s="35">
        <f t="shared" si="13"/>
        <v>0</v>
      </c>
      <c r="O56" s="36">
        <f t="shared" si="11"/>
        <v>8.8799999999999972</v>
      </c>
    </row>
    <row r="57" spans="1:18" ht="18.75">
      <c r="A57" s="13">
        <v>211</v>
      </c>
      <c r="B57" s="13">
        <v>1030769255</v>
      </c>
      <c r="C57" s="222" t="s">
        <v>404</v>
      </c>
      <c r="D57" s="334"/>
      <c r="E57" s="16">
        <v>1</v>
      </c>
      <c r="F57" s="16">
        <v>0</v>
      </c>
      <c r="G57" s="57" t="s">
        <v>187</v>
      </c>
      <c r="H57" s="18">
        <f t="shared" si="8"/>
        <v>1</v>
      </c>
      <c r="I57" s="16">
        <f t="shared" si="12"/>
        <v>0</v>
      </c>
      <c r="J57" s="16">
        <v>0</v>
      </c>
      <c r="K57" s="16">
        <f t="shared" si="9"/>
        <v>1</v>
      </c>
      <c r="L57" s="33">
        <v>7.4625000000000021</v>
      </c>
      <c r="M57" s="34">
        <f t="shared" si="10"/>
        <v>8.4625000000000021</v>
      </c>
      <c r="N57" s="35">
        <f t="shared" si="13"/>
        <v>0</v>
      </c>
      <c r="O57" s="36">
        <f t="shared" si="11"/>
        <v>8.4625000000000021</v>
      </c>
    </row>
    <row r="58" spans="1:18" ht="18.75">
      <c r="A58" s="13">
        <v>144</v>
      </c>
      <c r="B58" s="13">
        <v>1763923855</v>
      </c>
      <c r="C58" s="222" t="s">
        <v>269</v>
      </c>
      <c r="D58" s="224"/>
      <c r="E58" s="16">
        <v>0</v>
      </c>
      <c r="F58" s="16">
        <v>0</v>
      </c>
      <c r="G58" s="57" t="s">
        <v>187</v>
      </c>
      <c r="H58" s="18">
        <f t="shared" si="8"/>
        <v>0</v>
      </c>
      <c r="I58" s="16">
        <f t="shared" si="12"/>
        <v>0</v>
      </c>
      <c r="J58" s="16">
        <v>0</v>
      </c>
      <c r="K58" s="16">
        <f t="shared" si="9"/>
        <v>0</v>
      </c>
      <c r="L58" s="33">
        <v>6.8</v>
      </c>
      <c r="M58" s="34">
        <f t="shared" si="10"/>
        <v>6.8</v>
      </c>
      <c r="N58" s="35">
        <f t="shared" si="13"/>
        <v>0</v>
      </c>
      <c r="O58" s="36">
        <f t="shared" si="11"/>
        <v>6.8</v>
      </c>
    </row>
    <row r="59" spans="1:18" ht="18.75">
      <c r="A59" s="13">
        <v>206</v>
      </c>
      <c r="B59" s="13">
        <v>1835375380</v>
      </c>
      <c r="C59" s="222" t="s">
        <v>396</v>
      </c>
      <c r="D59" s="334"/>
      <c r="E59" s="16">
        <v>0</v>
      </c>
      <c r="F59" s="16">
        <v>0</v>
      </c>
      <c r="G59" s="57" t="s">
        <v>187</v>
      </c>
      <c r="H59" s="18">
        <f t="shared" si="8"/>
        <v>0</v>
      </c>
      <c r="I59" s="16">
        <f t="shared" si="12"/>
        <v>0</v>
      </c>
      <c r="J59" s="16">
        <v>0</v>
      </c>
      <c r="K59" s="16">
        <f t="shared" si="9"/>
        <v>0</v>
      </c>
      <c r="L59" s="33">
        <v>6.6749999999999998</v>
      </c>
      <c r="M59" s="34">
        <f t="shared" si="10"/>
        <v>6.6749999999999998</v>
      </c>
      <c r="N59" s="35">
        <f t="shared" si="13"/>
        <v>0</v>
      </c>
      <c r="O59" s="36">
        <f t="shared" si="11"/>
        <v>6.6749999999999998</v>
      </c>
    </row>
    <row r="60" spans="1:18" ht="18.75">
      <c r="A60" s="13">
        <v>148</v>
      </c>
      <c r="B60" s="13">
        <v>1579518877</v>
      </c>
      <c r="C60" s="222" t="s">
        <v>274</v>
      </c>
      <c r="D60" s="224"/>
      <c r="E60" s="16">
        <v>0</v>
      </c>
      <c r="F60" s="16">
        <v>0</v>
      </c>
      <c r="G60" s="57" t="s">
        <v>187</v>
      </c>
      <c r="H60" s="18">
        <f t="shared" si="8"/>
        <v>0</v>
      </c>
      <c r="I60" s="16">
        <f t="shared" si="12"/>
        <v>0</v>
      </c>
      <c r="J60" s="16">
        <v>0</v>
      </c>
      <c r="K60" s="16">
        <f t="shared" si="9"/>
        <v>0</v>
      </c>
      <c r="L60" s="33">
        <v>6.4499999999999993</v>
      </c>
      <c r="M60" s="34">
        <f t="shared" si="10"/>
        <v>6.4499999999999993</v>
      </c>
      <c r="N60" s="35">
        <f t="shared" si="13"/>
        <v>0</v>
      </c>
      <c r="O60" s="36">
        <f t="shared" si="11"/>
        <v>6.4499999999999993</v>
      </c>
    </row>
    <row r="61" spans="1:18" ht="18.75">
      <c r="A61" s="13">
        <v>130</v>
      </c>
      <c r="B61" s="13">
        <v>1957463045</v>
      </c>
      <c r="C61" s="222" t="s">
        <v>409</v>
      </c>
      <c r="D61" s="222" t="s">
        <v>238</v>
      </c>
      <c r="E61" s="16">
        <v>0</v>
      </c>
      <c r="F61" s="16">
        <v>0</v>
      </c>
      <c r="G61" s="57" t="s">
        <v>187</v>
      </c>
      <c r="H61" s="18">
        <f t="shared" si="8"/>
        <v>0</v>
      </c>
      <c r="I61" s="16">
        <f t="shared" si="12"/>
        <v>0</v>
      </c>
      <c r="J61" s="16">
        <v>0</v>
      </c>
      <c r="K61" s="16">
        <f t="shared" si="9"/>
        <v>0</v>
      </c>
      <c r="L61" s="33">
        <v>5.8500000000000023</v>
      </c>
      <c r="M61" s="34">
        <f t="shared" si="10"/>
        <v>5.8500000000000023</v>
      </c>
      <c r="N61" s="35">
        <f t="shared" si="13"/>
        <v>0</v>
      </c>
      <c r="O61" s="36">
        <f t="shared" si="11"/>
        <v>5.8500000000000023</v>
      </c>
      <c r="P61" s="64"/>
      <c r="Q61" s="64"/>
      <c r="R61" s="67"/>
    </row>
    <row r="62" spans="1:18" ht="18.75">
      <c r="A62" s="13">
        <v>201</v>
      </c>
      <c r="B62" s="13">
        <v>251334814</v>
      </c>
      <c r="C62" s="222" t="s">
        <v>391</v>
      </c>
      <c r="D62" s="334"/>
      <c r="E62" s="16">
        <v>0</v>
      </c>
      <c r="F62" s="16">
        <v>0</v>
      </c>
      <c r="G62" s="57" t="s">
        <v>187</v>
      </c>
      <c r="H62" s="18">
        <f t="shared" si="8"/>
        <v>0</v>
      </c>
      <c r="I62" s="16">
        <f t="shared" si="12"/>
        <v>0</v>
      </c>
      <c r="J62" s="16">
        <v>0</v>
      </c>
      <c r="K62" s="16">
        <f t="shared" si="9"/>
        <v>0</v>
      </c>
      <c r="L62" s="33">
        <v>5.5</v>
      </c>
      <c r="M62" s="34">
        <f t="shared" si="10"/>
        <v>5.5</v>
      </c>
      <c r="N62" s="35">
        <f t="shared" si="13"/>
        <v>0</v>
      </c>
      <c r="O62" s="36">
        <f t="shared" si="11"/>
        <v>5.5</v>
      </c>
    </row>
    <row r="63" spans="1:18" ht="18.75">
      <c r="A63" s="14">
        <v>58</v>
      </c>
      <c r="B63" s="13">
        <v>1875367946</v>
      </c>
      <c r="C63" s="223" t="s">
        <v>121</v>
      </c>
      <c r="D63" s="14"/>
      <c r="E63" s="16">
        <v>0</v>
      </c>
      <c r="F63" s="16">
        <v>0</v>
      </c>
      <c r="G63" s="57" t="s">
        <v>187</v>
      </c>
      <c r="H63" s="18">
        <f t="shared" si="8"/>
        <v>0</v>
      </c>
      <c r="I63" s="16">
        <f t="shared" si="12"/>
        <v>0</v>
      </c>
      <c r="J63" s="16">
        <v>0</v>
      </c>
      <c r="K63" s="16">
        <f t="shared" si="9"/>
        <v>0</v>
      </c>
      <c r="L63" s="33">
        <v>5.3749999999999964</v>
      </c>
      <c r="M63" s="34">
        <f t="shared" si="10"/>
        <v>5.3749999999999964</v>
      </c>
      <c r="N63" s="35">
        <f t="shared" si="13"/>
        <v>0</v>
      </c>
      <c r="O63" s="36">
        <f t="shared" si="11"/>
        <v>5.3749999999999964</v>
      </c>
    </row>
    <row r="64" spans="1:18" ht="18.75">
      <c r="A64" s="13">
        <v>152</v>
      </c>
      <c r="B64" s="13">
        <v>808637979</v>
      </c>
      <c r="C64" s="222" t="s">
        <v>288</v>
      </c>
      <c r="D64" s="222" t="s">
        <v>277</v>
      </c>
      <c r="E64" s="16">
        <v>0</v>
      </c>
      <c r="F64" s="16">
        <v>1</v>
      </c>
      <c r="G64" s="57" t="s">
        <v>187</v>
      </c>
      <c r="H64" s="18">
        <f t="shared" si="8"/>
        <v>0</v>
      </c>
      <c r="I64" s="16">
        <f t="shared" si="12"/>
        <v>1.2</v>
      </c>
      <c r="J64" s="16">
        <v>0</v>
      </c>
      <c r="K64" s="16">
        <f t="shared" si="9"/>
        <v>1.2</v>
      </c>
      <c r="L64" s="33">
        <v>3.94</v>
      </c>
      <c r="M64" s="34">
        <f t="shared" si="10"/>
        <v>5.14</v>
      </c>
      <c r="N64" s="35">
        <f t="shared" si="13"/>
        <v>0</v>
      </c>
      <c r="O64" s="36">
        <f t="shared" si="11"/>
        <v>5.14</v>
      </c>
    </row>
    <row r="65" spans="1:18" ht="18.75">
      <c r="A65" s="14">
        <v>120</v>
      </c>
      <c r="B65" s="13">
        <v>171422146</v>
      </c>
      <c r="C65" s="222" t="s">
        <v>363</v>
      </c>
      <c r="D65" s="222" t="s">
        <v>246</v>
      </c>
      <c r="E65" s="16">
        <v>0</v>
      </c>
      <c r="F65" s="16">
        <v>0</v>
      </c>
      <c r="G65" s="57" t="s">
        <v>187</v>
      </c>
      <c r="H65" s="18">
        <f t="shared" si="8"/>
        <v>0</v>
      </c>
      <c r="I65" s="16">
        <f t="shared" si="12"/>
        <v>0</v>
      </c>
      <c r="J65" s="16">
        <v>0</v>
      </c>
      <c r="K65" s="16">
        <f t="shared" si="9"/>
        <v>0</v>
      </c>
      <c r="L65" s="33">
        <v>4.899999999999995</v>
      </c>
      <c r="M65" s="34">
        <f t="shared" si="10"/>
        <v>4.899999999999995</v>
      </c>
      <c r="N65" s="35">
        <f>VLOOKUP(G64,$S$3:$T$10,2,FALSE)</f>
        <v>0</v>
      </c>
      <c r="O65" s="36">
        <f t="shared" si="11"/>
        <v>4.899999999999995</v>
      </c>
      <c r="P65" s="64"/>
      <c r="Q65" s="64"/>
      <c r="R65" s="86"/>
    </row>
    <row r="66" spans="1:18" ht="18.75">
      <c r="A66" s="13">
        <v>199</v>
      </c>
      <c r="B66" s="13">
        <v>1190213504</v>
      </c>
      <c r="C66" s="222" t="s">
        <v>400</v>
      </c>
      <c r="D66" s="334"/>
      <c r="E66" s="16">
        <v>0</v>
      </c>
      <c r="F66" s="16">
        <v>0</v>
      </c>
      <c r="G66" s="57" t="s">
        <v>187</v>
      </c>
      <c r="H66" s="18">
        <f t="shared" si="8"/>
        <v>0</v>
      </c>
      <c r="I66" s="16">
        <f t="shared" si="12"/>
        <v>0</v>
      </c>
      <c r="J66" s="16">
        <v>0</v>
      </c>
      <c r="K66" s="16">
        <f t="shared" si="9"/>
        <v>0</v>
      </c>
      <c r="L66" s="33">
        <v>4.8</v>
      </c>
      <c r="M66" s="34">
        <f t="shared" si="10"/>
        <v>4.8</v>
      </c>
      <c r="N66" s="35">
        <f t="shared" ref="N66:N71" si="14">VLOOKUP(G66,$S$3:$T$10,2,FALSE)</f>
        <v>0</v>
      </c>
      <c r="O66" s="36">
        <f t="shared" si="11"/>
        <v>4.8</v>
      </c>
    </row>
    <row r="67" spans="1:18" ht="18.75">
      <c r="A67" s="14">
        <v>33</v>
      </c>
      <c r="B67" s="13">
        <v>1006436515</v>
      </c>
      <c r="C67" s="222" t="s">
        <v>355</v>
      </c>
      <c r="D67" s="222" t="s">
        <v>79</v>
      </c>
      <c r="E67" s="16">
        <v>0</v>
      </c>
      <c r="F67" s="16">
        <v>0</v>
      </c>
      <c r="G67" s="57" t="s">
        <v>187</v>
      </c>
      <c r="H67" s="18">
        <f t="shared" si="8"/>
        <v>0</v>
      </c>
      <c r="I67" s="16">
        <f t="shared" si="12"/>
        <v>0</v>
      </c>
      <c r="J67" s="16">
        <v>0</v>
      </c>
      <c r="K67" s="16">
        <f t="shared" si="9"/>
        <v>0</v>
      </c>
      <c r="L67" s="33">
        <v>3.45</v>
      </c>
      <c r="M67" s="34">
        <f t="shared" si="10"/>
        <v>3.45</v>
      </c>
      <c r="N67" s="35">
        <f t="shared" si="14"/>
        <v>0</v>
      </c>
      <c r="O67" s="36">
        <f t="shared" si="11"/>
        <v>3.45</v>
      </c>
      <c r="P67" s="64"/>
      <c r="Q67" s="64"/>
    </row>
    <row r="68" spans="1:18" ht="18.75">
      <c r="A68" s="13">
        <v>143</v>
      </c>
      <c r="B68" s="13">
        <v>1963007427</v>
      </c>
      <c r="C68" s="222" t="s">
        <v>367</v>
      </c>
      <c r="D68" s="222" t="s">
        <v>270</v>
      </c>
      <c r="E68" s="16">
        <v>0</v>
      </c>
      <c r="F68" s="16">
        <v>0</v>
      </c>
      <c r="G68" s="57" t="s">
        <v>187</v>
      </c>
      <c r="H68" s="18">
        <f t="shared" si="8"/>
        <v>0</v>
      </c>
      <c r="I68" s="16">
        <f t="shared" si="12"/>
        <v>0</v>
      </c>
      <c r="J68" s="16">
        <v>0</v>
      </c>
      <c r="K68" s="16">
        <f t="shared" si="9"/>
        <v>0</v>
      </c>
      <c r="L68" s="33">
        <v>3.3374999999999995</v>
      </c>
      <c r="M68" s="34">
        <f t="shared" si="10"/>
        <v>3.3374999999999995</v>
      </c>
      <c r="N68" s="35">
        <f t="shared" si="14"/>
        <v>0</v>
      </c>
      <c r="O68" s="36">
        <f t="shared" si="11"/>
        <v>3.3374999999999995</v>
      </c>
      <c r="P68" s="64"/>
      <c r="Q68" s="64"/>
      <c r="R68" s="67"/>
    </row>
    <row r="69" spans="1:18" ht="18.75">
      <c r="A69" s="13">
        <v>200</v>
      </c>
      <c r="B69" s="13">
        <v>967589156</v>
      </c>
      <c r="C69" s="222" t="s">
        <v>390</v>
      </c>
      <c r="D69" s="334"/>
      <c r="E69" s="16">
        <v>0</v>
      </c>
      <c r="F69" s="16">
        <v>0</v>
      </c>
      <c r="G69" s="57" t="s">
        <v>187</v>
      </c>
      <c r="H69" s="18">
        <f t="shared" ref="H69:H87" si="15">E69+IF(E69&gt;2,(E69-2)*0.5,0)</f>
        <v>0</v>
      </c>
      <c r="I69" s="16">
        <f t="shared" si="12"/>
        <v>0</v>
      </c>
      <c r="J69" s="16">
        <v>0</v>
      </c>
      <c r="K69" s="16">
        <f t="shared" ref="K69:K87" si="16">SUM(I69+H69+J69)</f>
        <v>0</v>
      </c>
      <c r="L69" s="33">
        <v>2.0499999999999998</v>
      </c>
      <c r="M69" s="34">
        <f t="shared" ref="M69:M87" si="17">K69+L69</f>
        <v>2.0499999999999998</v>
      </c>
      <c r="N69" s="35">
        <f t="shared" si="14"/>
        <v>0</v>
      </c>
      <c r="O69" s="36">
        <f t="shared" ref="O69:O87" si="18">M69-N69</f>
        <v>2.0499999999999998</v>
      </c>
    </row>
    <row r="70" spans="1:18" ht="18.75">
      <c r="A70" s="13">
        <v>207</v>
      </c>
      <c r="B70" s="13">
        <v>721273803</v>
      </c>
      <c r="C70" s="226" t="s">
        <v>399</v>
      </c>
      <c r="D70" s="334"/>
      <c r="E70" s="16">
        <v>0</v>
      </c>
      <c r="F70" s="16">
        <v>0</v>
      </c>
      <c r="G70" s="57" t="s">
        <v>187</v>
      </c>
      <c r="H70" s="18">
        <f t="shared" si="15"/>
        <v>0</v>
      </c>
      <c r="I70" s="16">
        <f t="shared" ref="I70:I87" si="19">F70*$T$14</f>
        <v>0</v>
      </c>
      <c r="J70" s="16">
        <v>0</v>
      </c>
      <c r="K70" s="16">
        <f t="shared" si="16"/>
        <v>0</v>
      </c>
      <c r="L70" s="33">
        <v>1.425</v>
      </c>
      <c r="M70" s="34">
        <f t="shared" si="17"/>
        <v>1.425</v>
      </c>
      <c r="N70" s="35">
        <f t="shared" si="14"/>
        <v>0</v>
      </c>
      <c r="O70" s="36">
        <f t="shared" si="18"/>
        <v>1.425</v>
      </c>
    </row>
    <row r="71" spans="1:18" ht="18.75">
      <c r="A71" s="13">
        <v>204</v>
      </c>
      <c r="B71" s="13">
        <v>1449474852</v>
      </c>
      <c r="C71" s="222" t="s">
        <v>394</v>
      </c>
      <c r="D71" s="334"/>
      <c r="E71" s="16">
        <v>0</v>
      </c>
      <c r="F71" s="16">
        <v>0</v>
      </c>
      <c r="G71" s="57" t="s">
        <v>187</v>
      </c>
      <c r="H71" s="18">
        <f t="shared" si="15"/>
        <v>0</v>
      </c>
      <c r="I71" s="16">
        <f t="shared" si="19"/>
        <v>0</v>
      </c>
      <c r="J71" s="16">
        <v>0</v>
      </c>
      <c r="K71" s="16">
        <f t="shared" si="16"/>
        <v>0</v>
      </c>
      <c r="L71" s="33">
        <v>1</v>
      </c>
      <c r="M71" s="34">
        <f t="shared" si="17"/>
        <v>1</v>
      </c>
      <c r="N71" s="35">
        <f t="shared" si="14"/>
        <v>0</v>
      </c>
      <c r="O71" s="36">
        <f t="shared" si="18"/>
        <v>1</v>
      </c>
    </row>
    <row r="72" spans="1:18" ht="18.75">
      <c r="A72" s="13">
        <v>193</v>
      </c>
      <c r="B72" s="13">
        <v>2125731287</v>
      </c>
      <c r="C72" s="222" t="s">
        <v>384</v>
      </c>
      <c r="D72" s="334"/>
      <c r="E72" s="16">
        <v>0</v>
      </c>
      <c r="F72" s="16">
        <v>0</v>
      </c>
      <c r="G72" s="57" t="s">
        <v>187</v>
      </c>
      <c r="H72" s="18">
        <f t="shared" si="15"/>
        <v>0</v>
      </c>
      <c r="I72" s="16">
        <f t="shared" si="19"/>
        <v>0</v>
      </c>
      <c r="J72" s="16">
        <v>0</v>
      </c>
      <c r="K72" s="16">
        <f t="shared" si="16"/>
        <v>0</v>
      </c>
      <c r="L72" s="33">
        <v>0.77499999999999947</v>
      </c>
      <c r="M72" s="34">
        <f t="shared" si="17"/>
        <v>0.77499999999999947</v>
      </c>
      <c r="N72" s="35">
        <f>VLOOKUP(G71,$S$3:$T$10,2,FALSE)</f>
        <v>0</v>
      </c>
      <c r="O72" s="36">
        <f t="shared" si="18"/>
        <v>0.77499999999999947</v>
      </c>
    </row>
    <row r="73" spans="1:18" ht="18.75">
      <c r="A73" s="14">
        <v>122</v>
      </c>
      <c r="B73" s="13">
        <v>1940099728</v>
      </c>
      <c r="C73" s="223" t="s">
        <v>228</v>
      </c>
      <c r="D73" s="224"/>
      <c r="E73" s="16">
        <v>0</v>
      </c>
      <c r="F73" s="16">
        <v>0</v>
      </c>
      <c r="G73" s="57" t="s">
        <v>187</v>
      </c>
      <c r="H73" s="18">
        <f t="shared" si="15"/>
        <v>0</v>
      </c>
      <c r="I73" s="16">
        <f t="shared" si="19"/>
        <v>0</v>
      </c>
      <c r="J73" s="16">
        <v>0</v>
      </c>
      <c r="K73" s="16">
        <f t="shared" si="16"/>
        <v>0</v>
      </c>
      <c r="L73" s="33">
        <v>0.4</v>
      </c>
      <c r="M73" s="34">
        <f t="shared" si="17"/>
        <v>0.4</v>
      </c>
      <c r="N73" s="35">
        <f t="shared" ref="N73:N87" si="20">VLOOKUP(G73,$S$3:$T$10,2,FALSE)</f>
        <v>0</v>
      </c>
      <c r="O73" s="36">
        <f t="shared" si="18"/>
        <v>0.4</v>
      </c>
      <c r="P73" s="64"/>
      <c r="Q73" s="64"/>
      <c r="R73" s="67"/>
    </row>
    <row r="74" spans="1:18" ht="18.75">
      <c r="A74" s="14">
        <v>34</v>
      </c>
      <c r="B74" s="13">
        <v>2021794494</v>
      </c>
      <c r="C74" s="223" t="s">
        <v>80</v>
      </c>
      <c r="D74" s="224"/>
      <c r="E74" s="16">
        <v>0</v>
      </c>
      <c r="F74" s="16">
        <v>0</v>
      </c>
      <c r="G74" s="57" t="s">
        <v>187</v>
      </c>
      <c r="H74" s="18">
        <f t="shared" si="15"/>
        <v>0</v>
      </c>
      <c r="I74" s="16">
        <f t="shared" si="19"/>
        <v>0</v>
      </c>
      <c r="J74" s="16">
        <v>0</v>
      </c>
      <c r="K74" s="16">
        <f t="shared" si="16"/>
        <v>0</v>
      </c>
      <c r="L74" s="33">
        <v>0</v>
      </c>
      <c r="M74" s="34">
        <f t="shared" si="17"/>
        <v>0</v>
      </c>
      <c r="N74" s="35">
        <f t="shared" si="20"/>
        <v>0</v>
      </c>
      <c r="O74" s="36">
        <f t="shared" si="18"/>
        <v>0</v>
      </c>
      <c r="P74" s="64"/>
      <c r="Q74" s="64"/>
      <c r="R74" s="67"/>
    </row>
    <row r="75" spans="1:18" ht="18.75">
      <c r="A75" s="13">
        <v>170</v>
      </c>
      <c r="B75" s="13">
        <v>1659068972</v>
      </c>
      <c r="C75" s="222" t="s">
        <v>320</v>
      </c>
      <c r="D75" s="334"/>
      <c r="E75" s="16">
        <v>0</v>
      </c>
      <c r="F75" s="16">
        <v>0</v>
      </c>
      <c r="G75" s="57" t="s">
        <v>187</v>
      </c>
      <c r="H75" s="18">
        <f t="shared" si="15"/>
        <v>0</v>
      </c>
      <c r="I75" s="16">
        <f t="shared" si="19"/>
        <v>0</v>
      </c>
      <c r="J75" s="16">
        <v>0</v>
      </c>
      <c r="K75" s="16">
        <f t="shared" si="16"/>
        <v>0</v>
      </c>
      <c r="L75" s="33">
        <v>0</v>
      </c>
      <c r="M75" s="34">
        <f t="shared" si="17"/>
        <v>0</v>
      </c>
      <c r="N75" s="35">
        <f t="shared" si="20"/>
        <v>0</v>
      </c>
      <c r="O75" s="36">
        <f t="shared" si="18"/>
        <v>0</v>
      </c>
    </row>
    <row r="76" spans="1:18" ht="18.75">
      <c r="A76" s="13">
        <v>118</v>
      </c>
      <c r="B76" s="13">
        <v>2018112397</v>
      </c>
      <c r="C76" s="222" t="s">
        <v>342</v>
      </c>
      <c r="D76" s="222" t="s">
        <v>290</v>
      </c>
      <c r="E76" s="16">
        <v>0</v>
      </c>
      <c r="F76" s="16">
        <v>0</v>
      </c>
      <c r="G76" s="57" t="s">
        <v>187</v>
      </c>
      <c r="H76" s="18">
        <f t="shared" si="15"/>
        <v>0</v>
      </c>
      <c r="I76" s="16">
        <f t="shared" si="19"/>
        <v>0</v>
      </c>
      <c r="J76" s="16">
        <v>0</v>
      </c>
      <c r="K76" s="16">
        <f t="shared" si="16"/>
        <v>0</v>
      </c>
      <c r="L76" s="33">
        <v>0</v>
      </c>
      <c r="M76" s="34">
        <f t="shared" si="17"/>
        <v>0</v>
      </c>
      <c r="N76" s="35">
        <f t="shared" si="20"/>
        <v>0</v>
      </c>
      <c r="O76" s="36">
        <f t="shared" si="18"/>
        <v>0</v>
      </c>
      <c r="P76" s="64"/>
      <c r="Q76" s="64"/>
      <c r="R76" s="86"/>
    </row>
    <row r="77" spans="1:18" ht="18.75">
      <c r="A77" s="14">
        <v>1</v>
      </c>
      <c r="B77" s="13">
        <v>1782151946</v>
      </c>
      <c r="C77" s="222" t="s">
        <v>351</v>
      </c>
      <c r="D77" s="222" t="s">
        <v>26</v>
      </c>
      <c r="E77" s="16">
        <v>0</v>
      </c>
      <c r="F77" s="16">
        <v>0</v>
      </c>
      <c r="G77" s="57" t="s">
        <v>187</v>
      </c>
      <c r="H77" s="18">
        <f t="shared" si="15"/>
        <v>0</v>
      </c>
      <c r="I77" s="16">
        <f t="shared" si="19"/>
        <v>0</v>
      </c>
      <c r="J77" s="16">
        <v>0</v>
      </c>
      <c r="K77" s="16">
        <f t="shared" si="16"/>
        <v>0</v>
      </c>
      <c r="L77" s="33">
        <v>0</v>
      </c>
      <c r="M77" s="34">
        <f t="shared" si="17"/>
        <v>0</v>
      </c>
      <c r="N77" s="35">
        <f t="shared" si="20"/>
        <v>0</v>
      </c>
      <c r="O77" s="36">
        <f t="shared" si="18"/>
        <v>0</v>
      </c>
      <c r="P77" s="64"/>
      <c r="Q77" s="64"/>
      <c r="R77" s="64"/>
    </row>
    <row r="78" spans="1:18" ht="18.75">
      <c r="A78" s="14">
        <v>43</v>
      </c>
      <c r="B78" s="13">
        <v>1853818182</v>
      </c>
      <c r="C78" s="223" t="s">
        <v>356</v>
      </c>
      <c r="D78" s="222" t="s">
        <v>89</v>
      </c>
      <c r="E78" s="16">
        <v>0</v>
      </c>
      <c r="F78" s="16">
        <v>0</v>
      </c>
      <c r="G78" s="57" t="s">
        <v>187</v>
      </c>
      <c r="H78" s="18">
        <f t="shared" si="15"/>
        <v>0</v>
      </c>
      <c r="I78" s="16">
        <f t="shared" si="19"/>
        <v>0</v>
      </c>
      <c r="J78" s="16">
        <v>0</v>
      </c>
      <c r="K78" s="16">
        <f t="shared" si="16"/>
        <v>0</v>
      </c>
      <c r="L78" s="33">
        <v>0</v>
      </c>
      <c r="M78" s="34">
        <f t="shared" si="17"/>
        <v>0</v>
      </c>
      <c r="N78" s="35">
        <f t="shared" si="20"/>
        <v>0</v>
      </c>
      <c r="O78" s="36">
        <f t="shared" si="18"/>
        <v>0</v>
      </c>
      <c r="P78" s="64"/>
      <c r="Q78" s="64"/>
    </row>
    <row r="79" spans="1:18" ht="18.75">
      <c r="A79" s="13">
        <v>169</v>
      </c>
      <c r="B79" s="13">
        <v>1280938546</v>
      </c>
      <c r="C79" s="222" t="s">
        <v>370</v>
      </c>
      <c r="D79" s="335"/>
      <c r="E79" s="16">
        <v>0</v>
      </c>
      <c r="F79" s="16">
        <v>0</v>
      </c>
      <c r="G79" s="57" t="s">
        <v>187</v>
      </c>
      <c r="H79" s="18">
        <f t="shared" si="15"/>
        <v>0</v>
      </c>
      <c r="I79" s="16">
        <f t="shared" si="19"/>
        <v>0</v>
      </c>
      <c r="J79" s="16">
        <v>0</v>
      </c>
      <c r="K79" s="16">
        <f t="shared" si="16"/>
        <v>0</v>
      </c>
      <c r="L79" s="33">
        <v>0</v>
      </c>
      <c r="M79" s="34">
        <f t="shared" si="17"/>
        <v>0</v>
      </c>
      <c r="N79" s="35">
        <f t="shared" si="20"/>
        <v>0</v>
      </c>
      <c r="O79" s="36">
        <f t="shared" si="18"/>
        <v>0</v>
      </c>
    </row>
    <row r="80" spans="1:18" ht="18.75">
      <c r="A80" s="13">
        <v>127</v>
      </c>
      <c r="B80" s="13">
        <v>615908706</v>
      </c>
      <c r="C80" s="222" t="s">
        <v>364</v>
      </c>
      <c r="D80" s="224" t="s">
        <v>240</v>
      </c>
      <c r="E80" s="16">
        <v>0</v>
      </c>
      <c r="F80" s="16">
        <v>0</v>
      </c>
      <c r="G80" s="57" t="s">
        <v>187</v>
      </c>
      <c r="H80" s="18">
        <f t="shared" si="15"/>
        <v>0</v>
      </c>
      <c r="I80" s="16">
        <f t="shared" si="19"/>
        <v>0</v>
      </c>
      <c r="J80" s="16">
        <v>0</v>
      </c>
      <c r="K80" s="16">
        <f t="shared" si="16"/>
        <v>0</v>
      </c>
      <c r="L80" s="33">
        <v>0</v>
      </c>
      <c r="M80" s="34">
        <f t="shared" si="17"/>
        <v>0</v>
      </c>
      <c r="N80" s="35">
        <f t="shared" si="20"/>
        <v>0</v>
      </c>
      <c r="O80" s="36">
        <f t="shared" si="18"/>
        <v>0</v>
      </c>
      <c r="P80" s="64"/>
      <c r="Q80" s="64"/>
      <c r="R80" s="67"/>
    </row>
    <row r="81" spans="1:18" ht="18.75">
      <c r="A81" s="13">
        <v>155</v>
      </c>
      <c r="B81" s="13">
        <v>1532576874</v>
      </c>
      <c r="C81" s="222" t="s">
        <v>368</v>
      </c>
      <c r="D81" s="222" t="s">
        <v>283</v>
      </c>
      <c r="E81" s="16">
        <v>0</v>
      </c>
      <c r="F81" s="16">
        <v>0</v>
      </c>
      <c r="G81" s="57" t="s">
        <v>187</v>
      </c>
      <c r="H81" s="18">
        <f t="shared" si="15"/>
        <v>0</v>
      </c>
      <c r="I81" s="16">
        <f t="shared" si="19"/>
        <v>0</v>
      </c>
      <c r="J81" s="16">
        <v>0</v>
      </c>
      <c r="K81" s="16">
        <f t="shared" si="16"/>
        <v>0</v>
      </c>
      <c r="L81" s="33">
        <v>0</v>
      </c>
      <c r="M81" s="34">
        <f t="shared" si="17"/>
        <v>0</v>
      </c>
      <c r="N81" s="35">
        <f t="shared" si="20"/>
        <v>0</v>
      </c>
      <c r="O81" s="36">
        <f t="shared" si="18"/>
        <v>0</v>
      </c>
    </row>
    <row r="82" spans="1:18" ht="18.75">
      <c r="A82" s="14">
        <v>53</v>
      </c>
      <c r="B82" s="13">
        <v>500959924</v>
      </c>
      <c r="C82" s="222" t="s">
        <v>359</v>
      </c>
      <c r="D82" s="224" t="s">
        <v>99</v>
      </c>
      <c r="E82" s="16">
        <v>0</v>
      </c>
      <c r="F82" s="16">
        <v>0</v>
      </c>
      <c r="G82" s="57" t="s">
        <v>187</v>
      </c>
      <c r="H82" s="18">
        <f t="shared" si="15"/>
        <v>0</v>
      </c>
      <c r="I82" s="16">
        <f t="shared" si="19"/>
        <v>0</v>
      </c>
      <c r="J82" s="16">
        <v>0</v>
      </c>
      <c r="K82" s="16">
        <f t="shared" si="16"/>
        <v>0</v>
      </c>
      <c r="L82" s="33">
        <v>0</v>
      </c>
      <c r="M82" s="34">
        <f t="shared" si="17"/>
        <v>0</v>
      </c>
      <c r="N82" s="35">
        <f t="shared" si="20"/>
        <v>0</v>
      </c>
      <c r="O82" s="36">
        <f t="shared" si="18"/>
        <v>0</v>
      </c>
      <c r="P82" s="64"/>
      <c r="Q82" s="64"/>
      <c r="R82" s="64"/>
    </row>
    <row r="83" spans="1:18" ht="18.75">
      <c r="A83" s="13">
        <v>176</v>
      </c>
      <c r="B83" s="13">
        <v>128748910</v>
      </c>
      <c r="C83" s="222" t="s">
        <v>328</v>
      </c>
      <c r="D83" s="334"/>
      <c r="E83" s="16">
        <v>0</v>
      </c>
      <c r="F83" s="16">
        <v>0</v>
      </c>
      <c r="G83" s="57" t="s">
        <v>187</v>
      </c>
      <c r="H83" s="18">
        <f t="shared" si="15"/>
        <v>0</v>
      </c>
      <c r="I83" s="16">
        <f t="shared" si="19"/>
        <v>0</v>
      </c>
      <c r="J83" s="16">
        <v>0</v>
      </c>
      <c r="K83" s="16">
        <f t="shared" si="16"/>
        <v>0</v>
      </c>
      <c r="L83" s="33">
        <v>0</v>
      </c>
      <c r="M83" s="34">
        <f t="shared" si="17"/>
        <v>0</v>
      </c>
      <c r="N83" s="35">
        <f t="shared" si="20"/>
        <v>0</v>
      </c>
      <c r="O83" s="36">
        <f t="shared" si="18"/>
        <v>0</v>
      </c>
    </row>
    <row r="84" spans="1:18" ht="18.75">
      <c r="A84" s="13">
        <v>181</v>
      </c>
      <c r="B84" s="13">
        <v>1467442697</v>
      </c>
      <c r="C84" s="222" t="s">
        <v>341</v>
      </c>
      <c r="D84" s="334"/>
      <c r="E84" s="16">
        <v>0</v>
      </c>
      <c r="F84" s="16">
        <v>0</v>
      </c>
      <c r="G84" s="57" t="s">
        <v>187</v>
      </c>
      <c r="H84" s="18">
        <f t="shared" si="15"/>
        <v>0</v>
      </c>
      <c r="I84" s="16">
        <f t="shared" si="19"/>
        <v>0</v>
      </c>
      <c r="J84" s="16">
        <v>0</v>
      </c>
      <c r="K84" s="16">
        <f t="shared" si="16"/>
        <v>0</v>
      </c>
      <c r="L84" s="33">
        <v>0</v>
      </c>
      <c r="M84" s="34">
        <f t="shared" si="17"/>
        <v>0</v>
      </c>
      <c r="N84" s="35">
        <f t="shared" si="20"/>
        <v>0</v>
      </c>
      <c r="O84" s="36">
        <f t="shared" si="18"/>
        <v>0</v>
      </c>
    </row>
    <row r="85" spans="1:18" ht="18.75">
      <c r="A85" s="13">
        <v>164</v>
      </c>
      <c r="B85" s="13">
        <v>1005320430</v>
      </c>
      <c r="C85" s="222" t="s">
        <v>294</v>
      </c>
      <c r="D85" s="335"/>
      <c r="E85" s="16">
        <v>0</v>
      </c>
      <c r="F85" s="16">
        <v>0</v>
      </c>
      <c r="G85" s="57" t="s">
        <v>187</v>
      </c>
      <c r="H85" s="18">
        <f t="shared" si="15"/>
        <v>0</v>
      </c>
      <c r="I85" s="16">
        <f t="shared" si="19"/>
        <v>0</v>
      </c>
      <c r="J85" s="16">
        <v>0</v>
      </c>
      <c r="K85" s="16">
        <f t="shared" si="16"/>
        <v>0</v>
      </c>
      <c r="L85" s="33">
        <v>0</v>
      </c>
      <c r="M85" s="34">
        <f t="shared" si="17"/>
        <v>0</v>
      </c>
      <c r="N85" s="35">
        <f t="shared" si="20"/>
        <v>0</v>
      </c>
      <c r="O85" s="36">
        <f t="shared" si="18"/>
        <v>0</v>
      </c>
    </row>
    <row r="86" spans="1:18" ht="18.75">
      <c r="A86" s="13">
        <v>173</v>
      </c>
      <c r="B86" s="13">
        <v>1106175185</v>
      </c>
      <c r="C86" s="222" t="s">
        <v>329</v>
      </c>
      <c r="D86" s="334"/>
      <c r="E86" s="16">
        <v>0</v>
      </c>
      <c r="F86" s="16">
        <v>0</v>
      </c>
      <c r="G86" s="57" t="s">
        <v>187</v>
      </c>
      <c r="H86" s="18">
        <f t="shared" si="15"/>
        <v>0</v>
      </c>
      <c r="I86" s="16">
        <f t="shared" si="19"/>
        <v>0</v>
      </c>
      <c r="J86" s="16">
        <v>0</v>
      </c>
      <c r="K86" s="16">
        <f t="shared" si="16"/>
        <v>0</v>
      </c>
      <c r="L86" s="33">
        <v>0</v>
      </c>
      <c r="M86" s="34">
        <f t="shared" si="17"/>
        <v>0</v>
      </c>
      <c r="N86" s="35">
        <f t="shared" si="20"/>
        <v>0</v>
      </c>
      <c r="O86" s="36">
        <f t="shared" si="18"/>
        <v>0</v>
      </c>
    </row>
    <row r="87" spans="1:18" ht="18.75">
      <c r="A87" s="13">
        <v>180</v>
      </c>
      <c r="B87" s="13">
        <v>24633249</v>
      </c>
      <c r="C87" s="223" t="s">
        <v>339</v>
      </c>
      <c r="D87" s="334"/>
      <c r="E87" s="16">
        <v>0</v>
      </c>
      <c r="F87" s="16">
        <v>0</v>
      </c>
      <c r="G87" s="57" t="s">
        <v>187</v>
      </c>
      <c r="H87" s="18">
        <f t="shared" si="15"/>
        <v>0</v>
      </c>
      <c r="I87" s="16">
        <f t="shared" si="19"/>
        <v>0</v>
      </c>
      <c r="J87" s="16">
        <v>0</v>
      </c>
      <c r="K87" s="16">
        <f t="shared" si="16"/>
        <v>0</v>
      </c>
      <c r="L87" s="33">
        <v>-3.125</v>
      </c>
      <c r="M87" s="34">
        <f t="shared" si="17"/>
        <v>-3.125</v>
      </c>
      <c r="N87" s="35">
        <f t="shared" si="20"/>
        <v>0</v>
      </c>
      <c r="O87" s="36">
        <f t="shared" si="18"/>
        <v>-3.125</v>
      </c>
    </row>
  </sheetData>
  <autoFilter ref="A4:R85" xr:uid="{00000000-0009-0000-0000-00002E000000}">
    <sortState xmlns:xlrd2="http://schemas.microsoft.com/office/spreadsheetml/2017/richdata2" ref="A5:R87">
      <sortCondition descending="1" ref="M4:M85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7">
    <cfRule type="cellIs" dxfId="69" priority="2" operator="lessThan">
      <formula>1</formula>
    </cfRule>
  </conditionalFormatting>
  <conditionalFormatting sqref="J80:J87">
    <cfRule type="cellIs" dxfId="68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6F04-F034-4ECC-9017-B7C734A550BB}">
  <sheetPr codeName="Sheet66"/>
  <dimension ref="A1:X87"/>
  <sheetViews>
    <sheetView topLeftCell="A79" zoomScale="85" zoomScaleNormal="85" workbookViewId="0">
      <selection activeCell="L53" sqref="L53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活动中心2020年12月19日分包贡献明细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341"/>
      <c r="Q1" s="341"/>
      <c r="R1" s="341"/>
      <c r="S1" s="38" t="s">
        <v>104</v>
      </c>
      <c r="T1" s="5">
        <v>64</v>
      </c>
      <c r="U1" s="3"/>
      <c r="V1" s="3"/>
      <c r="W1" s="3"/>
      <c r="X1" s="3"/>
    </row>
    <row r="2" spans="1:24" ht="135" customHeight="1">
      <c r="A2" s="590" t="s">
        <v>423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342"/>
      <c r="Q2" s="342"/>
      <c r="R2" s="342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343" t="s">
        <v>114</v>
      </c>
      <c r="F3" s="344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40"/>
      <c r="Q3" s="340"/>
      <c r="R3" s="340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338" t="s">
        <v>11</v>
      </c>
      <c r="B4" s="339" t="s">
        <v>167</v>
      </c>
      <c r="C4" s="338" t="s">
        <v>12</v>
      </c>
      <c r="D4" s="338" t="s">
        <v>13</v>
      </c>
      <c r="E4" s="11" t="s">
        <v>253</v>
      </c>
      <c r="F4" s="12" t="s">
        <v>424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339" t="s">
        <v>171</v>
      </c>
      <c r="M4" s="32" t="s">
        <v>23</v>
      </c>
      <c r="N4" s="339" t="s">
        <v>22</v>
      </c>
      <c r="O4" s="339" t="s">
        <v>172</v>
      </c>
      <c r="P4" s="339" t="s">
        <v>115</v>
      </c>
      <c r="Q4" s="339" t="s">
        <v>116</v>
      </c>
      <c r="R4" s="339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49</v>
      </c>
      <c r="B5" s="13">
        <v>311361673</v>
      </c>
      <c r="C5" s="223" t="s">
        <v>358</v>
      </c>
      <c r="D5" s="336" t="s">
        <v>95</v>
      </c>
      <c r="E5" s="16">
        <v>0</v>
      </c>
      <c r="F5" s="16">
        <v>0</v>
      </c>
      <c r="G5" s="57" t="s">
        <v>187</v>
      </c>
      <c r="H5" s="18">
        <f t="shared" ref="H5:H36" si="0">E5+IF(E5&gt;2,(E5-2)*0.5,0)</f>
        <v>0</v>
      </c>
      <c r="I5" s="16">
        <f>IF(F5&gt;0,1,0)*$T$14</f>
        <v>0</v>
      </c>
      <c r="J5" s="16">
        <v>0</v>
      </c>
      <c r="K5" s="16">
        <f t="shared" ref="K5:K36" si="1">SUM(I5+H5+J5)</f>
        <v>0</v>
      </c>
      <c r="L5" s="33">
        <v>24.075000000000003</v>
      </c>
      <c r="M5" s="34">
        <f t="shared" ref="M5:M36" si="2">K5+L5</f>
        <v>24.075000000000003</v>
      </c>
      <c r="N5" s="35">
        <f t="shared" ref="N5:N15" si="3">VLOOKUP(G5,$S$3:$T$10,2,FALSE)</f>
        <v>0</v>
      </c>
      <c r="O5" s="36">
        <f t="shared" ref="O5:O36" si="4">M5-N5</f>
        <v>24.075000000000003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205</v>
      </c>
      <c r="B6" s="13">
        <v>141303545</v>
      </c>
      <c r="C6" s="222" t="s">
        <v>395</v>
      </c>
      <c r="D6" s="334"/>
      <c r="E6" s="16">
        <v>4</v>
      </c>
      <c r="F6" s="16">
        <v>1</v>
      </c>
      <c r="G6" s="19" t="s">
        <v>333</v>
      </c>
      <c r="H6" s="18">
        <f t="shared" si="0"/>
        <v>5</v>
      </c>
      <c r="I6" s="16">
        <f t="shared" ref="I6:I37" si="5">F6*$T$14</f>
        <v>1.2</v>
      </c>
      <c r="J6" s="16">
        <v>0</v>
      </c>
      <c r="K6" s="16">
        <f t="shared" si="1"/>
        <v>6.2</v>
      </c>
      <c r="L6" s="33">
        <v>13.487499999999997</v>
      </c>
      <c r="M6" s="34">
        <f t="shared" si="2"/>
        <v>19.687499999999996</v>
      </c>
      <c r="N6" s="35">
        <f t="shared" si="3"/>
        <v>8.125</v>
      </c>
      <c r="O6" s="36">
        <f t="shared" si="4"/>
        <v>11.562499999999996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18.75">
      <c r="A7" s="13">
        <v>174</v>
      </c>
      <c r="B7" s="13">
        <v>775720958</v>
      </c>
      <c r="C7" s="222" t="s">
        <v>397</v>
      </c>
      <c r="D7" s="222" t="s">
        <v>327</v>
      </c>
      <c r="E7" s="16">
        <v>4</v>
      </c>
      <c r="F7" s="16">
        <v>1</v>
      </c>
      <c r="G7" s="19" t="s">
        <v>333</v>
      </c>
      <c r="H7" s="18">
        <f t="shared" si="0"/>
        <v>5</v>
      </c>
      <c r="I7" s="16">
        <f t="shared" si="5"/>
        <v>1.2</v>
      </c>
      <c r="J7" s="16">
        <v>0</v>
      </c>
      <c r="K7" s="16">
        <f t="shared" si="1"/>
        <v>6.2</v>
      </c>
      <c r="L7" s="33">
        <v>13.437499999999996</v>
      </c>
      <c r="M7" s="34">
        <f t="shared" si="2"/>
        <v>19.637499999999996</v>
      </c>
      <c r="N7" s="35">
        <f t="shared" si="3"/>
        <v>8.125</v>
      </c>
      <c r="O7" s="36">
        <f t="shared" si="4"/>
        <v>11.512499999999996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20.25">
      <c r="A8" s="13">
        <v>220</v>
      </c>
      <c r="B8" s="13">
        <v>353335311</v>
      </c>
      <c r="C8" s="222" t="s">
        <v>427</v>
      </c>
      <c r="D8" s="224"/>
      <c r="E8" s="16">
        <v>4</v>
      </c>
      <c r="F8" s="16">
        <v>1</v>
      </c>
      <c r="G8" s="19" t="s">
        <v>333</v>
      </c>
      <c r="H8" s="18">
        <f t="shared" si="0"/>
        <v>5</v>
      </c>
      <c r="I8" s="16">
        <f t="shared" si="5"/>
        <v>1.2</v>
      </c>
      <c r="J8" s="16">
        <v>0</v>
      </c>
      <c r="K8" s="16">
        <f t="shared" si="1"/>
        <v>6.2</v>
      </c>
      <c r="L8" s="33">
        <v>13.412304687500001</v>
      </c>
      <c r="M8" s="34">
        <f t="shared" si="2"/>
        <v>19.6123046875</v>
      </c>
      <c r="N8" s="35">
        <f t="shared" si="3"/>
        <v>8.125</v>
      </c>
      <c r="O8" s="36">
        <f t="shared" si="4"/>
        <v>11.4873046875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184</v>
      </c>
      <c r="B9" s="13">
        <v>1814130074</v>
      </c>
      <c r="C9" s="222" t="s">
        <v>375</v>
      </c>
      <c r="D9" s="334"/>
      <c r="E9" s="16">
        <v>4</v>
      </c>
      <c r="F9" s="16">
        <v>1</v>
      </c>
      <c r="G9" s="19" t="s">
        <v>333</v>
      </c>
      <c r="H9" s="18">
        <f t="shared" si="0"/>
        <v>5</v>
      </c>
      <c r="I9" s="16">
        <f t="shared" si="5"/>
        <v>1.2</v>
      </c>
      <c r="J9" s="16">
        <v>0</v>
      </c>
      <c r="K9" s="16">
        <f t="shared" si="1"/>
        <v>6.2</v>
      </c>
      <c r="L9" s="33">
        <v>13.299999999999997</v>
      </c>
      <c r="M9" s="34">
        <f t="shared" si="2"/>
        <v>19.499999999999996</v>
      </c>
      <c r="N9" s="35">
        <f t="shared" si="3"/>
        <v>8.125</v>
      </c>
      <c r="O9" s="36">
        <f t="shared" si="4"/>
        <v>11.374999999999996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219</v>
      </c>
      <c r="B10" s="13">
        <v>1128309198</v>
      </c>
      <c r="C10" s="222" t="s">
        <v>426</v>
      </c>
      <c r="D10" s="334"/>
      <c r="E10" s="16">
        <v>4</v>
      </c>
      <c r="F10" s="16">
        <v>1</v>
      </c>
      <c r="G10" s="19" t="s">
        <v>333</v>
      </c>
      <c r="H10" s="18">
        <f t="shared" si="0"/>
        <v>5</v>
      </c>
      <c r="I10" s="16">
        <f t="shared" si="5"/>
        <v>1.2</v>
      </c>
      <c r="J10" s="16">
        <v>0</v>
      </c>
      <c r="K10" s="16">
        <f t="shared" si="1"/>
        <v>6.2</v>
      </c>
      <c r="L10" s="33">
        <v>13.149999999999999</v>
      </c>
      <c r="M10" s="34">
        <f t="shared" si="2"/>
        <v>19.349999999999998</v>
      </c>
      <c r="N10" s="35">
        <f t="shared" si="3"/>
        <v>8.125</v>
      </c>
      <c r="O10" s="36">
        <f t="shared" si="4"/>
        <v>11.224999999999998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20.25">
      <c r="A11" s="13">
        <v>221</v>
      </c>
      <c r="B11" s="13">
        <v>790956883</v>
      </c>
      <c r="C11" s="222" t="s">
        <v>431</v>
      </c>
      <c r="D11" s="222" t="s">
        <v>428</v>
      </c>
      <c r="E11" s="16">
        <v>4</v>
      </c>
      <c r="F11" s="16">
        <v>1</v>
      </c>
      <c r="G11" s="22" t="s">
        <v>334</v>
      </c>
      <c r="H11" s="18">
        <f t="shared" si="0"/>
        <v>5</v>
      </c>
      <c r="I11" s="16">
        <f t="shared" si="5"/>
        <v>1.2</v>
      </c>
      <c r="J11" s="16">
        <v>0</v>
      </c>
      <c r="K11" s="16">
        <f t="shared" si="1"/>
        <v>6.2</v>
      </c>
      <c r="L11" s="33">
        <v>12.334687499999998</v>
      </c>
      <c r="M11" s="34">
        <f t="shared" si="2"/>
        <v>18.534687499999997</v>
      </c>
      <c r="N11" s="35">
        <f t="shared" si="3"/>
        <v>6.25</v>
      </c>
      <c r="O11" s="36">
        <f t="shared" si="4"/>
        <v>12.284687499999997</v>
      </c>
      <c r="P11" s="4"/>
      <c r="Q11" s="4"/>
      <c r="R11" s="4"/>
      <c r="S11" s="50"/>
    </row>
    <row r="12" spans="1:24" s="1" customFormat="1" ht="18.75">
      <c r="A12" s="13">
        <v>210</v>
      </c>
      <c r="B12" s="13">
        <v>1675792665</v>
      </c>
      <c r="C12" s="222" t="s">
        <v>403</v>
      </c>
      <c r="D12" s="334"/>
      <c r="E12" s="16">
        <v>4</v>
      </c>
      <c r="F12" s="16">
        <v>1</v>
      </c>
      <c r="G12" s="22" t="s">
        <v>334</v>
      </c>
      <c r="H12" s="18">
        <f t="shared" si="0"/>
        <v>5</v>
      </c>
      <c r="I12" s="16">
        <f t="shared" si="5"/>
        <v>1.2</v>
      </c>
      <c r="J12" s="16">
        <v>0</v>
      </c>
      <c r="K12" s="16">
        <f t="shared" si="1"/>
        <v>6.2</v>
      </c>
      <c r="L12" s="33">
        <v>12.274999999999995</v>
      </c>
      <c r="M12" s="34">
        <f t="shared" si="2"/>
        <v>18.474999999999994</v>
      </c>
      <c r="N12" s="35">
        <f t="shared" si="3"/>
        <v>6.25</v>
      </c>
      <c r="O12" s="36">
        <f t="shared" si="4"/>
        <v>12.224999999999994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3">
        <v>178</v>
      </c>
      <c r="B13" s="13">
        <v>1059185275</v>
      </c>
      <c r="C13" s="222" t="s">
        <v>372</v>
      </c>
      <c r="D13" s="334"/>
      <c r="E13" s="16">
        <v>3</v>
      </c>
      <c r="F13" s="16">
        <v>1</v>
      </c>
      <c r="G13" s="22" t="s">
        <v>334</v>
      </c>
      <c r="H13" s="18">
        <f t="shared" si="0"/>
        <v>3.5</v>
      </c>
      <c r="I13" s="16">
        <f t="shared" si="5"/>
        <v>1.2</v>
      </c>
      <c r="J13" s="16">
        <v>0</v>
      </c>
      <c r="K13" s="16">
        <f t="shared" si="1"/>
        <v>4.7</v>
      </c>
      <c r="L13" s="33">
        <v>13.349999999999998</v>
      </c>
      <c r="M13" s="34">
        <f t="shared" si="2"/>
        <v>18.049999999999997</v>
      </c>
      <c r="N13" s="35">
        <f t="shared" si="3"/>
        <v>6.25</v>
      </c>
      <c r="O13" s="36">
        <f t="shared" si="4"/>
        <v>11.799999999999997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191</v>
      </c>
      <c r="B14" s="13">
        <v>1037173857</v>
      </c>
      <c r="C14" s="222" t="s">
        <v>382</v>
      </c>
      <c r="D14" s="334"/>
      <c r="E14" s="16">
        <v>4</v>
      </c>
      <c r="F14" s="16">
        <v>1</v>
      </c>
      <c r="G14" s="22" t="s">
        <v>334</v>
      </c>
      <c r="H14" s="18">
        <f t="shared" si="0"/>
        <v>5</v>
      </c>
      <c r="I14" s="16">
        <f t="shared" si="5"/>
        <v>1.2</v>
      </c>
      <c r="J14" s="16">
        <v>0</v>
      </c>
      <c r="K14" s="16">
        <f t="shared" si="1"/>
        <v>6.2</v>
      </c>
      <c r="L14" s="33">
        <v>11.449999999999996</v>
      </c>
      <c r="M14" s="34">
        <f t="shared" si="2"/>
        <v>17.649999999999995</v>
      </c>
      <c r="N14" s="35">
        <f t="shared" si="3"/>
        <v>6.25</v>
      </c>
      <c r="O14" s="36">
        <f t="shared" si="4"/>
        <v>11.399999999999995</v>
      </c>
      <c r="P14" s="4"/>
      <c r="Q14" s="4"/>
      <c r="R14" s="4"/>
      <c r="S14" s="54" t="s">
        <v>256</v>
      </c>
      <c r="T14" s="53">
        <v>1.2</v>
      </c>
      <c r="U14" s="1"/>
      <c r="V14" s="1"/>
      <c r="W14" s="1"/>
      <c r="X14" s="1"/>
    </row>
    <row r="15" spans="1:24" s="2" customFormat="1" ht="18.75">
      <c r="A15" s="13">
        <v>182</v>
      </c>
      <c r="B15" s="13">
        <v>828260319</v>
      </c>
      <c r="C15" s="222" t="s">
        <v>422</v>
      </c>
      <c r="D15" s="222" t="s">
        <v>413</v>
      </c>
      <c r="E15" s="16">
        <v>4</v>
      </c>
      <c r="F15" s="16">
        <v>1</v>
      </c>
      <c r="G15" s="22" t="s">
        <v>334</v>
      </c>
      <c r="H15" s="18">
        <f t="shared" si="0"/>
        <v>5</v>
      </c>
      <c r="I15" s="16">
        <f t="shared" si="5"/>
        <v>1.2</v>
      </c>
      <c r="J15" s="16">
        <v>0</v>
      </c>
      <c r="K15" s="16">
        <f t="shared" si="1"/>
        <v>6.2</v>
      </c>
      <c r="L15" s="33">
        <v>11.074999999999999</v>
      </c>
      <c r="M15" s="34">
        <f t="shared" si="2"/>
        <v>17.274999999999999</v>
      </c>
      <c r="N15" s="35">
        <f t="shared" si="3"/>
        <v>6.25</v>
      </c>
      <c r="O15" s="36">
        <f t="shared" si="4"/>
        <v>11.024999999999999</v>
      </c>
      <c r="P15" s="4"/>
      <c r="Q15" s="4"/>
      <c r="R15" s="4"/>
      <c r="S15" s="1" t="s">
        <v>212</v>
      </c>
      <c r="T15" s="53">
        <v>2020</v>
      </c>
      <c r="U15" s="1"/>
      <c r="V15" s="1"/>
      <c r="W15" s="1"/>
      <c r="X15" s="1"/>
    </row>
    <row r="16" spans="1:24" s="2" customFormat="1" ht="18.75">
      <c r="A16" s="14">
        <v>103</v>
      </c>
      <c r="B16" s="13">
        <v>1540443440</v>
      </c>
      <c r="C16" s="223" t="s">
        <v>326</v>
      </c>
      <c r="D16" s="222" t="s">
        <v>193</v>
      </c>
      <c r="E16" s="16">
        <v>4</v>
      </c>
      <c r="F16" s="16">
        <v>0</v>
      </c>
      <c r="G16" s="23" t="s">
        <v>335</v>
      </c>
      <c r="H16" s="18">
        <f t="shared" si="0"/>
        <v>5</v>
      </c>
      <c r="I16" s="16">
        <f t="shared" si="5"/>
        <v>0</v>
      </c>
      <c r="J16" s="16">
        <v>0</v>
      </c>
      <c r="K16" s="16">
        <f t="shared" si="1"/>
        <v>5</v>
      </c>
      <c r="L16" s="33">
        <v>11.887499999999999</v>
      </c>
      <c r="M16" s="34">
        <f t="shared" si="2"/>
        <v>16.887499999999999</v>
      </c>
      <c r="N16" s="35">
        <f>VLOOKUP(G15,$S$3:$T$10,2,FALSE)</f>
        <v>6.25</v>
      </c>
      <c r="O16" s="36">
        <f t="shared" si="4"/>
        <v>10.637499999999999</v>
      </c>
      <c r="P16" s="18"/>
      <c r="Q16" s="18"/>
      <c r="R16" s="18"/>
      <c r="S16" s="1" t="s">
        <v>213</v>
      </c>
      <c r="T16" s="53">
        <v>12</v>
      </c>
      <c r="U16" s="1"/>
      <c r="V16" s="1"/>
      <c r="W16" s="1"/>
      <c r="X16" s="1"/>
    </row>
    <row r="17" spans="1:24" s="2" customFormat="1" ht="18.75">
      <c r="A17" s="13">
        <v>198</v>
      </c>
      <c r="B17" s="13">
        <v>723448640</v>
      </c>
      <c r="C17" s="222" t="s">
        <v>389</v>
      </c>
      <c r="D17" s="334"/>
      <c r="E17" s="16">
        <v>3</v>
      </c>
      <c r="F17" s="16">
        <v>1</v>
      </c>
      <c r="G17" s="23" t="s">
        <v>335</v>
      </c>
      <c r="H17" s="18">
        <f t="shared" si="0"/>
        <v>3.5</v>
      </c>
      <c r="I17" s="16">
        <f t="shared" si="5"/>
        <v>1.2</v>
      </c>
      <c r="J17" s="16">
        <v>0</v>
      </c>
      <c r="K17" s="16">
        <f t="shared" si="1"/>
        <v>4.7</v>
      </c>
      <c r="L17" s="33">
        <v>12.037499999999998</v>
      </c>
      <c r="M17" s="34">
        <f t="shared" si="2"/>
        <v>16.737499999999997</v>
      </c>
      <c r="N17" s="35">
        <f t="shared" ref="N17:N28" si="6">VLOOKUP(G17,$S$3:$T$10,2,FALSE)</f>
        <v>4.375</v>
      </c>
      <c r="O17" s="36">
        <f t="shared" si="4"/>
        <v>12.362499999999997</v>
      </c>
      <c r="P17" s="4"/>
      <c r="Q17" s="4"/>
      <c r="R17" s="4"/>
      <c r="S17" s="1" t="s">
        <v>214</v>
      </c>
      <c r="T17" s="53">
        <v>19</v>
      </c>
      <c r="U17" s="1"/>
      <c r="V17" s="1"/>
      <c r="W17" s="1"/>
      <c r="X17" s="1"/>
    </row>
    <row r="18" spans="1:24" s="2" customFormat="1" ht="18.75">
      <c r="A18" s="13">
        <v>185</v>
      </c>
      <c r="B18" s="13">
        <v>30705222</v>
      </c>
      <c r="C18" s="222" t="s">
        <v>376</v>
      </c>
      <c r="D18" s="334"/>
      <c r="E18" s="16">
        <v>3</v>
      </c>
      <c r="F18" s="16">
        <v>1</v>
      </c>
      <c r="G18" s="23" t="s">
        <v>335</v>
      </c>
      <c r="H18" s="18">
        <f t="shared" si="0"/>
        <v>3.5</v>
      </c>
      <c r="I18" s="16">
        <f t="shared" si="5"/>
        <v>1.2</v>
      </c>
      <c r="J18" s="16">
        <v>0</v>
      </c>
      <c r="K18" s="16">
        <f t="shared" si="1"/>
        <v>4.7</v>
      </c>
      <c r="L18" s="33">
        <v>11.586999999999998</v>
      </c>
      <c r="M18" s="34">
        <f t="shared" si="2"/>
        <v>16.286999999999999</v>
      </c>
      <c r="N18" s="35">
        <f t="shared" si="6"/>
        <v>4.375</v>
      </c>
      <c r="O18" s="36">
        <f t="shared" si="4"/>
        <v>11.911999999999999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3">
        <v>194</v>
      </c>
      <c r="B19" s="13">
        <v>648785109</v>
      </c>
      <c r="C19" s="222" t="s">
        <v>385</v>
      </c>
      <c r="D19" s="334"/>
      <c r="E19" s="16">
        <v>4</v>
      </c>
      <c r="F19" s="16">
        <v>1</v>
      </c>
      <c r="G19" s="23" t="s">
        <v>335</v>
      </c>
      <c r="H19" s="18">
        <f t="shared" si="0"/>
        <v>5</v>
      </c>
      <c r="I19" s="16">
        <f t="shared" si="5"/>
        <v>1.2</v>
      </c>
      <c r="J19" s="16">
        <v>0</v>
      </c>
      <c r="K19" s="16">
        <f t="shared" si="1"/>
        <v>6.2</v>
      </c>
      <c r="L19" s="33">
        <v>10.075000000000003</v>
      </c>
      <c r="M19" s="34">
        <f t="shared" si="2"/>
        <v>16.275000000000002</v>
      </c>
      <c r="N19" s="35">
        <f t="shared" si="6"/>
        <v>4.375</v>
      </c>
      <c r="O19" s="36">
        <f t="shared" si="4"/>
        <v>11.900000000000002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18.75">
      <c r="A20" s="13">
        <v>217</v>
      </c>
      <c r="B20" s="13">
        <v>331155825</v>
      </c>
      <c r="C20" s="295" t="s">
        <v>420</v>
      </c>
      <c r="E20" s="16">
        <v>4</v>
      </c>
      <c r="F20" s="16">
        <v>1</v>
      </c>
      <c r="G20" s="23" t="s">
        <v>335</v>
      </c>
      <c r="H20" s="18">
        <f t="shared" si="0"/>
        <v>5</v>
      </c>
      <c r="I20" s="16">
        <f t="shared" si="5"/>
        <v>1.2</v>
      </c>
      <c r="J20" s="16">
        <v>0</v>
      </c>
      <c r="K20" s="16">
        <f t="shared" si="1"/>
        <v>6.2</v>
      </c>
      <c r="L20" s="33">
        <v>8.3249999999999993</v>
      </c>
      <c r="M20" s="34">
        <f t="shared" si="2"/>
        <v>14.524999999999999</v>
      </c>
      <c r="N20" s="35">
        <f t="shared" si="6"/>
        <v>4.375</v>
      </c>
      <c r="O20" s="36">
        <f t="shared" si="4"/>
        <v>10.149999999999999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4">
        <v>5</v>
      </c>
      <c r="B21" s="13">
        <v>1044399218</v>
      </c>
      <c r="C21" s="222" t="s">
        <v>352</v>
      </c>
      <c r="D21" s="222" t="s">
        <v>39</v>
      </c>
      <c r="E21" s="16">
        <v>4</v>
      </c>
      <c r="F21" s="16">
        <v>1</v>
      </c>
      <c r="G21" s="57" t="s">
        <v>187</v>
      </c>
      <c r="H21" s="18">
        <f t="shared" si="0"/>
        <v>5</v>
      </c>
      <c r="I21" s="16">
        <f t="shared" si="5"/>
        <v>1.2</v>
      </c>
      <c r="J21" s="16">
        <v>0</v>
      </c>
      <c r="K21" s="16">
        <f t="shared" si="1"/>
        <v>6.2</v>
      </c>
      <c r="L21" s="33">
        <v>8.2999999999999972</v>
      </c>
      <c r="M21" s="34">
        <f t="shared" si="2"/>
        <v>14.499999999999996</v>
      </c>
      <c r="N21" s="35">
        <f t="shared" si="6"/>
        <v>0</v>
      </c>
      <c r="O21" s="36">
        <f t="shared" si="4"/>
        <v>14.499999999999996</v>
      </c>
      <c r="P21" s="18"/>
      <c r="Q21" s="18"/>
      <c r="R21" s="18"/>
      <c r="S21" s="1"/>
      <c r="T21" s="1"/>
      <c r="U21" s="1"/>
      <c r="V21" s="1"/>
      <c r="W21" s="1"/>
      <c r="X21" s="1"/>
    </row>
    <row r="22" spans="1:24" s="2" customFormat="1" ht="18.75">
      <c r="A22" s="13">
        <v>216</v>
      </c>
      <c r="B22" s="13">
        <v>395700385</v>
      </c>
      <c r="C22" s="222" t="s">
        <v>419</v>
      </c>
      <c r="E22" s="16">
        <v>1</v>
      </c>
      <c r="F22" s="16">
        <v>1</v>
      </c>
      <c r="G22" s="57" t="s">
        <v>187</v>
      </c>
      <c r="H22" s="18">
        <f t="shared" si="0"/>
        <v>1</v>
      </c>
      <c r="I22" s="16">
        <f t="shared" si="5"/>
        <v>1.2</v>
      </c>
      <c r="J22" s="16">
        <v>0</v>
      </c>
      <c r="K22" s="16">
        <f t="shared" si="1"/>
        <v>2.2000000000000002</v>
      </c>
      <c r="L22" s="33">
        <v>12.156451612903224</v>
      </c>
      <c r="M22" s="34">
        <f t="shared" si="2"/>
        <v>14.356451612903225</v>
      </c>
      <c r="N22" s="35">
        <f t="shared" si="6"/>
        <v>0</v>
      </c>
      <c r="O22" s="36">
        <f t="shared" si="4"/>
        <v>14.356451612903225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20.25">
      <c r="A23" s="13">
        <v>214</v>
      </c>
      <c r="B23" s="13">
        <v>2130976604</v>
      </c>
      <c r="C23" s="222" t="s">
        <v>410</v>
      </c>
      <c r="D23" s="2"/>
      <c r="E23" s="16">
        <v>4</v>
      </c>
      <c r="F23" s="16">
        <v>1</v>
      </c>
      <c r="G23" s="57" t="s">
        <v>187</v>
      </c>
      <c r="H23" s="18">
        <f t="shared" si="0"/>
        <v>5</v>
      </c>
      <c r="I23" s="16">
        <f t="shared" si="5"/>
        <v>1.2</v>
      </c>
      <c r="J23" s="16">
        <v>0</v>
      </c>
      <c r="K23" s="16">
        <f t="shared" si="1"/>
        <v>6.2</v>
      </c>
      <c r="L23" s="33">
        <v>8.1504999999999974</v>
      </c>
      <c r="M23" s="34">
        <f t="shared" si="2"/>
        <v>14.350499999999997</v>
      </c>
      <c r="N23" s="35">
        <f t="shared" si="6"/>
        <v>0</v>
      </c>
      <c r="O23" s="36">
        <f t="shared" si="4"/>
        <v>14.350499999999997</v>
      </c>
      <c r="P23" s="4"/>
      <c r="Q23" s="4"/>
      <c r="R23" s="4"/>
    </row>
    <row r="24" spans="1:24" s="1" customFormat="1" ht="18.75">
      <c r="A24" s="13">
        <v>116</v>
      </c>
      <c r="B24" s="13">
        <v>2122596917</v>
      </c>
      <c r="C24" s="222" t="s">
        <v>362</v>
      </c>
      <c r="D24" s="222" t="s">
        <v>217</v>
      </c>
      <c r="E24" s="16">
        <v>4</v>
      </c>
      <c r="F24" s="16">
        <v>1</v>
      </c>
      <c r="G24" s="57" t="s">
        <v>187</v>
      </c>
      <c r="H24" s="18">
        <f t="shared" si="0"/>
        <v>5</v>
      </c>
      <c r="I24" s="16">
        <f t="shared" si="5"/>
        <v>1.2</v>
      </c>
      <c r="J24" s="16">
        <v>0</v>
      </c>
      <c r="K24" s="16">
        <f t="shared" si="1"/>
        <v>6.2</v>
      </c>
      <c r="L24" s="33">
        <v>7.5874999999999986</v>
      </c>
      <c r="M24" s="34">
        <f t="shared" si="2"/>
        <v>13.787499999999998</v>
      </c>
      <c r="N24" s="35">
        <f t="shared" si="6"/>
        <v>0</v>
      </c>
      <c r="O24" s="36">
        <f t="shared" si="4"/>
        <v>13.787499999999998</v>
      </c>
      <c r="P24" s="18"/>
      <c r="Q24" s="18"/>
      <c r="R24" s="48"/>
    </row>
    <row r="25" spans="1:24" s="1" customFormat="1" ht="18.75">
      <c r="A25" s="13">
        <v>195</v>
      </c>
      <c r="B25" s="13">
        <v>1634663314</v>
      </c>
      <c r="C25" s="222" t="s">
        <v>386</v>
      </c>
      <c r="D25" s="334"/>
      <c r="E25" s="16">
        <v>0</v>
      </c>
      <c r="F25" s="16">
        <v>1</v>
      </c>
      <c r="G25" s="57" t="s">
        <v>187</v>
      </c>
      <c r="H25" s="18">
        <f t="shared" si="0"/>
        <v>0</v>
      </c>
      <c r="I25" s="16">
        <f t="shared" si="5"/>
        <v>1.2</v>
      </c>
      <c r="J25" s="16">
        <v>0</v>
      </c>
      <c r="K25" s="16">
        <f t="shared" si="1"/>
        <v>1.2</v>
      </c>
      <c r="L25" s="33">
        <v>12.529999999999998</v>
      </c>
      <c r="M25" s="34">
        <f t="shared" si="2"/>
        <v>13.729999999999997</v>
      </c>
      <c r="N25" s="35">
        <f t="shared" si="6"/>
        <v>0</v>
      </c>
      <c r="O25" s="36">
        <f t="shared" si="4"/>
        <v>13.729999999999997</v>
      </c>
      <c r="P25" s="4"/>
      <c r="Q25" s="4"/>
      <c r="R25" s="4"/>
    </row>
    <row r="26" spans="1:24" s="1" customFormat="1" ht="18.75" customHeight="1">
      <c r="A26" s="13">
        <v>189</v>
      </c>
      <c r="B26" s="13">
        <v>522812489</v>
      </c>
      <c r="C26" s="222" t="s">
        <v>380</v>
      </c>
      <c r="D26" s="334"/>
      <c r="E26" s="16">
        <v>4</v>
      </c>
      <c r="F26" s="16">
        <v>1</v>
      </c>
      <c r="G26" s="57" t="s">
        <v>187</v>
      </c>
      <c r="H26" s="18">
        <f t="shared" si="0"/>
        <v>5</v>
      </c>
      <c r="I26" s="16">
        <f t="shared" si="5"/>
        <v>1.2</v>
      </c>
      <c r="J26" s="16">
        <v>0</v>
      </c>
      <c r="K26" s="16">
        <f t="shared" si="1"/>
        <v>6.2</v>
      </c>
      <c r="L26" s="33">
        <v>7.4875000000000007</v>
      </c>
      <c r="M26" s="34">
        <f t="shared" si="2"/>
        <v>13.6875</v>
      </c>
      <c r="N26" s="35">
        <f t="shared" si="6"/>
        <v>0</v>
      </c>
      <c r="O26" s="36">
        <f t="shared" si="4"/>
        <v>13.6875</v>
      </c>
      <c r="P26" s="4"/>
      <c r="Q26" s="4"/>
      <c r="R26" s="4"/>
    </row>
    <row r="27" spans="1:24" s="1" customFormat="1" ht="18.75">
      <c r="A27" s="13">
        <v>196</v>
      </c>
      <c r="B27" s="13">
        <v>1065641844</v>
      </c>
      <c r="C27" s="222" t="s">
        <v>387</v>
      </c>
      <c r="D27" s="334"/>
      <c r="E27" s="16">
        <v>4</v>
      </c>
      <c r="F27" s="16">
        <v>1</v>
      </c>
      <c r="G27" s="57" t="s">
        <v>187</v>
      </c>
      <c r="H27" s="18">
        <f t="shared" si="0"/>
        <v>5</v>
      </c>
      <c r="I27" s="16">
        <f t="shared" si="5"/>
        <v>1.2</v>
      </c>
      <c r="J27" s="16">
        <v>0</v>
      </c>
      <c r="K27" s="16">
        <f t="shared" si="1"/>
        <v>6.2</v>
      </c>
      <c r="L27" s="33">
        <v>6.9750000000000014</v>
      </c>
      <c r="M27" s="34">
        <f t="shared" si="2"/>
        <v>13.175000000000001</v>
      </c>
      <c r="N27" s="35">
        <f t="shared" si="6"/>
        <v>0</v>
      </c>
      <c r="O27" s="36">
        <f t="shared" si="4"/>
        <v>13.175000000000001</v>
      </c>
      <c r="P27" s="4"/>
      <c r="Q27" s="4"/>
      <c r="R27" s="4"/>
    </row>
    <row r="28" spans="1:24" s="1" customFormat="1" ht="18.75">
      <c r="A28" s="13">
        <v>156</v>
      </c>
      <c r="B28" s="13">
        <v>1754610165</v>
      </c>
      <c r="C28" s="222" t="s">
        <v>369</v>
      </c>
      <c r="D28" s="222"/>
      <c r="E28" s="16">
        <v>4</v>
      </c>
      <c r="F28" s="16">
        <v>1</v>
      </c>
      <c r="G28" s="57" t="s">
        <v>187</v>
      </c>
      <c r="H28" s="18">
        <f t="shared" si="0"/>
        <v>5</v>
      </c>
      <c r="I28" s="16">
        <f t="shared" si="5"/>
        <v>1.2</v>
      </c>
      <c r="J28" s="16">
        <v>0</v>
      </c>
      <c r="K28" s="16">
        <f t="shared" si="1"/>
        <v>6.2</v>
      </c>
      <c r="L28" s="33">
        <v>6.8799999999999955</v>
      </c>
      <c r="M28" s="34">
        <f t="shared" si="2"/>
        <v>13.079999999999995</v>
      </c>
      <c r="N28" s="35">
        <f t="shared" si="6"/>
        <v>0</v>
      </c>
      <c r="O28" s="36">
        <f t="shared" si="4"/>
        <v>13.079999999999995</v>
      </c>
      <c r="P28" s="4"/>
      <c r="Q28" s="4"/>
      <c r="R28" s="4"/>
    </row>
    <row r="29" spans="1:24" s="2" customFormat="1" ht="18.75">
      <c r="A29" s="13">
        <v>190</v>
      </c>
      <c r="B29" s="13">
        <v>684634207</v>
      </c>
      <c r="C29" s="222" t="s">
        <v>381</v>
      </c>
      <c r="D29" s="222"/>
      <c r="E29" s="16">
        <v>4</v>
      </c>
      <c r="F29" s="16">
        <v>1</v>
      </c>
      <c r="G29" s="57" t="s">
        <v>187</v>
      </c>
      <c r="H29" s="18">
        <f t="shared" si="0"/>
        <v>5</v>
      </c>
      <c r="I29" s="16">
        <f t="shared" si="5"/>
        <v>1.2</v>
      </c>
      <c r="J29" s="16">
        <v>0</v>
      </c>
      <c r="K29" s="16">
        <f t="shared" si="1"/>
        <v>6.2</v>
      </c>
      <c r="L29" s="33">
        <v>6.8499999999999979</v>
      </c>
      <c r="M29" s="34">
        <f t="shared" si="2"/>
        <v>13.049999999999997</v>
      </c>
      <c r="N29" s="35">
        <f>VLOOKUP(G28,$S$3:$T$10,2,FALSE)</f>
        <v>0</v>
      </c>
      <c r="O29" s="36">
        <f t="shared" si="4"/>
        <v>13.049999999999997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3">
        <v>197</v>
      </c>
      <c r="B30" s="13">
        <v>2012003193</v>
      </c>
      <c r="C30" s="222" t="s">
        <v>388</v>
      </c>
      <c r="D30" s="334"/>
      <c r="E30" s="16">
        <v>3</v>
      </c>
      <c r="F30" s="16">
        <v>1</v>
      </c>
      <c r="G30" s="57" t="s">
        <v>187</v>
      </c>
      <c r="H30" s="18">
        <f t="shared" si="0"/>
        <v>3.5</v>
      </c>
      <c r="I30" s="16">
        <f t="shared" si="5"/>
        <v>1.2</v>
      </c>
      <c r="J30" s="16">
        <v>0</v>
      </c>
      <c r="K30" s="16">
        <f t="shared" si="1"/>
        <v>4.7</v>
      </c>
      <c r="L30" s="33">
        <v>8.2999999999999972</v>
      </c>
      <c r="M30" s="34">
        <f t="shared" si="2"/>
        <v>12.999999999999996</v>
      </c>
      <c r="N30" s="35">
        <f>VLOOKUP(G30,$S$3:$T$10,2,FALSE)</f>
        <v>0</v>
      </c>
      <c r="O30" s="36">
        <f t="shared" si="4"/>
        <v>12.999999999999996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4">
        <v>82</v>
      </c>
      <c r="B31" s="13">
        <v>982362214</v>
      </c>
      <c r="C31" s="222" t="s">
        <v>360</v>
      </c>
      <c r="D31" s="222" t="s">
        <v>144</v>
      </c>
      <c r="E31" s="16">
        <v>4</v>
      </c>
      <c r="F31" s="16">
        <v>1</v>
      </c>
      <c r="G31" s="57" t="s">
        <v>187</v>
      </c>
      <c r="H31" s="18">
        <f t="shared" si="0"/>
        <v>5</v>
      </c>
      <c r="I31" s="16">
        <f t="shared" si="5"/>
        <v>1.2</v>
      </c>
      <c r="J31" s="16">
        <v>0</v>
      </c>
      <c r="K31" s="16">
        <f t="shared" si="1"/>
        <v>6.2</v>
      </c>
      <c r="L31" s="33">
        <v>6.7999999999999936</v>
      </c>
      <c r="M31" s="34">
        <f t="shared" si="2"/>
        <v>12.999999999999993</v>
      </c>
      <c r="N31" s="35">
        <f>VLOOKUP(G31,$S$3:$T$10,2,FALSE)</f>
        <v>0</v>
      </c>
      <c r="O31" s="36">
        <f t="shared" si="4"/>
        <v>12.999999999999993</v>
      </c>
      <c r="P31" s="18"/>
      <c r="Q31" s="18"/>
      <c r="R31" s="18"/>
      <c r="S31" s="1"/>
      <c r="T31" s="1"/>
      <c r="U31" s="1"/>
      <c r="V31" s="1"/>
      <c r="W31" s="1"/>
      <c r="X31" s="1"/>
    </row>
    <row r="32" spans="1:24" s="2" customFormat="1" ht="18.75">
      <c r="A32" s="13">
        <v>128</v>
      </c>
      <c r="B32" s="13">
        <v>1214614935</v>
      </c>
      <c r="C32" s="222" t="s">
        <v>365</v>
      </c>
      <c r="D32" s="336" t="s">
        <v>257</v>
      </c>
      <c r="E32" s="16">
        <v>4</v>
      </c>
      <c r="F32" s="16">
        <v>1</v>
      </c>
      <c r="G32" s="57" t="s">
        <v>187</v>
      </c>
      <c r="H32" s="18">
        <f t="shared" si="0"/>
        <v>5</v>
      </c>
      <c r="I32" s="16">
        <f t="shared" si="5"/>
        <v>1.2</v>
      </c>
      <c r="J32" s="16">
        <v>0</v>
      </c>
      <c r="K32" s="16">
        <f t="shared" si="1"/>
        <v>6.2</v>
      </c>
      <c r="L32" s="33">
        <v>6.7994999999999948</v>
      </c>
      <c r="M32" s="34">
        <f t="shared" si="2"/>
        <v>12.999499999999994</v>
      </c>
      <c r="N32" s="35">
        <f>VLOOKUP(G32,$S$3:$T$10,2,FALSE)</f>
        <v>0</v>
      </c>
      <c r="O32" s="36">
        <f t="shared" si="4"/>
        <v>12.999499999999994</v>
      </c>
      <c r="P32" s="18"/>
      <c r="Q32" s="18"/>
      <c r="R32" s="47"/>
      <c r="S32" s="1"/>
      <c r="T32" s="1"/>
      <c r="U32" s="1"/>
      <c r="V32" s="1"/>
      <c r="W32" s="1"/>
      <c r="X32" s="1"/>
    </row>
    <row r="33" spans="1:24" s="2" customFormat="1" ht="18.75">
      <c r="A33" s="13">
        <v>215</v>
      </c>
      <c r="B33" s="13">
        <v>289805855</v>
      </c>
      <c r="C33" s="222" t="s">
        <v>417</v>
      </c>
      <c r="E33" s="16">
        <v>4</v>
      </c>
      <c r="F33" s="16">
        <v>1</v>
      </c>
      <c r="G33" s="57" t="s">
        <v>187</v>
      </c>
      <c r="H33" s="18">
        <f t="shared" si="0"/>
        <v>5</v>
      </c>
      <c r="I33" s="16">
        <f t="shared" si="5"/>
        <v>1.2</v>
      </c>
      <c r="J33" s="16">
        <v>0</v>
      </c>
      <c r="K33" s="16">
        <f t="shared" si="1"/>
        <v>6.2</v>
      </c>
      <c r="L33" s="33">
        <v>6.7550161290322528</v>
      </c>
      <c r="M33" s="34">
        <f t="shared" si="2"/>
        <v>12.955016129032252</v>
      </c>
      <c r="N33" s="35">
        <f>VLOOKUP(G33,$S$3:$T$10,2,FALSE)</f>
        <v>0</v>
      </c>
      <c r="O33" s="36">
        <f t="shared" si="4"/>
        <v>12.955016129032252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3">
        <v>110</v>
      </c>
      <c r="B34" s="13">
        <v>1968703358</v>
      </c>
      <c r="C34" s="222" t="s">
        <v>361</v>
      </c>
      <c r="D34" s="222" t="s">
        <v>239</v>
      </c>
      <c r="E34" s="16">
        <v>3</v>
      </c>
      <c r="F34" s="16">
        <v>1</v>
      </c>
      <c r="G34" s="57" t="s">
        <v>187</v>
      </c>
      <c r="H34" s="18">
        <f t="shared" si="0"/>
        <v>3.5</v>
      </c>
      <c r="I34" s="16">
        <f t="shared" si="5"/>
        <v>1.2</v>
      </c>
      <c r="J34" s="16">
        <v>0</v>
      </c>
      <c r="K34" s="16">
        <f t="shared" si="1"/>
        <v>4.7</v>
      </c>
      <c r="L34" s="33">
        <v>7.8625000000000007</v>
      </c>
      <c r="M34" s="34">
        <f t="shared" si="2"/>
        <v>12.5625</v>
      </c>
      <c r="N34" s="35">
        <f>VLOOKUP(G33,$S$3:$T$10,2,FALSE)</f>
        <v>0</v>
      </c>
      <c r="O34" s="36">
        <f t="shared" si="4"/>
        <v>12.5625</v>
      </c>
      <c r="P34" s="18"/>
      <c r="Q34" s="18"/>
      <c r="R34" s="33"/>
      <c r="S34" s="1"/>
      <c r="T34" s="1"/>
      <c r="U34" s="1"/>
      <c r="V34" s="1"/>
      <c r="W34" s="1"/>
      <c r="X34" s="1"/>
    </row>
    <row r="35" spans="1:24" s="2" customFormat="1" ht="18.75">
      <c r="A35" s="13">
        <v>172</v>
      </c>
      <c r="B35" s="13">
        <v>724061220</v>
      </c>
      <c r="C35" s="222" t="s">
        <v>371</v>
      </c>
      <c r="D35" s="222" t="s">
        <v>330</v>
      </c>
      <c r="E35" s="16">
        <v>4</v>
      </c>
      <c r="F35" s="16">
        <v>1</v>
      </c>
      <c r="G35" s="57" t="s">
        <v>187</v>
      </c>
      <c r="H35" s="18">
        <f t="shared" si="0"/>
        <v>5</v>
      </c>
      <c r="I35" s="16">
        <f t="shared" si="5"/>
        <v>1.2</v>
      </c>
      <c r="J35" s="16">
        <v>0</v>
      </c>
      <c r="K35" s="16">
        <f t="shared" si="1"/>
        <v>6.2</v>
      </c>
      <c r="L35" s="33">
        <v>6.2379999999999995</v>
      </c>
      <c r="M35" s="34">
        <f t="shared" si="2"/>
        <v>12.437999999999999</v>
      </c>
      <c r="N35" s="35">
        <f>VLOOKUP(G35,$S$3:$T$10,2,FALSE)</f>
        <v>0</v>
      </c>
      <c r="O35" s="36">
        <f t="shared" si="4"/>
        <v>12.437999999999999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218</v>
      </c>
      <c r="B36" s="13">
        <v>1804880865</v>
      </c>
      <c r="C36" s="222" t="s">
        <v>425</v>
      </c>
      <c r="D36" s="334"/>
      <c r="E36" s="16">
        <v>4</v>
      </c>
      <c r="F36" s="16">
        <v>1</v>
      </c>
      <c r="G36" s="57" t="s">
        <v>187</v>
      </c>
      <c r="H36" s="18">
        <f t="shared" si="0"/>
        <v>5</v>
      </c>
      <c r="I36" s="16">
        <f t="shared" si="5"/>
        <v>1.2</v>
      </c>
      <c r="J36" s="16">
        <v>0</v>
      </c>
      <c r="K36" s="16">
        <f t="shared" si="1"/>
        <v>6.2</v>
      </c>
      <c r="L36" s="33">
        <v>6.2249999999999979</v>
      </c>
      <c r="M36" s="34">
        <f t="shared" si="2"/>
        <v>12.424999999999997</v>
      </c>
      <c r="N36" s="35">
        <f>VLOOKUP(G36,$S$3:$T$10,2,FALSE)</f>
        <v>0</v>
      </c>
      <c r="O36" s="36">
        <f t="shared" si="4"/>
        <v>12.424999999999997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20.25">
      <c r="A37" s="13">
        <v>213</v>
      </c>
      <c r="B37" s="13">
        <v>311361673</v>
      </c>
      <c r="C37" s="222" t="s">
        <v>349</v>
      </c>
      <c r="D37" s="2"/>
      <c r="E37" s="16">
        <v>4</v>
      </c>
      <c r="F37" s="16">
        <v>0</v>
      </c>
      <c r="G37" s="57" t="s">
        <v>187</v>
      </c>
      <c r="H37" s="18">
        <f t="shared" ref="H37:H68" si="7">E37+IF(E37&gt;2,(E37-2)*0.5,0)</f>
        <v>5</v>
      </c>
      <c r="I37" s="16">
        <f t="shared" si="5"/>
        <v>0</v>
      </c>
      <c r="J37" s="16">
        <v>0</v>
      </c>
      <c r="K37" s="16">
        <f t="shared" ref="K37:K68" si="8">SUM(I37+H37+J37)</f>
        <v>5</v>
      </c>
      <c r="L37" s="33">
        <v>7.3499999999999943</v>
      </c>
      <c r="M37" s="34">
        <f t="shared" ref="M37:M68" si="9">K37+L37</f>
        <v>12.349999999999994</v>
      </c>
      <c r="N37" s="35">
        <f>VLOOKUP(G37,$S$3:$T$10,2,FALSE)</f>
        <v>0</v>
      </c>
      <c r="O37" s="36">
        <f t="shared" ref="O37:O68" si="10">M37-N37</f>
        <v>12.349999999999994</v>
      </c>
      <c r="P37" s="4"/>
      <c r="Q37" s="4"/>
      <c r="R37" s="4"/>
    </row>
    <row r="38" spans="1:24" s="2" customFormat="1" ht="18.75">
      <c r="A38" s="13">
        <v>188</v>
      </c>
      <c r="B38" s="13">
        <v>1504984957</v>
      </c>
      <c r="C38" s="222" t="s">
        <v>379</v>
      </c>
      <c r="D38" s="334"/>
      <c r="E38" s="16">
        <v>0</v>
      </c>
      <c r="F38" s="16">
        <v>0</v>
      </c>
      <c r="G38" s="57" t="s">
        <v>187</v>
      </c>
      <c r="H38" s="18">
        <f t="shared" si="7"/>
        <v>0</v>
      </c>
      <c r="I38" s="16">
        <f t="shared" ref="I38:I69" si="11">F38*$T$14</f>
        <v>0</v>
      </c>
      <c r="J38" s="16">
        <v>0</v>
      </c>
      <c r="K38" s="16">
        <f t="shared" si="8"/>
        <v>0</v>
      </c>
      <c r="L38" s="33">
        <v>12.262499999999996</v>
      </c>
      <c r="M38" s="34">
        <f t="shared" si="9"/>
        <v>12.262499999999996</v>
      </c>
      <c r="N38" s="35">
        <f>VLOOKUP(G37,$S$3:$T$10,2,FALSE)</f>
        <v>0</v>
      </c>
      <c r="O38" s="36">
        <f t="shared" si="10"/>
        <v>12.262499999999996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4">
        <v>46</v>
      </c>
      <c r="B39" s="13">
        <v>2109182835</v>
      </c>
      <c r="C39" s="222" t="s">
        <v>357</v>
      </c>
      <c r="D39" s="222" t="s">
        <v>92</v>
      </c>
      <c r="E39" s="16">
        <v>4</v>
      </c>
      <c r="F39" s="16">
        <v>1</v>
      </c>
      <c r="G39" s="57" t="s">
        <v>187</v>
      </c>
      <c r="H39" s="18">
        <f t="shared" si="7"/>
        <v>5</v>
      </c>
      <c r="I39" s="16">
        <f t="shared" si="11"/>
        <v>1.2</v>
      </c>
      <c r="J39" s="16">
        <v>0</v>
      </c>
      <c r="K39" s="16">
        <f t="shared" si="8"/>
        <v>6.2</v>
      </c>
      <c r="L39" s="33">
        <v>6.0500000000000007</v>
      </c>
      <c r="M39" s="34">
        <f t="shared" si="9"/>
        <v>12.25</v>
      </c>
      <c r="N39" s="35">
        <f t="shared" ref="N39:N64" si="12">VLOOKUP(G39,$S$3:$T$10,2,FALSE)</f>
        <v>0</v>
      </c>
      <c r="O39" s="36">
        <f t="shared" si="10"/>
        <v>12.25</v>
      </c>
      <c r="P39" s="18"/>
      <c r="Q39" s="18"/>
      <c r="R39" s="18"/>
    </row>
    <row r="40" spans="1:24" ht="18.75">
      <c r="A40" s="13">
        <v>183</v>
      </c>
      <c r="B40" s="13">
        <v>1250030371</v>
      </c>
      <c r="C40" s="222" t="s">
        <v>411</v>
      </c>
      <c r="D40" s="287" t="s">
        <v>406</v>
      </c>
      <c r="E40" s="16">
        <v>4</v>
      </c>
      <c r="F40" s="16">
        <v>1</v>
      </c>
      <c r="G40" s="57" t="s">
        <v>187</v>
      </c>
      <c r="H40" s="18">
        <f t="shared" si="7"/>
        <v>5</v>
      </c>
      <c r="I40" s="16">
        <f t="shared" si="11"/>
        <v>1.2</v>
      </c>
      <c r="J40" s="16">
        <v>0</v>
      </c>
      <c r="K40" s="16">
        <f t="shared" si="8"/>
        <v>6.2</v>
      </c>
      <c r="L40" s="33">
        <v>5.7874999999999979</v>
      </c>
      <c r="M40" s="34">
        <f t="shared" si="9"/>
        <v>11.987499999999997</v>
      </c>
      <c r="N40" s="35">
        <f t="shared" si="12"/>
        <v>0</v>
      </c>
      <c r="O40" s="36">
        <f t="shared" si="10"/>
        <v>11.987499999999997</v>
      </c>
      <c r="P40" s="4"/>
      <c r="Q40" s="4"/>
      <c r="R40" s="4"/>
    </row>
    <row r="41" spans="1:24" ht="18.75">
      <c r="A41" s="14">
        <v>92</v>
      </c>
      <c r="B41" s="13">
        <v>1367873925</v>
      </c>
      <c r="C41" s="222" t="s">
        <v>398</v>
      </c>
      <c r="D41" s="222" t="s">
        <v>191</v>
      </c>
      <c r="E41" s="16">
        <v>4</v>
      </c>
      <c r="F41" s="16">
        <v>1</v>
      </c>
      <c r="G41" s="57" t="s">
        <v>187</v>
      </c>
      <c r="H41" s="18">
        <f t="shared" si="7"/>
        <v>5</v>
      </c>
      <c r="I41" s="16">
        <f t="shared" si="11"/>
        <v>1.2</v>
      </c>
      <c r="J41" s="16">
        <v>0</v>
      </c>
      <c r="K41" s="16">
        <f t="shared" si="8"/>
        <v>6.2</v>
      </c>
      <c r="L41" s="33">
        <v>5.7249999999999979</v>
      </c>
      <c r="M41" s="34">
        <f t="shared" si="9"/>
        <v>11.924999999999997</v>
      </c>
      <c r="N41" s="35">
        <f t="shared" si="12"/>
        <v>0</v>
      </c>
      <c r="O41" s="36">
        <f t="shared" si="10"/>
        <v>11.924999999999997</v>
      </c>
      <c r="P41" s="18"/>
      <c r="Q41" s="18"/>
      <c r="R41" s="47"/>
    </row>
    <row r="42" spans="1:24" ht="18.75">
      <c r="A42" s="13">
        <v>202</v>
      </c>
      <c r="B42" s="13">
        <v>471245585</v>
      </c>
      <c r="C42" s="222" t="s">
        <v>392</v>
      </c>
      <c r="D42" s="334"/>
      <c r="E42" s="16">
        <v>4</v>
      </c>
      <c r="F42" s="16">
        <v>1</v>
      </c>
      <c r="G42" s="57" t="s">
        <v>187</v>
      </c>
      <c r="H42" s="18">
        <f t="shared" si="7"/>
        <v>5</v>
      </c>
      <c r="I42" s="16">
        <f t="shared" si="11"/>
        <v>1.2</v>
      </c>
      <c r="J42" s="16">
        <v>0</v>
      </c>
      <c r="K42" s="16">
        <f t="shared" si="8"/>
        <v>6.2</v>
      </c>
      <c r="L42" s="33">
        <v>5.6125000000000007</v>
      </c>
      <c r="M42" s="34">
        <f t="shared" si="9"/>
        <v>11.8125</v>
      </c>
      <c r="N42" s="35">
        <f t="shared" si="12"/>
        <v>0</v>
      </c>
      <c r="O42" s="36">
        <f t="shared" si="10"/>
        <v>11.8125</v>
      </c>
      <c r="P42" s="4"/>
      <c r="Q42" s="4"/>
      <c r="R42" s="4"/>
    </row>
    <row r="43" spans="1:24" ht="18.75">
      <c r="A43" s="13">
        <v>203</v>
      </c>
      <c r="B43" s="13">
        <v>382695365</v>
      </c>
      <c r="C43" s="222" t="s">
        <v>393</v>
      </c>
      <c r="D43" s="334"/>
      <c r="E43" s="16">
        <v>2</v>
      </c>
      <c r="F43" s="16">
        <v>0</v>
      </c>
      <c r="G43" s="57" t="s">
        <v>187</v>
      </c>
      <c r="H43" s="18">
        <f t="shared" si="7"/>
        <v>2</v>
      </c>
      <c r="I43" s="16">
        <f t="shared" si="11"/>
        <v>0</v>
      </c>
      <c r="J43" s="16">
        <v>0</v>
      </c>
      <c r="K43" s="16">
        <f t="shared" si="8"/>
        <v>2</v>
      </c>
      <c r="L43" s="33">
        <v>9.73</v>
      </c>
      <c r="M43" s="34">
        <f t="shared" si="9"/>
        <v>11.73</v>
      </c>
      <c r="N43" s="35">
        <f t="shared" si="12"/>
        <v>0</v>
      </c>
      <c r="O43" s="36">
        <f t="shared" si="10"/>
        <v>11.73</v>
      </c>
      <c r="P43" s="4"/>
      <c r="Q43" s="4"/>
      <c r="R43" s="4"/>
    </row>
    <row r="44" spans="1:24" ht="18.75">
      <c r="A44" s="13">
        <v>187</v>
      </c>
      <c r="B44" s="13">
        <v>1241038267</v>
      </c>
      <c r="C44" s="222" t="s">
        <v>378</v>
      </c>
      <c r="D44" s="345"/>
      <c r="E44" s="16">
        <v>1</v>
      </c>
      <c r="F44" s="16">
        <v>1</v>
      </c>
      <c r="G44" s="57" t="s">
        <v>187</v>
      </c>
      <c r="H44" s="18">
        <f t="shared" si="7"/>
        <v>1</v>
      </c>
      <c r="I44" s="16">
        <f t="shared" si="11"/>
        <v>1.2</v>
      </c>
      <c r="J44" s="16">
        <v>0</v>
      </c>
      <c r="K44" s="16">
        <f t="shared" si="8"/>
        <v>2.2000000000000002</v>
      </c>
      <c r="L44" s="33">
        <v>9.3874999999999993</v>
      </c>
      <c r="M44" s="34">
        <f t="shared" si="9"/>
        <v>11.587499999999999</v>
      </c>
      <c r="N44" s="35">
        <f t="shared" si="12"/>
        <v>0</v>
      </c>
      <c r="O44" s="36">
        <f t="shared" si="10"/>
        <v>11.587499999999999</v>
      </c>
      <c r="P44" s="4"/>
      <c r="Q44" s="4"/>
      <c r="R44" s="4"/>
    </row>
    <row r="45" spans="1:24" ht="18.75">
      <c r="A45" s="13">
        <v>167</v>
      </c>
      <c r="B45" s="13">
        <v>1173807161</v>
      </c>
      <c r="C45" s="222" t="s">
        <v>324</v>
      </c>
      <c r="D45" s="335"/>
      <c r="E45" s="16">
        <v>0</v>
      </c>
      <c r="F45" s="16">
        <v>1</v>
      </c>
      <c r="G45" s="57" t="s">
        <v>187</v>
      </c>
      <c r="H45" s="18">
        <f t="shared" si="7"/>
        <v>0</v>
      </c>
      <c r="I45" s="16">
        <f t="shared" si="11"/>
        <v>1.2</v>
      </c>
      <c r="J45" s="16">
        <v>0</v>
      </c>
      <c r="K45" s="16">
        <f t="shared" si="8"/>
        <v>1.2</v>
      </c>
      <c r="L45" s="33">
        <v>10.299999999999999</v>
      </c>
      <c r="M45" s="34">
        <f t="shared" si="9"/>
        <v>11.499999999999998</v>
      </c>
      <c r="N45" s="35">
        <f t="shared" si="12"/>
        <v>0</v>
      </c>
      <c r="O45" s="36">
        <f t="shared" si="10"/>
        <v>11.499999999999998</v>
      </c>
      <c r="P45" s="4"/>
      <c r="Q45" s="4"/>
      <c r="R45" s="4"/>
    </row>
    <row r="46" spans="1:24" ht="18.75">
      <c r="A46" s="14">
        <v>26</v>
      </c>
      <c r="B46" s="13">
        <v>1754932067</v>
      </c>
      <c r="C46" s="222" t="s">
        <v>354</v>
      </c>
      <c r="D46" s="222" t="s">
        <v>72</v>
      </c>
      <c r="E46" s="16">
        <v>4</v>
      </c>
      <c r="F46" s="16">
        <v>1</v>
      </c>
      <c r="G46" s="57" t="s">
        <v>187</v>
      </c>
      <c r="H46" s="18">
        <f t="shared" si="7"/>
        <v>5</v>
      </c>
      <c r="I46" s="16">
        <f t="shared" si="11"/>
        <v>1.2</v>
      </c>
      <c r="J46" s="16">
        <v>0</v>
      </c>
      <c r="K46" s="16">
        <f t="shared" si="8"/>
        <v>6.2</v>
      </c>
      <c r="L46" s="33">
        <v>5.1000000000000014</v>
      </c>
      <c r="M46" s="34">
        <f t="shared" si="9"/>
        <v>11.3</v>
      </c>
      <c r="N46" s="35">
        <f t="shared" si="12"/>
        <v>0</v>
      </c>
      <c r="O46" s="36">
        <f t="shared" si="10"/>
        <v>11.3</v>
      </c>
      <c r="P46" s="18"/>
      <c r="Q46" s="18"/>
      <c r="R46" s="18"/>
    </row>
    <row r="47" spans="1:24" ht="18.75">
      <c r="A47" s="13">
        <v>209</v>
      </c>
      <c r="B47" s="13">
        <v>1525950050</v>
      </c>
      <c r="C47" s="222" t="s">
        <v>408</v>
      </c>
      <c r="D47" s="222" t="s">
        <v>402</v>
      </c>
      <c r="E47" s="16">
        <v>4</v>
      </c>
      <c r="F47" s="16">
        <v>1</v>
      </c>
      <c r="G47" s="57" t="s">
        <v>187</v>
      </c>
      <c r="H47" s="18">
        <f t="shared" si="7"/>
        <v>5</v>
      </c>
      <c r="I47" s="16">
        <f t="shared" si="11"/>
        <v>1.2</v>
      </c>
      <c r="J47" s="16">
        <v>0</v>
      </c>
      <c r="K47" s="16">
        <f t="shared" si="8"/>
        <v>6.2</v>
      </c>
      <c r="L47" s="33">
        <v>4.9875000000000007</v>
      </c>
      <c r="M47" s="34">
        <f t="shared" si="9"/>
        <v>11.1875</v>
      </c>
      <c r="N47" s="35">
        <f t="shared" si="12"/>
        <v>0</v>
      </c>
      <c r="O47" s="36">
        <f t="shared" si="10"/>
        <v>11.1875</v>
      </c>
      <c r="P47" s="4"/>
      <c r="Q47" s="4"/>
      <c r="R47" s="4"/>
    </row>
    <row r="48" spans="1:24" ht="18.75">
      <c r="A48" s="13">
        <v>208</v>
      </c>
      <c r="B48" s="13">
        <v>92129464</v>
      </c>
      <c r="C48" s="222" t="s">
        <v>401</v>
      </c>
      <c r="D48" s="334"/>
      <c r="E48" s="16">
        <v>2</v>
      </c>
      <c r="F48" s="16">
        <v>1</v>
      </c>
      <c r="G48" s="57" t="s">
        <v>187</v>
      </c>
      <c r="H48" s="18">
        <f t="shared" si="7"/>
        <v>2</v>
      </c>
      <c r="I48" s="16">
        <f t="shared" si="11"/>
        <v>1.2</v>
      </c>
      <c r="J48" s="16">
        <v>0</v>
      </c>
      <c r="K48" s="16">
        <f t="shared" si="8"/>
        <v>3.2</v>
      </c>
      <c r="L48" s="33">
        <v>7.4124999999999943</v>
      </c>
      <c r="M48" s="34">
        <f t="shared" si="9"/>
        <v>10.612499999999994</v>
      </c>
      <c r="N48" s="35">
        <f t="shared" si="12"/>
        <v>0</v>
      </c>
      <c r="O48" s="36">
        <f t="shared" si="10"/>
        <v>10.612499999999994</v>
      </c>
    </row>
    <row r="49" spans="1:18" ht="18.75">
      <c r="A49" s="13">
        <v>179</v>
      </c>
      <c r="B49" s="13">
        <v>1412638269</v>
      </c>
      <c r="C49" s="223" t="s">
        <v>224</v>
      </c>
      <c r="D49" s="334"/>
      <c r="E49" s="16">
        <v>0</v>
      </c>
      <c r="F49" s="16">
        <v>1</v>
      </c>
      <c r="G49" s="57" t="s">
        <v>187</v>
      </c>
      <c r="H49" s="18">
        <f t="shared" si="7"/>
        <v>0</v>
      </c>
      <c r="I49" s="16">
        <f t="shared" si="11"/>
        <v>1.2</v>
      </c>
      <c r="J49" s="16">
        <v>0</v>
      </c>
      <c r="K49" s="16">
        <f t="shared" si="8"/>
        <v>1.2</v>
      </c>
      <c r="L49" s="33">
        <v>8.8799999999999972</v>
      </c>
      <c r="M49" s="34">
        <f t="shared" si="9"/>
        <v>10.079999999999997</v>
      </c>
      <c r="N49" s="35">
        <f t="shared" si="12"/>
        <v>0</v>
      </c>
      <c r="O49" s="36">
        <f t="shared" si="10"/>
        <v>10.079999999999997</v>
      </c>
    </row>
    <row r="50" spans="1:18" ht="18.75">
      <c r="A50" s="13">
        <v>192</v>
      </c>
      <c r="B50" s="13">
        <v>1725281178</v>
      </c>
      <c r="C50" s="222" t="s">
        <v>383</v>
      </c>
      <c r="D50" s="334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11"/>
        <v>0</v>
      </c>
      <c r="J50" s="16">
        <v>0</v>
      </c>
      <c r="K50" s="16">
        <f t="shared" si="8"/>
        <v>0</v>
      </c>
      <c r="L50" s="33">
        <v>9.7000000000000028</v>
      </c>
      <c r="M50" s="34">
        <f t="shared" si="9"/>
        <v>9.7000000000000028</v>
      </c>
      <c r="N50" s="35">
        <f t="shared" si="12"/>
        <v>0</v>
      </c>
      <c r="O50" s="36">
        <f t="shared" si="10"/>
        <v>9.7000000000000028</v>
      </c>
    </row>
    <row r="51" spans="1:18" ht="18.75">
      <c r="A51" s="14">
        <v>10</v>
      </c>
      <c r="B51" s="13">
        <v>2108977014</v>
      </c>
      <c r="C51" s="222" t="s">
        <v>353</v>
      </c>
      <c r="D51" s="222" t="s">
        <v>49</v>
      </c>
      <c r="E51" s="16">
        <v>2</v>
      </c>
      <c r="F51" s="16">
        <v>1</v>
      </c>
      <c r="G51" s="57" t="s">
        <v>187</v>
      </c>
      <c r="H51" s="18">
        <f t="shared" si="7"/>
        <v>2</v>
      </c>
      <c r="I51" s="16">
        <f t="shared" si="11"/>
        <v>1.2</v>
      </c>
      <c r="J51" s="16">
        <v>0</v>
      </c>
      <c r="K51" s="16">
        <f t="shared" si="8"/>
        <v>3.2</v>
      </c>
      <c r="L51" s="33">
        <v>6.48</v>
      </c>
      <c r="M51" s="34">
        <f t="shared" si="9"/>
        <v>9.68</v>
      </c>
      <c r="N51" s="35">
        <f t="shared" si="12"/>
        <v>0</v>
      </c>
      <c r="O51" s="36">
        <f t="shared" si="10"/>
        <v>9.68</v>
      </c>
      <c r="P51" s="64"/>
      <c r="Q51" s="64"/>
      <c r="R51" s="64"/>
    </row>
    <row r="52" spans="1:18" ht="18.75">
      <c r="A52" s="13">
        <v>138</v>
      </c>
      <c r="B52" s="13">
        <v>1440730282</v>
      </c>
      <c r="C52" s="222" t="s">
        <v>366</v>
      </c>
      <c r="D52" s="222" t="s">
        <v>258</v>
      </c>
      <c r="E52" s="16">
        <v>0</v>
      </c>
      <c r="F52" s="16">
        <v>0</v>
      </c>
      <c r="G52" s="57" t="s">
        <v>187</v>
      </c>
      <c r="H52" s="18">
        <f t="shared" si="7"/>
        <v>0</v>
      </c>
      <c r="I52" s="16">
        <f t="shared" si="11"/>
        <v>0</v>
      </c>
      <c r="J52" s="16">
        <v>0</v>
      </c>
      <c r="K52" s="16">
        <f t="shared" si="8"/>
        <v>0</v>
      </c>
      <c r="L52" s="33">
        <v>9.6000000000000014</v>
      </c>
      <c r="M52" s="34">
        <f t="shared" si="9"/>
        <v>9.6000000000000014</v>
      </c>
      <c r="N52" s="35">
        <f t="shared" si="12"/>
        <v>0</v>
      </c>
      <c r="O52" s="36">
        <f t="shared" si="10"/>
        <v>9.6000000000000014</v>
      </c>
      <c r="P52" s="64"/>
      <c r="Q52" s="64"/>
      <c r="R52" s="67"/>
    </row>
    <row r="53" spans="1:18" ht="20.25">
      <c r="A53" s="13">
        <v>186</v>
      </c>
      <c r="B53" s="13">
        <v>595953188</v>
      </c>
      <c r="C53" s="222" t="s">
        <v>430</v>
      </c>
      <c r="D53" s="222" t="s">
        <v>429</v>
      </c>
      <c r="E53" s="16">
        <v>3</v>
      </c>
      <c r="F53" s="16">
        <v>1</v>
      </c>
      <c r="G53" s="57" t="s">
        <v>187</v>
      </c>
      <c r="H53" s="18">
        <f t="shared" si="7"/>
        <v>3.5</v>
      </c>
      <c r="I53" s="16">
        <f t="shared" si="11"/>
        <v>1.2</v>
      </c>
      <c r="J53" s="16">
        <v>0</v>
      </c>
      <c r="K53" s="16">
        <f t="shared" si="8"/>
        <v>4.7</v>
      </c>
      <c r="L53" s="33">
        <v>4.6750000000000007</v>
      </c>
      <c r="M53" s="34">
        <f t="shared" si="9"/>
        <v>9.375</v>
      </c>
      <c r="N53" s="35">
        <f t="shared" si="12"/>
        <v>0</v>
      </c>
      <c r="O53" s="36">
        <f t="shared" si="10"/>
        <v>9.375</v>
      </c>
    </row>
    <row r="54" spans="1:18" ht="18.75">
      <c r="A54" s="13">
        <v>211</v>
      </c>
      <c r="B54" s="13">
        <v>1030769255</v>
      </c>
      <c r="C54" s="222" t="s">
        <v>404</v>
      </c>
      <c r="D54" s="334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11"/>
        <v>0</v>
      </c>
      <c r="J54" s="16">
        <v>0</v>
      </c>
      <c r="K54" s="16">
        <f t="shared" si="8"/>
        <v>0</v>
      </c>
      <c r="L54" s="33">
        <v>8.4625000000000021</v>
      </c>
      <c r="M54" s="34">
        <f t="shared" si="9"/>
        <v>8.4625000000000021</v>
      </c>
      <c r="N54" s="35">
        <f t="shared" si="12"/>
        <v>0</v>
      </c>
      <c r="O54" s="36">
        <f t="shared" si="10"/>
        <v>8.4625000000000021</v>
      </c>
    </row>
    <row r="55" spans="1:18" ht="18.75">
      <c r="A55" s="13">
        <v>141</v>
      </c>
      <c r="B55" s="13">
        <v>1190305158</v>
      </c>
      <c r="C55" s="222" t="s">
        <v>261</v>
      </c>
      <c r="D55" s="224"/>
      <c r="E55" s="16">
        <v>2</v>
      </c>
      <c r="F55" s="16">
        <v>0</v>
      </c>
      <c r="G55" s="57" t="s">
        <v>187</v>
      </c>
      <c r="H55" s="18">
        <f t="shared" si="7"/>
        <v>2</v>
      </c>
      <c r="I55" s="16">
        <f t="shared" si="11"/>
        <v>0</v>
      </c>
      <c r="J55" s="16">
        <v>0</v>
      </c>
      <c r="K55" s="16">
        <f t="shared" si="8"/>
        <v>2</v>
      </c>
      <c r="L55" s="33">
        <v>6.3125</v>
      </c>
      <c r="M55" s="34">
        <f t="shared" si="9"/>
        <v>8.3125</v>
      </c>
      <c r="N55" s="35">
        <f t="shared" si="12"/>
        <v>0</v>
      </c>
      <c r="O55" s="36">
        <f t="shared" si="10"/>
        <v>8.3125</v>
      </c>
      <c r="P55" s="64"/>
      <c r="Q55" s="64"/>
      <c r="R55" s="67"/>
    </row>
    <row r="56" spans="1:18" ht="18.75">
      <c r="A56" s="13">
        <v>212</v>
      </c>
      <c r="B56" s="13">
        <v>2133045883</v>
      </c>
      <c r="C56" s="222" t="s">
        <v>405</v>
      </c>
      <c r="D56" s="334"/>
      <c r="E56" s="16">
        <v>0</v>
      </c>
      <c r="F56" s="16">
        <v>0</v>
      </c>
      <c r="G56" s="57" t="s">
        <v>187</v>
      </c>
      <c r="H56" s="18">
        <f t="shared" si="7"/>
        <v>0</v>
      </c>
      <c r="I56" s="16">
        <f t="shared" si="11"/>
        <v>0</v>
      </c>
      <c r="J56" s="16">
        <v>0</v>
      </c>
      <c r="K56" s="16">
        <f t="shared" si="8"/>
        <v>0</v>
      </c>
      <c r="L56" s="33">
        <v>7.2249999999999979</v>
      </c>
      <c r="M56" s="34">
        <f t="shared" si="9"/>
        <v>7.2249999999999979</v>
      </c>
      <c r="N56" s="35">
        <f t="shared" si="12"/>
        <v>0</v>
      </c>
      <c r="O56" s="36">
        <f t="shared" si="10"/>
        <v>7.2249999999999979</v>
      </c>
    </row>
    <row r="57" spans="1:18" ht="18.75">
      <c r="A57" s="13">
        <v>144</v>
      </c>
      <c r="B57" s="13">
        <v>1763923855</v>
      </c>
      <c r="C57" s="222" t="s">
        <v>269</v>
      </c>
      <c r="D57" s="224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11"/>
        <v>0</v>
      </c>
      <c r="J57" s="16">
        <v>0</v>
      </c>
      <c r="K57" s="16">
        <f t="shared" si="8"/>
        <v>0</v>
      </c>
      <c r="L57" s="33">
        <v>6.8</v>
      </c>
      <c r="M57" s="34">
        <f t="shared" si="9"/>
        <v>6.8</v>
      </c>
      <c r="N57" s="35">
        <f t="shared" si="12"/>
        <v>0</v>
      </c>
      <c r="O57" s="36">
        <f t="shared" si="10"/>
        <v>6.8</v>
      </c>
    </row>
    <row r="58" spans="1:18" ht="18.75">
      <c r="A58" s="13">
        <v>206</v>
      </c>
      <c r="B58" s="13">
        <v>1835375380</v>
      </c>
      <c r="C58" s="222" t="s">
        <v>396</v>
      </c>
      <c r="D58" s="334"/>
      <c r="E58" s="16">
        <v>0</v>
      </c>
      <c r="F58" s="16">
        <v>0</v>
      </c>
      <c r="G58" s="57" t="s">
        <v>187</v>
      </c>
      <c r="H58" s="18">
        <f t="shared" si="7"/>
        <v>0</v>
      </c>
      <c r="I58" s="16">
        <f t="shared" si="11"/>
        <v>0</v>
      </c>
      <c r="J58" s="16">
        <v>0</v>
      </c>
      <c r="K58" s="16">
        <f t="shared" si="8"/>
        <v>0</v>
      </c>
      <c r="L58" s="33">
        <v>6.6749999999999998</v>
      </c>
      <c r="M58" s="34">
        <f t="shared" si="9"/>
        <v>6.6749999999999998</v>
      </c>
      <c r="N58" s="35">
        <f t="shared" si="12"/>
        <v>0</v>
      </c>
      <c r="O58" s="36">
        <f t="shared" si="10"/>
        <v>6.6749999999999998</v>
      </c>
    </row>
    <row r="59" spans="1:18" ht="18.75">
      <c r="A59" s="14">
        <v>15</v>
      </c>
      <c r="B59" s="13">
        <v>388960345</v>
      </c>
      <c r="C59" s="223" t="s">
        <v>59</v>
      </c>
      <c r="D59" s="224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11"/>
        <v>0</v>
      </c>
      <c r="J59" s="16">
        <v>0</v>
      </c>
      <c r="K59" s="16">
        <f t="shared" si="8"/>
        <v>0</v>
      </c>
      <c r="L59" s="33">
        <v>6.5375000000000014</v>
      </c>
      <c r="M59" s="34">
        <f t="shared" si="9"/>
        <v>6.5375000000000014</v>
      </c>
      <c r="N59" s="35">
        <f t="shared" si="12"/>
        <v>0</v>
      </c>
      <c r="O59" s="36">
        <f t="shared" si="10"/>
        <v>6.5375000000000014</v>
      </c>
      <c r="P59" s="64"/>
      <c r="Q59" s="64"/>
      <c r="R59" s="64"/>
    </row>
    <row r="60" spans="1:18" ht="18.75">
      <c r="A60" s="13">
        <v>148</v>
      </c>
      <c r="B60" s="13">
        <v>1579518877</v>
      </c>
      <c r="C60" s="222" t="s">
        <v>274</v>
      </c>
      <c r="D60" s="224"/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11"/>
        <v>0</v>
      </c>
      <c r="J60" s="16">
        <v>0</v>
      </c>
      <c r="K60" s="16">
        <f t="shared" si="8"/>
        <v>0</v>
      </c>
      <c r="L60" s="33">
        <v>6.4499999999999993</v>
      </c>
      <c r="M60" s="34">
        <f t="shared" si="9"/>
        <v>6.4499999999999993</v>
      </c>
      <c r="N60" s="35">
        <f t="shared" si="12"/>
        <v>0</v>
      </c>
      <c r="O60" s="36">
        <f t="shared" si="10"/>
        <v>6.4499999999999993</v>
      </c>
    </row>
    <row r="61" spans="1:18" ht="18.75">
      <c r="A61" s="13">
        <v>130</v>
      </c>
      <c r="B61" s="13">
        <v>1957463045</v>
      </c>
      <c r="C61" s="222" t="s">
        <v>409</v>
      </c>
      <c r="D61" s="222" t="s">
        <v>238</v>
      </c>
      <c r="E61" s="16">
        <v>0</v>
      </c>
      <c r="F61" s="16">
        <v>0</v>
      </c>
      <c r="G61" s="57" t="s">
        <v>187</v>
      </c>
      <c r="H61" s="18">
        <f t="shared" si="7"/>
        <v>0</v>
      </c>
      <c r="I61" s="16">
        <f t="shared" si="11"/>
        <v>0</v>
      </c>
      <c r="J61" s="16">
        <v>0</v>
      </c>
      <c r="K61" s="16">
        <f t="shared" si="8"/>
        <v>0</v>
      </c>
      <c r="L61" s="33">
        <v>5.8500000000000023</v>
      </c>
      <c r="M61" s="34">
        <f t="shared" si="9"/>
        <v>5.8500000000000023</v>
      </c>
      <c r="N61" s="35">
        <f t="shared" si="12"/>
        <v>0</v>
      </c>
      <c r="O61" s="36">
        <f t="shared" si="10"/>
        <v>5.8500000000000023</v>
      </c>
      <c r="P61" s="64"/>
      <c r="Q61" s="64"/>
      <c r="R61" s="67"/>
    </row>
    <row r="62" spans="1:18" ht="18.75">
      <c r="A62" s="13">
        <v>201</v>
      </c>
      <c r="B62" s="13">
        <v>251334814</v>
      </c>
      <c r="C62" s="222" t="s">
        <v>391</v>
      </c>
      <c r="D62" s="334"/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11"/>
        <v>0</v>
      </c>
      <c r="J62" s="16">
        <v>0</v>
      </c>
      <c r="K62" s="16">
        <f t="shared" si="8"/>
        <v>0</v>
      </c>
      <c r="L62" s="33">
        <v>5.5</v>
      </c>
      <c r="M62" s="34">
        <f t="shared" si="9"/>
        <v>5.5</v>
      </c>
      <c r="N62" s="35">
        <f t="shared" si="12"/>
        <v>0</v>
      </c>
      <c r="O62" s="36">
        <f t="shared" si="10"/>
        <v>5.5</v>
      </c>
    </row>
    <row r="63" spans="1:18" ht="18.75">
      <c r="A63" s="14">
        <v>58</v>
      </c>
      <c r="B63" s="13">
        <v>1875367946</v>
      </c>
      <c r="C63" s="223" t="s">
        <v>121</v>
      </c>
      <c r="D63" s="14"/>
      <c r="E63" s="16">
        <v>0</v>
      </c>
      <c r="F63" s="16">
        <v>0</v>
      </c>
      <c r="G63" s="57" t="s">
        <v>187</v>
      </c>
      <c r="H63" s="18">
        <f t="shared" si="7"/>
        <v>0</v>
      </c>
      <c r="I63" s="16">
        <f t="shared" si="11"/>
        <v>0</v>
      </c>
      <c r="J63" s="16">
        <v>0</v>
      </c>
      <c r="K63" s="16">
        <f t="shared" si="8"/>
        <v>0</v>
      </c>
      <c r="L63" s="33">
        <v>5.3749999999999964</v>
      </c>
      <c r="M63" s="34">
        <f t="shared" si="9"/>
        <v>5.3749999999999964</v>
      </c>
      <c r="N63" s="35">
        <f t="shared" si="12"/>
        <v>0</v>
      </c>
      <c r="O63" s="36">
        <f t="shared" si="10"/>
        <v>5.3749999999999964</v>
      </c>
    </row>
    <row r="64" spans="1:18" ht="18.75">
      <c r="A64" s="13">
        <v>152</v>
      </c>
      <c r="B64" s="13">
        <v>808637979</v>
      </c>
      <c r="C64" s="222" t="s">
        <v>288</v>
      </c>
      <c r="D64" s="222" t="s">
        <v>277</v>
      </c>
      <c r="E64" s="16">
        <v>0</v>
      </c>
      <c r="F64" s="16">
        <v>0</v>
      </c>
      <c r="G64" s="57" t="s">
        <v>187</v>
      </c>
      <c r="H64" s="18">
        <f t="shared" si="7"/>
        <v>0</v>
      </c>
      <c r="I64" s="16">
        <f t="shared" si="11"/>
        <v>0</v>
      </c>
      <c r="J64" s="16">
        <v>0</v>
      </c>
      <c r="K64" s="16">
        <f t="shared" si="8"/>
        <v>0</v>
      </c>
      <c r="L64" s="33">
        <v>5.14</v>
      </c>
      <c r="M64" s="34">
        <f t="shared" si="9"/>
        <v>5.14</v>
      </c>
      <c r="N64" s="35">
        <f t="shared" si="12"/>
        <v>0</v>
      </c>
      <c r="O64" s="36">
        <f t="shared" si="10"/>
        <v>5.14</v>
      </c>
    </row>
    <row r="65" spans="1:18" ht="18.75">
      <c r="A65" s="14">
        <v>120</v>
      </c>
      <c r="B65" s="13">
        <v>171422146</v>
      </c>
      <c r="C65" s="222" t="s">
        <v>363</v>
      </c>
      <c r="D65" s="222" t="s">
        <v>246</v>
      </c>
      <c r="E65" s="16">
        <v>0</v>
      </c>
      <c r="F65" s="16">
        <v>0</v>
      </c>
      <c r="G65" s="57" t="s">
        <v>187</v>
      </c>
      <c r="H65" s="18">
        <f t="shared" si="7"/>
        <v>0</v>
      </c>
      <c r="I65" s="16">
        <f t="shared" si="11"/>
        <v>0</v>
      </c>
      <c r="J65" s="16">
        <v>0</v>
      </c>
      <c r="K65" s="16">
        <f t="shared" si="8"/>
        <v>0</v>
      </c>
      <c r="L65" s="33">
        <v>4.899999999999995</v>
      </c>
      <c r="M65" s="34">
        <f t="shared" si="9"/>
        <v>4.899999999999995</v>
      </c>
      <c r="N65" s="35">
        <f>VLOOKUP(G64,$S$3:$T$10,2,FALSE)</f>
        <v>0</v>
      </c>
      <c r="O65" s="36">
        <f t="shared" si="10"/>
        <v>4.899999999999995</v>
      </c>
      <c r="P65" s="64"/>
      <c r="Q65" s="64"/>
      <c r="R65" s="86"/>
    </row>
    <row r="66" spans="1:18" ht="18.75">
      <c r="A66" s="13">
        <v>199</v>
      </c>
      <c r="B66" s="13">
        <v>1190213504</v>
      </c>
      <c r="C66" s="222" t="s">
        <v>400</v>
      </c>
      <c r="D66" s="334"/>
      <c r="E66" s="16">
        <v>0</v>
      </c>
      <c r="F66" s="16">
        <v>0</v>
      </c>
      <c r="G66" s="57" t="s">
        <v>187</v>
      </c>
      <c r="H66" s="18">
        <f t="shared" si="7"/>
        <v>0</v>
      </c>
      <c r="I66" s="16">
        <f t="shared" si="11"/>
        <v>0</v>
      </c>
      <c r="J66" s="16">
        <v>0</v>
      </c>
      <c r="K66" s="16">
        <f t="shared" si="8"/>
        <v>0</v>
      </c>
      <c r="L66" s="33">
        <v>4.8</v>
      </c>
      <c r="M66" s="34">
        <f t="shared" si="9"/>
        <v>4.8</v>
      </c>
      <c r="N66" s="35">
        <f t="shared" ref="N66:N71" si="13">VLOOKUP(G66,$S$3:$T$10,2,FALSE)</f>
        <v>0</v>
      </c>
      <c r="O66" s="36">
        <f t="shared" si="10"/>
        <v>4.8</v>
      </c>
    </row>
    <row r="67" spans="1:18" ht="18.75">
      <c r="A67" s="14">
        <v>33</v>
      </c>
      <c r="B67" s="13">
        <v>1006436515</v>
      </c>
      <c r="C67" s="222" t="s">
        <v>355</v>
      </c>
      <c r="D67" s="222" t="s">
        <v>79</v>
      </c>
      <c r="E67" s="16">
        <v>0</v>
      </c>
      <c r="F67" s="16">
        <v>0</v>
      </c>
      <c r="G67" s="57" t="s">
        <v>187</v>
      </c>
      <c r="H67" s="18">
        <f t="shared" si="7"/>
        <v>0</v>
      </c>
      <c r="I67" s="16">
        <f t="shared" si="11"/>
        <v>0</v>
      </c>
      <c r="J67" s="16">
        <v>0</v>
      </c>
      <c r="K67" s="16">
        <f t="shared" si="8"/>
        <v>0</v>
      </c>
      <c r="L67" s="33">
        <v>3.45</v>
      </c>
      <c r="M67" s="34">
        <f t="shared" si="9"/>
        <v>3.45</v>
      </c>
      <c r="N67" s="35">
        <f t="shared" si="13"/>
        <v>0</v>
      </c>
      <c r="O67" s="36">
        <f t="shared" si="10"/>
        <v>3.45</v>
      </c>
      <c r="P67" s="64"/>
      <c r="Q67" s="64"/>
    </row>
    <row r="68" spans="1:18" ht="18.75">
      <c r="A68" s="13">
        <v>143</v>
      </c>
      <c r="B68" s="13">
        <v>1963007427</v>
      </c>
      <c r="C68" s="222" t="s">
        <v>367</v>
      </c>
      <c r="D68" s="222" t="s">
        <v>270</v>
      </c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11"/>
        <v>0</v>
      </c>
      <c r="J68" s="16">
        <v>0</v>
      </c>
      <c r="K68" s="16">
        <f t="shared" si="8"/>
        <v>0</v>
      </c>
      <c r="L68" s="33">
        <v>3.3374999999999995</v>
      </c>
      <c r="M68" s="34">
        <f t="shared" si="9"/>
        <v>3.3374999999999995</v>
      </c>
      <c r="N68" s="35">
        <f t="shared" si="13"/>
        <v>0</v>
      </c>
      <c r="O68" s="36">
        <f t="shared" si="10"/>
        <v>3.3374999999999995</v>
      </c>
      <c r="P68" s="64"/>
      <c r="Q68" s="64"/>
      <c r="R68" s="67"/>
    </row>
    <row r="69" spans="1:18" ht="18.75">
      <c r="A69" s="13">
        <v>200</v>
      </c>
      <c r="B69" s="13">
        <v>967589156</v>
      </c>
      <c r="C69" s="222" t="s">
        <v>390</v>
      </c>
      <c r="D69" s="334"/>
      <c r="E69" s="16">
        <v>0</v>
      </c>
      <c r="F69" s="16">
        <v>0</v>
      </c>
      <c r="G69" s="57" t="s">
        <v>187</v>
      </c>
      <c r="H69" s="18">
        <f t="shared" ref="H69:H87" si="14">E69+IF(E69&gt;2,(E69-2)*0.5,0)</f>
        <v>0</v>
      </c>
      <c r="I69" s="16">
        <f t="shared" si="11"/>
        <v>0</v>
      </c>
      <c r="J69" s="16">
        <v>0</v>
      </c>
      <c r="K69" s="16">
        <f t="shared" ref="K69:K87" si="15">SUM(I69+H69+J69)</f>
        <v>0</v>
      </c>
      <c r="L69" s="33">
        <v>2.0499999999999998</v>
      </c>
      <c r="M69" s="34">
        <f t="shared" ref="M69:M87" si="16">K69+L69</f>
        <v>2.0499999999999998</v>
      </c>
      <c r="N69" s="35">
        <f t="shared" si="13"/>
        <v>0</v>
      </c>
      <c r="O69" s="36">
        <f t="shared" ref="O69:O87" si="17">M69-N69</f>
        <v>2.0499999999999998</v>
      </c>
    </row>
    <row r="70" spans="1:18" ht="18.75">
      <c r="A70" s="13">
        <v>207</v>
      </c>
      <c r="B70" s="13">
        <v>721273803</v>
      </c>
      <c r="C70" s="226" t="s">
        <v>399</v>
      </c>
      <c r="D70" s="334"/>
      <c r="E70" s="16">
        <v>0</v>
      </c>
      <c r="F70" s="16">
        <v>0</v>
      </c>
      <c r="G70" s="57" t="s">
        <v>187</v>
      </c>
      <c r="H70" s="18">
        <f t="shared" si="14"/>
        <v>0</v>
      </c>
      <c r="I70" s="16">
        <f t="shared" ref="I70:I87" si="18">F70*$T$14</f>
        <v>0</v>
      </c>
      <c r="J70" s="16">
        <v>0</v>
      </c>
      <c r="K70" s="16">
        <f t="shared" si="15"/>
        <v>0</v>
      </c>
      <c r="L70" s="33">
        <v>1.425</v>
      </c>
      <c r="M70" s="34">
        <f t="shared" si="16"/>
        <v>1.425</v>
      </c>
      <c r="N70" s="35">
        <f t="shared" si="13"/>
        <v>0</v>
      </c>
      <c r="O70" s="36">
        <f t="shared" si="17"/>
        <v>1.425</v>
      </c>
    </row>
    <row r="71" spans="1:18" ht="18.75">
      <c r="A71" s="13">
        <v>204</v>
      </c>
      <c r="B71" s="13">
        <v>1449474852</v>
      </c>
      <c r="C71" s="222" t="s">
        <v>394</v>
      </c>
      <c r="D71" s="334"/>
      <c r="E71" s="16">
        <v>0</v>
      </c>
      <c r="F71" s="16">
        <v>0</v>
      </c>
      <c r="G71" s="57" t="s">
        <v>187</v>
      </c>
      <c r="H71" s="18">
        <f t="shared" si="14"/>
        <v>0</v>
      </c>
      <c r="I71" s="16">
        <f t="shared" si="18"/>
        <v>0</v>
      </c>
      <c r="J71" s="16">
        <v>0</v>
      </c>
      <c r="K71" s="16">
        <f t="shared" si="15"/>
        <v>0</v>
      </c>
      <c r="L71" s="33">
        <v>1</v>
      </c>
      <c r="M71" s="34">
        <f t="shared" si="16"/>
        <v>1</v>
      </c>
      <c r="N71" s="35">
        <f t="shared" si="13"/>
        <v>0</v>
      </c>
      <c r="O71" s="36">
        <f t="shared" si="17"/>
        <v>1</v>
      </c>
    </row>
    <row r="72" spans="1:18" ht="18.75">
      <c r="A72" s="13">
        <v>193</v>
      </c>
      <c r="B72" s="13">
        <v>2125731287</v>
      </c>
      <c r="C72" s="222" t="s">
        <v>384</v>
      </c>
      <c r="D72" s="334"/>
      <c r="E72" s="16">
        <v>0</v>
      </c>
      <c r="F72" s="16">
        <v>0</v>
      </c>
      <c r="G72" s="57" t="s">
        <v>187</v>
      </c>
      <c r="H72" s="18">
        <f t="shared" si="14"/>
        <v>0</v>
      </c>
      <c r="I72" s="16">
        <f t="shared" si="18"/>
        <v>0</v>
      </c>
      <c r="J72" s="16">
        <v>0</v>
      </c>
      <c r="K72" s="16">
        <f t="shared" si="15"/>
        <v>0</v>
      </c>
      <c r="L72" s="33">
        <v>0.77499999999999947</v>
      </c>
      <c r="M72" s="34">
        <f t="shared" si="16"/>
        <v>0.77499999999999947</v>
      </c>
      <c r="N72" s="35">
        <f>VLOOKUP(G71,$S$3:$T$10,2,FALSE)</f>
        <v>0</v>
      </c>
      <c r="O72" s="36">
        <f t="shared" si="17"/>
        <v>0.77499999999999947</v>
      </c>
    </row>
    <row r="73" spans="1:18" ht="18.75">
      <c r="A73" s="14">
        <v>122</v>
      </c>
      <c r="B73" s="13">
        <v>1940099728</v>
      </c>
      <c r="C73" s="223" t="s">
        <v>228</v>
      </c>
      <c r="D73" s="224"/>
      <c r="E73" s="16">
        <v>0</v>
      </c>
      <c r="F73" s="16">
        <v>0</v>
      </c>
      <c r="G73" s="57" t="s">
        <v>187</v>
      </c>
      <c r="H73" s="18">
        <f t="shared" si="14"/>
        <v>0</v>
      </c>
      <c r="I73" s="16">
        <f t="shared" si="18"/>
        <v>0</v>
      </c>
      <c r="J73" s="16">
        <v>0</v>
      </c>
      <c r="K73" s="16">
        <f t="shared" si="15"/>
        <v>0</v>
      </c>
      <c r="L73" s="33">
        <v>0.4</v>
      </c>
      <c r="M73" s="34">
        <f t="shared" si="16"/>
        <v>0.4</v>
      </c>
      <c r="N73" s="35">
        <f t="shared" ref="N73:N87" si="19">VLOOKUP(G73,$S$3:$T$10,2,FALSE)</f>
        <v>0</v>
      </c>
      <c r="O73" s="36">
        <f t="shared" si="17"/>
        <v>0.4</v>
      </c>
      <c r="P73" s="64"/>
      <c r="Q73" s="64"/>
      <c r="R73" s="67"/>
    </row>
    <row r="74" spans="1:18" ht="18.75">
      <c r="A74" s="14">
        <v>34</v>
      </c>
      <c r="B74" s="13">
        <v>2021794494</v>
      </c>
      <c r="C74" s="223" t="s">
        <v>80</v>
      </c>
      <c r="D74" s="224"/>
      <c r="E74" s="16">
        <v>0</v>
      </c>
      <c r="F74" s="16">
        <v>0</v>
      </c>
      <c r="G74" s="57" t="s">
        <v>187</v>
      </c>
      <c r="H74" s="18">
        <f t="shared" si="14"/>
        <v>0</v>
      </c>
      <c r="I74" s="16">
        <f t="shared" si="18"/>
        <v>0</v>
      </c>
      <c r="J74" s="16">
        <v>0</v>
      </c>
      <c r="K74" s="16">
        <f t="shared" si="15"/>
        <v>0</v>
      </c>
      <c r="L74" s="33">
        <v>0</v>
      </c>
      <c r="M74" s="34">
        <f t="shared" si="16"/>
        <v>0</v>
      </c>
      <c r="N74" s="35">
        <f t="shared" si="19"/>
        <v>0</v>
      </c>
      <c r="O74" s="36">
        <f t="shared" si="17"/>
        <v>0</v>
      </c>
      <c r="P74" s="64"/>
      <c r="Q74" s="64"/>
      <c r="R74" s="67"/>
    </row>
    <row r="75" spans="1:18" ht="18.75">
      <c r="A75" s="13">
        <v>170</v>
      </c>
      <c r="B75" s="13">
        <v>1659068972</v>
      </c>
      <c r="C75" s="222" t="s">
        <v>320</v>
      </c>
      <c r="D75" s="334"/>
      <c r="E75" s="16">
        <v>0</v>
      </c>
      <c r="F75" s="16">
        <v>0</v>
      </c>
      <c r="G75" s="57" t="s">
        <v>187</v>
      </c>
      <c r="H75" s="18">
        <f t="shared" si="14"/>
        <v>0</v>
      </c>
      <c r="I75" s="16">
        <f t="shared" si="18"/>
        <v>0</v>
      </c>
      <c r="J75" s="16">
        <v>0</v>
      </c>
      <c r="K75" s="16">
        <f t="shared" si="15"/>
        <v>0</v>
      </c>
      <c r="L75" s="33">
        <v>0</v>
      </c>
      <c r="M75" s="34">
        <f t="shared" si="16"/>
        <v>0</v>
      </c>
      <c r="N75" s="35">
        <f t="shared" si="19"/>
        <v>0</v>
      </c>
      <c r="O75" s="36">
        <f t="shared" si="17"/>
        <v>0</v>
      </c>
    </row>
    <row r="76" spans="1:18" ht="18.75">
      <c r="A76" s="13">
        <v>118</v>
      </c>
      <c r="B76" s="13">
        <v>2018112397</v>
      </c>
      <c r="C76" s="222" t="s">
        <v>342</v>
      </c>
      <c r="D76" s="222" t="s">
        <v>290</v>
      </c>
      <c r="E76" s="16">
        <v>0</v>
      </c>
      <c r="F76" s="16">
        <v>0</v>
      </c>
      <c r="G76" s="57" t="s">
        <v>187</v>
      </c>
      <c r="H76" s="18">
        <f t="shared" si="14"/>
        <v>0</v>
      </c>
      <c r="I76" s="16">
        <f t="shared" si="18"/>
        <v>0</v>
      </c>
      <c r="J76" s="16">
        <v>0</v>
      </c>
      <c r="K76" s="16">
        <f t="shared" si="15"/>
        <v>0</v>
      </c>
      <c r="L76" s="33">
        <v>0</v>
      </c>
      <c r="M76" s="34">
        <f t="shared" si="16"/>
        <v>0</v>
      </c>
      <c r="N76" s="35">
        <f t="shared" si="19"/>
        <v>0</v>
      </c>
      <c r="O76" s="36">
        <f t="shared" si="17"/>
        <v>0</v>
      </c>
      <c r="P76" s="64"/>
      <c r="Q76" s="64"/>
      <c r="R76" s="86"/>
    </row>
    <row r="77" spans="1:18" ht="18.75">
      <c r="A77" s="14">
        <v>1</v>
      </c>
      <c r="B77" s="13">
        <v>1782151946</v>
      </c>
      <c r="C77" s="222" t="s">
        <v>351</v>
      </c>
      <c r="D77" s="222" t="s">
        <v>26</v>
      </c>
      <c r="E77" s="16">
        <v>0</v>
      </c>
      <c r="F77" s="16">
        <v>0</v>
      </c>
      <c r="G77" s="57" t="s">
        <v>187</v>
      </c>
      <c r="H77" s="18">
        <f t="shared" si="14"/>
        <v>0</v>
      </c>
      <c r="I77" s="16">
        <f t="shared" si="18"/>
        <v>0</v>
      </c>
      <c r="J77" s="16">
        <v>0</v>
      </c>
      <c r="K77" s="16">
        <f t="shared" si="15"/>
        <v>0</v>
      </c>
      <c r="L77" s="33">
        <v>0</v>
      </c>
      <c r="M77" s="34">
        <f t="shared" si="16"/>
        <v>0</v>
      </c>
      <c r="N77" s="35">
        <f t="shared" si="19"/>
        <v>0</v>
      </c>
      <c r="O77" s="36">
        <f t="shared" si="17"/>
        <v>0</v>
      </c>
      <c r="P77" s="64"/>
      <c r="Q77" s="64"/>
      <c r="R77" s="64"/>
    </row>
    <row r="78" spans="1:18" ht="18.75">
      <c r="A78" s="14">
        <v>43</v>
      </c>
      <c r="B78" s="13">
        <v>1853818182</v>
      </c>
      <c r="C78" s="223" t="s">
        <v>356</v>
      </c>
      <c r="D78" s="222" t="s">
        <v>89</v>
      </c>
      <c r="E78" s="16">
        <v>0</v>
      </c>
      <c r="F78" s="16">
        <v>0</v>
      </c>
      <c r="G78" s="57" t="s">
        <v>187</v>
      </c>
      <c r="H78" s="18">
        <f t="shared" si="14"/>
        <v>0</v>
      </c>
      <c r="I78" s="16">
        <f t="shared" si="18"/>
        <v>0</v>
      </c>
      <c r="J78" s="16">
        <v>0</v>
      </c>
      <c r="K78" s="16">
        <f t="shared" si="15"/>
        <v>0</v>
      </c>
      <c r="L78" s="33">
        <v>0</v>
      </c>
      <c r="M78" s="34">
        <f t="shared" si="16"/>
        <v>0</v>
      </c>
      <c r="N78" s="35">
        <f t="shared" si="19"/>
        <v>0</v>
      </c>
      <c r="O78" s="36">
        <f t="shared" si="17"/>
        <v>0</v>
      </c>
      <c r="P78" s="64"/>
      <c r="Q78" s="64"/>
    </row>
    <row r="79" spans="1:18" ht="18.75">
      <c r="A79" s="13">
        <v>169</v>
      </c>
      <c r="B79" s="13">
        <v>1280938546</v>
      </c>
      <c r="C79" s="222" t="s">
        <v>370</v>
      </c>
      <c r="D79" s="335"/>
      <c r="E79" s="16">
        <v>0</v>
      </c>
      <c r="F79" s="16">
        <v>0</v>
      </c>
      <c r="G79" s="57" t="s">
        <v>187</v>
      </c>
      <c r="H79" s="18">
        <f t="shared" si="14"/>
        <v>0</v>
      </c>
      <c r="I79" s="16">
        <f t="shared" si="18"/>
        <v>0</v>
      </c>
      <c r="J79" s="16">
        <v>0</v>
      </c>
      <c r="K79" s="16">
        <f t="shared" si="15"/>
        <v>0</v>
      </c>
      <c r="L79" s="33">
        <v>0</v>
      </c>
      <c r="M79" s="34">
        <f t="shared" si="16"/>
        <v>0</v>
      </c>
      <c r="N79" s="35">
        <f t="shared" si="19"/>
        <v>0</v>
      </c>
      <c r="O79" s="36">
        <f t="shared" si="17"/>
        <v>0</v>
      </c>
    </row>
    <row r="80" spans="1:18" ht="18.75">
      <c r="A80" s="13">
        <v>127</v>
      </c>
      <c r="B80" s="13">
        <v>615908706</v>
      </c>
      <c r="C80" s="222" t="s">
        <v>364</v>
      </c>
      <c r="D80" s="224" t="s">
        <v>240</v>
      </c>
      <c r="E80" s="16">
        <v>0</v>
      </c>
      <c r="F80" s="16">
        <v>0</v>
      </c>
      <c r="G80" s="57" t="s">
        <v>187</v>
      </c>
      <c r="H80" s="18">
        <f t="shared" si="14"/>
        <v>0</v>
      </c>
      <c r="I80" s="16">
        <f t="shared" si="18"/>
        <v>0</v>
      </c>
      <c r="J80" s="16">
        <v>0</v>
      </c>
      <c r="K80" s="16">
        <f t="shared" si="15"/>
        <v>0</v>
      </c>
      <c r="L80" s="33">
        <v>0</v>
      </c>
      <c r="M80" s="34">
        <f t="shared" si="16"/>
        <v>0</v>
      </c>
      <c r="N80" s="35">
        <f t="shared" si="19"/>
        <v>0</v>
      </c>
      <c r="O80" s="36">
        <f t="shared" si="17"/>
        <v>0</v>
      </c>
      <c r="P80" s="64"/>
      <c r="Q80" s="64"/>
      <c r="R80" s="67"/>
    </row>
    <row r="81" spans="1:18" ht="18.75">
      <c r="A81" s="13">
        <v>155</v>
      </c>
      <c r="B81" s="13">
        <v>1532576874</v>
      </c>
      <c r="C81" s="222" t="s">
        <v>368</v>
      </c>
      <c r="D81" s="222" t="s">
        <v>283</v>
      </c>
      <c r="E81" s="16">
        <v>0</v>
      </c>
      <c r="F81" s="16">
        <v>0</v>
      </c>
      <c r="G81" s="57" t="s">
        <v>187</v>
      </c>
      <c r="H81" s="18">
        <f t="shared" si="14"/>
        <v>0</v>
      </c>
      <c r="I81" s="16">
        <f t="shared" si="18"/>
        <v>0</v>
      </c>
      <c r="J81" s="16">
        <v>0</v>
      </c>
      <c r="K81" s="16">
        <f t="shared" si="15"/>
        <v>0</v>
      </c>
      <c r="L81" s="33">
        <v>0</v>
      </c>
      <c r="M81" s="34">
        <f t="shared" si="16"/>
        <v>0</v>
      </c>
      <c r="N81" s="35">
        <f t="shared" si="19"/>
        <v>0</v>
      </c>
      <c r="O81" s="36">
        <f t="shared" si="17"/>
        <v>0</v>
      </c>
    </row>
    <row r="82" spans="1:18" ht="18.75">
      <c r="A82" s="14">
        <v>53</v>
      </c>
      <c r="B82" s="13">
        <v>500959924</v>
      </c>
      <c r="C82" s="222" t="s">
        <v>359</v>
      </c>
      <c r="D82" s="224" t="s">
        <v>99</v>
      </c>
      <c r="E82" s="16">
        <v>0</v>
      </c>
      <c r="F82" s="16">
        <v>0</v>
      </c>
      <c r="G82" s="57" t="s">
        <v>187</v>
      </c>
      <c r="H82" s="18">
        <f t="shared" si="14"/>
        <v>0</v>
      </c>
      <c r="I82" s="16">
        <f t="shared" si="18"/>
        <v>0</v>
      </c>
      <c r="J82" s="16">
        <v>0</v>
      </c>
      <c r="K82" s="16">
        <f t="shared" si="15"/>
        <v>0</v>
      </c>
      <c r="L82" s="33">
        <v>0</v>
      </c>
      <c r="M82" s="34">
        <f t="shared" si="16"/>
        <v>0</v>
      </c>
      <c r="N82" s="35">
        <f t="shared" si="19"/>
        <v>0</v>
      </c>
      <c r="O82" s="36">
        <f t="shared" si="17"/>
        <v>0</v>
      </c>
      <c r="P82" s="64"/>
      <c r="Q82" s="64"/>
      <c r="R82" s="64"/>
    </row>
    <row r="83" spans="1:18" ht="18.75">
      <c r="A83" s="13">
        <v>176</v>
      </c>
      <c r="B83" s="13">
        <v>128748910</v>
      </c>
      <c r="C83" s="222" t="s">
        <v>328</v>
      </c>
      <c r="D83" s="334"/>
      <c r="E83" s="16">
        <v>0</v>
      </c>
      <c r="F83" s="16">
        <v>0</v>
      </c>
      <c r="G83" s="57" t="s">
        <v>187</v>
      </c>
      <c r="H83" s="18">
        <f t="shared" si="14"/>
        <v>0</v>
      </c>
      <c r="I83" s="16">
        <f t="shared" si="18"/>
        <v>0</v>
      </c>
      <c r="J83" s="16">
        <v>0</v>
      </c>
      <c r="K83" s="16">
        <f t="shared" si="15"/>
        <v>0</v>
      </c>
      <c r="L83" s="33">
        <v>0</v>
      </c>
      <c r="M83" s="34">
        <f t="shared" si="16"/>
        <v>0</v>
      </c>
      <c r="N83" s="35">
        <f t="shared" si="19"/>
        <v>0</v>
      </c>
      <c r="O83" s="36">
        <f t="shared" si="17"/>
        <v>0</v>
      </c>
    </row>
    <row r="84" spans="1:18" ht="18.75">
      <c r="A84" s="13">
        <v>181</v>
      </c>
      <c r="B84" s="13">
        <v>1467442697</v>
      </c>
      <c r="C84" s="222" t="s">
        <v>341</v>
      </c>
      <c r="D84" s="334"/>
      <c r="E84" s="16">
        <v>0</v>
      </c>
      <c r="F84" s="16">
        <v>0</v>
      </c>
      <c r="G84" s="57" t="s">
        <v>187</v>
      </c>
      <c r="H84" s="18">
        <f t="shared" si="14"/>
        <v>0</v>
      </c>
      <c r="I84" s="16">
        <f t="shared" si="18"/>
        <v>0</v>
      </c>
      <c r="J84" s="16">
        <v>0</v>
      </c>
      <c r="K84" s="16">
        <f t="shared" si="15"/>
        <v>0</v>
      </c>
      <c r="L84" s="33">
        <v>0</v>
      </c>
      <c r="M84" s="34">
        <f t="shared" si="16"/>
        <v>0</v>
      </c>
      <c r="N84" s="35">
        <f t="shared" si="19"/>
        <v>0</v>
      </c>
      <c r="O84" s="36">
        <f t="shared" si="17"/>
        <v>0</v>
      </c>
    </row>
    <row r="85" spans="1:18" ht="18.75">
      <c r="A85" s="13">
        <v>164</v>
      </c>
      <c r="B85" s="13">
        <v>1005320430</v>
      </c>
      <c r="C85" s="222" t="s">
        <v>294</v>
      </c>
      <c r="D85" s="335"/>
      <c r="E85" s="16">
        <v>0</v>
      </c>
      <c r="F85" s="16">
        <v>0</v>
      </c>
      <c r="G85" s="57" t="s">
        <v>187</v>
      </c>
      <c r="H85" s="18">
        <f t="shared" si="14"/>
        <v>0</v>
      </c>
      <c r="I85" s="16">
        <f t="shared" si="18"/>
        <v>0</v>
      </c>
      <c r="J85" s="16">
        <v>0</v>
      </c>
      <c r="K85" s="16">
        <f t="shared" si="15"/>
        <v>0</v>
      </c>
      <c r="L85" s="33">
        <v>0</v>
      </c>
      <c r="M85" s="34">
        <f t="shared" si="16"/>
        <v>0</v>
      </c>
      <c r="N85" s="35">
        <f t="shared" si="19"/>
        <v>0</v>
      </c>
      <c r="O85" s="36">
        <f t="shared" si="17"/>
        <v>0</v>
      </c>
    </row>
    <row r="86" spans="1:18" ht="18.75">
      <c r="A86" s="13">
        <v>173</v>
      </c>
      <c r="B86" s="13">
        <v>1106175185</v>
      </c>
      <c r="C86" s="222" t="s">
        <v>329</v>
      </c>
      <c r="D86" s="334"/>
      <c r="E86" s="16">
        <v>0</v>
      </c>
      <c r="F86" s="16">
        <v>0</v>
      </c>
      <c r="G86" s="57" t="s">
        <v>187</v>
      </c>
      <c r="H86" s="18">
        <f t="shared" si="14"/>
        <v>0</v>
      </c>
      <c r="I86" s="16">
        <f t="shared" si="18"/>
        <v>0</v>
      </c>
      <c r="J86" s="16">
        <v>0</v>
      </c>
      <c r="K86" s="16">
        <f t="shared" si="15"/>
        <v>0</v>
      </c>
      <c r="L86" s="33">
        <v>0</v>
      </c>
      <c r="M86" s="34">
        <f t="shared" si="16"/>
        <v>0</v>
      </c>
      <c r="N86" s="35">
        <f t="shared" si="19"/>
        <v>0</v>
      </c>
      <c r="O86" s="36">
        <f t="shared" si="17"/>
        <v>0</v>
      </c>
    </row>
    <row r="87" spans="1:18" ht="18.75">
      <c r="A87" s="13">
        <v>180</v>
      </c>
      <c r="B87" s="13">
        <v>24633249</v>
      </c>
      <c r="C87" s="223" t="s">
        <v>339</v>
      </c>
      <c r="D87" s="334"/>
      <c r="E87" s="16">
        <v>0</v>
      </c>
      <c r="F87" s="16">
        <v>0</v>
      </c>
      <c r="G87" s="57" t="s">
        <v>187</v>
      </c>
      <c r="H87" s="18">
        <f t="shared" si="14"/>
        <v>0</v>
      </c>
      <c r="I87" s="16">
        <f t="shared" si="18"/>
        <v>0</v>
      </c>
      <c r="J87" s="16">
        <v>0</v>
      </c>
      <c r="K87" s="16">
        <f t="shared" si="15"/>
        <v>0</v>
      </c>
      <c r="L87" s="33">
        <v>-3.125</v>
      </c>
      <c r="M87" s="34">
        <f t="shared" si="16"/>
        <v>-3.125</v>
      </c>
      <c r="N87" s="35">
        <f t="shared" si="19"/>
        <v>0</v>
      </c>
      <c r="O87" s="36">
        <f t="shared" si="17"/>
        <v>-3.125</v>
      </c>
    </row>
  </sheetData>
  <autoFilter ref="A4:R87" xr:uid="{00000000-0009-0000-0000-00002E000000}">
    <sortState xmlns:xlrd2="http://schemas.microsoft.com/office/spreadsheetml/2017/richdata2" ref="A5:R87">
      <sortCondition descending="1" ref="M4:M85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7">
    <cfRule type="cellIs" dxfId="67" priority="2" operator="lessThan">
      <formula>1</formula>
    </cfRule>
  </conditionalFormatting>
  <conditionalFormatting sqref="J80:J87">
    <cfRule type="cellIs" dxfId="66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0941-B721-42DF-B763-A6FE0CEA174D}">
  <sheetPr codeName="Sheet67"/>
  <dimension ref="A1:X87"/>
  <sheetViews>
    <sheetView topLeftCell="A13" zoomScale="85" zoomScaleNormal="85" workbookViewId="0">
      <selection activeCell="O5" sqref="O5:O87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活动中心2021年1月2日分包贡献明细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349"/>
      <c r="Q1" s="349"/>
      <c r="R1" s="349"/>
      <c r="S1" s="38" t="s">
        <v>104</v>
      </c>
      <c r="T1" s="5">
        <v>64</v>
      </c>
      <c r="U1" s="3"/>
      <c r="V1" s="3"/>
      <c r="W1" s="3"/>
      <c r="X1" s="3"/>
    </row>
    <row r="2" spans="1:24" ht="135" customHeight="1">
      <c r="A2" s="590" t="s">
        <v>423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350"/>
      <c r="Q2" s="350"/>
      <c r="R2" s="350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351" t="s">
        <v>114</v>
      </c>
      <c r="F3" s="352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48"/>
      <c r="Q3" s="348"/>
      <c r="R3" s="348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346" t="s">
        <v>11</v>
      </c>
      <c r="B4" s="347" t="s">
        <v>167</v>
      </c>
      <c r="C4" s="346" t="s">
        <v>12</v>
      </c>
      <c r="D4" s="346" t="s">
        <v>13</v>
      </c>
      <c r="E4" s="11" t="s">
        <v>253</v>
      </c>
      <c r="F4" s="12" t="s">
        <v>424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347" t="s">
        <v>171</v>
      </c>
      <c r="M4" s="32" t="s">
        <v>23</v>
      </c>
      <c r="N4" s="347" t="s">
        <v>22</v>
      </c>
      <c r="O4" s="347" t="s">
        <v>172</v>
      </c>
      <c r="P4" s="347" t="s">
        <v>115</v>
      </c>
      <c r="Q4" s="347" t="s">
        <v>116</v>
      </c>
      <c r="R4" s="347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49</v>
      </c>
      <c r="B5" s="13">
        <v>311361673</v>
      </c>
      <c r="C5" s="223" t="s">
        <v>358</v>
      </c>
      <c r="D5" s="336" t="s">
        <v>95</v>
      </c>
      <c r="E5" s="16">
        <v>0</v>
      </c>
      <c r="F5" s="16">
        <v>0</v>
      </c>
      <c r="G5" s="57" t="s">
        <v>187</v>
      </c>
      <c r="H5" s="18">
        <f t="shared" ref="H5:H36" si="0">E5+IF(E5&gt;2,(E5-2)*0.5,0)</f>
        <v>0</v>
      </c>
      <c r="I5" s="16">
        <f>IF(F5&gt;0,1,0)*$T$14</f>
        <v>0</v>
      </c>
      <c r="J5" s="16">
        <v>0</v>
      </c>
      <c r="K5" s="16">
        <f t="shared" ref="K5:K36" si="1">SUM(I5+H5+J5)</f>
        <v>0</v>
      </c>
      <c r="L5" s="33">
        <v>24.075000000000003</v>
      </c>
      <c r="M5" s="34">
        <f t="shared" ref="M5:M36" si="2">K5+L5</f>
        <v>24.075000000000003</v>
      </c>
      <c r="N5" s="35">
        <f t="shared" ref="N5:N10" si="3">VLOOKUP(G5,$S$3:$T$10,2,FALSE)</f>
        <v>0</v>
      </c>
      <c r="O5" s="36">
        <f t="shared" ref="O5:O36" si="4">M5-N5</f>
        <v>24.075000000000003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4">
        <v>5</v>
      </c>
      <c r="B6" s="13">
        <v>1044399218</v>
      </c>
      <c r="C6" s="222" t="s">
        <v>352</v>
      </c>
      <c r="D6" s="222" t="s">
        <v>39</v>
      </c>
      <c r="E6" s="16">
        <v>4</v>
      </c>
      <c r="F6" s="16">
        <v>1</v>
      </c>
      <c r="G6" s="43" t="s">
        <v>166</v>
      </c>
      <c r="H6" s="18">
        <f t="shared" si="0"/>
        <v>5</v>
      </c>
      <c r="I6" s="16">
        <f t="shared" ref="I6:I37" si="5">F6*$T$14</f>
        <v>1.2</v>
      </c>
      <c r="J6" s="16">
        <v>0</v>
      </c>
      <c r="K6" s="16">
        <f t="shared" si="1"/>
        <v>6.2</v>
      </c>
      <c r="L6" s="33">
        <v>14.499999999999996</v>
      </c>
      <c r="M6" s="34">
        <f t="shared" si="2"/>
        <v>20.699999999999996</v>
      </c>
      <c r="N6" s="35">
        <f t="shared" si="3"/>
        <v>11.875</v>
      </c>
      <c r="O6" s="36">
        <f t="shared" si="4"/>
        <v>8.8249999999999957</v>
      </c>
      <c r="P6" s="18"/>
      <c r="Q6" s="18"/>
      <c r="R6" s="18"/>
      <c r="S6" s="23"/>
      <c r="T6" s="44"/>
      <c r="U6" s="46"/>
      <c r="V6" s="46"/>
      <c r="W6" s="46"/>
      <c r="X6" s="46"/>
    </row>
    <row r="7" spans="1:24" s="1" customFormat="1" ht="20.25">
      <c r="A7" s="13">
        <v>214</v>
      </c>
      <c r="B7" s="13">
        <v>2130976604</v>
      </c>
      <c r="C7" s="222" t="s">
        <v>410</v>
      </c>
      <c r="D7" s="2"/>
      <c r="E7" s="16">
        <v>4</v>
      </c>
      <c r="F7" s="16">
        <v>1</v>
      </c>
      <c r="G7" s="43" t="s">
        <v>166</v>
      </c>
      <c r="H7" s="18">
        <f t="shared" si="0"/>
        <v>5</v>
      </c>
      <c r="I7" s="16">
        <f t="shared" si="5"/>
        <v>1.2</v>
      </c>
      <c r="J7" s="16">
        <v>0</v>
      </c>
      <c r="K7" s="16">
        <f t="shared" si="1"/>
        <v>6.2</v>
      </c>
      <c r="L7" s="33">
        <v>14.350499999999997</v>
      </c>
      <c r="M7" s="34">
        <f t="shared" si="2"/>
        <v>20.550499999999996</v>
      </c>
      <c r="N7" s="35">
        <f t="shared" si="3"/>
        <v>11.875</v>
      </c>
      <c r="O7" s="36">
        <f t="shared" si="4"/>
        <v>8.675499999999996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116</v>
      </c>
      <c r="B8" s="13">
        <v>2122596917</v>
      </c>
      <c r="C8" s="222" t="s">
        <v>362</v>
      </c>
      <c r="D8" s="222" t="s">
        <v>217</v>
      </c>
      <c r="E8" s="16">
        <v>4</v>
      </c>
      <c r="F8" s="16">
        <v>1</v>
      </c>
      <c r="G8" s="43" t="s">
        <v>166</v>
      </c>
      <c r="H8" s="18">
        <f t="shared" si="0"/>
        <v>5</v>
      </c>
      <c r="I8" s="16">
        <f t="shared" si="5"/>
        <v>1.2</v>
      </c>
      <c r="J8" s="16">
        <v>0</v>
      </c>
      <c r="K8" s="16">
        <f t="shared" si="1"/>
        <v>6.2</v>
      </c>
      <c r="L8" s="33">
        <v>13.787499999999998</v>
      </c>
      <c r="M8" s="34">
        <f t="shared" si="2"/>
        <v>19.987499999999997</v>
      </c>
      <c r="N8" s="35">
        <f t="shared" si="3"/>
        <v>11.875</v>
      </c>
      <c r="O8" s="36">
        <f t="shared" si="4"/>
        <v>8.1124999999999972</v>
      </c>
      <c r="P8" s="18"/>
      <c r="Q8" s="18"/>
      <c r="R8" s="48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189</v>
      </c>
      <c r="B9" s="13">
        <v>522812489</v>
      </c>
      <c r="C9" s="222" t="s">
        <v>380</v>
      </c>
      <c r="D9" s="334"/>
      <c r="E9" s="16">
        <v>4</v>
      </c>
      <c r="F9" s="16">
        <v>1</v>
      </c>
      <c r="G9" s="43" t="s">
        <v>166</v>
      </c>
      <c r="H9" s="18">
        <f t="shared" si="0"/>
        <v>5</v>
      </c>
      <c r="I9" s="16">
        <f t="shared" si="5"/>
        <v>1.2</v>
      </c>
      <c r="J9" s="16">
        <v>0</v>
      </c>
      <c r="K9" s="16">
        <f t="shared" si="1"/>
        <v>6.2</v>
      </c>
      <c r="L9" s="33">
        <v>13.6875</v>
      </c>
      <c r="M9" s="34">
        <f t="shared" si="2"/>
        <v>19.887499999999999</v>
      </c>
      <c r="N9" s="35">
        <f t="shared" si="3"/>
        <v>11.875</v>
      </c>
      <c r="O9" s="36">
        <f t="shared" si="4"/>
        <v>8.0124999999999993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156</v>
      </c>
      <c r="B10" s="13">
        <v>1754610165</v>
      </c>
      <c r="C10" s="222" t="s">
        <v>369</v>
      </c>
      <c r="D10" s="222"/>
      <c r="E10" s="16">
        <v>4</v>
      </c>
      <c r="F10" s="16">
        <v>1</v>
      </c>
      <c r="G10" s="43" t="s">
        <v>166</v>
      </c>
      <c r="H10" s="18">
        <f t="shared" si="0"/>
        <v>5</v>
      </c>
      <c r="I10" s="16">
        <f t="shared" si="5"/>
        <v>1.2</v>
      </c>
      <c r="J10" s="16">
        <v>0</v>
      </c>
      <c r="K10" s="16">
        <f t="shared" si="1"/>
        <v>6.2</v>
      </c>
      <c r="L10" s="33">
        <v>13.079999999999995</v>
      </c>
      <c r="M10" s="34">
        <f t="shared" si="2"/>
        <v>19.279999999999994</v>
      </c>
      <c r="N10" s="35">
        <f t="shared" si="3"/>
        <v>11.875</v>
      </c>
      <c r="O10" s="36">
        <f t="shared" si="4"/>
        <v>7.404999999999994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3">
        <v>190</v>
      </c>
      <c r="B11" s="13">
        <v>684634207</v>
      </c>
      <c r="C11" s="222" t="s">
        <v>381</v>
      </c>
      <c r="D11" s="222"/>
      <c r="E11" s="16">
        <v>4</v>
      </c>
      <c r="F11" s="16">
        <v>1</v>
      </c>
      <c r="G11" s="57" t="s">
        <v>187</v>
      </c>
      <c r="H11" s="18">
        <f t="shared" si="0"/>
        <v>5</v>
      </c>
      <c r="I11" s="16">
        <f t="shared" si="5"/>
        <v>1.2</v>
      </c>
      <c r="J11" s="16">
        <v>0</v>
      </c>
      <c r="K11" s="16">
        <f t="shared" si="1"/>
        <v>6.2</v>
      </c>
      <c r="L11" s="33">
        <v>13.049999999999997</v>
      </c>
      <c r="M11" s="34">
        <f t="shared" si="2"/>
        <v>19.249999999999996</v>
      </c>
      <c r="N11" s="35">
        <f>VLOOKUP(G10,$S$3:$T$10,2,FALSE)</f>
        <v>11.875</v>
      </c>
      <c r="O11" s="36">
        <f t="shared" si="4"/>
        <v>7.3749999999999964</v>
      </c>
      <c r="P11" s="4"/>
      <c r="Q11" s="4"/>
      <c r="R11" s="4"/>
      <c r="S11" s="50"/>
    </row>
    <row r="12" spans="1:24" s="1" customFormat="1" ht="18.75">
      <c r="A12" s="14">
        <v>82</v>
      </c>
      <c r="B12" s="13">
        <v>982362214</v>
      </c>
      <c r="C12" s="222" t="s">
        <v>360</v>
      </c>
      <c r="D12" s="222" t="s">
        <v>144</v>
      </c>
      <c r="E12" s="16">
        <v>4</v>
      </c>
      <c r="F12" s="16">
        <v>1</v>
      </c>
      <c r="G12" s="43" t="s">
        <v>166</v>
      </c>
      <c r="H12" s="18">
        <f t="shared" si="0"/>
        <v>5</v>
      </c>
      <c r="I12" s="16">
        <f t="shared" si="5"/>
        <v>1.2</v>
      </c>
      <c r="J12" s="16">
        <v>0</v>
      </c>
      <c r="K12" s="16">
        <f t="shared" si="1"/>
        <v>6.2</v>
      </c>
      <c r="L12" s="33">
        <v>12.999999999999993</v>
      </c>
      <c r="M12" s="34">
        <f t="shared" si="2"/>
        <v>19.199999999999992</v>
      </c>
      <c r="N12" s="35">
        <f>VLOOKUP(G12,$S$3:$T$10,2,FALSE)</f>
        <v>11.875</v>
      </c>
      <c r="O12" s="36">
        <f t="shared" si="4"/>
        <v>7.3249999999999922</v>
      </c>
      <c r="P12" s="18"/>
      <c r="Q12" s="18"/>
      <c r="R12" s="18"/>
      <c r="S12" s="51" t="s">
        <v>209</v>
      </c>
      <c r="T12" s="1">
        <v>15000</v>
      </c>
    </row>
    <row r="13" spans="1:24" s="2" customFormat="1" ht="18.75">
      <c r="A13" s="13">
        <v>128</v>
      </c>
      <c r="B13" s="13">
        <v>1214614935</v>
      </c>
      <c r="C13" s="222" t="s">
        <v>365</v>
      </c>
      <c r="D13" s="336" t="s">
        <v>257</v>
      </c>
      <c r="E13" s="16">
        <v>4</v>
      </c>
      <c r="F13" s="16">
        <v>1</v>
      </c>
      <c r="G13" s="43" t="s">
        <v>166</v>
      </c>
      <c r="H13" s="18">
        <f t="shared" si="0"/>
        <v>5</v>
      </c>
      <c r="I13" s="16">
        <f t="shared" si="5"/>
        <v>1.2</v>
      </c>
      <c r="J13" s="16">
        <v>0</v>
      </c>
      <c r="K13" s="16">
        <f t="shared" si="1"/>
        <v>6.2</v>
      </c>
      <c r="L13" s="33">
        <v>12.999499999999994</v>
      </c>
      <c r="M13" s="34">
        <f t="shared" si="2"/>
        <v>19.199499999999993</v>
      </c>
      <c r="N13" s="35">
        <f>VLOOKUP(G13,$S$3:$T$10,2,FALSE)</f>
        <v>11.875</v>
      </c>
      <c r="O13" s="36">
        <f t="shared" si="4"/>
        <v>7.3244999999999933</v>
      </c>
      <c r="P13" s="18"/>
      <c r="Q13" s="18"/>
      <c r="R13" s="47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110</v>
      </c>
      <c r="B14" s="13">
        <v>1968703358</v>
      </c>
      <c r="C14" s="222" t="s">
        <v>361</v>
      </c>
      <c r="D14" s="222" t="s">
        <v>239</v>
      </c>
      <c r="E14" s="16">
        <v>4</v>
      </c>
      <c r="F14" s="16">
        <v>1</v>
      </c>
      <c r="G14" s="43" t="s">
        <v>166</v>
      </c>
      <c r="H14" s="18">
        <f t="shared" si="0"/>
        <v>5</v>
      </c>
      <c r="I14" s="16">
        <f t="shared" si="5"/>
        <v>1.2</v>
      </c>
      <c r="J14" s="16">
        <v>0</v>
      </c>
      <c r="K14" s="16">
        <f t="shared" si="1"/>
        <v>6.2</v>
      </c>
      <c r="L14" s="33">
        <v>12.5625</v>
      </c>
      <c r="M14" s="34">
        <f t="shared" si="2"/>
        <v>18.762499999999999</v>
      </c>
      <c r="N14" s="35">
        <f>VLOOKUP(G13,$S$3:$T$10,2,FALSE)</f>
        <v>11.875</v>
      </c>
      <c r="O14" s="36">
        <f t="shared" si="4"/>
        <v>6.8874999999999993</v>
      </c>
      <c r="P14" s="18"/>
      <c r="Q14" s="18"/>
      <c r="R14" s="33"/>
      <c r="S14" s="54" t="s">
        <v>256</v>
      </c>
      <c r="T14" s="53">
        <v>1.2</v>
      </c>
      <c r="U14" s="1"/>
      <c r="V14" s="1"/>
      <c r="W14" s="1"/>
      <c r="X14" s="1"/>
    </row>
    <row r="15" spans="1:24" s="2" customFormat="1" ht="18.75">
      <c r="A15" s="13">
        <v>172</v>
      </c>
      <c r="B15" s="13">
        <v>724061220</v>
      </c>
      <c r="C15" s="222" t="s">
        <v>371</v>
      </c>
      <c r="D15" s="222" t="s">
        <v>330</v>
      </c>
      <c r="E15" s="16">
        <v>4</v>
      </c>
      <c r="F15" s="16">
        <v>1</v>
      </c>
      <c r="G15" s="45" t="s">
        <v>173</v>
      </c>
      <c r="H15" s="18">
        <f t="shared" si="0"/>
        <v>5</v>
      </c>
      <c r="I15" s="16">
        <f t="shared" si="5"/>
        <v>1.2</v>
      </c>
      <c r="J15" s="16">
        <v>0</v>
      </c>
      <c r="K15" s="16">
        <f t="shared" si="1"/>
        <v>6.2</v>
      </c>
      <c r="L15" s="33">
        <v>12.437999999999999</v>
      </c>
      <c r="M15" s="34">
        <f t="shared" si="2"/>
        <v>18.637999999999998</v>
      </c>
      <c r="N15" s="35">
        <f t="shared" ref="N15:N43" si="6">VLOOKUP(G15,$S$3:$T$10,2,FALSE)</f>
        <v>9.6875</v>
      </c>
      <c r="O15" s="36">
        <f t="shared" si="4"/>
        <v>8.9504999999999981</v>
      </c>
      <c r="P15" s="4"/>
      <c r="Q15" s="4"/>
      <c r="R15" s="4"/>
      <c r="S15" s="1" t="s">
        <v>212</v>
      </c>
      <c r="T15" s="53">
        <v>2021</v>
      </c>
      <c r="U15" s="1"/>
      <c r="V15" s="1"/>
      <c r="W15" s="1"/>
      <c r="X15" s="1"/>
    </row>
    <row r="16" spans="1:24" s="2" customFormat="1" ht="18.75">
      <c r="A16" s="13">
        <v>218</v>
      </c>
      <c r="B16" s="13">
        <v>1804880865</v>
      </c>
      <c r="C16" s="222" t="s">
        <v>425</v>
      </c>
      <c r="D16" s="334"/>
      <c r="E16" s="16">
        <v>4</v>
      </c>
      <c r="F16" s="16">
        <v>1</v>
      </c>
      <c r="G16" s="45" t="s">
        <v>173</v>
      </c>
      <c r="H16" s="18">
        <f t="shared" si="0"/>
        <v>5</v>
      </c>
      <c r="I16" s="16">
        <f t="shared" si="5"/>
        <v>1.2</v>
      </c>
      <c r="J16" s="16">
        <v>0</v>
      </c>
      <c r="K16" s="16">
        <f t="shared" si="1"/>
        <v>6.2</v>
      </c>
      <c r="L16" s="33">
        <v>12.424999999999997</v>
      </c>
      <c r="M16" s="34">
        <f t="shared" si="2"/>
        <v>18.624999999999996</v>
      </c>
      <c r="N16" s="35">
        <f t="shared" si="6"/>
        <v>9.6875</v>
      </c>
      <c r="O16" s="36">
        <f t="shared" si="4"/>
        <v>8.9374999999999964</v>
      </c>
      <c r="P16" s="4"/>
      <c r="Q16" s="4"/>
      <c r="R16" s="4"/>
      <c r="S16" s="1" t="s">
        <v>213</v>
      </c>
      <c r="T16" s="53">
        <v>1</v>
      </c>
      <c r="U16" s="1"/>
      <c r="V16" s="1"/>
      <c r="W16" s="1"/>
      <c r="X16" s="1"/>
    </row>
    <row r="17" spans="1:24" s="2" customFormat="1" ht="18.75">
      <c r="A17" s="13">
        <v>198</v>
      </c>
      <c r="B17" s="13">
        <v>723448640</v>
      </c>
      <c r="C17" s="222" t="s">
        <v>389</v>
      </c>
      <c r="D17" s="334"/>
      <c r="E17" s="16">
        <v>4</v>
      </c>
      <c r="F17" s="16">
        <v>1</v>
      </c>
      <c r="G17" s="45" t="s">
        <v>173</v>
      </c>
      <c r="H17" s="18">
        <f t="shared" si="0"/>
        <v>5</v>
      </c>
      <c r="I17" s="16">
        <f t="shared" si="5"/>
        <v>1.2</v>
      </c>
      <c r="J17" s="16">
        <v>0</v>
      </c>
      <c r="K17" s="16">
        <f t="shared" si="1"/>
        <v>6.2</v>
      </c>
      <c r="L17" s="33">
        <v>12.362499999999997</v>
      </c>
      <c r="M17" s="34">
        <f t="shared" si="2"/>
        <v>18.562499999999996</v>
      </c>
      <c r="N17" s="35">
        <f t="shared" si="6"/>
        <v>9.6875</v>
      </c>
      <c r="O17" s="36">
        <f t="shared" si="4"/>
        <v>8.8749999999999964</v>
      </c>
      <c r="P17" s="4"/>
      <c r="Q17" s="4"/>
      <c r="R17" s="4"/>
      <c r="S17" s="1" t="s">
        <v>214</v>
      </c>
      <c r="T17" s="53">
        <v>2</v>
      </c>
      <c r="U17" s="1"/>
      <c r="V17" s="1"/>
      <c r="W17" s="1"/>
      <c r="X17" s="1"/>
    </row>
    <row r="18" spans="1:24" s="2" customFormat="1" ht="20.25">
      <c r="A18" s="13">
        <v>221</v>
      </c>
      <c r="B18" s="13">
        <v>790956883</v>
      </c>
      <c r="C18" s="222" t="s">
        <v>431</v>
      </c>
      <c r="D18" s="222" t="s">
        <v>428</v>
      </c>
      <c r="E18" s="16">
        <v>4</v>
      </c>
      <c r="F18" s="16">
        <v>1</v>
      </c>
      <c r="G18" s="45" t="s">
        <v>173</v>
      </c>
      <c r="H18" s="18">
        <f t="shared" si="0"/>
        <v>5</v>
      </c>
      <c r="I18" s="16">
        <f t="shared" si="5"/>
        <v>1.2</v>
      </c>
      <c r="J18" s="16">
        <v>0</v>
      </c>
      <c r="K18" s="16">
        <f t="shared" si="1"/>
        <v>6.2</v>
      </c>
      <c r="L18" s="33">
        <v>12.284687499999997</v>
      </c>
      <c r="M18" s="34">
        <f t="shared" si="2"/>
        <v>18.484687499999996</v>
      </c>
      <c r="N18" s="35">
        <f t="shared" si="6"/>
        <v>9.6875</v>
      </c>
      <c r="O18" s="36">
        <f t="shared" si="4"/>
        <v>8.7971874999999962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4">
        <v>46</v>
      </c>
      <c r="B19" s="13">
        <v>2109182835</v>
      </c>
      <c r="C19" s="222" t="s">
        <v>357</v>
      </c>
      <c r="D19" s="222" t="s">
        <v>92</v>
      </c>
      <c r="E19" s="16">
        <v>4</v>
      </c>
      <c r="F19" s="16">
        <v>1</v>
      </c>
      <c r="G19" s="45" t="s">
        <v>173</v>
      </c>
      <c r="H19" s="18">
        <f t="shared" si="0"/>
        <v>5</v>
      </c>
      <c r="I19" s="16">
        <f t="shared" si="5"/>
        <v>1.2</v>
      </c>
      <c r="J19" s="16">
        <v>0</v>
      </c>
      <c r="K19" s="16">
        <f t="shared" si="1"/>
        <v>6.2</v>
      </c>
      <c r="L19" s="33">
        <v>12.25</v>
      </c>
      <c r="M19" s="34">
        <f t="shared" si="2"/>
        <v>18.45</v>
      </c>
      <c r="N19" s="35">
        <f t="shared" si="6"/>
        <v>9.6875</v>
      </c>
      <c r="O19" s="36">
        <f t="shared" si="4"/>
        <v>8.7624999999999993</v>
      </c>
      <c r="P19" s="18"/>
      <c r="Q19" s="18"/>
      <c r="R19" s="18"/>
      <c r="S19" s="1"/>
      <c r="T19" s="1"/>
      <c r="U19" s="1"/>
      <c r="V19" s="1"/>
      <c r="W19" s="1"/>
      <c r="X19" s="1"/>
    </row>
    <row r="20" spans="1:24" s="2" customFormat="1" ht="18.75">
      <c r="A20" s="13">
        <v>183</v>
      </c>
      <c r="B20" s="13">
        <v>1250030371</v>
      </c>
      <c r="C20" s="222" t="s">
        <v>411</v>
      </c>
      <c r="D20" s="222" t="s">
        <v>406</v>
      </c>
      <c r="E20" s="16">
        <v>4</v>
      </c>
      <c r="F20" s="16">
        <v>1</v>
      </c>
      <c r="G20" s="45" t="s">
        <v>173</v>
      </c>
      <c r="H20" s="18">
        <f t="shared" si="0"/>
        <v>5</v>
      </c>
      <c r="I20" s="16">
        <f t="shared" si="5"/>
        <v>1.2</v>
      </c>
      <c r="J20" s="16">
        <v>0</v>
      </c>
      <c r="K20" s="16">
        <f t="shared" si="1"/>
        <v>6.2</v>
      </c>
      <c r="L20" s="33">
        <v>11.987499999999997</v>
      </c>
      <c r="M20" s="34">
        <f t="shared" si="2"/>
        <v>18.187499999999996</v>
      </c>
      <c r="N20" s="35">
        <f t="shared" si="6"/>
        <v>9.6875</v>
      </c>
      <c r="O20" s="36">
        <f t="shared" si="4"/>
        <v>8.4999999999999964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3">
        <v>185</v>
      </c>
      <c r="B21" s="13">
        <v>30705222</v>
      </c>
      <c r="C21" s="222" t="s">
        <v>376</v>
      </c>
      <c r="D21" s="334"/>
      <c r="E21" s="16">
        <v>4</v>
      </c>
      <c r="F21" s="16">
        <v>1</v>
      </c>
      <c r="G21" s="45" t="s">
        <v>173</v>
      </c>
      <c r="H21" s="18">
        <f t="shared" si="0"/>
        <v>5</v>
      </c>
      <c r="I21" s="16">
        <f t="shared" si="5"/>
        <v>1.2</v>
      </c>
      <c r="J21" s="16">
        <v>0</v>
      </c>
      <c r="K21" s="16">
        <f t="shared" si="1"/>
        <v>6.2</v>
      </c>
      <c r="L21" s="33">
        <v>11.911999999999999</v>
      </c>
      <c r="M21" s="34">
        <f t="shared" si="2"/>
        <v>18.111999999999998</v>
      </c>
      <c r="N21" s="35">
        <f t="shared" si="6"/>
        <v>9.6875</v>
      </c>
      <c r="O21" s="36">
        <f t="shared" si="4"/>
        <v>8.4244999999999983</v>
      </c>
      <c r="P21" s="4"/>
      <c r="Q21" s="4"/>
      <c r="R21" s="4"/>
      <c r="S21" s="1"/>
      <c r="T21" s="1"/>
      <c r="U21" s="1"/>
      <c r="V21" s="1"/>
      <c r="W21" s="1"/>
      <c r="X21" s="1"/>
    </row>
    <row r="22" spans="1:24" s="2" customFormat="1" ht="18.75">
      <c r="A22" s="13">
        <v>202</v>
      </c>
      <c r="B22" s="13">
        <v>471245585</v>
      </c>
      <c r="C22" s="222" t="s">
        <v>392</v>
      </c>
      <c r="D22" s="334"/>
      <c r="E22" s="16">
        <v>4</v>
      </c>
      <c r="F22" s="16">
        <v>1</v>
      </c>
      <c r="G22" s="45" t="s">
        <v>173</v>
      </c>
      <c r="H22" s="18">
        <f t="shared" si="0"/>
        <v>5</v>
      </c>
      <c r="I22" s="16">
        <f t="shared" si="5"/>
        <v>1.2</v>
      </c>
      <c r="J22" s="16">
        <v>0</v>
      </c>
      <c r="K22" s="16">
        <f t="shared" si="1"/>
        <v>6.2</v>
      </c>
      <c r="L22" s="33">
        <v>11.8125</v>
      </c>
      <c r="M22" s="34">
        <f t="shared" si="2"/>
        <v>18.012499999999999</v>
      </c>
      <c r="N22" s="35">
        <f t="shared" si="6"/>
        <v>9.6875</v>
      </c>
      <c r="O22" s="36">
        <f t="shared" si="4"/>
        <v>8.3249999999999993</v>
      </c>
      <c r="P22" s="4"/>
      <c r="Q22" s="4"/>
      <c r="R22" s="4"/>
      <c r="S22" s="1"/>
      <c r="T22" s="1"/>
      <c r="U22" s="1"/>
      <c r="V22" s="1"/>
      <c r="W22" s="1"/>
      <c r="X22" s="1"/>
    </row>
    <row r="23" spans="1:24" s="1" customFormat="1" ht="18.75">
      <c r="A23" s="13">
        <v>178</v>
      </c>
      <c r="B23" s="13">
        <v>1059185275</v>
      </c>
      <c r="C23" s="222" t="s">
        <v>372</v>
      </c>
      <c r="D23" s="334"/>
      <c r="E23" s="16">
        <v>4</v>
      </c>
      <c r="F23" s="16">
        <v>1</v>
      </c>
      <c r="G23" s="23" t="s">
        <v>175</v>
      </c>
      <c r="H23" s="18">
        <f t="shared" si="0"/>
        <v>5</v>
      </c>
      <c r="I23" s="16">
        <f t="shared" si="5"/>
        <v>1.2</v>
      </c>
      <c r="J23" s="16">
        <v>0</v>
      </c>
      <c r="K23" s="16">
        <f t="shared" si="1"/>
        <v>6.2</v>
      </c>
      <c r="L23" s="33">
        <v>11.799999999999997</v>
      </c>
      <c r="M23" s="34">
        <f t="shared" si="2"/>
        <v>17.999999999999996</v>
      </c>
      <c r="N23" s="35">
        <f t="shared" si="6"/>
        <v>7.5</v>
      </c>
      <c r="O23" s="36">
        <f t="shared" si="4"/>
        <v>10.499999999999996</v>
      </c>
      <c r="P23" s="4"/>
      <c r="Q23" s="4"/>
      <c r="R23" s="4"/>
    </row>
    <row r="24" spans="1:24" s="1" customFormat="1" ht="18.75">
      <c r="A24" s="13">
        <v>187</v>
      </c>
      <c r="B24" s="13">
        <v>1241038267</v>
      </c>
      <c r="C24" s="222" t="s">
        <v>378</v>
      </c>
      <c r="D24" s="334"/>
      <c r="E24" s="16">
        <v>4</v>
      </c>
      <c r="F24" s="16">
        <v>1</v>
      </c>
      <c r="G24" s="23" t="s">
        <v>175</v>
      </c>
      <c r="H24" s="18">
        <f t="shared" si="0"/>
        <v>5</v>
      </c>
      <c r="I24" s="16">
        <f t="shared" si="5"/>
        <v>1.2</v>
      </c>
      <c r="J24" s="16">
        <v>0</v>
      </c>
      <c r="K24" s="16">
        <f t="shared" si="1"/>
        <v>6.2</v>
      </c>
      <c r="L24" s="33">
        <v>11.587499999999999</v>
      </c>
      <c r="M24" s="34">
        <f t="shared" si="2"/>
        <v>17.787499999999998</v>
      </c>
      <c r="N24" s="35">
        <f t="shared" si="6"/>
        <v>7.5</v>
      </c>
      <c r="O24" s="36">
        <f t="shared" si="4"/>
        <v>10.287499999999998</v>
      </c>
      <c r="P24" s="4"/>
      <c r="Q24" s="4"/>
      <c r="R24" s="4"/>
    </row>
    <row r="25" spans="1:24" s="1" customFormat="1" ht="18.75">
      <c r="A25" s="13">
        <v>205</v>
      </c>
      <c r="B25" s="13">
        <v>141303545</v>
      </c>
      <c r="C25" s="222" t="s">
        <v>395</v>
      </c>
      <c r="D25" s="334"/>
      <c r="E25" s="16">
        <v>4</v>
      </c>
      <c r="F25" s="16">
        <v>1</v>
      </c>
      <c r="G25" s="23" t="s">
        <v>175</v>
      </c>
      <c r="H25" s="18">
        <f t="shared" si="0"/>
        <v>5</v>
      </c>
      <c r="I25" s="16">
        <f t="shared" si="5"/>
        <v>1.2</v>
      </c>
      <c r="J25" s="16">
        <v>0</v>
      </c>
      <c r="K25" s="16">
        <f t="shared" si="1"/>
        <v>6.2</v>
      </c>
      <c r="L25" s="33">
        <v>11.562499999999996</v>
      </c>
      <c r="M25" s="34">
        <f t="shared" si="2"/>
        <v>17.762499999999996</v>
      </c>
      <c r="N25" s="35">
        <f t="shared" si="6"/>
        <v>7.5</v>
      </c>
      <c r="O25" s="36">
        <f t="shared" si="4"/>
        <v>10.262499999999996</v>
      </c>
      <c r="P25" s="4"/>
      <c r="Q25" s="4"/>
      <c r="R25" s="4"/>
    </row>
    <row r="26" spans="1:24" s="1" customFormat="1" ht="18.75" customHeight="1">
      <c r="A26" s="13">
        <v>197</v>
      </c>
      <c r="B26" s="13">
        <v>2012003193</v>
      </c>
      <c r="C26" s="222" t="s">
        <v>388</v>
      </c>
      <c r="D26" s="334"/>
      <c r="E26" s="16">
        <v>3</v>
      </c>
      <c r="F26" s="16">
        <v>1</v>
      </c>
      <c r="G26" s="23" t="s">
        <v>175</v>
      </c>
      <c r="H26" s="18">
        <f t="shared" si="0"/>
        <v>3.5</v>
      </c>
      <c r="I26" s="16">
        <f t="shared" si="5"/>
        <v>1.2</v>
      </c>
      <c r="J26" s="16">
        <v>0</v>
      </c>
      <c r="K26" s="16">
        <f t="shared" si="1"/>
        <v>4.7</v>
      </c>
      <c r="L26" s="33">
        <v>12.999999999999996</v>
      </c>
      <c r="M26" s="34">
        <f t="shared" si="2"/>
        <v>17.699999999999996</v>
      </c>
      <c r="N26" s="35">
        <f t="shared" si="6"/>
        <v>7.5</v>
      </c>
      <c r="O26" s="36">
        <f t="shared" si="4"/>
        <v>10.199999999999996</v>
      </c>
      <c r="P26" s="4"/>
      <c r="Q26" s="4"/>
      <c r="R26" s="4"/>
    </row>
    <row r="27" spans="1:24" s="1" customFormat="1" ht="20.25">
      <c r="A27" s="13">
        <v>220</v>
      </c>
      <c r="B27" s="13">
        <v>353335311</v>
      </c>
      <c r="C27" s="222" t="s">
        <v>427</v>
      </c>
      <c r="D27" s="224"/>
      <c r="E27" s="16">
        <v>4</v>
      </c>
      <c r="F27" s="16">
        <v>1</v>
      </c>
      <c r="G27" s="23" t="s">
        <v>175</v>
      </c>
      <c r="H27" s="18">
        <f t="shared" si="0"/>
        <v>5</v>
      </c>
      <c r="I27" s="16">
        <f t="shared" si="5"/>
        <v>1.2</v>
      </c>
      <c r="J27" s="16">
        <v>0</v>
      </c>
      <c r="K27" s="16">
        <f t="shared" si="1"/>
        <v>6.2</v>
      </c>
      <c r="L27" s="33">
        <v>11.4873046875</v>
      </c>
      <c r="M27" s="34">
        <f t="shared" si="2"/>
        <v>17.687304687499999</v>
      </c>
      <c r="N27" s="35">
        <f t="shared" si="6"/>
        <v>7.5</v>
      </c>
      <c r="O27" s="36">
        <f t="shared" si="4"/>
        <v>10.187304687499999</v>
      </c>
      <c r="P27" s="4"/>
      <c r="Q27" s="4"/>
      <c r="R27" s="4"/>
    </row>
    <row r="28" spans="1:24" s="1" customFormat="1" ht="18.75">
      <c r="A28" s="13">
        <v>184</v>
      </c>
      <c r="B28" s="13">
        <v>1814130074</v>
      </c>
      <c r="C28" s="222" t="s">
        <v>375</v>
      </c>
      <c r="D28" s="334"/>
      <c r="E28" s="16">
        <v>4</v>
      </c>
      <c r="F28" s="16">
        <v>1</v>
      </c>
      <c r="G28" s="23" t="s">
        <v>175</v>
      </c>
      <c r="H28" s="18">
        <f t="shared" si="0"/>
        <v>5</v>
      </c>
      <c r="I28" s="16">
        <f t="shared" si="5"/>
        <v>1.2</v>
      </c>
      <c r="J28" s="16">
        <v>0</v>
      </c>
      <c r="K28" s="16">
        <f t="shared" si="1"/>
        <v>6.2</v>
      </c>
      <c r="L28" s="33">
        <v>11.374999999999996</v>
      </c>
      <c r="M28" s="34">
        <f t="shared" si="2"/>
        <v>17.574999999999996</v>
      </c>
      <c r="N28" s="35">
        <f t="shared" si="6"/>
        <v>7.5</v>
      </c>
      <c r="O28" s="36">
        <f t="shared" si="4"/>
        <v>10.074999999999996</v>
      </c>
      <c r="P28" s="4"/>
      <c r="Q28" s="4"/>
      <c r="R28" s="4"/>
    </row>
    <row r="29" spans="1:24" s="2" customFormat="1" ht="18.75">
      <c r="A29" s="14">
        <v>26</v>
      </c>
      <c r="B29" s="13">
        <v>1754932067</v>
      </c>
      <c r="C29" s="222" t="s">
        <v>354</v>
      </c>
      <c r="D29" s="222" t="s">
        <v>72</v>
      </c>
      <c r="E29" s="16">
        <v>4</v>
      </c>
      <c r="F29" s="16">
        <v>1</v>
      </c>
      <c r="G29" s="23" t="s">
        <v>175</v>
      </c>
      <c r="H29" s="18">
        <f t="shared" si="0"/>
        <v>5</v>
      </c>
      <c r="I29" s="16">
        <f t="shared" si="5"/>
        <v>1.2</v>
      </c>
      <c r="J29" s="16">
        <v>0</v>
      </c>
      <c r="K29" s="16">
        <f t="shared" si="1"/>
        <v>6.2</v>
      </c>
      <c r="L29" s="33">
        <v>11.3</v>
      </c>
      <c r="M29" s="34">
        <f t="shared" si="2"/>
        <v>17.5</v>
      </c>
      <c r="N29" s="35">
        <f t="shared" si="6"/>
        <v>7.5</v>
      </c>
      <c r="O29" s="36">
        <f t="shared" si="4"/>
        <v>10</v>
      </c>
      <c r="P29" s="18"/>
      <c r="Q29" s="18"/>
      <c r="R29" s="18"/>
      <c r="S29" s="1"/>
      <c r="T29" s="1"/>
      <c r="U29" s="1"/>
      <c r="V29" s="1"/>
      <c r="W29" s="1"/>
      <c r="X29" s="1"/>
    </row>
    <row r="30" spans="1:24" s="2" customFormat="1" ht="18.75">
      <c r="A30" s="13">
        <v>182</v>
      </c>
      <c r="B30" s="13">
        <v>828260319</v>
      </c>
      <c r="C30" s="222" t="s">
        <v>422</v>
      </c>
      <c r="D30" s="222" t="s">
        <v>413</v>
      </c>
      <c r="E30" s="16">
        <v>4</v>
      </c>
      <c r="F30" s="16">
        <v>1</v>
      </c>
      <c r="G30" s="23" t="s">
        <v>175</v>
      </c>
      <c r="H30" s="18">
        <f t="shared" si="0"/>
        <v>5</v>
      </c>
      <c r="I30" s="16">
        <f t="shared" si="5"/>
        <v>1.2</v>
      </c>
      <c r="J30" s="16">
        <v>0</v>
      </c>
      <c r="K30" s="16">
        <f t="shared" si="1"/>
        <v>6.2</v>
      </c>
      <c r="L30" s="33">
        <v>11.024999999999999</v>
      </c>
      <c r="M30" s="34">
        <f t="shared" si="2"/>
        <v>17.224999999999998</v>
      </c>
      <c r="N30" s="35">
        <f t="shared" si="6"/>
        <v>7.5</v>
      </c>
      <c r="O30" s="36">
        <f t="shared" si="4"/>
        <v>9.7249999999999979</v>
      </c>
      <c r="P30" s="4"/>
      <c r="Q30" s="4"/>
      <c r="R30" s="4"/>
      <c r="S30" s="1"/>
      <c r="T30" s="1"/>
      <c r="U30" s="1"/>
      <c r="V30" s="1"/>
      <c r="W30" s="1"/>
      <c r="X30" s="1"/>
    </row>
    <row r="31" spans="1:24" s="2" customFormat="1" ht="18.75">
      <c r="A31" s="13">
        <v>195</v>
      </c>
      <c r="B31" s="13">
        <v>1634663314</v>
      </c>
      <c r="C31" s="222" t="s">
        <v>386</v>
      </c>
      <c r="D31" s="334"/>
      <c r="E31" s="16">
        <v>2</v>
      </c>
      <c r="F31" s="16">
        <v>1</v>
      </c>
      <c r="G31" s="23" t="s">
        <v>175</v>
      </c>
      <c r="H31" s="18">
        <f t="shared" si="0"/>
        <v>2</v>
      </c>
      <c r="I31" s="16">
        <f t="shared" si="5"/>
        <v>1.2</v>
      </c>
      <c r="J31" s="16">
        <v>0</v>
      </c>
      <c r="K31" s="16">
        <f t="shared" si="1"/>
        <v>3.2</v>
      </c>
      <c r="L31" s="33">
        <v>13.729999999999997</v>
      </c>
      <c r="M31" s="34">
        <f t="shared" si="2"/>
        <v>16.929999999999996</v>
      </c>
      <c r="N31" s="35">
        <f t="shared" si="6"/>
        <v>7.5</v>
      </c>
      <c r="O31" s="36">
        <f t="shared" si="4"/>
        <v>9.4299999999999962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4">
        <v>92</v>
      </c>
      <c r="B32" s="13">
        <v>1367873925</v>
      </c>
      <c r="C32" s="222" t="s">
        <v>398</v>
      </c>
      <c r="D32" s="222" t="s">
        <v>191</v>
      </c>
      <c r="E32" s="16">
        <v>3</v>
      </c>
      <c r="F32" s="16">
        <v>1</v>
      </c>
      <c r="G32" s="23" t="s">
        <v>175</v>
      </c>
      <c r="H32" s="18">
        <f t="shared" si="0"/>
        <v>3.5</v>
      </c>
      <c r="I32" s="16">
        <f t="shared" si="5"/>
        <v>1.2</v>
      </c>
      <c r="J32" s="16">
        <v>0</v>
      </c>
      <c r="K32" s="16">
        <f t="shared" si="1"/>
        <v>4.7</v>
      </c>
      <c r="L32" s="33">
        <v>11.924999999999997</v>
      </c>
      <c r="M32" s="34">
        <f t="shared" si="2"/>
        <v>16.624999999999996</v>
      </c>
      <c r="N32" s="35">
        <f t="shared" si="6"/>
        <v>7.5</v>
      </c>
      <c r="O32" s="36">
        <f t="shared" si="4"/>
        <v>9.1249999999999964</v>
      </c>
      <c r="P32" s="18"/>
      <c r="Q32" s="18"/>
      <c r="R32" s="47"/>
      <c r="S32" s="1"/>
      <c r="T32" s="1"/>
      <c r="U32" s="1"/>
      <c r="V32" s="1"/>
      <c r="W32" s="1"/>
      <c r="X32" s="1"/>
    </row>
    <row r="33" spans="1:24" s="2" customFormat="1" ht="18.75">
      <c r="A33" s="13">
        <v>196</v>
      </c>
      <c r="B33" s="13">
        <v>1065641844</v>
      </c>
      <c r="C33" s="222" t="s">
        <v>387</v>
      </c>
      <c r="D33" s="334"/>
      <c r="E33" s="16">
        <v>2</v>
      </c>
      <c r="F33" s="16">
        <v>1</v>
      </c>
      <c r="G33" s="23" t="s">
        <v>175</v>
      </c>
      <c r="H33" s="18">
        <f t="shared" si="0"/>
        <v>2</v>
      </c>
      <c r="I33" s="16">
        <f t="shared" si="5"/>
        <v>1.2</v>
      </c>
      <c r="J33" s="16">
        <v>0</v>
      </c>
      <c r="K33" s="16">
        <f t="shared" si="1"/>
        <v>3.2</v>
      </c>
      <c r="L33" s="33">
        <v>13.175000000000001</v>
      </c>
      <c r="M33" s="34">
        <f t="shared" si="2"/>
        <v>16.375</v>
      </c>
      <c r="N33" s="35">
        <f t="shared" si="6"/>
        <v>7.5</v>
      </c>
      <c r="O33" s="36">
        <f t="shared" si="4"/>
        <v>8.875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3">
        <v>217</v>
      </c>
      <c r="B34" s="13">
        <v>331155825</v>
      </c>
      <c r="C34" s="295" t="s">
        <v>420</v>
      </c>
      <c r="E34" s="16">
        <v>4</v>
      </c>
      <c r="F34" s="16">
        <v>1</v>
      </c>
      <c r="G34" s="23" t="s">
        <v>175</v>
      </c>
      <c r="H34" s="18">
        <f t="shared" si="0"/>
        <v>5</v>
      </c>
      <c r="I34" s="16">
        <f t="shared" si="5"/>
        <v>1.2</v>
      </c>
      <c r="J34" s="16">
        <v>0</v>
      </c>
      <c r="K34" s="16">
        <f t="shared" si="1"/>
        <v>6.2</v>
      </c>
      <c r="L34" s="33">
        <v>10.149999999999999</v>
      </c>
      <c r="M34" s="34">
        <f t="shared" si="2"/>
        <v>16.349999999999998</v>
      </c>
      <c r="N34" s="35">
        <f t="shared" si="6"/>
        <v>7.5</v>
      </c>
      <c r="O34" s="36">
        <f t="shared" si="4"/>
        <v>8.8499999999999979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209</v>
      </c>
      <c r="B35" s="13">
        <v>1525950050</v>
      </c>
      <c r="C35" s="222" t="s">
        <v>408</v>
      </c>
      <c r="D35" s="222" t="s">
        <v>402</v>
      </c>
      <c r="E35" s="16">
        <v>3</v>
      </c>
      <c r="F35" s="16">
        <v>1</v>
      </c>
      <c r="G35" s="57" t="s">
        <v>187</v>
      </c>
      <c r="H35" s="18">
        <f t="shared" si="0"/>
        <v>3.5</v>
      </c>
      <c r="I35" s="16">
        <f t="shared" si="5"/>
        <v>1.2</v>
      </c>
      <c r="J35" s="16">
        <v>0</v>
      </c>
      <c r="K35" s="16">
        <f t="shared" si="1"/>
        <v>4.7</v>
      </c>
      <c r="L35" s="33">
        <v>11.1875</v>
      </c>
      <c r="M35" s="34">
        <f t="shared" si="2"/>
        <v>15.887499999999999</v>
      </c>
      <c r="N35" s="35">
        <f t="shared" si="6"/>
        <v>0</v>
      </c>
      <c r="O35" s="36">
        <f t="shared" si="4"/>
        <v>15.887499999999999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20.25">
      <c r="A36" s="13">
        <v>186</v>
      </c>
      <c r="B36" s="13">
        <v>595953188</v>
      </c>
      <c r="C36" s="222" t="s">
        <v>430</v>
      </c>
      <c r="D36" s="222" t="s">
        <v>429</v>
      </c>
      <c r="E36" s="16">
        <v>4</v>
      </c>
      <c r="F36" s="16">
        <v>1</v>
      </c>
      <c r="G36" s="57" t="s">
        <v>187</v>
      </c>
      <c r="H36" s="18">
        <f t="shared" si="0"/>
        <v>5</v>
      </c>
      <c r="I36" s="16">
        <f t="shared" si="5"/>
        <v>1.2</v>
      </c>
      <c r="J36" s="16">
        <v>0</v>
      </c>
      <c r="K36" s="16">
        <f t="shared" si="1"/>
        <v>6.2</v>
      </c>
      <c r="L36" s="33">
        <v>9.375</v>
      </c>
      <c r="M36" s="34">
        <f t="shared" si="2"/>
        <v>15.574999999999999</v>
      </c>
      <c r="N36" s="35">
        <f t="shared" si="6"/>
        <v>0</v>
      </c>
      <c r="O36" s="36">
        <f t="shared" si="4"/>
        <v>15.574999999999999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216</v>
      </c>
      <c r="B37" s="13">
        <v>395700385</v>
      </c>
      <c r="C37" s="222" t="s">
        <v>419</v>
      </c>
      <c r="D37" s="2"/>
      <c r="E37" s="16">
        <v>0</v>
      </c>
      <c r="F37" s="16">
        <v>1</v>
      </c>
      <c r="G37" s="57" t="s">
        <v>187</v>
      </c>
      <c r="H37" s="18">
        <f t="shared" ref="H37:H68" si="7">E37+IF(E37&gt;2,(E37-2)*0.5,0)</f>
        <v>0</v>
      </c>
      <c r="I37" s="16">
        <f t="shared" si="5"/>
        <v>1.2</v>
      </c>
      <c r="J37" s="16">
        <v>0</v>
      </c>
      <c r="K37" s="16">
        <f t="shared" ref="K37:K68" si="8">SUM(I37+H37+J37)</f>
        <v>1.2</v>
      </c>
      <c r="L37" s="33">
        <v>14.356451612903225</v>
      </c>
      <c r="M37" s="34">
        <f t="shared" ref="M37:M68" si="9">K37+L37</f>
        <v>15.556451612903224</v>
      </c>
      <c r="N37" s="35">
        <f t="shared" si="6"/>
        <v>0</v>
      </c>
      <c r="O37" s="36">
        <f t="shared" ref="O37:O68" si="10">M37-N37</f>
        <v>15.556451612903224</v>
      </c>
      <c r="P37" s="4"/>
      <c r="Q37" s="4"/>
      <c r="R37" s="4"/>
    </row>
    <row r="38" spans="1:24" s="2" customFormat="1" ht="18.75">
      <c r="A38" s="13">
        <v>208</v>
      </c>
      <c r="B38" s="13">
        <v>92129464</v>
      </c>
      <c r="C38" s="222" t="s">
        <v>401</v>
      </c>
      <c r="D38" s="334"/>
      <c r="E38" s="16">
        <v>3</v>
      </c>
      <c r="F38" s="16">
        <v>1</v>
      </c>
      <c r="G38" s="57" t="s">
        <v>187</v>
      </c>
      <c r="H38" s="18">
        <f t="shared" si="7"/>
        <v>3.5</v>
      </c>
      <c r="I38" s="16">
        <f t="shared" ref="I38:I69" si="11">F38*$T$14</f>
        <v>1.2</v>
      </c>
      <c r="J38" s="16">
        <v>0</v>
      </c>
      <c r="K38" s="16">
        <f t="shared" si="8"/>
        <v>4.7</v>
      </c>
      <c r="L38" s="33">
        <v>10.612499999999994</v>
      </c>
      <c r="M38" s="34">
        <f t="shared" si="9"/>
        <v>15.312499999999993</v>
      </c>
      <c r="N38" s="35">
        <f t="shared" si="6"/>
        <v>0</v>
      </c>
      <c r="O38" s="36">
        <f t="shared" si="10"/>
        <v>15.312499999999993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191</v>
      </c>
      <c r="B39" s="13">
        <v>1037173857</v>
      </c>
      <c r="C39" s="222" t="s">
        <v>382</v>
      </c>
      <c r="D39" s="334"/>
      <c r="E39" s="16">
        <v>2</v>
      </c>
      <c r="F39" s="16">
        <v>1</v>
      </c>
      <c r="G39" s="57" t="s">
        <v>187</v>
      </c>
      <c r="H39" s="18">
        <f t="shared" si="7"/>
        <v>2</v>
      </c>
      <c r="I39" s="16">
        <f t="shared" si="11"/>
        <v>1.2</v>
      </c>
      <c r="J39" s="16">
        <v>0</v>
      </c>
      <c r="K39" s="16">
        <f t="shared" si="8"/>
        <v>3.2</v>
      </c>
      <c r="L39" s="33">
        <v>11.399999999999995</v>
      </c>
      <c r="M39" s="34">
        <f t="shared" si="9"/>
        <v>14.599999999999994</v>
      </c>
      <c r="N39" s="35">
        <f t="shared" si="6"/>
        <v>0</v>
      </c>
      <c r="O39" s="36">
        <f t="shared" si="10"/>
        <v>14.599999999999994</v>
      </c>
      <c r="P39" s="4"/>
      <c r="Q39" s="4"/>
      <c r="R39" s="4"/>
    </row>
    <row r="40" spans="1:24" ht="18.75">
      <c r="A40" s="13">
        <v>219</v>
      </c>
      <c r="B40" s="13">
        <v>1128309198</v>
      </c>
      <c r="C40" s="222" t="s">
        <v>426</v>
      </c>
      <c r="D40" s="345"/>
      <c r="E40" s="16">
        <v>2</v>
      </c>
      <c r="F40" s="16">
        <v>1</v>
      </c>
      <c r="G40" s="57" t="s">
        <v>187</v>
      </c>
      <c r="H40" s="18">
        <f t="shared" si="7"/>
        <v>2</v>
      </c>
      <c r="I40" s="16">
        <f t="shared" si="11"/>
        <v>1.2</v>
      </c>
      <c r="J40" s="16">
        <v>0</v>
      </c>
      <c r="K40" s="16">
        <f t="shared" si="8"/>
        <v>3.2</v>
      </c>
      <c r="L40" s="33">
        <v>11.224999999999998</v>
      </c>
      <c r="M40" s="34">
        <f t="shared" si="9"/>
        <v>14.424999999999997</v>
      </c>
      <c r="N40" s="35">
        <f t="shared" si="6"/>
        <v>0</v>
      </c>
      <c r="O40" s="36">
        <f t="shared" si="10"/>
        <v>14.424999999999997</v>
      </c>
      <c r="P40" s="4"/>
      <c r="Q40" s="4"/>
      <c r="R40" s="4"/>
    </row>
    <row r="41" spans="1:24" ht="18.75">
      <c r="A41" s="13">
        <v>210</v>
      </c>
      <c r="B41" s="13">
        <v>1675792665</v>
      </c>
      <c r="C41" s="222" t="s">
        <v>403</v>
      </c>
      <c r="D41" s="334"/>
      <c r="E41" s="16">
        <v>1</v>
      </c>
      <c r="F41" s="16">
        <v>1</v>
      </c>
      <c r="G41" s="57" t="s">
        <v>187</v>
      </c>
      <c r="H41" s="18">
        <f t="shared" si="7"/>
        <v>1</v>
      </c>
      <c r="I41" s="16">
        <f t="shared" si="11"/>
        <v>1.2</v>
      </c>
      <c r="J41" s="16">
        <v>0</v>
      </c>
      <c r="K41" s="16">
        <f t="shared" si="8"/>
        <v>2.2000000000000002</v>
      </c>
      <c r="L41" s="33">
        <v>12.224999999999994</v>
      </c>
      <c r="M41" s="34">
        <f t="shared" si="9"/>
        <v>14.424999999999994</v>
      </c>
      <c r="N41" s="35">
        <f t="shared" si="6"/>
        <v>0</v>
      </c>
      <c r="O41" s="36">
        <f t="shared" si="10"/>
        <v>14.424999999999994</v>
      </c>
      <c r="P41" s="4"/>
      <c r="Q41" s="4"/>
      <c r="R41" s="4"/>
    </row>
    <row r="42" spans="1:24" ht="18.75">
      <c r="A42" s="14">
        <v>10</v>
      </c>
      <c r="B42" s="13">
        <v>2108977014</v>
      </c>
      <c r="C42" s="222" t="s">
        <v>353</v>
      </c>
      <c r="D42" s="222" t="s">
        <v>49</v>
      </c>
      <c r="E42" s="16">
        <v>3</v>
      </c>
      <c r="F42" s="16">
        <v>1</v>
      </c>
      <c r="G42" s="57" t="s">
        <v>187</v>
      </c>
      <c r="H42" s="18">
        <f t="shared" si="7"/>
        <v>3.5</v>
      </c>
      <c r="I42" s="16">
        <f t="shared" si="11"/>
        <v>1.2</v>
      </c>
      <c r="J42" s="16">
        <v>0</v>
      </c>
      <c r="K42" s="16">
        <f t="shared" si="8"/>
        <v>4.7</v>
      </c>
      <c r="L42" s="33">
        <v>9.68</v>
      </c>
      <c r="M42" s="34">
        <f t="shared" si="9"/>
        <v>14.379999999999999</v>
      </c>
      <c r="N42" s="35">
        <f t="shared" si="6"/>
        <v>0</v>
      </c>
      <c r="O42" s="36">
        <f t="shared" si="10"/>
        <v>14.379999999999999</v>
      </c>
      <c r="P42" s="18"/>
      <c r="Q42" s="18"/>
      <c r="R42" s="18"/>
    </row>
    <row r="43" spans="1:24" ht="18.75">
      <c r="A43" s="13">
        <v>194</v>
      </c>
      <c r="B43" s="13">
        <v>648785109</v>
      </c>
      <c r="C43" s="222" t="s">
        <v>385</v>
      </c>
      <c r="D43" s="334"/>
      <c r="E43" s="16">
        <v>1</v>
      </c>
      <c r="F43" s="16">
        <v>1</v>
      </c>
      <c r="G43" s="57" t="s">
        <v>187</v>
      </c>
      <c r="H43" s="18">
        <f t="shared" si="7"/>
        <v>1</v>
      </c>
      <c r="I43" s="16">
        <f t="shared" si="11"/>
        <v>1.2</v>
      </c>
      <c r="J43" s="16">
        <v>0</v>
      </c>
      <c r="K43" s="16">
        <f t="shared" si="8"/>
        <v>2.2000000000000002</v>
      </c>
      <c r="L43" s="33">
        <v>11.900000000000002</v>
      </c>
      <c r="M43" s="34">
        <f t="shared" si="9"/>
        <v>14.100000000000001</v>
      </c>
      <c r="N43" s="35">
        <f t="shared" si="6"/>
        <v>0</v>
      </c>
      <c r="O43" s="36">
        <f t="shared" si="10"/>
        <v>14.100000000000001</v>
      </c>
      <c r="P43" s="4"/>
      <c r="Q43" s="4"/>
      <c r="R43" s="4"/>
    </row>
    <row r="44" spans="1:24" ht="18.75">
      <c r="A44" s="14">
        <v>103</v>
      </c>
      <c r="B44" s="13">
        <v>1540443440</v>
      </c>
      <c r="C44" s="223" t="s">
        <v>326</v>
      </c>
      <c r="D44" s="287" t="s">
        <v>193</v>
      </c>
      <c r="E44" s="16">
        <v>2</v>
      </c>
      <c r="F44" s="16">
        <v>1</v>
      </c>
      <c r="G44" s="57" t="s">
        <v>187</v>
      </c>
      <c r="H44" s="18">
        <f t="shared" si="7"/>
        <v>2</v>
      </c>
      <c r="I44" s="16">
        <f t="shared" si="11"/>
        <v>1.2</v>
      </c>
      <c r="J44" s="16">
        <v>0</v>
      </c>
      <c r="K44" s="16">
        <f t="shared" si="8"/>
        <v>3.2</v>
      </c>
      <c r="L44" s="33">
        <v>10.637499999999999</v>
      </c>
      <c r="M44" s="34">
        <f t="shared" si="9"/>
        <v>13.837499999999999</v>
      </c>
      <c r="N44" s="35">
        <f>VLOOKUP(G43,$S$3:$T$10,2,FALSE)</f>
        <v>0</v>
      </c>
      <c r="O44" s="36">
        <f t="shared" si="10"/>
        <v>13.837499999999999</v>
      </c>
      <c r="P44" s="18"/>
      <c r="Q44" s="18"/>
      <c r="R44" s="18"/>
    </row>
    <row r="45" spans="1:24" ht="18.75">
      <c r="A45" s="13">
        <v>203</v>
      </c>
      <c r="B45" s="13">
        <v>382695365</v>
      </c>
      <c r="C45" s="222" t="s">
        <v>393</v>
      </c>
      <c r="D45" s="334"/>
      <c r="E45" s="16">
        <v>2</v>
      </c>
      <c r="F45" s="16">
        <v>0</v>
      </c>
      <c r="G45" s="57" t="s">
        <v>187</v>
      </c>
      <c r="H45" s="18">
        <f t="shared" si="7"/>
        <v>2</v>
      </c>
      <c r="I45" s="16">
        <f t="shared" si="11"/>
        <v>0</v>
      </c>
      <c r="J45" s="16">
        <v>0</v>
      </c>
      <c r="K45" s="16">
        <f t="shared" si="8"/>
        <v>2</v>
      </c>
      <c r="L45" s="33">
        <v>11.73</v>
      </c>
      <c r="M45" s="34">
        <f t="shared" si="9"/>
        <v>13.73</v>
      </c>
      <c r="N45" s="35">
        <f>VLOOKUP(G45,$S$3:$T$10,2,FALSE)</f>
        <v>0</v>
      </c>
      <c r="O45" s="36">
        <f t="shared" si="10"/>
        <v>13.73</v>
      </c>
      <c r="P45" s="4"/>
      <c r="Q45" s="4"/>
      <c r="R45" s="4"/>
    </row>
    <row r="46" spans="1:24" ht="20.25">
      <c r="A46" s="13">
        <v>213</v>
      </c>
      <c r="B46" s="13">
        <v>311361673</v>
      </c>
      <c r="C46" s="222" t="s">
        <v>349</v>
      </c>
      <c r="D46" s="2"/>
      <c r="E46" s="16">
        <v>0</v>
      </c>
      <c r="F46" s="16">
        <v>1</v>
      </c>
      <c r="G46" s="57" t="s">
        <v>187</v>
      </c>
      <c r="H46" s="18">
        <f t="shared" si="7"/>
        <v>0</v>
      </c>
      <c r="I46" s="16">
        <f t="shared" si="11"/>
        <v>1.2</v>
      </c>
      <c r="J46" s="16">
        <v>0</v>
      </c>
      <c r="K46" s="16">
        <f t="shared" si="8"/>
        <v>1.2</v>
      </c>
      <c r="L46" s="33">
        <v>12.349999999999994</v>
      </c>
      <c r="M46" s="34">
        <f t="shared" si="9"/>
        <v>13.549999999999994</v>
      </c>
      <c r="N46" s="35">
        <f>VLOOKUP(G46,$S$3:$T$10,2,FALSE)</f>
        <v>0</v>
      </c>
      <c r="O46" s="36">
        <f t="shared" si="10"/>
        <v>13.549999999999994</v>
      </c>
      <c r="P46" s="4"/>
      <c r="Q46" s="4"/>
      <c r="R46" s="4"/>
    </row>
    <row r="47" spans="1:24" ht="18.75">
      <c r="A47" s="13">
        <v>174</v>
      </c>
      <c r="B47" s="13">
        <v>775720958</v>
      </c>
      <c r="C47" s="222" t="s">
        <v>397</v>
      </c>
      <c r="D47" s="222" t="s">
        <v>327</v>
      </c>
      <c r="E47" s="16">
        <v>2</v>
      </c>
      <c r="F47" s="16">
        <v>0</v>
      </c>
      <c r="G47" s="57" t="s">
        <v>187</v>
      </c>
      <c r="H47" s="18">
        <f t="shared" si="7"/>
        <v>2</v>
      </c>
      <c r="I47" s="16">
        <f t="shared" si="11"/>
        <v>0</v>
      </c>
      <c r="J47" s="16">
        <v>0</v>
      </c>
      <c r="K47" s="16">
        <f t="shared" si="8"/>
        <v>2</v>
      </c>
      <c r="L47" s="33">
        <v>11.512499999999996</v>
      </c>
      <c r="M47" s="34">
        <f t="shared" si="9"/>
        <v>13.512499999999996</v>
      </c>
      <c r="N47" s="35">
        <f>VLOOKUP(G47,$S$3:$T$10,2,FALSE)</f>
        <v>0</v>
      </c>
      <c r="O47" s="36">
        <f t="shared" si="10"/>
        <v>13.512499999999996</v>
      </c>
      <c r="P47" s="4"/>
      <c r="Q47" s="4"/>
      <c r="R47" s="4"/>
    </row>
    <row r="48" spans="1:24" ht="18.75">
      <c r="A48" s="13">
        <v>215</v>
      </c>
      <c r="B48" s="13">
        <v>289805855</v>
      </c>
      <c r="C48" s="222" t="s">
        <v>417</v>
      </c>
      <c r="D48" s="2"/>
      <c r="E48" s="16">
        <v>0</v>
      </c>
      <c r="F48" s="16">
        <v>0</v>
      </c>
      <c r="G48" s="57" t="s">
        <v>187</v>
      </c>
      <c r="H48" s="18">
        <f t="shared" si="7"/>
        <v>0</v>
      </c>
      <c r="I48" s="16">
        <f t="shared" si="11"/>
        <v>0</v>
      </c>
      <c r="J48" s="16">
        <v>0</v>
      </c>
      <c r="K48" s="16">
        <f t="shared" si="8"/>
        <v>0</v>
      </c>
      <c r="L48" s="33">
        <v>12.955016129032252</v>
      </c>
      <c r="M48" s="34">
        <f t="shared" si="9"/>
        <v>12.955016129032252</v>
      </c>
      <c r="N48" s="35">
        <f>VLOOKUP(G48,$S$3:$T$10,2,FALSE)</f>
        <v>0</v>
      </c>
      <c r="O48" s="36">
        <f t="shared" si="10"/>
        <v>12.955016129032252</v>
      </c>
    </row>
    <row r="49" spans="1:18" ht="18.75">
      <c r="A49" s="13">
        <v>188</v>
      </c>
      <c r="B49" s="13">
        <v>1504984957</v>
      </c>
      <c r="C49" s="222" t="s">
        <v>379</v>
      </c>
      <c r="D49" s="334"/>
      <c r="E49" s="16">
        <v>0</v>
      </c>
      <c r="F49" s="16">
        <v>0</v>
      </c>
      <c r="G49" s="57" t="s">
        <v>187</v>
      </c>
      <c r="H49" s="18">
        <f t="shared" si="7"/>
        <v>0</v>
      </c>
      <c r="I49" s="16">
        <f t="shared" si="11"/>
        <v>0</v>
      </c>
      <c r="J49" s="16">
        <v>0</v>
      </c>
      <c r="K49" s="16">
        <f t="shared" si="8"/>
        <v>0</v>
      </c>
      <c r="L49" s="33">
        <v>12.262499999999996</v>
      </c>
      <c r="M49" s="34">
        <f t="shared" si="9"/>
        <v>12.262499999999996</v>
      </c>
      <c r="N49" s="35">
        <f>VLOOKUP(G48,$S$3:$T$10,2,FALSE)</f>
        <v>0</v>
      </c>
      <c r="O49" s="36">
        <f t="shared" si="10"/>
        <v>12.262499999999996</v>
      </c>
    </row>
    <row r="50" spans="1:18" ht="18.75">
      <c r="A50" s="13">
        <v>167</v>
      </c>
      <c r="B50" s="13">
        <v>1173807161</v>
      </c>
      <c r="C50" s="222" t="s">
        <v>324</v>
      </c>
      <c r="D50" s="335"/>
      <c r="E50" s="16">
        <v>0</v>
      </c>
      <c r="F50" s="16">
        <v>0</v>
      </c>
      <c r="G50" s="57" t="s">
        <v>187</v>
      </c>
      <c r="H50" s="18">
        <f t="shared" si="7"/>
        <v>0</v>
      </c>
      <c r="I50" s="16">
        <f t="shared" si="11"/>
        <v>0</v>
      </c>
      <c r="J50" s="16">
        <v>0</v>
      </c>
      <c r="K50" s="16">
        <f t="shared" si="8"/>
        <v>0</v>
      </c>
      <c r="L50" s="33">
        <v>11.499999999999998</v>
      </c>
      <c r="M50" s="34">
        <f t="shared" si="9"/>
        <v>11.499999999999998</v>
      </c>
      <c r="N50" s="35">
        <f t="shared" ref="N50:N64" si="12">VLOOKUP(G50,$S$3:$T$10,2,FALSE)</f>
        <v>0</v>
      </c>
      <c r="O50" s="36">
        <f t="shared" si="10"/>
        <v>11.499999999999998</v>
      </c>
    </row>
    <row r="51" spans="1:18" ht="18.75">
      <c r="A51" s="13">
        <v>179</v>
      </c>
      <c r="B51" s="13">
        <v>1412638269</v>
      </c>
      <c r="C51" s="223" t="s">
        <v>224</v>
      </c>
      <c r="D51" s="334"/>
      <c r="E51" s="16">
        <v>0</v>
      </c>
      <c r="F51" s="16">
        <v>1</v>
      </c>
      <c r="G51" s="57" t="s">
        <v>187</v>
      </c>
      <c r="H51" s="18">
        <f t="shared" si="7"/>
        <v>0</v>
      </c>
      <c r="I51" s="16">
        <f t="shared" si="11"/>
        <v>1.2</v>
      </c>
      <c r="J51" s="16">
        <v>0</v>
      </c>
      <c r="K51" s="16">
        <f t="shared" si="8"/>
        <v>1.2</v>
      </c>
      <c r="L51" s="33">
        <v>10.079999999999997</v>
      </c>
      <c r="M51" s="34">
        <f t="shared" si="9"/>
        <v>11.279999999999996</v>
      </c>
      <c r="N51" s="35">
        <f t="shared" si="12"/>
        <v>0</v>
      </c>
      <c r="O51" s="36">
        <f t="shared" si="10"/>
        <v>11.279999999999996</v>
      </c>
    </row>
    <row r="52" spans="1:18" ht="18.75">
      <c r="A52" s="13">
        <v>192</v>
      </c>
      <c r="B52" s="13">
        <v>1725281178</v>
      </c>
      <c r="C52" s="222" t="s">
        <v>383</v>
      </c>
      <c r="D52" s="334"/>
      <c r="E52" s="16">
        <v>0</v>
      </c>
      <c r="F52" s="16">
        <v>0</v>
      </c>
      <c r="G52" s="57" t="s">
        <v>187</v>
      </c>
      <c r="H52" s="18">
        <f t="shared" si="7"/>
        <v>0</v>
      </c>
      <c r="I52" s="16">
        <f t="shared" si="11"/>
        <v>0</v>
      </c>
      <c r="J52" s="16">
        <v>0</v>
      </c>
      <c r="K52" s="16">
        <f t="shared" si="8"/>
        <v>0</v>
      </c>
      <c r="L52" s="33">
        <v>9.7000000000000028</v>
      </c>
      <c r="M52" s="34">
        <f t="shared" si="9"/>
        <v>9.7000000000000028</v>
      </c>
      <c r="N52" s="35">
        <f t="shared" si="12"/>
        <v>0</v>
      </c>
      <c r="O52" s="36">
        <f t="shared" si="10"/>
        <v>9.7000000000000028</v>
      </c>
    </row>
    <row r="53" spans="1:18" ht="18.75">
      <c r="A53" s="13">
        <v>138</v>
      </c>
      <c r="B53" s="13">
        <v>1440730282</v>
      </c>
      <c r="C53" s="222" t="s">
        <v>366</v>
      </c>
      <c r="D53" s="222" t="s">
        <v>258</v>
      </c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11"/>
        <v>0</v>
      </c>
      <c r="J53" s="16">
        <v>0</v>
      </c>
      <c r="K53" s="16">
        <f t="shared" si="8"/>
        <v>0</v>
      </c>
      <c r="L53" s="33">
        <v>9.6000000000000014</v>
      </c>
      <c r="M53" s="34">
        <f t="shared" si="9"/>
        <v>9.6000000000000014</v>
      </c>
      <c r="N53" s="35">
        <f t="shared" si="12"/>
        <v>0</v>
      </c>
      <c r="O53" s="36">
        <f t="shared" si="10"/>
        <v>9.6000000000000014</v>
      </c>
      <c r="P53" s="64"/>
      <c r="Q53" s="64"/>
      <c r="R53" s="67"/>
    </row>
    <row r="54" spans="1:18" ht="18.75">
      <c r="A54" s="13">
        <v>211</v>
      </c>
      <c r="B54" s="13">
        <v>1030769255</v>
      </c>
      <c r="C54" s="222" t="s">
        <v>404</v>
      </c>
      <c r="D54" s="334"/>
      <c r="E54" s="16">
        <v>0</v>
      </c>
      <c r="F54" s="16">
        <v>0</v>
      </c>
      <c r="G54" s="57" t="s">
        <v>187</v>
      </c>
      <c r="H54" s="18">
        <f t="shared" si="7"/>
        <v>0</v>
      </c>
      <c r="I54" s="16">
        <f t="shared" si="11"/>
        <v>0</v>
      </c>
      <c r="J54" s="16">
        <v>0</v>
      </c>
      <c r="K54" s="16">
        <f t="shared" si="8"/>
        <v>0</v>
      </c>
      <c r="L54" s="33">
        <v>8.4625000000000021</v>
      </c>
      <c r="M54" s="34">
        <f t="shared" si="9"/>
        <v>8.4625000000000021</v>
      </c>
      <c r="N54" s="35">
        <f t="shared" si="12"/>
        <v>0</v>
      </c>
      <c r="O54" s="36">
        <f t="shared" si="10"/>
        <v>8.4625000000000021</v>
      </c>
    </row>
    <row r="55" spans="1:18" ht="18.75">
      <c r="A55" s="13">
        <v>141</v>
      </c>
      <c r="B55" s="13">
        <v>1190305158</v>
      </c>
      <c r="C55" s="222" t="s">
        <v>261</v>
      </c>
      <c r="D55" s="224"/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11"/>
        <v>0</v>
      </c>
      <c r="J55" s="16">
        <v>0</v>
      </c>
      <c r="K55" s="16">
        <f t="shared" si="8"/>
        <v>0</v>
      </c>
      <c r="L55" s="33">
        <v>8.3125</v>
      </c>
      <c r="M55" s="34">
        <f t="shared" si="9"/>
        <v>8.3125</v>
      </c>
      <c r="N55" s="35">
        <f t="shared" si="12"/>
        <v>0</v>
      </c>
      <c r="O55" s="36">
        <f t="shared" si="10"/>
        <v>8.3125</v>
      </c>
      <c r="P55" s="64"/>
      <c r="Q55" s="64"/>
      <c r="R55" s="67"/>
    </row>
    <row r="56" spans="1:18" ht="18.75">
      <c r="A56" s="13">
        <v>212</v>
      </c>
      <c r="B56" s="13">
        <v>2133045883</v>
      </c>
      <c r="C56" s="222" t="s">
        <v>405</v>
      </c>
      <c r="D56" s="334"/>
      <c r="E56" s="16">
        <v>0</v>
      </c>
      <c r="F56" s="16">
        <v>0</v>
      </c>
      <c r="G56" s="57" t="s">
        <v>187</v>
      </c>
      <c r="H56" s="18">
        <f t="shared" si="7"/>
        <v>0</v>
      </c>
      <c r="I56" s="16">
        <f t="shared" si="11"/>
        <v>0</v>
      </c>
      <c r="J56" s="16">
        <v>0</v>
      </c>
      <c r="K56" s="16">
        <f t="shared" si="8"/>
        <v>0</v>
      </c>
      <c r="L56" s="33">
        <v>7.2249999999999979</v>
      </c>
      <c r="M56" s="34">
        <f t="shared" si="9"/>
        <v>7.2249999999999979</v>
      </c>
      <c r="N56" s="35">
        <f t="shared" si="12"/>
        <v>0</v>
      </c>
      <c r="O56" s="36">
        <f t="shared" si="10"/>
        <v>7.2249999999999979</v>
      </c>
    </row>
    <row r="57" spans="1:18" ht="18.75">
      <c r="A57" s="13">
        <v>144</v>
      </c>
      <c r="B57" s="13">
        <v>1763923855</v>
      </c>
      <c r="C57" s="222" t="s">
        <v>269</v>
      </c>
      <c r="D57" s="224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11"/>
        <v>0</v>
      </c>
      <c r="J57" s="16">
        <v>0</v>
      </c>
      <c r="K57" s="16">
        <f t="shared" si="8"/>
        <v>0</v>
      </c>
      <c r="L57" s="33">
        <v>6.8</v>
      </c>
      <c r="M57" s="34">
        <f t="shared" si="9"/>
        <v>6.8</v>
      </c>
      <c r="N57" s="35">
        <f t="shared" si="12"/>
        <v>0</v>
      </c>
      <c r="O57" s="36">
        <f t="shared" si="10"/>
        <v>6.8</v>
      </c>
    </row>
    <row r="58" spans="1:18" ht="18.75">
      <c r="A58" s="13">
        <v>206</v>
      </c>
      <c r="B58" s="13">
        <v>1835375380</v>
      </c>
      <c r="C58" s="222" t="s">
        <v>396</v>
      </c>
      <c r="D58" s="334"/>
      <c r="E58" s="16">
        <v>0</v>
      </c>
      <c r="F58" s="16">
        <v>0</v>
      </c>
      <c r="G58" s="57" t="s">
        <v>187</v>
      </c>
      <c r="H58" s="18">
        <f t="shared" si="7"/>
        <v>0</v>
      </c>
      <c r="I58" s="16">
        <f t="shared" si="11"/>
        <v>0</v>
      </c>
      <c r="J58" s="16">
        <v>0</v>
      </c>
      <c r="K58" s="16">
        <f t="shared" si="8"/>
        <v>0</v>
      </c>
      <c r="L58" s="33">
        <v>6.6749999999999998</v>
      </c>
      <c r="M58" s="34">
        <f t="shared" si="9"/>
        <v>6.6749999999999998</v>
      </c>
      <c r="N58" s="35">
        <f t="shared" si="12"/>
        <v>0</v>
      </c>
      <c r="O58" s="36">
        <f t="shared" si="10"/>
        <v>6.6749999999999998</v>
      </c>
    </row>
    <row r="59" spans="1:18" ht="18.75">
      <c r="A59" s="14">
        <v>15</v>
      </c>
      <c r="B59" s="13">
        <v>388960345</v>
      </c>
      <c r="C59" s="223" t="s">
        <v>59</v>
      </c>
      <c r="D59" s="224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11"/>
        <v>0</v>
      </c>
      <c r="J59" s="16">
        <v>0</v>
      </c>
      <c r="K59" s="16">
        <f t="shared" si="8"/>
        <v>0</v>
      </c>
      <c r="L59" s="33">
        <v>6.5375000000000014</v>
      </c>
      <c r="M59" s="34">
        <f t="shared" si="9"/>
        <v>6.5375000000000014</v>
      </c>
      <c r="N59" s="35">
        <f t="shared" si="12"/>
        <v>0</v>
      </c>
      <c r="O59" s="36">
        <f t="shared" si="10"/>
        <v>6.5375000000000014</v>
      </c>
      <c r="P59" s="64"/>
      <c r="Q59" s="64"/>
      <c r="R59" s="64"/>
    </row>
    <row r="60" spans="1:18" ht="18.75">
      <c r="A60" s="13">
        <v>148</v>
      </c>
      <c r="B60" s="13">
        <v>1579518877</v>
      </c>
      <c r="C60" s="222" t="s">
        <v>274</v>
      </c>
      <c r="D60" s="224"/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11"/>
        <v>0</v>
      </c>
      <c r="J60" s="16">
        <v>0</v>
      </c>
      <c r="K60" s="16">
        <f t="shared" si="8"/>
        <v>0</v>
      </c>
      <c r="L60" s="33">
        <v>6.4499999999999993</v>
      </c>
      <c r="M60" s="34">
        <f t="shared" si="9"/>
        <v>6.4499999999999993</v>
      </c>
      <c r="N60" s="35">
        <f t="shared" si="12"/>
        <v>0</v>
      </c>
      <c r="O60" s="36">
        <f t="shared" si="10"/>
        <v>6.4499999999999993</v>
      </c>
    </row>
    <row r="61" spans="1:18" ht="18.75">
      <c r="A61" s="13">
        <v>130</v>
      </c>
      <c r="B61" s="13">
        <v>1957463045</v>
      </c>
      <c r="C61" s="222" t="s">
        <v>409</v>
      </c>
      <c r="D61" s="222" t="s">
        <v>238</v>
      </c>
      <c r="E61" s="16">
        <v>0</v>
      </c>
      <c r="F61" s="16">
        <v>0</v>
      </c>
      <c r="G61" s="57" t="s">
        <v>187</v>
      </c>
      <c r="H61" s="18">
        <f t="shared" si="7"/>
        <v>0</v>
      </c>
      <c r="I61" s="16">
        <f t="shared" si="11"/>
        <v>0</v>
      </c>
      <c r="J61" s="16">
        <v>0</v>
      </c>
      <c r="K61" s="16">
        <f t="shared" si="8"/>
        <v>0</v>
      </c>
      <c r="L61" s="33">
        <v>5.8500000000000023</v>
      </c>
      <c r="M61" s="34">
        <f t="shared" si="9"/>
        <v>5.8500000000000023</v>
      </c>
      <c r="N61" s="35">
        <f t="shared" si="12"/>
        <v>0</v>
      </c>
      <c r="O61" s="36">
        <f t="shared" si="10"/>
        <v>5.8500000000000023</v>
      </c>
      <c r="P61" s="64"/>
      <c r="Q61" s="64"/>
      <c r="R61" s="67"/>
    </row>
    <row r="62" spans="1:18" ht="18.75">
      <c r="A62" s="13">
        <v>201</v>
      </c>
      <c r="B62" s="13">
        <v>251334814</v>
      </c>
      <c r="C62" s="222" t="s">
        <v>391</v>
      </c>
      <c r="D62" s="334"/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11"/>
        <v>0</v>
      </c>
      <c r="J62" s="16">
        <v>0</v>
      </c>
      <c r="K62" s="16">
        <f t="shared" si="8"/>
        <v>0</v>
      </c>
      <c r="L62" s="33">
        <v>5.5</v>
      </c>
      <c r="M62" s="34">
        <f t="shared" si="9"/>
        <v>5.5</v>
      </c>
      <c r="N62" s="35">
        <f t="shared" si="12"/>
        <v>0</v>
      </c>
      <c r="O62" s="36">
        <f t="shared" si="10"/>
        <v>5.5</v>
      </c>
    </row>
    <row r="63" spans="1:18" ht="18.75">
      <c r="A63" s="14">
        <v>58</v>
      </c>
      <c r="B63" s="13">
        <v>1875367946</v>
      </c>
      <c r="C63" s="223" t="s">
        <v>121</v>
      </c>
      <c r="D63" s="14"/>
      <c r="E63" s="16">
        <v>0</v>
      </c>
      <c r="F63" s="16">
        <v>0</v>
      </c>
      <c r="G63" s="57" t="s">
        <v>187</v>
      </c>
      <c r="H63" s="18">
        <f t="shared" si="7"/>
        <v>0</v>
      </c>
      <c r="I63" s="16">
        <f t="shared" si="11"/>
        <v>0</v>
      </c>
      <c r="J63" s="16">
        <v>0</v>
      </c>
      <c r="K63" s="16">
        <f t="shared" si="8"/>
        <v>0</v>
      </c>
      <c r="L63" s="33">
        <v>5.3749999999999964</v>
      </c>
      <c r="M63" s="34">
        <f t="shared" si="9"/>
        <v>5.3749999999999964</v>
      </c>
      <c r="N63" s="35">
        <f t="shared" si="12"/>
        <v>0</v>
      </c>
      <c r="O63" s="36">
        <f t="shared" si="10"/>
        <v>5.3749999999999964</v>
      </c>
    </row>
    <row r="64" spans="1:18" ht="18.75">
      <c r="A64" s="13">
        <v>152</v>
      </c>
      <c r="B64" s="13">
        <v>808637979</v>
      </c>
      <c r="C64" s="222" t="s">
        <v>288</v>
      </c>
      <c r="D64" s="222" t="s">
        <v>277</v>
      </c>
      <c r="E64" s="16">
        <v>0</v>
      </c>
      <c r="F64" s="16">
        <v>0</v>
      </c>
      <c r="G64" s="57" t="s">
        <v>187</v>
      </c>
      <c r="H64" s="18">
        <f t="shared" si="7"/>
        <v>0</v>
      </c>
      <c r="I64" s="16">
        <f t="shared" si="11"/>
        <v>0</v>
      </c>
      <c r="J64" s="16">
        <v>0</v>
      </c>
      <c r="K64" s="16">
        <f t="shared" si="8"/>
        <v>0</v>
      </c>
      <c r="L64" s="33">
        <v>5.14</v>
      </c>
      <c r="M64" s="34">
        <f t="shared" si="9"/>
        <v>5.14</v>
      </c>
      <c r="N64" s="35">
        <f t="shared" si="12"/>
        <v>0</v>
      </c>
      <c r="O64" s="36">
        <f t="shared" si="10"/>
        <v>5.14</v>
      </c>
    </row>
    <row r="65" spans="1:18" ht="18.75">
      <c r="A65" s="14">
        <v>120</v>
      </c>
      <c r="B65" s="13">
        <v>171422146</v>
      </c>
      <c r="C65" s="222" t="s">
        <v>363</v>
      </c>
      <c r="D65" s="222" t="s">
        <v>246</v>
      </c>
      <c r="E65" s="16">
        <v>0</v>
      </c>
      <c r="F65" s="16">
        <v>0</v>
      </c>
      <c r="G65" s="57" t="s">
        <v>187</v>
      </c>
      <c r="H65" s="18">
        <f t="shared" si="7"/>
        <v>0</v>
      </c>
      <c r="I65" s="16">
        <f t="shared" si="11"/>
        <v>0</v>
      </c>
      <c r="J65" s="16">
        <v>0</v>
      </c>
      <c r="K65" s="16">
        <f t="shared" si="8"/>
        <v>0</v>
      </c>
      <c r="L65" s="33">
        <v>4.899999999999995</v>
      </c>
      <c r="M65" s="34">
        <f t="shared" si="9"/>
        <v>4.899999999999995</v>
      </c>
      <c r="N65" s="35">
        <f>VLOOKUP(G64,$S$3:$T$10,2,FALSE)</f>
        <v>0</v>
      </c>
      <c r="O65" s="36">
        <f t="shared" si="10"/>
        <v>4.899999999999995</v>
      </c>
      <c r="P65" s="64"/>
      <c r="Q65" s="64"/>
      <c r="R65" s="86"/>
    </row>
    <row r="66" spans="1:18" ht="18.75">
      <c r="A66" s="13">
        <v>199</v>
      </c>
      <c r="B66" s="13">
        <v>1190213504</v>
      </c>
      <c r="C66" s="222" t="s">
        <v>400</v>
      </c>
      <c r="D66" s="334"/>
      <c r="E66" s="16">
        <v>0</v>
      </c>
      <c r="F66" s="16">
        <v>0</v>
      </c>
      <c r="G66" s="57" t="s">
        <v>187</v>
      </c>
      <c r="H66" s="18">
        <f t="shared" si="7"/>
        <v>0</v>
      </c>
      <c r="I66" s="16">
        <f t="shared" si="11"/>
        <v>0</v>
      </c>
      <c r="J66" s="16">
        <v>0</v>
      </c>
      <c r="K66" s="16">
        <f t="shared" si="8"/>
        <v>0</v>
      </c>
      <c r="L66" s="33">
        <v>4.8</v>
      </c>
      <c r="M66" s="34">
        <f t="shared" si="9"/>
        <v>4.8</v>
      </c>
      <c r="N66" s="35">
        <f t="shared" ref="N66:N71" si="13">VLOOKUP(G66,$S$3:$T$10,2,FALSE)</f>
        <v>0</v>
      </c>
      <c r="O66" s="36">
        <f t="shared" si="10"/>
        <v>4.8</v>
      </c>
    </row>
    <row r="67" spans="1:18" ht="18.75">
      <c r="A67" s="14">
        <v>33</v>
      </c>
      <c r="B67" s="13">
        <v>1006436515</v>
      </c>
      <c r="C67" s="222" t="s">
        <v>355</v>
      </c>
      <c r="D67" s="222" t="s">
        <v>79</v>
      </c>
      <c r="E67" s="16">
        <v>0</v>
      </c>
      <c r="F67" s="16">
        <v>0</v>
      </c>
      <c r="G67" s="57" t="s">
        <v>187</v>
      </c>
      <c r="H67" s="18">
        <f t="shared" si="7"/>
        <v>0</v>
      </c>
      <c r="I67" s="16">
        <f t="shared" si="11"/>
        <v>0</v>
      </c>
      <c r="J67" s="16">
        <v>0</v>
      </c>
      <c r="K67" s="16">
        <f t="shared" si="8"/>
        <v>0</v>
      </c>
      <c r="L67" s="33">
        <v>3.45</v>
      </c>
      <c r="M67" s="34">
        <f t="shared" si="9"/>
        <v>3.45</v>
      </c>
      <c r="N67" s="35">
        <f t="shared" si="13"/>
        <v>0</v>
      </c>
      <c r="O67" s="36">
        <f t="shared" si="10"/>
        <v>3.45</v>
      </c>
      <c r="P67" s="64"/>
      <c r="Q67" s="64"/>
    </row>
    <row r="68" spans="1:18" ht="18.75">
      <c r="A68" s="13">
        <v>143</v>
      </c>
      <c r="B68" s="13">
        <v>1963007427</v>
      </c>
      <c r="C68" s="222" t="s">
        <v>367</v>
      </c>
      <c r="D68" s="222" t="s">
        <v>270</v>
      </c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11"/>
        <v>0</v>
      </c>
      <c r="J68" s="16">
        <v>0</v>
      </c>
      <c r="K68" s="16">
        <f t="shared" si="8"/>
        <v>0</v>
      </c>
      <c r="L68" s="33">
        <v>3.3374999999999995</v>
      </c>
      <c r="M68" s="34">
        <f t="shared" si="9"/>
        <v>3.3374999999999995</v>
      </c>
      <c r="N68" s="35">
        <f t="shared" si="13"/>
        <v>0</v>
      </c>
      <c r="O68" s="36">
        <f t="shared" si="10"/>
        <v>3.3374999999999995</v>
      </c>
      <c r="P68" s="64"/>
      <c r="Q68" s="64"/>
      <c r="R68" s="67"/>
    </row>
    <row r="69" spans="1:18" ht="18.75">
      <c r="A69" s="13">
        <v>200</v>
      </c>
      <c r="B69" s="13">
        <v>967589156</v>
      </c>
      <c r="C69" s="222" t="s">
        <v>390</v>
      </c>
      <c r="D69" s="334"/>
      <c r="E69" s="16">
        <v>0</v>
      </c>
      <c r="F69" s="16">
        <v>0</v>
      </c>
      <c r="G69" s="57" t="s">
        <v>187</v>
      </c>
      <c r="H69" s="18">
        <f t="shared" ref="H69:H87" si="14">E69+IF(E69&gt;2,(E69-2)*0.5,0)</f>
        <v>0</v>
      </c>
      <c r="I69" s="16">
        <f t="shared" si="11"/>
        <v>0</v>
      </c>
      <c r="J69" s="16">
        <v>0</v>
      </c>
      <c r="K69" s="16">
        <f t="shared" ref="K69:K87" si="15">SUM(I69+H69+J69)</f>
        <v>0</v>
      </c>
      <c r="L69" s="33">
        <v>2.0499999999999998</v>
      </c>
      <c r="M69" s="34">
        <f t="shared" ref="M69:M87" si="16">K69+L69</f>
        <v>2.0499999999999998</v>
      </c>
      <c r="N69" s="35">
        <f t="shared" si="13"/>
        <v>0</v>
      </c>
      <c r="O69" s="36">
        <f t="shared" ref="O69:O87" si="17">M69-N69</f>
        <v>2.0499999999999998</v>
      </c>
    </row>
    <row r="70" spans="1:18" ht="18.75">
      <c r="A70" s="13">
        <v>207</v>
      </c>
      <c r="B70" s="13">
        <v>721273803</v>
      </c>
      <c r="C70" s="226" t="s">
        <v>399</v>
      </c>
      <c r="D70" s="334"/>
      <c r="E70" s="16">
        <v>0</v>
      </c>
      <c r="F70" s="16">
        <v>0</v>
      </c>
      <c r="G70" s="57" t="s">
        <v>187</v>
      </c>
      <c r="H70" s="18">
        <f t="shared" si="14"/>
        <v>0</v>
      </c>
      <c r="I70" s="16">
        <f t="shared" ref="I70:I87" si="18">F70*$T$14</f>
        <v>0</v>
      </c>
      <c r="J70" s="16">
        <v>0</v>
      </c>
      <c r="K70" s="16">
        <f t="shared" si="15"/>
        <v>0</v>
      </c>
      <c r="L70" s="33">
        <v>1.425</v>
      </c>
      <c r="M70" s="34">
        <f t="shared" si="16"/>
        <v>1.425</v>
      </c>
      <c r="N70" s="35">
        <f t="shared" si="13"/>
        <v>0</v>
      </c>
      <c r="O70" s="36">
        <f t="shared" si="17"/>
        <v>1.425</v>
      </c>
    </row>
    <row r="71" spans="1:18" ht="18.75">
      <c r="A71" s="13">
        <v>204</v>
      </c>
      <c r="B71" s="13">
        <v>1449474852</v>
      </c>
      <c r="C71" s="222" t="s">
        <v>394</v>
      </c>
      <c r="D71" s="334"/>
      <c r="E71" s="16">
        <v>0</v>
      </c>
      <c r="F71" s="16">
        <v>0</v>
      </c>
      <c r="G71" s="57" t="s">
        <v>187</v>
      </c>
      <c r="H71" s="18">
        <f t="shared" si="14"/>
        <v>0</v>
      </c>
      <c r="I71" s="16">
        <f t="shared" si="18"/>
        <v>0</v>
      </c>
      <c r="J71" s="16">
        <v>0</v>
      </c>
      <c r="K71" s="16">
        <f t="shared" si="15"/>
        <v>0</v>
      </c>
      <c r="L71" s="33">
        <v>1</v>
      </c>
      <c r="M71" s="34">
        <f t="shared" si="16"/>
        <v>1</v>
      </c>
      <c r="N71" s="35">
        <f t="shared" si="13"/>
        <v>0</v>
      </c>
      <c r="O71" s="36">
        <f t="shared" si="17"/>
        <v>1</v>
      </c>
    </row>
    <row r="72" spans="1:18" ht="18.75">
      <c r="A72" s="13">
        <v>193</v>
      </c>
      <c r="B72" s="13">
        <v>2125731287</v>
      </c>
      <c r="C72" s="222" t="s">
        <v>384</v>
      </c>
      <c r="D72" s="334"/>
      <c r="E72" s="16">
        <v>0</v>
      </c>
      <c r="F72" s="16">
        <v>0</v>
      </c>
      <c r="G72" s="57" t="s">
        <v>187</v>
      </c>
      <c r="H72" s="18">
        <f t="shared" si="14"/>
        <v>0</v>
      </c>
      <c r="I72" s="16">
        <f t="shared" si="18"/>
        <v>0</v>
      </c>
      <c r="J72" s="16">
        <v>0</v>
      </c>
      <c r="K72" s="16">
        <f t="shared" si="15"/>
        <v>0</v>
      </c>
      <c r="L72" s="33">
        <v>0.77499999999999947</v>
      </c>
      <c r="M72" s="34">
        <f t="shared" si="16"/>
        <v>0.77499999999999947</v>
      </c>
      <c r="N72" s="35">
        <f>VLOOKUP(G71,$S$3:$T$10,2,FALSE)</f>
        <v>0</v>
      </c>
      <c r="O72" s="36">
        <f t="shared" si="17"/>
        <v>0.77499999999999947</v>
      </c>
    </row>
    <row r="73" spans="1:18" ht="18.75">
      <c r="A73" s="14">
        <v>122</v>
      </c>
      <c r="B73" s="13">
        <v>1940099728</v>
      </c>
      <c r="C73" s="223" t="s">
        <v>228</v>
      </c>
      <c r="D73" s="224"/>
      <c r="E73" s="16">
        <v>0</v>
      </c>
      <c r="F73" s="16">
        <v>0</v>
      </c>
      <c r="G73" s="57" t="s">
        <v>187</v>
      </c>
      <c r="H73" s="18">
        <f t="shared" si="14"/>
        <v>0</v>
      </c>
      <c r="I73" s="16">
        <f t="shared" si="18"/>
        <v>0</v>
      </c>
      <c r="J73" s="16">
        <v>0</v>
      </c>
      <c r="K73" s="16">
        <f t="shared" si="15"/>
        <v>0</v>
      </c>
      <c r="L73" s="33">
        <v>0.4</v>
      </c>
      <c r="M73" s="34">
        <f t="shared" si="16"/>
        <v>0.4</v>
      </c>
      <c r="N73" s="35">
        <f t="shared" ref="N73:N87" si="19">VLOOKUP(G73,$S$3:$T$10,2,FALSE)</f>
        <v>0</v>
      </c>
      <c r="O73" s="36">
        <f t="shared" si="17"/>
        <v>0.4</v>
      </c>
      <c r="P73" s="64"/>
      <c r="Q73" s="64"/>
      <c r="R73" s="67"/>
    </row>
    <row r="74" spans="1:18" ht="18.75">
      <c r="A74" s="14">
        <v>34</v>
      </c>
      <c r="B74" s="13">
        <v>2021794494</v>
      </c>
      <c r="C74" s="223" t="s">
        <v>80</v>
      </c>
      <c r="D74" s="224"/>
      <c r="E74" s="16">
        <v>0</v>
      </c>
      <c r="F74" s="16">
        <v>0</v>
      </c>
      <c r="G74" s="57" t="s">
        <v>187</v>
      </c>
      <c r="H74" s="18">
        <f t="shared" si="14"/>
        <v>0</v>
      </c>
      <c r="I74" s="16">
        <f t="shared" si="18"/>
        <v>0</v>
      </c>
      <c r="J74" s="16">
        <v>0</v>
      </c>
      <c r="K74" s="16">
        <f t="shared" si="15"/>
        <v>0</v>
      </c>
      <c r="L74" s="33">
        <v>0</v>
      </c>
      <c r="M74" s="34">
        <f t="shared" si="16"/>
        <v>0</v>
      </c>
      <c r="N74" s="35">
        <f t="shared" si="19"/>
        <v>0</v>
      </c>
      <c r="O74" s="36">
        <f t="shared" si="17"/>
        <v>0</v>
      </c>
      <c r="P74" s="64"/>
      <c r="Q74" s="64"/>
      <c r="R74" s="67"/>
    </row>
    <row r="75" spans="1:18" ht="18.75">
      <c r="A75" s="13">
        <v>170</v>
      </c>
      <c r="B75" s="13">
        <v>1659068972</v>
      </c>
      <c r="C75" s="222" t="s">
        <v>320</v>
      </c>
      <c r="D75" s="334"/>
      <c r="E75" s="16">
        <v>0</v>
      </c>
      <c r="F75" s="16">
        <v>0</v>
      </c>
      <c r="G75" s="57" t="s">
        <v>187</v>
      </c>
      <c r="H75" s="18">
        <f t="shared" si="14"/>
        <v>0</v>
      </c>
      <c r="I75" s="16">
        <f t="shared" si="18"/>
        <v>0</v>
      </c>
      <c r="J75" s="16">
        <v>0</v>
      </c>
      <c r="K75" s="16">
        <f t="shared" si="15"/>
        <v>0</v>
      </c>
      <c r="L75" s="33">
        <v>0</v>
      </c>
      <c r="M75" s="34">
        <f t="shared" si="16"/>
        <v>0</v>
      </c>
      <c r="N75" s="35">
        <f t="shared" si="19"/>
        <v>0</v>
      </c>
      <c r="O75" s="36">
        <f t="shared" si="17"/>
        <v>0</v>
      </c>
    </row>
    <row r="76" spans="1:18" ht="18.75">
      <c r="A76" s="13">
        <v>118</v>
      </c>
      <c r="B76" s="13">
        <v>2018112397</v>
      </c>
      <c r="C76" s="222" t="s">
        <v>342</v>
      </c>
      <c r="D76" s="222" t="s">
        <v>290</v>
      </c>
      <c r="E76" s="16">
        <v>0</v>
      </c>
      <c r="F76" s="16">
        <v>0</v>
      </c>
      <c r="G76" s="57" t="s">
        <v>187</v>
      </c>
      <c r="H76" s="18">
        <f t="shared" si="14"/>
        <v>0</v>
      </c>
      <c r="I76" s="16">
        <f t="shared" si="18"/>
        <v>0</v>
      </c>
      <c r="J76" s="16">
        <v>0</v>
      </c>
      <c r="K76" s="16">
        <f t="shared" si="15"/>
        <v>0</v>
      </c>
      <c r="L76" s="33">
        <v>0</v>
      </c>
      <c r="M76" s="34">
        <f t="shared" si="16"/>
        <v>0</v>
      </c>
      <c r="N76" s="35">
        <f t="shared" si="19"/>
        <v>0</v>
      </c>
      <c r="O76" s="36">
        <f t="shared" si="17"/>
        <v>0</v>
      </c>
      <c r="P76" s="64"/>
      <c r="Q76" s="64"/>
      <c r="R76" s="86"/>
    </row>
    <row r="77" spans="1:18" ht="18.75">
      <c r="A77" s="14">
        <v>1</v>
      </c>
      <c r="B77" s="13">
        <v>1782151946</v>
      </c>
      <c r="C77" s="222" t="s">
        <v>351</v>
      </c>
      <c r="D77" s="222" t="s">
        <v>26</v>
      </c>
      <c r="E77" s="16">
        <v>0</v>
      </c>
      <c r="F77" s="16">
        <v>0</v>
      </c>
      <c r="G77" s="57" t="s">
        <v>187</v>
      </c>
      <c r="H77" s="18">
        <f t="shared" si="14"/>
        <v>0</v>
      </c>
      <c r="I77" s="16">
        <f t="shared" si="18"/>
        <v>0</v>
      </c>
      <c r="J77" s="16">
        <v>0</v>
      </c>
      <c r="K77" s="16">
        <f t="shared" si="15"/>
        <v>0</v>
      </c>
      <c r="L77" s="33">
        <v>0</v>
      </c>
      <c r="M77" s="34">
        <f t="shared" si="16"/>
        <v>0</v>
      </c>
      <c r="N77" s="35">
        <f t="shared" si="19"/>
        <v>0</v>
      </c>
      <c r="O77" s="36">
        <f t="shared" si="17"/>
        <v>0</v>
      </c>
      <c r="P77" s="64"/>
      <c r="Q77" s="64"/>
      <c r="R77" s="64"/>
    </row>
    <row r="78" spans="1:18" ht="18.75">
      <c r="A78" s="14">
        <v>43</v>
      </c>
      <c r="B78" s="13">
        <v>1853818182</v>
      </c>
      <c r="C78" s="223" t="s">
        <v>356</v>
      </c>
      <c r="D78" s="222" t="s">
        <v>89</v>
      </c>
      <c r="E78" s="16">
        <v>0</v>
      </c>
      <c r="F78" s="16">
        <v>0</v>
      </c>
      <c r="G78" s="57" t="s">
        <v>187</v>
      </c>
      <c r="H78" s="18">
        <f t="shared" si="14"/>
        <v>0</v>
      </c>
      <c r="I78" s="16">
        <f t="shared" si="18"/>
        <v>0</v>
      </c>
      <c r="J78" s="16">
        <v>0</v>
      </c>
      <c r="K78" s="16">
        <f t="shared" si="15"/>
        <v>0</v>
      </c>
      <c r="L78" s="33">
        <v>0</v>
      </c>
      <c r="M78" s="34">
        <f t="shared" si="16"/>
        <v>0</v>
      </c>
      <c r="N78" s="35">
        <f t="shared" si="19"/>
        <v>0</v>
      </c>
      <c r="O78" s="36">
        <f t="shared" si="17"/>
        <v>0</v>
      </c>
      <c r="P78" s="64"/>
      <c r="Q78" s="64"/>
    </row>
    <row r="79" spans="1:18" ht="18.75">
      <c r="A79" s="13">
        <v>169</v>
      </c>
      <c r="B79" s="13">
        <v>1280938546</v>
      </c>
      <c r="C79" s="222" t="s">
        <v>370</v>
      </c>
      <c r="D79" s="335"/>
      <c r="E79" s="16">
        <v>0</v>
      </c>
      <c r="F79" s="16">
        <v>0</v>
      </c>
      <c r="G79" s="57" t="s">
        <v>187</v>
      </c>
      <c r="H79" s="18">
        <f t="shared" si="14"/>
        <v>0</v>
      </c>
      <c r="I79" s="16">
        <f t="shared" si="18"/>
        <v>0</v>
      </c>
      <c r="J79" s="16">
        <v>0</v>
      </c>
      <c r="K79" s="16">
        <f t="shared" si="15"/>
        <v>0</v>
      </c>
      <c r="L79" s="33">
        <v>0</v>
      </c>
      <c r="M79" s="34">
        <f t="shared" si="16"/>
        <v>0</v>
      </c>
      <c r="N79" s="35">
        <f t="shared" si="19"/>
        <v>0</v>
      </c>
      <c r="O79" s="36">
        <f t="shared" si="17"/>
        <v>0</v>
      </c>
    </row>
    <row r="80" spans="1:18" ht="18.75">
      <c r="A80" s="13">
        <v>127</v>
      </c>
      <c r="B80" s="13">
        <v>615908706</v>
      </c>
      <c r="C80" s="222" t="s">
        <v>364</v>
      </c>
      <c r="D80" s="224" t="s">
        <v>240</v>
      </c>
      <c r="E80" s="16">
        <v>0</v>
      </c>
      <c r="F80" s="16">
        <v>0</v>
      </c>
      <c r="G80" s="57" t="s">
        <v>187</v>
      </c>
      <c r="H80" s="18">
        <f t="shared" si="14"/>
        <v>0</v>
      </c>
      <c r="I80" s="16">
        <f t="shared" si="18"/>
        <v>0</v>
      </c>
      <c r="J80" s="16">
        <v>0</v>
      </c>
      <c r="K80" s="16">
        <f t="shared" si="15"/>
        <v>0</v>
      </c>
      <c r="L80" s="33">
        <v>0</v>
      </c>
      <c r="M80" s="34">
        <f t="shared" si="16"/>
        <v>0</v>
      </c>
      <c r="N80" s="35">
        <f t="shared" si="19"/>
        <v>0</v>
      </c>
      <c r="O80" s="36">
        <f t="shared" si="17"/>
        <v>0</v>
      </c>
      <c r="P80" s="64"/>
      <c r="Q80" s="64"/>
      <c r="R80" s="67"/>
    </row>
    <row r="81" spans="1:18" ht="18.75">
      <c r="A81" s="13">
        <v>155</v>
      </c>
      <c r="B81" s="13">
        <v>1532576874</v>
      </c>
      <c r="C81" s="222" t="s">
        <v>368</v>
      </c>
      <c r="D81" s="222" t="s">
        <v>283</v>
      </c>
      <c r="E81" s="16">
        <v>0</v>
      </c>
      <c r="F81" s="16">
        <v>0</v>
      </c>
      <c r="G81" s="57" t="s">
        <v>187</v>
      </c>
      <c r="H81" s="18">
        <f t="shared" si="14"/>
        <v>0</v>
      </c>
      <c r="I81" s="16">
        <f t="shared" si="18"/>
        <v>0</v>
      </c>
      <c r="J81" s="16">
        <v>0</v>
      </c>
      <c r="K81" s="16">
        <f t="shared" si="15"/>
        <v>0</v>
      </c>
      <c r="L81" s="33">
        <v>0</v>
      </c>
      <c r="M81" s="34">
        <f t="shared" si="16"/>
        <v>0</v>
      </c>
      <c r="N81" s="35">
        <f t="shared" si="19"/>
        <v>0</v>
      </c>
      <c r="O81" s="36">
        <f t="shared" si="17"/>
        <v>0</v>
      </c>
    </row>
    <row r="82" spans="1:18" ht="18.75">
      <c r="A82" s="14">
        <v>53</v>
      </c>
      <c r="B82" s="13">
        <v>500959924</v>
      </c>
      <c r="C82" s="222" t="s">
        <v>359</v>
      </c>
      <c r="D82" s="224" t="s">
        <v>99</v>
      </c>
      <c r="E82" s="16">
        <v>0</v>
      </c>
      <c r="F82" s="16">
        <v>0</v>
      </c>
      <c r="G82" s="57" t="s">
        <v>187</v>
      </c>
      <c r="H82" s="18">
        <f t="shared" si="14"/>
        <v>0</v>
      </c>
      <c r="I82" s="16">
        <f t="shared" si="18"/>
        <v>0</v>
      </c>
      <c r="J82" s="16">
        <v>0</v>
      </c>
      <c r="K82" s="16">
        <f t="shared" si="15"/>
        <v>0</v>
      </c>
      <c r="L82" s="33">
        <v>0</v>
      </c>
      <c r="M82" s="34">
        <f t="shared" si="16"/>
        <v>0</v>
      </c>
      <c r="N82" s="35">
        <f t="shared" si="19"/>
        <v>0</v>
      </c>
      <c r="O82" s="36">
        <f t="shared" si="17"/>
        <v>0</v>
      </c>
      <c r="P82" s="64"/>
      <c r="Q82" s="64"/>
      <c r="R82" s="64"/>
    </row>
    <row r="83" spans="1:18" ht="18.75">
      <c r="A83" s="13">
        <v>176</v>
      </c>
      <c r="B83" s="13">
        <v>128748910</v>
      </c>
      <c r="C83" s="222" t="s">
        <v>328</v>
      </c>
      <c r="D83" s="334"/>
      <c r="E83" s="16">
        <v>0</v>
      </c>
      <c r="F83" s="16">
        <v>0</v>
      </c>
      <c r="G83" s="57" t="s">
        <v>187</v>
      </c>
      <c r="H83" s="18">
        <f t="shared" si="14"/>
        <v>0</v>
      </c>
      <c r="I83" s="16">
        <f t="shared" si="18"/>
        <v>0</v>
      </c>
      <c r="J83" s="16">
        <v>0</v>
      </c>
      <c r="K83" s="16">
        <f t="shared" si="15"/>
        <v>0</v>
      </c>
      <c r="L83" s="33">
        <v>0</v>
      </c>
      <c r="M83" s="34">
        <f t="shared" si="16"/>
        <v>0</v>
      </c>
      <c r="N83" s="35">
        <f t="shared" si="19"/>
        <v>0</v>
      </c>
      <c r="O83" s="36">
        <f t="shared" si="17"/>
        <v>0</v>
      </c>
    </row>
    <row r="84" spans="1:18" ht="18.75">
      <c r="A84" s="13">
        <v>181</v>
      </c>
      <c r="B84" s="13">
        <v>1467442697</v>
      </c>
      <c r="C84" s="222" t="s">
        <v>341</v>
      </c>
      <c r="D84" s="334"/>
      <c r="E84" s="16">
        <v>0</v>
      </c>
      <c r="F84" s="16">
        <v>0</v>
      </c>
      <c r="G84" s="57" t="s">
        <v>187</v>
      </c>
      <c r="H84" s="18">
        <f t="shared" si="14"/>
        <v>0</v>
      </c>
      <c r="I84" s="16">
        <f t="shared" si="18"/>
        <v>0</v>
      </c>
      <c r="J84" s="16">
        <v>0</v>
      </c>
      <c r="K84" s="16">
        <f t="shared" si="15"/>
        <v>0</v>
      </c>
      <c r="L84" s="33">
        <v>0</v>
      </c>
      <c r="M84" s="34">
        <f t="shared" si="16"/>
        <v>0</v>
      </c>
      <c r="N84" s="35">
        <f t="shared" si="19"/>
        <v>0</v>
      </c>
      <c r="O84" s="36">
        <f t="shared" si="17"/>
        <v>0</v>
      </c>
    </row>
    <row r="85" spans="1:18" ht="18.75">
      <c r="A85" s="13">
        <v>164</v>
      </c>
      <c r="B85" s="13">
        <v>1005320430</v>
      </c>
      <c r="C85" s="222" t="s">
        <v>294</v>
      </c>
      <c r="D85" s="335"/>
      <c r="E85" s="16">
        <v>0</v>
      </c>
      <c r="F85" s="16">
        <v>0</v>
      </c>
      <c r="G85" s="57" t="s">
        <v>187</v>
      </c>
      <c r="H85" s="18">
        <f t="shared" si="14"/>
        <v>0</v>
      </c>
      <c r="I85" s="16">
        <f t="shared" si="18"/>
        <v>0</v>
      </c>
      <c r="J85" s="16">
        <v>0</v>
      </c>
      <c r="K85" s="16">
        <f t="shared" si="15"/>
        <v>0</v>
      </c>
      <c r="L85" s="33">
        <v>0</v>
      </c>
      <c r="M85" s="34">
        <f t="shared" si="16"/>
        <v>0</v>
      </c>
      <c r="N85" s="35">
        <f t="shared" si="19"/>
        <v>0</v>
      </c>
      <c r="O85" s="36">
        <f t="shared" si="17"/>
        <v>0</v>
      </c>
    </row>
    <row r="86" spans="1:18" ht="18.75">
      <c r="A86" s="13">
        <v>173</v>
      </c>
      <c r="B86" s="13">
        <v>1106175185</v>
      </c>
      <c r="C86" s="222" t="s">
        <v>329</v>
      </c>
      <c r="D86" s="334"/>
      <c r="E86" s="16">
        <v>0</v>
      </c>
      <c r="F86" s="16">
        <v>0</v>
      </c>
      <c r="G86" s="57" t="s">
        <v>187</v>
      </c>
      <c r="H86" s="18">
        <f t="shared" si="14"/>
        <v>0</v>
      </c>
      <c r="I86" s="16">
        <f t="shared" si="18"/>
        <v>0</v>
      </c>
      <c r="J86" s="16">
        <v>0</v>
      </c>
      <c r="K86" s="16">
        <f t="shared" si="15"/>
        <v>0</v>
      </c>
      <c r="L86" s="33">
        <v>0</v>
      </c>
      <c r="M86" s="34">
        <f t="shared" si="16"/>
        <v>0</v>
      </c>
      <c r="N86" s="35">
        <f t="shared" si="19"/>
        <v>0</v>
      </c>
      <c r="O86" s="36">
        <f t="shared" si="17"/>
        <v>0</v>
      </c>
    </row>
    <row r="87" spans="1:18" ht="18.75">
      <c r="A87" s="13">
        <v>180</v>
      </c>
      <c r="B87" s="13">
        <v>24633249</v>
      </c>
      <c r="C87" s="223" t="s">
        <v>339</v>
      </c>
      <c r="D87" s="334"/>
      <c r="E87" s="16">
        <v>0</v>
      </c>
      <c r="F87" s="16">
        <v>0</v>
      </c>
      <c r="G87" s="57" t="s">
        <v>187</v>
      </c>
      <c r="H87" s="18">
        <f t="shared" si="14"/>
        <v>0</v>
      </c>
      <c r="I87" s="16">
        <f t="shared" si="18"/>
        <v>0</v>
      </c>
      <c r="J87" s="16">
        <v>0</v>
      </c>
      <c r="K87" s="16">
        <f t="shared" si="15"/>
        <v>0</v>
      </c>
      <c r="L87" s="33">
        <v>-3.125</v>
      </c>
      <c r="M87" s="34">
        <f t="shared" si="16"/>
        <v>-3.125</v>
      </c>
      <c r="N87" s="35">
        <f t="shared" si="19"/>
        <v>0</v>
      </c>
      <c r="O87" s="36">
        <f t="shared" si="17"/>
        <v>-3.125</v>
      </c>
    </row>
  </sheetData>
  <autoFilter ref="A4:R87" xr:uid="{00000000-0009-0000-0000-00002E000000}">
    <sortState xmlns:xlrd2="http://schemas.microsoft.com/office/spreadsheetml/2017/richdata2" ref="A5:R87">
      <sortCondition descending="1" ref="M4:M87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7">
    <cfRule type="cellIs" dxfId="65" priority="2" operator="lessThan">
      <formula>1</formula>
    </cfRule>
  </conditionalFormatting>
  <conditionalFormatting sqref="J80:J87">
    <cfRule type="cellIs" dxfId="64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8127-3FAB-4FA2-A202-97B223032532}">
  <sheetPr codeName="Sheet68"/>
  <dimension ref="A1:X87"/>
  <sheetViews>
    <sheetView zoomScale="85" zoomScaleNormal="85" workbookViewId="0">
      <selection activeCell="O5" sqref="O5:O87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活动中心2021年1月9日分包贡献明细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356"/>
      <c r="Q1" s="356"/>
      <c r="R1" s="356"/>
      <c r="S1" s="38" t="s">
        <v>104</v>
      </c>
      <c r="T1" s="5">
        <v>64</v>
      </c>
      <c r="U1" s="3"/>
      <c r="V1" s="3"/>
      <c r="W1" s="3"/>
      <c r="X1" s="3"/>
    </row>
    <row r="2" spans="1:24" ht="135" customHeight="1">
      <c r="A2" s="590" t="s">
        <v>423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357"/>
      <c r="Q2" s="357"/>
      <c r="R2" s="357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358" t="s">
        <v>114</v>
      </c>
      <c r="F3" s="359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55"/>
      <c r="Q3" s="355"/>
      <c r="R3" s="355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353" t="s">
        <v>11</v>
      </c>
      <c r="B4" s="354" t="s">
        <v>167</v>
      </c>
      <c r="C4" s="353" t="s">
        <v>12</v>
      </c>
      <c r="D4" s="353" t="s">
        <v>13</v>
      </c>
      <c r="E4" s="11" t="s">
        <v>253</v>
      </c>
      <c r="F4" s="12" t="s">
        <v>424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354" t="s">
        <v>171</v>
      </c>
      <c r="M4" s="32" t="s">
        <v>23</v>
      </c>
      <c r="N4" s="354" t="s">
        <v>22</v>
      </c>
      <c r="O4" s="354" t="s">
        <v>172</v>
      </c>
      <c r="P4" s="354" t="s">
        <v>115</v>
      </c>
      <c r="Q4" s="354" t="s">
        <v>116</v>
      </c>
      <c r="R4" s="354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49</v>
      </c>
      <c r="B5" s="13">
        <v>311361673</v>
      </c>
      <c r="C5" s="223" t="s">
        <v>358</v>
      </c>
      <c r="D5" s="336" t="s">
        <v>95</v>
      </c>
      <c r="E5" s="16">
        <v>0</v>
      </c>
      <c r="F5" s="16">
        <v>0</v>
      </c>
      <c r="G5" s="57" t="s">
        <v>187</v>
      </c>
      <c r="H5" s="18">
        <f t="shared" ref="H5:H36" si="0">E5+IF(E5&gt;2,(E5-2)*0.5,0)</f>
        <v>0</v>
      </c>
      <c r="I5" s="16">
        <f>IF(F5&gt;0,1,0)*$T$14</f>
        <v>0</v>
      </c>
      <c r="J5" s="16">
        <v>0</v>
      </c>
      <c r="K5" s="16">
        <f t="shared" ref="K5:K36" si="1">SUM(I5+H5+J5)</f>
        <v>0</v>
      </c>
      <c r="L5" s="33">
        <v>24.075000000000003</v>
      </c>
      <c r="M5" s="34">
        <f t="shared" ref="M5:M36" si="2">K5+L5</f>
        <v>24.075000000000003</v>
      </c>
      <c r="N5" s="35">
        <f t="shared" ref="N5:N21" si="3">VLOOKUP(G5,$S$3:$T$10,2,FALSE)</f>
        <v>0</v>
      </c>
      <c r="O5" s="36">
        <f t="shared" ref="O5:O36" si="4">M5-N5</f>
        <v>24.075000000000003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3">
        <v>208</v>
      </c>
      <c r="B6" s="13">
        <v>92129464</v>
      </c>
      <c r="C6" s="222" t="s">
        <v>401</v>
      </c>
      <c r="D6" s="334"/>
      <c r="E6" s="16">
        <v>3</v>
      </c>
      <c r="F6" s="16">
        <v>1</v>
      </c>
      <c r="G6" s="19" t="s">
        <v>333</v>
      </c>
      <c r="H6" s="18">
        <f t="shared" si="0"/>
        <v>3.5</v>
      </c>
      <c r="I6" s="16">
        <f t="shared" ref="I6:I37" si="5">F6*$T$14</f>
        <v>1.2</v>
      </c>
      <c r="J6" s="16">
        <v>0</v>
      </c>
      <c r="K6" s="16">
        <f t="shared" si="1"/>
        <v>4.7</v>
      </c>
      <c r="L6" s="33">
        <v>15.312499999999993</v>
      </c>
      <c r="M6" s="34">
        <f t="shared" si="2"/>
        <v>20.012499999999992</v>
      </c>
      <c r="N6" s="35">
        <f t="shared" si="3"/>
        <v>8.125</v>
      </c>
      <c r="O6" s="36">
        <f t="shared" si="4"/>
        <v>11.887499999999992</v>
      </c>
      <c r="P6" s="4"/>
      <c r="Q6" s="4"/>
      <c r="R6" s="4"/>
      <c r="S6" s="23"/>
      <c r="T6" s="44"/>
      <c r="U6" s="46"/>
      <c r="V6" s="46"/>
      <c r="W6" s="46"/>
      <c r="X6" s="46"/>
    </row>
    <row r="7" spans="1:24" s="1" customFormat="1" ht="20.25">
      <c r="A7" s="13">
        <v>213</v>
      </c>
      <c r="B7" s="13">
        <v>311361673</v>
      </c>
      <c r="C7" s="222" t="s">
        <v>349</v>
      </c>
      <c r="D7" s="2"/>
      <c r="E7" s="16">
        <v>4</v>
      </c>
      <c r="F7" s="16">
        <v>1</v>
      </c>
      <c r="G7" s="19" t="s">
        <v>333</v>
      </c>
      <c r="H7" s="18">
        <f t="shared" si="0"/>
        <v>5</v>
      </c>
      <c r="I7" s="16">
        <f t="shared" si="5"/>
        <v>1.2</v>
      </c>
      <c r="J7" s="16">
        <v>0</v>
      </c>
      <c r="K7" s="16">
        <f t="shared" si="1"/>
        <v>6.2</v>
      </c>
      <c r="L7" s="33">
        <v>13.549999999999994</v>
      </c>
      <c r="M7" s="34">
        <f t="shared" si="2"/>
        <v>19.749999999999993</v>
      </c>
      <c r="N7" s="35">
        <f t="shared" si="3"/>
        <v>8.125</v>
      </c>
      <c r="O7" s="36">
        <f t="shared" si="4"/>
        <v>11.624999999999993</v>
      </c>
      <c r="P7" s="4"/>
      <c r="Q7" s="4"/>
      <c r="R7" s="4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3">
        <v>174</v>
      </c>
      <c r="B8" s="13">
        <v>775720958</v>
      </c>
      <c r="C8" s="222" t="s">
        <v>397</v>
      </c>
      <c r="D8" s="222" t="s">
        <v>327</v>
      </c>
      <c r="E8" s="16">
        <v>4</v>
      </c>
      <c r="F8" s="16">
        <v>1</v>
      </c>
      <c r="G8" s="19" t="s">
        <v>333</v>
      </c>
      <c r="H8" s="18">
        <f t="shared" si="0"/>
        <v>5</v>
      </c>
      <c r="I8" s="16">
        <f t="shared" si="5"/>
        <v>1.2</v>
      </c>
      <c r="J8" s="16">
        <v>0</v>
      </c>
      <c r="K8" s="16">
        <f t="shared" si="1"/>
        <v>6.2</v>
      </c>
      <c r="L8" s="33">
        <v>13.512499999999996</v>
      </c>
      <c r="M8" s="34">
        <f t="shared" si="2"/>
        <v>19.712499999999995</v>
      </c>
      <c r="N8" s="35">
        <f t="shared" si="3"/>
        <v>8.125</v>
      </c>
      <c r="O8" s="36">
        <f t="shared" si="4"/>
        <v>11.587499999999995</v>
      </c>
      <c r="P8" s="4"/>
      <c r="Q8" s="4"/>
      <c r="R8" s="4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3">
        <v>215</v>
      </c>
      <c r="B9" s="13">
        <v>289805855</v>
      </c>
      <c r="C9" s="222" t="s">
        <v>417</v>
      </c>
      <c r="D9" s="2"/>
      <c r="E9" s="16">
        <v>4</v>
      </c>
      <c r="F9" s="16">
        <v>1</v>
      </c>
      <c r="G9" s="19" t="s">
        <v>333</v>
      </c>
      <c r="H9" s="18">
        <f t="shared" si="0"/>
        <v>5</v>
      </c>
      <c r="I9" s="16">
        <f t="shared" si="5"/>
        <v>1.2</v>
      </c>
      <c r="J9" s="16">
        <v>0</v>
      </c>
      <c r="K9" s="16">
        <f t="shared" si="1"/>
        <v>6.2</v>
      </c>
      <c r="L9" s="33">
        <v>12.955016129032252</v>
      </c>
      <c r="M9" s="34">
        <f t="shared" si="2"/>
        <v>19.155016129032251</v>
      </c>
      <c r="N9" s="35">
        <f t="shared" si="3"/>
        <v>8.125</v>
      </c>
      <c r="O9" s="36">
        <f t="shared" si="4"/>
        <v>11.030016129032251</v>
      </c>
      <c r="P9" s="4"/>
      <c r="Q9" s="4"/>
      <c r="R9" s="4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3">
        <v>209</v>
      </c>
      <c r="B10" s="13">
        <v>1525950050</v>
      </c>
      <c r="C10" s="222" t="s">
        <v>408</v>
      </c>
      <c r="D10" s="222" t="s">
        <v>402</v>
      </c>
      <c r="E10" s="16">
        <v>2</v>
      </c>
      <c r="F10" s="16">
        <v>1</v>
      </c>
      <c r="G10" s="22" t="s">
        <v>334</v>
      </c>
      <c r="H10" s="18">
        <f t="shared" si="0"/>
        <v>2</v>
      </c>
      <c r="I10" s="16">
        <f t="shared" si="5"/>
        <v>1.2</v>
      </c>
      <c r="J10" s="16">
        <v>0</v>
      </c>
      <c r="K10" s="16">
        <f t="shared" si="1"/>
        <v>3.2</v>
      </c>
      <c r="L10" s="33">
        <v>15.887499999999999</v>
      </c>
      <c r="M10" s="34">
        <f t="shared" si="2"/>
        <v>19.087499999999999</v>
      </c>
      <c r="N10" s="35">
        <f t="shared" si="3"/>
        <v>6.25</v>
      </c>
      <c r="O10" s="36">
        <f t="shared" si="4"/>
        <v>12.837499999999999</v>
      </c>
      <c r="P10" s="4"/>
      <c r="Q10" s="4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4">
        <v>10</v>
      </c>
      <c r="B11" s="13">
        <v>2108977014</v>
      </c>
      <c r="C11" s="222" t="s">
        <v>353</v>
      </c>
      <c r="D11" s="222" t="s">
        <v>49</v>
      </c>
      <c r="E11" s="16">
        <v>3</v>
      </c>
      <c r="F11" s="16">
        <v>1</v>
      </c>
      <c r="G11" s="22" t="s">
        <v>334</v>
      </c>
      <c r="H11" s="18">
        <f t="shared" si="0"/>
        <v>3.5</v>
      </c>
      <c r="I11" s="16">
        <f t="shared" si="5"/>
        <v>1.2</v>
      </c>
      <c r="J11" s="16">
        <v>0</v>
      </c>
      <c r="K11" s="16">
        <f t="shared" si="1"/>
        <v>4.7</v>
      </c>
      <c r="L11" s="33">
        <v>14.379999999999999</v>
      </c>
      <c r="M11" s="34">
        <f t="shared" si="2"/>
        <v>19.079999999999998</v>
      </c>
      <c r="N11" s="35">
        <f t="shared" si="3"/>
        <v>6.25</v>
      </c>
      <c r="O11" s="36">
        <f t="shared" si="4"/>
        <v>12.829999999999998</v>
      </c>
      <c r="P11" s="18"/>
      <c r="Q11" s="18"/>
      <c r="R11" s="18"/>
      <c r="S11" s="50"/>
    </row>
    <row r="12" spans="1:24" s="1" customFormat="1" ht="18.75">
      <c r="A12" s="13">
        <v>194</v>
      </c>
      <c r="B12" s="13">
        <v>648785109</v>
      </c>
      <c r="C12" s="222" t="s">
        <v>385</v>
      </c>
      <c r="D12" s="334"/>
      <c r="E12" s="16">
        <v>2</v>
      </c>
      <c r="F12" s="16">
        <v>1</v>
      </c>
      <c r="G12" s="22" t="s">
        <v>334</v>
      </c>
      <c r="H12" s="18">
        <f t="shared" si="0"/>
        <v>2</v>
      </c>
      <c r="I12" s="16">
        <f t="shared" si="5"/>
        <v>1.2</v>
      </c>
      <c r="J12" s="16">
        <v>0</v>
      </c>
      <c r="K12" s="16">
        <f t="shared" si="1"/>
        <v>3.2</v>
      </c>
      <c r="L12" s="33">
        <v>14.100000000000001</v>
      </c>
      <c r="M12" s="34">
        <f t="shared" si="2"/>
        <v>17.3</v>
      </c>
      <c r="N12" s="35">
        <f t="shared" si="3"/>
        <v>6.25</v>
      </c>
      <c r="O12" s="36">
        <f t="shared" si="4"/>
        <v>11.05</v>
      </c>
      <c r="P12" s="4"/>
      <c r="Q12" s="4"/>
      <c r="R12" s="4"/>
      <c r="S12" s="51" t="s">
        <v>209</v>
      </c>
      <c r="T12" s="1">
        <v>15000</v>
      </c>
    </row>
    <row r="13" spans="1:24" s="2" customFormat="1" ht="18.75">
      <c r="A13" s="13">
        <v>203</v>
      </c>
      <c r="B13" s="13">
        <v>382695365</v>
      </c>
      <c r="C13" s="222" t="s">
        <v>393</v>
      </c>
      <c r="D13" s="334"/>
      <c r="E13" s="16">
        <v>3</v>
      </c>
      <c r="F13" s="16">
        <v>0</v>
      </c>
      <c r="G13" s="22" t="s">
        <v>334</v>
      </c>
      <c r="H13" s="18">
        <f t="shared" si="0"/>
        <v>3.5</v>
      </c>
      <c r="I13" s="16">
        <f t="shared" si="5"/>
        <v>0</v>
      </c>
      <c r="J13" s="16">
        <v>0</v>
      </c>
      <c r="K13" s="16">
        <f t="shared" si="1"/>
        <v>3.5</v>
      </c>
      <c r="L13" s="33">
        <v>13.73</v>
      </c>
      <c r="M13" s="34">
        <f t="shared" si="2"/>
        <v>17.23</v>
      </c>
      <c r="N13" s="35">
        <f t="shared" si="3"/>
        <v>6.25</v>
      </c>
      <c r="O13" s="36">
        <f t="shared" si="4"/>
        <v>10.98</v>
      </c>
      <c r="P13" s="4"/>
      <c r="Q13" s="4"/>
      <c r="R13" s="4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3">
        <v>216</v>
      </c>
      <c r="B14" s="13">
        <v>395700385</v>
      </c>
      <c r="C14" s="222" t="s">
        <v>419</v>
      </c>
      <c r="E14" s="16">
        <v>0</v>
      </c>
      <c r="F14" s="16">
        <v>1</v>
      </c>
      <c r="G14" s="57" t="s">
        <v>187</v>
      </c>
      <c r="H14" s="18">
        <f t="shared" si="0"/>
        <v>0</v>
      </c>
      <c r="I14" s="16">
        <f t="shared" si="5"/>
        <v>1.2</v>
      </c>
      <c r="J14" s="16">
        <v>0</v>
      </c>
      <c r="K14" s="16">
        <f t="shared" si="1"/>
        <v>1.2</v>
      </c>
      <c r="L14" s="33">
        <v>15.556451612903224</v>
      </c>
      <c r="M14" s="34">
        <f t="shared" si="2"/>
        <v>16.756451612903223</v>
      </c>
      <c r="N14" s="35">
        <f t="shared" si="3"/>
        <v>0</v>
      </c>
      <c r="O14" s="36">
        <f t="shared" si="4"/>
        <v>16.756451612903223</v>
      </c>
      <c r="P14" s="4"/>
      <c r="Q14" s="4"/>
      <c r="R14" s="4"/>
      <c r="S14" s="54" t="s">
        <v>256</v>
      </c>
      <c r="T14" s="53">
        <v>1.2</v>
      </c>
      <c r="U14" s="1"/>
      <c r="V14" s="1"/>
      <c r="W14" s="1"/>
      <c r="X14" s="1"/>
    </row>
    <row r="15" spans="1:24" s="2" customFormat="1" ht="18.75">
      <c r="A15" s="13">
        <v>178</v>
      </c>
      <c r="B15" s="13">
        <v>1059185275</v>
      </c>
      <c r="C15" s="222" t="s">
        <v>372</v>
      </c>
      <c r="D15" s="334"/>
      <c r="E15" s="16">
        <v>4</v>
      </c>
      <c r="F15" s="16">
        <v>1</v>
      </c>
      <c r="G15" s="22" t="s">
        <v>334</v>
      </c>
      <c r="H15" s="18">
        <f t="shared" si="0"/>
        <v>5</v>
      </c>
      <c r="I15" s="16">
        <f t="shared" si="5"/>
        <v>1.2</v>
      </c>
      <c r="J15" s="16">
        <v>0</v>
      </c>
      <c r="K15" s="16">
        <f t="shared" si="1"/>
        <v>6.2</v>
      </c>
      <c r="L15" s="33">
        <v>10.499999999999996</v>
      </c>
      <c r="M15" s="34">
        <f t="shared" si="2"/>
        <v>16.699999999999996</v>
      </c>
      <c r="N15" s="35">
        <f t="shared" si="3"/>
        <v>6.25</v>
      </c>
      <c r="O15" s="36">
        <f t="shared" si="4"/>
        <v>10.449999999999996</v>
      </c>
      <c r="P15" s="4"/>
      <c r="Q15" s="4"/>
      <c r="R15" s="4"/>
      <c r="S15" s="1" t="s">
        <v>212</v>
      </c>
      <c r="T15" s="53">
        <v>2021</v>
      </c>
      <c r="U15" s="1"/>
      <c r="V15" s="1"/>
      <c r="W15" s="1"/>
      <c r="X15" s="1"/>
    </row>
    <row r="16" spans="1:24" s="2" customFormat="1" ht="18.75">
      <c r="A16" s="13">
        <v>219</v>
      </c>
      <c r="B16" s="13">
        <v>1128309198</v>
      </c>
      <c r="C16" s="222" t="s">
        <v>426</v>
      </c>
      <c r="D16" s="334"/>
      <c r="E16" s="16">
        <v>1</v>
      </c>
      <c r="F16" s="16">
        <v>1</v>
      </c>
      <c r="G16" s="23" t="s">
        <v>335</v>
      </c>
      <c r="H16" s="18">
        <f t="shared" si="0"/>
        <v>1</v>
      </c>
      <c r="I16" s="16">
        <f t="shared" si="5"/>
        <v>1.2</v>
      </c>
      <c r="J16" s="16">
        <v>0</v>
      </c>
      <c r="K16" s="16">
        <f t="shared" si="1"/>
        <v>2.2000000000000002</v>
      </c>
      <c r="L16" s="33">
        <v>14.424999999999997</v>
      </c>
      <c r="M16" s="34">
        <f t="shared" si="2"/>
        <v>16.624999999999996</v>
      </c>
      <c r="N16" s="35">
        <f t="shared" si="3"/>
        <v>4.375</v>
      </c>
      <c r="O16" s="36">
        <f t="shared" si="4"/>
        <v>12.249999999999996</v>
      </c>
      <c r="P16" s="4"/>
      <c r="Q16" s="4"/>
      <c r="R16" s="4"/>
      <c r="S16" s="1" t="s">
        <v>213</v>
      </c>
      <c r="T16" s="53">
        <v>1</v>
      </c>
      <c r="U16" s="1"/>
      <c r="V16" s="1"/>
      <c r="W16" s="1"/>
      <c r="X16" s="1"/>
    </row>
    <row r="17" spans="1:24" s="2" customFormat="1" ht="18.75">
      <c r="A17" s="13">
        <v>191</v>
      </c>
      <c r="B17" s="13">
        <v>1037173857</v>
      </c>
      <c r="C17" s="222" t="s">
        <v>382</v>
      </c>
      <c r="D17" s="334"/>
      <c r="E17" s="16">
        <v>2</v>
      </c>
      <c r="F17" s="16">
        <v>0</v>
      </c>
      <c r="G17" s="23" t="s">
        <v>335</v>
      </c>
      <c r="H17" s="18">
        <f t="shared" si="0"/>
        <v>2</v>
      </c>
      <c r="I17" s="16">
        <f t="shared" si="5"/>
        <v>0</v>
      </c>
      <c r="J17" s="16">
        <v>0</v>
      </c>
      <c r="K17" s="16">
        <f t="shared" si="1"/>
        <v>2</v>
      </c>
      <c r="L17" s="33">
        <v>14.599999999999994</v>
      </c>
      <c r="M17" s="34">
        <f t="shared" si="2"/>
        <v>16.599999999999994</v>
      </c>
      <c r="N17" s="35">
        <f t="shared" si="3"/>
        <v>4.375</v>
      </c>
      <c r="O17" s="36">
        <f t="shared" si="4"/>
        <v>12.224999999999994</v>
      </c>
      <c r="P17" s="4"/>
      <c r="Q17" s="4"/>
      <c r="R17" s="4"/>
      <c r="S17" s="1" t="s">
        <v>214</v>
      </c>
      <c r="T17" s="53">
        <v>9</v>
      </c>
      <c r="U17" s="1"/>
      <c r="V17" s="1"/>
      <c r="W17" s="1"/>
      <c r="X17" s="1"/>
    </row>
    <row r="18" spans="1:24" s="2" customFormat="1" ht="18.75">
      <c r="A18" s="13">
        <v>205</v>
      </c>
      <c r="B18" s="13">
        <v>141303545</v>
      </c>
      <c r="C18" s="222" t="s">
        <v>395</v>
      </c>
      <c r="D18" s="334"/>
      <c r="E18" s="16">
        <v>4</v>
      </c>
      <c r="F18" s="16">
        <v>1</v>
      </c>
      <c r="G18" s="23" t="s">
        <v>335</v>
      </c>
      <c r="H18" s="18">
        <f t="shared" si="0"/>
        <v>5</v>
      </c>
      <c r="I18" s="16">
        <f t="shared" si="5"/>
        <v>1.2</v>
      </c>
      <c r="J18" s="16">
        <v>0</v>
      </c>
      <c r="K18" s="16">
        <f t="shared" si="1"/>
        <v>6.2</v>
      </c>
      <c r="L18" s="33">
        <v>10.262499999999996</v>
      </c>
      <c r="M18" s="34">
        <f t="shared" si="2"/>
        <v>16.462499999999995</v>
      </c>
      <c r="N18" s="35">
        <f t="shared" si="3"/>
        <v>4.375</v>
      </c>
      <c r="O18" s="36">
        <f t="shared" si="4"/>
        <v>12.087499999999995</v>
      </c>
      <c r="P18" s="4"/>
      <c r="Q18" s="4"/>
      <c r="R18" s="4"/>
      <c r="S18" s="1"/>
      <c r="T18" s="1"/>
      <c r="U18" s="1"/>
      <c r="V18" s="1"/>
      <c r="W18" s="1"/>
      <c r="X18" s="1"/>
    </row>
    <row r="19" spans="1:24" s="2" customFormat="1" ht="18.75">
      <c r="A19" s="13">
        <v>210</v>
      </c>
      <c r="B19" s="13">
        <v>1675792665</v>
      </c>
      <c r="C19" s="222" t="s">
        <v>403</v>
      </c>
      <c r="D19" s="334"/>
      <c r="E19" s="16">
        <v>2</v>
      </c>
      <c r="F19" s="16">
        <v>0</v>
      </c>
      <c r="G19" s="23" t="s">
        <v>335</v>
      </c>
      <c r="H19" s="18">
        <f t="shared" si="0"/>
        <v>2</v>
      </c>
      <c r="I19" s="16">
        <f t="shared" si="5"/>
        <v>0</v>
      </c>
      <c r="J19" s="16">
        <v>0</v>
      </c>
      <c r="K19" s="16">
        <f t="shared" si="1"/>
        <v>2</v>
      </c>
      <c r="L19" s="33">
        <v>14.424999999999994</v>
      </c>
      <c r="M19" s="34">
        <f t="shared" si="2"/>
        <v>16.424999999999994</v>
      </c>
      <c r="N19" s="35">
        <f t="shared" si="3"/>
        <v>4.375</v>
      </c>
      <c r="O19" s="36">
        <f t="shared" si="4"/>
        <v>12.049999999999994</v>
      </c>
      <c r="P19" s="4"/>
      <c r="Q19" s="4"/>
      <c r="R19" s="4"/>
      <c r="S19" s="1"/>
      <c r="T19" s="1"/>
      <c r="U19" s="1"/>
      <c r="V19" s="1"/>
      <c r="W19" s="1"/>
      <c r="X19" s="1"/>
    </row>
    <row r="20" spans="1:24" s="2" customFormat="1" ht="20.25">
      <c r="A20" s="13">
        <v>220</v>
      </c>
      <c r="B20" s="13">
        <v>353335311</v>
      </c>
      <c r="C20" s="222" t="s">
        <v>427</v>
      </c>
      <c r="D20" s="224"/>
      <c r="E20" s="16">
        <v>4</v>
      </c>
      <c r="F20" s="16">
        <v>1</v>
      </c>
      <c r="G20" s="23" t="s">
        <v>335</v>
      </c>
      <c r="H20" s="18">
        <f t="shared" si="0"/>
        <v>5</v>
      </c>
      <c r="I20" s="16">
        <f t="shared" si="5"/>
        <v>1.2</v>
      </c>
      <c r="J20" s="16">
        <v>0</v>
      </c>
      <c r="K20" s="16">
        <f t="shared" si="1"/>
        <v>6.2</v>
      </c>
      <c r="L20" s="33">
        <v>10.187304687499999</v>
      </c>
      <c r="M20" s="34">
        <f t="shared" si="2"/>
        <v>16.387304687499999</v>
      </c>
      <c r="N20" s="35">
        <f t="shared" si="3"/>
        <v>4.375</v>
      </c>
      <c r="O20" s="36">
        <f t="shared" si="4"/>
        <v>12.012304687499999</v>
      </c>
      <c r="P20" s="4"/>
      <c r="Q20" s="4"/>
      <c r="R20" s="4"/>
      <c r="S20" s="1"/>
      <c r="T20" s="1"/>
      <c r="U20" s="1"/>
      <c r="V20" s="1"/>
      <c r="W20" s="1"/>
      <c r="X20" s="1"/>
    </row>
    <row r="21" spans="1:24" s="2" customFormat="1" ht="18.75">
      <c r="A21" s="14">
        <v>26</v>
      </c>
      <c r="B21" s="13">
        <v>1754932067</v>
      </c>
      <c r="C21" s="222" t="s">
        <v>354</v>
      </c>
      <c r="D21" s="222" t="s">
        <v>72</v>
      </c>
      <c r="E21" s="16">
        <v>4</v>
      </c>
      <c r="F21" s="16">
        <v>1</v>
      </c>
      <c r="G21" s="57" t="s">
        <v>187</v>
      </c>
      <c r="H21" s="18">
        <f t="shared" si="0"/>
        <v>5</v>
      </c>
      <c r="I21" s="16">
        <f t="shared" si="5"/>
        <v>1.2</v>
      </c>
      <c r="J21" s="16">
        <v>0</v>
      </c>
      <c r="K21" s="16">
        <f t="shared" si="1"/>
        <v>6.2</v>
      </c>
      <c r="L21" s="33">
        <v>10</v>
      </c>
      <c r="M21" s="34">
        <f t="shared" si="2"/>
        <v>16.2</v>
      </c>
      <c r="N21" s="35">
        <f t="shared" si="3"/>
        <v>0</v>
      </c>
      <c r="O21" s="36">
        <f t="shared" si="4"/>
        <v>16.2</v>
      </c>
      <c r="P21" s="18"/>
      <c r="Q21" s="18"/>
      <c r="R21" s="18"/>
      <c r="S21" s="1"/>
      <c r="T21" s="1"/>
      <c r="U21" s="1"/>
      <c r="V21" s="1"/>
      <c r="W21" s="1"/>
      <c r="X21" s="1"/>
    </row>
    <row r="22" spans="1:24" s="2" customFormat="1" ht="18.75">
      <c r="A22" s="14">
        <v>103</v>
      </c>
      <c r="B22" s="13">
        <v>1540443440</v>
      </c>
      <c r="C22" s="223" t="s">
        <v>326</v>
      </c>
      <c r="D22" s="222" t="s">
        <v>193</v>
      </c>
      <c r="E22" s="16">
        <v>1</v>
      </c>
      <c r="F22" s="16">
        <v>1</v>
      </c>
      <c r="G22" s="57" t="s">
        <v>187</v>
      </c>
      <c r="H22" s="18">
        <f t="shared" si="0"/>
        <v>1</v>
      </c>
      <c r="I22" s="16">
        <f t="shared" si="5"/>
        <v>1.2</v>
      </c>
      <c r="J22" s="16">
        <v>0</v>
      </c>
      <c r="K22" s="16">
        <f t="shared" si="1"/>
        <v>2.2000000000000002</v>
      </c>
      <c r="L22" s="33">
        <v>13.837499999999999</v>
      </c>
      <c r="M22" s="34">
        <f t="shared" si="2"/>
        <v>16.037499999999998</v>
      </c>
      <c r="N22" s="35">
        <f>VLOOKUP(G21,$S$3:$T$10,2,FALSE)</f>
        <v>0</v>
      </c>
      <c r="O22" s="36">
        <f t="shared" si="4"/>
        <v>16.037499999999998</v>
      </c>
      <c r="P22" s="18"/>
      <c r="Q22" s="18"/>
      <c r="R22" s="18"/>
      <c r="S22" s="1"/>
      <c r="T22" s="1"/>
      <c r="U22" s="1"/>
      <c r="V22" s="1"/>
      <c r="W22" s="1"/>
      <c r="X22" s="1"/>
    </row>
    <row r="23" spans="1:24" s="1" customFormat="1" ht="18.75">
      <c r="A23" s="13">
        <v>182</v>
      </c>
      <c r="B23" s="13">
        <v>828260319</v>
      </c>
      <c r="C23" s="222" t="s">
        <v>422</v>
      </c>
      <c r="D23" s="222" t="s">
        <v>413</v>
      </c>
      <c r="E23" s="16">
        <v>4</v>
      </c>
      <c r="F23" s="16">
        <v>1</v>
      </c>
      <c r="G23" s="57" t="s">
        <v>187</v>
      </c>
      <c r="H23" s="18">
        <f t="shared" si="0"/>
        <v>5</v>
      </c>
      <c r="I23" s="16">
        <f t="shared" si="5"/>
        <v>1.2</v>
      </c>
      <c r="J23" s="16">
        <v>0</v>
      </c>
      <c r="K23" s="16">
        <f t="shared" si="1"/>
        <v>6.2</v>
      </c>
      <c r="L23" s="33">
        <v>9.7249999999999979</v>
      </c>
      <c r="M23" s="34">
        <f t="shared" si="2"/>
        <v>15.924999999999997</v>
      </c>
      <c r="N23" s="35">
        <f t="shared" ref="N23:N36" si="6">VLOOKUP(G23,$S$3:$T$10,2,FALSE)</f>
        <v>0</v>
      </c>
      <c r="O23" s="36">
        <f t="shared" si="4"/>
        <v>15.924999999999997</v>
      </c>
      <c r="P23" s="4"/>
      <c r="Q23" s="4"/>
      <c r="R23" s="4"/>
    </row>
    <row r="24" spans="1:24" s="1" customFormat="1" ht="20.25">
      <c r="A24" s="13">
        <v>186</v>
      </c>
      <c r="B24" s="13">
        <v>595953188</v>
      </c>
      <c r="C24" s="222" t="s">
        <v>430</v>
      </c>
      <c r="D24" s="222" t="s">
        <v>429</v>
      </c>
      <c r="E24" s="16">
        <v>0</v>
      </c>
      <c r="F24" s="16">
        <v>0</v>
      </c>
      <c r="G24" s="57" t="s">
        <v>187</v>
      </c>
      <c r="H24" s="18">
        <f t="shared" si="0"/>
        <v>0</v>
      </c>
      <c r="I24" s="16">
        <f t="shared" si="5"/>
        <v>0</v>
      </c>
      <c r="J24" s="16">
        <v>0</v>
      </c>
      <c r="K24" s="16">
        <f t="shared" si="1"/>
        <v>0</v>
      </c>
      <c r="L24" s="33">
        <v>15.574999999999999</v>
      </c>
      <c r="M24" s="34">
        <f t="shared" si="2"/>
        <v>15.574999999999999</v>
      </c>
      <c r="N24" s="35">
        <f t="shared" si="6"/>
        <v>0</v>
      </c>
      <c r="O24" s="36">
        <f t="shared" si="4"/>
        <v>15.574999999999999</v>
      </c>
      <c r="P24" s="4"/>
      <c r="Q24" s="4"/>
      <c r="R24" s="4"/>
    </row>
    <row r="25" spans="1:24" s="1" customFormat="1" ht="18.75">
      <c r="A25" s="13">
        <v>172</v>
      </c>
      <c r="B25" s="13">
        <v>724061220</v>
      </c>
      <c r="C25" s="222" t="s">
        <v>371</v>
      </c>
      <c r="D25" s="222" t="s">
        <v>330</v>
      </c>
      <c r="E25" s="16">
        <v>4</v>
      </c>
      <c r="F25" s="16">
        <v>1</v>
      </c>
      <c r="G25" s="57" t="s">
        <v>187</v>
      </c>
      <c r="H25" s="18">
        <f t="shared" si="0"/>
        <v>5</v>
      </c>
      <c r="I25" s="16">
        <f t="shared" si="5"/>
        <v>1.2</v>
      </c>
      <c r="J25" s="16">
        <v>0</v>
      </c>
      <c r="K25" s="16">
        <f t="shared" si="1"/>
        <v>6.2</v>
      </c>
      <c r="L25" s="33">
        <v>8.9504999999999981</v>
      </c>
      <c r="M25" s="34">
        <f t="shared" si="2"/>
        <v>15.150499999999997</v>
      </c>
      <c r="N25" s="35">
        <f t="shared" si="6"/>
        <v>0</v>
      </c>
      <c r="O25" s="36">
        <f t="shared" si="4"/>
        <v>15.150499999999997</v>
      </c>
      <c r="P25" s="4"/>
      <c r="Q25" s="4"/>
      <c r="R25" s="4"/>
    </row>
    <row r="26" spans="1:24" s="1" customFormat="1" ht="18.75" customHeight="1">
      <c r="A26" s="13">
        <v>218</v>
      </c>
      <c r="B26" s="13">
        <v>1804880865</v>
      </c>
      <c r="C26" s="222" t="s">
        <v>425</v>
      </c>
      <c r="D26" s="334"/>
      <c r="E26" s="16">
        <v>4</v>
      </c>
      <c r="F26" s="16">
        <v>1</v>
      </c>
      <c r="G26" s="57" t="s">
        <v>187</v>
      </c>
      <c r="H26" s="18">
        <f t="shared" si="0"/>
        <v>5</v>
      </c>
      <c r="I26" s="16">
        <f t="shared" si="5"/>
        <v>1.2</v>
      </c>
      <c r="J26" s="16">
        <v>0</v>
      </c>
      <c r="K26" s="16">
        <f t="shared" si="1"/>
        <v>6.2</v>
      </c>
      <c r="L26" s="33">
        <v>8.9374999999999964</v>
      </c>
      <c r="M26" s="34">
        <f t="shared" si="2"/>
        <v>15.137499999999996</v>
      </c>
      <c r="N26" s="35">
        <f t="shared" si="6"/>
        <v>0</v>
      </c>
      <c r="O26" s="36">
        <f t="shared" si="4"/>
        <v>15.137499999999996</v>
      </c>
      <c r="P26" s="4"/>
      <c r="Q26" s="4"/>
      <c r="R26" s="4"/>
    </row>
    <row r="27" spans="1:24" s="1" customFormat="1" ht="18.75">
      <c r="A27" s="13">
        <v>198</v>
      </c>
      <c r="B27" s="13">
        <v>723448640</v>
      </c>
      <c r="C27" s="222" t="s">
        <v>389</v>
      </c>
      <c r="D27" s="334"/>
      <c r="E27" s="16">
        <v>4</v>
      </c>
      <c r="F27" s="16">
        <v>1</v>
      </c>
      <c r="G27" s="57" t="s">
        <v>187</v>
      </c>
      <c r="H27" s="18">
        <f t="shared" si="0"/>
        <v>5</v>
      </c>
      <c r="I27" s="16">
        <f t="shared" si="5"/>
        <v>1.2</v>
      </c>
      <c r="J27" s="16">
        <v>0</v>
      </c>
      <c r="K27" s="16">
        <f t="shared" si="1"/>
        <v>6.2</v>
      </c>
      <c r="L27" s="33">
        <v>8.8749999999999964</v>
      </c>
      <c r="M27" s="34">
        <f t="shared" si="2"/>
        <v>15.074999999999996</v>
      </c>
      <c r="N27" s="35">
        <f t="shared" si="6"/>
        <v>0</v>
      </c>
      <c r="O27" s="36">
        <f t="shared" si="4"/>
        <v>15.074999999999996</v>
      </c>
      <c r="P27" s="4"/>
      <c r="Q27" s="4"/>
      <c r="R27" s="4"/>
    </row>
    <row r="28" spans="1:24" s="1" customFormat="1" ht="18.75">
      <c r="A28" s="13">
        <v>217</v>
      </c>
      <c r="B28" s="13">
        <v>331155825</v>
      </c>
      <c r="C28" s="295" t="s">
        <v>420</v>
      </c>
      <c r="D28" s="2"/>
      <c r="E28" s="16">
        <v>4</v>
      </c>
      <c r="F28" s="16">
        <v>1</v>
      </c>
      <c r="G28" s="57" t="s">
        <v>187</v>
      </c>
      <c r="H28" s="18">
        <f t="shared" si="0"/>
        <v>5</v>
      </c>
      <c r="I28" s="16">
        <f t="shared" si="5"/>
        <v>1.2</v>
      </c>
      <c r="J28" s="16">
        <v>0</v>
      </c>
      <c r="K28" s="16">
        <f t="shared" si="1"/>
        <v>6.2</v>
      </c>
      <c r="L28" s="33">
        <v>8.8499999999999979</v>
      </c>
      <c r="M28" s="34">
        <f t="shared" si="2"/>
        <v>15.049999999999997</v>
      </c>
      <c r="N28" s="35">
        <f t="shared" si="6"/>
        <v>0</v>
      </c>
      <c r="O28" s="36">
        <f t="shared" si="4"/>
        <v>15.049999999999997</v>
      </c>
      <c r="P28" s="4"/>
      <c r="Q28" s="4"/>
      <c r="R28" s="4"/>
    </row>
    <row r="29" spans="1:24" s="2" customFormat="1" ht="20.25">
      <c r="A29" s="13">
        <v>221</v>
      </c>
      <c r="B29" s="13">
        <v>790956883</v>
      </c>
      <c r="C29" s="222" t="s">
        <v>431</v>
      </c>
      <c r="D29" s="222" t="s">
        <v>428</v>
      </c>
      <c r="E29" s="16">
        <v>4</v>
      </c>
      <c r="F29" s="16">
        <v>1</v>
      </c>
      <c r="G29" s="57" t="s">
        <v>187</v>
      </c>
      <c r="H29" s="18">
        <f t="shared" si="0"/>
        <v>5</v>
      </c>
      <c r="I29" s="16">
        <f t="shared" si="5"/>
        <v>1.2</v>
      </c>
      <c r="J29" s="16">
        <v>0</v>
      </c>
      <c r="K29" s="16">
        <f t="shared" si="1"/>
        <v>6.2</v>
      </c>
      <c r="L29" s="33">
        <v>8.7971874999999962</v>
      </c>
      <c r="M29" s="34">
        <f t="shared" si="2"/>
        <v>14.997187499999995</v>
      </c>
      <c r="N29" s="35">
        <f t="shared" si="6"/>
        <v>0</v>
      </c>
      <c r="O29" s="36">
        <f t="shared" si="4"/>
        <v>14.997187499999995</v>
      </c>
      <c r="P29" s="4"/>
      <c r="Q29" s="4"/>
      <c r="R29" s="4"/>
      <c r="S29" s="1"/>
      <c r="T29" s="1"/>
      <c r="U29" s="1"/>
      <c r="V29" s="1"/>
      <c r="W29" s="1"/>
      <c r="X29" s="1"/>
    </row>
    <row r="30" spans="1:24" s="2" customFormat="1" ht="18.75">
      <c r="A30" s="14">
        <v>46</v>
      </c>
      <c r="B30" s="13">
        <v>2109182835</v>
      </c>
      <c r="C30" s="222" t="s">
        <v>357</v>
      </c>
      <c r="D30" s="222" t="s">
        <v>92</v>
      </c>
      <c r="E30" s="16">
        <v>4</v>
      </c>
      <c r="F30" s="16">
        <v>1</v>
      </c>
      <c r="G30" s="57" t="s">
        <v>187</v>
      </c>
      <c r="H30" s="18">
        <f t="shared" si="0"/>
        <v>5</v>
      </c>
      <c r="I30" s="16">
        <f t="shared" si="5"/>
        <v>1.2</v>
      </c>
      <c r="J30" s="16">
        <v>0</v>
      </c>
      <c r="K30" s="16">
        <f t="shared" si="1"/>
        <v>6.2</v>
      </c>
      <c r="L30" s="33">
        <v>8.7624999999999993</v>
      </c>
      <c r="M30" s="34">
        <f t="shared" si="2"/>
        <v>14.962499999999999</v>
      </c>
      <c r="N30" s="35">
        <f t="shared" si="6"/>
        <v>0</v>
      </c>
      <c r="O30" s="36">
        <f t="shared" si="4"/>
        <v>14.962499999999999</v>
      </c>
      <c r="P30" s="18"/>
      <c r="Q30" s="18"/>
      <c r="R30" s="18"/>
      <c r="S30" s="1"/>
      <c r="T30" s="1"/>
      <c r="U30" s="1"/>
      <c r="V30" s="1"/>
      <c r="W30" s="1"/>
      <c r="X30" s="1"/>
    </row>
    <row r="31" spans="1:24" s="2" customFormat="1" ht="20.25">
      <c r="A31" s="13">
        <v>214</v>
      </c>
      <c r="B31" s="13">
        <v>2130976604</v>
      </c>
      <c r="C31" s="222" t="s">
        <v>410</v>
      </c>
      <c r="E31" s="16">
        <v>4</v>
      </c>
      <c r="F31" s="16">
        <v>1</v>
      </c>
      <c r="G31" s="57" t="s">
        <v>187</v>
      </c>
      <c r="H31" s="18">
        <f t="shared" si="0"/>
        <v>5</v>
      </c>
      <c r="I31" s="16">
        <f t="shared" si="5"/>
        <v>1.2</v>
      </c>
      <c r="J31" s="16">
        <v>0</v>
      </c>
      <c r="K31" s="16">
        <f t="shared" si="1"/>
        <v>6.2</v>
      </c>
      <c r="L31" s="33">
        <v>8.675499999999996</v>
      </c>
      <c r="M31" s="34">
        <f t="shared" si="2"/>
        <v>14.875499999999995</v>
      </c>
      <c r="N31" s="35">
        <f t="shared" si="6"/>
        <v>0</v>
      </c>
      <c r="O31" s="36">
        <f t="shared" si="4"/>
        <v>14.875499999999995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3">
        <v>183</v>
      </c>
      <c r="B32" s="13">
        <v>1250030371</v>
      </c>
      <c r="C32" s="222" t="s">
        <v>411</v>
      </c>
      <c r="D32" s="222" t="s">
        <v>406</v>
      </c>
      <c r="E32" s="16">
        <v>4</v>
      </c>
      <c r="F32" s="16">
        <v>1</v>
      </c>
      <c r="G32" s="57" t="s">
        <v>187</v>
      </c>
      <c r="H32" s="18">
        <f t="shared" si="0"/>
        <v>5</v>
      </c>
      <c r="I32" s="16">
        <f t="shared" si="5"/>
        <v>1.2</v>
      </c>
      <c r="J32" s="16">
        <v>0</v>
      </c>
      <c r="K32" s="16">
        <f t="shared" si="1"/>
        <v>6.2</v>
      </c>
      <c r="L32" s="33">
        <v>8.4999999999999964</v>
      </c>
      <c r="M32" s="34">
        <f t="shared" si="2"/>
        <v>14.699999999999996</v>
      </c>
      <c r="N32" s="35">
        <f t="shared" si="6"/>
        <v>0</v>
      </c>
      <c r="O32" s="36">
        <f t="shared" si="4"/>
        <v>14.699999999999996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185</v>
      </c>
      <c r="B33" s="13">
        <v>30705222</v>
      </c>
      <c r="C33" s="222" t="s">
        <v>376</v>
      </c>
      <c r="D33" s="334"/>
      <c r="E33" s="16">
        <v>4</v>
      </c>
      <c r="F33" s="16">
        <v>1</v>
      </c>
      <c r="G33" s="57" t="s">
        <v>187</v>
      </c>
      <c r="H33" s="18">
        <f t="shared" si="0"/>
        <v>5</v>
      </c>
      <c r="I33" s="16">
        <f t="shared" si="5"/>
        <v>1.2</v>
      </c>
      <c r="J33" s="16">
        <v>0</v>
      </c>
      <c r="K33" s="16">
        <f t="shared" si="1"/>
        <v>6.2</v>
      </c>
      <c r="L33" s="33">
        <v>8.4244999999999983</v>
      </c>
      <c r="M33" s="34">
        <f t="shared" si="2"/>
        <v>14.624499999999998</v>
      </c>
      <c r="N33" s="35">
        <f t="shared" si="6"/>
        <v>0</v>
      </c>
      <c r="O33" s="36">
        <f t="shared" si="4"/>
        <v>14.624499999999998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3">
        <v>189</v>
      </c>
      <c r="B34" s="13">
        <v>522812489</v>
      </c>
      <c r="C34" s="222" t="s">
        <v>380</v>
      </c>
      <c r="D34" s="334"/>
      <c r="E34" s="16">
        <v>4</v>
      </c>
      <c r="F34" s="16">
        <v>1</v>
      </c>
      <c r="G34" s="57" t="s">
        <v>187</v>
      </c>
      <c r="H34" s="18">
        <f t="shared" si="0"/>
        <v>5</v>
      </c>
      <c r="I34" s="16">
        <f t="shared" si="5"/>
        <v>1.2</v>
      </c>
      <c r="J34" s="16">
        <v>0</v>
      </c>
      <c r="K34" s="16">
        <f t="shared" si="1"/>
        <v>6.2</v>
      </c>
      <c r="L34" s="33">
        <v>8.0124999999999993</v>
      </c>
      <c r="M34" s="34">
        <f t="shared" si="2"/>
        <v>14.212499999999999</v>
      </c>
      <c r="N34" s="35">
        <f t="shared" si="6"/>
        <v>0</v>
      </c>
      <c r="O34" s="36">
        <f t="shared" si="4"/>
        <v>14.212499999999999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4">
        <v>92</v>
      </c>
      <c r="B35" s="13">
        <v>1367873925</v>
      </c>
      <c r="C35" s="222" t="s">
        <v>398</v>
      </c>
      <c r="D35" s="222" t="s">
        <v>191</v>
      </c>
      <c r="E35" s="16">
        <v>3</v>
      </c>
      <c r="F35" s="16">
        <v>1</v>
      </c>
      <c r="G35" s="57" t="s">
        <v>187</v>
      </c>
      <c r="H35" s="18">
        <f t="shared" si="0"/>
        <v>3.5</v>
      </c>
      <c r="I35" s="16">
        <f t="shared" si="5"/>
        <v>1.2</v>
      </c>
      <c r="J35" s="16">
        <v>0</v>
      </c>
      <c r="K35" s="16">
        <f t="shared" si="1"/>
        <v>4.7</v>
      </c>
      <c r="L35" s="33">
        <v>9.1249999999999964</v>
      </c>
      <c r="M35" s="34">
        <f t="shared" si="2"/>
        <v>13.824999999999996</v>
      </c>
      <c r="N35" s="35">
        <f t="shared" si="6"/>
        <v>0</v>
      </c>
      <c r="O35" s="36">
        <f t="shared" si="4"/>
        <v>13.824999999999996</v>
      </c>
      <c r="P35" s="18"/>
      <c r="Q35" s="18"/>
      <c r="R35" s="47"/>
      <c r="S35" s="1"/>
      <c r="T35" s="1"/>
      <c r="U35" s="1"/>
      <c r="V35" s="1"/>
      <c r="W35" s="1"/>
      <c r="X35" s="1"/>
    </row>
    <row r="36" spans="1:24" s="2" customFormat="1" ht="18.75">
      <c r="A36" s="13">
        <v>156</v>
      </c>
      <c r="B36" s="13">
        <v>1754610165</v>
      </c>
      <c r="C36" s="222" t="s">
        <v>369</v>
      </c>
      <c r="D36" s="222"/>
      <c r="E36" s="16">
        <v>4</v>
      </c>
      <c r="F36" s="16">
        <v>1</v>
      </c>
      <c r="G36" s="57" t="s">
        <v>187</v>
      </c>
      <c r="H36" s="18">
        <f t="shared" si="0"/>
        <v>5</v>
      </c>
      <c r="I36" s="16">
        <f t="shared" si="5"/>
        <v>1.2</v>
      </c>
      <c r="J36" s="16">
        <v>0</v>
      </c>
      <c r="K36" s="16">
        <f t="shared" si="1"/>
        <v>6.2</v>
      </c>
      <c r="L36" s="33">
        <v>7.404999999999994</v>
      </c>
      <c r="M36" s="34">
        <f t="shared" si="2"/>
        <v>13.604999999999993</v>
      </c>
      <c r="N36" s="35">
        <f t="shared" si="6"/>
        <v>0</v>
      </c>
      <c r="O36" s="36">
        <f t="shared" si="4"/>
        <v>13.604999999999993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190</v>
      </c>
      <c r="B37" s="13">
        <v>684634207</v>
      </c>
      <c r="C37" s="222" t="s">
        <v>381</v>
      </c>
      <c r="D37" s="222"/>
      <c r="E37" s="16">
        <v>4</v>
      </c>
      <c r="F37" s="16">
        <v>1</v>
      </c>
      <c r="G37" s="57" t="s">
        <v>187</v>
      </c>
      <c r="H37" s="18">
        <f t="shared" ref="H37:H68" si="7">E37+IF(E37&gt;2,(E37-2)*0.5,0)</f>
        <v>5</v>
      </c>
      <c r="I37" s="16">
        <f t="shared" si="5"/>
        <v>1.2</v>
      </c>
      <c r="J37" s="16">
        <v>0</v>
      </c>
      <c r="K37" s="16">
        <f t="shared" ref="K37:K68" si="8">SUM(I37+H37+J37)</f>
        <v>6.2</v>
      </c>
      <c r="L37" s="33">
        <v>7.3749999999999964</v>
      </c>
      <c r="M37" s="34">
        <f t="shared" ref="M37:M68" si="9">K37+L37</f>
        <v>13.574999999999996</v>
      </c>
      <c r="N37" s="35">
        <f>VLOOKUP(G36,$S$3:$T$10,2,FALSE)</f>
        <v>0</v>
      </c>
      <c r="O37" s="36">
        <f t="shared" ref="O37:O68" si="10">M37-N37</f>
        <v>13.574999999999996</v>
      </c>
      <c r="P37" s="4"/>
      <c r="Q37" s="4"/>
      <c r="R37" s="4"/>
    </row>
    <row r="38" spans="1:24" s="2" customFormat="1" ht="18.75">
      <c r="A38" s="14">
        <v>82</v>
      </c>
      <c r="B38" s="13">
        <v>982362214</v>
      </c>
      <c r="C38" s="222" t="s">
        <v>360</v>
      </c>
      <c r="D38" s="222" t="s">
        <v>144</v>
      </c>
      <c r="E38" s="16">
        <v>4</v>
      </c>
      <c r="F38" s="16">
        <v>1</v>
      </c>
      <c r="G38" s="57" t="s">
        <v>187</v>
      </c>
      <c r="H38" s="18">
        <f t="shared" si="7"/>
        <v>5</v>
      </c>
      <c r="I38" s="16">
        <f t="shared" ref="I38:I69" si="11">F38*$T$14</f>
        <v>1.2</v>
      </c>
      <c r="J38" s="16">
        <v>0</v>
      </c>
      <c r="K38" s="16">
        <f t="shared" si="8"/>
        <v>6.2</v>
      </c>
      <c r="L38" s="33">
        <v>7.3249999999999922</v>
      </c>
      <c r="M38" s="34">
        <f t="shared" si="9"/>
        <v>13.524999999999991</v>
      </c>
      <c r="N38" s="35">
        <f t="shared" ref="N38:N45" si="12">VLOOKUP(G38,$S$3:$T$10,2,FALSE)</f>
        <v>0</v>
      </c>
      <c r="O38" s="36">
        <f t="shared" si="10"/>
        <v>13.524999999999991</v>
      </c>
      <c r="P38" s="18"/>
      <c r="Q38" s="18"/>
      <c r="R38" s="18"/>
      <c r="S38" s="1"/>
      <c r="T38" s="1"/>
      <c r="U38" s="1"/>
      <c r="V38" s="1"/>
      <c r="W38" s="1"/>
      <c r="X38" s="1"/>
    </row>
    <row r="39" spans="1:24" s="3" customFormat="1" ht="18.75">
      <c r="A39" s="13">
        <v>128</v>
      </c>
      <c r="B39" s="13">
        <v>1214614935</v>
      </c>
      <c r="C39" s="222" t="s">
        <v>365</v>
      </c>
      <c r="D39" s="336" t="s">
        <v>257</v>
      </c>
      <c r="E39" s="16">
        <v>4</v>
      </c>
      <c r="F39" s="16">
        <v>1</v>
      </c>
      <c r="G39" s="57" t="s">
        <v>187</v>
      </c>
      <c r="H39" s="18">
        <f t="shared" si="7"/>
        <v>5</v>
      </c>
      <c r="I39" s="16">
        <f t="shared" si="11"/>
        <v>1.2</v>
      </c>
      <c r="J39" s="16">
        <v>0</v>
      </c>
      <c r="K39" s="16">
        <f t="shared" si="8"/>
        <v>6.2</v>
      </c>
      <c r="L39" s="33">
        <v>7.3244999999999933</v>
      </c>
      <c r="M39" s="34">
        <f t="shared" si="9"/>
        <v>13.524499999999993</v>
      </c>
      <c r="N39" s="35">
        <f t="shared" si="12"/>
        <v>0</v>
      </c>
      <c r="O39" s="36">
        <f t="shared" si="10"/>
        <v>13.524499999999993</v>
      </c>
      <c r="P39" s="18"/>
      <c r="Q39" s="18"/>
      <c r="R39" s="47"/>
    </row>
    <row r="40" spans="1:24" ht="18.75">
      <c r="A40" s="13">
        <v>202</v>
      </c>
      <c r="B40" s="13">
        <v>471245585</v>
      </c>
      <c r="C40" s="222" t="s">
        <v>392</v>
      </c>
      <c r="D40" s="345"/>
      <c r="E40" s="16">
        <v>3</v>
      </c>
      <c r="F40" s="16">
        <v>1</v>
      </c>
      <c r="G40" s="57" t="s">
        <v>187</v>
      </c>
      <c r="H40" s="18">
        <f t="shared" si="7"/>
        <v>3.5</v>
      </c>
      <c r="I40" s="16">
        <f t="shared" si="11"/>
        <v>1.2</v>
      </c>
      <c r="J40" s="16">
        <v>0</v>
      </c>
      <c r="K40" s="16">
        <f t="shared" si="8"/>
        <v>4.7</v>
      </c>
      <c r="L40" s="33">
        <v>8.3249999999999993</v>
      </c>
      <c r="M40" s="34">
        <f t="shared" si="9"/>
        <v>13.024999999999999</v>
      </c>
      <c r="N40" s="35">
        <f t="shared" si="12"/>
        <v>0</v>
      </c>
      <c r="O40" s="36">
        <f t="shared" si="10"/>
        <v>13.024999999999999</v>
      </c>
      <c r="P40" s="4"/>
      <c r="Q40" s="4"/>
      <c r="R40" s="4"/>
    </row>
    <row r="41" spans="1:24" ht="18.75">
      <c r="A41" s="13">
        <v>116</v>
      </c>
      <c r="B41" s="13">
        <v>2122596917</v>
      </c>
      <c r="C41" s="222" t="s">
        <v>362</v>
      </c>
      <c r="D41" s="222" t="s">
        <v>217</v>
      </c>
      <c r="E41" s="16">
        <v>3</v>
      </c>
      <c r="F41" s="16">
        <v>1</v>
      </c>
      <c r="G41" s="57" t="s">
        <v>187</v>
      </c>
      <c r="H41" s="18">
        <f t="shared" si="7"/>
        <v>3.5</v>
      </c>
      <c r="I41" s="16">
        <f t="shared" si="11"/>
        <v>1.2</v>
      </c>
      <c r="J41" s="16">
        <v>0</v>
      </c>
      <c r="K41" s="16">
        <f t="shared" si="8"/>
        <v>4.7</v>
      </c>
      <c r="L41" s="33">
        <v>8.1124999999999972</v>
      </c>
      <c r="M41" s="34">
        <f t="shared" si="9"/>
        <v>12.812499999999996</v>
      </c>
      <c r="N41" s="35">
        <f t="shared" si="12"/>
        <v>0</v>
      </c>
      <c r="O41" s="36">
        <f t="shared" si="10"/>
        <v>12.812499999999996</v>
      </c>
      <c r="P41" s="18"/>
      <c r="Q41" s="18"/>
      <c r="R41" s="48"/>
    </row>
    <row r="42" spans="1:24" ht="18.75">
      <c r="A42" s="13">
        <v>167</v>
      </c>
      <c r="B42" s="13">
        <v>1173807161</v>
      </c>
      <c r="C42" s="222" t="s">
        <v>324</v>
      </c>
      <c r="D42" s="335"/>
      <c r="E42" s="16">
        <v>0</v>
      </c>
      <c r="F42" s="16">
        <v>1</v>
      </c>
      <c r="G42" s="57" t="s">
        <v>187</v>
      </c>
      <c r="H42" s="18">
        <f t="shared" si="7"/>
        <v>0</v>
      </c>
      <c r="I42" s="16">
        <f t="shared" si="11"/>
        <v>1.2</v>
      </c>
      <c r="J42" s="16">
        <v>0</v>
      </c>
      <c r="K42" s="16">
        <f t="shared" si="8"/>
        <v>1.2</v>
      </c>
      <c r="L42" s="33">
        <v>11.499999999999998</v>
      </c>
      <c r="M42" s="34">
        <f t="shared" si="9"/>
        <v>12.699999999999998</v>
      </c>
      <c r="N42" s="35">
        <f t="shared" si="12"/>
        <v>0</v>
      </c>
      <c r="O42" s="36">
        <f t="shared" si="10"/>
        <v>12.699999999999998</v>
      </c>
      <c r="P42" s="4"/>
      <c r="Q42" s="4"/>
      <c r="R42" s="4"/>
    </row>
    <row r="43" spans="1:24" ht="18.75">
      <c r="A43" s="13">
        <v>195</v>
      </c>
      <c r="B43" s="13">
        <v>1634663314</v>
      </c>
      <c r="C43" s="222" t="s">
        <v>386</v>
      </c>
      <c r="D43" s="334"/>
      <c r="E43" s="16">
        <v>2</v>
      </c>
      <c r="F43" s="16">
        <v>1</v>
      </c>
      <c r="G43" s="57" t="s">
        <v>187</v>
      </c>
      <c r="H43" s="18">
        <f t="shared" si="7"/>
        <v>2</v>
      </c>
      <c r="I43" s="16">
        <f t="shared" si="11"/>
        <v>1.2</v>
      </c>
      <c r="J43" s="16">
        <v>0</v>
      </c>
      <c r="K43" s="16">
        <f t="shared" si="8"/>
        <v>3.2</v>
      </c>
      <c r="L43" s="33">
        <v>9.4299999999999962</v>
      </c>
      <c r="M43" s="34">
        <f t="shared" si="9"/>
        <v>12.629999999999995</v>
      </c>
      <c r="N43" s="35">
        <f t="shared" si="12"/>
        <v>0</v>
      </c>
      <c r="O43" s="36">
        <f t="shared" si="10"/>
        <v>12.629999999999995</v>
      </c>
      <c r="P43" s="4"/>
      <c r="Q43" s="4"/>
      <c r="R43" s="4"/>
    </row>
    <row r="44" spans="1:24" ht="18.75">
      <c r="A44" s="13">
        <v>179</v>
      </c>
      <c r="B44" s="13">
        <v>1412638269</v>
      </c>
      <c r="C44" s="223" t="s">
        <v>224</v>
      </c>
      <c r="D44" s="345"/>
      <c r="E44" s="16">
        <v>0</v>
      </c>
      <c r="F44" s="16">
        <v>1</v>
      </c>
      <c r="G44" s="57" t="s">
        <v>187</v>
      </c>
      <c r="H44" s="18">
        <f t="shared" si="7"/>
        <v>0</v>
      </c>
      <c r="I44" s="16">
        <f t="shared" si="11"/>
        <v>1.2</v>
      </c>
      <c r="J44" s="16">
        <v>0</v>
      </c>
      <c r="K44" s="16">
        <f t="shared" si="8"/>
        <v>1.2</v>
      </c>
      <c r="L44" s="33">
        <v>11.279999999999996</v>
      </c>
      <c r="M44" s="34">
        <f t="shared" si="9"/>
        <v>12.479999999999995</v>
      </c>
      <c r="N44" s="35">
        <f t="shared" si="12"/>
        <v>0</v>
      </c>
      <c r="O44" s="36">
        <f t="shared" si="10"/>
        <v>12.479999999999995</v>
      </c>
      <c r="P44" s="4"/>
      <c r="Q44" s="4"/>
      <c r="R44" s="4"/>
    </row>
    <row r="45" spans="1:24" ht="18.75">
      <c r="A45" s="13">
        <v>184</v>
      </c>
      <c r="B45" s="13">
        <v>1814130074</v>
      </c>
      <c r="C45" s="222" t="s">
        <v>375</v>
      </c>
      <c r="D45" s="334"/>
      <c r="E45" s="16">
        <v>1</v>
      </c>
      <c r="F45" s="16">
        <v>1</v>
      </c>
      <c r="G45" s="57" t="s">
        <v>187</v>
      </c>
      <c r="H45" s="18">
        <f t="shared" si="7"/>
        <v>1</v>
      </c>
      <c r="I45" s="16">
        <f t="shared" si="11"/>
        <v>1.2</v>
      </c>
      <c r="J45" s="16">
        <v>0</v>
      </c>
      <c r="K45" s="16">
        <f t="shared" si="8"/>
        <v>2.2000000000000002</v>
      </c>
      <c r="L45" s="33">
        <v>10.074999999999996</v>
      </c>
      <c r="M45" s="34">
        <f t="shared" si="9"/>
        <v>12.274999999999995</v>
      </c>
      <c r="N45" s="35">
        <f t="shared" si="12"/>
        <v>0</v>
      </c>
      <c r="O45" s="36">
        <f t="shared" si="10"/>
        <v>12.274999999999995</v>
      </c>
      <c r="P45" s="4"/>
      <c r="Q45" s="4"/>
      <c r="R45" s="4"/>
    </row>
    <row r="46" spans="1:24" ht="18.75">
      <c r="A46" s="13">
        <v>188</v>
      </c>
      <c r="B46" s="13">
        <v>1504984957</v>
      </c>
      <c r="C46" s="222" t="s">
        <v>379</v>
      </c>
      <c r="D46" s="334"/>
      <c r="E46" s="16">
        <v>0</v>
      </c>
      <c r="F46" s="16">
        <v>0</v>
      </c>
      <c r="G46" s="57" t="s">
        <v>187</v>
      </c>
      <c r="H46" s="18">
        <f t="shared" si="7"/>
        <v>0</v>
      </c>
      <c r="I46" s="16">
        <f t="shared" si="11"/>
        <v>0</v>
      </c>
      <c r="J46" s="16">
        <v>0</v>
      </c>
      <c r="K46" s="16">
        <f t="shared" si="8"/>
        <v>0</v>
      </c>
      <c r="L46" s="33">
        <v>12.262499999999996</v>
      </c>
      <c r="M46" s="34">
        <f t="shared" si="9"/>
        <v>12.262499999999996</v>
      </c>
      <c r="N46" s="35">
        <f>VLOOKUP(G45,$S$3:$T$10,2,FALSE)</f>
        <v>0</v>
      </c>
      <c r="O46" s="36">
        <f t="shared" si="10"/>
        <v>12.262499999999996</v>
      </c>
      <c r="P46" s="4"/>
      <c r="Q46" s="4"/>
      <c r="R46" s="4"/>
    </row>
    <row r="47" spans="1:24" ht="18.75">
      <c r="A47" s="14">
        <v>5</v>
      </c>
      <c r="B47" s="13">
        <v>1044399218</v>
      </c>
      <c r="C47" s="222" t="s">
        <v>352</v>
      </c>
      <c r="D47" s="222" t="s">
        <v>39</v>
      </c>
      <c r="E47" s="16">
        <v>2</v>
      </c>
      <c r="F47" s="16">
        <v>1</v>
      </c>
      <c r="G47" s="57" t="s">
        <v>187</v>
      </c>
      <c r="H47" s="18">
        <f t="shared" si="7"/>
        <v>2</v>
      </c>
      <c r="I47" s="16">
        <f t="shared" si="11"/>
        <v>1.2</v>
      </c>
      <c r="J47" s="16">
        <v>0</v>
      </c>
      <c r="K47" s="16">
        <f t="shared" si="8"/>
        <v>3.2</v>
      </c>
      <c r="L47" s="33">
        <v>8.8249999999999957</v>
      </c>
      <c r="M47" s="34">
        <f t="shared" si="9"/>
        <v>12.024999999999995</v>
      </c>
      <c r="N47" s="35">
        <f>VLOOKUP(G47,$S$3:$T$10,2,FALSE)</f>
        <v>0</v>
      </c>
      <c r="O47" s="36">
        <f t="shared" si="10"/>
        <v>12.024999999999995</v>
      </c>
      <c r="P47" s="18"/>
      <c r="Q47" s="18"/>
      <c r="R47" s="18"/>
    </row>
    <row r="48" spans="1:24" ht="18.75">
      <c r="A48" s="13">
        <v>197</v>
      </c>
      <c r="B48" s="13">
        <v>2012003193</v>
      </c>
      <c r="C48" s="222" t="s">
        <v>388</v>
      </c>
      <c r="D48" s="334"/>
      <c r="E48" s="16">
        <v>0</v>
      </c>
      <c r="F48" s="16">
        <v>1</v>
      </c>
      <c r="G48" s="57" t="s">
        <v>187</v>
      </c>
      <c r="H48" s="18">
        <f t="shared" si="7"/>
        <v>0</v>
      </c>
      <c r="I48" s="16">
        <f t="shared" si="11"/>
        <v>1.2</v>
      </c>
      <c r="J48" s="16">
        <v>0</v>
      </c>
      <c r="K48" s="16">
        <f t="shared" si="8"/>
        <v>1.2</v>
      </c>
      <c r="L48" s="33">
        <v>10.199999999999996</v>
      </c>
      <c r="M48" s="34">
        <f t="shared" si="9"/>
        <v>11.399999999999995</v>
      </c>
      <c r="N48" s="35">
        <f>VLOOKUP(G48,$S$3:$T$10,2,FALSE)</f>
        <v>0</v>
      </c>
      <c r="O48" s="36">
        <f t="shared" si="10"/>
        <v>11.399999999999995</v>
      </c>
    </row>
    <row r="49" spans="1:18" ht="18.75">
      <c r="A49" s="13">
        <v>196</v>
      </c>
      <c r="B49" s="13">
        <v>1065641844</v>
      </c>
      <c r="C49" s="222" t="s">
        <v>387</v>
      </c>
      <c r="D49" s="334"/>
      <c r="E49" s="16">
        <v>1</v>
      </c>
      <c r="F49" s="16">
        <v>1</v>
      </c>
      <c r="G49" s="57" t="s">
        <v>187</v>
      </c>
      <c r="H49" s="18">
        <f t="shared" si="7"/>
        <v>1</v>
      </c>
      <c r="I49" s="16">
        <f t="shared" si="11"/>
        <v>1.2</v>
      </c>
      <c r="J49" s="16">
        <v>0</v>
      </c>
      <c r="K49" s="16">
        <f t="shared" si="8"/>
        <v>2.2000000000000002</v>
      </c>
      <c r="L49" s="33">
        <v>8.875</v>
      </c>
      <c r="M49" s="34">
        <f t="shared" si="9"/>
        <v>11.074999999999999</v>
      </c>
      <c r="N49" s="35">
        <f>VLOOKUP(G49,$S$3:$T$10,2,FALSE)</f>
        <v>0</v>
      </c>
      <c r="O49" s="36">
        <f t="shared" si="10"/>
        <v>11.074999999999999</v>
      </c>
    </row>
    <row r="50" spans="1:18" ht="18.75">
      <c r="A50" s="13">
        <v>192</v>
      </c>
      <c r="B50" s="13">
        <v>1725281178</v>
      </c>
      <c r="C50" s="222" t="s">
        <v>383</v>
      </c>
      <c r="D50" s="334"/>
      <c r="E50" s="16">
        <v>0</v>
      </c>
      <c r="F50" s="16">
        <v>1</v>
      </c>
      <c r="G50" s="57" t="s">
        <v>187</v>
      </c>
      <c r="H50" s="18">
        <f t="shared" si="7"/>
        <v>0</v>
      </c>
      <c r="I50" s="16">
        <f t="shared" si="11"/>
        <v>1.2</v>
      </c>
      <c r="J50" s="16">
        <v>0</v>
      </c>
      <c r="K50" s="16">
        <f t="shared" si="8"/>
        <v>1.2</v>
      </c>
      <c r="L50" s="33">
        <v>9.7000000000000028</v>
      </c>
      <c r="M50" s="34">
        <f t="shared" si="9"/>
        <v>10.900000000000002</v>
      </c>
      <c r="N50" s="35">
        <f>VLOOKUP(G50,$S$3:$T$10,2,FALSE)</f>
        <v>0</v>
      </c>
      <c r="O50" s="36">
        <f t="shared" si="10"/>
        <v>10.900000000000002</v>
      </c>
    </row>
    <row r="51" spans="1:18" ht="18.75">
      <c r="A51" s="13">
        <v>187</v>
      </c>
      <c r="B51" s="13">
        <v>1241038267</v>
      </c>
      <c r="C51" s="222" t="s">
        <v>378</v>
      </c>
      <c r="D51" s="334"/>
      <c r="E51" s="16">
        <v>0</v>
      </c>
      <c r="F51" s="16">
        <v>0</v>
      </c>
      <c r="G51" s="57" t="s">
        <v>187</v>
      </c>
      <c r="H51" s="18">
        <f t="shared" si="7"/>
        <v>0</v>
      </c>
      <c r="I51" s="16">
        <f t="shared" si="11"/>
        <v>0</v>
      </c>
      <c r="J51" s="16">
        <v>0</v>
      </c>
      <c r="K51" s="16">
        <f t="shared" si="8"/>
        <v>0</v>
      </c>
      <c r="L51" s="33">
        <v>10.287499999999998</v>
      </c>
      <c r="M51" s="34">
        <f t="shared" si="9"/>
        <v>10.287499999999998</v>
      </c>
      <c r="N51" s="35">
        <f>VLOOKUP(G51,$S$3:$T$10,2,FALSE)</f>
        <v>0</v>
      </c>
      <c r="O51" s="36">
        <f t="shared" si="10"/>
        <v>10.287499999999998</v>
      </c>
    </row>
    <row r="52" spans="1:18" ht="18.75">
      <c r="A52" s="13">
        <v>110</v>
      </c>
      <c r="B52" s="13">
        <v>1968703358</v>
      </c>
      <c r="C52" s="222" t="s">
        <v>361</v>
      </c>
      <c r="D52" s="222" t="s">
        <v>239</v>
      </c>
      <c r="E52" s="16">
        <v>2</v>
      </c>
      <c r="F52" s="16">
        <v>1</v>
      </c>
      <c r="G52" s="57" t="s">
        <v>187</v>
      </c>
      <c r="H52" s="18">
        <f t="shared" si="7"/>
        <v>2</v>
      </c>
      <c r="I52" s="16">
        <f t="shared" si="11"/>
        <v>1.2</v>
      </c>
      <c r="J52" s="16">
        <v>0</v>
      </c>
      <c r="K52" s="16">
        <f t="shared" si="8"/>
        <v>3.2</v>
      </c>
      <c r="L52" s="33">
        <v>6.8874999999999993</v>
      </c>
      <c r="M52" s="34">
        <f t="shared" si="9"/>
        <v>10.087499999999999</v>
      </c>
      <c r="N52" s="35">
        <f>VLOOKUP(G51,$S$3:$T$10,2,FALSE)</f>
        <v>0</v>
      </c>
      <c r="O52" s="36">
        <f t="shared" si="10"/>
        <v>10.087499999999999</v>
      </c>
      <c r="P52" s="64"/>
      <c r="Q52" s="64"/>
      <c r="R52" s="87"/>
    </row>
    <row r="53" spans="1:18" ht="18.75">
      <c r="A53" s="13">
        <v>138</v>
      </c>
      <c r="B53" s="13">
        <v>1440730282</v>
      </c>
      <c r="C53" s="222" t="s">
        <v>366</v>
      </c>
      <c r="D53" s="222" t="s">
        <v>258</v>
      </c>
      <c r="E53" s="16">
        <v>0</v>
      </c>
      <c r="F53" s="16">
        <v>0</v>
      </c>
      <c r="G53" s="57" t="s">
        <v>187</v>
      </c>
      <c r="H53" s="18">
        <f t="shared" si="7"/>
        <v>0</v>
      </c>
      <c r="I53" s="16">
        <f t="shared" si="11"/>
        <v>0</v>
      </c>
      <c r="J53" s="16">
        <v>0</v>
      </c>
      <c r="K53" s="16">
        <f t="shared" si="8"/>
        <v>0</v>
      </c>
      <c r="L53" s="33">
        <v>9.6000000000000014</v>
      </c>
      <c r="M53" s="34">
        <f t="shared" si="9"/>
        <v>9.6000000000000014</v>
      </c>
      <c r="N53" s="35">
        <f t="shared" ref="N53:N64" si="13">VLOOKUP(G53,$S$3:$T$10,2,FALSE)</f>
        <v>0</v>
      </c>
      <c r="O53" s="36">
        <f t="shared" si="10"/>
        <v>9.6000000000000014</v>
      </c>
      <c r="P53" s="64"/>
      <c r="Q53" s="64"/>
      <c r="R53" s="67"/>
    </row>
    <row r="54" spans="1:18" ht="18.75">
      <c r="A54" s="13">
        <v>141</v>
      </c>
      <c r="B54" s="13">
        <v>1190305158</v>
      </c>
      <c r="C54" s="222" t="s">
        <v>261</v>
      </c>
      <c r="D54" s="224"/>
      <c r="E54" s="16">
        <v>1</v>
      </c>
      <c r="F54" s="16">
        <v>0</v>
      </c>
      <c r="G54" s="57" t="s">
        <v>187</v>
      </c>
      <c r="H54" s="18">
        <f t="shared" si="7"/>
        <v>1</v>
      </c>
      <c r="I54" s="16">
        <f t="shared" si="11"/>
        <v>0</v>
      </c>
      <c r="J54" s="16">
        <v>0</v>
      </c>
      <c r="K54" s="16">
        <f t="shared" si="8"/>
        <v>1</v>
      </c>
      <c r="L54" s="33">
        <v>8.3125</v>
      </c>
      <c r="M54" s="34">
        <f t="shared" si="9"/>
        <v>9.3125</v>
      </c>
      <c r="N54" s="35">
        <f t="shared" si="13"/>
        <v>0</v>
      </c>
      <c r="O54" s="36">
        <f t="shared" si="10"/>
        <v>9.3125</v>
      </c>
      <c r="P54" s="64"/>
      <c r="Q54" s="64"/>
      <c r="R54" s="67"/>
    </row>
    <row r="55" spans="1:18" ht="18.75">
      <c r="A55" s="13">
        <v>211</v>
      </c>
      <c r="B55" s="13">
        <v>1030769255</v>
      </c>
      <c r="C55" s="222" t="s">
        <v>404</v>
      </c>
      <c r="D55" s="334"/>
      <c r="E55" s="16">
        <v>0</v>
      </c>
      <c r="F55" s="16">
        <v>0</v>
      </c>
      <c r="G55" s="57" t="s">
        <v>187</v>
      </c>
      <c r="H55" s="18">
        <f t="shared" si="7"/>
        <v>0</v>
      </c>
      <c r="I55" s="16">
        <f t="shared" si="11"/>
        <v>0</v>
      </c>
      <c r="J55" s="16">
        <v>0</v>
      </c>
      <c r="K55" s="16">
        <f t="shared" si="8"/>
        <v>0</v>
      </c>
      <c r="L55" s="33">
        <v>8.4625000000000021</v>
      </c>
      <c r="M55" s="34">
        <f t="shared" si="9"/>
        <v>8.4625000000000021</v>
      </c>
      <c r="N55" s="35">
        <f t="shared" si="13"/>
        <v>0</v>
      </c>
      <c r="O55" s="36">
        <f t="shared" si="10"/>
        <v>8.4625000000000021</v>
      </c>
    </row>
    <row r="56" spans="1:18" ht="18.75">
      <c r="A56" s="13">
        <v>212</v>
      </c>
      <c r="B56" s="13">
        <v>2133045883</v>
      </c>
      <c r="C56" s="222" t="s">
        <v>405</v>
      </c>
      <c r="D56" s="334"/>
      <c r="E56" s="16">
        <v>0</v>
      </c>
      <c r="F56" s="16">
        <v>0</v>
      </c>
      <c r="G56" s="57" t="s">
        <v>187</v>
      </c>
      <c r="H56" s="18">
        <f t="shared" si="7"/>
        <v>0</v>
      </c>
      <c r="I56" s="16">
        <f t="shared" si="11"/>
        <v>0</v>
      </c>
      <c r="J56" s="16">
        <v>0</v>
      </c>
      <c r="K56" s="16">
        <f t="shared" si="8"/>
        <v>0</v>
      </c>
      <c r="L56" s="33">
        <v>7.2249999999999979</v>
      </c>
      <c r="M56" s="34">
        <f t="shared" si="9"/>
        <v>7.2249999999999979</v>
      </c>
      <c r="N56" s="35">
        <f t="shared" si="13"/>
        <v>0</v>
      </c>
      <c r="O56" s="36">
        <f t="shared" si="10"/>
        <v>7.2249999999999979</v>
      </c>
    </row>
    <row r="57" spans="1:18" ht="18.75">
      <c r="A57" s="13">
        <v>144</v>
      </c>
      <c r="B57" s="13">
        <v>1763923855</v>
      </c>
      <c r="C57" s="222" t="s">
        <v>269</v>
      </c>
      <c r="D57" s="224"/>
      <c r="E57" s="16">
        <v>0</v>
      </c>
      <c r="F57" s="16">
        <v>0</v>
      </c>
      <c r="G57" s="57" t="s">
        <v>187</v>
      </c>
      <c r="H57" s="18">
        <f t="shared" si="7"/>
        <v>0</v>
      </c>
      <c r="I57" s="16">
        <f t="shared" si="11"/>
        <v>0</v>
      </c>
      <c r="J57" s="16">
        <v>0</v>
      </c>
      <c r="K57" s="16">
        <f t="shared" si="8"/>
        <v>0</v>
      </c>
      <c r="L57" s="33">
        <v>6.8</v>
      </c>
      <c r="M57" s="34">
        <f t="shared" si="9"/>
        <v>6.8</v>
      </c>
      <c r="N57" s="35">
        <f t="shared" si="13"/>
        <v>0</v>
      </c>
      <c r="O57" s="36">
        <f t="shared" si="10"/>
        <v>6.8</v>
      </c>
    </row>
    <row r="58" spans="1:18" ht="18.75">
      <c r="A58" s="13">
        <v>206</v>
      </c>
      <c r="B58" s="13">
        <v>1835375380</v>
      </c>
      <c r="C58" s="222" t="s">
        <v>396</v>
      </c>
      <c r="D58" s="334"/>
      <c r="E58" s="16">
        <v>0</v>
      </c>
      <c r="F58" s="16">
        <v>0</v>
      </c>
      <c r="G58" s="57" t="s">
        <v>187</v>
      </c>
      <c r="H58" s="18">
        <f t="shared" si="7"/>
        <v>0</v>
      </c>
      <c r="I58" s="16">
        <f t="shared" si="11"/>
        <v>0</v>
      </c>
      <c r="J58" s="16">
        <v>0</v>
      </c>
      <c r="K58" s="16">
        <f t="shared" si="8"/>
        <v>0</v>
      </c>
      <c r="L58" s="33">
        <v>6.6749999999999998</v>
      </c>
      <c r="M58" s="34">
        <f t="shared" si="9"/>
        <v>6.6749999999999998</v>
      </c>
      <c r="N58" s="35">
        <f t="shared" si="13"/>
        <v>0</v>
      </c>
      <c r="O58" s="36">
        <f t="shared" si="10"/>
        <v>6.6749999999999998</v>
      </c>
    </row>
    <row r="59" spans="1:18" ht="18.75">
      <c r="A59" s="14">
        <v>15</v>
      </c>
      <c r="B59" s="13">
        <v>388960345</v>
      </c>
      <c r="C59" s="223" t="s">
        <v>59</v>
      </c>
      <c r="D59" s="224"/>
      <c r="E59" s="16">
        <v>0</v>
      </c>
      <c r="F59" s="16">
        <v>0</v>
      </c>
      <c r="G59" s="57" t="s">
        <v>187</v>
      </c>
      <c r="H59" s="18">
        <f t="shared" si="7"/>
        <v>0</v>
      </c>
      <c r="I59" s="16">
        <f t="shared" si="11"/>
        <v>0</v>
      </c>
      <c r="J59" s="16">
        <v>0</v>
      </c>
      <c r="K59" s="16">
        <f t="shared" si="8"/>
        <v>0</v>
      </c>
      <c r="L59" s="33">
        <v>6.5375000000000014</v>
      </c>
      <c r="M59" s="34">
        <f t="shared" si="9"/>
        <v>6.5375000000000014</v>
      </c>
      <c r="N59" s="35">
        <f t="shared" si="13"/>
        <v>0</v>
      </c>
      <c r="O59" s="36">
        <f t="shared" si="10"/>
        <v>6.5375000000000014</v>
      </c>
      <c r="P59" s="64"/>
      <c r="Q59" s="64"/>
      <c r="R59" s="64"/>
    </row>
    <row r="60" spans="1:18" ht="18.75">
      <c r="A60" s="13">
        <v>148</v>
      </c>
      <c r="B60" s="13">
        <v>1579518877</v>
      </c>
      <c r="C60" s="222" t="s">
        <v>274</v>
      </c>
      <c r="D60" s="224"/>
      <c r="E60" s="16">
        <v>0</v>
      </c>
      <c r="F60" s="16">
        <v>0</v>
      </c>
      <c r="G60" s="57" t="s">
        <v>187</v>
      </c>
      <c r="H60" s="18">
        <f t="shared" si="7"/>
        <v>0</v>
      </c>
      <c r="I60" s="16">
        <f t="shared" si="11"/>
        <v>0</v>
      </c>
      <c r="J60" s="16">
        <v>0</v>
      </c>
      <c r="K60" s="16">
        <f t="shared" si="8"/>
        <v>0</v>
      </c>
      <c r="L60" s="33">
        <v>6.4499999999999993</v>
      </c>
      <c r="M60" s="34">
        <f t="shared" si="9"/>
        <v>6.4499999999999993</v>
      </c>
      <c r="N60" s="35">
        <f t="shared" si="13"/>
        <v>0</v>
      </c>
      <c r="O60" s="36">
        <f t="shared" si="10"/>
        <v>6.4499999999999993</v>
      </c>
    </row>
    <row r="61" spans="1:18" ht="18.75">
      <c r="A61" s="13">
        <v>152</v>
      </c>
      <c r="B61" s="13">
        <v>808637979</v>
      </c>
      <c r="C61" s="222" t="s">
        <v>288</v>
      </c>
      <c r="D61" s="222" t="s">
        <v>277</v>
      </c>
      <c r="E61" s="16">
        <v>0</v>
      </c>
      <c r="F61" s="16">
        <v>1</v>
      </c>
      <c r="G61" s="57" t="s">
        <v>187</v>
      </c>
      <c r="H61" s="18">
        <f t="shared" si="7"/>
        <v>0</v>
      </c>
      <c r="I61" s="16">
        <f t="shared" si="11"/>
        <v>1.2</v>
      </c>
      <c r="J61" s="16">
        <v>0</v>
      </c>
      <c r="K61" s="16">
        <f t="shared" si="8"/>
        <v>1.2</v>
      </c>
      <c r="L61" s="33">
        <v>5.14</v>
      </c>
      <c r="M61" s="34">
        <f t="shared" si="9"/>
        <v>6.34</v>
      </c>
      <c r="N61" s="35">
        <f t="shared" si="13"/>
        <v>0</v>
      </c>
      <c r="O61" s="36">
        <f t="shared" si="10"/>
        <v>6.34</v>
      </c>
    </row>
    <row r="62" spans="1:18" ht="18.75">
      <c r="A62" s="13">
        <v>130</v>
      </c>
      <c r="B62" s="13">
        <v>1957463045</v>
      </c>
      <c r="C62" s="222" t="s">
        <v>409</v>
      </c>
      <c r="D62" s="222" t="s">
        <v>238</v>
      </c>
      <c r="E62" s="16">
        <v>0</v>
      </c>
      <c r="F62" s="16">
        <v>0</v>
      </c>
      <c r="G62" s="57" t="s">
        <v>187</v>
      </c>
      <c r="H62" s="18">
        <f t="shared" si="7"/>
        <v>0</v>
      </c>
      <c r="I62" s="16">
        <f t="shared" si="11"/>
        <v>0</v>
      </c>
      <c r="J62" s="16">
        <v>0</v>
      </c>
      <c r="K62" s="16">
        <f t="shared" si="8"/>
        <v>0</v>
      </c>
      <c r="L62" s="33">
        <v>5.8500000000000023</v>
      </c>
      <c r="M62" s="34">
        <f t="shared" si="9"/>
        <v>5.8500000000000023</v>
      </c>
      <c r="N62" s="35">
        <f t="shared" si="13"/>
        <v>0</v>
      </c>
      <c r="O62" s="36">
        <f t="shared" si="10"/>
        <v>5.8500000000000023</v>
      </c>
      <c r="P62" s="64"/>
      <c r="Q62" s="64"/>
      <c r="R62" s="67"/>
    </row>
    <row r="63" spans="1:18" ht="18.75">
      <c r="A63" s="13">
        <v>201</v>
      </c>
      <c r="B63" s="13">
        <v>251334814</v>
      </c>
      <c r="C63" s="222" t="s">
        <v>391</v>
      </c>
      <c r="D63" s="334"/>
      <c r="E63" s="16">
        <v>0</v>
      </c>
      <c r="F63" s="16">
        <v>0</v>
      </c>
      <c r="G63" s="57" t="s">
        <v>187</v>
      </c>
      <c r="H63" s="18">
        <f t="shared" si="7"/>
        <v>0</v>
      </c>
      <c r="I63" s="16">
        <f t="shared" si="11"/>
        <v>0</v>
      </c>
      <c r="J63" s="16">
        <v>0</v>
      </c>
      <c r="K63" s="16">
        <f t="shared" si="8"/>
        <v>0</v>
      </c>
      <c r="L63" s="33">
        <v>5.5</v>
      </c>
      <c r="M63" s="34">
        <f t="shared" si="9"/>
        <v>5.5</v>
      </c>
      <c r="N63" s="35">
        <f t="shared" si="13"/>
        <v>0</v>
      </c>
      <c r="O63" s="36">
        <f t="shared" si="10"/>
        <v>5.5</v>
      </c>
    </row>
    <row r="64" spans="1:18" ht="18.75">
      <c r="A64" s="14">
        <v>58</v>
      </c>
      <c r="B64" s="13">
        <v>1875367946</v>
      </c>
      <c r="C64" s="223" t="s">
        <v>121</v>
      </c>
      <c r="D64" s="14"/>
      <c r="E64" s="16">
        <v>0</v>
      </c>
      <c r="F64" s="16">
        <v>0</v>
      </c>
      <c r="G64" s="57" t="s">
        <v>187</v>
      </c>
      <c r="H64" s="18">
        <f t="shared" si="7"/>
        <v>0</v>
      </c>
      <c r="I64" s="16">
        <f t="shared" si="11"/>
        <v>0</v>
      </c>
      <c r="J64" s="16">
        <v>0</v>
      </c>
      <c r="K64" s="16">
        <f t="shared" si="8"/>
        <v>0</v>
      </c>
      <c r="L64" s="33">
        <v>5.3749999999999964</v>
      </c>
      <c r="M64" s="34">
        <f t="shared" si="9"/>
        <v>5.3749999999999964</v>
      </c>
      <c r="N64" s="35">
        <f t="shared" si="13"/>
        <v>0</v>
      </c>
      <c r="O64" s="36">
        <f t="shared" si="10"/>
        <v>5.3749999999999964</v>
      </c>
    </row>
    <row r="65" spans="1:18" ht="18.75">
      <c r="A65" s="14">
        <v>120</v>
      </c>
      <c r="B65" s="13">
        <v>171422146</v>
      </c>
      <c r="C65" s="222" t="s">
        <v>363</v>
      </c>
      <c r="D65" s="222" t="s">
        <v>246</v>
      </c>
      <c r="E65" s="16">
        <v>0</v>
      </c>
      <c r="F65" s="16">
        <v>0</v>
      </c>
      <c r="G65" s="57" t="s">
        <v>187</v>
      </c>
      <c r="H65" s="18">
        <f t="shared" si="7"/>
        <v>0</v>
      </c>
      <c r="I65" s="16">
        <f t="shared" si="11"/>
        <v>0</v>
      </c>
      <c r="J65" s="16">
        <v>0</v>
      </c>
      <c r="K65" s="16">
        <f t="shared" si="8"/>
        <v>0</v>
      </c>
      <c r="L65" s="33">
        <v>4.899999999999995</v>
      </c>
      <c r="M65" s="34">
        <f t="shared" si="9"/>
        <v>4.899999999999995</v>
      </c>
      <c r="N65" s="35">
        <f>VLOOKUP(G64,$S$3:$T$10,2,FALSE)</f>
        <v>0</v>
      </c>
      <c r="O65" s="36">
        <f t="shared" si="10"/>
        <v>4.899999999999995</v>
      </c>
      <c r="P65" s="64"/>
      <c r="Q65" s="64"/>
      <c r="R65" s="86"/>
    </row>
    <row r="66" spans="1:18" ht="18.75">
      <c r="A66" s="13">
        <v>199</v>
      </c>
      <c r="B66" s="13">
        <v>1190213504</v>
      </c>
      <c r="C66" s="222" t="s">
        <v>400</v>
      </c>
      <c r="D66" s="334"/>
      <c r="E66" s="16">
        <v>0</v>
      </c>
      <c r="F66" s="16">
        <v>0</v>
      </c>
      <c r="G66" s="57" t="s">
        <v>187</v>
      </c>
      <c r="H66" s="18">
        <f t="shared" si="7"/>
        <v>0</v>
      </c>
      <c r="I66" s="16">
        <f t="shared" si="11"/>
        <v>0</v>
      </c>
      <c r="J66" s="16">
        <v>0</v>
      </c>
      <c r="K66" s="16">
        <f t="shared" si="8"/>
        <v>0</v>
      </c>
      <c r="L66" s="33">
        <v>4.8</v>
      </c>
      <c r="M66" s="34">
        <f t="shared" si="9"/>
        <v>4.8</v>
      </c>
      <c r="N66" s="35">
        <f t="shared" ref="N66:N71" si="14">VLOOKUP(G66,$S$3:$T$10,2,FALSE)</f>
        <v>0</v>
      </c>
      <c r="O66" s="36">
        <f t="shared" si="10"/>
        <v>4.8</v>
      </c>
    </row>
    <row r="67" spans="1:18" ht="18.75">
      <c r="A67" s="14">
        <v>33</v>
      </c>
      <c r="B67" s="13">
        <v>1006436515</v>
      </c>
      <c r="C67" s="222" t="s">
        <v>355</v>
      </c>
      <c r="D67" s="222" t="s">
        <v>79</v>
      </c>
      <c r="E67" s="16">
        <v>0</v>
      </c>
      <c r="F67" s="16">
        <v>0</v>
      </c>
      <c r="G67" s="57" t="s">
        <v>187</v>
      </c>
      <c r="H67" s="18">
        <f t="shared" si="7"/>
        <v>0</v>
      </c>
      <c r="I67" s="16">
        <f t="shared" si="11"/>
        <v>0</v>
      </c>
      <c r="J67" s="16">
        <v>0</v>
      </c>
      <c r="K67" s="16">
        <f t="shared" si="8"/>
        <v>0</v>
      </c>
      <c r="L67" s="33">
        <v>3.45</v>
      </c>
      <c r="M67" s="34">
        <f t="shared" si="9"/>
        <v>3.45</v>
      </c>
      <c r="N67" s="35">
        <f t="shared" si="14"/>
        <v>0</v>
      </c>
      <c r="O67" s="36">
        <f t="shared" si="10"/>
        <v>3.45</v>
      </c>
      <c r="P67" s="64"/>
      <c r="Q67" s="64"/>
    </row>
    <row r="68" spans="1:18" ht="18.75">
      <c r="A68" s="13">
        <v>143</v>
      </c>
      <c r="B68" s="13">
        <v>1963007427</v>
      </c>
      <c r="C68" s="222" t="s">
        <v>367</v>
      </c>
      <c r="D68" s="222" t="s">
        <v>270</v>
      </c>
      <c r="E68" s="16">
        <v>0</v>
      </c>
      <c r="F68" s="16">
        <v>0</v>
      </c>
      <c r="G68" s="57" t="s">
        <v>187</v>
      </c>
      <c r="H68" s="18">
        <f t="shared" si="7"/>
        <v>0</v>
      </c>
      <c r="I68" s="16">
        <f t="shared" si="11"/>
        <v>0</v>
      </c>
      <c r="J68" s="16">
        <v>0</v>
      </c>
      <c r="K68" s="16">
        <f t="shared" si="8"/>
        <v>0</v>
      </c>
      <c r="L68" s="33">
        <v>3.3374999999999995</v>
      </c>
      <c r="M68" s="34">
        <f t="shared" si="9"/>
        <v>3.3374999999999995</v>
      </c>
      <c r="N68" s="35">
        <f t="shared" si="14"/>
        <v>0</v>
      </c>
      <c r="O68" s="36">
        <f t="shared" si="10"/>
        <v>3.3374999999999995</v>
      </c>
      <c r="P68" s="64"/>
      <c r="Q68" s="64"/>
      <c r="R68" s="67"/>
    </row>
    <row r="69" spans="1:18" ht="18.75">
      <c r="A69" s="13">
        <v>200</v>
      </c>
      <c r="B69" s="13">
        <v>967589156</v>
      </c>
      <c r="C69" s="222" t="s">
        <v>390</v>
      </c>
      <c r="D69" s="334"/>
      <c r="E69" s="16">
        <v>0</v>
      </c>
      <c r="F69" s="16">
        <v>0</v>
      </c>
      <c r="G69" s="57" t="s">
        <v>187</v>
      </c>
      <c r="H69" s="18">
        <f t="shared" ref="H69:H87" si="15">E69+IF(E69&gt;2,(E69-2)*0.5,0)</f>
        <v>0</v>
      </c>
      <c r="I69" s="16">
        <f t="shared" si="11"/>
        <v>0</v>
      </c>
      <c r="J69" s="16">
        <v>0</v>
      </c>
      <c r="K69" s="16">
        <f t="shared" ref="K69:K87" si="16">SUM(I69+H69+J69)</f>
        <v>0</v>
      </c>
      <c r="L69" s="33">
        <v>2.0499999999999998</v>
      </c>
      <c r="M69" s="34">
        <f t="shared" ref="M69:M87" si="17">K69+L69</f>
        <v>2.0499999999999998</v>
      </c>
      <c r="N69" s="35">
        <f t="shared" si="14"/>
        <v>0</v>
      </c>
      <c r="O69" s="36">
        <f t="shared" ref="O69:O87" si="18">M69-N69</f>
        <v>2.0499999999999998</v>
      </c>
    </row>
    <row r="70" spans="1:18" ht="18.75">
      <c r="A70" s="13">
        <v>207</v>
      </c>
      <c r="B70" s="13">
        <v>721273803</v>
      </c>
      <c r="C70" s="226" t="s">
        <v>399</v>
      </c>
      <c r="D70" s="334"/>
      <c r="E70" s="16">
        <v>0</v>
      </c>
      <c r="F70" s="16">
        <v>0</v>
      </c>
      <c r="G70" s="57" t="s">
        <v>187</v>
      </c>
      <c r="H70" s="18">
        <f t="shared" si="15"/>
        <v>0</v>
      </c>
      <c r="I70" s="16">
        <f t="shared" ref="I70:I87" si="19">F70*$T$14</f>
        <v>0</v>
      </c>
      <c r="J70" s="16">
        <v>0</v>
      </c>
      <c r="K70" s="16">
        <f t="shared" si="16"/>
        <v>0</v>
      </c>
      <c r="L70" s="33">
        <v>1.425</v>
      </c>
      <c r="M70" s="34">
        <f t="shared" si="17"/>
        <v>1.425</v>
      </c>
      <c r="N70" s="35">
        <f t="shared" si="14"/>
        <v>0</v>
      </c>
      <c r="O70" s="36">
        <f t="shared" si="18"/>
        <v>1.425</v>
      </c>
    </row>
    <row r="71" spans="1:18" ht="18.75">
      <c r="A71" s="13">
        <v>204</v>
      </c>
      <c r="B71" s="13">
        <v>1449474852</v>
      </c>
      <c r="C71" s="222" t="s">
        <v>394</v>
      </c>
      <c r="D71" s="334"/>
      <c r="E71" s="16">
        <v>0</v>
      </c>
      <c r="F71" s="16">
        <v>0</v>
      </c>
      <c r="G71" s="57" t="s">
        <v>187</v>
      </c>
      <c r="H71" s="18">
        <f t="shared" si="15"/>
        <v>0</v>
      </c>
      <c r="I71" s="16">
        <f t="shared" si="19"/>
        <v>0</v>
      </c>
      <c r="J71" s="16">
        <v>0</v>
      </c>
      <c r="K71" s="16">
        <f t="shared" si="16"/>
        <v>0</v>
      </c>
      <c r="L71" s="33">
        <v>1</v>
      </c>
      <c r="M71" s="34">
        <f t="shared" si="17"/>
        <v>1</v>
      </c>
      <c r="N71" s="35">
        <f t="shared" si="14"/>
        <v>0</v>
      </c>
      <c r="O71" s="36">
        <f t="shared" si="18"/>
        <v>1</v>
      </c>
    </row>
    <row r="72" spans="1:18" ht="18.75">
      <c r="A72" s="13">
        <v>193</v>
      </c>
      <c r="B72" s="13">
        <v>2125731287</v>
      </c>
      <c r="C72" s="222" t="s">
        <v>384</v>
      </c>
      <c r="D72" s="334"/>
      <c r="E72" s="16">
        <v>0</v>
      </c>
      <c r="F72" s="16">
        <v>0</v>
      </c>
      <c r="G72" s="57" t="s">
        <v>187</v>
      </c>
      <c r="H72" s="18">
        <f t="shared" si="15"/>
        <v>0</v>
      </c>
      <c r="I72" s="16">
        <f t="shared" si="19"/>
        <v>0</v>
      </c>
      <c r="J72" s="16">
        <v>0</v>
      </c>
      <c r="K72" s="16">
        <f t="shared" si="16"/>
        <v>0</v>
      </c>
      <c r="L72" s="33">
        <v>0.77499999999999947</v>
      </c>
      <c r="M72" s="34">
        <f t="shared" si="17"/>
        <v>0.77499999999999947</v>
      </c>
      <c r="N72" s="35">
        <f>VLOOKUP(G71,$S$3:$T$10,2,FALSE)</f>
        <v>0</v>
      </c>
      <c r="O72" s="36">
        <f t="shared" si="18"/>
        <v>0.77499999999999947</v>
      </c>
    </row>
    <row r="73" spans="1:18" ht="18.75">
      <c r="A73" s="14">
        <v>122</v>
      </c>
      <c r="B73" s="13">
        <v>1940099728</v>
      </c>
      <c r="C73" s="223" t="s">
        <v>228</v>
      </c>
      <c r="D73" s="224"/>
      <c r="E73" s="16">
        <v>0</v>
      </c>
      <c r="F73" s="16">
        <v>0</v>
      </c>
      <c r="G73" s="57" t="s">
        <v>187</v>
      </c>
      <c r="H73" s="18">
        <f t="shared" si="15"/>
        <v>0</v>
      </c>
      <c r="I73" s="16">
        <f t="shared" si="19"/>
        <v>0</v>
      </c>
      <c r="J73" s="16">
        <v>0</v>
      </c>
      <c r="K73" s="16">
        <f t="shared" si="16"/>
        <v>0</v>
      </c>
      <c r="L73" s="33">
        <v>0.4</v>
      </c>
      <c r="M73" s="34">
        <f t="shared" si="17"/>
        <v>0.4</v>
      </c>
      <c r="N73" s="35">
        <f t="shared" ref="N73:N87" si="20">VLOOKUP(G73,$S$3:$T$10,2,FALSE)</f>
        <v>0</v>
      </c>
      <c r="O73" s="36">
        <f t="shared" si="18"/>
        <v>0.4</v>
      </c>
      <c r="P73" s="64"/>
      <c r="Q73" s="64"/>
      <c r="R73" s="67"/>
    </row>
    <row r="74" spans="1:18" ht="18.75">
      <c r="A74" s="14">
        <v>34</v>
      </c>
      <c r="B74" s="13">
        <v>2021794494</v>
      </c>
      <c r="C74" s="223" t="s">
        <v>80</v>
      </c>
      <c r="D74" s="224"/>
      <c r="E74" s="16">
        <v>0</v>
      </c>
      <c r="F74" s="16">
        <v>0</v>
      </c>
      <c r="G74" s="57" t="s">
        <v>187</v>
      </c>
      <c r="H74" s="18">
        <f t="shared" si="15"/>
        <v>0</v>
      </c>
      <c r="I74" s="16">
        <f t="shared" si="19"/>
        <v>0</v>
      </c>
      <c r="J74" s="16">
        <v>0</v>
      </c>
      <c r="K74" s="16">
        <f t="shared" si="16"/>
        <v>0</v>
      </c>
      <c r="L74" s="33">
        <v>0</v>
      </c>
      <c r="M74" s="34">
        <f t="shared" si="17"/>
        <v>0</v>
      </c>
      <c r="N74" s="35">
        <f t="shared" si="20"/>
        <v>0</v>
      </c>
      <c r="O74" s="36">
        <f t="shared" si="18"/>
        <v>0</v>
      </c>
      <c r="P74" s="64"/>
      <c r="Q74" s="64"/>
      <c r="R74" s="67"/>
    </row>
    <row r="75" spans="1:18" ht="18.75">
      <c r="A75" s="13">
        <v>170</v>
      </c>
      <c r="B75" s="13">
        <v>1659068972</v>
      </c>
      <c r="C75" s="222" t="s">
        <v>320</v>
      </c>
      <c r="D75" s="334"/>
      <c r="E75" s="16">
        <v>0</v>
      </c>
      <c r="F75" s="16">
        <v>0</v>
      </c>
      <c r="G75" s="57" t="s">
        <v>187</v>
      </c>
      <c r="H75" s="18">
        <f t="shared" si="15"/>
        <v>0</v>
      </c>
      <c r="I75" s="16">
        <f t="shared" si="19"/>
        <v>0</v>
      </c>
      <c r="J75" s="16">
        <v>0</v>
      </c>
      <c r="K75" s="16">
        <f t="shared" si="16"/>
        <v>0</v>
      </c>
      <c r="L75" s="33">
        <v>0</v>
      </c>
      <c r="M75" s="34">
        <f t="shared" si="17"/>
        <v>0</v>
      </c>
      <c r="N75" s="35">
        <f t="shared" si="20"/>
        <v>0</v>
      </c>
      <c r="O75" s="36">
        <f t="shared" si="18"/>
        <v>0</v>
      </c>
    </row>
    <row r="76" spans="1:18" ht="18.75">
      <c r="A76" s="13">
        <v>118</v>
      </c>
      <c r="B76" s="13">
        <v>2018112397</v>
      </c>
      <c r="C76" s="222" t="s">
        <v>342</v>
      </c>
      <c r="D76" s="222" t="s">
        <v>290</v>
      </c>
      <c r="E76" s="16">
        <v>0</v>
      </c>
      <c r="F76" s="16">
        <v>0</v>
      </c>
      <c r="G76" s="57" t="s">
        <v>187</v>
      </c>
      <c r="H76" s="18">
        <f t="shared" si="15"/>
        <v>0</v>
      </c>
      <c r="I76" s="16">
        <f t="shared" si="19"/>
        <v>0</v>
      </c>
      <c r="J76" s="16">
        <v>0</v>
      </c>
      <c r="K76" s="16">
        <f t="shared" si="16"/>
        <v>0</v>
      </c>
      <c r="L76" s="33">
        <v>0</v>
      </c>
      <c r="M76" s="34">
        <f t="shared" si="17"/>
        <v>0</v>
      </c>
      <c r="N76" s="35">
        <f t="shared" si="20"/>
        <v>0</v>
      </c>
      <c r="O76" s="36">
        <f t="shared" si="18"/>
        <v>0</v>
      </c>
      <c r="P76" s="64"/>
      <c r="Q76" s="64"/>
      <c r="R76" s="86"/>
    </row>
    <row r="77" spans="1:18" ht="18.75">
      <c r="A77" s="14">
        <v>1</v>
      </c>
      <c r="B77" s="13">
        <v>1782151946</v>
      </c>
      <c r="C77" s="222" t="s">
        <v>351</v>
      </c>
      <c r="D77" s="222" t="s">
        <v>26</v>
      </c>
      <c r="E77" s="16">
        <v>0</v>
      </c>
      <c r="F77" s="16">
        <v>0</v>
      </c>
      <c r="G77" s="57" t="s">
        <v>187</v>
      </c>
      <c r="H77" s="18">
        <f t="shared" si="15"/>
        <v>0</v>
      </c>
      <c r="I77" s="16">
        <f t="shared" si="19"/>
        <v>0</v>
      </c>
      <c r="J77" s="16">
        <v>0</v>
      </c>
      <c r="K77" s="16">
        <f t="shared" si="16"/>
        <v>0</v>
      </c>
      <c r="L77" s="33">
        <v>0</v>
      </c>
      <c r="M77" s="34">
        <f t="shared" si="17"/>
        <v>0</v>
      </c>
      <c r="N77" s="35">
        <f t="shared" si="20"/>
        <v>0</v>
      </c>
      <c r="O77" s="36">
        <f t="shared" si="18"/>
        <v>0</v>
      </c>
      <c r="P77" s="64"/>
      <c r="Q77" s="64"/>
      <c r="R77" s="64"/>
    </row>
    <row r="78" spans="1:18" ht="18.75">
      <c r="A78" s="14">
        <v>43</v>
      </c>
      <c r="B78" s="13">
        <v>1853818182</v>
      </c>
      <c r="C78" s="223" t="s">
        <v>356</v>
      </c>
      <c r="D78" s="222" t="s">
        <v>89</v>
      </c>
      <c r="E78" s="16">
        <v>0</v>
      </c>
      <c r="F78" s="16">
        <v>0</v>
      </c>
      <c r="G78" s="57" t="s">
        <v>187</v>
      </c>
      <c r="H78" s="18">
        <f t="shared" si="15"/>
        <v>0</v>
      </c>
      <c r="I78" s="16">
        <f t="shared" si="19"/>
        <v>0</v>
      </c>
      <c r="J78" s="16">
        <v>0</v>
      </c>
      <c r="K78" s="16">
        <f t="shared" si="16"/>
        <v>0</v>
      </c>
      <c r="L78" s="33">
        <v>0</v>
      </c>
      <c r="M78" s="34">
        <f t="shared" si="17"/>
        <v>0</v>
      </c>
      <c r="N78" s="35">
        <f t="shared" si="20"/>
        <v>0</v>
      </c>
      <c r="O78" s="36">
        <f t="shared" si="18"/>
        <v>0</v>
      </c>
      <c r="P78" s="64"/>
      <c r="Q78" s="64"/>
    </row>
    <row r="79" spans="1:18" ht="18.75">
      <c r="A79" s="13">
        <v>169</v>
      </c>
      <c r="B79" s="13">
        <v>1280938546</v>
      </c>
      <c r="C79" s="222" t="s">
        <v>370</v>
      </c>
      <c r="D79" s="335"/>
      <c r="E79" s="16">
        <v>0</v>
      </c>
      <c r="F79" s="16">
        <v>0</v>
      </c>
      <c r="G79" s="57" t="s">
        <v>187</v>
      </c>
      <c r="H79" s="18">
        <f t="shared" si="15"/>
        <v>0</v>
      </c>
      <c r="I79" s="16">
        <f t="shared" si="19"/>
        <v>0</v>
      </c>
      <c r="J79" s="16">
        <v>0</v>
      </c>
      <c r="K79" s="16">
        <f t="shared" si="16"/>
        <v>0</v>
      </c>
      <c r="L79" s="33">
        <v>0</v>
      </c>
      <c r="M79" s="34">
        <f t="shared" si="17"/>
        <v>0</v>
      </c>
      <c r="N79" s="35">
        <f t="shared" si="20"/>
        <v>0</v>
      </c>
      <c r="O79" s="36">
        <f t="shared" si="18"/>
        <v>0</v>
      </c>
    </row>
    <row r="80" spans="1:18" ht="18.75">
      <c r="A80" s="13">
        <v>127</v>
      </c>
      <c r="B80" s="13">
        <v>615908706</v>
      </c>
      <c r="C80" s="222" t="s">
        <v>364</v>
      </c>
      <c r="D80" s="224" t="s">
        <v>240</v>
      </c>
      <c r="E80" s="16">
        <v>0</v>
      </c>
      <c r="F80" s="16">
        <v>0</v>
      </c>
      <c r="G80" s="57" t="s">
        <v>187</v>
      </c>
      <c r="H80" s="18">
        <f t="shared" si="15"/>
        <v>0</v>
      </c>
      <c r="I80" s="16">
        <f t="shared" si="19"/>
        <v>0</v>
      </c>
      <c r="J80" s="16">
        <v>0</v>
      </c>
      <c r="K80" s="16">
        <f t="shared" si="16"/>
        <v>0</v>
      </c>
      <c r="L80" s="33">
        <v>0</v>
      </c>
      <c r="M80" s="34">
        <f t="shared" si="17"/>
        <v>0</v>
      </c>
      <c r="N80" s="35">
        <f t="shared" si="20"/>
        <v>0</v>
      </c>
      <c r="O80" s="36">
        <f t="shared" si="18"/>
        <v>0</v>
      </c>
      <c r="P80" s="64"/>
      <c r="Q80" s="64"/>
      <c r="R80" s="67"/>
    </row>
    <row r="81" spans="1:18" ht="18.75">
      <c r="A81" s="13">
        <v>155</v>
      </c>
      <c r="B81" s="13">
        <v>1532576874</v>
      </c>
      <c r="C81" s="222" t="s">
        <v>368</v>
      </c>
      <c r="D81" s="222" t="s">
        <v>283</v>
      </c>
      <c r="E81" s="16">
        <v>0</v>
      </c>
      <c r="F81" s="16">
        <v>0</v>
      </c>
      <c r="G81" s="57" t="s">
        <v>187</v>
      </c>
      <c r="H81" s="18">
        <f t="shared" si="15"/>
        <v>0</v>
      </c>
      <c r="I81" s="16">
        <f t="shared" si="19"/>
        <v>0</v>
      </c>
      <c r="J81" s="16">
        <v>0</v>
      </c>
      <c r="K81" s="16">
        <f t="shared" si="16"/>
        <v>0</v>
      </c>
      <c r="L81" s="33">
        <v>0</v>
      </c>
      <c r="M81" s="34">
        <f t="shared" si="17"/>
        <v>0</v>
      </c>
      <c r="N81" s="35">
        <f t="shared" si="20"/>
        <v>0</v>
      </c>
      <c r="O81" s="36">
        <f t="shared" si="18"/>
        <v>0</v>
      </c>
    </row>
    <row r="82" spans="1:18" ht="18.75">
      <c r="A82" s="14">
        <v>53</v>
      </c>
      <c r="B82" s="13">
        <v>500959924</v>
      </c>
      <c r="C82" s="222" t="s">
        <v>359</v>
      </c>
      <c r="D82" s="224" t="s">
        <v>99</v>
      </c>
      <c r="E82" s="16">
        <v>0</v>
      </c>
      <c r="F82" s="16">
        <v>0</v>
      </c>
      <c r="G82" s="57" t="s">
        <v>187</v>
      </c>
      <c r="H82" s="18">
        <f t="shared" si="15"/>
        <v>0</v>
      </c>
      <c r="I82" s="16">
        <f t="shared" si="19"/>
        <v>0</v>
      </c>
      <c r="J82" s="16">
        <v>0</v>
      </c>
      <c r="K82" s="16">
        <f t="shared" si="16"/>
        <v>0</v>
      </c>
      <c r="L82" s="33">
        <v>0</v>
      </c>
      <c r="M82" s="34">
        <f t="shared" si="17"/>
        <v>0</v>
      </c>
      <c r="N82" s="35">
        <f t="shared" si="20"/>
        <v>0</v>
      </c>
      <c r="O82" s="36">
        <f t="shared" si="18"/>
        <v>0</v>
      </c>
      <c r="P82" s="64"/>
      <c r="Q82" s="64"/>
      <c r="R82" s="64"/>
    </row>
    <row r="83" spans="1:18" ht="18.75">
      <c r="A83" s="13">
        <v>176</v>
      </c>
      <c r="B83" s="13">
        <v>128748910</v>
      </c>
      <c r="C83" s="222" t="s">
        <v>328</v>
      </c>
      <c r="D83" s="334"/>
      <c r="E83" s="16">
        <v>0</v>
      </c>
      <c r="F83" s="16">
        <v>0</v>
      </c>
      <c r="G83" s="57" t="s">
        <v>187</v>
      </c>
      <c r="H83" s="18">
        <f t="shared" si="15"/>
        <v>0</v>
      </c>
      <c r="I83" s="16">
        <f t="shared" si="19"/>
        <v>0</v>
      </c>
      <c r="J83" s="16">
        <v>0</v>
      </c>
      <c r="K83" s="16">
        <f t="shared" si="16"/>
        <v>0</v>
      </c>
      <c r="L83" s="33">
        <v>0</v>
      </c>
      <c r="M83" s="34">
        <f t="shared" si="17"/>
        <v>0</v>
      </c>
      <c r="N83" s="35">
        <f t="shared" si="20"/>
        <v>0</v>
      </c>
      <c r="O83" s="36">
        <f t="shared" si="18"/>
        <v>0</v>
      </c>
    </row>
    <row r="84" spans="1:18" ht="18.75">
      <c r="A84" s="13">
        <v>181</v>
      </c>
      <c r="B84" s="13">
        <v>1467442697</v>
      </c>
      <c r="C84" s="222" t="s">
        <v>341</v>
      </c>
      <c r="D84" s="334"/>
      <c r="E84" s="16">
        <v>0</v>
      </c>
      <c r="F84" s="16">
        <v>0</v>
      </c>
      <c r="G84" s="57" t="s">
        <v>187</v>
      </c>
      <c r="H84" s="18">
        <f t="shared" si="15"/>
        <v>0</v>
      </c>
      <c r="I84" s="16">
        <f t="shared" si="19"/>
        <v>0</v>
      </c>
      <c r="J84" s="16">
        <v>0</v>
      </c>
      <c r="K84" s="16">
        <f t="shared" si="16"/>
        <v>0</v>
      </c>
      <c r="L84" s="33">
        <v>0</v>
      </c>
      <c r="M84" s="34">
        <f t="shared" si="17"/>
        <v>0</v>
      </c>
      <c r="N84" s="35">
        <f t="shared" si="20"/>
        <v>0</v>
      </c>
      <c r="O84" s="36">
        <f t="shared" si="18"/>
        <v>0</v>
      </c>
    </row>
    <row r="85" spans="1:18" ht="18.75">
      <c r="A85" s="13">
        <v>164</v>
      </c>
      <c r="B85" s="13">
        <v>1005320430</v>
      </c>
      <c r="C85" s="222" t="s">
        <v>294</v>
      </c>
      <c r="D85" s="335"/>
      <c r="E85" s="16">
        <v>0</v>
      </c>
      <c r="F85" s="16">
        <v>0</v>
      </c>
      <c r="G85" s="57" t="s">
        <v>187</v>
      </c>
      <c r="H85" s="18">
        <f t="shared" si="15"/>
        <v>0</v>
      </c>
      <c r="I85" s="16">
        <f t="shared" si="19"/>
        <v>0</v>
      </c>
      <c r="J85" s="16">
        <v>0</v>
      </c>
      <c r="K85" s="16">
        <f t="shared" si="16"/>
        <v>0</v>
      </c>
      <c r="L85" s="33">
        <v>0</v>
      </c>
      <c r="M85" s="34">
        <f t="shared" si="17"/>
        <v>0</v>
      </c>
      <c r="N85" s="35">
        <f t="shared" si="20"/>
        <v>0</v>
      </c>
      <c r="O85" s="36">
        <f t="shared" si="18"/>
        <v>0</v>
      </c>
    </row>
    <row r="86" spans="1:18" ht="18.75">
      <c r="A86" s="13">
        <v>173</v>
      </c>
      <c r="B86" s="13">
        <v>1106175185</v>
      </c>
      <c r="C86" s="222" t="s">
        <v>329</v>
      </c>
      <c r="D86" s="334"/>
      <c r="E86" s="16">
        <v>0</v>
      </c>
      <c r="F86" s="16">
        <v>0</v>
      </c>
      <c r="G86" s="57" t="s">
        <v>187</v>
      </c>
      <c r="H86" s="18">
        <f t="shared" si="15"/>
        <v>0</v>
      </c>
      <c r="I86" s="16">
        <f t="shared" si="19"/>
        <v>0</v>
      </c>
      <c r="J86" s="16">
        <v>0</v>
      </c>
      <c r="K86" s="16">
        <f t="shared" si="16"/>
        <v>0</v>
      </c>
      <c r="L86" s="33">
        <v>0</v>
      </c>
      <c r="M86" s="34">
        <f t="shared" si="17"/>
        <v>0</v>
      </c>
      <c r="N86" s="35">
        <f t="shared" si="20"/>
        <v>0</v>
      </c>
      <c r="O86" s="36">
        <f t="shared" si="18"/>
        <v>0</v>
      </c>
    </row>
    <row r="87" spans="1:18" ht="18.75">
      <c r="A87" s="13">
        <v>180</v>
      </c>
      <c r="B87" s="13">
        <v>24633249</v>
      </c>
      <c r="C87" s="223" t="s">
        <v>339</v>
      </c>
      <c r="D87" s="334"/>
      <c r="E87" s="16">
        <v>0</v>
      </c>
      <c r="F87" s="16">
        <v>0</v>
      </c>
      <c r="G87" s="57" t="s">
        <v>187</v>
      </c>
      <c r="H87" s="18">
        <f t="shared" si="15"/>
        <v>0</v>
      </c>
      <c r="I87" s="16">
        <f t="shared" si="19"/>
        <v>0</v>
      </c>
      <c r="J87" s="16">
        <v>0</v>
      </c>
      <c r="K87" s="16">
        <f t="shared" si="16"/>
        <v>0</v>
      </c>
      <c r="L87" s="33">
        <v>-3.125</v>
      </c>
      <c r="M87" s="34">
        <f t="shared" si="17"/>
        <v>-3.125</v>
      </c>
      <c r="N87" s="35">
        <f t="shared" si="20"/>
        <v>0</v>
      </c>
      <c r="O87" s="36">
        <f t="shared" si="18"/>
        <v>-3.125</v>
      </c>
    </row>
  </sheetData>
  <autoFilter ref="A4:R87" xr:uid="{00000000-0009-0000-0000-00002E000000}">
    <sortState xmlns:xlrd2="http://schemas.microsoft.com/office/spreadsheetml/2017/richdata2" ref="A5:R87">
      <sortCondition descending="1" ref="M4:M87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7">
    <cfRule type="cellIs" dxfId="63" priority="2" operator="lessThan">
      <formula>1</formula>
    </cfRule>
  </conditionalFormatting>
  <conditionalFormatting sqref="J80:J87">
    <cfRule type="cellIs" dxfId="62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BB87-42B9-45D8-9CBF-3DA92F1D0F3C}">
  <sheetPr codeName="Sheet69"/>
  <dimension ref="A1:X88"/>
  <sheetViews>
    <sheetView zoomScale="85" zoomScaleNormal="85" workbookViewId="0">
      <selection activeCell="O88" sqref="O88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10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37" customWidth="1"/>
    <col min="19" max="19" width="30.5" customWidth="1"/>
  </cols>
  <sheetData>
    <row r="1" spans="1:24" ht="36.6" customHeight="1">
      <c r="A1" s="587" t="str">
        <f>CONCATENATE("157区 活动中心",T15,"年",T16,"月",T17,"日","分包贡献明细"," 统计：一二三")</f>
        <v>157区 活动中心2021年1月16日分包贡献明细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363"/>
      <c r="Q1" s="363"/>
      <c r="R1" s="363"/>
      <c r="S1" s="38" t="s">
        <v>104</v>
      </c>
      <c r="T1" s="5">
        <v>70</v>
      </c>
      <c r="U1" s="3"/>
      <c r="V1" s="3"/>
      <c r="W1" s="3"/>
      <c r="X1" s="3"/>
    </row>
    <row r="2" spans="1:24" ht="135" customHeight="1">
      <c r="A2" s="590" t="s">
        <v>423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364"/>
      <c r="Q2" s="364"/>
      <c r="R2" s="364"/>
      <c r="S2" s="39" t="s">
        <v>1</v>
      </c>
      <c r="T2" s="40" t="s">
        <v>105</v>
      </c>
      <c r="U2" s="41" t="s">
        <v>106</v>
      </c>
      <c r="V2" s="41" t="s">
        <v>107</v>
      </c>
      <c r="W2" s="41" t="s">
        <v>350</v>
      </c>
      <c r="X2" s="42" t="s">
        <v>108</v>
      </c>
    </row>
    <row r="3" spans="1:24" ht="20.25">
      <c r="A3" s="584" t="s">
        <v>162</v>
      </c>
      <c r="B3" s="584"/>
      <c r="C3" s="584"/>
      <c r="D3" s="584"/>
      <c r="E3" s="365" t="s">
        <v>114</v>
      </c>
      <c r="F3" s="366" t="s">
        <v>252</v>
      </c>
      <c r="G3" s="597" t="s">
        <v>164</v>
      </c>
      <c r="H3" s="598"/>
      <c r="I3" s="598"/>
      <c r="J3" s="598"/>
      <c r="K3" s="598"/>
      <c r="L3" s="598"/>
      <c r="M3" s="598"/>
      <c r="N3" s="598"/>
      <c r="O3" s="599"/>
      <c r="P3" s="362"/>
      <c r="Q3" s="362"/>
      <c r="R3" s="362"/>
      <c r="S3" s="43" t="s">
        <v>166</v>
      </c>
      <c r="T3" s="44">
        <f>X3/$T$13</f>
        <v>11.875</v>
      </c>
      <c r="U3" s="39">
        <v>5</v>
      </c>
      <c r="V3" s="39">
        <v>7</v>
      </c>
      <c r="W3" s="39">
        <v>20</v>
      </c>
      <c r="X3" s="39">
        <v>1900</v>
      </c>
    </row>
    <row r="4" spans="1:24" ht="40.5">
      <c r="A4" s="360" t="s">
        <v>11</v>
      </c>
      <c r="B4" s="361" t="s">
        <v>167</v>
      </c>
      <c r="C4" s="360" t="s">
        <v>12</v>
      </c>
      <c r="D4" s="360" t="s">
        <v>13</v>
      </c>
      <c r="E4" s="11" t="s">
        <v>253</v>
      </c>
      <c r="F4" s="12" t="s">
        <v>424</v>
      </c>
      <c r="G4" s="11" t="s">
        <v>17</v>
      </c>
      <c r="H4" s="11" t="s">
        <v>168</v>
      </c>
      <c r="I4" s="12" t="s">
        <v>255</v>
      </c>
      <c r="J4" s="12" t="s">
        <v>264</v>
      </c>
      <c r="K4" s="31" t="s">
        <v>170</v>
      </c>
      <c r="L4" s="361" t="s">
        <v>171</v>
      </c>
      <c r="M4" s="32" t="s">
        <v>23</v>
      </c>
      <c r="N4" s="361" t="s">
        <v>22</v>
      </c>
      <c r="O4" s="361" t="s">
        <v>172</v>
      </c>
      <c r="P4" s="361" t="s">
        <v>115</v>
      </c>
      <c r="Q4" s="361" t="s">
        <v>116</v>
      </c>
      <c r="R4" s="361" t="s">
        <v>9</v>
      </c>
      <c r="S4" s="45" t="s">
        <v>173</v>
      </c>
      <c r="T4" s="44">
        <f>X4/$T$13</f>
        <v>9.6875</v>
      </c>
      <c r="U4" s="39">
        <v>4</v>
      </c>
      <c r="V4" s="39">
        <v>6</v>
      </c>
      <c r="W4" s="39">
        <v>15</v>
      </c>
      <c r="X4" s="39">
        <v>1550</v>
      </c>
    </row>
    <row r="5" spans="1:24" s="1" customFormat="1" ht="18.75">
      <c r="A5" s="14">
        <v>1</v>
      </c>
      <c r="B5" s="13">
        <v>1782151946</v>
      </c>
      <c r="C5" s="222" t="s">
        <v>351</v>
      </c>
      <c r="D5" s="222" t="s">
        <v>26</v>
      </c>
      <c r="E5" s="16">
        <v>0</v>
      </c>
      <c r="F5" s="16">
        <v>0</v>
      </c>
      <c r="G5" s="57" t="s">
        <v>187</v>
      </c>
      <c r="H5" s="18">
        <f t="shared" ref="H5:H36" si="0">E5+IF(E5&gt;2,(E5-2)*0.5,0)</f>
        <v>0</v>
      </c>
      <c r="I5" s="16">
        <f t="shared" ref="I5:I13" si="1">F5*$T$14</f>
        <v>0</v>
      </c>
      <c r="J5" s="16">
        <v>0</v>
      </c>
      <c r="K5" s="16">
        <f t="shared" ref="K5:K36" si="2">SUM(I5+H5+J5)</f>
        <v>0</v>
      </c>
      <c r="L5" s="33">
        <v>0</v>
      </c>
      <c r="M5" s="34">
        <f t="shared" ref="M5:M36" si="3">K5+L5</f>
        <v>0</v>
      </c>
      <c r="N5" s="35">
        <f t="shared" ref="N5:N18" si="4">VLOOKUP(G5,$S$3:$T$10,2,FALSE)</f>
        <v>0</v>
      </c>
      <c r="O5" s="36">
        <f t="shared" ref="O5:O36" si="5">M5-N5</f>
        <v>0</v>
      </c>
      <c r="P5" s="18"/>
      <c r="Q5" s="18"/>
      <c r="R5" s="18"/>
      <c r="S5" s="23" t="s">
        <v>175</v>
      </c>
      <c r="T5" s="44">
        <f>X5/$T$13</f>
        <v>7.5</v>
      </c>
      <c r="U5" s="46">
        <v>3</v>
      </c>
      <c r="V5" s="46">
        <v>5</v>
      </c>
      <c r="W5" s="46">
        <v>10</v>
      </c>
      <c r="X5" s="46">
        <v>1200</v>
      </c>
    </row>
    <row r="6" spans="1:24" s="1" customFormat="1" ht="18.75">
      <c r="A6" s="14">
        <v>5</v>
      </c>
      <c r="B6" s="13">
        <v>1044399218</v>
      </c>
      <c r="C6" s="222" t="s">
        <v>352</v>
      </c>
      <c r="D6" s="222" t="s">
        <v>39</v>
      </c>
      <c r="E6" s="16">
        <v>2</v>
      </c>
      <c r="F6" s="16">
        <v>1</v>
      </c>
      <c r="G6" s="57" t="s">
        <v>187</v>
      </c>
      <c r="H6" s="18">
        <f t="shared" si="0"/>
        <v>2</v>
      </c>
      <c r="I6" s="16">
        <f t="shared" si="1"/>
        <v>1.2</v>
      </c>
      <c r="J6" s="16">
        <v>0</v>
      </c>
      <c r="K6" s="16">
        <f t="shared" si="2"/>
        <v>3.2</v>
      </c>
      <c r="L6" s="33">
        <v>12.024999999999995</v>
      </c>
      <c r="M6" s="34">
        <f t="shared" si="3"/>
        <v>15.224999999999994</v>
      </c>
      <c r="N6" s="35">
        <f t="shared" si="4"/>
        <v>0</v>
      </c>
      <c r="O6" s="36">
        <f t="shared" si="5"/>
        <v>15.224999999999994</v>
      </c>
      <c r="P6" s="18"/>
      <c r="Q6" s="18"/>
      <c r="R6" s="18"/>
      <c r="S6" s="23"/>
      <c r="T6" s="44"/>
      <c r="U6" s="46"/>
      <c r="V6" s="46"/>
      <c r="W6" s="46"/>
      <c r="X6" s="46"/>
    </row>
    <row r="7" spans="1:24" s="1" customFormat="1" ht="18.75">
      <c r="A7" s="14">
        <v>10</v>
      </c>
      <c r="B7" s="13">
        <v>2108977014</v>
      </c>
      <c r="C7" s="222" t="s">
        <v>353</v>
      </c>
      <c r="D7" s="222" t="s">
        <v>49</v>
      </c>
      <c r="E7" s="16">
        <v>2</v>
      </c>
      <c r="F7" s="16">
        <v>1</v>
      </c>
      <c r="G7" s="23" t="s">
        <v>175</v>
      </c>
      <c r="H7" s="18">
        <f t="shared" si="0"/>
        <v>2</v>
      </c>
      <c r="I7" s="16">
        <f t="shared" si="1"/>
        <v>1.2</v>
      </c>
      <c r="J7" s="16">
        <v>0</v>
      </c>
      <c r="K7" s="16">
        <f t="shared" si="2"/>
        <v>3.2</v>
      </c>
      <c r="L7" s="33">
        <v>12.829999999999998</v>
      </c>
      <c r="M7" s="34">
        <f t="shared" si="3"/>
        <v>16.029999999999998</v>
      </c>
      <c r="N7" s="35">
        <f t="shared" si="4"/>
        <v>7.5</v>
      </c>
      <c r="O7" s="36">
        <f t="shared" si="5"/>
        <v>8.5299999999999976</v>
      </c>
      <c r="P7" s="18"/>
      <c r="Q7" s="18"/>
      <c r="R7" s="18"/>
      <c r="S7" s="19" t="s">
        <v>333</v>
      </c>
      <c r="T7" s="44">
        <f>X7/$T$13</f>
        <v>8.125</v>
      </c>
      <c r="U7" s="46">
        <v>4</v>
      </c>
      <c r="V7" s="46">
        <v>5</v>
      </c>
      <c r="W7" s="46"/>
      <c r="X7" s="46">
        <v>1300</v>
      </c>
    </row>
    <row r="8" spans="1:24" s="1" customFormat="1" ht="18.75">
      <c r="A8" s="14">
        <v>15</v>
      </c>
      <c r="B8" s="13">
        <v>388960345</v>
      </c>
      <c r="C8" s="223" t="s">
        <v>59</v>
      </c>
      <c r="D8" s="224"/>
      <c r="E8" s="16">
        <v>0</v>
      </c>
      <c r="F8" s="16">
        <v>0</v>
      </c>
      <c r="G8" s="57" t="s">
        <v>187</v>
      </c>
      <c r="H8" s="18">
        <f t="shared" si="0"/>
        <v>0</v>
      </c>
      <c r="I8" s="16">
        <f t="shared" si="1"/>
        <v>0</v>
      </c>
      <c r="J8" s="16">
        <v>0</v>
      </c>
      <c r="K8" s="16">
        <f t="shared" si="2"/>
        <v>0</v>
      </c>
      <c r="L8" s="33">
        <v>6.5375000000000014</v>
      </c>
      <c r="M8" s="34">
        <f t="shared" si="3"/>
        <v>6.5375000000000014</v>
      </c>
      <c r="N8" s="35">
        <f t="shared" si="4"/>
        <v>0</v>
      </c>
      <c r="O8" s="36">
        <f t="shared" si="5"/>
        <v>6.5375000000000014</v>
      </c>
      <c r="P8" s="18"/>
      <c r="Q8" s="18"/>
      <c r="R8" s="18"/>
      <c r="S8" s="22" t="s">
        <v>334</v>
      </c>
      <c r="T8" s="44">
        <f>X8/$T$13</f>
        <v>6.25</v>
      </c>
      <c r="U8" s="46">
        <v>3</v>
      </c>
      <c r="V8" s="46">
        <v>4</v>
      </c>
      <c r="W8" s="46"/>
      <c r="X8" s="46">
        <v>1000</v>
      </c>
    </row>
    <row r="9" spans="1:24" s="1" customFormat="1" ht="18.75">
      <c r="A9" s="14">
        <v>26</v>
      </c>
      <c r="B9" s="13">
        <v>1754932067</v>
      </c>
      <c r="C9" s="222" t="s">
        <v>354</v>
      </c>
      <c r="D9" s="222" t="s">
        <v>72</v>
      </c>
      <c r="E9" s="16">
        <v>3</v>
      </c>
      <c r="F9" s="16">
        <v>1</v>
      </c>
      <c r="G9" s="43" t="s">
        <v>166</v>
      </c>
      <c r="H9" s="18">
        <f t="shared" si="0"/>
        <v>3.5</v>
      </c>
      <c r="I9" s="16">
        <f t="shared" si="1"/>
        <v>1.2</v>
      </c>
      <c r="J9" s="16">
        <v>0</v>
      </c>
      <c r="K9" s="16">
        <f t="shared" si="2"/>
        <v>4.7</v>
      </c>
      <c r="L9" s="33">
        <v>16.2</v>
      </c>
      <c r="M9" s="34">
        <f t="shared" si="3"/>
        <v>20.9</v>
      </c>
      <c r="N9" s="35">
        <f t="shared" si="4"/>
        <v>11.875</v>
      </c>
      <c r="O9" s="36">
        <f t="shared" si="5"/>
        <v>9.0249999999999986</v>
      </c>
      <c r="P9" s="18"/>
      <c r="Q9" s="18"/>
      <c r="R9" s="18"/>
      <c r="S9" s="23" t="s">
        <v>335</v>
      </c>
      <c r="T9" s="44">
        <f>X9/$T$13</f>
        <v>4.375</v>
      </c>
      <c r="U9" s="46">
        <v>2</v>
      </c>
      <c r="V9" s="46">
        <v>3</v>
      </c>
      <c r="W9" s="46"/>
      <c r="X9" s="46">
        <v>700</v>
      </c>
    </row>
    <row r="10" spans="1:24" s="1" customFormat="1" ht="18.75">
      <c r="A10" s="14">
        <v>33</v>
      </c>
      <c r="B10" s="13">
        <v>1006436515</v>
      </c>
      <c r="C10" s="222" t="s">
        <v>355</v>
      </c>
      <c r="D10" s="222" t="s">
        <v>79</v>
      </c>
      <c r="E10" s="16">
        <v>0</v>
      </c>
      <c r="F10" s="16">
        <v>0</v>
      </c>
      <c r="G10" s="57" t="s">
        <v>187</v>
      </c>
      <c r="H10" s="18">
        <f t="shared" si="0"/>
        <v>0</v>
      </c>
      <c r="I10" s="16">
        <f t="shared" si="1"/>
        <v>0</v>
      </c>
      <c r="J10" s="16">
        <v>0</v>
      </c>
      <c r="K10" s="16">
        <f t="shared" si="2"/>
        <v>0</v>
      </c>
      <c r="L10" s="33">
        <v>3.45</v>
      </c>
      <c r="M10" s="34">
        <f t="shared" si="3"/>
        <v>3.45</v>
      </c>
      <c r="N10" s="35">
        <f t="shared" si="4"/>
        <v>0</v>
      </c>
      <c r="O10" s="36">
        <f t="shared" si="5"/>
        <v>3.45</v>
      </c>
      <c r="P10" s="18"/>
      <c r="Q10" s="18"/>
      <c r="R10" s="4"/>
      <c r="S10" s="49" t="s">
        <v>187</v>
      </c>
      <c r="T10" s="2">
        <v>0</v>
      </c>
      <c r="U10" s="2"/>
      <c r="V10" s="2"/>
      <c r="W10" s="2"/>
      <c r="X10" s="2"/>
    </row>
    <row r="11" spans="1:24" s="1" customFormat="1" ht="18.75">
      <c r="A11" s="14">
        <v>34</v>
      </c>
      <c r="B11" s="13">
        <v>2021794494</v>
      </c>
      <c r="C11" s="223" t="s">
        <v>80</v>
      </c>
      <c r="D11" s="224"/>
      <c r="E11" s="16">
        <v>0</v>
      </c>
      <c r="F11" s="16">
        <v>0</v>
      </c>
      <c r="G11" s="57" t="s">
        <v>187</v>
      </c>
      <c r="H11" s="18">
        <f t="shared" si="0"/>
        <v>0</v>
      </c>
      <c r="I11" s="16">
        <f t="shared" si="1"/>
        <v>0</v>
      </c>
      <c r="J11" s="16">
        <v>0</v>
      </c>
      <c r="K11" s="16">
        <f t="shared" si="2"/>
        <v>0</v>
      </c>
      <c r="L11" s="33">
        <v>0</v>
      </c>
      <c r="M11" s="34">
        <f t="shared" si="3"/>
        <v>0</v>
      </c>
      <c r="N11" s="35">
        <f t="shared" si="4"/>
        <v>0</v>
      </c>
      <c r="O11" s="36">
        <f t="shared" si="5"/>
        <v>0</v>
      </c>
      <c r="P11" s="18"/>
      <c r="Q11" s="18"/>
      <c r="R11" s="47"/>
      <c r="S11" s="50"/>
    </row>
    <row r="12" spans="1:24" s="1" customFormat="1" ht="18.75">
      <c r="A12" s="14">
        <v>43</v>
      </c>
      <c r="B12" s="13">
        <v>1853818182</v>
      </c>
      <c r="C12" s="223" t="s">
        <v>356</v>
      </c>
      <c r="D12" s="222" t="s">
        <v>89</v>
      </c>
      <c r="E12" s="16">
        <v>0</v>
      </c>
      <c r="F12" s="16">
        <v>0</v>
      </c>
      <c r="G12" s="57" t="s">
        <v>187</v>
      </c>
      <c r="H12" s="18">
        <f t="shared" si="0"/>
        <v>0</v>
      </c>
      <c r="I12" s="16">
        <f t="shared" si="1"/>
        <v>0</v>
      </c>
      <c r="J12" s="16">
        <v>0</v>
      </c>
      <c r="K12" s="16">
        <f t="shared" si="2"/>
        <v>0</v>
      </c>
      <c r="L12" s="33">
        <v>0</v>
      </c>
      <c r="M12" s="34">
        <f t="shared" si="3"/>
        <v>0</v>
      </c>
      <c r="N12" s="35">
        <f t="shared" si="4"/>
        <v>0</v>
      </c>
      <c r="O12" s="36">
        <f t="shared" si="5"/>
        <v>0</v>
      </c>
      <c r="P12" s="18"/>
      <c r="Q12" s="18"/>
      <c r="R12" s="4"/>
      <c r="S12" s="51" t="s">
        <v>209</v>
      </c>
      <c r="T12" s="1">
        <v>15000</v>
      </c>
    </row>
    <row r="13" spans="1:24" s="2" customFormat="1" ht="18.75">
      <c r="A13" s="14">
        <v>46</v>
      </c>
      <c r="B13" s="13">
        <v>2109182835</v>
      </c>
      <c r="C13" s="222" t="s">
        <v>357</v>
      </c>
      <c r="D13" s="222" t="s">
        <v>92</v>
      </c>
      <c r="E13" s="16">
        <v>2</v>
      </c>
      <c r="F13" s="16">
        <v>1</v>
      </c>
      <c r="G13" s="23" t="s">
        <v>175</v>
      </c>
      <c r="H13" s="18">
        <f t="shared" si="0"/>
        <v>2</v>
      </c>
      <c r="I13" s="16">
        <f t="shared" si="1"/>
        <v>1.2</v>
      </c>
      <c r="J13" s="16">
        <v>0</v>
      </c>
      <c r="K13" s="16">
        <f t="shared" si="2"/>
        <v>3.2</v>
      </c>
      <c r="L13" s="33">
        <v>14.962499999999999</v>
      </c>
      <c r="M13" s="34">
        <f t="shared" si="3"/>
        <v>18.162499999999998</v>
      </c>
      <c r="N13" s="35">
        <f t="shared" si="4"/>
        <v>7.5</v>
      </c>
      <c r="O13" s="36">
        <f t="shared" si="5"/>
        <v>10.662499999999998</v>
      </c>
      <c r="P13" s="18"/>
      <c r="Q13" s="18"/>
      <c r="R13" s="18"/>
      <c r="S13" s="52" t="s">
        <v>210</v>
      </c>
      <c r="T13" s="53">
        <v>160</v>
      </c>
      <c r="U13" s="1"/>
      <c r="V13" s="1"/>
      <c r="W13" s="1"/>
      <c r="X13" s="1"/>
    </row>
    <row r="14" spans="1:24" s="2" customFormat="1" ht="18.75">
      <c r="A14" s="14">
        <v>49</v>
      </c>
      <c r="B14" s="13">
        <v>311361673</v>
      </c>
      <c r="C14" s="223" t="s">
        <v>358</v>
      </c>
      <c r="D14" s="336" t="s">
        <v>95</v>
      </c>
      <c r="E14" s="16">
        <v>3</v>
      </c>
      <c r="F14" s="16">
        <v>1</v>
      </c>
      <c r="G14" s="43" t="s">
        <v>166</v>
      </c>
      <c r="H14" s="18">
        <f t="shared" si="0"/>
        <v>3.5</v>
      </c>
      <c r="I14" s="16">
        <f>IF(F14&gt;0,1,0)*$T$14</f>
        <v>1.2</v>
      </c>
      <c r="J14" s="16">
        <v>0</v>
      </c>
      <c r="K14" s="16">
        <f t="shared" si="2"/>
        <v>4.7</v>
      </c>
      <c r="L14" s="33">
        <v>24.075000000000003</v>
      </c>
      <c r="M14" s="34">
        <f t="shared" si="3"/>
        <v>28.775000000000002</v>
      </c>
      <c r="N14" s="35">
        <f t="shared" si="4"/>
        <v>11.875</v>
      </c>
      <c r="O14" s="36">
        <f t="shared" si="5"/>
        <v>16.900000000000002</v>
      </c>
      <c r="P14" s="18"/>
      <c r="Q14" s="18"/>
      <c r="R14" s="18"/>
      <c r="S14" s="54" t="s">
        <v>256</v>
      </c>
      <c r="T14" s="53">
        <v>1.2</v>
      </c>
      <c r="U14" s="1"/>
      <c r="V14" s="1"/>
      <c r="W14" s="1"/>
      <c r="X14" s="1"/>
    </row>
    <row r="15" spans="1:24" s="2" customFormat="1" ht="18.75">
      <c r="A15" s="14">
        <v>53</v>
      </c>
      <c r="B15" s="13">
        <v>500959924</v>
      </c>
      <c r="C15" s="222" t="s">
        <v>359</v>
      </c>
      <c r="D15" s="224" t="s">
        <v>99</v>
      </c>
      <c r="E15" s="16">
        <v>0</v>
      </c>
      <c r="F15" s="16">
        <v>0</v>
      </c>
      <c r="G15" s="57" t="s">
        <v>187</v>
      </c>
      <c r="H15" s="18">
        <f t="shared" si="0"/>
        <v>0</v>
      </c>
      <c r="I15" s="16">
        <f t="shared" ref="I15:I46" si="6">F15*$T$14</f>
        <v>0</v>
      </c>
      <c r="J15" s="16">
        <v>0</v>
      </c>
      <c r="K15" s="16">
        <f t="shared" si="2"/>
        <v>0</v>
      </c>
      <c r="L15" s="33">
        <v>0</v>
      </c>
      <c r="M15" s="34">
        <f t="shared" si="3"/>
        <v>0</v>
      </c>
      <c r="N15" s="35">
        <f t="shared" si="4"/>
        <v>0</v>
      </c>
      <c r="O15" s="36">
        <f t="shared" si="5"/>
        <v>0</v>
      </c>
      <c r="P15" s="18"/>
      <c r="Q15" s="18"/>
      <c r="R15" s="18"/>
      <c r="S15" s="1" t="s">
        <v>212</v>
      </c>
      <c r="T15" s="53">
        <v>2021</v>
      </c>
      <c r="U15" s="1"/>
      <c r="V15" s="1"/>
      <c r="W15" s="1"/>
      <c r="X15" s="1"/>
    </row>
    <row r="16" spans="1:24" s="2" customFormat="1" ht="18.75">
      <c r="A16" s="14">
        <v>58</v>
      </c>
      <c r="B16" s="13">
        <v>1875367946</v>
      </c>
      <c r="C16" s="223" t="s">
        <v>121</v>
      </c>
      <c r="D16" s="14"/>
      <c r="E16" s="16">
        <v>0</v>
      </c>
      <c r="F16" s="16">
        <v>0</v>
      </c>
      <c r="G16" s="57" t="s">
        <v>187</v>
      </c>
      <c r="H16" s="18">
        <f t="shared" si="0"/>
        <v>0</v>
      </c>
      <c r="I16" s="16">
        <f t="shared" si="6"/>
        <v>0</v>
      </c>
      <c r="J16" s="16">
        <v>0</v>
      </c>
      <c r="K16" s="16">
        <f t="shared" si="2"/>
        <v>0</v>
      </c>
      <c r="L16" s="33">
        <v>5.3749999999999964</v>
      </c>
      <c r="M16" s="34">
        <f t="shared" si="3"/>
        <v>5.3749999999999964</v>
      </c>
      <c r="N16" s="35">
        <f t="shared" si="4"/>
        <v>0</v>
      </c>
      <c r="O16" s="36">
        <f t="shared" si="5"/>
        <v>5.3749999999999964</v>
      </c>
      <c r="P16" s="4"/>
      <c r="Q16" s="4"/>
      <c r="R16" s="4"/>
      <c r="S16" s="1" t="s">
        <v>213</v>
      </c>
      <c r="T16" s="53">
        <v>1</v>
      </c>
      <c r="U16" s="1"/>
      <c r="V16" s="1"/>
      <c r="W16" s="1"/>
      <c r="X16" s="1"/>
    </row>
    <row r="17" spans="1:24" s="2" customFormat="1" ht="18.75">
      <c r="A17" s="14">
        <v>82</v>
      </c>
      <c r="B17" s="13">
        <v>982362214</v>
      </c>
      <c r="C17" s="222" t="s">
        <v>360</v>
      </c>
      <c r="D17" s="222" t="s">
        <v>144</v>
      </c>
      <c r="E17" s="16">
        <v>3</v>
      </c>
      <c r="F17" s="16">
        <v>1</v>
      </c>
      <c r="G17" s="45" t="s">
        <v>173</v>
      </c>
      <c r="H17" s="18">
        <f t="shared" si="0"/>
        <v>3.5</v>
      </c>
      <c r="I17" s="16">
        <f t="shared" si="6"/>
        <v>1.2</v>
      </c>
      <c r="J17" s="16">
        <v>0</v>
      </c>
      <c r="K17" s="16">
        <f t="shared" si="2"/>
        <v>4.7</v>
      </c>
      <c r="L17" s="33">
        <v>13.524999999999991</v>
      </c>
      <c r="M17" s="34">
        <f t="shared" si="3"/>
        <v>18.224999999999991</v>
      </c>
      <c r="N17" s="35">
        <f t="shared" si="4"/>
        <v>9.6875</v>
      </c>
      <c r="O17" s="36">
        <f t="shared" si="5"/>
        <v>8.5374999999999908</v>
      </c>
      <c r="P17" s="18"/>
      <c r="Q17" s="18"/>
      <c r="R17" s="18"/>
      <c r="S17" s="1" t="s">
        <v>214</v>
      </c>
      <c r="T17" s="53">
        <v>16</v>
      </c>
      <c r="U17" s="1"/>
      <c r="V17" s="1"/>
      <c r="W17" s="1"/>
      <c r="X17" s="1"/>
    </row>
    <row r="18" spans="1:24" s="2" customFormat="1" ht="18.75">
      <c r="A18" s="14">
        <v>92</v>
      </c>
      <c r="B18" s="13">
        <v>1367873925</v>
      </c>
      <c r="C18" s="222" t="s">
        <v>398</v>
      </c>
      <c r="D18" s="222" t="s">
        <v>191</v>
      </c>
      <c r="E18" s="16">
        <v>3</v>
      </c>
      <c r="F18" s="16">
        <v>1</v>
      </c>
      <c r="G18" s="45" t="s">
        <v>173</v>
      </c>
      <c r="H18" s="18">
        <f t="shared" si="0"/>
        <v>3.5</v>
      </c>
      <c r="I18" s="16">
        <f t="shared" si="6"/>
        <v>1.2</v>
      </c>
      <c r="J18" s="16">
        <v>0</v>
      </c>
      <c r="K18" s="16">
        <f t="shared" si="2"/>
        <v>4.7</v>
      </c>
      <c r="L18" s="33">
        <v>13.824999999999996</v>
      </c>
      <c r="M18" s="34">
        <f t="shared" si="3"/>
        <v>18.524999999999995</v>
      </c>
      <c r="N18" s="35">
        <f t="shared" si="4"/>
        <v>9.6875</v>
      </c>
      <c r="O18" s="36">
        <f t="shared" si="5"/>
        <v>8.837499999999995</v>
      </c>
      <c r="P18" s="18"/>
      <c r="Q18" s="18"/>
      <c r="R18" s="47"/>
      <c r="S18" s="1"/>
      <c r="T18" s="1"/>
      <c r="U18" s="1"/>
      <c r="V18" s="1"/>
      <c r="W18" s="1"/>
      <c r="X18" s="1"/>
    </row>
    <row r="19" spans="1:24" s="2" customFormat="1" ht="18.75">
      <c r="A19" s="14">
        <v>103</v>
      </c>
      <c r="B19" s="13">
        <v>1540443440</v>
      </c>
      <c r="C19" s="223" t="s">
        <v>326</v>
      </c>
      <c r="D19" s="222" t="s">
        <v>193</v>
      </c>
      <c r="E19" s="16">
        <v>0</v>
      </c>
      <c r="F19" s="16">
        <v>1</v>
      </c>
      <c r="G19" s="57" t="s">
        <v>187</v>
      </c>
      <c r="H19" s="18">
        <f t="shared" si="0"/>
        <v>0</v>
      </c>
      <c r="I19" s="16">
        <f t="shared" si="6"/>
        <v>1.2</v>
      </c>
      <c r="J19" s="16">
        <v>0</v>
      </c>
      <c r="K19" s="16">
        <f t="shared" si="2"/>
        <v>1.2</v>
      </c>
      <c r="L19" s="33">
        <v>16.037499999999998</v>
      </c>
      <c r="M19" s="34">
        <f t="shared" si="3"/>
        <v>17.237499999999997</v>
      </c>
      <c r="N19" s="35">
        <f>VLOOKUP(G18,$S$3:$T$10,2,FALSE)</f>
        <v>9.6875</v>
      </c>
      <c r="O19" s="36">
        <f t="shared" si="5"/>
        <v>7.5499999999999972</v>
      </c>
      <c r="P19" s="18"/>
      <c r="Q19" s="18"/>
      <c r="R19" s="18"/>
      <c r="S19" s="1"/>
      <c r="T19" s="1"/>
      <c r="U19" s="1"/>
      <c r="V19" s="1"/>
      <c r="W19" s="1"/>
      <c r="X19" s="1"/>
    </row>
    <row r="20" spans="1:24" s="2" customFormat="1" ht="18.75">
      <c r="A20" s="13">
        <v>110</v>
      </c>
      <c r="B20" s="13">
        <v>1968703358</v>
      </c>
      <c r="C20" s="222" t="s">
        <v>361</v>
      </c>
      <c r="D20" s="222" t="s">
        <v>239</v>
      </c>
      <c r="E20" s="16">
        <v>2</v>
      </c>
      <c r="F20" s="16">
        <v>1</v>
      </c>
      <c r="G20" s="57" t="s">
        <v>187</v>
      </c>
      <c r="H20" s="18">
        <f t="shared" si="0"/>
        <v>2</v>
      </c>
      <c r="I20" s="16">
        <f t="shared" si="6"/>
        <v>1.2</v>
      </c>
      <c r="J20" s="16">
        <v>0</v>
      </c>
      <c r="K20" s="16">
        <f t="shared" si="2"/>
        <v>3.2</v>
      </c>
      <c r="L20" s="33">
        <v>10.087499999999999</v>
      </c>
      <c r="M20" s="34">
        <f t="shared" si="3"/>
        <v>13.287499999999998</v>
      </c>
      <c r="N20" s="35">
        <f>VLOOKUP(G19,$S$3:$T$10,2,FALSE)</f>
        <v>0</v>
      </c>
      <c r="O20" s="36">
        <f t="shared" si="5"/>
        <v>13.287499999999998</v>
      </c>
      <c r="P20" s="18"/>
      <c r="Q20" s="18"/>
      <c r="R20" s="33"/>
      <c r="S20" s="1"/>
      <c r="T20" s="1"/>
      <c r="U20" s="1"/>
      <c r="V20" s="1"/>
      <c r="W20" s="1"/>
      <c r="X20" s="1"/>
    </row>
    <row r="21" spans="1:24" s="2" customFormat="1" ht="18.75">
      <c r="A21" s="13">
        <v>116</v>
      </c>
      <c r="B21" s="13">
        <v>2122596917</v>
      </c>
      <c r="C21" s="222" t="s">
        <v>362</v>
      </c>
      <c r="D21" s="222" t="s">
        <v>217</v>
      </c>
      <c r="E21" s="16">
        <v>0</v>
      </c>
      <c r="F21" s="16">
        <v>1</v>
      </c>
      <c r="G21" s="57" t="s">
        <v>187</v>
      </c>
      <c r="H21" s="18">
        <f t="shared" si="0"/>
        <v>0</v>
      </c>
      <c r="I21" s="16">
        <f t="shared" si="6"/>
        <v>1.2</v>
      </c>
      <c r="J21" s="16">
        <v>0</v>
      </c>
      <c r="K21" s="16">
        <f t="shared" si="2"/>
        <v>1.2</v>
      </c>
      <c r="L21" s="33">
        <v>12.812499999999996</v>
      </c>
      <c r="M21" s="34">
        <f t="shared" si="3"/>
        <v>14.012499999999996</v>
      </c>
      <c r="N21" s="35">
        <f>VLOOKUP(G21,$S$3:$T$10,2,FALSE)</f>
        <v>0</v>
      </c>
      <c r="O21" s="36">
        <f t="shared" si="5"/>
        <v>14.012499999999996</v>
      </c>
      <c r="P21" s="18"/>
      <c r="Q21" s="18"/>
      <c r="R21" s="48"/>
      <c r="S21" s="1"/>
      <c r="T21" s="1"/>
      <c r="U21" s="1"/>
      <c r="V21" s="1"/>
      <c r="W21" s="1"/>
      <c r="X21" s="1"/>
    </row>
    <row r="22" spans="1:24" s="2" customFormat="1" ht="18.75">
      <c r="A22" s="13">
        <v>118</v>
      </c>
      <c r="B22" s="13">
        <v>2018112397</v>
      </c>
      <c r="C22" s="222" t="s">
        <v>342</v>
      </c>
      <c r="D22" s="222" t="s">
        <v>290</v>
      </c>
      <c r="E22" s="16">
        <v>0</v>
      </c>
      <c r="F22" s="16">
        <v>0</v>
      </c>
      <c r="G22" s="57" t="s">
        <v>187</v>
      </c>
      <c r="H22" s="18">
        <f t="shared" si="0"/>
        <v>0</v>
      </c>
      <c r="I22" s="16">
        <f t="shared" si="6"/>
        <v>0</v>
      </c>
      <c r="J22" s="16">
        <v>0</v>
      </c>
      <c r="K22" s="16">
        <f t="shared" si="2"/>
        <v>0</v>
      </c>
      <c r="L22" s="33">
        <v>0</v>
      </c>
      <c r="M22" s="34">
        <f t="shared" si="3"/>
        <v>0</v>
      </c>
      <c r="N22" s="35">
        <f>VLOOKUP(G22,$S$3:$T$10,2,FALSE)</f>
        <v>0</v>
      </c>
      <c r="O22" s="36">
        <f t="shared" si="5"/>
        <v>0</v>
      </c>
      <c r="P22" s="18"/>
      <c r="Q22" s="18"/>
      <c r="R22" s="48"/>
      <c r="S22" s="1"/>
      <c r="T22" s="1"/>
      <c r="U22" s="1"/>
      <c r="V22" s="1"/>
      <c r="W22" s="1"/>
      <c r="X22" s="1"/>
    </row>
    <row r="23" spans="1:24" s="1" customFormat="1" ht="18.75">
      <c r="A23" s="14">
        <v>120</v>
      </c>
      <c r="B23" s="13">
        <v>171422146</v>
      </c>
      <c r="C23" s="222" t="s">
        <v>363</v>
      </c>
      <c r="D23" s="222" t="s">
        <v>246</v>
      </c>
      <c r="E23" s="16">
        <v>0</v>
      </c>
      <c r="F23" s="16">
        <v>0</v>
      </c>
      <c r="G23" s="57" t="s">
        <v>187</v>
      </c>
      <c r="H23" s="18">
        <f t="shared" si="0"/>
        <v>0</v>
      </c>
      <c r="I23" s="16">
        <f t="shared" si="6"/>
        <v>0</v>
      </c>
      <c r="J23" s="16">
        <v>0</v>
      </c>
      <c r="K23" s="16">
        <f t="shared" si="2"/>
        <v>0</v>
      </c>
      <c r="L23" s="33">
        <v>4.899999999999995</v>
      </c>
      <c r="M23" s="34">
        <f t="shared" si="3"/>
        <v>4.899999999999995</v>
      </c>
      <c r="N23" s="35">
        <f>VLOOKUP(G22,$S$3:$T$10,2,FALSE)</f>
        <v>0</v>
      </c>
      <c r="O23" s="36">
        <f t="shared" si="5"/>
        <v>4.899999999999995</v>
      </c>
      <c r="P23" s="18"/>
      <c r="Q23" s="18"/>
      <c r="R23" s="48"/>
    </row>
    <row r="24" spans="1:24" s="1" customFormat="1" ht="18.75">
      <c r="A24" s="14">
        <v>122</v>
      </c>
      <c r="B24" s="13">
        <v>1940099728</v>
      </c>
      <c r="C24" s="223" t="s">
        <v>228</v>
      </c>
      <c r="D24" s="224"/>
      <c r="E24" s="16">
        <v>0</v>
      </c>
      <c r="F24" s="16">
        <v>0</v>
      </c>
      <c r="G24" s="57" t="s">
        <v>187</v>
      </c>
      <c r="H24" s="18">
        <f t="shared" si="0"/>
        <v>0</v>
      </c>
      <c r="I24" s="16">
        <f t="shared" si="6"/>
        <v>0</v>
      </c>
      <c r="J24" s="16">
        <v>0</v>
      </c>
      <c r="K24" s="16">
        <f t="shared" si="2"/>
        <v>0</v>
      </c>
      <c r="L24" s="33">
        <v>0.4</v>
      </c>
      <c r="M24" s="34">
        <f t="shared" si="3"/>
        <v>0.4</v>
      </c>
      <c r="N24" s="35">
        <f t="shared" ref="N24:N53" si="7">VLOOKUP(G24,$S$3:$T$10,2,FALSE)</f>
        <v>0</v>
      </c>
      <c r="O24" s="36">
        <f t="shared" si="5"/>
        <v>0.4</v>
      </c>
      <c r="P24" s="18"/>
      <c r="Q24" s="18"/>
      <c r="R24" s="47"/>
    </row>
    <row r="25" spans="1:24" s="1" customFormat="1" ht="18.75">
      <c r="A25" s="13">
        <v>127</v>
      </c>
      <c r="B25" s="13">
        <v>615908706</v>
      </c>
      <c r="C25" s="222" t="s">
        <v>364</v>
      </c>
      <c r="D25" s="224" t="s">
        <v>240</v>
      </c>
      <c r="E25" s="16">
        <v>0</v>
      </c>
      <c r="F25" s="16">
        <v>0</v>
      </c>
      <c r="G25" s="57" t="s">
        <v>187</v>
      </c>
      <c r="H25" s="18">
        <f t="shared" si="0"/>
        <v>0</v>
      </c>
      <c r="I25" s="16">
        <f t="shared" si="6"/>
        <v>0</v>
      </c>
      <c r="J25" s="16">
        <v>0</v>
      </c>
      <c r="K25" s="16">
        <f t="shared" si="2"/>
        <v>0</v>
      </c>
      <c r="L25" s="33">
        <v>0</v>
      </c>
      <c r="M25" s="34">
        <f t="shared" si="3"/>
        <v>0</v>
      </c>
      <c r="N25" s="35">
        <f t="shared" si="7"/>
        <v>0</v>
      </c>
      <c r="O25" s="36">
        <f t="shared" si="5"/>
        <v>0</v>
      </c>
      <c r="P25" s="18"/>
      <c r="Q25" s="18"/>
      <c r="R25" s="47"/>
    </row>
    <row r="26" spans="1:24" s="1" customFormat="1" ht="18.75" customHeight="1">
      <c r="A26" s="13">
        <v>128</v>
      </c>
      <c r="B26" s="13">
        <v>1214614935</v>
      </c>
      <c r="C26" s="222" t="s">
        <v>365</v>
      </c>
      <c r="D26" s="336" t="s">
        <v>257</v>
      </c>
      <c r="E26" s="16">
        <v>3</v>
      </c>
      <c r="F26" s="16">
        <v>1</v>
      </c>
      <c r="G26" s="23" t="s">
        <v>175</v>
      </c>
      <c r="H26" s="18">
        <f t="shared" si="0"/>
        <v>3.5</v>
      </c>
      <c r="I26" s="16">
        <f t="shared" si="6"/>
        <v>1.2</v>
      </c>
      <c r="J26" s="16">
        <v>0</v>
      </c>
      <c r="K26" s="16">
        <f t="shared" si="2"/>
        <v>4.7</v>
      </c>
      <c r="L26" s="33">
        <v>13.524499999999993</v>
      </c>
      <c r="M26" s="34">
        <f t="shared" si="3"/>
        <v>18.224499999999992</v>
      </c>
      <c r="N26" s="35">
        <f t="shared" si="7"/>
        <v>7.5</v>
      </c>
      <c r="O26" s="36">
        <f t="shared" si="5"/>
        <v>10.724499999999992</v>
      </c>
      <c r="P26" s="18"/>
      <c r="Q26" s="18"/>
      <c r="R26" s="47"/>
    </row>
    <row r="27" spans="1:24" s="1" customFormat="1" ht="18.75">
      <c r="A27" s="13">
        <v>130</v>
      </c>
      <c r="B27" s="13">
        <v>1957463045</v>
      </c>
      <c r="C27" s="222" t="s">
        <v>409</v>
      </c>
      <c r="D27" s="222" t="s">
        <v>238</v>
      </c>
      <c r="E27" s="16">
        <v>0</v>
      </c>
      <c r="F27" s="16">
        <v>0</v>
      </c>
      <c r="G27" s="57" t="s">
        <v>187</v>
      </c>
      <c r="H27" s="18">
        <f t="shared" si="0"/>
        <v>0</v>
      </c>
      <c r="I27" s="16">
        <f t="shared" si="6"/>
        <v>0</v>
      </c>
      <c r="J27" s="16">
        <v>0</v>
      </c>
      <c r="K27" s="16">
        <f t="shared" si="2"/>
        <v>0</v>
      </c>
      <c r="L27" s="33">
        <v>5.8500000000000023</v>
      </c>
      <c r="M27" s="34">
        <f t="shared" si="3"/>
        <v>5.8500000000000023</v>
      </c>
      <c r="N27" s="35">
        <f t="shared" si="7"/>
        <v>0</v>
      </c>
      <c r="O27" s="36">
        <f t="shared" si="5"/>
        <v>5.8500000000000023</v>
      </c>
      <c r="P27" s="18"/>
      <c r="Q27" s="18"/>
      <c r="R27" s="47"/>
    </row>
    <row r="28" spans="1:24" s="1" customFormat="1" ht="18.75">
      <c r="A28" s="13">
        <v>138</v>
      </c>
      <c r="B28" s="13">
        <v>1440730282</v>
      </c>
      <c r="C28" s="222" t="s">
        <v>366</v>
      </c>
      <c r="D28" s="222" t="s">
        <v>258</v>
      </c>
      <c r="E28" s="16">
        <v>0</v>
      </c>
      <c r="F28" s="16">
        <v>0</v>
      </c>
      <c r="G28" s="57" t="s">
        <v>187</v>
      </c>
      <c r="H28" s="18">
        <f t="shared" si="0"/>
        <v>0</v>
      </c>
      <c r="I28" s="16">
        <f t="shared" si="6"/>
        <v>0</v>
      </c>
      <c r="J28" s="16">
        <v>0</v>
      </c>
      <c r="K28" s="16">
        <f t="shared" si="2"/>
        <v>0</v>
      </c>
      <c r="L28" s="33">
        <v>9.6000000000000014</v>
      </c>
      <c r="M28" s="34">
        <f t="shared" si="3"/>
        <v>9.6000000000000014</v>
      </c>
      <c r="N28" s="35">
        <f t="shared" si="7"/>
        <v>0</v>
      </c>
      <c r="O28" s="36">
        <f t="shared" si="5"/>
        <v>9.6000000000000014</v>
      </c>
      <c r="P28" s="18"/>
      <c r="Q28" s="18"/>
      <c r="R28" s="47"/>
    </row>
    <row r="29" spans="1:24" s="2" customFormat="1" ht="18.75">
      <c r="A29" s="13">
        <v>141</v>
      </c>
      <c r="B29" s="13">
        <v>1190305158</v>
      </c>
      <c r="C29" s="222" t="s">
        <v>261</v>
      </c>
      <c r="D29" s="224"/>
      <c r="E29" s="16">
        <v>3</v>
      </c>
      <c r="F29" s="16">
        <v>0</v>
      </c>
      <c r="G29" s="57" t="s">
        <v>187</v>
      </c>
      <c r="H29" s="18">
        <f t="shared" si="0"/>
        <v>3.5</v>
      </c>
      <c r="I29" s="16">
        <f t="shared" si="6"/>
        <v>0</v>
      </c>
      <c r="J29" s="16">
        <v>0</v>
      </c>
      <c r="K29" s="16">
        <f t="shared" si="2"/>
        <v>3.5</v>
      </c>
      <c r="L29" s="33">
        <v>9.3125</v>
      </c>
      <c r="M29" s="34">
        <f t="shared" si="3"/>
        <v>12.8125</v>
      </c>
      <c r="N29" s="35">
        <f t="shared" si="7"/>
        <v>0</v>
      </c>
      <c r="O29" s="36">
        <f t="shared" si="5"/>
        <v>12.8125</v>
      </c>
      <c r="P29" s="18"/>
      <c r="Q29" s="18"/>
      <c r="R29" s="47"/>
      <c r="S29" s="1"/>
      <c r="T29" s="1"/>
      <c r="U29" s="1"/>
      <c r="V29" s="1"/>
      <c r="W29" s="1"/>
      <c r="X29" s="1"/>
    </row>
    <row r="30" spans="1:24" s="2" customFormat="1" ht="18.75">
      <c r="A30" s="13">
        <v>143</v>
      </c>
      <c r="B30" s="13">
        <v>1963007427</v>
      </c>
      <c r="C30" s="222" t="s">
        <v>367</v>
      </c>
      <c r="D30" s="222" t="s">
        <v>270</v>
      </c>
      <c r="E30" s="16">
        <v>0</v>
      </c>
      <c r="F30" s="16">
        <v>0</v>
      </c>
      <c r="G30" s="57" t="s">
        <v>187</v>
      </c>
      <c r="H30" s="18">
        <f t="shared" si="0"/>
        <v>0</v>
      </c>
      <c r="I30" s="16">
        <f t="shared" si="6"/>
        <v>0</v>
      </c>
      <c r="J30" s="16">
        <v>0</v>
      </c>
      <c r="K30" s="16">
        <f t="shared" si="2"/>
        <v>0</v>
      </c>
      <c r="L30" s="33">
        <v>3.3374999999999995</v>
      </c>
      <c r="M30" s="34">
        <f t="shared" si="3"/>
        <v>3.3374999999999995</v>
      </c>
      <c r="N30" s="35">
        <f t="shared" si="7"/>
        <v>0</v>
      </c>
      <c r="O30" s="36">
        <f t="shared" si="5"/>
        <v>3.3374999999999995</v>
      </c>
      <c r="P30" s="18"/>
      <c r="Q30" s="18"/>
      <c r="R30" s="47"/>
      <c r="S30" s="1"/>
      <c r="T30" s="1"/>
      <c r="U30" s="1"/>
      <c r="V30" s="1"/>
      <c r="W30" s="1"/>
      <c r="X30" s="1"/>
    </row>
    <row r="31" spans="1:24" s="2" customFormat="1" ht="18.75">
      <c r="A31" s="13">
        <v>144</v>
      </c>
      <c r="B31" s="13">
        <v>1763923855</v>
      </c>
      <c r="C31" s="222" t="s">
        <v>269</v>
      </c>
      <c r="D31" s="224"/>
      <c r="E31" s="16">
        <v>0</v>
      </c>
      <c r="F31" s="16">
        <v>0</v>
      </c>
      <c r="G31" s="57" t="s">
        <v>187</v>
      </c>
      <c r="H31" s="18">
        <f t="shared" si="0"/>
        <v>0</v>
      </c>
      <c r="I31" s="16">
        <f t="shared" si="6"/>
        <v>0</v>
      </c>
      <c r="J31" s="16">
        <v>0</v>
      </c>
      <c r="K31" s="16">
        <f t="shared" si="2"/>
        <v>0</v>
      </c>
      <c r="L31" s="33">
        <v>6.8</v>
      </c>
      <c r="M31" s="34">
        <f t="shared" si="3"/>
        <v>6.8</v>
      </c>
      <c r="N31" s="35">
        <f t="shared" si="7"/>
        <v>0</v>
      </c>
      <c r="O31" s="36">
        <f t="shared" si="5"/>
        <v>6.8</v>
      </c>
      <c r="P31" s="4"/>
      <c r="Q31" s="4"/>
      <c r="R31" s="4"/>
      <c r="S31" s="1"/>
      <c r="T31" s="1"/>
      <c r="U31" s="1"/>
      <c r="V31" s="1"/>
      <c r="W31" s="1"/>
      <c r="X31" s="1"/>
    </row>
    <row r="32" spans="1:24" s="2" customFormat="1" ht="18.75">
      <c r="A32" s="13">
        <v>148</v>
      </c>
      <c r="B32" s="13">
        <v>1579518877</v>
      </c>
      <c r="C32" s="222" t="s">
        <v>274</v>
      </c>
      <c r="D32" s="224"/>
      <c r="E32" s="16">
        <v>0</v>
      </c>
      <c r="F32" s="16">
        <v>0</v>
      </c>
      <c r="G32" s="57" t="s">
        <v>187</v>
      </c>
      <c r="H32" s="18">
        <f t="shared" si="0"/>
        <v>0</v>
      </c>
      <c r="I32" s="16">
        <f t="shared" si="6"/>
        <v>0</v>
      </c>
      <c r="J32" s="16">
        <v>0</v>
      </c>
      <c r="K32" s="16">
        <f t="shared" si="2"/>
        <v>0</v>
      </c>
      <c r="L32" s="33">
        <v>6.4499999999999993</v>
      </c>
      <c r="M32" s="34">
        <f t="shared" si="3"/>
        <v>6.4499999999999993</v>
      </c>
      <c r="N32" s="35">
        <f t="shared" si="7"/>
        <v>0</v>
      </c>
      <c r="O32" s="36">
        <f t="shared" si="5"/>
        <v>6.4499999999999993</v>
      </c>
      <c r="P32" s="4"/>
      <c r="Q32" s="4"/>
      <c r="R32" s="4"/>
      <c r="S32" s="1"/>
      <c r="T32" s="1"/>
      <c r="U32" s="1"/>
      <c r="V32" s="1"/>
      <c r="W32" s="1"/>
      <c r="X32" s="1"/>
    </row>
    <row r="33" spans="1:24" s="2" customFormat="1" ht="18.75">
      <c r="A33" s="13">
        <v>152</v>
      </c>
      <c r="B33" s="13">
        <v>808637979</v>
      </c>
      <c r="C33" s="222" t="s">
        <v>288</v>
      </c>
      <c r="D33" s="222" t="s">
        <v>277</v>
      </c>
      <c r="E33" s="16">
        <v>0</v>
      </c>
      <c r="F33" s="16">
        <v>0</v>
      </c>
      <c r="G33" s="57" t="s">
        <v>187</v>
      </c>
      <c r="H33" s="18">
        <f t="shared" si="0"/>
        <v>0</v>
      </c>
      <c r="I33" s="16">
        <f t="shared" si="6"/>
        <v>0</v>
      </c>
      <c r="J33" s="16">
        <v>0</v>
      </c>
      <c r="K33" s="16">
        <f t="shared" si="2"/>
        <v>0</v>
      </c>
      <c r="L33" s="33">
        <v>6.34</v>
      </c>
      <c r="M33" s="34">
        <f t="shared" si="3"/>
        <v>6.34</v>
      </c>
      <c r="N33" s="35">
        <f t="shared" si="7"/>
        <v>0</v>
      </c>
      <c r="O33" s="36">
        <f t="shared" si="5"/>
        <v>6.34</v>
      </c>
      <c r="P33" s="4"/>
      <c r="Q33" s="4"/>
      <c r="R33" s="4"/>
      <c r="S33" s="1"/>
      <c r="T33" s="1"/>
      <c r="U33" s="1"/>
      <c r="V33" s="1"/>
      <c r="W33" s="1"/>
      <c r="X33" s="1"/>
    </row>
    <row r="34" spans="1:24" s="2" customFormat="1" ht="18.75">
      <c r="A34" s="13">
        <v>155</v>
      </c>
      <c r="B34" s="13">
        <v>1532576874</v>
      </c>
      <c r="C34" s="222" t="s">
        <v>368</v>
      </c>
      <c r="D34" s="222" t="s">
        <v>283</v>
      </c>
      <c r="E34" s="16">
        <v>0</v>
      </c>
      <c r="F34" s="16">
        <v>0</v>
      </c>
      <c r="G34" s="57" t="s">
        <v>187</v>
      </c>
      <c r="H34" s="18">
        <f t="shared" si="0"/>
        <v>0</v>
      </c>
      <c r="I34" s="16">
        <f t="shared" si="6"/>
        <v>0</v>
      </c>
      <c r="J34" s="16">
        <v>0</v>
      </c>
      <c r="K34" s="16">
        <f t="shared" si="2"/>
        <v>0</v>
      </c>
      <c r="L34" s="33">
        <v>0</v>
      </c>
      <c r="M34" s="34">
        <f t="shared" si="3"/>
        <v>0</v>
      </c>
      <c r="N34" s="35">
        <f t="shared" si="7"/>
        <v>0</v>
      </c>
      <c r="O34" s="36">
        <f t="shared" si="5"/>
        <v>0</v>
      </c>
      <c r="P34" s="4"/>
      <c r="Q34" s="4"/>
      <c r="R34" s="4"/>
      <c r="S34" s="1"/>
      <c r="T34" s="1"/>
      <c r="U34" s="1"/>
      <c r="V34" s="1"/>
      <c r="W34" s="1"/>
      <c r="X34" s="1"/>
    </row>
    <row r="35" spans="1:24" s="2" customFormat="1" ht="18.75">
      <c r="A35" s="13">
        <v>156</v>
      </c>
      <c r="B35" s="13">
        <v>1754610165</v>
      </c>
      <c r="C35" s="222" t="s">
        <v>369</v>
      </c>
      <c r="D35" s="222"/>
      <c r="E35" s="16">
        <v>2</v>
      </c>
      <c r="F35" s="16">
        <v>1</v>
      </c>
      <c r="G35" s="23" t="s">
        <v>175</v>
      </c>
      <c r="H35" s="18">
        <f t="shared" si="0"/>
        <v>2</v>
      </c>
      <c r="I35" s="16">
        <f t="shared" si="6"/>
        <v>1.2</v>
      </c>
      <c r="J35" s="16">
        <v>0</v>
      </c>
      <c r="K35" s="16">
        <f t="shared" si="2"/>
        <v>3.2</v>
      </c>
      <c r="L35" s="33">
        <v>13.604999999999993</v>
      </c>
      <c r="M35" s="34">
        <f t="shared" si="3"/>
        <v>16.804999999999993</v>
      </c>
      <c r="N35" s="35">
        <f t="shared" si="7"/>
        <v>7.5</v>
      </c>
      <c r="O35" s="36">
        <f t="shared" si="5"/>
        <v>9.3049999999999926</v>
      </c>
      <c r="P35" s="4"/>
      <c r="Q35" s="4"/>
      <c r="R35" s="4"/>
      <c r="S35" s="1"/>
      <c r="T35" s="1"/>
      <c r="U35" s="1"/>
      <c r="V35" s="1"/>
      <c r="W35" s="1"/>
      <c r="X35" s="1"/>
    </row>
    <row r="36" spans="1:24" s="2" customFormat="1" ht="18.75">
      <c r="A36" s="13">
        <v>164</v>
      </c>
      <c r="B36" s="13">
        <v>1005320430</v>
      </c>
      <c r="C36" s="222" t="s">
        <v>294</v>
      </c>
      <c r="D36" s="335"/>
      <c r="E36" s="16">
        <v>0</v>
      </c>
      <c r="F36" s="16">
        <v>0</v>
      </c>
      <c r="G36" s="57" t="s">
        <v>187</v>
      </c>
      <c r="H36" s="18">
        <f t="shared" si="0"/>
        <v>0</v>
      </c>
      <c r="I36" s="16">
        <f t="shared" si="6"/>
        <v>0</v>
      </c>
      <c r="J36" s="16">
        <v>0</v>
      </c>
      <c r="K36" s="16">
        <f t="shared" si="2"/>
        <v>0</v>
      </c>
      <c r="L36" s="33">
        <v>0</v>
      </c>
      <c r="M36" s="34">
        <f t="shared" si="3"/>
        <v>0</v>
      </c>
      <c r="N36" s="35">
        <f t="shared" si="7"/>
        <v>0</v>
      </c>
      <c r="O36" s="36">
        <f t="shared" si="5"/>
        <v>0</v>
      </c>
      <c r="P36" s="4"/>
      <c r="Q36" s="4"/>
      <c r="R36" s="4"/>
      <c r="S36" s="1"/>
      <c r="T36" s="1"/>
      <c r="U36" s="1"/>
      <c r="V36" s="1"/>
      <c r="W36" s="1"/>
      <c r="X36" s="1"/>
    </row>
    <row r="37" spans="1:24" s="1" customFormat="1" ht="18.75">
      <c r="A37" s="13">
        <v>167</v>
      </c>
      <c r="B37" s="13">
        <v>1173807161</v>
      </c>
      <c r="C37" s="222" t="s">
        <v>324</v>
      </c>
      <c r="D37" s="335"/>
      <c r="E37" s="16">
        <v>0</v>
      </c>
      <c r="F37" s="16">
        <v>1</v>
      </c>
      <c r="G37" s="57" t="s">
        <v>187</v>
      </c>
      <c r="H37" s="18">
        <f t="shared" ref="H37:H68" si="8">E37+IF(E37&gt;2,(E37-2)*0.5,0)</f>
        <v>0</v>
      </c>
      <c r="I37" s="16">
        <f t="shared" si="6"/>
        <v>1.2</v>
      </c>
      <c r="J37" s="16">
        <v>0</v>
      </c>
      <c r="K37" s="16">
        <f t="shared" ref="K37:K68" si="9">SUM(I37+H37+J37)</f>
        <v>1.2</v>
      </c>
      <c r="L37" s="33">
        <v>12.699999999999998</v>
      </c>
      <c r="M37" s="34">
        <f t="shared" ref="M37:M68" si="10">K37+L37</f>
        <v>13.899999999999997</v>
      </c>
      <c r="N37" s="35">
        <f t="shared" si="7"/>
        <v>0</v>
      </c>
      <c r="O37" s="36">
        <f t="shared" ref="O37:O68" si="11">M37-N37</f>
        <v>13.899999999999997</v>
      </c>
      <c r="P37" s="4"/>
      <c r="Q37" s="4"/>
      <c r="R37" s="4"/>
    </row>
    <row r="38" spans="1:24" s="2" customFormat="1" ht="18.75">
      <c r="A38" s="13">
        <v>169</v>
      </c>
      <c r="B38" s="13">
        <v>1280938546</v>
      </c>
      <c r="C38" s="222" t="s">
        <v>370</v>
      </c>
      <c r="D38" s="335"/>
      <c r="E38" s="16">
        <v>0</v>
      </c>
      <c r="F38" s="16">
        <v>0</v>
      </c>
      <c r="G38" s="57" t="s">
        <v>187</v>
      </c>
      <c r="H38" s="18">
        <f t="shared" si="8"/>
        <v>0</v>
      </c>
      <c r="I38" s="16">
        <f t="shared" si="6"/>
        <v>0</v>
      </c>
      <c r="J38" s="16">
        <v>0</v>
      </c>
      <c r="K38" s="16">
        <f t="shared" si="9"/>
        <v>0</v>
      </c>
      <c r="L38" s="33">
        <v>0</v>
      </c>
      <c r="M38" s="34">
        <f t="shared" si="10"/>
        <v>0</v>
      </c>
      <c r="N38" s="35">
        <f t="shared" si="7"/>
        <v>0</v>
      </c>
      <c r="O38" s="36">
        <f t="shared" si="11"/>
        <v>0</v>
      </c>
      <c r="P38" s="4"/>
      <c r="Q38" s="4"/>
      <c r="R38" s="4"/>
      <c r="S38" s="1"/>
      <c r="T38" s="1"/>
      <c r="U38" s="1"/>
      <c r="V38" s="1"/>
      <c r="W38" s="1"/>
      <c r="X38" s="1"/>
    </row>
    <row r="39" spans="1:24" s="3" customFormat="1" ht="18.75">
      <c r="A39" s="13">
        <v>170</v>
      </c>
      <c r="B39" s="13">
        <v>1659068972</v>
      </c>
      <c r="C39" s="222" t="s">
        <v>320</v>
      </c>
      <c r="D39" s="334"/>
      <c r="E39" s="16">
        <v>0</v>
      </c>
      <c r="F39" s="16">
        <v>0</v>
      </c>
      <c r="G39" s="57" t="s">
        <v>187</v>
      </c>
      <c r="H39" s="18">
        <f t="shared" si="8"/>
        <v>0</v>
      </c>
      <c r="I39" s="16">
        <f t="shared" si="6"/>
        <v>0</v>
      </c>
      <c r="J39" s="16">
        <v>0</v>
      </c>
      <c r="K39" s="16">
        <f t="shared" si="9"/>
        <v>0</v>
      </c>
      <c r="L39" s="33">
        <v>0</v>
      </c>
      <c r="M39" s="34">
        <f t="shared" si="10"/>
        <v>0</v>
      </c>
      <c r="N39" s="35">
        <f t="shared" si="7"/>
        <v>0</v>
      </c>
      <c r="O39" s="36">
        <f t="shared" si="11"/>
        <v>0</v>
      </c>
      <c r="P39" s="4"/>
      <c r="Q39" s="4"/>
      <c r="R39" s="4"/>
    </row>
    <row r="40" spans="1:24" ht="18.75">
      <c r="A40" s="13">
        <v>172</v>
      </c>
      <c r="B40" s="13">
        <v>724061220</v>
      </c>
      <c r="C40" s="222" t="s">
        <v>371</v>
      </c>
      <c r="D40" s="287" t="s">
        <v>330</v>
      </c>
      <c r="E40" s="16">
        <v>3</v>
      </c>
      <c r="F40" s="16">
        <v>1</v>
      </c>
      <c r="G40" s="43" t="s">
        <v>166</v>
      </c>
      <c r="H40" s="18">
        <f t="shared" si="8"/>
        <v>3.5</v>
      </c>
      <c r="I40" s="16">
        <f t="shared" si="6"/>
        <v>1.2</v>
      </c>
      <c r="J40" s="16">
        <v>0</v>
      </c>
      <c r="K40" s="16">
        <f t="shared" si="9"/>
        <v>4.7</v>
      </c>
      <c r="L40" s="33">
        <v>15.150499999999997</v>
      </c>
      <c r="M40" s="34">
        <f t="shared" si="10"/>
        <v>19.850499999999997</v>
      </c>
      <c r="N40" s="35">
        <f t="shared" si="7"/>
        <v>11.875</v>
      </c>
      <c r="O40" s="36">
        <f t="shared" si="11"/>
        <v>7.9754999999999967</v>
      </c>
      <c r="P40" s="4"/>
      <c r="Q40" s="4"/>
      <c r="R40" s="4"/>
    </row>
    <row r="41" spans="1:24" ht="18.75">
      <c r="A41" s="13">
        <v>173</v>
      </c>
      <c r="B41" s="13">
        <v>1106175185</v>
      </c>
      <c r="C41" s="222" t="s">
        <v>329</v>
      </c>
      <c r="D41" s="334"/>
      <c r="E41" s="16">
        <v>0</v>
      </c>
      <c r="F41" s="16">
        <v>0</v>
      </c>
      <c r="G41" s="57" t="s">
        <v>187</v>
      </c>
      <c r="H41" s="18">
        <f t="shared" si="8"/>
        <v>0</v>
      </c>
      <c r="I41" s="16">
        <f t="shared" si="6"/>
        <v>0</v>
      </c>
      <c r="J41" s="16">
        <v>0</v>
      </c>
      <c r="K41" s="16">
        <f t="shared" si="9"/>
        <v>0</v>
      </c>
      <c r="L41" s="33">
        <v>0</v>
      </c>
      <c r="M41" s="34">
        <f t="shared" si="10"/>
        <v>0</v>
      </c>
      <c r="N41" s="35">
        <f t="shared" si="7"/>
        <v>0</v>
      </c>
      <c r="O41" s="36">
        <f t="shared" si="11"/>
        <v>0</v>
      </c>
      <c r="P41" s="4"/>
      <c r="Q41" s="4"/>
      <c r="R41" s="4"/>
    </row>
    <row r="42" spans="1:24" ht="18.75">
      <c r="A42" s="13">
        <v>174</v>
      </c>
      <c r="B42" s="13">
        <v>775720958</v>
      </c>
      <c r="C42" s="222" t="s">
        <v>397</v>
      </c>
      <c r="D42" s="222" t="s">
        <v>327</v>
      </c>
      <c r="E42" s="16">
        <v>2</v>
      </c>
      <c r="F42" s="16">
        <v>1</v>
      </c>
      <c r="G42" s="57" t="s">
        <v>187</v>
      </c>
      <c r="H42" s="18">
        <f t="shared" si="8"/>
        <v>2</v>
      </c>
      <c r="I42" s="16">
        <f t="shared" si="6"/>
        <v>1.2</v>
      </c>
      <c r="J42" s="16">
        <v>0</v>
      </c>
      <c r="K42" s="16">
        <f t="shared" si="9"/>
        <v>3.2</v>
      </c>
      <c r="L42" s="33">
        <v>11.587499999999995</v>
      </c>
      <c r="M42" s="34">
        <f t="shared" si="10"/>
        <v>14.787499999999994</v>
      </c>
      <c r="N42" s="35">
        <f t="shared" si="7"/>
        <v>0</v>
      </c>
      <c r="O42" s="36">
        <f t="shared" si="11"/>
        <v>14.787499999999994</v>
      </c>
      <c r="P42" s="4"/>
      <c r="Q42" s="4"/>
      <c r="R42" s="4"/>
    </row>
    <row r="43" spans="1:24" ht="18.75">
      <c r="A43" s="13">
        <v>176</v>
      </c>
      <c r="B43" s="13">
        <v>128748910</v>
      </c>
      <c r="C43" s="222" t="s">
        <v>328</v>
      </c>
      <c r="D43" s="334"/>
      <c r="E43" s="16">
        <v>0</v>
      </c>
      <c r="F43" s="16">
        <v>0</v>
      </c>
      <c r="G43" s="57" t="s">
        <v>187</v>
      </c>
      <c r="H43" s="18">
        <f t="shared" si="8"/>
        <v>0</v>
      </c>
      <c r="I43" s="16">
        <f t="shared" si="6"/>
        <v>0</v>
      </c>
      <c r="J43" s="16">
        <v>0</v>
      </c>
      <c r="K43" s="16">
        <f t="shared" si="9"/>
        <v>0</v>
      </c>
      <c r="L43" s="33">
        <v>0</v>
      </c>
      <c r="M43" s="34">
        <f t="shared" si="10"/>
        <v>0</v>
      </c>
      <c r="N43" s="35">
        <f t="shared" si="7"/>
        <v>0</v>
      </c>
      <c r="O43" s="36">
        <f t="shared" si="11"/>
        <v>0</v>
      </c>
      <c r="P43" s="4"/>
      <c r="Q43" s="4"/>
      <c r="R43" s="4"/>
    </row>
    <row r="44" spans="1:24" ht="18.75">
      <c r="A44" s="13">
        <v>178</v>
      </c>
      <c r="B44" s="13">
        <v>1059185275</v>
      </c>
      <c r="C44" s="222" t="s">
        <v>372</v>
      </c>
      <c r="D44" s="345"/>
      <c r="E44" s="16">
        <v>3</v>
      </c>
      <c r="F44" s="16">
        <v>1</v>
      </c>
      <c r="G44" s="57" t="s">
        <v>187</v>
      </c>
      <c r="H44" s="18">
        <f t="shared" si="8"/>
        <v>3.5</v>
      </c>
      <c r="I44" s="16">
        <f t="shared" si="6"/>
        <v>1.2</v>
      </c>
      <c r="J44" s="16">
        <v>0</v>
      </c>
      <c r="K44" s="16">
        <f t="shared" si="9"/>
        <v>4.7</v>
      </c>
      <c r="L44" s="33">
        <v>10.449999999999996</v>
      </c>
      <c r="M44" s="34">
        <f t="shared" si="10"/>
        <v>15.149999999999995</v>
      </c>
      <c r="N44" s="35">
        <f t="shared" si="7"/>
        <v>0</v>
      </c>
      <c r="O44" s="36">
        <f t="shared" si="11"/>
        <v>15.149999999999995</v>
      </c>
      <c r="P44" s="4"/>
      <c r="Q44" s="4"/>
      <c r="R44" s="4"/>
    </row>
    <row r="45" spans="1:24" ht="18.75">
      <c r="A45" s="13">
        <v>179</v>
      </c>
      <c r="B45" s="13">
        <v>1412638269</v>
      </c>
      <c r="C45" s="223" t="s">
        <v>224</v>
      </c>
      <c r="D45" s="334"/>
      <c r="E45" s="16">
        <v>0</v>
      </c>
      <c r="F45" s="16">
        <v>1</v>
      </c>
      <c r="G45" s="57" t="s">
        <v>187</v>
      </c>
      <c r="H45" s="18">
        <f t="shared" si="8"/>
        <v>0</v>
      </c>
      <c r="I45" s="16">
        <f t="shared" si="6"/>
        <v>1.2</v>
      </c>
      <c r="J45" s="16">
        <v>0</v>
      </c>
      <c r="K45" s="16">
        <f t="shared" si="9"/>
        <v>1.2</v>
      </c>
      <c r="L45" s="33">
        <v>12.479999999999995</v>
      </c>
      <c r="M45" s="34">
        <f t="shared" si="10"/>
        <v>13.679999999999994</v>
      </c>
      <c r="N45" s="35">
        <f t="shared" si="7"/>
        <v>0</v>
      </c>
      <c r="O45" s="36">
        <f t="shared" si="11"/>
        <v>13.679999999999994</v>
      </c>
      <c r="P45" s="4"/>
      <c r="Q45" s="4"/>
      <c r="R45" s="4"/>
    </row>
    <row r="46" spans="1:24" ht="18.75">
      <c r="A46" s="13">
        <v>180</v>
      </c>
      <c r="B46" s="13">
        <v>24633249</v>
      </c>
      <c r="C46" s="223" t="s">
        <v>339</v>
      </c>
      <c r="D46" s="334"/>
      <c r="E46" s="16">
        <v>0</v>
      </c>
      <c r="F46" s="16">
        <v>0</v>
      </c>
      <c r="G46" s="57" t="s">
        <v>187</v>
      </c>
      <c r="H46" s="18">
        <f t="shared" si="8"/>
        <v>0</v>
      </c>
      <c r="I46" s="16">
        <f t="shared" si="6"/>
        <v>0</v>
      </c>
      <c r="J46" s="16">
        <v>0</v>
      </c>
      <c r="K46" s="16">
        <f t="shared" si="9"/>
        <v>0</v>
      </c>
      <c r="L46" s="33">
        <v>-3.125</v>
      </c>
      <c r="M46" s="34">
        <f t="shared" si="10"/>
        <v>-3.125</v>
      </c>
      <c r="N46" s="35">
        <f t="shared" si="7"/>
        <v>0</v>
      </c>
      <c r="O46" s="36">
        <f t="shared" si="11"/>
        <v>-3.125</v>
      </c>
      <c r="P46" s="4"/>
      <c r="Q46" s="4"/>
      <c r="R46" s="4"/>
    </row>
    <row r="47" spans="1:24" ht="18.75">
      <c r="A47" s="13">
        <v>181</v>
      </c>
      <c r="B47" s="13">
        <v>1467442697</v>
      </c>
      <c r="C47" s="222" t="s">
        <v>341</v>
      </c>
      <c r="D47" s="334"/>
      <c r="E47" s="16">
        <v>0</v>
      </c>
      <c r="F47" s="16">
        <v>0</v>
      </c>
      <c r="G47" s="57" t="s">
        <v>187</v>
      </c>
      <c r="H47" s="18">
        <f t="shared" si="8"/>
        <v>0</v>
      </c>
      <c r="I47" s="16">
        <f t="shared" ref="I47:I78" si="12">F47*$T$14</f>
        <v>0</v>
      </c>
      <c r="J47" s="16">
        <v>0</v>
      </c>
      <c r="K47" s="16">
        <f t="shared" si="9"/>
        <v>0</v>
      </c>
      <c r="L47" s="33">
        <v>0</v>
      </c>
      <c r="M47" s="34">
        <f t="shared" si="10"/>
        <v>0</v>
      </c>
      <c r="N47" s="35">
        <f t="shared" si="7"/>
        <v>0</v>
      </c>
      <c r="O47" s="36">
        <f t="shared" si="11"/>
        <v>0</v>
      </c>
      <c r="P47" s="4"/>
      <c r="Q47" s="4"/>
      <c r="R47" s="4"/>
    </row>
    <row r="48" spans="1:24" ht="18.75">
      <c r="A48" s="13">
        <v>182</v>
      </c>
      <c r="B48" s="13">
        <v>828260319</v>
      </c>
      <c r="C48" s="222" t="s">
        <v>422</v>
      </c>
      <c r="D48" s="222" t="s">
        <v>413</v>
      </c>
      <c r="E48" s="16">
        <v>3</v>
      </c>
      <c r="F48" s="16">
        <v>1</v>
      </c>
      <c r="G48" s="43" t="s">
        <v>166</v>
      </c>
      <c r="H48" s="18">
        <f t="shared" si="8"/>
        <v>3.5</v>
      </c>
      <c r="I48" s="16">
        <f t="shared" si="12"/>
        <v>1.2</v>
      </c>
      <c r="J48" s="16">
        <v>0</v>
      </c>
      <c r="K48" s="16">
        <f t="shared" si="9"/>
        <v>4.7</v>
      </c>
      <c r="L48" s="33">
        <v>15.924999999999997</v>
      </c>
      <c r="M48" s="34">
        <f t="shared" si="10"/>
        <v>20.624999999999996</v>
      </c>
      <c r="N48" s="35">
        <f t="shared" si="7"/>
        <v>11.875</v>
      </c>
      <c r="O48" s="36">
        <f t="shared" si="11"/>
        <v>8.7499999999999964</v>
      </c>
    </row>
    <row r="49" spans="1:15" ht="18.75">
      <c r="A49" s="13">
        <v>183</v>
      </c>
      <c r="B49" s="13">
        <v>1250030371</v>
      </c>
      <c r="C49" s="222" t="s">
        <v>411</v>
      </c>
      <c r="D49" s="222" t="s">
        <v>406</v>
      </c>
      <c r="E49" s="16">
        <v>2</v>
      </c>
      <c r="F49" s="16">
        <v>1</v>
      </c>
      <c r="G49" s="23" t="s">
        <v>175</v>
      </c>
      <c r="H49" s="18">
        <f t="shared" si="8"/>
        <v>2</v>
      </c>
      <c r="I49" s="16">
        <f t="shared" si="12"/>
        <v>1.2</v>
      </c>
      <c r="J49" s="16">
        <v>0</v>
      </c>
      <c r="K49" s="16">
        <f t="shared" si="9"/>
        <v>3.2</v>
      </c>
      <c r="L49" s="33">
        <v>14.699999999999996</v>
      </c>
      <c r="M49" s="34">
        <f t="shared" si="10"/>
        <v>17.899999999999995</v>
      </c>
      <c r="N49" s="35">
        <f t="shared" si="7"/>
        <v>7.5</v>
      </c>
      <c r="O49" s="36">
        <f t="shared" si="11"/>
        <v>10.399999999999995</v>
      </c>
    </row>
    <row r="50" spans="1:15" ht="18.75">
      <c r="A50" s="13">
        <v>184</v>
      </c>
      <c r="B50" s="13">
        <v>1814130074</v>
      </c>
      <c r="C50" s="222" t="s">
        <v>375</v>
      </c>
      <c r="D50" s="334"/>
      <c r="E50" s="16">
        <v>3</v>
      </c>
      <c r="F50" s="16">
        <v>1</v>
      </c>
      <c r="G50" s="23" t="s">
        <v>175</v>
      </c>
      <c r="H50" s="18">
        <f t="shared" si="8"/>
        <v>3.5</v>
      </c>
      <c r="I50" s="16">
        <f t="shared" si="12"/>
        <v>1.2</v>
      </c>
      <c r="J50" s="16">
        <v>0</v>
      </c>
      <c r="K50" s="16">
        <f t="shared" si="9"/>
        <v>4.7</v>
      </c>
      <c r="L50" s="33">
        <v>12.274999999999995</v>
      </c>
      <c r="M50" s="34">
        <f t="shared" si="10"/>
        <v>16.974999999999994</v>
      </c>
      <c r="N50" s="35">
        <f t="shared" si="7"/>
        <v>7.5</v>
      </c>
      <c r="O50" s="36">
        <f t="shared" si="11"/>
        <v>9.4749999999999943</v>
      </c>
    </row>
    <row r="51" spans="1:15" ht="18.75">
      <c r="A51" s="13">
        <v>185</v>
      </c>
      <c r="B51" s="13">
        <v>30705222</v>
      </c>
      <c r="C51" s="222" t="s">
        <v>376</v>
      </c>
      <c r="D51" s="334"/>
      <c r="E51" s="16">
        <v>3</v>
      </c>
      <c r="F51" s="16">
        <v>1</v>
      </c>
      <c r="G51" s="45" t="s">
        <v>173</v>
      </c>
      <c r="H51" s="18">
        <f t="shared" si="8"/>
        <v>3.5</v>
      </c>
      <c r="I51" s="16">
        <f t="shared" si="12"/>
        <v>1.2</v>
      </c>
      <c r="J51" s="16">
        <v>0</v>
      </c>
      <c r="K51" s="16">
        <f t="shared" si="9"/>
        <v>4.7</v>
      </c>
      <c r="L51" s="33">
        <v>14.624499999999998</v>
      </c>
      <c r="M51" s="34">
        <f t="shared" si="10"/>
        <v>19.324499999999997</v>
      </c>
      <c r="N51" s="35">
        <f t="shared" si="7"/>
        <v>9.6875</v>
      </c>
      <c r="O51" s="36">
        <f t="shared" si="11"/>
        <v>9.6369999999999969</v>
      </c>
    </row>
    <row r="52" spans="1:15" ht="20.25">
      <c r="A52" s="13">
        <v>186</v>
      </c>
      <c r="B52" s="13">
        <v>595953188</v>
      </c>
      <c r="C52" s="222" t="s">
        <v>430</v>
      </c>
      <c r="D52" s="222" t="s">
        <v>429</v>
      </c>
      <c r="E52" s="16">
        <v>3</v>
      </c>
      <c r="F52" s="16">
        <v>1</v>
      </c>
      <c r="G52" s="43" t="s">
        <v>166</v>
      </c>
      <c r="H52" s="18">
        <f t="shared" si="8"/>
        <v>3.5</v>
      </c>
      <c r="I52" s="16">
        <f t="shared" si="12"/>
        <v>1.2</v>
      </c>
      <c r="J52" s="16">
        <v>0</v>
      </c>
      <c r="K52" s="16">
        <f t="shared" si="9"/>
        <v>4.7</v>
      </c>
      <c r="L52" s="33">
        <v>15.574999999999999</v>
      </c>
      <c r="M52" s="34">
        <f t="shared" si="10"/>
        <v>20.274999999999999</v>
      </c>
      <c r="N52" s="35">
        <f t="shared" si="7"/>
        <v>11.875</v>
      </c>
      <c r="O52" s="36">
        <f t="shared" si="11"/>
        <v>8.3999999999999986</v>
      </c>
    </row>
    <row r="53" spans="1:15" ht="18.75">
      <c r="A53" s="13">
        <v>187</v>
      </c>
      <c r="B53" s="13">
        <v>1241038267</v>
      </c>
      <c r="C53" s="222" t="s">
        <v>378</v>
      </c>
      <c r="D53" s="334"/>
      <c r="E53" s="16">
        <v>3</v>
      </c>
      <c r="F53" s="16">
        <v>1</v>
      </c>
      <c r="G53" s="57" t="s">
        <v>187</v>
      </c>
      <c r="H53" s="18">
        <f t="shared" si="8"/>
        <v>3.5</v>
      </c>
      <c r="I53" s="16">
        <f t="shared" si="12"/>
        <v>1.2</v>
      </c>
      <c r="J53" s="16">
        <v>0</v>
      </c>
      <c r="K53" s="16">
        <f t="shared" si="9"/>
        <v>4.7</v>
      </c>
      <c r="L53" s="33">
        <v>10.287499999999998</v>
      </c>
      <c r="M53" s="34">
        <f t="shared" si="10"/>
        <v>14.987499999999997</v>
      </c>
      <c r="N53" s="35">
        <f t="shared" si="7"/>
        <v>0</v>
      </c>
      <c r="O53" s="36">
        <f t="shared" si="11"/>
        <v>14.987499999999997</v>
      </c>
    </row>
    <row r="54" spans="1:15" ht="18.75">
      <c r="A54" s="13">
        <v>188</v>
      </c>
      <c r="B54" s="13">
        <v>1504984957</v>
      </c>
      <c r="C54" s="222" t="s">
        <v>379</v>
      </c>
      <c r="D54" s="334"/>
      <c r="E54" s="16">
        <v>0</v>
      </c>
      <c r="F54" s="16">
        <v>0</v>
      </c>
      <c r="G54" s="57" t="s">
        <v>187</v>
      </c>
      <c r="H54" s="18">
        <f t="shared" si="8"/>
        <v>0</v>
      </c>
      <c r="I54" s="16">
        <f t="shared" si="12"/>
        <v>0</v>
      </c>
      <c r="J54" s="16">
        <v>0</v>
      </c>
      <c r="K54" s="16">
        <f t="shared" si="9"/>
        <v>0</v>
      </c>
      <c r="L54" s="33">
        <v>12.262499999999996</v>
      </c>
      <c r="M54" s="34">
        <f t="shared" si="10"/>
        <v>12.262499999999996</v>
      </c>
      <c r="N54" s="35">
        <f>VLOOKUP(G53,$S$3:$T$10,2,FALSE)</f>
        <v>0</v>
      </c>
      <c r="O54" s="36">
        <f t="shared" si="11"/>
        <v>12.262499999999996</v>
      </c>
    </row>
    <row r="55" spans="1:15" ht="18.75">
      <c r="A55" s="13">
        <v>189</v>
      </c>
      <c r="B55" s="13">
        <v>522812489</v>
      </c>
      <c r="C55" s="222" t="s">
        <v>380</v>
      </c>
      <c r="D55" s="334"/>
      <c r="E55" s="16">
        <v>2</v>
      </c>
      <c r="F55" s="16">
        <v>1</v>
      </c>
      <c r="G55" s="23" t="s">
        <v>175</v>
      </c>
      <c r="H55" s="18">
        <f t="shared" si="8"/>
        <v>2</v>
      </c>
      <c r="I55" s="16">
        <f t="shared" si="12"/>
        <v>1.2</v>
      </c>
      <c r="J55" s="16">
        <v>0</v>
      </c>
      <c r="K55" s="16">
        <f t="shared" si="9"/>
        <v>3.2</v>
      </c>
      <c r="L55" s="33">
        <v>14.212499999999999</v>
      </c>
      <c r="M55" s="34">
        <f t="shared" si="10"/>
        <v>17.412499999999998</v>
      </c>
      <c r="N55" s="35">
        <f>VLOOKUP(G55,$S$3:$T$10,2,FALSE)</f>
        <v>7.5</v>
      </c>
      <c r="O55" s="36">
        <f t="shared" si="11"/>
        <v>9.9124999999999979</v>
      </c>
    </row>
    <row r="56" spans="1:15" ht="18.75">
      <c r="A56" s="13">
        <v>190</v>
      </c>
      <c r="B56" s="13">
        <v>684634207</v>
      </c>
      <c r="C56" s="222" t="s">
        <v>381</v>
      </c>
      <c r="D56" s="222"/>
      <c r="E56" s="16">
        <v>1</v>
      </c>
      <c r="F56" s="16">
        <v>1</v>
      </c>
      <c r="G56" s="23" t="s">
        <v>175</v>
      </c>
      <c r="H56" s="18">
        <f t="shared" si="8"/>
        <v>1</v>
      </c>
      <c r="I56" s="16">
        <f t="shared" si="12"/>
        <v>1.2</v>
      </c>
      <c r="J56" s="16">
        <v>0</v>
      </c>
      <c r="K56" s="16">
        <f t="shared" si="9"/>
        <v>2.2000000000000002</v>
      </c>
      <c r="L56" s="33">
        <v>13.574999999999996</v>
      </c>
      <c r="M56" s="34">
        <f t="shared" si="10"/>
        <v>15.774999999999995</v>
      </c>
      <c r="N56" s="35">
        <f>VLOOKUP(G55,$S$3:$T$10,2,FALSE)</f>
        <v>7.5</v>
      </c>
      <c r="O56" s="36">
        <f t="shared" si="11"/>
        <v>8.274999999999995</v>
      </c>
    </row>
    <row r="57" spans="1:15" ht="18.75">
      <c r="A57" s="13">
        <v>191</v>
      </c>
      <c r="B57" s="13">
        <v>1037173857</v>
      </c>
      <c r="C57" s="222" t="s">
        <v>382</v>
      </c>
      <c r="D57" s="334"/>
      <c r="E57" s="16">
        <v>0</v>
      </c>
      <c r="F57" s="16">
        <v>0</v>
      </c>
      <c r="G57" s="57" t="s">
        <v>187</v>
      </c>
      <c r="H57" s="18">
        <f t="shared" si="8"/>
        <v>0</v>
      </c>
      <c r="I57" s="16">
        <f t="shared" si="12"/>
        <v>0</v>
      </c>
      <c r="J57" s="16">
        <v>0</v>
      </c>
      <c r="K57" s="16">
        <f t="shared" si="9"/>
        <v>0</v>
      </c>
      <c r="L57" s="33">
        <v>12.224999999999994</v>
      </c>
      <c r="M57" s="34">
        <f t="shared" si="10"/>
        <v>12.224999999999994</v>
      </c>
      <c r="N57" s="35">
        <f>VLOOKUP(G57,$S$3:$T$10,2,FALSE)</f>
        <v>0</v>
      </c>
      <c r="O57" s="36">
        <f t="shared" si="11"/>
        <v>12.224999999999994</v>
      </c>
    </row>
    <row r="58" spans="1:15" ht="18.75">
      <c r="A58" s="13">
        <v>192</v>
      </c>
      <c r="B58" s="13">
        <v>1725281178</v>
      </c>
      <c r="C58" s="222" t="s">
        <v>383</v>
      </c>
      <c r="D58" s="334"/>
      <c r="E58" s="16">
        <v>0</v>
      </c>
      <c r="F58" s="16">
        <v>0</v>
      </c>
      <c r="G58" s="57" t="s">
        <v>187</v>
      </c>
      <c r="H58" s="18">
        <f t="shared" si="8"/>
        <v>0</v>
      </c>
      <c r="I58" s="16">
        <f t="shared" si="12"/>
        <v>0</v>
      </c>
      <c r="J58" s="16">
        <v>0</v>
      </c>
      <c r="K58" s="16">
        <f t="shared" si="9"/>
        <v>0</v>
      </c>
      <c r="L58" s="33">
        <v>10.900000000000002</v>
      </c>
      <c r="M58" s="34">
        <f t="shared" si="10"/>
        <v>10.900000000000002</v>
      </c>
      <c r="N58" s="35">
        <f>VLOOKUP(G58,$S$3:$T$10,2,FALSE)</f>
        <v>0</v>
      </c>
      <c r="O58" s="36">
        <f t="shared" si="11"/>
        <v>10.900000000000002</v>
      </c>
    </row>
    <row r="59" spans="1:15" ht="18.75">
      <c r="A59" s="13">
        <v>193</v>
      </c>
      <c r="B59" s="13">
        <v>2125731287</v>
      </c>
      <c r="C59" s="222" t="s">
        <v>384</v>
      </c>
      <c r="D59" s="334"/>
      <c r="E59" s="16">
        <v>3</v>
      </c>
      <c r="F59" s="16">
        <v>1</v>
      </c>
      <c r="G59" s="57" t="s">
        <v>187</v>
      </c>
      <c r="H59" s="18">
        <f t="shared" si="8"/>
        <v>3.5</v>
      </c>
      <c r="I59" s="16">
        <f t="shared" si="12"/>
        <v>1.2</v>
      </c>
      <c r="J59" s="16">
        <v>0</v>
      </c>
      <c r="K59" s="16">
        <f t="shared" si="9"/>
        <v>4.7</v>
      </c>
      <c r="L59" s="33">
        <v>0.77499999999999947</v>
      </c>
      <c r="M59" s="34">
        <f t="shared" si="10"/>
        <v>5.4749999999999996</v>
      </c>
      <c r="N59" s="35">
        <f>VLOOKUP(G58,$S$3:$T$10,2,FALSE)</f>
        <v>0</v>
      </c>
      <c r="O59" s="36">
        <f t="shared" si="11"/>
        <v>5.4749999999999996</v>
      </c>
    </row>
    <row r="60" spans="1:15" ht="18.75">
      <c r="A60" s="13">
        <v>194</v>
      </c>
      <c r="B60" s="13">
        <v>648785109</v>
      </c>
      <c r="C60" s="222" t="s">
        <v>385</v>
      </c>
      <c r="D60" s="334"/>
      <c r="E60" s="16">
        <v>2</v>
      </c>
      <c r="F60" s="16">
        <v>0</v>
      </c>
      <c r="G60" s="57" t="s">
        <v>187</v>
      </c>
      <c r="H60" s="18">
        <f t="shared" si="8"/>
        <v>2</v>
      </c>
      <c r="I60" s="16">
        <f t="shared" si="12"/>
        <v>0</v>
      </c>
      <c r="J60" s="16">
        <v>0</v>
      </c>
      <c r="K60" s="16">
        <f t="shared" si="9"/>
        <v>2</v>
      </c>
      <c r="L60" s="33">
        <v>11.05</v>
      </c>
      <c r="M60" s="34">
        <f t="shared" si="10"/>
        <v>13.05</v>
      </c>
      <c r="N60" s="35">
        <f t="shared" ref="N60:N88" si="13">VLOOKUP(G60,$S$3:$T$10,2,FALSE)</f>
        <v>0</v>
      </c>
      <c r="O60" s="36">
        <f t="shared" si="11"/>
        <v>13.05</v>
      </c>
    </row>
    <row r="61" spans="1:15" ht="18.75">
      <c r="A61" s="13">
        <v>195</v>
      </c>
      <c r="B61" s="13">
        <v>1634663314</v>
      </c>
      <c r="C61" s="222" t="s">
        <v>386</v>
      </c>
      <c r="D61" s="334"/>
      <c r="E61" s="16">
        <v>3</v>
      </c>
      <c r="F61" s="16">
        <v>1</v>
      </c>
      <c r="G61" s="23" t="s">
        <v>175</v>
      </c>
      <c r="H61" s="18">
        <f t="shared" si="8"/>
        <v>3.5</v>
      </c>
      <c r="I61" s="16">
        <f t="shared" si="12"/>
        <v>1.2</v>
      </c>
      <c r="J61" s="16">
        <v>0</v>
      </c>
      <c r="K61" s="16">
        <f t="shared" si="9"/>
        <v>4.7</v>
      </c>
      <c r="L61" s="33">
        <v>12.629999999999995</v>
      </c>
      <c r="M61" s="34">
        <f t="shared" si="10"/>
        <v>17.329999999999995</v>
      </c>
      <c r="N61" s="35">
        <f t="shared" si="13"/>
        <v>7.5</v>
      </c>
      <c r="O61" s="36">
        <f t="shared" si="11"/>
        <v>9.8299999999999947</v>
      </c>
    </row>
    <row r="62" spans="1:15" ht="18.75">
      <c r="A62" s="13">
        <v>196</v>
      </c>
      <c r="B62" s="13">
        <v>1065641844</v>
      </c>
      <c r="C62" s="222" t="s">
        <v>387</v>
      </c>
      <c r="D62" s="334"/>
      <c r="E62" s="16">
        <v>3</v>
      </c>
      <c r="F62" s="16">
        <v>1</v>
      </c>
      <c r="G62" s="23" t="s">
        <v>175</v>
      </c>
      <c r="H62" s="18">
        <f t="shared" si="8"/>
        <v>3.5</v>
      </c>
      <c r="I62" s="16">
        <f t="shared" si="12"/>
        <v>1.2</v>
      </c>
      <c r="J62" s="16">
        <v>0</v>
      </c>
      <c r="K62" s="16">
        <f t="shared" si="9"/>
        <v>4.7</v>
      </c>
      <c r="L62" s="33">
        <v>11.074999999999999</v>
      </c>
      <c r="M62" s="34">
        <f t="shared" si="10"/>
        <v>15.774999999999999</v>
      </c>
      <c r="N62" s="35">
        <f t="shared" si="13"/>
        <v>7.5</v>
      </c>
      <c r="O62" s="36">
        <f t="shared" si="11"/>
        <v>8.2749999999999986</v>
      </c>
    </row>
    <row r="63" spans="1:15" ht="18.75">
      <c r="A63" s="13">
        <v>197</v>
      </c>
      <c r="B63" s="13">
        <v>2012003193</v>
      </c>
      <c r="C63" s="222" t="s">
        <v>388</v>
      </c>
      <c r="D63" s="334"/>
      <c r="E63" s="16">
        <v>2</v>
      </c>
      <c r="F63" s="16">
        <v>1</v>
      </c>
      <c r="G63" s="57" t="s">
        <v>187</v>
      </c>
      <c r="H63" s="18">
        <f t="shared" si="8"/>
        <v>2</v>
      </c>
      <c r="I63" s="16">
        <f t="shared" si="12"/>
        <v>1.2</v>
      </c>
      <c r="J63" s="16">
        <v>0</v>
      </c>
      <c r="K63" s="16">
        <f t="shared" si="9"/>
        <v>3.2</v>
      </c>
      <c r="L63" s="33">
        <v>11.399999999999995</v>
      </c>
      <c r="M63" s="34">
        <f t="shared" si="10"/>
        <v>14.599999999999994</v>
      </c>
      <c r="N63" s="35">
        <f t="shared" si="13"/>
        <v>0</v>
      </c>
      <c r="O63" s="36">
        <f t="shared" si="11"/>
        <v>14.599999999999994</v>
      </c>
    </row>
    <row r="64" spans="1:15" ht="18.75">
      <c r="A64" s="13">
        <v>198</v>
      </c>
      <c r="B64" s="13">
        <v>723448640</v>
      </c>
      <c r="C64" s="222" t="s">
        <v>389</v>
      </c>
      <c r="D64" s="334"/>
      <c r="E64" s="16">
        <v>3</v>
      </c>
      <c r="F64" s="16">
        <v>1</v>
      </c>
      <c r="G64" s="45" t="s">
        <v>173</v>
      </c>
      <c r="H64" s="18">
        <f t="shared" si="8"/>
        <v>3.5</v>
      </c>
      <c r="I64" s="16">
        <f t="shared" si="12"/>
        <v>1.2</v>
      </c>
      <c r="J64" s="16">
        <v>0</v>
      </c>
      <c r="K64" s="16">
        <f t="shared" si="9"/>
        <v>4.7</v>
      </c>
      <c r="L64" s="33">
        <v>15.074999999999996</v>
      </c>
      <c r="M64" s="34">
        <f t="shared" si="10"/>
        <v>19.774999999999995</v>
      </c>
      <c r="N64" s="35">
        <f t="shared" si="13"/>
        <v>9.6875</v>
      </c>
      <c r="O64" s="36">
        <f t="shared" si="11"/>
        <v>10.087499999999995</v>
      </c>
    </row>
    <row r="65" spans="1:15" ht="18.75">
      <c r="A65" s="13">
        <v>199</v>
      </c>
      <c r="B65" s="13">
        <v>1190213504</v>
      </c>
      <c r="C65" s="222" t="s">
        <v>400</v>
      </c>
      <c r="D65" s="334"/>
      <c r="E65" s="16">
        <v>0</v>
      </c>
      <c r="F65" s="16">
        <v>0</v>
      </c>
      <c r="G65" s="57" t="s">
        <v>187</v>
      </c>
      <c r="H65" s="18">
        <f t="shared" si="8"/>
        <v>0</v>
      </c>
      <c r="I65" s="16">
        <f t="shared" si="12"/>
        <v>0</v>
      </c>
      <c r="J65" s="16">
        <v>0</v>
      </c>
      <c r="K65" s="16">
        <f t="shared" si="9"/>
        <v>0</v>
      </c>
      <c r="L65" s="33">
        <v>4.8</v>
      </c>
      <c r="M65" s="34">
        <f t="shared" si="10"/>
        <v>4.8</v>
      </c>
      <c r="N65" s="35">
        <f t="shared" si="13"/>
        <v>0</v>
      </c>
      <c r="O65" s="36">
        <f t="shared" si="11"/>
        <v>4.8</v>
      </c>
    </row>
    <row r="66" spans="1:15" ht="18.75">
      <c r="A66" s="13">
        <v>200</v>
      </c>
      <c r="B66" s="13">
        <v>967589156</v>
      </c>
      <c r="C66" s="222" t="s">
        <v>390</v>
      </c>
      <c r="D66" s="334"/>
      <c r="E66" s="16">
        <v>0</v>
      </c>
      <c r="F66" s="16">
        <v>0</v>
      </c>
      <c r="G66" s="57" t="s">
        <v>187</v>
      </c>
      <c r="H66" s="18">
        <f t="shared" si="8"/>
        <v>0</v>
      </c>
      <c r="I66" s="16">
        <f t="shared" si="12"/>
        <v>0</v>
      </c>
      <c r="J66" s="16">
        <v>0</v>
      </c>
      <c r="K66" s="16">
        <f t="shared" si="9"/>
        <v>0</v>
      </c>
      <c r="L66" s="33">
        <v>2.0499999999999998</v>
      </c>
      <c r="M66" s="34">
        <f t="shared" si="10"/>
        <v>2.0499999999999998</v>
      </c>
      <c r="N66" s="35">
        <f t="shared" si="13"/>
        <v>0</v>
      </c>
      <c r="O66" s="36">
        <f t="shared" si="11"/>
        <v>2.0499999999999998</v>
      </c>
    </row>
    <row r="67" spans="1:15" ht="18.75">
      <c r="A67" s="13">
        <v>201</v>
      </c>
      <c r="B67" s="13">
        <v>251334814</v>
      </c>
      <c r="C67" s="222" t="s">
        <v>391</v>
      </c>
      <c r="D67" s="334"/>
      <c r="E67" s="16">
        <v>0</v>
      </c>
      <c r="F67" s="16">
        <v>0</v>
      </c>
      <c r="G67" s="57" t="s">
        <v>187</v>
      </c>
      <c r="H67" s="18">
        <f t="shared" si="8"/>
        <v>0</v>
      </c>
      <c r="I67" s="16">
        <f t="shared" si="12"/>
        <v>0</v>
      </c>
      <c r="J67" s="16">
        <v>0</v>
      </c>
      <c r="K67" s="16">
        <f t="shared" si="9"/>
        <v>0</v>
      </c>
      <c r="L67" s="33">
        <v>5.5</v>
      </c>
      <c r="M67" s="34">
        <f t="shared" si="10"/>
        <v>5.5</v>
      </c>
      <c r="N67" s="35">
        <f t="shared" si="13"/>
        <v>0</v>
      </c>
      <c r="O67" s="36">
        <f t="shared" si="11"/>
        <v>5.5</v>
      </c>
    </row>
    <row r="68" spans="1:15" ht="18.75">
      <c r="A68" s="13">
        <v>202</v>
      </c>
      <c r="B68" s="13">
        <v>471245585</v>
      </c>
      <c r="C68" s="222" t="s">
        <v>392</v>
      </c>
      <c r="D68" s="334"/>
      <c r="E68" s="16">
        <v>3</v>
      </c>
      <c r="F68" s="16">
        <v>1</v>
      </c>
      <c r="G68" s="23" t="s">
        <v>175</v>
      </c>
      <c r="H68" s="18">
        <f t="shared" si="8"/>
        <v>3.5</v>
      </c>
      <c r="I68" s="16">
        <f t="shared" si="12"/>
        <v>1.2</v>
      </c>
      <c r="J68" s="16">
        <v>0</v>
      </c>
      <c r="K68" s="16">
        <f t="shared" si="9"/>
        <v>4.7</v>
      </c>
      <c r="L68" s="33">
        <v>13.024999999999999</v>
      </c>
      <c r="M68" s="34">
        <f t="shared" si="10"/>
        <v>17.724999999999998</v>
      </c>
      <c r="N68" s="35">
        <f t="shared" si="13"/>
        <v>7.5</v>
      </c>
      <c r="O68" s="36">
        <f t="shared" si="11"/>
        <v>10.224999999999998</v>
      </c>
    </row>
    <row r="69" spans="1:15" ht="18.75">
      <c r="A69" s="13">
        <v>203</v>
      </c>
      <c r="B69" s="13">
        <v>382695365</v>
      </c>
      <c r="C69" s="222" t="s">
        <v>393</v>
      </c>
      <c r="D69" s="334"/>
      <c r="E69" s="16">
        <v>0</v>
      </c>
      <c r="F69" s="16">
        <v>0</v>
      </c>
      <c r="G69" s="57" t="s">
        <v>187</v>
      </c>
      <c r="H69" s="18">
        <f t="shared" ref="H69:H88" si="14">E69+IF(E69&gt;2,(E69-2)*0.5,0)</f>
        <v>0</v>
      </c>
      <c r="I69" s="16">
        <f t="shared" si="12"/>
        <v>0</v>
      </c>
      <c r="J69" s="16">
        <v>0</v>
      </c>
      <c r="K69" s="16">
        <f t="shared" ref="K69:K88" si="15">SUM(I69+H69+J69)</f>
        <v>0</v>
      </c>
      <c r="L69" s="33">
        <v>10.98</v>
      </c>
      <c r="M69" s="34">
        <f t="shared" ref="M69:M88" si="16">K69+L69</f>
        <v>10.98</v>
      </c>
      <c r="N69" s="35">
        <f t="shared" si="13"/>
        <v>0</v>
      </c>
      <c r="O69" s="36">
        <f t="shared" ref="O69:O88" si="17">M69-N69</f>
        <v>10.98</v>
      </c>
    </row>
    <row r="70" spans="1:15" ht="18.75">
      <c r="A70" s="13">
        <v>204</v>
      </c>
      <c r="B70" s="13">
        <v>1449474852</v>
      </c>
      <c r="C70" s="222" t="s">
        <v>394</v>
      </c>
      <c r="D70" s="334"/>
      <c r="E70" s="16">
        <v>0</v>
      </c>
      <c r="F70" s="16">
        <v>0</v>
      </c>
      <c r="G70" s="57" t="s">
        <v>187</v>
      </c>
      <c r="H70" s="18">
        <f t="shared" si="14"/>
        <v>0</v>
      </c>
      <c r="I70" s="16">
        <f t="shared" si="12"/>
        <v>0</v>
      </c>
      <c r="J70" s="16">
        <v>0</v>
      </c>
      <c r="K70" s="16">
        <f t="shared" si="15"/>
        <v>0</v>
      </c>
      <c r="L70" s="33">
        <v>1</v>
      </c>
      <c r="M70" s="34">
        <f t="shared" si="16"/>
        <v>1</v>
      </c>
      <c r="N70" s="35">
        <f t="shared" si="13"/>
        <v>0</v>
      </c>
      <c r="O70" s="36">
        <f t="shared" si="17"/>
        <v>1</v>
      </c>
    </row>
    <row r="71" spans="1:15" ht="18.75">
      <c r="A71" s="13">
        <v>205</v>
      </c>
      <c r="B71" s="13">
        <v>141303545</v>
      </c>
      <c r="C71" s="222" t="s">
        <v>395</v>
      </c>
      <c r="D71" s="334"/>
      <c r="E71" s="16">
        <v>3</v>
      </c>
      <c r="F71" s="16">
        <v>1</v>
      </c>
      <c r="G71" s="23" t="s">
        <v>175</v>
      </c>
      <c r="H71" s="18">
        <f t="shared" si="14"/>
        <v>3.5</v>
      </c>
      <c r="I71" s="16">
        <f t="shared" si="12"/>
        <v>1.2</v>
      </c>
      <c r="J71" s="16">
        <v>0</v>
      </c>
      <c r="K71" s="16">
        <f t="shared" si="15"/>
        <v>4.7</v>
      </c>
      <c r="L71" s="33">
        <v>12.087499999999995</v>
      </c>
      <c r="M71" s="34">
        <f t="shared" si="16"/>
        <v>16.787499999999994</v>
      </c>
      <c r="N71" s="35">
        <f t="shared" si="13"/>
        <v>7.5</v>
      </c>
      <c r="O71" s="36">
        <f t="shared" si="17"/>
        <v>9.2874999999999943</v>
      </c>
    </row>
    <row r="72" spans="1:15" ht="18.75">
      <c r="A72" s="13">
        <v>206</v>
      </c>
      <c r="B72" s="13">
        <v>1835375380</v>
      </c>
      <c r="C72" s="222" t="s">
        <v>396</v>
      </c>
      <c r="D72" s="334"/>
      <c r="E72" s="16">
        <v>0</v>
      </c>
      <c r="F72" s="16">
        <v>0</v>
      </c>
      <c r="G72" s="57" t="s">
        <v>187</v>
      </c>
      <c r="H72" s="18">
        <f t="shared" si="14"/>
        <v>0</v>
      </c>
      <c r="I72" s="16">
        <f t="shared" si="12"/>
        <v>0</v>
      </c>
      <c r="J72" s="16">
        <v>0</v>
      </c>
      <c r="K72" s="16">
        <f t="shared" si="15"/>
        <v>0</v>
      </c>
      <c r="L72" s="33">
        <v>6.6749999999999998</v>
      </c>
      <c r="M72" s="34">
        <f t="shared" si="16"/>
        <v>6.6749999999999998</v>
      </c>
      <c r="N72" s="35">
        <f t="shared" si="13"/>
        <v>0</v>
      </c>
      <c r="O72" s="36">
        <f t="shared" si="17"/>
        <v>6.6749999999999998</v>
      </c>
    </row>
    <row r="73" spans="1:15" ht="18.75">
      <c r="A73" s="13">
        <v>207</v>
      </c>
      <c r="B73" s="13">
        <v>721273803</v>
      </c>
      <c r="C73" s="226" t="s">
        <v>399</v>
      </c>
      <c r="D73" s="334"/>
      <c r="E73" s="16">
        <v>0</v>
      </c>
      <c r="F73" s="16">
        <v>0</v>
      </c>
      <c r="G73" s="57" t="s">
        <v>187</v>
      </c>
      <c r="H73" s="18">
        <f t="shared" si="14"/>
        <v>0</v>
      </c>
      <c r="I73" s="16">
        <f t="shared" si="12"/>
        <v>0</v>
      </c>
      <c r="J73" s="16">
        <v>0</v>
      </c>
      <c r="K73" s="16">
        <f t="shared" si="15"/>
        <v>0</v>
      </c>
      <c r="L73" s="33">
        <v>1.425</v>
      </c>
      <c r="M73" s="34">
        <f t="shared" si="16"/>
        <v>1.425</v>
      </c>
      <c r="N73" s="35">
        <f t="shared" si="13"/>
        <v>0</v>
      </c>
      <c r="O73" s="36">
        <f t="shared" si="17"/>
        <v>1.425</v>
      </c>
    </row>
    <row r="74" spans="1:15" ht="18.75">
      <c r="A74" s="13">
        <v>208</v>
      </c>
      <c r="B74" s="13">
        <v>92129464</v>
      </c>
      <c r="C74" s="222" t="s">
        <v>401</v>
      </c>
      <c r="D74" s="334"/>
      <c r="E74" s="16">
        <v>3</v>
      </c>
      <c r="F74" s="16">
        <v>1</v>
      </c>
      <c r="G74" s="23" t="s">
        <v>175</v>
      </c>
      <c r="H74" s="18">
        <f t="shared" si="14"/>
        <v>3.5</v>
      </c>
      <c r="I74" s="16">
        <f t="shared" si="12"/>
        <v>1.2</v>
      </c>
      <c r="J74" s="16">
        <v>0</v>
      </c>
      <c r="K74" s="16">
        <f t="shared" si="15"/>
        <v>4.7</v>
      </c>
      <c r="L74" s="33">
        <v>11.887499999999992</v>
      </c>
      <c r="M74" s="34">
        <f t="shared" si="16"/>
        <v>16.587499999999991</v>
      </c>
      <c r="N74" s="35">
        <f t="shared" si="13"/>
        <v>7.5</v>
      </c>
      <c r="O74" s="36">
        <f t="shared" si="17"/>
        <v>9.0874999999999915</v>
      </c>
    </row>
    <row r="75" spans="1:15" ht="18.75">
      <c r="A75" s="13">
        <v>209</v>
      </c>
      <c r="B75" s="13">
        <v>1525950050</v>
      </c>
      <c r="C75" s="222" t="s">
        <v>408</v>
      </c>
      <c r="D75" s="222" t="s">
        <v>402</v>
      </c>
      <c r="E75" s="16">
        <v>1</v>
      </c>
      <c r="F75" s="16">
        <v>1</v>
      </c>
      <c r="G75" s="57" t="s">
        <v>187</v>
      </c>
      <c r="H75" s="18">
        <f t="shared" si="14"/>
        <v>1</v>
      </c>
      <c r="I75" s="16">
        <f t="shared" si="12"/>
        <v>1.2</v>
      </c>
      <c r="J75" s="16">
        <v>0</v>
      </c>
      <c r="K75" s="16">
        <f t="shared" si="15"/>
        <v>2.2000000000000002</v>
      </c>
      <c r="L75" s="33">
        <v>12.837499999999999</v>
      </c>
      <c r="M75" s="34">
        <f t="shared" si="16"/>
        <v>15.037499999999998</v>
      </c>
      <c r="N75" s="35">
        <f t="shared" si="13"/>
        <v>0</v>
      </c>
      <c r="O75" s="36">
        <f t="shared" si="17"/>
        <v>15.037499999999998</v>
      </c>
    </row>
    <row r="76" spans="1:15" ht="18.75">
      <c r="A76" s="13">
        <v>210</v>
      </c>
      <c r="B76" s="13">
        <v>1675792665</v>
      </c>
      <c r="C76" s="222" t="s">
        <v>403</v>
      </c>
      <c r="D76" s="334"/>
      <c r="E76" s="16">
        <v>2</v>
      </c>
      <c r="F76" s="16">
        <v>0</v>
      </c>
      <c r="G76" s="57" t="s">
        <v>187</v>
      </c>
      <c r="H76" s="18">
        <f t="shared" si="14"/>
        <v>2</v>
      </c>
      <c r="I76" s="16">
        <f t="shared" si="12"/>
        <v>0</v>
      </c>
      <c r="J76" s="16">
        <v>0</v>
      </c>
      <c r="K76" s="16">
        <f t="shared" si="15"/>
        <v>2</v>
      </c>
      <c r="L76" s="33">
        <v>12.049999999999994</v>
      </c>
      <c r="M76" s="34">
        <f t="shared" si="16"/>
        <v>14.049999999999994</v>
      </c>
      <c r="N76" s="35">
        <f t="shared" si="13"/>
        <v>0</v>
      </c>
      <c r="O76" s="36">
        <f t="shared" si="17"/>
        <v>14.049999999999994</v>
      </c>
    </row>
    <row r="77" spans="1:15" ht="18.75">
      <c r="A77" s="13">
        <v>211</v>
      </c>
      <c r="B77" s="13">
        <v>1030769255</v>
      </c>
      <c r="C77" s="222" t="s">
        <v>404</v>
      </c>
      <c r="D77" s="334"/>
      <c r="E77" s="16">
        <v>0</v>
      </c>
      <c r="F77" s="16">
        <v>0</v>
      </c>
      <c r="G77" s="57" t="s">
        <v>187</v>
      </c>
      <c r="H77" s="18">
        <f t="shared" si="14"/>
        <v>0</v>
      </c>
      <c r="I77" s="16">
        <f t="shared" si="12"/>
        <v>0</v>
      </c>
      <c r="J77" s="16">
        <v>0</v>
      </c>
      <c r="K77" s="16">
        <f t="shared" si="15"/>
        <v>0</v>
      </c>
      <c r="L77" s="33">
        <v>8.4625000000000021</v>
      </c>
      <c r="M77" s="34">
        <f t="shared" si="16"/>
        <v>8.4625000000000021</v>
      </c>
      <c r="N77" s="35">
        <f t="shared" si="13"/>
        <v>0</v>
      </c>
      <c r="O77" s="36">
        <f t="shared" si="17"/>
        <v>8.4625000000000021</v>
      </c>
    </row>
    <row r="78" spans="1:15" ht="18.75">
      <c r="A78" s="13">
        <v>212</v>
      </c>
      <c r="B78" s="13">
        <v>2133045883</v>
      </c>
      <c r="C78" s="222" t="s">
        <v>405</v>
      </c>
      <c r="D78" s="334"/>
      <c r="E78" s="16">
        <v>0</v>
      </c>
      <c r="F78" s="16">
        <v>0</v>
      </c>
      <c r="G78" s="57" t="s">
        <v>187</v>
      </c>
      <c r="H78" s="18">
        <f t="shared" si="14"/>
        <v>0</v>
      </c>
      <c r="I78" s="16">
        <f t="shared" si="12"/>
        <v>0</v>
      </c>
      <c r="J78" s="16">
        <v>0</v>
      </c>
      <c r="K78" s="16">
        <f t="shared" si="15"/>
        <v>0</v>
      </c>
      <c r="L78" s="33">
        <v>7.2249999999999979</v>
      </c>
      <c r="M78" s="34">
        <f t="shared" si="16"/>
        <v>7.2249999999999979</v>
      </c>
      <c r="N78" s="35">
        <f t="shared" si="13"/>
        <v>0</v>
      </c>
      <c r="O78" s="36">
        <f t="shared" si="17"/>
        <v>7.2249999999999979</v>
      </c>
    </row>
    <row r="79" spans="1:15" ht="20.25">
      <c r="A79" s="13">
        <v>213</v>
      </c>
      <c r="B79" s="13">
        <v>311361673</v>
      </c>
      <c r="C79" s="222" t="s">
        <v>349</v>
      </c>
      <c r="D79" s="2"/>
      <c r="E79" s="16">
        <v>2</v>
      </c>
      <c r="F79" s="16">
        <v>1</v>
      </c>
      <c r="G79" s="57" t="s">
        <v>187</v>
      </c>
      <c r="H79" s="18">
        <f t="shared" si="14"/>
        <v>2</v>
      </c>
      <c r="I79" s="16">
        <f t="shared" ref="I79:I88" si="18">F79*$T$14</f>
        <v>1.2</v>
      </c>
      <c r="J79" s="16">
        <v>0</v>
      </c>
      <c r="K79" s="16">
        <f t="shared" si="15"/>
        <v>3.2</v>
      </c>
      <c r="L79" s="33">
        <v>11.624999999999993</v>
      </c>
      <c r="M79" s="34">
        <f t="shared" si="16"/>
        <v>14.824999999999992</v>
      </c>
      <c r="N79" s="35">
        <f t="shared" si="13"/>
        <v>0</v>
      </c>
      <c r="O79" s="36">
        <f t="shared" si="17"/>
        <v>14.824999999999992</v>
      </c>
    </row>
    <row r="80" spans="1:15" ht="20.25">
      <c r="A80" s="13">
        <v>214</v>
      </c>
      <c r="B80" s="13">
        <v>2130976604</v>
      </c>
      <c r="C80" s="222" t="s">
        <v>410</v>
      </c>
      <c r="D80" s="2"/>
      <c r="E80" s="16">
        <v>2</v>
      </c>
      <c r="F80" s="16">
        <v>1</v>
      </c>
      <c r="G80" s="23" t="s">
        <v>175</v>
      </c>
      <c r="H80" s="18">
        <f t="shared" si="14"/>
        <v>2</v>
      </c>
      <c r="I80" s="16">
        <f t="shared" si="18"/>
        <v>1.2</v>
      </c>
      <c r="J80" s="16">
        <v>0</v>
      </c>
      <c r="K80" s="16">
        <f t="shared" si="15"/>
        <v>3.2</v>
      </c>
      <c r="L80" s="33">
        <v>14.875499999999995</v>
      </c>
      <c r="M80" s="34">
        <f t="shared" si="16"/>
        <v>18.075499999999995</v>
      </c>
      <c r="N80" s="35">
        <f t="shared" si="13"/>
        <v>7.5</v>
      </c>
      <c r="O80" s="36">
        <f t="shared" si="17"/>
        <v>10.575499999999995</v>
      </c>
    </row>
    <row r="81" spans="1:17" ht="18.75">
      <c r="A81" s="13">
        <v>215</v>
      </c>
      <c r="B81" s="13">
        <v>289805855</v>
      </c>
      <c r="C81" s="222" t="s">
        <v>417</v>
      </c>
      <c r="D81" s="2"/>
      <c r="E81" s="16">
        <v>3</v>
      </c>
      <c r="F81" s="16">
        <v>1</v>
      </c>
      <c r="G81" s="23" t="s">
        <v>175</v>
      </c>
      <c r="H81" s="18">
        <f t="shared" si="14"/>
        <v>3.5</v>
      </c>
      <c r="I81" s="16">
        <f t="shared" si="18"/>
        <v>1.2</v>
      </c>
      <c r="J81" s="16">
        <v>0</v>
      </c>
      <c r="K81" s="16">
        <f t="shared" si="15"/>
        <v>4.7</v>
      </c>
      <c r="L81" s="33">
        <v>11.030016129032251</v>
      </c>
      <c r="M81" s="34">
        <f t="shared" si="16"/>
        <v>15.730016129032251</v>
      </c>
      <c r="N81" s="35">
        <f t="shared" si="13"/>
        <v>7.5</v>
      </c>
      <c r="O81" s="36">
        <f t="shared" si="17"/>
        <v>8.2300161290322507</v>
      </c>
    </row>
    <row r="82" spans="1:17" ht="18.75">
      <c r="A82" s="13">
        <v>216</v>
      </c>
      <c r="B82" s="13">
        <v>395700385</v>
      </c>
      <c r="C82" s="222" t="s">
        <v>419</v>
      </c>
      <c r="D82" s="2"/>
      <c r="E82" s="16">
        <v>0</v>
      </c>
      <c r="F82" s="16">
        <v>1</v>
      </c>
      <c r="G82" s="57" t="s">
        <v>187</v>
      </c>
      <c r="H82" s="18">
        <f t="shared" si="14"/>
        <v>0</v>
      </c>
      <c r="I82" s="16">
        <f t="shared" si="18"/>
        <v>1.2</v>
      </c>
      <c r="J82" s="16">
        <v>0</v>
      </c>
      <c r="K82" s="16">
        <f t="shared" si="15"/>
        <v>1.2</v>
      </c>
      <c r="L82" s="33">
        <v>16.756451612903223</v>
      </c>
      <c r="M82" s="34">
        <f t="shared" si="16"/>
        <v>17.956451612903223</v>
      </c>
      <c r="N82" s="35">
        <f t="shared" si="13"/>
        <v>0</v>
      </c>
      <c r="O82" s="36">
        <f t="shared" si="17"/>
        <v>17.956451612903223</v>
      </c>
    </row>
    <row r="83" spans="1:17" ht="18.75">
      <c r="A83" s="13">
        <v>217</v>
      </c>
      <c r="B83" s="13">
        <v>331155825</v>
      </c>
      <c r="C83" s="295" t="s">
        <v>420</v>
      </c>
      <c r="D83" s="2"/>
      <c r="E83" s="16">
        <v>3</v>
      </c>
      <c r="F83" s="16">
        <v>1</v>
      </c>
      <c r="G83" s="45" t="s">
        <v>173</v>
      </c>
      <c r="H83" s="18">
        <f t="shared" si="14"/>
        <v>3.5</v>
      </c>
      <c r="I83" s="16">
        <f t="shared" si="18"/>
        <v>1.2</v>
      </c>
      <c r="J83" s="16">
        <v>0</v>
      </c>
      <c r="K83" s="16">
        <f t="shared" si="15"/>
        <v>4.7</v>
      </c>
      <c r="L83" s="33">
        <v>15.049999999999997</v>
      </c>
      <c r="M83" s="34">
        <f t="shared" si="16"/>
        <v>19.749999999999996</v>
      </c>
      <c r="N83" s="35">
        <f t="shared" si="13"/>
        <v>9.6875</v>
      </c>
      <c r="O83" s="36">
        <f t="shared" si="17"/>
        <v>10.062499999999996</v>
      </c>
    </row>
    <row r="84" spans="1:17" ht="18.75">
      <c r="A84" s="13">
        <v>218</v>
      </c>
      <c r="B84" s="13">
        <v>1804880865</v>
      </c>
      <c r="C84" s="222" t="s">
        <v>425</v>
      </c>
      <c r="D84" s="334"/>
      <c r="E84" s="16">
        <v>3</v>
      </c>
      <c r="F84" s="16">
        <v>1</v>
      </c>
      <c r="G84" s="43" t="s">
        <v>166</v>
      </c>
      <c r="H84" s="18">
        <f t="shared" si="14"/>
        <v>3.5</v>
      </c>
      <c r="I84" s="16">
        <f t="shared" si="18"/>
        <v>1.2</v>
      </c>
      <c r="J84" s="16">
        <v>0</v>
      </c>
      <c r="K84" s="16">
        <f t="shared" si="15"/>
        <v>4.7</v>
      </c>
      <c r="L84" s="33">
        <v>15.137499999999996</v>
      </c>
      <c r="M84" s="34">
        <f t="shared" si="16"/>
        <v>19.837499999999995</v>
      </c>
      <c r="N84" s="35">
        <f t="shared" si="13"/>
        <v>11.875</v>
      </c>
      <c r="O84" s="36">
        <f t="shared" si="17"/>
        <v>7.962499999999995</v>
      </c>
    </row>
    <row r="85" spans="1:17" ht="18.75">
      <c r="A85" s="13">
        <v>219</v>
      </c>
      <c r="B85" s="13">
        <v>1128309198</v>
      </c>
      <c r="C85" s="222" t="s">
        <v>426</v>
      </c>
      <c r="D85" s="334"/>
      <c r="E85" s="16">
        <v>3</v>
      </c>
      <c r="F85" s="16">
        <v>1</v>
      </c>
      <c r="G85" s="23" t="s">
        <v>175</v>
      </c>
      <c r="H85" s="18">
        <f t="shared" si="14"/>
        <v>3.5</v>
      </c>
      <c r="I85" s="16">
        <f t="shared" si="18"/>
        <v>1.2</v>
      </c>
      <c r="J85" s="16">
        <v>0</v>
      </c>
      <c r="K85" s="16">
        <f t="shared" si="15"/>
        <v>4.7</v>
      </c>
      <c r="L85" s="33">
        <v>12.249999999999996</v>
      </c>
      <c r="M85" s="34">
        <f t="shared" si="16"/>
        <v>16.949999999999996</v>
      </c>
      <c r="N85" s="35">
        <f t="shared" si="13"/>
        <v>7.5</v>
      </c>
      <c r="O85" s="36">
        <f t="shared" si="17"/>
        <v>9.4499999999999957</v>
      </c>
    </row>
    <row r="86" spans="1:17" ht="20.25">
      <c r="A86" s="13">
        <v>220</v>
      </c>
      <c r="B86" s="13">
        <v>353335311</v>
      </c>
      <c r="C86" s="222" t="s">
        <v>427</v>
      </c>
      <c r="D86" s="224"/>
      <c r="E86" s="16">
        <v>1</v>
      </c>
      <c r="F86" s="16">
        <v>1</v>
      </c>
      <c r="G86" s="57" t="s">
        <v>187</v>
      </c>
      <c r="H86" s="18">
        <f t="shared" si="14"/>
        <v>1</v>
      </c>
      <c r="I86" s="16">
        <f t="shared" si="18"/>
        <v>1.2</v>
      </c>
      <c r="J86" s="16">
        <v>0</v>
      </c>
      <c r="K86" s="16">
        <f t="shared" si="15"/>
        <v>2.2000000000000002</v>
      </c>
      <c r="L86" s="33">
        <v>12.012304687499999</v>
      </c>
      <c r="M86" s="34">
        <f t="shared" si="16"/>
        <v>14.212304687499998</v>
      </c>
      <c r="N86" s="35">
        <f t="shared" si="13"/>
        <v>0</v>
      </c>
      <c r="O86" s="36">
        <f t="shared" si="17"/>
        <v>14.212304687499998</v>
      </c>
    </row>
    <row r="87" spans="1:17" ht="20.25">
      <c r="A87" s="13">
        <v>221</v>
      </c>
      <c r="B87" s="13">
        <v>790956883</v>
      </c>
      <c r="C87" s="222" t="s">
        <v>431</v>
      </c>
      <c r="D87" s="222" t="s">
        <v>428</v>
      </c>
      <c r="E87" s="16">
        <v>3</v>
      </c>
      <c r="F87" s="16">
        <v>1</v>
      </c>
      <c r="G87" s="45" t="s">
        <v>173</v>
      </c>
      <c r="H87" s="18">
        <f t="shared" si="14"/>
        <v>3.5</v>
      </c>
      <c r="I87" s="16">
        <f t="shared" si="18"/>
        <v>1.2</v>
      </c>
      <c r="J87" s="16">
        <v>0</v>
      </c>
      <c r="K87" s="16">
        <f t="shared" si="15"/>
        <v>4.7</v>
      </c>
      <c r="L87" s="33">
        <v>14.997187499999995</v>
      </c>
      <c r="M87" s="34">
        <f t="shared" si="16"/>
        <v>19.697187499999995</v>
      </c>
      <c r="N87" s="35">
        <f t="shared" si="13"/>
        <v>9.6875</v>
      </c>
      <c r="O87" s="36">
        <f t="shared" si="17"/>
        <v>10.009687499999995</v>
      </c>
    </row>
    <row r="88" spans="1:17" ht="18.75">
      <c r="A88" s="13">
        <v>222</v>
      </c>
      <c r="B88" s="13">
        <v>1945277617</v>
      </c>
      <c r="C88" s="222" t="s">
        <v>432</v>
      </c>
      <c r="D88" s="222"/>
      <c r="E88" s="16">
        <v>3</v>
      </c>
      <c r="F88" s="16">
        <v>1</v>
      </c>
      <c r="G88" s="57" t="s">
        <v>187</v>
      </c>
      <c r="H88" s="18">
        <f t="shared" si="14"/>
        <v>3.5</v>
      </c>
      <c r="I88" s="16">
        <f t="shared" si="18"/>
        <v>1.2</v>
      </c>
      <c r="J88" s="16">
        <v>0</v>
      </c>
      <c r="K88" s="16">
        <f t="shared" si="15"/>
        <v>4.7</v>
      </c>
      <c r="L88" s="33">
        <v>8.2377276497695782</v>
      </c>
      <c r="M88" s="34">
        <f t="shared" si="16"/>
        <v>12.937727649769577</v>
      </c>
      <c r="N88" s="35">
        <f t="shared" si="13"/>
        <v>0</v>
      </c>
      <c r="O88" s="36">
        <f t="shared" si="17"/>
        <v>12.937727649769577</v>
      </c>
      <c r="P88" s="37">
        <v>55</v>
      </c>
      <c r="Q88" s="37">
        <f>_xlfn.AGGREGATE(16,6,$O$5:$O$67,1-(P88-1)/$T$1)</f>
        <v>0.68285714285713894</v>
      </c>
    </row>
  </sheetData>
  <autoFilter ref="A4:R88" xr:uid="{00000000-0009-0000-0000-00002E000000}">
    <sortState xmlns:xlrd2="http://schemas.microsoft.com/office/spreadsheetml/2017/richdata2" ref="A5:R88">
      <sortCondition ref="A4:A88"/>
    </sortState>
  </autoFilter>
  <mergeCells count="4">
    <mergeCell ref="A1:O1"/>
    <mergeCell ref="A2:O2"/>
    <mergeCell ref="A3:D3"/>
    <mergeCell ref="G3:O3"/>
  </mergeCells>
  <phoneticPr fontId="22" type="noConversion"/>
  <conditionalFormatting sqref="J5:J79 E5:F88">
    <cfRule type="cellIs" dxfId="61" priority="2" operator="lessThan">
      <formula>1</formula>
    </cfRule>
  </conditionalFormatting>
  <conditionalFormatting sqref="J80:J88">
    <cfRule type="cellIs" dxfId="60" priority="1" operator="lessThan">
      <formula>1</formula>
    </cfRule>
  </conditionalFormatting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B03B-9932-45E8-8D3A-55FA6C714A2C}">
  <sheetPr codeName="Sheet70"/>
  <dimension ref="A1:AB89"/>
  <sheetViews>
    <sheetView topLeftCell="A31" zoomScale="85" zoomScaleNormal="85" workbookViewId="0">
      <selection activeCell="U54" sqref="U54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5.75" style="4" customWidth="1"/>
    <col min="8" max="8" width="5.875" style="4" customWidth="1"/>
    <col min="9" max="9" width="5.75" style="4" customWidth="1"/>
    <col min="10" max="10" width="20" style="4" customWidth="1"/>
    <col min="11" max="11" width="9" style="4" customWidth="1"/>
    <col min="12" max="12" width="12.125" style="4" customWidth="1"/>
    <col min="13" max="13" width="11.375" style="4" customWidth="1"/>
    <col min="14" max="14" width="10" style="4" customWidth="1"/>
    <col min="15" max="15" width="9" style="4" customWidth="1"/>
    <col min="16" max="16" width="11.125" style="4" customWidth="1"/>
    <col min="17" max="17" width="10.5" style="4" customWidth="1"/>
    <col min="18" max="18" width="9.25" style="4" customWidth="1"/>
    <col min="19" max="19" width="12.625" style="4" customWidth="1"/>
    <col min="20" max="22" width="11.125" style="37" customWidth="1"/>
    <col min="23" max="23" width="30.5" customWidth="1"/>
  </cols>
  <sheetData>
    <row r="1" spans="1:28" ht="36.6" customHeight="1">
      <c r="A1" s="587" t="str">
        <f>CONCATENATE("157区 活动中心",X15,"年",X16,"月",X17,"日","分包贡献明细"," 统计：一二三")</f>
        <v>157区 活动中心2021年1月23日分包贡献明细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370"/>
      <c r="U1" s="370"/>
      <c r="V1" s="370"/>
      <c r="W1" s="38" t="s">
        <v>104</v>
      </c>
      <c r="X1" s="5">
        <v>59</v>
      </c>
      <c r="Y1" s="3"/>
      <c r="Z1" s="3"/>
      <c r="AA1" s="3"/>
      <c r="AB1" s="3"/>
    </row>
    <row r="2" spans="1:28" ht="135" customHeight="1">
      <c r="A2" s="590" t="s">
        <v>441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371"/>
      <c r="U2" s="371"/>
      <c r="V2" s="371"/>
      <c r="W2" s="39" t="s">
        <v>1</v>
      </c>
      <c r="X2" s="40" t="s">
        <v>105</v>
      </c>
      <c r="Y2" s="41" t="s">
        <v>106</v>
      </c>
      <c r="Z2" s="41" t="s">
        <v>107</v>
      </c>
      <c r="AA2" s="41" t="s">
        <v>350</v>
      </c>
      <c r="AB2" s="42" t="s">
        <v>108</v>
      </c>
    </row>
    <row r="3" spans="1:28" ht="20.25">
      <c r="A3" s="584" t="s">
        <v>162</v>
      </c>
      <c r="B3" s="584"/>
      <c r="C3" s="584"/>
      <c r="D3" s="584"/>
      <c r="E3" s="372" t="s">
        <v>114</v>
      </c>
      <c r="F3" s="373" t="s">
        <v>252</v>
      </c>
      <c r="G3" s="601" t="s">
        <v>435</v>
      </c>
      <c r="H3" s="601"/>
      <c r="I3" s="601"/>
      <c r="J3" s="597" t="s">
        <v>164</v>
      </c>
      <c r="K3" s="598"/>
      <c r="L3" s="598"/>
      <c r="M3" s="598"/>
      <c r="N3" s="598"/>
      <c r="O3" s="598"/>
      <c r="P3" s="598"/>
      <c r="Q3" s="598"/>
      <c r="R3" s="598"/>
      <c r="S3" s="599"/>
      <c r="T3" s="369"/>
      <c r="U3" s="369"/>
      <c r="V3" s="369"/>
      <c r="W3" s="43" t="s">
        <v>166</v>
      </c>
      <c r="X3" s="44">
        <f>AB3/$X$13</f>
        <v>11.875</v>
      </c>
      <c r="Y3" s="39">
        <v>5</v>
      </c>
      <c r="Z3" s="39">
        <v>7</v>
      </c>
      <c r="AA3" s="39">
        <v>20</v>
      </c>
      <c r="AB3" s="39">
        <v>1900</v>
      </c>
    </row>
    <row r="4" spans="1:28" ht="40.5">
      <c r="A4" s="367" t="s">
        <v>11</v>
      </c>
      <c r="B4" s="368" t="s">
        <v>167</v>
      </c>
      <c r="C4" s="367" t="s">
        <v>12</v>
      </c>
      <c r="D4" s="367" t="s">
        <v>13</v>
      </c>
      <c r="E4" s="11" t="s">
        <v>253</v>
      </c>
      <c r="F4" s="12" t="s">
        <v>424</v>
      </c>
      <c r="G4" s="12" t="s">
        <v>436</v>
      </c>
      <c r="H4" s="12" t="s">
        <v>437</v>
      </c>
      <c r="I4" s="12" t="s">
        <v>438</v>
      </c>
      <c r="J4" s="11" t="s">
        <v>17</v>
      </c>
      <c r="K4" s="11" t="s">
        <v>168</v>
      </c>
      <c r="L4" s="12" t="s">
        <v>255</v>
      </c>
      <c r="M4" s="12" t="s">
        <v>440</v>
      </c>
      <c r="N4" s="12" t="s">
        <v>264</v>
      </c>
      <c r="O4" s="31" t="s">
        <v>170</v>
      </c>
      <c r="P4" s="368" t="s">
        <v>171</v>
      </c>
      <c r="Q4" s="32" t="s">
        <v>23</v>
      </c>
      <c r="R4" s="368" t="s">
        <v>22</v>
      </c>
      <c r="S4" s="368" t="s">
        <v>172</v>
      </c>
      <c r="T4" s="368" t="s">
        <v>115</v>
      </c>
      <c r="U4" s="368" t="s">
        <v>116</v>
      </c>
      <c r="V4" s="368" t="s">
        <v>9</v>
      </c>
      <c r="W4" s="45" t="s">
        <v>173</v>
      </c>
      <c r="X4" s="44">
        <f>AB4/$X$13</f>
        <v>9.6875</v>
      </c>
      <c r="Y4" s="39">
        <v>4</v>
      </c>
      <c r="Z4" s="39">
        <v>6</v>
      </c>
      <c r="AA4" s="39">
        <v>15</v>
      </c>
      <c r="AB4" s="39">
        <v>1550</v>
      </c>
    </row>
    <row r="5" spans="1:28" s="1" customFormat="1" ht="20.25">
      <c r="A5" s="14">
        <v>49</v>
      </c>
      <c r="B5" s="13">
        <v>311361673</v>
      </c>
      <c r="C5" s="223" t="s">
        <v>442</v>
      </c>
      <c r="D5" s="336" t="s">
        <v>95</v>
      </c>
      <c r="E5" s="16">
        <v>4</v>
      </c>
      <c r="F5" s="16">
        <v>1</v>
      </c>
      <c r="G5" s="374">
        <v>0</v>
      </c>
      <c r="H5" s="374">
        <v>0</v>
      </c>
      <c r="I5" s="374">
        <v>0</v>
      </c>
      <c r="J5" s="19" t="s">
        <v>333</v>
      </c>
      <c r="K5" s="18">
        <f t="shared" ref="K5:K36" si="0">E5+IF(E5&gt;2,(E5-2)*0.5,0)</f>
        <v>5</v>
      </c>
      <c r="L5" s="16">
        <f>IF(F5&gt;0,1,0)*$X$14</f>
        <v>1.2</v>
      </c>
      <c r="M5" s="16">
        <f t="shared" ref="M5:M36" si="1">SUM(G5:I5)*$X$18</f>
        <v>0</v>
      </c>
      <c r="N5" s="16">
        <v>0</v>
      </c>
      <c r="O5" s="16">
        <f t="shared" ref="O5:O36" si="2">SUM(L5+K5+N5+M5)</f>
        <v>6.2</v>
      </c>
      <c r="P5" s="33">
        <v>16.900000000000002</v>
      </c>
      <c r="Q5" s="34">
        <f t="shared" ref="Q5:Q36" si="3">O5+P5</f>
        <v>23.1</v>
      </c>
      <c r="R5" s="35">
        <f t="shared" ref="R5:R21" si="4">VLOOKUP(J5,$W$3:$X$10,2,FALSE)</f>
        <v>8.125</v>
      </c>
      <c r="S5" s="36">
        <f t="shared" ref="S5:S36" si="5">Q5-R5</f>
        <v>14.975000000000001</v>
      </c>
      <c r="T5" s="18"/>
      <c r="U5" s="18"/>
      <c r="V5" s="18"/>
      <c r="W5" s="23" t="s">
        <v>175</v>
      </c>
      <c r="X5" s="44">
        <f>AB5/$X$13</f>
        <v>7.5</v>
      </c>
      <c r="Y5" s="46">
        <v>3</v>
      </c>
      <c r="Z5" s="46">
        <v>5</v>
      </c>
      <c r="AA5" s="46">
        <v>10</v>
      </c>
      <c r="AB5" s="46">
        <v>1200</v>
      </c>
    </row>
    <row r="6" spans="1:28" s="1" customFormat="1" ht="18.75">
      <c r="A6" s="13">
        <v>178</v>
      </c>
      <c r="B6" s="13">
        <v>1059185275</v>
      </c>
      <c r="C6" s="222" t="s">
        <v>372</v>
      </c>
      <c r="D6" s="334"/>
      <c r="E6" s="16">
        <v>4</v>
      </c>
      <c r="F6" s="16">
        <v>1</v>
      </c>
      <c r="G6" s="374">
        <v>0</v>
      </c>
      <c r="H6" s="374">
        <v>0</v>
      </c>
      <c r="I6" s="374">
        <v>0</v>
      </c>
      <c r="J6" s="23" t="s">
        <v>335</v>
      </c>
      <c r="K6" s="18">
        <f t="shared" si="0"/>
        <v>5</v>
      </c>
      <c r="L6" s="16">
        <f t="shared" ref="L6:L37" si="6">F6*$X$14</f>
        <v>1.2</v>
      </c>
      <c r="M6" s="16">
        <f t="shared" si="1"/>
        <v>0</v>
      </c>
      <c r="N6" s="16">
        <v>0</v>
      </c>
      <c r="O6" s="16">
        <f t="shared" si="2"/>
        <v>6.2</v>
      </c>
      <c r="P6" s="33">
        <v>15.149999999999995</v>
      </c>
      <c r="Q6" s="34">
        <f t="shared" si="3"/>
        <v>21.349999999999994</v>
      </c>
      <c r="R6" s="35">
        <f t="shared" si="4"/>
        <v>4.375</v>
      </c>
      <c r="S6" s="36">
        <f t="shared" si="5"/>
        <v>16.974999999999994</v>
      </c>
      <c r="T6" s="4"/>
      <c r="U6" s="4"/>
      <c r="V6" s="4"/>
      <c r="W6" s="23"/>
      <c r="X6" s="44"/>
      <c r="Y6" s="46"/>
      <c r="Z6" s="46"/>
      <c r="AA6" s="46"/>
      <c r="AB6" s="46"/>
    </row>
    <row r="7" spans="1:28" s="1" customFormat="1" ht="18.75">
      <c r="A7" s="13">
        <v>216</v>
      </c>
      <c r="B7" s="13">
        <v>395700385</v>
      </c>
      <c r="C7" s="222" t="s">
        <v>419</v>
      </c>
      <c r="D7" s="2"/>
      <c r="E7" s="16">
        <v>2</v>
      </c>
      <c r="F7" s="16">
        <v>1</v>
      </c>
      <c r="G7" s="374">
        <v>0</v>
      </c>
      <c r="H7" s="374">
        <v>0</v>
      </c>
      <c r="I7" s="374">
        <v>0</v>
      </c>
      <c r="J7" s="23" t="s">
        <v>335</v>
      </c>
      <c r="K7" s="18">
        <f t="shared" si="0"/>
        <v>2</v>
      </c>
      <c r="L7" s="16">
        <f t="shared" si="6"/>
        <v>1.2</v>
      </c>
      <c r="M7" s="16">
        <f t="shared" si="1"/>
        <v>0</v>
      </c>
      <c r="N7" s="16">
        <v>0</v>
      </c>
      <c r="O7" s="16">
        <f t="shared" si="2"/>
        <v>3.2</v>
      </c>
      <c r="P7" s="33">
        <v>17.956451612903223</v>
      </c>
      <c r="Q7" s="34">
        <f t="shared" si="3"/>
        <v>21.156451612903222</v>
      </c>
      <c r="R7" s="35">
        <f t="shared" si="4"/>
        <v>4.375</v>
      </c>
      <c r="S7" s="36">
        <f t="shared" si="5"/>
        <v>16.781451612903222</v>
      </c>
      <c r="T7" s="4"/>
      <c r="U7" s="4"/>
      <c r="V7" s="4"/>
      <c r="W7" s="19" t="s">
        <v>333</v>
      </c>
      <c r="X7" s="44">
        <f>AB7/$X$13</f>
        <v>8.125</v>
      </c>
      <c r="Y7" s="46">
        <v>4</v>
      </c>
      <c r="Z7" s="46">
        <v>5</v>
      </c>
      <c r="AA7" s="46"/>
      <c r="AB7" s="46">
        <v>1300</v>
      </c>
    </row>
    <row r="8" spans="1:28" s="1" customFormat="1" ht="20.25">
      <c r="A8" s="13">
        <v>213</v>
      </c>
      <c r="B8" s="13">
        <v>311361673</v>
      </c>
      <c r="C8" s="222" t="s">
        <v>349</v>
      </c>
      <c r="D8" s="2"/>
      <c r="E8" s="16">
        <v>4</v>
      </c>
      <c r="F8" s="16">
        <v>1</v>
      </c>
      <c r="G8" s="374">
        <v>0</v>
      </c>
      <c r="H8" s="374">
        <v>0</v>
      </c>
      <c r="I8" s="374">
        <v>0</v>
      </c>
      <c r="J8" s="23" t="s">
        <v>335</v>
      </c>
      <c r="K8" s="18">
        <f t="shared" si="0"/>
        <v>5</v>
      </c>
      <c r="L8" s="16">
        <f t="shared" si="6"/>
        <v>1.2</v>
      </c>
      <c r="M8" s="16">
        <f t="shared" si="1"/>
        <v>0</v>
      </c>
      <c r="N8" s="16">
        <v>0</v>
      </c>
      <c r="O8" s="16">
        <f t="shared" si="2"/>
        <v>6.2</v>
      </c>
      <c r="P8" s="33">
        <v>14.824999999999992</v>
      </c>
      <c r="Q8" s="34">
        <f t="shared" si="3"/>
        <v>21.024999999999991</v>
      </c>
      <c r="R8" s="35">
        <f t="shared" si="4"/>
        <v>4.375</v>
      </c>
      <c r="S8" s="36">
        <f t="shared" si="5"/>
        <v>16.649999999999991</v>
      </c>
      <c r="T8" s="4"/>
      <c r="U8" s="4"/>
      <c r="V8" s="4"/>
      <c r="W8" s="22" t="s">
        <v>334</v>
      </c>
      <c r="X8" s="44">
        <f>AB8/$X$13</f>
        <v>6.25</v>
      </c>
      <c r="Y8" s="46">
        <v>3</v>
      </c>
      <c r="Z8" s="46">
        <v>4</v>
      </c>
      <c r="AA8" s="46"/>
      <c r="AB8" s="46">
        <v>1000</v>
      </c>
    </row>
    <row r="9" spans="1:28" s="1" customFormat="1" ht="20.25">
      <c r="A9" s="13">
        <v>220</v>
      </c>
      <c r="B9" s="13">
        <v>353335311</v>
      </c>
      <c r="C9" s="222" t="s">
        <v>427</v>
      </c>
      <c r="D9" s="224"/>
      <c r="E9" s="16">
        <v>4</v>
      </c>
      <c r="F9" s="16">
        <v>1</v>
      </c>
      <c r="G9" s="374">
        <v>0</v>
      </c>
      <c r="H9" s="374">
        <v>0</v>
      </c>
      <c r="I9" s="374">
        <v>0</v>
      </c>
      <c r="J9" s="23" t="s">
        <v>335</v>
      </c>
      <c r="K9" s="18">
        <f t="shared" si="0"/>
        <v>5</v>
      </c>
      <c r="L9" s="16">
        <f t="shared" si="6"/>
        <v>1.2</v>
      </c>
      <c r="M9" s="16">
        <f t="shared" si="1"/>
        <v>0</v>
      </c>
      <c r="N9" s="16">
        <v>0</v>
      </c>
      <c r="O9" s="16">
        <f t="shared" si="2"/>
        <v>6.2</v>
      </c>
      <c r="P9" s="33">
        <v>14.212304687499998</v>
      </c>
      <c r="Q9" s="34">
        <f t="shared" si="3"/>
        <v>20.412304687499997</v>
      </c>
      <c r="R9" s="35">
        <f t="shared" si="4"/>
        <v>4.375</v>
      </c>
      <c r="S9" s="36">
        <f t="shared" si="5"/>
        <v>16.037304687499997</v>
      </c>
      <c r="T9" s="4"/>
      <c r="U9" s="4"/>
      <c r="V9" s="4"/>
      <c r="W9" s="23" t="s">
        <v>335</v>
      </c>
      <c r="X9" s="44">
        <f>AB9/$X$13</f>
        <v>4.375</v>
      </c>
      <c r="Y9" s="46">
        <v>2</v>
      </c>
      <c r="Z9" s="46">
        <v>3</v>
      </c>
      <c r="AA9" s="46"/>
      <c r="AB9" s="46">
        <v>700</v>
      </c>
    </row>
    <row r="10" spans="1:28" s="1" customFormat="1" ht="18.75">
      <c r="A10" s="14">
        <v>5</v>
      </c>
      <c r="B10" s="13">
        <v>1044399218</v>
      </c>
      <c r="C10" s="222" t="s">
        <v>352</v>
      </c>
      <c r="D10" s="222" t="s">
        <v>39</v>
      </c>
      <c r="E10" s="16">
        <v>4</v>
      </c>
      <c r="F10" s="16">
        <v>0</v>
      </c>
      <c r="G10" s="374">
        <v>0</v>
      </c>
      <c r="H10" s="374">
        <v>0</v>
      </c>
      <c r="I10" s="374">
        <v>0</v>
      </c>
      <c r="J10" s="23" t="s">
        <v>335</v>
      </c>
      <c r="K10" s="18">
        <f t="shared" si="0"/>
        <v>5</v>
      </c>
      <c r="L10" s="16">
        <f t="shared" si="6"/>
        <v>0</v>
      </c>
      <c r="M10" s="16">
        <f t="shared" si="1"/>
        <v>0</v>
      </c>
      <c r="N10" s="16">
        <v>0</v>
      </c>
      <c r="O10" s="16">
        <f t="shared" si="2"/>
        <v>5</v>
      </c>
      <c r="P10" s="33">
        <v>15.224999999999994</v>
      </c>
      <c r="Q10" s="34">
        <f t="shared" si="3"/>
        <v>20.224999999999994</v>
      </c>
      <c r="R10" s="35">
        <f t="shared" si="4"/>
        <v>4.375</v>
      </c>
      <c r="S10" s="36">
        <f t="shared" si="5"/>
        <v>15.849999999999994</v>
      </c>
      <c r="T10" s="18"/>
      <c r="U10" s="18"/>
      <c r="V10" s="18"/>
      <c r="W10" s="49" t="s">
        <v>187</v>
      </c>
      <c r="X10" s="2">
        <v>0</v>
      </c>
      <c r="Y10" s="2"/>
      <c r="Z10" s="2"/>
      <c r="AA10" s="2"/>
      <c r="AB10" s="2"/>
    </row>
    <row r="11" spans="1:28" s="1" customFormat="1" ht="18.75">
      <c r="A11" s="13">
        <v>187</v>
      </c>
      <c r="B11" s="13">
        <v>1241038267</v>
      </c>
      <c r="C11" s="222" t="s">
        <v>378</v>
      </c>
      <c r="D11" s="334"/>
      <c r="E11" s="16">
        <v>4</v>
      </c>
      <c r="F11" s="16">
        <v>0</v>
      </c>
      <c r="G11" s="374">
        <v>0</v>
      </c>
      <c r="H11" s="374">
        <v>0</v>
      </c>
      <c r="I11" s="374">
        <v>0</v>
      </c>
      <c r="J11" s="23" t="s">
        <v>335</v>
      </c>
      <c r="K11" s="18">
        <f t="shared" si="0"/>
        <v>5</v>
      </c>
      <c r="L11" s="16">
        <f t="shared" si="6"/>
        <v>0</v>
      </c>
      <c r="M11" s="16">
        <f t="shared" si="1"/>
        <v>0</v>
      </c>
      <c r="N11" s="16">
        <v>0</v>
      </c>
      <c r="O11" s="16">
        <f t="shared" si="2"/>
        <v>5</v>
      </c>
      <c r="P11" s="33">
        <v>14.987499999999997</v>
      </c>
      <c r="Q11" s="34">
        <f t="shared" si="3"/>
        <v>19.987499999999997</v>
      </c>
      <c r="R11" s="35">
        <f t="shared" si="4"/>
        <v>4.375</v>
      </c>
      <c r="S11" s="36">
        <f t="shared" si="5"/>
        <v>15.612499999999997</v>
      </c>
      <c r="T11" s="4"/>
      <c r="U11" s="4"/>
      <c r="V11" s="4"/>
      <c r="W11" s="50"/>
    </row>
    <row r="12" spans="1:28" s="1" customFormat="1" ht="18.75">
      <c r="A12" s="13">
        <v>209</v>
      </c>
      <c r="B12" s="13">
        <v>1525950050</v>
      </c>
      <c r="C12" s="222" t="s">
        <v>408</v>
      </c>
      <c r="D12" s="222" t="s">
        <v>402</v>
      </c>
      <c r="E12" s="16">
        <v>3</v>
      </c>
      <c r="F12" s="16">
        <v>1</v>
      </c>
      <c r="G12" s="374">
        <v>0</v>
      </c>
      <c r="H12" s="374">
        <v>0</v>
      </c>
      <c r="I12" s="374">
        <v>0</v>
      </c>
      <c r="J12" s="23" t="s">
        <v>335</v>
      </c>
      <c r="K12" s="18">
        <f t="shared" si="0"/>
        <v>3.5</v>
      </c>
      <c r="L12" s="16">
        <f t="shared" si="6"/>
        <v>1.2</v>
      </c>
      <c r="M12" s="16">
        <f t="shared" si="1"/>
        <v>0</v>
      </c>
      <c r="N12" s="16">
        <v>0</v>
      </c>
      <c r="O12" s="16">
        <f t="shared" si="2"/>
        <v>4.7</v>
      </c>
      <c r="P12" s="33">
        <v>15.037499999999998</v>
      </c>
      <c r="Q12" s="34">
        <f t="shared" si="3"/>
        <v>19.737499999999997</v>
      </c>
      <c r="R12" s="35">
        <f t="shared" si="4"/>
        <v>4.375</v>
      </c>
      <c r="S12" s="36">
        <f t="shared" si="5"/>
        <v>15.362499999999997</v>
      </c>
      <c r="T12" s="4"/>
      <c r="U12" s="4"/>
      <c r="V12" s="4"/>
      <c r="W12" s="51" t="s">
        <v>209</v>
      </c>
      <c r="X12" s="1">
        <v>15000</v>
      </c>
    </row>
    <row r="13" spans="1:28" s="2" customFormat="1" ht="18.75">
      <c r="A13" s="13">
        <v>174</v>
      </c>
      <c r="B13" s="13">
        <v>775720958</v>
      </c>
      <c r="C13" s="222" t="s">
        <v>397</v>
      </c>
      <c r="D13" s="222" t="s">
        <v>327</v>
      </c>
      <c r="E13" s="16">
        <v>2</v>
      </c>
      <c r="F13" s="16">
        <v>1</v>
      </c>
      <c r="G13" s="374">
        <v>0</v>
      </c>
      <c r="H13" s="374">
        <v>0</v>
      </c>
      <c r="I13" s="374">
        <v>0</v>
      </c>
      <c r="J13" s="23" t="s">
        <v>335</v>
      </c>
      <c r="K13" s="18">
        <f t="shared" si="0"/>
        <v>2</v>
      </c>
      <c r="L13" s="16">
        <f t="shared" si="6"/>
        <v>1.2</v>
      </c>
      <c r="M13" s="16">
        <f t="shared" si="1"/>
        <v>0</v>
      </c>
      <c r="N13" s="16">
        <v>0</v>
      </c>
      <c r="O13" s="16">
        <f t="shared" si="2"/>
        <v>3.2</v>
      </c>
      <c r="P13" s="33">
        <v>14.787499999999994</v>
      </c>
      <c r="Q13" s="34">
        <f t="shared" si="3"/>
        <v>17.987499999999994</v>
      </c>
      <c r="R13" s="35">
        <f t="shared" si="4"/>
        <v>4.375</v>
      </c>
      <c r="S13" s="36">
        <f t="shared" si="5"/>
        <v>13.612499999999994</v>
      </c>
      <c r="T13" s="4"/>
      <c r="U13" s="4"/>
      <c r="V13" s="4"/>
      <c r="W13" s="52" t="s">
        <v>210</v>
      </c>
      <c r="X13" s="53">
        <v>160</v>
      </c>
      <c r="Y13" s="1"/>
      <c r="Z13" s="1"/>
      <c r="AA13" s="1"/>
      <c r="AB13" s="1"/>
    </row>
    <row r="14" spans="1:28" s="2" customFormat="1" ht="18.75">
      <c r="A14" s="13">
        <v>141</v>
      </c>
      <c r="B14" s="13">
        <v>1190305158</v>
      </c>
      <c r="C14" s="222" t="s">
        <v>261</v>
      </c>
      <c r="D14" s="224"/>
      <c r="E14" s="16">
        <v>4</v>
      </c>
      <c r="F14" s="16">
        <v>0</v>
      </c>
      <c r="G14" s="374">
        <v>0</v>
      </c>
      <c r="H14" s="374">
        <v>0</v>
      </c>
      <c r="I14" s="374">
        <v>0</v>
      </c>
      <c r="J14" s="23" t="s">
        <v>335</v>
      </c>
      <c r="K14" s="18">
        <f t="shared" si="0"/>
        <v>5</v>
      </c>
      <c r="L14" s="16">
        <f t="shared" si="6"/>
        <v>0</v>
      </c>
      <c r="M14" s="16">
        <f t="shared" si="1"/>
        <v>0</v>
      </c>
      <c r="N14" s="16">
        <v>0</v>
      </c>
      <c r="O14" s="16">
        <f t="shared" si="2"/>
        <v>5</v>
      </c>
      <c r="P14" s="33">
        <v>12.8125</v>
      </c>
      <c r="Q14" s="34">
        <f t="shared" si="3"/>
        <v>17.8125</v>
      </c>
      <c r="R14" s="35">
        <f t="shared" si="4"/>
        <v>4.375</v>
      </c>
      <c r="S14" s="36">
        <f t="shared" si="5"/>
        <v>13.4375</v>
      </c>
      <c r="T14" s="18"/>
      <c r="U14" s="18"/>
      <c r="V14" s="47"/>
      <c r="W14" s="54" t="s">
        <v>256</v>
      </c>
      <c r="X14" s="53">
        <v>1.2</v>
      </c>
      <c r="Y14" s="1"/>
      <c r="Z14" s="1"/>
      <c r="AA14" s="1"/>
      <c r="AB14" s="1"/>
    </row>
    <row r="15" spans="1:28" s="2" customFormat="1" ht="18.75">
      <c r="A15" s="13">
        <v>222</v>
      </c>
      <c r="B15" s="13">
        <v>1945277617</v>
      </c>
      <c r="C15" s="222" t="s">
        <v>432</v>
      </c>
      <c r="D15" s="222"/>
      <c r="E15" s="16">
        <v>3</v>
      </c>
      <c r="F15" s="16">
        <v>1</v>
      </c>
      <c r="G15" s="374">
        <v>0</v>
      </c>
      <c r="H15" s="374">
        <v>0</v>
      </c>
      <c r="I15" s="374">
        <v>0</v>
      </c>
      <c r="J15" s="23" t="s">
        <v>335</v>
      </c>
      <c r="K15" s="18">
        <f t="shared" si="0"/>
        <v>3.5</v>
      </c>
      <c r="L15" s="16">
        <f t="shared" si="6"/>
        <v>1.2</v>
      </c>
      <c r="M15" s="16">
        <f t="shared" si="1"/>
        <v>0</v>
      </c>
      <c r="N15" s="16">
        <v>0</v>
      </c>
      <c r="O15" s="16">
        <f t="shared" si="2"/>
        <v>4.7</v>
      </c>
      <c r="P15" s="33">
        <v>12.937727649769577</v>
      </c>
      <c r="Q15" s="34">
        <f t="shared" si="3"/>
        <v>17.637727649769577</v>
      </c>
      <c r="R15" s="35">
        <f t="shared" si="4"/>
        <v>4.375</v>
      </c>
      <c r="S15" s="36">
        <f t="shared" si="5"/>
        <v>13.262727649769577</v>
      </c>
      <c r="T15" s="4"/>
      <c r="U15" s="4"/>
      <c r="V15" s="4"/>
      <c r="W15" s="1" t="s">
        <v>212</v>
      </c>
      <c r="X15" s="53">
        <v>2021</v>
      </c>
      <c r="Y15" s="1"/>
      <c r="Z15" s="1"/>
      <c r="AA15" s="1"/>
      <c r="AB15" s="1"/>
    </row>
    <row r="16" spans="1:28" s="2" customFormat="1" ht="18.75">
      <c r="A16" s="13">
        <v>128</v>
      </c>
      <c r="B16" s="13">
        <v>1214614935</v>
      </c>
      <c r="C16" s="222" t="s">
        <v>365</v>
      </c>
      <c r="D16" s="336" t="s">
        <v>257</v>
      </c>
      <c r="E16" s="16">
        <v>4</v>
      </c>
      <c r="F16" s="16">
        <v>1</v>
      </c>
      <c r="G16" s="374">
        <v>0</v>
      </c>
      <c r="H16" s="374">
        <v>0</v>
      </c>
      <c r="I16" s="374">
        <v>0</v>
      </c>
      <c r="J16" s="23" t="s">
        <v>335</v>
      </c>
      <c r="K16" s="18">
        <f t="shared" si="0"/>
        <v>5</v>
      </c>
      <c r="L16" s="16">
        <f t="shared" si="6"/>
        <v>1.2</v>
      </c>
      <c r="M16" s="16">
        <f t="shared" si="1"/>
        <v>0</v>
      </c>
      <c r="N16" s="16">
        <v>0</v>
      </c>
      <c r="O16" s="16">
        <f t="shared" si="2"/>
        <v>6.2</v>
      </c>
      <c r="P16" s="33">
        <v>10.724499999999992</v>
      </c>
      <c r="Q16" s="34">
        <f t="shared" si="3"/>
        <v>16.924499999999991</v>
      </c>
      <c r="R16" s="35">
        <f t="shared" si="4"/>
        <v>4.375</v>
      </c>
      <c r="S16" s="36">
        <f t="shared" si="5"/>
        <v>12.549499999999991</v>
      </c>
      <c r="T16" s="18"/>
      <c r="U16" s="18"/>
      <c r="V16" s="47"/>
      <c r="W16" s="1" t="s">
        <v>213</v>
      </c>
      <c r="X16" s="53">
        <v>1</v>
      </c>
      <c r="Y16" s="1"/>
      <c r="Z16" s="1"/>
      <c r="AA16" s="1"/>
      <c r="AB16" s="1"/>
    </row>
    <row r="17" spans="1:28" s="2" customFormat="1" ht="18.75">
      <c r="A17" s="14">
        <v>46</v>
      </c>
      <c r="B17" s="13">
        <v>2109182835</v>
      </c>
      <c r="C17" s="222" t="s">
        <v>357</v>
      </c>
      <c r="D17" s="222" t="s">
        <v>92</v>
      </c>
      <c r="E17" s="16">
        <v>4</v>
      </c>
      <c r="F17" s="16">
        <v>1</v>
      </c>
      <c r="G17" s="374">
        <v>0</v>
      </c>
      <c r="H17" s="374">
        <v>0</v>
      </c>
      <c r="I17" s="374">
        <v>0</v>
      </c>
      <c r="J17" s="22" t="s">
        <v>334</v>
      </c>
      <c r="K17" s="18">
        <f t="shared" si="0"/>
        <v>5</v>
      </c>
      <c r="L17" s="16">
        <f t="shared" si="6"/>
        <v>1.2</v>
      </c>
      <c r="M17" s="16">
        <f t="shared" si="1"/>
        <v>0</v>
      </c>
      <c r="N17" s="16">
        <v>0</v>
      </c>
      <c r="O17" s="16">
        <f t="shared" si="2"/>
        <v>6.2</v>
      </c>
      <c r="P17" s="33">
        <v>10.662499999999998</v>
      </c>
      <c r="Q17" s="34">
        <f t="shared" si="3"/>
        <v>16.862499999999997</v>
      </c>
      <c r="R17" s="35">
        <f t="shared" si="4"/>
        <v>6.25</v>
      </c>
      <c r="S17" s="36">
        <f t="shared" si="5"/>
        <v>10.612499999999997</v>
      </c>
      <c r="T17" s="18"/>
      <c r="U17" s="18"/>
      <c r="V17" s="18"/>
      <c r="W17" s="1" t="s">
        <v>214</v>
      </c>
      <c r="X17" s="53">
        <v>23</v>
      </c>
      <c r="Y17" s="1"/>
      <c r="Z17" s="1"/>
      <c r="AA17" s="1"/>
      <c r="AB17" s="1"/>
    </row>
    <row r="18" spans="1:28" s="2" customFormat="1" ht="20.25">
      <c r="A18" s="13">
        <v>214</v>
      </c>
      <c r="B18" s="13">
        <v>2130976604</v>
      </c>
      <c r="C18" s="222" t="s">
        <v>410</v>
      </c>
      <c r="E18" s="16">
        <v>4</v>
      </c>
      <c r="F18" s="16">
        <v>1</v>
      </c>
      <c r="G18" s="374">
        <v>0</v>
      </c>
      <c r="H18" s="374">
        <v>0</v>
      </c>
      <c r="I18" s="374">
        <v>0</v>
      </c>
      <c r="J18" s="22" t="s">
        <v>334</v>
      </c>
      <c r="K18" s="18">
        <f t="shared" si="0"/>
        <v>5</v>
      </c>
      <c r="L18" s="16">
        <f t="shared" si="6"/>
        <v>1.2</v>
      </c>
      <c r="M18" s="16">
        <f t="shared" si="1"/>
        <v>0</v>
      </c>
      <c r="N18" s="16">
        <v>0</v>
      </c>
      <c r="O18" s="16">
        <f t="shared" si="2"/>
        <v>6.2</v>
      </c>
      <c r="P18" s="33">
        <v>10.575499999999995</v>
      </c>
      <c r="Q18" s="34">
        <f t="shared" si="3"/>
        <v>16.775499999999994</v>
      </c>
      <c r="R18" s="35">
        <f t="shared" si="4"/>
        <v>6.25</v>
      </c>
      <c r="S18" s="36">
        <f t="shared" si="5"/>
        <v>10.525499999999994</v>
      </c>
      <c r="T18" s="4"/>
      <c r="U18" s="4"/>
      <c r="V18" s="4"/>
      <c r="W18" s="375" t="s">
        <v>439</v>
      </c>
      <c r="X18" s="53">
        <v>0.4</v>
      </c>
      <c r="Y18" s="1"/>
      <c r="Z18" s="1"/>
      <c r="AA18" s="1"/>
      <c r="AB18" s="1"/>
    </row>
    <row r="19" spans="1:28" s="2" customFormat="1" ht="18.75">
      <c r="A19" s="13">
        <v>183</v>
      </c>
      <c r="B19" s="13">
        <v>1250030371</v>
      </c>
      <c r="C19" s="222" t="s">
        <v>411</v>
      </c>
      <c r="D19" s="222" t="s">
        <v>406</v>
      </c>
      <c r="E19" s="16">
        <v>4</v>
      </c>
      <c r="F19" s="16">
        <v>1</v>
      </c>
      <c r="G19" s="374">
        <v>0</v>
      </c>
      <c r="H19" s="374">
        <v>0</v>
      </c>
      <c r="I19" s="374">
        <v>0</v>
      </c>
      <c r="J19" s="22" t="s">
        <v>334</v>
      </c>
      <c r="K19" s="18">
        <f t="shared" si="0"/>
        <v>5</v>
      </c>
      <c r="L19" s="16">
        <f t="shared" si="6"/>
        <v>1.2</v>
      </c>
      <c r="M19" s="16">
        <f t="shared" si="1"/>
        <v>0</v>
      </c>
      <c r="N19" s="16">
        <v>0</v>
      </c>
      <c r="O19" s="16">
        <f t="shared" si="2"/>
        <v>6.2</v>
      </c>
      <c r="P19" s="33">
        <v>10.399999999999995</v>
      </c>
      <c r="Q19" s="34">
        <f t="shared" si="3"/>
        <v>16.599999999999994</v>
      </c>
      <c r="R19" s="35">
        <f t="shared" si="4"/>
        <v>6.25</v>
      </c>
      <c r="S19" s="36">
        <f t="shared" si="5"/>
        <v>10.349999999999994</v>
      </c>
      <c r="T19" s="4"/>
      <c r="U19" s="4"/>
      <c r="V19" s="4"/>
      <c r="W19" s="1"/>
      <c r="X19" s="1"/>
      <c r="Y19" s="1"/>
      <c r="Z19" s="1"/>
      <c r="AA19" s="1"/>
      <c r="AB19" s="1"/>
    </row>
    <row r="20" spans="1:28" s="2" customFormat="1" ht="18.75">
      <c r="A20" s="13">
        <v>197</v>
      </c>
      <c r="B20" s="13">
        <v>2012003193</v>
      </c>
      <c r="C20" s="222" t="s">
        <v>388</v>
      </c>
      <c r="D20" s="334"/>
      <c r="E20" s="16">
        <v>2</v>
      </c>
      <c r="F20" s="16">
        <v>0</v>
      </c>
      <c r="G20" s="374">
        <v>0</v>
      </c>
      <c r="H20" s="374">
        <v>0</v>
      </c>
      <c r="I20" s="374">
        <v>0</v>
      </c>
      <c r="J20" s="23" t="s">
        <v>335</v>
      </c>
      <c r="K20" s="18">
        <f t="shared" si="0"/>
        <v>2</v>
      </c>
      <c r="L20" s="16">
        <f t="shared" si="6"/>
        <v>0</v>
      </c>
      <c r="M20" s="16">
        <f t="shared" si="1"/>
        <v>0</v>
      </c>
      <c r="N20" s="16">
        <v>0</v>
      </c>
      <c r="O20" s="16">
        <f t="shared" si="2"/>
        <v>2</v>
      </c>
      <c r="P20" s="33">
        <v>14.599999999999994</v>
      </c>
      <c r="Q20" s="34">
        <f t="shared" si="3"/>
        <v>16.599999999999994</v>
      </c>
      <c r="R20" s="35">
        <f t="shared" si="4"/>
        <v>4.375</v>
      </c>
      <c r="S20" s="36">
        <f t="shared" si="5"/>
        <v>12.224999999999994</v>
      </c>
      <c r="T20" s="4"/>
      <c r="U20" s="4"/>
      <c r="V20" s="4"/>
      <c r="W20" s="1"/>
      <c r="X20" s="1"/>
      <c r="Y20" s="1"/>
      <c r="Z20" s="1"/>
      <c r="AA20" s="1"/>
      <c r="AB20" s="1"/>
    </row>
    <row r="21" spans="1:28" s="2" customFormat="1" ht="18.75">
      <c r="A21" s="13">
        <v>194</v>
      </c>
      <c r="B21" s="13">
        <v>648785109</v>
      </c>
      <c r="C21" s="222" t="s">
        <v>385</v>
      </c>
      <c r="D21" s="334"/>
      <c r="E21" s="16">
        <v>3</v>
      </c>
      <c r="F21" s="16">
        <v>0</v>
      </c>
      <c r="G21" s="374">
        <v>0</v>
      </c>
      <c r="H21" s="374">
        <v>0</v>
      </c>
      <c r="I21" s="374">
        <v>0</v>
      </c>
      <c r="J21" s="23" t="s">
        <v>335</v>
      </c>
      <c r="K21" s="18">
        <f t="shared" si="0"/>
        <v>3.5</v>
      </c>
      <c r="L21" s="16">
        <f t="shared" si="6"/>
        <v>0</v>
      </c>
      <c r="M21" s="16">
        <f t="shared" si="1"/>
        <v>0</v>
      </c>
      <c r="N21" s="16">
        <v>0</v>
      </c>
      <c r="O21" s="16">
        <f t="shared" si="2"/>
        <v>3.5</v>
      </c>
      <c r="P21" s="33">
        <v>13.05</v>
      </c>
      <c r="Q21" s="34">
        <f t="shared" si="3"/>
        <v>16.55</v>
      </c>
      <c r="R21" s="35">
        <f t="shared" si="4"/>
        <v>4.375</v>
      </c>
      <c r="S21" s="36">
        <f t="shared" si="5"/>
        <v>12.175000000000001</v>
      </c>
      <c r="T21" s="4"/>
      <c r="U21" s="4"/>
      <c r="V21" s="4"/>
      <c r="W21" s="1"/>
      <c r="X21" s="1"/>
      <c r="Y21" s="1"/>
      <c r="Z21" s="1"/>
      <c r="AA21" s="1"/>
      <c r="AB21" s="1"/>
    </row>
    <row r="22" spans="1:28" s="2" customFormat="1" ht="18.75">
      <c r="A22" s="13">
        <v>110</v>
      </c>
      <c r="B22" s="13">
        <v>1968703358</v>
      </c>
      <c r="C22" s="222" t="s">
        <v>361</v>
      </c>
      <c r="D22" s="222" t="s">
        <v>239</v>
      </c>
      <c r="E22" s="16">
        <v>2</v>
      </c>
      <c r="F22" s="16">
        <v>1</v>
      </c>
      <c r="G22" s="374">
        <v>0</v>
      </c>
      <c r="H22" s="374">
        <v>0</v>
      </c>
      <c r="I22" s="374">
        <v>0</v>
      </c>
      <c r="J22" s="23" t="s">
        <v>335</v>
      </c>
      <c r="K22" s="18">
        <f t="shared" si="0"/>
        <v>2</v>
      </c>
      <c r="L22" s="16">
        <f t="shared" si="6"/>
        <v>1.2</v>
      </c>
      <c r="M22" s="16">
        <f t="shared" si="1"/>
        <v>0</v>
      </c>
      <c r="N22" s="16">
        <v>0</v>
      </c>
      <c r="O22" s="16">
        <f t="shared" si="2"/>
        <v>3.2</v>
      </c>
      <c r="P22" s="33">
        <v>13.287499999999998</v>
      </c>
      <c r="Q22" s="34">
        <f t="shared" si="3"/>
        <v>16.487499999999997</v>
      </c>
      <c r="R22" s="35">
        <f>VLOOKUP(J21,$W$3:$X$10,2,FALSE)</f>
        <v>4.375</v>
      </c>
      <c r="S22" s="36">
        <f t="shared" si="5"/>
        <v>12.112499999999997</v>
      </c>
      <c r="T22" s="18"/>
      <c r="U22" s="18"/>
      <c r="V22" s="33"/>
      <c r="W22" s="1"/>
      <c r="X22" s="1"/>
      <c r="Y22" s="1"/>
      <c r="Z22" s="1"/>
      <c r="AA22" s="1"/>
      <c r="AB22" s="1"/>
    </row>
    <row r="23" spans="1:28" s="1" customFormat="1" ht="18.75">
      <c r="A23" s="13">
        <v>202</v>
      </c>
      <c r="B23" s="13">
        <v>471245585</v>
      </c>
      <c r="C23" s="222" t="s">
        <v>392</v>
      </c>
      <c r="D23" s="334"/>
      <c r="E23" s="16">
        <v>4</v>
      </c>
      <c r="F23" s="16">
        <v>1</v>
      </c>
      <c r="G23" s="374">
        <v>0</v>
      </c>
      <c r="H23" s="374">
        <v>0</v>
      </c>
      <c r="I23" s="374">
        <v>0</v>
      </c>
      <c r="J23" s="23" t="s">
        <v>335</v>
      </c>
      <c r="K23" s="18">
        <f t="shared" si="0"/>
        <v>5</v>
      </c>
      <c r="L23" s="16">
        <f t="shared" si="6"/>
        <v>1.2</v>
      </c>
      <c r="M23" s="16">
        <f t="shared" si="1"/>
        <v>0</v>
      </c>
      <c r="N23" s="16">
        <v>0</v>
      </c>
      <c r="O23" s="16">
        <f t="shared" si="2"/>
        <v>6.2</v>
      </c>
      <c r="P23" s="33">
        <v>10.224999999999998</v>
      </c>
      <c r="Q23" s="34">
        <f t="shared" si="3"/>
        <v>16.424999999999997</v>
      </c>
      <c r="R23" s="35">
        <f t="shared" ref="R23:R40" si="7">VLOOKUP(J23,$W$3:$X$10,2,FALSE)</f>
        <v>4.375</v>
      </c>
      <c r="S23" s="36">
        <f t="shared" si="5"/>
        <v>12.049999999999997</v>
      </c>
      <c r="T23" s="4"/>
      <c r="U23" s="4"/>
      <c r="V23" s="4"/>
    </row>
    <row r="24" spans="1:28" s="1" customFormat="1" ht="18.75">
      <c r="A24" s="13">
        <v>198</v>
      </c>
      <c r="B24" s="13">
        <v>723448640</v>
      </c>
      <c r="C24" s="222" t="s">
        <v>389</v>
      </c>
      <c r="D24" s="334"/>
      <c r="E24" s="16">
        <v>4</v>
      </c>
      <c r="F24" s="16">
        <v>1</v>
      </c>
      <c r="G24" s="374">
        <v>0</v>
      </c>
      <c r="H24" s="374">
        <v>0</v>
      </c>
      <c r="I24" s="374">
        <v>0</v>
      </c>
      <c r="J24" s="19" t="s">
        <v>333</v>
      </c>
      <c r="K24" s="18">
        <f t="shared" si="0"/>
        <v>5</v>
      </c>
      <c r="L24" s="16">
        <f t="shared" si="6"/>
        <v>1.2</v>
      </c>
      <c r="M24" s="16">
        <f t="shared" si="1"/>
        <v>0</v>
      </c>
      <c r="N24" s="16">
        <v>0</v>
      </c>
      <c r="O24" s="16">
        <f t="shared" si="2"/>
        <v>6.2</v>
      </c>
      <c r="P24" s="33">
        <v>10.087499999999995</v>
      </c>
      <c r="Q24" s="34">
        <f t="shared" si="3"/>
        <v>16.287499999999994</v>
      </c>
      <c r="R24" s="35">
        <f t="shared" si="7"/>
        <v>8.125</v>
      </c>
      <c r="S24" s="36">
        <f t="shared" si="5"/>
        <v>8.1624999999999943</v>
      </c>
      <c r="T24" s="4"/>
      <c r="U24" s="4"/>
      <c r="V24" s="4"/>
    </row>
    <row r="25" spans="1:28" s="1" customFormat="1" ht="18.75">
      <c r="A25" s="13">
        <v>217</v>
      </c>
      <c r="B25" s="13">
        <v>331155825</v>
      </c>
      <c r="C25" s="295" t="s">
        <v>420</v>
      </c>
      <c r="D25" s="2"/>
      <c r="E25" s="16">
        <v>4</v>
      </c>
      <c r="F25" s="16">
        <v>1</v>
      </c>
      <c r="G25" s="374">
        <v>0</v>
      </c>
      <c r="H25" s="374">
        <v>0</v>
      </c>
      <c r="I25" s="374">
        <v>0</v>
      </c>
      <c r="J25" s="19" t="s">
        <v>333</v>
      </c>
      <c r="K25" s="18">
        <f t="shared" si="0"/>
        <v>5</v>
      </c>
      <c r="L25" s="16">
        <f t="shared" si="6"/>
        <v>1.2</v>
      </c>
      <c r="M25" s="16">
        <f t="shared" si="1"/>
        <v>0</v>
      </c>
      <c r="N25" s="16">
        <v>0</v>
      </c>
      <c r="O25" s="16">
        <f t="shared" si="2"/>
        <v>6.2</v>
      </c>
      <c r="P25" s="33">
        <v>10.062499999999996</v>
      </c>
      <c r="Q25" s="34">
        <f t="shared" si="3"/>
        <v>16.262499999999996</v>
      </c>
      <c r="R25" s="35">
        <f t="shared" si="7"/>
        <v>8.125</v>
      </c>
      <c r="S25" s="36">
        <f t="shared" si="5"/>
        <v>8.1374999999999957</v>
      </c>
      <c r="T25" s="4"/>
      <c r="U25" s="4"/>
      <c r="V25" s="4"/>
    </row>
    <row r="26" spans="1:28" s="1" customFormat="1" ht="18.75" customHeight="1">
      <c r="A26" s="13">
        <v>221</v>
      </c>
      <c r="B26" s="13">
        <v>790956883</v>
      </c>
      <c r="C26" s="222" t="s">
        <v>431</v>
      </c>
      <c r="D26" s="222" t="s">
        <v>428</v>
      </c>
      <c r="E26" s="16">
        <v>4</v>
      </c>
      <c r="F26" s="16">
        <v>1</v>
      </c>
      <c r="G26" s="374">
        <v>0</v>
      </c>
      <c r="H26" s="374">
        <v>0</v>
      </c>
      <c r="I26" s="374">
        <v>0</v>
      </c>
      <c r="J26" s="19" t="s">
        <v>333</v>
      </c>
      <c r="K26" s="18">
        <f t="shared" si="0"/>
        <v>5</v>
      </c>
      <c r="L26" s="16">
        <f t="shared" si="6"/>
        <v>1.2</v>
      </c>
      <c r="M26" s="16">
        <f t="shared" si="1"/>
        <v>0</v>
      </c>
      <c r="N26" s="16">
        <v>0</v>
      </c>
      <c r="O26" s="16">
        <f t="shared" si="2"/>
        <v>6.2</v>
      </c>
      <c r="P26" s="33">
        <v>10.009687499999995</v>
      </c>
      <c r="Q26" s="34">
        <f t="shared" si="3"/>
        <v>16.209687499999994</v>
      </c>
      <c r="R26" s="35">
        <f t="shared" si="7"/>
        <v>8.125</v>
      </c>
      <c r="S26" s="36">
        <f t="shared" si="5"/>
        <v>8.084687499999994</v>
      </c>
      <c r="T26" s="4"/>
      <c r="U26" s="4"/>
      <c r="V26" s="4"/>
    </row>
    <row r="27" spans="1:28" s="1" customFormat="1" ht="18.75">
      <c r="A27" s="13">
        <v>189</v>
      </c>
      <c r="B27" s="13">
        <v>522812489</v>
      </c>
      <c r="C27" s="222" t="s">
        <v>380</v>
      </c>
      <c r="D27" s="334"/>
      <c r="E27" s="16">
        <v>4</v>
      </c>
      <c r="F27" s="16">
        <v>1</v>
      </c>
      <c r="G27" s="374">
        <v>0</v>
      </c>
      <c r="H27" s="374">
        <v>0</v>
      </c>
      <c r="I27" s="374">
        <v>0</v>
      </c>
      <c r="J27" s="22" t="s">
        <v>334</v>
      </c>
      <c r="K27" s="18">
        <f t="shared" si="0"/>
        <v>5</v>
      </c>
      <c r="L27" s="16">
        <f t="shared" si="6"/>
        <v>1.2</v>
      </c>
      <c r="M27" s="16">
        <f t="shared" si="1"/>
        <v>0</v>
      </c>
      <c r="N27" s="16">
        <v>0</v>
      </c>
      <c r="O27" s="16">
        <f t="shared" si="2"/>
        <v>6.2</v>
      </c>
      <c r="P27" s="33">
        <v>9.9124999999999979</v>
      </c>
      <c r="Q27" s="34">
        <f t="shared" si="3"/>
        <v>16.112499999999997</v>
      </c>
      <c r="R27" s="35">
        <f t="shared" si="7"/>
        <v>6.25</v>
      </c>
      <c r="S27" s="36">
        <f t="shared" si="5"/>
        <v>9.8624999999999972</v>
      </c>
      <c r="T27" s="4"/>
      <c r="U27" s="4"/>
      <c r="V27" s="4"/>
    </row>
    <row r="28" spans="1:28" s="1" customFormat="1" ht="18.75">
      <c r="A28" s="13">
        <v>210</v>
      </c>
      <c r="B28" s="13">
        <v>1675792665</v>
      </c>
      <c r="C28" s="222" t="s">
        <v>403</v>
      </c>
      <c r="D28" s="334"/>
      <c r="E28" s="16">
        <v>2</v>
      </c>
      <c r="F28" s="16">
        <v>0</v>
      </c>
      <c r="G28" s="374">
        <v>0</v>
      </c>
      <c r="H28" s="374">
        <v>0</v>
      </c>
      <c r="I28" s="374">
        <v>0</v>
      </c>
      <c r="J28" s="23" t="s">
        <v>335</v>
      </c>
      <c r="K28" s="18">
        <f t="shared" si="0"/>
        <v>2</v>
      </c>
      <c r="L28" s="16">
        <f t="shared" si="6"/>
        <v>0</v>
      </c>
      <c r="M28" s="16">
        <f t="shared" si="1"/>
        <v>0</v>
      </c>
      <c r="N28" s="16">
        <v>0</v>
      </c>
      <c r="O28" s="16">
        <f t="shared" si="2"/>
        <v>2</v>
      </c>
      <c r="P28" s="33">
        <v>14.049999999999994</v>
      </c>
      <c r="Q28" s="34">
        <f t="shared" si="3"/>
        <v>16.049999999999994</v>
      </c>
      <c r="R28" s="35">
        <f t="shared" si="7"/>
        <v>4.375</v>
      </c>
      <c r="S28" s="36">
        <f t="shared" si="5"/>
        <v>11.674999999999994</v>
      </c>
      <c r="T28" s="4"/>
      <c r="U28" s="4"/>
      <c r="V28" s="4"/>
    </row>
    <row r="29" spans="1:28" s="2" customFormat="1" ht="18.75">
      <c r="A29" s="13">
        <v>195</v>
      </c>
      <c r="B29" s="13">
        <v>1634663314</v>
      </c>
      <c r="C29" s="222" t="s">
        <v>386</v>
      </c>
      <c r="D29" s="334"/>
      <c r="E29" s="16">
        <v>4</v>
      </c>
      <c r="F29" s="16">
        <v>1</v>
      </c>
      <c r="G29" s="374">
        <v>0</v>
      </c>
      <c r="H29" s="374">
        <v>0</v>
      </c>
      <c r="I29" s="374">
        <v>0</v>
      </c>
      <c r="J29" s="23" t="s">
        <v>335</v>
      </c>
      <c r="K29" s="18">
        <f t="shared" si="0"/>
        <v>5</v>
      </c>
      <c r="L29" s="16">
        <f t="shared" si="6"/>
        <v>1.2</v>
      </c>
      <c r="M29" s="16">
        <f t="shared" si="1"/>
        <v>0</v>
      </c>
      <c r="N29" s="16">
        <v>0</v>
      </c>
      <c r="O29" s="16">
        <f t="shared" si="2"/>
        <v>6.2</v>
      </c>
      <c r="P29" s="33">
        <v>9.8299999999999947</v>
      </c>
      <c r="Q29" s="34">
        <f t="shared" si="3"/>
        <v>16.029999999999994</v>
      </c>
      <c r="R29" s="35">
        <f t="shared" si="7"/>
        <v>4.375</v>
      </c>
      <c r="S29" s="36">
        <f t="shared" si="5"/>
        <v>11.654999999999994</v>
      </c>
      <c r="T29" s="4"/>
      <c r="U29" s="4"/>
      <c r="V29" s="4"/>
      <c r="W29" s="1"/>
      <c r="X29" s="1"/>
      <c r="Y29" s="1"/>
      <c r="Z29" s="1"/>
      <c r="AA29" s="1"/>
      <c r="AB29" s="1"/>
    </row>
    <row r="30" spans="1:28" s="2" customFormat="1" ht="18.75">
      <c r="A30" s="13">
        <v>185</v>
      </c>
      <c r="B30" s="13">
        <v>30705222</v>
      </c>
      <c r="C30" s="222" t="s">
        <v>376</v>
      </c>
      <c r="D30" s="334"/>
      <c r="E30" s="16">
        <v>4</v>
      </c>
      <c r="F30" s="16">
        <v>1</v>
      </c>
      <c r="G30" s="374">
        <v>0</v>
      </c>
      <c r="H30" s="374">
        <v>0</v>
      </c>
      <c r="I30" s="374">
        <v>0</v>
      </c>
      <c r="J30" s="22" t="s">
        <v>334</v>
      </c>
      <c r="K30" s="18">
        <f t="shared" si="0"/>
        <v>5</v>
      </c>
      <c r="L30" s="16">
        <f t="shared" si="6"/>
        <v>1.2</v>
      </c>
      <c r="M30" s="16">
        <f t="shared" si="1"/>
        <v>0</v>
      </c>
      <c r="N30" s="16">
        <v>0</v>
      </c>
      <c r="O30" s="16">
        <f t="shared" si="2"/>
        <v>6.2</v>
      </c>
      <c r="P30" s="33">
        <v>9.6369999999999969</v>
      </c>
      <c r="Q30" s="34">
        <f t="shared" si="3"/>
        <v>15.836999999999996</v>
      </c>
      <c r="R30" s="35">
        <f t="shared" si="7"/>
        <v>6.25</v>
      </c>
      <c r="S30" s="36">
        <f t="shared" si="5"/>
        <v>9.5869999999999962</v>
      </c>
      <c r="T30" s="4"/>
      <c r="U30" s="4"/>
      <c r="V30" s="4"/>
      <c r="W30" s="1"/>
      <c r="X30" s="1"/>
      <c r="Y30" s="1"/>
      <c r="Z30" s="1"/>
      <c r="AA30" s="1"/>
      <c r="AB30" s="1"/>
    </row>
    <row r="31" spans="1:28" s="2" customFormat="1" ht="18.75">
      <c r="A31" s="13">
        <v>184</v>
      </c>
      <c r="B31" s="13">
        <v>1814130074</v>
      </c>
      <c r="C31" s="222" t="s">
        <v>375</v>
      </c>
      <c r="D31" s="334"/>
      <c r="E31" s="16">
        <v>4</v>
      </c>
      <c r="F31" s="16">
        <v>1</v>
      </c>
      <c r="G31" s="374">
        <v>0</v>
      </c>
      <c r="H31" s="374">
        <v>0</v>
      </c>
      <c r="I31" s="374">
        <v>0</v>
      </c>
      <c r="J31" s="23" t="s">
        <v>335</v>
      </c>
      <c r="K31" s="18">
        <f t="shared" si="0"/>
        <v>5</v>
      </c>
      <c r="L31" s="16">
        <f t="shared" si="6"/>
        <v>1.2</v>
      </c>
      <c r="M31" s="16">
        <f t="shared" si="1"/>
        <v>0</v>
      </c>
      <c r="N31" s="16">
        <v>0</v>
      </c>
      <c r="O31" s="16">
        <f t="shared" si="2"/>
        <v>6.2</v>
      </c>
      <c r="P31" s="33">
        <v>9.4749999999999943</v>
      </c>
      <c r="Q31" s="34">
        <f t="shared" si="3"/>
        <v>15.674999999999994</v>
      </c>
      <c r="R31" s="35">
        <f t="shared" si="7"/>
        <v>4.375</v>
      </c>
      <c r="S31" s="36">
        <f t="shared" si="5"/>
        <v>11.299999999999994</v>
      </c>
      <c r="T31" s="4"/>
      <c r="U31" s="4"/>
      <c r="V31" s="4"/>
      <c r="W31" s="1"/>
      <c r="X31" s="1"/>
      <c r="Y31" s="1"/>
      <c r="Z31" s="1"/>
      <c r="AA31" s="1"/>
      <c r="AB31" s="1"/>
    </row>
    <row r="32" spans="1:28" s="2" customFormat="1" ht="18.75">
      <c r="A32" s="13">
        <v>156</v>
      </c>
      <c r="B32" s="13">
        <v>1754610165</v>
      </c>
      <c r="C32" s="222" t="s">
        <v>369</v>
      </c>
      <c r="D32" s="222"/>
      <c r="E32" s="16">
        <v>4</v>
      </c>
      <c r="F32" s="16">
        <v>1</v>
      </c>
      <c r="G32" s="374">
        <v>0</v>
      </c>
      <c r="H32" s="374">
        <v>0</v>
      </c>
      <c r="I32" s="374">
        <v>0</v>
      </c>
      <c r="J32" s="23" t="s">
        <v>335</v>
      </c>
      <c r="K32" s="18">
        <f t="shared" si="0"/>
        <v>5</v>
      </c>
      <c r="L32" s="16">
        <f t="shared" si="6"/>
        <v>1.2</v>
      </c>
      <c r="M32" s="16">
        <f t="shared" si="1"/>
        <v>0</v>
      </c>
      <c r="N32" s="16">
        <v>0</v>
      </c>
      <c r="O32" s="16">
        <f t="shared" si="2"/>
        <v>6.2</v>
      </c>
      <c r="P32" s="33">
        <v>9.3049999999999926</v>
      </c>
      <c r="Q32" s="34">
        <f t="shared" si="3"/>
        <v>15.504999999999992</v>
      </c>
      <c r="R32" s="35">
        <f t="shared" si="7"/>
        <v>4.375</v>
      </c>
      <c r="S32" s="36">
        <f t="shared" si="5"/>
        <v>11.129999999999992</v>
      </c>
      <c r="T32" s="4"/>
      <c r="U32" s="4"/>
      <c r="V32" s="4"/>
      <c r="W32" s="1"/>
      <c r="X32" s="1"/>
      <c r="Y32" s="1"/>
      <c r="Z32" s="1"/>
      <c r="AA32" s="1"/>
      <c r="AB32" s="1"/>
    </row>
    <row r="33" spans="1:28" s="2" customFormat="1" ht="18.75">
      <c r="A33" s="13">
        <v>205</v>
      </c>
      <c r="B33" s="13">
        <v>141303545</v>
      </c>
      <c r="C33" s="222" t="s">
        <v>395</v>
      </c>
      <c r="D33" s="334"/>
      <c r="E33" s="16">
        <v>4</v>
      </c>
      <c r="F33" s="16">
        <v>1</v>
      </c>
      <c r="G33" s="374">
        <v>0</v>
      </c>
      <c r="H33" s="374">
        <v>0</v>
      </c>
      <c r="I33" s="374">
        <v>0</v>
      </c>
      <c r="J33" s="23" t="s">
        <v>335</v>
      </c>
      <c r="K33" s="18">
        <f t="shared" si="0"/>
        <v>5</v>
      </c>
      <c r="L33" s="16">
        <f t="shared" si="6"/>
        <v>1.2</v>
      </c>
      <c r="M33" s="16">
        <f t="shared" si="1"/>
        <v>0</v>
      </c>
      <c r="N33" s="16">
        <v>0</v>
      </c>
      <c r="O33" s="16">
        <f t="shared" si="2"/>
        <v>6.2</v>
      </c>
      <c r="P33" s="33">
        <v>9.2874999999999943</v>
      </c>
      <c r="Q33" s="34">
        <f t="shared" si="3"/>
        <v>15.487499999999994</v>
      </c>
      <c r="R33" s="35">
        <f t="shared" si="7"/>
        <v>4.375</v>
      </c>
      <c r="S33" s="36">
        <f t="shared" si="5"/>
        <v>11.112499999999994</v>
      </c>
      <c r="T33" s="4"/>
      <c r="U33" s="4"/>
      <c r="V33" s="4"/>
      <c r="W33" s="1"/>
      <c r="X33" s="1"/>
      <c r="Y33" s="1"/>
      <c r="Z33" s="1"/>
      <c r="AA33" s="1"/>
      <c r="AB33" s="1"/>
    </row>
    <row r="34" spans="1:28" s="2" customFormat="1" ht="18.75">
      <c r="A34" s="14">
        <v>26</v>
      </c>
      <c r="B34" s="13">
        <v>1754932067</v>
      </c>
      <c r="C34" s="222" t="s">
        <v>354</v>
      </c>
      <c r="D34" s="222" t="s">
        <v>72</v>
      </c>
      <c r="E34" s="16">
        <v>4</v>
      </c>
      <c r="F34" s="16">
        <v>1</v>
      </c>
      <c r="G34" s="374">
        <v>0</v>
      </c>
      <c r="H34" s="374">
        <v>0</v>
      </c>
      <c r="I34" s="374">
        <v>0</v>
      </c>
      <c r="J34" s="19" t="s">
        <v>333</v>
      </c>
      <c r="K34" s="18">
        <f t="shared" si="0"/>
        <v>5</v>
      </c>
      <c r="L34" s="16">
        <f t="shared" si="6"/>
        <v>1.2</v>
      </c>
      <c r="M34" s="16">
        <f t="shared" si="1"/>
        <v>0</v>
      </c>
      <c r="N34" s="16">
        <v>0</v>
      </c>
      <c r="O34" s="16">
        <f t="shared" si="2"/>
        <v>6.2</v>
      </c>
      <c r="P34" s="33">
        <v>9.0249999999999986</v>
      </c>
      <c r="Q34" s="34">
        <f t="shared" si="3"/>
        <v>15.224999999999998</v>
      </c>
      <c r="R34" s="35">
        <f t="shared" si="7"/>
        <v>8.125</v>
      </c>
      <c r="S34" s="36">
        <f t="shared" si="5"/>
        <v>7.0999999999999979</v>
      </c>
      <c r="T34" s="18"/>
      <c r="U34" s="18"/>
      <c r="V34" s="18"/>
      <c r="W34" s="1"/>
      <c r="X34" s="1"/>
      <c r="Y34" s="1"/>
      <c r="Z34" s="1"/>
      <c r="AA34" s="1"/>
      <c r="AB34" s="1"/>
    </row>
    <row r="35" spans="1:28" s="2" customFormat="1" ht="18.75">
      <c r="A35" s="13">
        <v>116</v>
      </c>
      <c r="B35" s="13">
        <v>2122596917</v>
      </c>
      <c r="C35" s="222" t="s">
        <v>362</v>
      </c>
      <c r="D35" s="222" t="s">
        <v>217</v>
      </c>
      <c r="E35" s="16">
        <v>0</v>
      </c>
      <c r="F35" s="16">
        <v>1</v>
      </c>
      <c r="G35" s="374">
        <v>0</v>
      </c>
      <c r="H35" s="374">
        <v>0</v>
      </c>
      <c r="I35" s="374">
        <v>0</v>
      </c>
      <c r="J35" s="57" t="s">
        <v>187</v>
      </c>
      <c r="K35" s="18">
        <f t="shared" si="0"/>
        <v>0</v>
      </c>
      <c r="L35" s="16">
        <f t="shared" si="6"/>
        <v>1.2</v>
      </c>
      <c r="M35" s="16">
        <f t="shared" si="1"/>
        <v>0</v>
      </c>
      <c r="N35" s="16">
        <v>0</v>
      </c>
      <c r="O35" s="16">
        <f t="shared" si="2"/>
        <v>1.2</v>
      </c>
      <c r="P35" s="33">
        <v>14.012499999999996</v>
      </c>
      <c r="Q35" s="34">
        <f t="shared" si="3"/>
        <v>15.212499999999995</v>
      </c>
      <c r="R35" s="35">
        <f t="shared" si="7"/>
        <v>0</v>
      </c>
      <c r="S35" s="36">
        <f t="shared" si="5"/>
        <v>15.212499999999995</v>
      </c>
      <c r="T35" s="18"/>
      <c r="U35" s="18"/>
      <c r="V35" s="48"/>
      <c r="W35" s="1"/>
      <c r="X35" s="1"/>
      <c r="Y35" s="1"/>
      <c r="Z35" s="1"/>
      <c r="AA35" s="1"/>
      <c r="AB35" s="1"/>
    </row>
    <row r="36" spans="1:28" s="2" customFormat="1" ht="18.75">
      <c r="A36" s="14">
        <v>92</v>
      </c>
      <c r="B36" s="13">
        <v>1367873925</v>
      </c>
      <c r="C36" s="222" t="s">
        <v>398</v>
      </c>
      <c r="D36" s="222" t="s">
        <v>191</v>
      </c>
      <c r="E36" s="16">
        <v>4</v>
      </c>
      <c r="F36" s="16">
        <v>1</v>
      </c>
      <c r="G36" s="374">
        <v>0</v>
      </c>
      <c r="H36" s="374">
        <v>0</v>
      </c>
      <c r="I36" s="374">
        <v>0</v>
      </c>
      <c r="J36" s="22" t="s">
        <v>334</v>
      </c>
      <c r="K36" s="18">
        <f t="shared" si="0"/>
        <v>5</v>
      </c>
      <c r="L36" s="16">
        <f t="shared" si="6"/>
        <v>1.2</v>
      </c>
      <c r="M36" s="16">
        <f t="shared" si="1"/>
        <v>0</v>
      </c>
      <c r="N36" s="16">
        <v>0</v>
      </c>
      <c r="O36" s="16">
        <f t="shared" si="2"/>
        <v>6.2</v>
      </c>
      <c r="P36" s="33">
        <v>8.837499999999995</v>
      </c>
      <c r="Q36" s="34">
        <f t="shared" si="3"/>
        <v>15.037499999999994</v>
      </c>
      <c r="R36" s="35">
        <f t="shared" si="7"/>
        <v>6.25</v>
      </c>
      <c r="S36" s="36">
        <f t="shared" si="5"/>
        <v>8.7874999999999943</v>
      </c>
      <c r="T36" s="18"/>
      <c r="U36" s="18"/>
      <c r="V36" s="47"/>
      <c r="W36" s="1"/>
      <c r="X36" s="1"/>
      <c r="Y36" s="1"/>
      <c r="Z36" s="1"/>
      <c r="AA36" s="1"/>
      <c r="AB36" s="1"/>
    </row>
    <row r="37" spans="1:28" s="1" customFormat="1" ht="18.75">
      <c r="A37" s="13">
        <v>182</v>
      </c>
      <c r="B37" s="13">
        <v>828260319</v>
      </c>
      <c r="C37" s="222" t="s">
        <v>422</v>
      </c>
      <c r="D37" s="222" t="s">
        <v>413</v>
      </c>
      <c r="E37" s="16">
        <v>4</v>
      </c>
      <c r="F37" s="16">
        <v>1</v>
      </c>
      <c r="G37" s="374">
        <v>0</v>
      </c>
      <c r="H37" s="374">
        <v>0</v>
      </c>
      <c r="I37" s="374">
        <v>0</v>
      </c>
      <c r="J37" s="19" t="s">
        <v>333</v>
      </c>
      <c r="K37" s="18">
        <f t="shared" ref="K37:K68" si="8">E37+IF(E37&gt;2,(E37-2)*0.5,0)</f>
        <v>5</v>
      </c>
      <c r="L37" s="16">
        <f t="shared" si="6"/>
        <v>1.2</v>
      </c>
      <c r="M37" s="16">
        <f t="shared" ref="M37:M68" si="9">SUM(G37:I37)*$X$18</f>
        <v>0</v>
      </c>
      <c r="N37" s="16">
        <v>0</v>
      </c>
      <c r="O37" s="16">
        <f t="shared" ref="O37:O68" si="10">SUM(L37+K37+N37+M37)</f>
        <v>6.2</v>
      </c>
      <c r="P37" s="33">
        <v>8.7499999999999964</v>
      </c>
      <c r="Q37" s="34">
        <f t="shared" ref="Q37:Q68" si="11">O37+P37</f>
        <v>14.949999999999996</v>
      </c>
      <c r="R37" s="35">
        <f t="shared" si="7"/>
        <v>8.125</v>
      </c>
      <c r="S37" s="36">
        <f t="shared" ref="S37:S68" si="12">Q37-R37</f>
        <v>6.8249999999999957</v>
      </c>
      <c r="T37" s="4"/>
      <c r="U37" s="4"/>
      <c r="V37" s="4"/>
    </row>
    <row r="38" spans="1:28" s="2" customFormat="1" ht="18.75">
      <c r="A38" s="14">
        <v>82</v>
      </c>
      <c r="B38" s="13">
        <v>982362214</v>
      </c>
      <c r="C38" s="222" t="s">
        <v>360</v>
      </c>
      <c r="D38" s="222" t="s">
        <v>144</v>
      </c>
      <c r="E38" s="16">
        <v>4</v>
      </c>
      <c r="F38" s="16">
        <v>1</v>
      </c>
      <c r="G38" s="374">
        <v>0</v>
      </c>
      <c r="H38" s="374">
        <v>0</v>
      </c>
      <c r="I38" s="374">
        <v>0</v>
      </c>
      <c r="J38" s="23" t="s">
        <v>335</v>
      </c>
      <c r="K38" s="18">
        <f t="shared" si="8"/>
        <v>5</v>
      </c>
      <c r="L38" s="16">
        <f t="shared" ref="L38:L69" si="13">F38*$X$14</f>
        <v>1.2</v>
      </c>
      <c r="M38" s="16">
        <f t="shared" si="9"/>
        <v>0</v>
      </c>
      <c r="N38" s="16">
        <v>0</v>
      </c>
      <c r="O38" s="16">
        <f t="shared" si="10"/>
        <v>6.2</v>
      </c>
      <c r="P38" s="33">
        <v>8.5374999999999908</v>
      </c>
      <c r="Q38" s="34">
        <f t="shared" si="11"/>
        <v>14.73749999999999</v>
      </c>
      <c r="R38" s="35">
        <f t="shared" si="7"/>
        <v>4.375</v>
      </c>
      <c r="S38" s="36">
        <f t="shared" si="12"/>
        <v>10.36249999999999</v>
      </c>
      <c r="T38" s="18"/>
      <c r="U38" s="18"/>
      <c r="V38" s="18"/>
      <c r="W38" s="1"/>
      <c r="X38" s="1"/>
      <c r="Y38" s="1"/>
      <c r="Z38" s="1"/>
      <c r="AA38" s="1"/>
      <c r="AB38" s="1"/>
    </row>
    <row r="39" spans="1:28" s="3" customFormat="1" ht="18.75">
      <c r="A39" s="14">
        <v>10</v>
      </c>
      <c r="B39" s="13">
        <v>2108977014</v>
      </c>
      <c r="C39" s="222" t="s">
        <v>353</v>
      </c>
      <c r="D39" s="222" t="s">
        <v>49</v>
      </c>
      <c r="E39" s="16">
        <v>4</v>
      </c>
      <c r="F39" s="16">
        <v>1</v>
      </c>
      <c r="G39" s="374">
        <v>0</v>
      </c>
      <c r="H39" s="374">
        <v>0</v>
      </c>
      <c r="I39" s="374">
        <v>0</v>
      </c>
      <c r="J39" s="23" t="s">
        <v>335</v>
      </c>
      <c r="K39" s="18">
        <f t="shared" si="8"/>
        <v>5</v>
      </c>
      <c r="L39" s="16">
        <f t="shared" si="13"/>
        <v>1.2</v>
      </c>
      <c r="M39" s="16">
        <f t="shared" si="9"/>
        <v>0</v>
      </c>
      <c r="N39" s="16">
        <v>0</v>
      </c>
      <c r="O39" s="16">
        <f t="shared" si="10"/>
        <v>6.2</v>
      </c>
      <c r="P39" s="33">
        <v>8.5299999999999976</v>
      </c>
      <c r="Q39" s="34">
        <f t="shared" si="11"/>
        <v>14.729999999999997</v>
      </c>
      <c r="R39" s="35">
        <f t="shared" si="7"/>
        <v>4.375</v>
      </c>
      <c r="S39" s="36">
        <f t="shared" si="12"/>
        <v>10.354999999999997</v>
      </c>
      <c r="T39" s="18"/>
      <c r="U39" s="18"/>
      <c r="V39" s="18"/>
    </row>
    <row r="40" spans="1:28" ht="20.25">
      <c r="A40" s="13">
        <v>186</v>
      </c>
      <c r="B40" s="13">
        <v>595953188</v>
      </c>
      <c r="C40" s="222" t="s">
        <v>433</v>
      </c>
      <c r="D40" s="287" t="s">
        <v>430</v>
      </c>
      <c r="E40" s="16">
        <v>4</v>
      </c>
      <c r="F40" s="16">
        <v>1</v>
      </c>
      <c r="G40" s="374">
        <v>0</v>
      </c>
      <c r="H40" s="374">
        <v>0</v>
      </c>
      <c r="I40" s="374">
        <v>0</v>
      </c>
      <c r="J40" s="19" t="s">
        <v>333</v>
      </c>
      <c r="K40" s="18">
        <f t="shared" si="8"/>
        <v>5</v>
      </c>
      <c r="L40" s="16">
        <f t="shared" si="13"/>
        <v>1.2</v>
      </c>
      <c r="M40" s="16">
        <f t="shared" si="9"/>
        <v>0</v>
      </c>
      <c r="N40" s="16">
        <v>0</v>
      </c>
      <c r="O40" s="16">
        <f t="shared" si="10"/>
        <v>6.2</v>
      </c>
      <c r="P40" s="33">
        <v>8.3999999999999986</v>
      </c>
      <c r="Q40" s="34">
        <f t="shared" si="11"/>
        <v>14.599999999999998</v>
      </c>
      <c r="R40" s="35">
        <f t="shared" si="7"/>
        <v>8.125</v>
      </c>
      <c r="S40" s="36">
        <f t="shared" si="12"/>
        <v>6.4749999999999979</v>
      </c>
      <c r="T40" s="4"/>
      <c r="U40" s="4"/>
      <c r="V40" s="4"/>
    </row>
    <row r="41" spans="1:28" ht="18.75">
      <c r="A41" s="13">
        <v>190</v>
      </c>
      <c r="B41" s="13">
        <v>684634207</v>
      </c>
      <c r="C41" s="222" t="s">
        <v>381</v>
      </c>
      <c r="D41" s="222"/>
      <c r="E41" s="16">
        <v>4</v>
      </c>
      <c r="F41" s="16">
        <v>1</v>
      </c>
      <c r="G41" s="374">
        <v>0</v>
      </c>
      <c r="H41" s="374">
        <v>0</v>
      </c>
      <c r="I41" s="374">
        <v>0</v>
      </c>
      <c r="J41" s="23" t="s">
        <v>335</v>
      </c>
      <c r="K41" s="18">
        <f t="shared" si="8"/>
        <v>5</v>
      </c>
      <c r="L41" s="16">
        <f t="shared" si="13"/>
        <v>1.2</v>
      </c>
      <c r="M41" s="16">
        <f t="shared" si="9"/>
        <v>0</v>
      </c>
      <c r="N41" s="16">
        <v>0</v>
      </c>
      <c r="O41" s="16">
        <f t="shared" si="10"/>
        <v>6.2</v>
      </c>
      <c r="P41" s="33">
        <v>8.274999999999995</v>
      </c>
      <c r="Q41" s="34">
        <f t="shared" si="11"/>
        <v>14.474999999999994</v>
      </c>
      <c r="R41" s="35">
        <f>VLOOKUP(J40,$W$3:$X$10,2,FALSE)</f>
        <v>8.125</v>
      </c>
      <c r="S41" s="36">
        <f t="shared" si="12"/>
        <v>6.3499999999999943</v>
      </c>
      <c r="T41" s="4"/>
      <c r="U41" s="4"/>
      <c r="V41" s="4"/>
    </row>
    <row r="42" spans="1:28" ht="18.75">
      <c r="A42" s="13">
        <v>215</v>
      </c>
      <c r="B42" s="13">
        <v>289805855</v>
      </c>
      <c r="C42" s="222" t="s">
        <v>417</v>
      </c>
      <c r="D42" s="2"/>
      <c r="E42" s="16">
        <v>4</v>
      </c>
      <c r="F42" s="16">
        <v>1</v>
      </c>
      <c r="G42" s="374">
        <v>0</v>
      </c>
      <c r="H42" s="374">
        <v>0</v>
      </c>
      <c r="I42" s="374">
        <v>0</v>
      </c>
      <c r="J42" s="23" t="s">
        <v>335</v>
      </c>
      <c r="K42" s="18">
        <f t="shared" si="8"/>
        <v>5</v>
      </c>
      <c r="L42" s="16">
        <f t="shared" si="13"/>
        <v>1.2</v>
      </c>
      <c r="M42" s="16">
        <f t="shared" si="9"/>
        <v>0</v>
      </c>
      <c r="N42" s="16">
        <v>0</v>
      </c>
      <c r="O42" s="16">
        <f t="shared" si="10"/>
        <v>6.2</v>
      </c>
      <c r="P42" s="33">
        <v>8.2300161290322507</v>
      </c>
      <c r="Q42" s="34">
        <f t="shared" si="11"/>
        <v>14.43001612903225</v>
      </c>
      <c r="R42" s="35">
        <f t="shared" ref="R42:R47" si="14">VLOOKUP(J42,$W$3:$X$10,2,FALSE)</f>
        <v>4.375</v>
      </c>
      <c r="S42" s="36">
        <f t="shared" si="12"/>
        <v>10.05501612903225</v>
      </c>
      <c r="T42" s="4"/>
      <c r="U42" s="4"/>
      <c r="V42" s="4"/>
    </row>
    <row r="43" spans="1:28" ht="18.75">
      <c r="A43" s="13">
        <v>167</v>
      </c>
      <c r="B43" s="13">
        <v>1173807161</v>
      </c>
      <c r="C43" s="222" t="s">
        <v>324</v>
      </c>
      <c r="D43" s="335"/>
      <c r="E43" s="16">
        <v>0</v>
      </c>
      <c r="F43" s="16">
        <v>0</v>
      </c>
      <c r="G43" s="374">
        <v>0</v>
      </c>
      <c r="H43" s="374">
        <v>0</v>
      </c>
      <c r="I43" s="374">
        <v>0</v>
      </c>
      <c r="J43" s="57" t="s">
        <v>187</v>
      </c>
      <c r="K43" s="18">
        <f t="shared" si="8"/>
        <v>0</v>
      </c>
      <c r="L43" s="16">
        <f t="shared" si="13"/>
        <v>0</v>
      </c>
      <c r="M43" s="16">
        <f t="shared" si="9"/>
        <v>0</v>
      </c>
      <c r="N43" s="16">
        <v>0</v>
      </c>
      <c r="O43" s="16">
        <f t="shared" si="10"/>
        <v>0</v>
      </c>
      <c r="P43" s="33">
        <v>13.899999999999997</v>
      </c>
      <c r="Q43" s="34">
        <f t="shared" si="11"/>
        <v>13.899999999999997</v>
      </c>
      <c r="R43" s="35">
        <f t="shared" si="14"/>
        <v>0</v>
      </c>
      <c r="S43" s="36">
        <f t="shared" si="12"/>
        <v>13.899999999999997</v>
      </c>
      <c r="T43" s="4"/>
      <c r="U43" s="4"/>
      <c r="V43" s="4"/>
    </row>
    <row r="44" spans="1:28" ht="18.75">
      <c r="A44" s="13">
        <v>179</v>
      </c>
      <c r="B44" s="13">
        <v>1412638269</v>
      </c>
      <c r="C44" s="223" t="s">
        <v>224</v>
      </c>
      <c r="D44" s="334"/>
      <c r="E44" s="16">
        <v>0</v>
      </c>
      <c r="F44" s="16">
        <v>0</v>
      </c>
      <c r="G44" s="374">
        <v>0</v>
      </c>
      <c r="H44" s="374">
        <v>0</v>
      </c>
      <c r="I44" s="374">
        <v>0</v>
      </c>
      <c r="J44" s="57" t="s">
        <v>187</v>
      </c>
      <c r="K44" s="18">
        <f t="shared" si="8"/>
        <v>0</v>
      </c>
      <c r="L44" s="16">
        <f t="shared" si="13"/>
        <v>0</v>
      </c>
      <c r="M44" s="16">
        <f t="shared" si="9"/>
        <v>0</v>
      </c>
      <c r="N44" s="16">
        <v>0</v>
      </c>
      <c r="O44" s="16">
        <f t="shared" si="10"/>
        <v>0</v>
      </c>
      <c r="P44" s="33">
        <v>13.679999999999994</v>
      </c>
      <c r="Q44" s="34">
        <f t="shared" si="11"/>
        <v>13.679999999999994</v>
      </c>
      <c r="R44" s="35">
        <f t="shared" si="14"/>
        <v>0</v>
      </c>
      <c r="S44" s="36">
        <f t="shared" si="12"/>
        <v>13.679999999999994</v>
      </c>
      <c r="T44" s="4"/>
      <c r="U44" s="4"/>
      <c r="V44" s="4"/>
    </row>
    <row r="45" spans="1:28" ht="18.75">
      <c r="A45" s="13">
        <v>172</v>
      </c>
      <c r="B45" s="13">
        <v>724061220</v>
      </c>
      <c r="C45" s="222" t="s">
        <v>371</v>
      </c>
      <c r="D45" s="222" t="s">
        <v>330</v>
      </c>
      <c r="E45" s="16">
        <v>4</v>
      </c>
      <c r="F45" s="16">
        <v>0</v>
      </c>
      <c r="G45" s="374">
        <v>0</v>
      </c>
      <c r="H45" s="374">
        <v>0</v>
      </c>
      <c r="I45" s="374">
        <v>0</v>
      </c>
      <c r="J45" s="22" t="s">
        <v>334</v>
      </c>
      <c r="K45" s="18">
        <f t="shared" si="8"/>
        <v>5</v>
      </c>
      <c r="L45" s="16">
        <f t="shared" si="13"/>
        <v>0</v>
      </c>
      <c r="M45" s="16">
        <f t="shared" si="9"/>
        <v>0</v>
      </c>
      <c r="N45" s="16">
        <v>0</v>
      </c>
      <c r="O45" s="16">
        <f t="shared" si="10"/>
        <v>5</v>
      </c>
      <c r="P45" s="33">
        <v>7.9754999999999967</v>
      </c>
      <c r="Q45" s="34">
        <f t="shared" si="11"/>
        <v>12.975499999999997</v>
      </c>
      <c r="R45" s="35">
        <f t="shared" si="14"/>
        <v>6.25</v>
      </c>
      <c r="S45" s="36">
        <f t="shared" si="12"/>
        <v>6.7254999999999967</v>
      </c>
      <c r="T45" s="4"/>
      <c r="U45" s="4"/>
      <c r="V45" s="4"/>
    </row>
    <row r="46" spans="1:28" ht="18.75">
      <c r="A46" s="13">
        <v>218</v>
      </c>
      <c r="B46" s="13">
        <v>1804880865</v>
      </c>
      <c r="C46" s="222" t="s">
        <v>425</v>
      </c>
      <c r="D46" s="334"/>
      <c r="E46" s="16">
        <v>3</v>
      </c>
      <c r="F46" s="16">
        <v>1</v>
      </c>
      <c r="G46" s="374">
        <v>0</v>
      </c>
      <c r="H46" s="374">
        <v>0</v>
      </c>
      <c r="I46" s="374">
        <v>0</v>
      </c>
      <c r="J46" s="23" t="s">
        <v>335</v>
      </c>
      <c r="K46" s="18">
        <f t="shared" si="8"/>
        <v>3.5</v>
      </c>
      <c r="L46" s="16">
        <f t="shared" si="13"/>
        <v>1.2</v>
      </c>
      <c r="M46" s="16">
        <f t="shared" si="9"/>
        <v>0</v>
      </c>
      <c r="N46" s="16">
        <v>0</v>
      </c>
      <c r="O46" s="16">
        <f t="shared" si="10"/>
        <v>4.7</v>
      </c>
      <c r="P46" s="33">
        <v>7.962499999999995</v>
      </c>
      <c r="Q46" s="34">
        <f t="shared" si="11"/>
        <v>12.662499999999994</v>
      </c>
      <c r="R46" s="35">
        <f t="shared" si="14"/>
        <v>4.375</v>
      </c>
      <c r="S46" s="36">
        <f t="shared" si="12"/>
        <v>8.2874999999999943</v>
      </c>
      <c r="T46" s="4"/>
      <c r="U46" s="4"/>
      <c r="V46" s="4"/>
    </row>
    <row r="47" spans="1:28" ht="18.75">
      <c r="A47" s="13">
        <v>208</v>
      </c>
      <c r="B47" s="13">
        <v>92129464</v>
      </c>
      <c r="C47" s="222" t="s">
        <v>401</v>
      </c>
      <c r="D47" s="334"/>
      <c r="E47" s="16">
        <v>2</v>
      </c>
      <c r="F47" s="16">
        <v>1</v>
      </c>
      <c r="G47" s="374">
        <v>0</v>
      </c>
      <c r="H47" s="374">
        <v>0</v>
      </c>
      <c r="I47" s="374">
        <v>0</v>
      </c>
      <c r="J47" s="23" t="s">
        <v>335</v>
      </c>
      <c r="K47" s="18">
        <f t="shared" si="8"/>
        <v>2</v>
      </c>
      <c r="L47" s="16">
        <f t="shared" si="13"/>
        <v>1.2</v>
      </c>
      <c r="M47" s="16">
        <f t="shared" si="9"/>
        <v>0</v>
      </c>
      <c r="N47" s="16">
        <v>0</v>
      </c>
      <c r="O47" s="16">
        <f t="shared" si="10"/>
        <v>3.2</v>
      </c>
      <c r="P47" s="33">
        <v>9.0874999999999915</v>
      </c>
      <c r="Q47" s="34">
        <f t="shared" si="11"/>
        <v>12.287499999999991</v>
      </c>
      <c r="R47" s="35">
        <f t="shared" si="14"/>
        <v>4.375</v>
      </c>
      <c r="S47" s="36">
        <f t="shared" si="12"/>
        <v>7.9124999999999908</v>
      </c>
      <c r="T47" s="4"/>
      <c r="U47" s="4"/>
      <c r="V47" s="4"/>
    </row>
    <row r="48" spans="1:28" ht="18.75">
      <c r="A48" s="13">
        <v>188</v>
      </c>
      <c r="B48" s="13">
        <v>1504984957</v>
      </c>
      <c r="C48" s="222" t="s">
        <v>379</v>
      </c>
      <c r="D48" s="334"/>
      <c r="E48" s="16">
        <v>0</v>
      </c>
      <c r="F48" s="16">
        <v>0</v>
      </c>
      <c r="G48" s="374">
        <v>0</v>
      </c>
      <c r="H48" s="374">
        <v>0</v>
      </c>
      <c r="I48" s="374">
        <v>0</v>
      </c>
      <c r="J48" s="57" t="s">
        <v>187</v>
      </c>
      <c r="K48" s="18">
        <f t="shared" si="8"/>
        <v>0</v>
      </c>
      <c r="L48" s="16">
        <f t="shared" si="13"/>
        <v>0</v>
      </c>
      <c r="M48" s="16">
        <f t="shared" si="9"/>
        <v>0</v>
      </c>
      <c r="N48" s="16">
        <v>0</v>
      </c>
      <c r="O48" s="16">
        <f t="shared" si="10"/>
        <v>0</v>
      </c>
      <c r="P48" s="33">
        <v>12.262499999999996</v>
      </c>
      <c r="Q48" s="34">
        <f t="shared" si="11"/>
        <v>12.262499999999996</v>
      </c>
      <c r="R48" s="35">
        <f>VLOOKUP(J47,$W$3:$X$10,2,FALSE)</f>
        <v>4.375</v>
      </c>
      <c r="S48" s="36">
        <f t="shared" si="12"/>
        <v>7.8874999999999957</v>
      </c>
    </row>
    <row r="49" spans="1:22" ht="18.75">
      <c r="A49" s="13">
        <v>191</v>
      </c>
      <c r="B49" s="13">
        <v>1037173857</v>
      </c>
      <c r="C49" s="222" t="s">
        <v>382</v>
      </c>
      <c r="D49" s="334"/>
      <c r="E49" s="16">
        <v>0</v>
      </c>
      <c r="F49" s="16">
        <v>0</v>
      </c>
      <c r="G49" s="374">
        <v>0</v>
      </c>
      <c r="H49" s="374">
        <v>0</v>
      </c>
      <c r="I49" s="374">
        <v>0</v>
      </c>
      <c r="J49" s="57" t="s">
        <v>187</v>
      </c>
      <c r="K49" s="18">
        <f t="shared" si="8"/>
        <v>0</v>
      </c>
      <c r="L49" s="16">
        <f t="shared" si="13"/>
        <v>0</v>
      </c>
      <c r="M49" s="16">
        <f t="shared" si="9"/>
        <v>0</v>
      </c>
      <c r="N49" s="16">
        <v>0</v>
      </c>
      <c r="O49" s="16">
        <f t="shared" si="10"/>
        <v>0</v>
      </c>
      <c r="P49" s="33">
        <v>12.224999999999994</v>
      </c>
      <c r="Q49" s="34">
        <f t="shared" si="11"/>
        <v>12.224999999999994</v>
      </c>
      <c r="R49" s="35">
        <f>VLOOKUP(J49,$W$3:$X$10,2,FALSE)</f>
        <v>0</v>
      </c>
      <c r="S49" s="36">
        <f t="shared" si="12"/>
        <v>12.224999999999994</v>
      </c>
    </row>
    <row r="50" spans="1:22" ht="18.75">
      <c r="A50" s="13">
        <v>203</v>
      </c>
      <c r="B50" s="13">
        <v>382695365</v>
      </c>
      <c r="C50" s="222" t="s">
        <v>393</v>
      </c>
      <c r="D50" s="334"/>
      <c r="E50" s="16">
        <v>1</v>
      </c>
      <c r="F50" s="16">
        <v>0</v>
      </c>
      <c r="G50" s="374">
        <v>0</v>
      </c>
      <c r="H50" s="374">
        <v>0</v>
      </c>
      <c r="I50" s="374">
        <v>0</v>
      </c>
      <c r="J50" s="23" t="s">
        <v>335</v>
      </c>
      <c r="K50" s="18">
        <f t="shared" si="8"/>
        <v>1</v>
      </c>
      <c r="L50" s="16">
        <f t="shared" si="13"/>
        <v>0</v>
      </c>
      <c r="M50" s="16">
        <f t="shared" si="9"/>
        <v>0</v>
      </c>
      <c r="N50" s="16">
        <v>0</v>
      </c>
      <c r="O50" s="16">
        <f t="shared" si="10"/>
        <v>1</v>
      </c>
      <c r="P50" s="33">
        <v>10.98</v>
      </c>
      <c r="Q50" s="34">
        <f t="shared" si="11"/>
        <v>11.98</v>
      </c>
      <c r="R50" s="35">
        <f>VLOOKUP(J50,$W$3:$X$10,2,FALSE)</f>
        <v>4.375</v>
      </c>
      <c r="S50" s="36">
        <f t="shared" si="12"/>
        <v>7.6050000000000004</v>
      </c>
    </row>
    <row r="51" spans="1:22" ht="18.75">
      <c r="A51" s="13">
        <v>193</v>
      </c>
      <c r="B51" s="13">
        <v>2125731287</v>
      </c>
      <c r="C51" s="222" t="s">
        <v>384</v>
      </c>
      <c r="D51" s="334"/>
      <c r="E51" s="16">
        <v>4</v>
      </c>
      <c r="F51" s="16">
        <v>1</v>
      </c>
      <c r="G51" s="374">
        <v>0</v>
      </c>
      <c r="H51" s="374">
        <v>0</v>
      </c>
      <c r="I51" s="374">
        <v>0</v>
      </c>
      <c r="J51" s="23" t="s">
        <v>335</v>
      </c>
      <c r="K51" s="18">
        <f t="shared" si="8"/>
        <v>5</v>
      </c>
      <c r="L51" s="16">
        <f t="shared" si="13"/>
        <v>1.2</v>
      </c>
      <c r="M51" s="16">
        <f t="shared" si="9"/>
        <v>0</v>
      </c>
      <c r="N51" s="16">
        <v>0</v>
      </c>
      <c r="O51" s="16">
        <f t="shared" si="10"/>
        <v>6.2</v>
      </c>
      <c r="P51" s="33">
        <v>5.4749999999999996</v>
      </c>
      <c r="Q51" s="34">
        <f t="shared" si="11"/>
        <v>11.675000000000001</v>
      </c>
      <c r="R51" s="35">
        <f>VLOOKUP(J50,$W$3:$X$10,2,FALSE)</f>
        <v>4.375</v>
      </c>
      <c r="S51" s="36">
        <f t="shared" si="12"/>
        <v>7.3000000000000007</v>
      </c>
    </row>
    <row r="52" spans="1:22" ht="18.75">
      <c r="A52" s="13">
        <v>196</v>
      </c>
      <c r="B52" s="13">
        <v>1065641844</v>
      </c>
      <c r="C52" s="222" t="s">
        <v>387</v>
      </c>
      <c r="D52" s="334"/>
      <c r="E52" s="16">
        <v>2</v>
      </c>
      <c r="F52" s="16">
        <v>1</v>
      </c>
      <c r="G52" s="374">
        <v>0</v>
      </c>
      <c r="H52" s="374">
        <v>0</v>
      </c>
      <c r="I52" s="374">
        <v>0</v>
      </c>
      <c r="J52" s="23" t="s">
        <v>335</v>
      </c>
      <c r="K52" s="18">
        <f t="shared" si="8"/>
        <v>2</v>
      </c>
      <c r="L52" s="16">
        <f t="shared" si="13"/>
        <v>1.2</v>
      </c>
      <c r="M52" s="16">
        <f t="shared" si="9"/>
        <v>0</v>
      </c>
      <c r="N52" s="16">
        <v>0</v>
      </c>
      <c r="O52" s="16">
        <f t="shared" si="10"/>
        <v>3.2</v>
      </c>
      <c r="P52" s="33">
        <v>8.2749999999999986</v>
      </c>
      <c r="Q52" s="34">
        <f t="shared" si="11"/>
        <v>11.474999999999998</v>
      </c>
      <c r="R52" s="35">
        <f>VLOOKUP(J52,$W$3:$X$10,2,FALSE)</f>
        <v>4.375</v>
      </c>
      <c r="S52" s="36">
        <f t="shared" si="12"/>
        <v>7.0999999999999979</v>
      </c>
    </row>
    <row r="53" spans="1:22" ht="18.75">
      <c r="A53" s="13">
        <v>192</v>
      </c>
      <c r="B53" s="13">
        <v>1725281178</v>
      </c>
      <c r="C53" s="222" t="s">
        <v>383</v>
      </c>
      <c r="D53" s="334"/>
      <c r="E53" s="16">
        <v>0</v>
      </c>
      <c r="F53" s="16">
        <v>0</v>
      </c>
      <c r="G53" s="374">
        <v>0</v>
      </c>
      <c r="H53" s="374">
        <v>0</v>
      </c>
      <c r="I53" s="374">
        <v>0</v>
      </c>
      <c r="J53" s="57" t="s">
        <v>187</v>
      </c>
      <c r="K53" s="18">
        <f t="shared" si="8"/>
        <v>0</v>
      </c>
      <c r="L53" s="16">
        <f t="shared" si="13"/>
        <v>0</v>
      </c>
      <c r="M53" s="16">
        <f t="shared" si="9"/>
        <v>0</v>
      </c>
      <c r="N53" s="16">
        <v>0</v>
      </c>
      <c r="O53" s="16">
        <f t="shared" si="10"/>
        <v>0</v>
      </c>
      <c r="P53" s="33">
        <v>10.900000000000002</v>
      </c>
      <c r="Q53" s="34">
        <f t="shared" si="11"/>
        <v>10.900000000000002</v>
      </c>
      <c r="R53" s="35">
        <f>VLOOKUP(J53,$W$3:$X$10,2,FALSE)</f>
        <v>0</v>
      </c>
      <c r="S53" s="36">
        <f t="shared" si="12"/>
        <v>10.900000000000002</v>
      </c>
    </row>
    <row r="54" spans="1:22" ht="18.75">
      <c r="A54" s="13">
        <v>223</v>
      </c>
      <c r="B54" s="13">
        <v>784792167</v>
      </c>
      <c r="C54" s="222" t="s">
        <v>434</v>
      </c>
      <c r="D54" s="222"/>
      <c r="E54" s="16">
        <v>4</v>
      </c>
      <c r="F54" s="16">
        <v>0</v>
      </c>
      <c r="G54" s="374">
        <v>0</v>
      </c>
      <c r="H54" s="374">
        <v>0</v>
      </c>
      <c r="I54" s="374">
        <v>0</v>
      </c>
      <c r="J54" s="23" t="s">
        <v>335</v>
      </c>
      <c r="K54" s="18">
        <f t="shared" si="8"/>
        <v>5</v>
      </c>
      <c r="L54" s="16">
        <f t="shared" si="13"/>
        <v>0</v>
      </c>
      <c r="M54" s="16">
        <f t="shared" si="9"/>
        <v>0</v>
      </c>
      <c r="N54" s="16">
        <v>0</v>
      </c>
      <c r="O54" s="16">
        <f t="shared" si="10"/>
        <v>5</v>
      </c>
      <c r="P54" s="33">
        <v>5.5</v>
      </c>
      <c r="Q54" s="34">
        <f t="shared" si="11"/>
        <v>10.5</v>
      </c>
      <c r="R54" s="35">
        <f>VLOOKUP(J54,$W$3:$X$10,2,FALSE)</f>
        <v>4.375</v>
      </c>
      <c r="S54" s="36">
        <f t="shared" si="12"/>
        <v>6.125</v>
      </c>
      <c r="T54" s="37">
        <v>58</v>
      </c>
      <c r="U54" s="37">
        <f>_xlfn.AGGREGATE(16,6,$S$5:$S$66,1-(T54-1)/$X$1)</f>
        <v>6.1395762711864412</v>
      </c>
    </row>
    <row r="55" spans="1:22" ht="18.75">
      <c r="A55" s="13">
        <v>138</v>
      </c>
      <c r="B55" s="13">
        <v>1440730282</v>
      </c>
      <c r="C55" s="222" t="s">
        <v>366</v>
      </c>
      <c r="D55" s="222" t="s">
        <v>258</v>
      </c>
      <c r="E55" s="16">
        <v>0</v>
      </c>
      <c r="F55" s="16">
        <v>0</v>
      </c>
      <c r="G55" s="374">
        <v>0</v>
      </c>
      <c r="H55" s="374">
        <v>0</v>
      </c>
      <c r="I55" s="374">
        <v>0</v>
      </c>
      <c r="J55" s="57" t="s">
        <v>187</v>
      </c>
      <c r="K55" s="18">
        <f t="shared" si="8"/>
        <v>0</v>
      </c>
      <c r="L55" s="16">
        <f t="shared" si="13"/>
        <v>0</v>
      </c>
      <c r="M55" s="16">
        <f t="shared" si="9"/>
        <v>0</v>
      </c>
      <c r="N55" s="16">
        <v>0</v>
      </c>
      <c r="O55" s="16">
        <f t="shared" si="10"/>
        <v>0</v>
      </c>
      <c r="P55" s="33">
        <v>9.6000000000000014</v>
      </c>
      <c r="Q55" s="34">
        <f t="shared" si="11"/>
        <v>9.6000000000000014</v>
      </c>
      <c r="R55" s="35">
        <f>VLOOKUP(J55,$W$3:$X$10,2,FALSE)</f>
        <v>0</v>
      </c>
      <c r="S55" s="36">
        <f t="shared" si="12"/>
        <v>9.6000000000000014</v>
      </c>
      <c r="T55" s="64"/>
      <c r="U55" s="64"/>
      <c r="V55" s="67"/>
    </row>
    <row r="56" spans="1:22" ht="18.75">
      <c r="A56" s="13">
        <v>219</v>
      </c>
      <c r="B56" s="13">
        <v>1128309198</v>
      </c>
      <c r="C56" s="222" t="s">
        <v>426</v>
      </c>
      <c r="D56" s="334"/>
      <c r="E56" s="16">
        <v>0</v>
      </c>
      <c r="F56" s="16">
        <v>0</v>
      </c>
      <c r="G56" s="374">
        <v>0</v>
      </c>
      <c r="H56" s="374">
        <v>0</v>
      </c>
      <c r="I56" s="374">
        <v>0</v>
      </c>
      <c r="J56" s="57" t="s">
        <v>187</v>
      </c>
      <c r="K56" s="18">
        <f t="shared" si="8"/>
        <v>0</v>
      </c>
      <c r="L56" s="16">
        <f t="shared" si="13"/>
        <v>0</v>
      </c>
      <c r="M56" s="16">
        <f t="shared" si="9"/>
        <v>0</v>
      </c>
      <c r="N56" s="16">
        <v>0</v>
      </c>
      <c r="O56" s="16">
        <f t="shared" si="10"/>
        <v>0</v>
      </c>
      <c r="P56" s="33">
        <v>9.4499999999999957</v>
      </c>
      <c r="Q56" s="34">
        <f t="shared" si="11"/>
        <v>9.4499999999999957</v>
      </c>
      <c r="R56" s="35">
        <f>VLOOKUP(J56,$W$3:$X$10,2,FALSE)</f>
        <v>0</v>
      </c>
      <c r="S56" s="36">
        <f t="shared" si="12"/>
        <v>9.4499999999999957</v>
      </c>
    </row>
    <row r="57" spans="1:22" ht="18.75">
      <c r="A57" s="14">
        <v>103</v>
      </c>
      <c r="B57" s="13">
        <v>1540443440</v>
      </c>
      <c r="C57" s="223" t="s">
        <v>326</v>
      </c>
      <c r="D57" s="222" t="s">
        <v>193</v>
      </c>
      <c r="E57" s="16">
        <v>0</v>
      </c>
      <c r="F57" s="16">
        <v>1</v>
      </c>
      <c r="G57" s="374">
        <v>0</v>
      </c>
      <c r="H57" s="374">
        <v>0</v>
      </c>
      <c r="I57" s="374">
        <v>0</v>
      </c>
      <c r="J57" s="57" t="s">
        <v>187</v>
      </c>
      <c r="K57" s="18">
        <f t="shared" si="8"/>
        <v>0</v>
      </c>
      <c r="L57" s="16">
        <f t="shared" si="13"/>
        <v>1.2</v>
      </c>
      <c r="M57" s="16">
        <f t="shared" si="9"/>
        <v>0</v>
      </c>
      <c r="N57" s="16">
        <v>0</v>
      </c>
      <c r="O57" s="16">
        <f t="shared" si="10"/>
        <v>1.2</v>
      </c>
      <c r="P57" s="33">
        <v>7.5499999999999972</v>
      </c>
      <c r="Q57" s="34">
        <f t="shared" si="11"/>
        <v>8.7499999999999964</v>
      </c>
      <c r="R57" s="35">
        <f>VLOOKUP(J56,$W$3:$X$10,2,FALSE)</f>
        <v>0</v>
      </c>
      <c r="S57" s="36">
        <f t="shared" si="12"/>
        <v>8.7499999999999964</v>
      </c>
      <c r="T57" s="64"/>
      <c r="U57" s="64"/>
      <c r="V57" s="64"/>
    </row>
    <row r="58" spans="1:22" ht="18.75">
      <c r="A58" s="13">
        <v>211</v>
      </c>
      <c r="B58" s="13">
        <v>1030769255</v>
      </c>
      <c r="C58" s="222" t="s">
        <v>404</v>
      </c>
      <c r="D58" s="334"/>
      <c r="E58" s="16">
        <v>0</v>
      </c>
      <c r="F58" s="16">
        <v>0</v>
      </c>
      <c r="G58" s="374">
        <v>0</v>
      </c>
      <c r="H58" s="374">
        <v>0</v>
      </c>
      <c r="I58" s="374">
        <v>0</v>
      </c>
      <c r="J58" s="57" t="s">
        <v>187</v>
      </c>
      <c r="K58" s="18">
        <f t="shared" si="8"/>
        <v>0</v>
      </c>
      <c r="L58" s="16">
        <f t="shared" si="13"/>
        <v>0</v>
      </c>
      <c r="M58" s="16">
        <f t="shared" si="9"/>
        <v>0</v>
      </c>
      <c r="N58" s="16">
        <v>0</v>
      </c>
      <c r="O58" s="16">
        <f t="shared" si="10"/>
        <v>0</v>
      </c>
      <c r="P58" s="33">
        <v>8.4625000000000021</v>
      </c>
      <c r="Q58" s="34">
        <f t="shared" si="11"/>
        <v>8.4625000000000021</v>
      </c>
      <c r="R58" s="35">
        <f t="shared" ref="R58:R67" si="15">VLOOKUP(J58,$W$3:$X$10,2,FALSE)</f>
        <v>0</v>
      </c>
      <c r="S58" s="36">
        <f t="shared" si="12"/>
        <v>8.4625000000000021</v>
      </c>
    </row>
    <row r="59" spans="1:22" ht="18.75">
      <c r="A59" s="13">
        <v>212</v>
      </c>
      <c r="B59" s="13">
        <v>2133045883</v>
      </c>
      <c r="C59" s="222" t="s">
        <v>405</v>
      </c>
      <c r="D59" s="334"/>
      <c r="E59" s="16">
        <v>0</v>
      </c>
      <c r="F59" s="16">
        <v>0</v>
      </c>
      <c r="G59" s="374">
        <v>0</v>
      </c>
      <c r="H59" s="374">
        <v>0</v>
      </c>
      <c r="I59" s="374">
        <v>0</v>
      </c>
      <c r="J59" s="57" t="s">
        <v>187</v>
      </c>
      <c r="K59" s="18">
        <f t="shared" si="8"/>
        <v>0</v>
      </c>
      <c r="L59" s="16">
        <f t="shared" si="13"/>
        <v>0</v>
      </c>
      <c r="M59" s="16">
        <f t="shared" si="9"/>
        <v>0</v>
      </c>
      <c r="N59" s="16">
        <v>0</v>
      </c>
      <c r="O59" s="16">
        <f t="shared" si="10"/>
        <v>0</v>
      </c>
      <c r="P59" s="33">
        <v>7.2249999999999979</v>
      </c>
      <c r="Q59" s="34">
        <f t="shared" si="11"/>
        <v>7.2249999999999979</v>
      </c>
      <c r="R59" s="35">
        <f t="shared" si="15"/>
        <v>0</v>
      </c>
      <c r="S59" s="36">
        <f t="shared" si="12"/>
        <v>7.2249999999999979</v>
      </c>
    </row>
    <row r="60" spans="1:22" ht="18.75">
      <c r="A60" s="13">
        <v>144</v>
      </c>
      <c r="B60" s="13">
        <v>1763923855</v>
      </c>
      <c r="C60" s="222" t="s">
        <v>269</v>
      </c>
      <c r="D60" s="224"/>
      <c r="E60" s="16">
        <v>0</v>
      </c>
      <c r="F60" s="16">
        <v>0</v>
      </c>
      <c r="G60" s="374">
        <v>0</v>
      </c>
      <c r="H60" s="374">
        <v>0</v>
      </c>
      <c r="I60" s="374">
        <v>0</v>
      </c>
      <c r="J60" s="57" t="s">
        <v>187</v>
      </c>
      <c r="K60" s="18">
        <f t="shared" si="8"/>
        <v>0</v>
      </c>
      <c r="L60" s="16">
        <f t="shared" si="13"/>
        <v>0</v>
      </c>
      <c r="M60" s="16">
        <f t="shared" si="9"/>
        <v>0</v>
      </c>
      <c r="N60" s="16">
        <v>0</v>
      </c>
      <c r="O60" s="16">
        <f t="shared" si="10"/>
        <v>0</v>
      </c>
      <c r="P60" s="33">
        <v>6.8</v>
      </c>
      <c r="Q60" s="34">
        <f t="shared" si="11"/>
        <v>6.8</v>
      </c>
      <c r="R60" s="35">
        <f t="shared" si="15"/>
        <v>0</v>
      </c>
      <c r="S60" s="36">
        <f t="shared" si="12"/>
        <v>6.8</v>
      </c>
    </row>
    <row r="61" spans="1:22" ht="18.75">
      <c r="A61" s="13">
        <v>206</v>
      </c>
      <c r="B61" s="13">
        <v>1835375380</v>
      </c>
      <c r="C61" s="222" t="s">
        <v>396</v>
      </c>
      <c r="D61" s="334"/>
      <c r="E61" s="16">
        <v>0</v>
      </c>
      <c r="F61" s="16">
        <v>0</v>
      </c>
      <c r="G61" s="374">
        <v>0</v>
      </c>
      <c r="H61" s="374">
        <v>0</v>
      </c>
      <c r="I61" s="374">
        <v>0</v>
      </c>
      <c r="J61" s="57" t="s">
        <v>187</v>
      </c>
      <c r="K61" s="18">
        <f t="shared" si="8"/>
        <v>0</v>
      </c>
      <c r="L61" s="16">
        <f t="shared" si="13"/>
        <v>0</v>
      </c>
      <c r="M61" s="16">
        <f t="shared" si="9"/>
        <v>0</v>
      </c>
      <c r="N61" s="16">
        <v>0</v>
      </c>
      <c r="O61" s="16">
        <f t="shared" si="10"/>
        <v>0</v>
      </c>
      <c r="P61" s="33">
        <v>6.6749999999999998</v>
      </c>
      <c r="Q61" s="34">
        <f t="shared" si="11"/>
        <v>6.6749999999999998</v>
      </c>
      <c r="R61" s="35">
        <f t="shared" si="15"/>
        <v>0</v>
      </c>
      <c r="S61" s="36">
        <f t="shared" si="12"/>
        <v>6.6749999999999998</v>
      </c>
    </row>
    <row r="62" spans="1:22" ht="18.75">
      <c r="A62" s="14">
        <v>15</v>
      </c>
      <c r="B62" s="13">
        <v>388960345</v>
      </c>
      <c r="C62" s="223" t="s">
        <v>59</v>
      </c>
      <c r="D62" s="224"/>
      <c r="E62" s="16">
        <v>0</v>
      </c>
      <c r="F62" s="16">
        <v>0</v>
      </c>
      <c r="G62" s="374">
        <v>0</v>
      </c>
      <c r="H62" s="374">
        <v>0</v>
      </c>
      <c r="I62" s="374">
        <v>0</v>
      </c>
      <c r="J62" s="57" t="s">
        <v>187</v>
      </c>
      <c r="K62" s="18">
        <f t="shared" si="8"/>
        <v>0</v>
      </c>
      <c r="L62" s="16">
        <f t="shared" si="13"/>
        <v>0</v>
      </c>
      <c r="M62" s="16">
        <f t="shared" si="9"/>
        <v>0</v>
      </c>
      <c r="N62" s="16">
        <v>0</v>
      </c>
      <c r="O62" s="16">
        <f t="shared" si="10"/>
        <v>0</v>
      </c>
      <c r="P62" s="33">
        <v>6.5375000000000014</v>
      </c>
      <c r="Q62" s="34">
        <f t="shared" si="11"/>
        <v>6.5375000000000014</v>
      </c>
      <c r="R62" s="35">
        <f t="shared" si="15"/>
        <v>0</v>
      </c>
      <c r="S62" s="36">
        <f t="shared" si="12"/>
        <v>6.5375000000000014</v>
      </c>
      <c r="T62" s="64"/>
      <c r="U62" s="64"/>
      <c r="V62" s="64"/>
    </row>
    <row r="63" spans="1:22" ht="18.75">
      <c r="A63" s="13">
        <v>148</v>
      </c>
      <c r="B63" s="13">
        <v>1579518877</v>
      </c>
      <c r="C63" s="222" t="s">
        <v>274</v>
      </c>
      <c r="D63" s="224"/>
      <c r="E63" s="16">
        <v>0</v>
      </c>
      <c r="F63" s="16">
        <v>0</v>
      </c>
      <c r="G63" s="374">
        <v>0</v>
      </c>
      <c r="H63" s="374">
        <v>0</v>
      </c>
      <c r="I63" s="374">
        <v>0</v>
      </c>
      <c r="J63" s="57" t="s">
        <v>187</v>
      </c>
      <c r="K63" s="18">
        <f t="shared" si="8"/>
        <v>0</v>
      </c>
      <c r="L63" s="16">
        <f t="shared" si="13"/>
        <v>0</v>
      </c>
      <c r="M63" s="16">
        <f t="shared" si="9"/>
        <v>0</v>
      </c>
      <c r="N63" s="16">
        <v>0</v>
      </c>
      <c r="O63" s="16">
        <f t="shared" si="10"/>
        <v>0</v>
      </c>
      <c r="P63" s="33">
        <v>6.4499999999999993</v>
      </c>
      <c r="Q63" s="34">
        <f t="shared" si="11"/>
        <v>6.4499999999999993</v>
      </c>
      <c r="R63" s="35">
        <f t="shared" si="15"/>
        <v>0</v>
      </c>
      <c r="S63" s="36">
        <f t="shared" si="12"/>
        <v>6.4499999999999993</v>
      </c>
    </row>
    <row r="64" spans="1:22" ht="18.75">
      <c r="A64" s="13">
        <v>152</v>
      </c>
      <c r="B64" s="13">
        <v>808637979</v>
      </c>
      <c r="C64" s="222" t="s">
        <v>288</v>
      </c>
      <c r="D64" s="222" t="s">
        <v>277</v>
      </c>
      <c r="E64" s="16">
        <v>0</v>
      </c>
      <c r="F64" s="16">
        <v>0</v>
      </c>
      <c r="G64" s="374">
        <v>0</v>
      </c>
      <c r="H64" s="374">
        <v>0</v>
      </c>
      <c r="I64" s="374">
        <v>0</v>
      </c>
      <c r="J64" s="57" t="s">
        <v>187</v>
      </c>
      <c r="K64" s="18">
        <f t="shared" si="8"/>
        <v>0</v>
      </c>
      <c r="L64" s="16">
        <f t="shared" si="13"/>
        <v>0</v>
      </c>
      <c r="M64" s="16">
        <f t="shared" si="9"/>
        <v>0</v>
      </c>
      <c r="N64" s="16">
        <v>0</v>
      </c>
      <c r="O64" s="16">
        <f t="shared" si="10"/>
        <v>0</v>
      </c>
      <c r="P64" s="33">
        <v>6.34</v>
      </c>
      <c r="Q64" s="34">
        <f t="shared" si="11"/>
        <v>6.34</v>
      </c>
      <c r="R64" s="35">
        <f t="shared" si="15"/>
        <v>0</v>
      </c>
      <c r="S64" s="36">
        <f t="shared" si="12"/>
        <v>6.34</v>
      </c>
    </row>
    <row r="65" spans="1:22" ht="18.75">
      <c r="A65" s="13">
        <v>130</v>
      </c>
      <c r="B65" s="13">
        <v>1957463045</v>
      </c>
      <c r="C65" s="222" t="s">
        <v>409</v>
      </c>
      <c r="D65" s="222" t="s">
        <v>238</v>
      </c>
      <c r="E65" s="16">
        <v>0</v>
      </c>
      <c r="F65" s="16">
        <v>0</v>
      </c>
      <c r="G65" s="374">
        <v>0</v>
      </c>
      <c r="H65" s="374">
        <v>0</v>
      </c>
      <c r="I65" s="374">
        <v>0</v>
      </c>
      <c r="J65" s="57" t="s">
        <v>187</v>
      </c>
      <c r="K65" s="18">
        <f t="shared" si="8"/>
        <v>0</v>
      </c>
      <c r="L65" s="16">
        <f t="shared" si="13"/>
        <v>0</v>
      </c>
      <c r="M65" s="16">
        <f t="shared" si="9"/>
        <v>0</v>
      </c>
      <c r="N65" s="16">
        <v>0</v>
      </c>
      <c r="O65" s="16">
        <f t="shared" si="10"/>
        <v>0</v>
      </c>
      <c r="P65" s="33">
        <v>5.8500000000000023</v>
      </c>
      <c r="Q65" s="34">
        <f t="shared" si="11"/>
        <v>5.8500000000000023</v>
      </c>
      <c r="R65" s="35">
        <f t="shared" si="15"/>
        <v>0</v>
      </c>
      <c r="S65" s="36">
        <f t="shared" si="12"/>
        <v>5.8500000000000023</v>
      </c>
      <c r="T65" s="64"/>
      <c r="U65" s="64"/>
      <c r="V65" s="67"/>
    </row>
    <row r="66" spans="1:22" ht="18.75">
      <c r="A66" s="13">
        <v>201</v>
      </c>
      <c r="B66" s="13">
        <v>251334814</v>
      </c>
      <c r="C66" s="222" t="s">
        <v>391</v>
      </c>
      <c r="D66" s="334"/>
      <c r="E66" s="16">
        <v>0</v>
      </c>
      <c r="F66" s="16">
        <v>0</v>
      </c>
      <c r="G66" s="374">
        <v>0</v>
      </c>
      <c r="H66" s="374">
        <v>0</v>
      </c>
      <c r="I66" s="374">
        <v>0</v>
      </c>
      <c r="J66" s="57" t="s">
        <v>187</v>
      </c>
      <c r="K66" s="18">
        <f t="shared" si="8"/>
        <v>0</v>
      </c>
      <c r="L66" s="16">
        <f t="shared" si="13"/>
        <v>0</v>
      </c>
      <c r="M66" s="16">
        <f t="shared" si="9"/>
        <v>0</v>
      </c>
      <c r="N66" s="16">
        <v>0</v>
      </c>
      <c r="O66" s="16">
        <f t="shared" si="10"/>
        <v>0</v>
      </c>
      <c r="P66" s="33">
        <v>5.5</v>
      </c>
      <c r="Q66" s="34">
        <f t="shared" si="11"/>
        <v>5.5</v>
      </c>
      <c r="R66" s="35">
        <f t="shared" si="15"/>
        <v>0</v>
      </c>
      <c r="S66" s="36">
        <f t="shared" si="12"/>
        <v>5.5</v>
      </c>
    </row>
    <row r="67" spans="1:22" ht="18.75">
      <c r="A67" s="14">
        <v>58</v>
      </c>
      <c r="B67" s="13">
        <v>1875367946</v>
      </c>
      <c r="C67" s="223" t="s">
        <v>121</v>
      </c>
      <c r="D67" s="14"/>
      <c r="E67" s="16">
        <v>0</v>
      </c>
      <c r="F67" s="16">
        <v>0</v>
      </c>
      <c r="G67" s="374">
        <v>0</v>
      </c>
      <c r="H67" s="374">
        <v>0</v>
      </c>
      <c r="I67" s="374">
        <v>0</v>
      </c>
      <c r="J67" s="57" t="s">
        <v>187</v>
      </c>
      <c r="K67" s="18">
        <f t="shared" si="8"/>
        <v>0</v>
      </c>
      <c r="L67" s="16">
        <f t="shared" si="13"/>
        <v>0</v>
      </c>
      <c r="M67" s="16">
        <f t="shared" si="9"/>
        <v>0</v>
      </c>
      <c r="N67" s="16">
        <v>0</v>
      </c>
      <c r="O67" s="16">
        <f t="shared" si="10"/>
        <v>0</v>
      </c>
      <c r="P67" s="33">
        <v>5.3749999999999964</v>
      </c>
      <c r="Q67" s="34">
        <f t="shared" si="11"/>
        <v>5.3749999999999964</v>
      </c>
      <c r="R67" s="35">
        <f t="shared" si="15"/>
        <v>0</v>
      </c>
      <c r="S67" s="36">
        <f t="shared" si="12"/>
        <v>5.3749999999999964</v>
      </c>
    </row>
    <row r="68" spans="1:22" ht="18.75">
      <c r="A68" s="14">
        <v>120</v>
      </c>
      <c r="B68" s="13">
        <v>171422146</v>
      </c>
      <c r="C68" s="222" t="s">
        <v>363</v>
      </c>
      <c r="D68" s="222" t="s">
        <v>246</v>
      </c>
      <c r="E68" s="16">
        <v>0</v>
      </c>
      <c r="F68" s="16">
        <v>0</v>
      </c>
      <c r="G68" s="374">
        <v>0</v>
      </c>
      <c r="H68" s="374">
        <v>0</v>
      </c>
      <c r="I68" s="374">
        <v>0</v>
      </c>
      <c r="J68" s="57" t="s">
        <v>187</v>
      </c>
      <c r="K68" s="18">
        <f t="shared" si="8"/>
        <v>0</v>
      </c>
      <c r="L68" s="16">
        <f t="shared" si="13"/>
        <v>0</v>
      </c>
      <c r="M68" s="16">
        <f t="shared" si="9"/>
        <v>0</v>
      </c>
      <c r="N68" s="16">
        <v>0</v>
      </c>
      <c r="O68" s="16">
        <f t="shared" si="10"/>
        <v>0</v>
      </c>
      <c r="P68" s="33">
        <v>4.899999999999995</v>
      </c>
      <c r="Q68" s="34">
        <f t="shared" si="11"/>
        <v>4.899999999999995</v>
      </c>
      <c r="R68" s="35">
        <f>VLOOKUP(J67,$W$3:$X$10,2,FALSE)</f>
        <v>0</v>
      </c>
      <c r="S68" s="36">
        <f t="shared" si="12"/>
        <v>4.899999999999995</v>
      </c>
      <c r="T68" s="64"/>
      <c r="U68" s="64"/>
      <c r="V68" s="86"/>
    </row>
    <row r="69" spans="1:22" ht="18.75">
      <c r="A69" s="13">
        <v>199</v>
      </c>
      <c r="B69" s="13">
        <v>1190213504</v>
      </c>
      <c r="C69" s="222" t="s">
        <v>400</v>
      </c>
      <c r="D69" s="334"/>
      <c r="E69" s="16">
        <v>0</v>
      </c>
      <c r="F69" s="16">
        <v>0</v>
      </c>
      <c r="G69" s="374">
        <v>0</v>
      </c>
      <c r="H69" s="374">
        <v>0</v>
      </c>
      <c r="I69" s="374">
        <v>0</v>
      </c>
      <c r="J69" s="57" t="s">
        <v>187</v>
      </c>
      <c r="K69" s="18">
        <f t="shared" ref="K69:K89" si="16">E69+IF(E69&gt;2,(E69-2)*0.5,0)</f>
        <v>0</v>
      </c>
      <c r="L69" s="16">
        <f t="shared" si="13"/>
        <v>0</v>
      </c>
      <c r="M69" s="16">
        <f t="shared" ref="M69:M89" si="17">SUM(G69:I69)*$X$18</f>
        <v>0</v>
      </c>
      <c r="N69" s="16">
        <v>0</v>
      </c>
      <c r="O69" s="16">
        <f t="shared" ref="O69:O89" si="18">SUM(L69+K69+N69+M69)</f>
        <v>0</v>
      </c>
      <c r="P69" s="33">
        <v>4.8</v>
      </c>
      <c r="Q69" s="34">
        <f t="shared" ref="Q69:Q89" si="19">O69+P69</f>
        <v>4.8</v>
      </c>
      <c r="R69" s="35">
        <f t="shared" ref="R69:R89" si="20">VLOOKUP(J69,$W$3:$X$10,2,FALSE)</f>
        <v>0</v>
      </c>
      <c r="S69" s="36">
        <f t="shared" ref="S69:S89" si="21">Q69-R69</f>
        <v>4.8</v>
      </c>
    </row>
    <row r="70" spans="1:22" ht="18.75">
      <c r="A70" s="14">
        <v>33</v>
      </c>
      <c r="B70" s="13">
        <v>1006436515</v>
      </c>
      <c r="C70" s="222" t="s">
        <v>355</v>
      </c>
      <c r="D70" s="222" t="s">
        <v>79</v>
      </c>
      <c r="E70" s="16">
        <v>0</v>
      </c>
      <c r="F70" s="16">
        <v>0</v>
      </c>
      <c r="G70" s="374">
        <v>0</v>
      </c>
      <c r="H70" s="374">
        <v>0</v>
      </c>
      <c r="I70" s="374">
        <v>0</v>
      </c>
      <c r="J70" s="57" t="s">
        <v>187</v>
      </c>
      <c r="K70" s="18">
        <f t="shared" si="16"/>
        <v>0</v>
      </c>
      <c r="L70" s="16">
        <f t="shared" ref="L70:L89" si="22">F70*$X$14</f>
        <v>0</v>
      </c>
      <c r="M70" s="16">
        <f t="shared" si="17"/>
        <v>0</v>
      </c>
      <c r="N70" s="16">
        <v>0</v>
      </c>
      <c r="O70" s="16">
        <f t="shared" si="18"/>
        <v>0</v>
      </c>
      <c r="P70" s="33">
        <v>3.45</v>
      </c>
      <c r="Q70" s="34">
        <f t="shared" si="19"/>
        <v>3.45</v>
      </c>
      <c r="R70" s="35">
        <f t="shared" si="20"/>
        <v>0</v>
      </c>
      <c r="S70" s="36">
        <f t="shared" si="21"/>
        <v>3.45</v>
      </c>
      <c r="T70" s="64"/>
      <c r="U70" s="64"/>
    </row>
    <row r="71" spans="1:22" ht="18.75">
      <c r="A71" s="13">
        <v>143</v>
      </c>
      <c r="B71" s="13">
        <v>1963007427</v>
      </c>
      <c r="C71" s="222" t="s">
        <v>367</v>
      </c>
      <c r="D71" s="222" t="s">
        <v>270</v>
      </c>
      <c r="E71" s="16">
        <v>0</v>
      </c>
      <c r="F71" s="16">
        <v>0</v>
      </c>
      <c r="G71" s="374">
        <v>0</v>
      </c>
      <c r="H71" s="374">
        <v>0</v>
      </c>
      <c r="I71" s="374">
        <v>0</v>
      </c>
      <c r="J71" s="57" t="s">
        <v>187</v>
      </c>
      <c r="K71" s="18">
        <f t="shared" si="16"/>
        <v>0</v>
      </c>
      <c r="L71" s="16">
        <f t="shared" si="22"/>
        <v>0</v>
      </c>
      <c r="M71" s="16">
        <f t="shared" si="17"/>
        <v>0</v>
      </c>
      <c r="N71" s="16">
        <v>0</v>
      </c>
      <c r="O71" s="16">
        <f t="shared" si="18"/>
        <v>0</v>
      </c>
      <c r="P71" s="33">
        <v>3.3374999999999995</v>
      </c>
      <c r="Q71" s="34">
        <f t="shared" si="19"/>
        <v>3.3374999999999995</v>
      </c>
      <c r="R71" s="35">
        <f t="shared" si="20"/>
        <v>0</v>
      </c>
      <c r="S71" s="36">
        <f t="shared" si="21"/>
        <v>3.3374999999999995</v>
      </c>
      <c r="T71" s="64"/>
      <c r="U71" s="64"/>
      <c r="V71" s="67"/>
    </row>
    <row r="72" spans="1:22" ht="18.75">
      <c r="A72" s="13">
        <v>200</v>
      </c>
      <c r="B72" s="13">
        <v>967589156</v>
      </c>
      <c r="C72" s="222" t="s">
        <v>390</v>
      </c>
      <c r="D72" s="334"/>
      <c r="E72" s="16">
        <v>0</v>
      </c>
      <c r="F72" s="16">
        <v>0</v>
      </c>
      <c r="G72" s="374">
        <v>0</v>
      </c>
      <c r="H72" s="374">
        <v>0</v>
      </c>
      <c r="I72" s="374">
        <v>0</v>
      </c>
      <c r="J72" s="57" t="s">
        <v>187</v>
      </c>
      <c r="K72" s="18">
        <f t="shared" si="16"/>
        <v>0</v>
      </c>
      <c r="L72" s="16">
        <f t="shared" si="22"/>
        <v>0</v>
      </c>
      <c r="M72" s="16">
        <f t="shared" si="17"/>
        <v>0</v>
      </c>
      <c r="N72" s="16">
        <v>0</v>
      </c>
      <c r="O72" s="16">
        <f t="shared" si="18"/>
        <v>0</v>
      </c>
      <c r="P72" s="33">
        <v>2.0499999999999998</v>
      </c>
      <c r="Q72" s="34">
        <f t="shared" si="19"/>
        <v>2.0499999999999998</v>
      </c>
      <c r="R72" s="35">
        <f t="shared" si="20"/>
        <v>0</v>
      </c>
      <c r="S72" s="36">
        <f t="shared" si="21"/>
        <v>2.0499999999999998</v>
      </c>
    </row>
    <row r="73" spans="1:22" ht="18.75">
      <c r="A73" s="13">
        <v>207</v>
      </c>
      <c r="B73" s="13">
        <v>721273803</v>
      </c>
      <c r="C73" s="226" t="s">
        <v>399</v>
      </c>
      <c r="D73" s="334"/>
      <c r="E73" s="16">
        <v>0</v>
      </c>
      <c r="F73" s="16">
        <v>0</v>
      </c>
      <c r="G73" s="374">
        <v>0</v>
      </c>
      <c r="H73" s="374">
        <v>0</v>
      </c>
      <c r="I73" s="374">
        <v>0</v>
      </c>
      <c r="J73" s="57" t="s">
        <v>187</v>
      </c>
      <c r="K73" s="18">
        <f t="shared" si="16"/>
        <v>0</v>
      </c>
      <c r="L73" s="16">
        <f t="shared" si="22"/>
        <v>0</v>
      </c>
      <c r="M73" s="16">
        <f t="shared" si="17"/>
        <v>0</v>
      </c>
      <c r="N73" s="16">
        <v>0</v>
      </c>
      <c r="O73" s="16">
        <f t="shared" si="18"/>
        <v>0</v>
      </c>
      <c r="P73" s="33">
        <v>1.425</v>
      </c>
      <c r="Q73" s="34">
        <f t="shared" si="19"/>
        <v>1.425</v>
      </c>
      <c r="R73" s="35">
        <f t="shared" si="20"/>
        <v>0</v>
      </c>
      <c r="S73" s="36">
        <f t="shared" si="21"/>
        <v>1.425</v>
      </c>
    </row>
    <row r="74" spans="1:22" ht="18.75">
      <c r="A74" s="13">
        <v>204</v>
      </c>
      <c r="B74" s="13">
        <v>1449474852</v>
      </c>
      <c r="C74" s="222" t="s">
        <v>394</v>
      </c>
      <c r="D74" s="334"/>
      <c r="E74" s="16">
        <v>0</v>
      </c>
      <c r="F74" s="16">
        <v>0</v>
      </c>
      <c r="G74" s="374">
        <v>0</v>
      </c>
      <c r="H74" s="374">
        <v>0</v>
      </c>
      <c r="I74" s="374">
        <v>0</v>
      </c>
      <c r="J74" s="57" t="s">
        <v>187</v>
      </c>
      <c r="K74" s="18">
        <f t="shared" si="16"/>
        <v>0</v>
      </c>
      <c r="L74" s="16">
        <f t="shared" si="22"/>
        <v>0</v>
      </c>
      <c r="M74" s="16">
        <f t="shared" si="17"/>
        <v>0</v>
      </c>
      <c r="N74" s="16">
        <v>0</v>
      </c>
      <c r="O74" s="16">
        <f t="shared" si="18"/>
        <v>0</v>
      </c>
      <c r="P74" s="33">
        <v>1</v>
      </c>
      <c r="Q74" s="34">
        <f t="shared" si="19"/>
        <v>1</v>
      </c>
      <c r="R74" s="35">
        <f t="shared" si="20"/>
        <v>0</v>
      </c>
      <c r="S74" s="36">
        <f t="shared" si="21"/>
        <v>1</v>
      </c>
    </row>
    <row r="75" spans="1:22" ht="18.75">
      <c r="A75" s="14">
        <v>122</v>
      </c>
      <c r="B75" s="13">
        <v>1940099728</v>
      </c>
      <c r="C75" s="223" t="s">
        <v>228</v>
      </c>
      <c r="D75" s="224"/>
      <c r="E75" s="16">
        <v>0</v>
      </c>
      <c r="F75" s="16">
        <v>0</v>
      </c>
      <c r="G75" s="374">
        <v>0</v>
      </c>
      <c r="H75" s="374">
        <v>0</v>
      </c>
      <c r="I75" s="374">
        <v>0</v>
      </c>
      <c r="J75" s="57" t="s">
        <v>187</v>
      </c>
      <c r="K75" s="18">
        <f t="shared" si="16"/>
        <v>0</v>
      </c>
      <c r="L75" s="16">
        <f t="shared" si="22"/>
        <v>0</v>
      </c>
      <c r="M75" s="16">
        <f t="shared" si="17"/>
        <v>0</v>
      </c>
      <c r="N75" s="16">
        <v>0</v>
      </c>
      <c r="O75" s="16">
        <f t="shared" si="18"/>
        <v>0</v>
      </c>
      <c r="P75" s="33">
        <v>0.4</v>
      </c>
      <c r="Q75" s="34">
        <f t="shared" si="19"/>
        <v>0.4</v>
      </c>
      <c r="R75" s="35">
        <f t="shared" si="20"/>
        <v>0</v>
      </c>
      <c r="S75" s="36">
        <f t="shared" si="21"/>
        <v>0.4</v>
      </c>
      <c r="T75" s="64"/>
      <c r="U75" s="64"/>
      <c r="V75" s="67"/>
    </row>
    <row r="76" spans="1:22" ht="18.75">
      <c r="A76" s="14">
        <v>1</v>
      </c>
      <c r="B76" s="13">
        <v>1782151946</v>
      </c>
      <c r="C76" s="222" t="s">
        <v>351</v>
      </c>
      <c r="D76" s="222" t="s">
        <v>26</v>
      </c>
      <c r="E76" s="16">
        <v>0</v>
      </c>
      <c r="F76" s="16">
        <v>0</v>
      </c>
      <c r="G76" s="374">
        <v>0</v>
      </c>
      <c r="H76" s="374">
        <v>0</v>
      </c>
      <c r="I76" s="374">
        <v>0</v>
      </c>
      <c r="J76" s="57" t="s">
        <v>187</v>
      </c>
      <c r="K76" s="18">
        <f t="shared" si="16"/>
        <v>0</v>
      </c>
      <c r="L76" s="16">
        <f t="shared" si="22"/>
        <v>0</v>
      </c>
      <c r="M76" s="16">
        <f t="shared" si="17"/>
        <v>0</v>
      </c>
      <c r="N76" s="16">
        <v>0</v>
      </c>
      <c r="O76" s="16">
        <f t="shared" si="18"/>
        <v>0</v>
      </c>
      <c r="P76" s="33">
        <v>0</v>
      </c>
      <c r="Q76" s="34">
        <f t="shared" si="19"/>
        <v>0</v>
      </c>
      <c r="R76" s="35">
        <f t="shared" si="20"/>
        <v>0</v>
      </c>
      <c r="S76" s="36">
        <f t="shared" si="21"/>
        <v>0</v>
      </c>
      <c r="T76" s="64"/>
      <c r="U76" s="64"/>
      <c r="V76" s="64"/>
    </row>
    <row r="77" spans="1:22" ht="18.75">
      <c r="A77" s="14">
        <v>34</v>
      </c>
      <c r="B77" s="13">
        <v>2021794494</v>
      </c>
      <c r="C77" s="223" t="s">
        <v>80</v>
      </c>
      <c r="D77" s="224"/>
      <c r="E77" s="16">
        <v>0</v>
      </c>
      <c r="F77" s="16">
        <v>0</v>
      </c>
      <c r="G77" s="374">
        <v>0</v>
      </c>
      <c r="H77" s="374">
        <v>0</v>
      </c>
      <c r="I77" s="374">
        <v>0</v>
      </c>
      <c r="J77" s="57" t="s">
        <v>187</v>
      </c>
      <c r="K77" s="18">
        <f t="shared" si="16"/>
        <v>0</v>
      </c>
      <c r="L77" s="16">
        <f t="shared" si="22"/>
        <v>0</v>
      </c>
      <c r="M77" s="16">
        <f t="shared" si="17"/>
        <v>0</v>
      </c>
      <c r="N77" s="16">
        <v>0</v>
      </c>
      <c r="O77" s="16">
        <f t="shared" si="18"/>
        <v>0</v>
      </c>
      <c r="P77" s="33">
        <v>0</v>
      </c>
      <c r="Q77" s="34">
        <f t="shared" si="19"/>
        <v>0</v>
      </c>
      <c r="R77" s="35">
        <f t="shared" si="20"/>
        <v>0</v>
      </c>
      <c r="S77" s="36">
        <f t="shared" si="21"/>
        <v>0</v>
      </c>
      <c r="T77" s="64"/>
      <c r="U77" s="64"/>
      <c r="V77" s="67"/>
    </row>
    <row r="78" spans="1:22" ht="18.75">
      <c r="A78" s="14">
        <v>43</v>
      </c>
      <c r="B78" s="13">
        <v>1853818182</v>
      </c>
      <c r="C78" s="223" t="s">
        <v>356</v>
      </c>
      <c r="D78" s="222" t="s">
        <v>89</v>
      </c>
      <c r="E78" s="16">
        <v>0</v>
      </c>
      <c r="F78" s="16">
        <v>0</v>
      </c>
      <c r="G78" s="374">
        <v>0</v>
      </c>
      <c r="H78" s="374">
        <v>0</v>
      </c>
      <c r="I78" s="374">
        <v>0</v>
      </c>
      <c r="J78" s="57" t="s">
        <v>187</v>
      </c>
      <c r="K78" s="18">
        <f t="shared" si="16"/>
        <v>0</v>
      </c>
      <c r="L78" s="16">
        <f t="shared" si="22"/>
        <v>0</v>
      </c>
      <c r="M78" s="16">
        <f t="shared" si="17"/>
        <v>0</v>
      </c>
      <c r="N78" s="16">
        <v>0</v>
      </c>
      <c r="O78" s="16">
        <f t="shared" si="18"/>
        <v>0</v>
      </c>
      <c r="P78" s="33">
        <v>0</v>
      </c>
      <c r="Q78" s="34">
        <f t="shared" si="19"/>
        <v>0</v>
      </c>
      <c r="R78" s="35">
        <f t="shared" si="20"/>
        <v>0</v>
      </c>
      <c r="S78" s="36">
        <f t="shared" si="21"/>
        <v>0</v>
      </c>
      <c r="T78" s="64"/>
      <c r="U78" s="64"/>
    </row>
    <row r="79" spans="1:22" ht="18.75">
      <c r="A79" s="14">
        <v>53</v>
      </c>
      <c r="B79" s="13">
        <v>500959924</v>
      </c>
      <c r="C79" s="222" t="s">
        <v>359</v>
      </c>
      <c r="D79" s="224" t="s">
        <v>99</v>
      </c>
      <c r="E79" s="16">
        <v>0</v>
      </c>
      <c r="F79" s="16">
        <v>0</v>
      </c>
      <c r="G79" s="374">
        <v>0</v>
      </c>
      <c r="H79" s="374">
        <v>0</v>
      </c>
      <c r="I79" s="374">
        <v>0</v>
      </c>
      <c r="J79" s="57" t="s">
        <v>187</v>
      </c>
      <c r="K79" s="18">
        <f t="shared" si="16"/>
        <v>0</v>
      </c>
      <c r="L79" s="16">
        <f t="shared" si="22"/>
        <v>0</v>
      </c>
      <c r="M79" s="16">
        <f t="shared" si="17"/>
        <v>0</v>
      </c>
      <c r="N79" s="16">
        <v>0</v>
      </c>
      <c r="O79" s="16">
        <f t="shared" si="18"/>
        <v>0</v>
      </c>
      <c r="P79" s="33">
        <v>0</v>
      </c>
      <c r="Q79" s="34">
        <f t="shared" si="19"/>
        <v>0</v>
      </c>
      <c r="R79" s="35">
        <f t="shared" si="20"/>
        <v>0</v>
      </c>
      <c r="S79" s="36">
        <f t="shared" si="21"/>
        <v>0</v>
      </c>
      <c r="T79" s="64"/>
      <c r="U79" s="64"/>
      <c r="V79" s="64"/>
    </row>
    <row r="80" spans="1:22" ht="18.75">
      <c r="A80" s="13">
        <v>118</v>
      </c>
      <c r="B80" s="13">
        <v>2018112397</v>
      </c>
      <c r="C80" s="222" t="s">
        <v>342</v>
      </c>
      <c r="D80" s="222" t="s">
        <v>290</v>
      </c>
      <c r="E80" s="16">
        <v>0</v>
      </c>
      <c r="F80" s="16">
        <v>0</v>
      </c>
      <c r="G80" s="374">
        <v>0</v>
      </c>
      <c r="H80" s="374">
        <v>0</v>
      </c>
      <c r="I80" s="374">
        <v>0</v>
      </c>
      <c r="J80" s="57" t="s">
        <v>187</v>
      </c>
      <c r="K80" s="18">
        <f t="shared" si="16"/>
        <v>0</v>
      </c>
      <c r="L80" s="16">
        <f t="shared" si="22"/>
        <v>0</v>
      </c>
      <c r="M80" s="16">
        <f t="shared" si="17"/>
        <v>0</v>
      </c>
      <c r="N80" s="16">
        <v>0</v>
      </c>
      <c r="O80" s="16">
        <f t="shared" si="18"/>
        <v>0</v>
      </c>
      <c r="P80" s="33">
        <v>0</v>
      </c>
      <c r="Q80" s="34">
        <f t="shared" si="19"/>
        <v>0</v>
      </c>
      <c r="R80" s="35">
        <f t="shared" si="20"/>
        <v>0</v>
      </c>
      <c r="S80" s="36">
        <f t="shared" si="21"/>
        <v>0</v>
      </c>
      <c r="T80" s="64"/>
      <c r="U80" s="64"/>
      <c r="V80" s="86"/>
    </row>
    <row r="81" spans="1:22" ht="18.75">
      <c r="A81" s="13">
        <v>127</v>
      </c>
      <c r="B81" s="13">
        <v>615908706</v>
      </c>
      <c r="C81" s="222" t="s">
        <v>364</v>
      </c>
      <c r="D81" s="224" t="s">
        <v>240</v>
      </c>
      <c r="E81" s="16">
        <v>0</v>
      </c>
      <c r="F81" s="16">
        <v>0</v>
      </c>
      <c r="G81" s="374">
        <v>0</v>
      </c>
      <c r="H81" s="374">
        <v>0</v>
      </c>
      <c r="I81" s="374">
        <v>0</v>
      </c>
      <c r="J81" s="57" t="s">
        <v>187</v>
      </c>
      <c r="K81" s="18">
        <f t="shared" si="16"/>
        <v>0</v>
      </c>
      <c r="L81" s="16">
        <f t="shared" si="22"/>
        <v>0</v>
      </c>
      <c r="M81" s="16">
        <f t="shared" si="17"/>
        <v>0</v>
      </c>
      <c r="N81" s="16">
        <v>0</v>
      </c>
      <c r="O81" s="16">
        <f t="shared" si="18"/>
        <v>0</v>
      </c>
      <c r="P81" s="33">
        <v>0</v>
      </c>
      <c r="Q81" s="34">
        <f t="shared" si="19"/>
        <v>0</v>
      </c>
      <c r="R81" s="35">
        <f t="shared" si="20"/>
        <v>0</v>
      </c>
      <c r="S81" s="36">
        <f t="shared" si="21"/>
        <v>0</v>
      </c>
      <c r="T81" s="64"/>
      <c r="U81" s="64"/>
      <c r="V81" s="67"/>
    </row>
    <row r="82" spans="1:22" ht="18.75">
      <c r="A82" s="13">
        <v>155</v>
      </c>
      <c r="B82" s="13">
        <v>1532576874</v>
      </c>
      <c r="C82" s="222" t="s">
        <v>368</v>
      </c>
      <c r="D82" s="222" t="s">
        <v>283</v>
      </c>
      <c r="E82" s="16">
        <v>0</v>
      </c>
      <c r="F82" s="16">
        <v>0</v>
      </c>
      <c r="G82" s="374">
        <v>0</v>
      </c>
      <c r="H82" s="374">
        <v>0</v>
      </c>
      <c r="I82" s="374">
        <v>0</v>
      </c>
      <c r="J82" s="57" t="s">
        <v>187</v>
      </c>
      <c r="K82" s="18">
        <f t="shared" si="16"/>
        <v>0</v>
      </c>
      <c r="L82" s="16">
        <f t="shared" si="22"/>
        <v>0</v>
      </c>
      <c r="M82" s="16">
        <f t="shared" si="17"/>
        <v>0</v>
      </c>
      <c r="N82" s="16">
        <v>0</v>
      </c>
      <c r="O82" s="16">
        <f t="shared" si="18"/>
        <v>0</v>
      </c>
      <c r="P82" s="33">
        <v>0</v>
      </c>
      <c r="Q82" s="34">
        <f t="shared" si="19"/>
        <v>0</v>
      </c>
      <c r="R82" s="35">
        <f t="shared" si="20"/>
        <v>0</v>
      </c>
      <c r="S82" s="36">
        <f t="shared" si="21"/>
        <v>0</v>
      </c>
    </row>
    <row r="83" spans="1:22" ht="18.75">
      <c r="A83" s="13">
        <v>164</v>
      </c>
      <c r="B83" s="13">
        <v>1005320430</v>
      </c>
      <c r="C83" s="222" t="s">
        <v>294</v>
      </c>
      <c r="D83" s="335"/>
      <c r="E83" s="16">
        <v>0</v>
      </c>
      <c r="F83" s="16">
        <v>0</v>
      </c>
      <c r="G83" s="374">
        <v>0</v>
      </c>
      <c r="H83" s="374">
        <v>0</v>
      </c>
      <c r="I83" s="374">
        <v>0</v>
      </c>
      <c r="J83" s="57" t="s">
        <v>187</v>
      </c>
      <c r="K83" s="18">
        <f t="shared" si="16"/>
        <v>0</v>
      </c>
      <c r="L83" s="16">
        <f t="shared" si="22"/>
        <v>0</v>
      </c>
      <c r="M83" s="16">
        <f t="shared" si="17"/>
        <v>0</v>
      </c>
      <c r="N83" s="16">
        <v>0</v>
      </c>
      <c r="O83" s="16">
        <f t="shared" si="18"/>
        <v>0</v>
      </c>
      <c r="P83" s="33">
        <v>0</v>
      </c>
      <c r="Q83" s="34">
        <f t="shared" si="19"/>
        <v>0</v>
      </c>
      <c r="R83" s="35">
        <f t="shared" si="20"/>
        <v>0</v>
      </c>
      <c r="S83" s="36">
        <f t="shared" si="21"/>
        <v>0</v>
      </c>
    </row>
    <row r="84" spans="1:22" ht="18.75">
      <c r="A84" s="13">
        <v>169</v>
      </c>
      <c r="B84" s="13">
        <v>1280938546</v>
      </c>
      <c r="C84" s="222" t="s">
        <v>370</v>
      </c>
      <c r="D84" s="335"/>
      <c r="E84" s="16">
        <v>0</v>
      </c>
      <c r="F84" s="16">
        <v>0</v>
      </c>
      <c r="G84" s="374">
        <v>0</v>
      </c>
      <c r="H84" s="374">
        <v>0</v>
      </c>
      <c r="I84" s="374">
        <v>0</v>
      </c>
      <c r="J84" s="57" t="s">
        <v>187</v>
      </c>
      <c r="K84" s="18">
        <f t="shared" si="16"/>
        <v>0</v>
      </c>
      <c r="L84" s="16">
        <f t="shared" si="22"/>
        <v>0</v>
      </c>
      <c r="M84" s="16">
        <f t="shared" si="17"/>
        <v>0</v>
      </c>
      <c r="N84" s="16">
        <v>0</v>
      </c>
      <c r="O84" s="16">
        <f t="shared" si="18"/>
        <v>0</v>
      </c>
      <c r="P84" s="33">
        <v>0</v>
      </c>
      <c r="Q84" s="34">
        <f t="shared" si="19"/>
        <v>0</v>
      </c>
      <c r="R84" s="35">
        <f t="shared" si="20"/>
        <v>0</v>
      </c>
      <c r="S84" s="36">
        <f t="shared" si="21"/>
        <v>0</v>
      </c>
    </row>
    <row r="85" spans="1:22" ht="18.75">
      <c r="A85" s="13">
        <v>170</v>
      </c>
      <c r="B85" s="13">
        <v>1659068972</v>
      </c>
      <c r="C85" s="222" t="s">
        <v>320</v>
      </c>
      <c r="D85" s="334"/>
      <c r="E85" s="16">
        <v>0</v>
      </c>
      <c r="F85" s="16">
        <v>0</v>
      </c>
      <c r="G85" s="374">
        <v>0</v>
      </c>
      <c r="H85" s="374">
        <v>0</v>
      </c>
      <c r="I85" s="374">
        <v>0</v>
      </c>
      <c r="J85" s="57" t="s">
        <v>187</v>
      </c>
      <c r="K85" s="18">
        <f t="shared" si="16"/>
        <v>0</v>
      </c>
      <c r="L85" s="16">
        <f t="shared" si="22"/>
        <v>0</v>
      </c>
      <c r="M85" s="16">
        <f t="shared" si="17"/>
        <v>0</v>
      </c>
      <c r="N85" s="16">
        <v>0</v>
      </c>
      <c r="O85" s="16">
        <f t="shared" si="18"/>
        <v>0</v>
      </c>
      <c r="P85" s="33">
        <v>0</v>
      </c>
      <c r="Q85" s="34">
        <f t="shared" si="19"/>
        <v>0</v>
      </c>
      <c r="R85" s="35">
        <f t="shared" si="20"/>
        <v>0</v>
      </c>
      <c r="S85" s="36">
        <f t="shared" si="21"/>
        <v>0</v>
      </c>
    </row>
    <row r="86" spans="1:22" ht="18.75">
      <c r="A86" s="13">
        <v>173</v>
      </c>
      <c r="B86" s="13">
        <v>1106175185</v>
      </c>
      <c r="C86" s="222" t="s">
        <v>329</v>
      </c>
      <c r="D86" s="334"/>
      <c r="E86" s="16">
        <v>0</v>
      </c>
      <c r="F86" s="16">
        <v>0</v>
      </c>
      <c r="G86" s="374">
        <v>0</v>
      </c>
      <c r="H86" s="374">
        <v>0</v>
      </c>
      <c r="I86" s="374">
        <v>0</v>
      </c>
      <c r="J86" s="57" t="s">
        <v>187</v>
      </c>
      <c r="K86" s="18">
        <f t="shared" si="16"/>
        <v>0</v>
      </c>
      <c r="L86" s="16">
        <f t="shared" si="22"/>
        <v>0</v>
      </c>
      <c r="M86" s="16">
        <f t="shared" si="17"/>
        <v>0</v>
      </c>
      <c r="N86" s="16">
        <v>0</v>
      </c>
      <c r="O86" s="16">
        <f t="shared" si="18"/>
        <v>0</v>
      </c>
      <c r="P86" s="33">
        <v>0</v>
      </c>
      <c r="Q86" s="34">
        <f t="shared" si="19"/>
        <v>0</v>
      </c>
      <c r="R86" s="35">
        <f t="shared" si="20"/>
        <v>0</v>
      </c>
      <c r="S86" s="36">
        <f t="shared" si="21"/>
        <v>0</v>
      </c>
    </row>
    <row r="87" spans="1:22" ht="18.75">
      <c r="A87" s="13">
        <v>176</v>
      </c>
      <c r="B87" s="13">
        <v>128748910</v>
      </c>
      <c r="C87" s="222" t="s">
        <v>328</v>
      </c>
      <c r="D87" s="334"/>
      <c r="E87" s="16">
        <v>0</v>
      </c>
      <c r="F87" s="16">
        <v>0</v>
      </c>
      <c r="G87" s="374">
        <v>0</v>
      </c>
      <c r="H87" s="374">
        <v>0</v>
      </c>
      <c r="I87" s="374">
        <v>0</v>
      </c>
      <c r="J87" s="57" t="s">
        <v>187</v>
      </c>
      <c r="K87" s="18">
        <f t="shared" si="16"/>
        <v>0</v>
      </c>
      <c r="L87" s="16">
        <f t="shared" si="22"/>
        <v>0</v>
      </c>
      <c r="M87" s="16">
        <f t="shared" si="17"/>
        <v>0</v>
      </c>
      <c r="N87" s="16">
        <v>0</v>
      </c>
      <c r="O87" s="16">
        <f t="shared" si="18"/>
        <v>0</v>
      </c>
      <c r="P87" s="33">
        <v>0</v>
      </c>
      <c r="Q87" s="34">
        <f t="shared" si="19"/>
        <v>0</v>
      </c>
      <c r="R87" s="35">
        <f t="shared" si="20"/>
        <v>0</v>
      </c>
      <c r="S87" s="36">
        <f t="shared" si="21"/>
        <v>0</v>
      </c>
    </row>
    <row r="88" spans="1:22" ht="18.75">
      <c r="A88" s="13">
        <v>181</v>
      </c>
      <c r="B88" s="13">
        <v>1467442697</v>
      </c>
      <c r="C88" s="222" t="s">
        <v>341</v>
      </c>
      <c r="D88" s="334"/>
      <c r="E88" s="16">
        <v>0</v>
      </c>
      <c r="F88" s="16">
        <v>0</v>
      </c>
      <c r="G88" s="374">
        <v>0</v>
      </c>
      <c r="H88" s="374">
        <v>0</v>
      </c>
      <c r="I88" s="374">
        <v>0</v>
      </c>
      <c r="J88" s="57" t="s">
        <v>187</v>
      </c>
      <c r="K88" s="18">
        <f t="shared" si="16"/>
        <v>0</v>
      </c>
      <c r="L88" s="16">
        <f t="shared" si="22"/>
        <v>0</v>
      </c>
      <c r="M88" s="16">
        <f t="shared" si="17"/>
        <v>0</v>
      </c>
      <c r="N88" s="16">
        <v>0</v>
      </c>
      <c r="O88" s="16">
        <f t="shared" si="18"/>
        <v>0</v>
      </c>
      <c r="P88" s="33">
        <v>0</v>
      </c>
      <c r="Q88" s="34">
        <f t="shared" si="19"/>
        <v>0</v>
      </c>
      <c r="R88" s="35">
        <f t="shared" si="20"/>
        <v>0</v>
      </c>
      <c r="S88" s="36">
        <f t="shared" si="21"/>
        <v>0</v>
      </c>
    </row>
    <row r="89" spans="1:22" ht="18.75">
      <c r="A89" s="13">
        <v>180</v>
      </c>
      <c r="B89" s="13">
        <v>24633249</v>
      </c>
      <c r="C89" s="223" t="s">
        <v>339</v>
      </c>
      <c r="D89" s="334"/>
      <c r="E89" s="16">
        <v>0</v>
      </c>
      <c r="F89" s="16">
        <v>0</v>
      </c>
      <c r="G89" s="374">
        <v>0</v>
      </c>
      <c r="H89" s="374">
        <v>0</v>
      </c>
      <c r="I89" s="374">
        <v>0</v>
      </c>
      <c r="J89" s="57" t="s">
        <v>187</v>
      </c>
      <c r="K89" s="18">
        <f t="shared" si="16"/>
        <v>0</v>
      </c>
      <c r="L89" s="16">
        <f t="shared" si="22"/>
        <v>0</v>
      </c>
      <c r="M89" s="16">
        <f t="shared" si="17"/>
        <v>0</v>
      </c>
      <c r="N89" s="16">
        <v>0</v>
      </c>
      <c r="O89" s="16">
        <f t="shared" si="18"/>
        <v>0</v>
      </c>
      <c r="P89" s="33">
        <v>-3.125</v>
      </c>
      <c r="Q89" s="34">
        <f t="shared" si="19"/>
        <v>-3.125</v>
      </c>
      <c r="R89" s="35">
        <f t="shared" si="20"/>
        <v>0</v>
      </c>
      <c r="S89" s="36">
        <f t="shared" si="21"/>
        <v>-3.125</v>
      </c>
    </row>
  </sheetData>
  <autoFilter ref="A4:V89" xr:uid="{00000000-0009-0000-0000-00002E000000}">
    <sortState xmlns:xlrd2="http://schemas.microsoft.com/office/spreadsheetml/2017/richdata2" ref="A5:V89">
      <sortCondition descending="1" ref="Q4:Q89"/>
    </sortState>
  </autoFilter>
  <mergeCells count="5">
    <mergeCell ref="A1:S1"/>
    <mergeCell ref="A2:S2"/>
    <mergeCell ref="A3:D3"/>
    <mergeCell ref="J3:S3"/>
    <mergeCell ref="G3:I3"/>
  </mergeCells>
  <phoneticPr fontId="22" type="noConversion"/>
  <conditionalFormatting sqref="N5:N79 E5:I89">
    <cfRule type="cellIs" dxfId="59" priority="2" operator="lessThan">
      <formula>1</formula>
    </cfRule>
  </conditionalFormatting>
  <conditionalFormatting sqref="N80:N89">
    <cfRule type="cellIs" dxfId="58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E86B-F36A-4E75-A37A-99D21FC2DB30}">
  <sheetPr codeName="Sheet71" filterMode="1"/>
  <dimension ref="A1:AB94"/>
  <sheetViews>
    <sheetView topLeftCell="A47" zoomScale="85" zoomScaleNormal="85" workbookViewId="0">
      <selection activeCell="S5" sqref="S5:S78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5.75" style="4" customWidth="1"/>
    <col min="8" max="8" width="5.875" style="4" customWidth="1"/>
    <col min="9" max="9" width="5.75" style="4" customWidth="1"/>
    <col min="10" max="10" width="20" style="4" customWidth="1"/>
    <col min="11" max="11" width="9" style="4" customWidth="1"/>
    <col min="12" max="12" width="12.125" style="4" customWidth="1"/>
    <col min="13" max="13" width="11.375" style="4" customWidth="1"/>
    <col min="14" max="14" width="10" style="4" customWidth="1"/>
    <col min="15" max="15" width="9" style="4" customWidth="1"/>
    <col min="16" max="16" width="11.125" style="4" customWidth="1"/>
    <col min="17" max="17" width="10.5" style="4" customWidth="1"/>
    <col min="18" max="18" width="9.25" style="4" customWidth="1"/>
    <col min="19" max="19" width="12.625" style="4" customWidth="1"/>
    <col min="20" max="22" width="11.125" style="37" customWidth="1"/>
    <col min="23" max="23" width="30.5" customWidth="1"/>
  </cols>
  <sheetData>
    <row r="1" spans="1:28" ht="36.6" customHeight="1">
      <c r="A1" s="587" t="str">
        <f>CONCATENATE("157区 活动中心",X15,"年",X16,"月",X17,"日","分包贡献明细"," 统计：一二三")</f>
        <v>157区 活动中心2021年1月30日分包贡献明细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370"/>
      <c r="U1" s="370"/>
      <c r="V1" s="370"/>
      <c r="W1" s="38" t="s">
        <v>104</v>
      </c>
      <c r="X1" s="5">
        <v>59</v>
      </c>
      <c r="Y1" s="3"/>
      <c r="Z1" s="3"/>
      <c r="AA1" s="3"/>
      <c r="AB1" s="3"/>
    </row>
    <row r="2" spans="1:28" ht="135" customHeight="1">
      <c r="A2" s="590" t="s">
        <v>441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371"/>
      <c r="U2" s="371"/>
      <c r="V2" s="371"/>
      <c r="W2" s="39" t="s">
        <v>1</v>
      </c>
      <c r="X2" s="40" t="s">
        <v>105</v>
      </c>
      <c r="Y2" s="41" t="s">
        <v>106</v>
      </c>
      <c r="Z2" s="41" t="s">
        <v>107</v>
      </c>
      <c r="AA2" s="41" t="s">
        <v>350</v>
      </c>
      <c r="AB2" s="42" t="s">
        <v>108</v>
      </c>
    </row>
    <row r="3" spans="1:28" ht="20.25">
      <c r="A3" s="584" t="s">
        <v>162</v>
      </c>
      <c r="B3" s="584"/>
      <c r="C3" s="584"/>
      <c r="D3" s="584"/>
      <c r="E3" s="372" t="s">
        <v>114</v>
      </c>
      <c r="F3" s="373" t="s">
        <v>252</v>
      </c>
      <c r="G3" s="601" t="s">
        <v>435</v>
      </c>
      <c r="H3" s="601"/>
      <c r="I3" s="601"/>
      <c r="J3" s="597" t="s">
        <v>164</v>
      </c>
      <c r="K3" s="598"/>
      <c r="L3" s="598"/>
      <c r="M3" s="598"/>
      <c r="N3" s="598"/>
      <c r="O3" s="598"/>
      <c r="P3" s="598"/>
      <c r="Q3" s="598"/>
      <c r="R3" s="598"/>
      <c r="S3" s="599"/>
      <c r="T3" s="369"/>
      <c r="U3" s="369"/>
      <c r="V3" s="369"/>
      <c r="W3" s="43" t="s">
        <v>166</v>
      </c>
      <c r="X3" s="44">
        <f>AB3/$X$13</f>
        <v>11.875</v>
      </c>
      <c r="Y3" s="39">
        <v>5</v>
      </c>
      <c r="Z3" s="39">
        <v>7</v>
      </c>
      <c r="AA3" s="39">
        <v>20</v>
      </c>
      <c r="AB3" s="39">
        <v>1900</v>
      </c>
    </row>
    <row r="4" spans="1:28" ht="40.5">
      <c r="A4" s="367" t="s">
        <v>11</v>
      </c>
      <c r="B4" s="368" t="s">
        <v>167</v>
      </c>
      <c r="C4" s="367" t="s">
        <v>12</v>
      </c>
      <c r="D4" s="367" t="s">
        <v>13</v>
      </c>
      <c r="E4" s="11" t="s">
        <v>253</v>
      </c>
      <c r="F4" s="12" t="s">
        <v>424</v>
      </c>
      <c r="G4" s="12" t="s">
        <v>436</v>
      </c>
      <c r="H4" s="12" t="s">
        <v>437</v>
      </c>
      <c r="I4" s="12" t="s">
        <v>438</v>
      </c>
      <c r="J4" s="11" t="s">
        <v>17</v>
      </c>
      <c r="K4" s="11" t="s">
        <v>168</v>
      </c>
      <c r="L4" s="12" t="s">
        <v>255</v>
      </c>
      <c r="M4" s="12" t="s">
        <v>440</v>
      </c>
      <c r="N4" s="12" t="s">
        <v>264</v>
      </c>
      <c r="O4" s="31" t="s">
        <v>170</v>
      </c>
      <c r="P4" s="368" t="s">
        <v>171</v>
      </c>
      <c r="Q4" s="32" t="s">
        <v>23</v>
      </c>
      <c r="R4" s="368" t="s">
        <v>22</v>
      </c>
      <c r="S4" s="368" t="s">
        <v>172</v>
      </c>
      <c r="T4" s="368" t="s">
        <v>115</v>
      </c>
      <c r="U4" s="368" t="s">
        <v>116</v>
      </c>
      <c r="V4" s="368" t="s">
        <v>9</v>
      </c>
      <c r="W4" s="45" t="s">
        <v>173</v>
      </c>
      <c r="X4" s="44">
        <f>AB4/$X$13</f>
        <v>9.6875</v>
      </c>
      <c r="Y4" s="39">
        <v>4</v>
      </c>
      <c r="Z4" s="39">
        <v>6</v>
      </c>
      <c r="AA4" s="39">
        <v>15</v>
      </c>
      <c r="AB4" s="39">
        <v>1550</v>
      </c>
    </row>
    <row r="5" spans="1:28" s="1" customFormat="1" ht="18.75">
      <c r="A5" s="13">
        <v>178</v>
      </c>
      <c r="B5" s="13">
        <v>1059185275</v>
      </c>
      <c r="C5" s="222" t="s">
        <v>372</v>
      </c>
      <c r="D5" s="334"/>
      <c r="E5" s="16">
        <v>3</v>
      </c>
      <c r="F5" s="16">
        <v>1</v>
      </c>
      <c r="G5" s="374">
        <v>0</v>
      </c>
      <c r="H5" s="374">
        <v>1</v>
      </c>
      <c r="I5" s="374">
        <v>1</v>
      </c>
      <c r="J5" s="43" t="s">
        <v>166</v>
      </c>
      <c r="K5" s="18">
        <f t="shared" ref="K5:K36" si="0">E5+IF(E5&gt;2,(E5-2)*0.5,0)</f>
        <v>3.5</v>
      </c>
      <c r="L5" s="16">
        <f>F5*$X$14</f>
        <v>1.2</v>
      </c>
      <c r="M5" s="16">
        <f t="shared" ref="M5:M36" si="1">SUM(G5:I5)*$X$18</f>
        <v>0.8</v>
      </c>
      <c r="N5" s="16">
        <v>0</v>
      </c>
      <c r="O5" s="16">
        <f t="shared" ref="O5:O36" si="2">SUM(L5+K5+N5+M5)</f>
        <v>5.5</v>
      </c>
      <c r="P5" s="33">
        <v>16.974999999999994</v>
      </c>
      <c r="Q5" s="34">
        <f t="shared" ref="Q5:Q36" si="3">O5+P5</f>
        <v>22.474999999999994</v>
      </c>
      <c r="R5" s="35">
        <f t="shared" ref="R5:R15" si="4">VLOOKUP(J5,$W$3:$X$10,2,FALSE)</f>
        <v>11.875</v>
      </c>
      <c r="S5" s="36">
        <f t="shared" ref="S5:S36" si="5">Q5-R5</f>
        <v>10.599999999999994</v>
      </c>
      <c r="T5" s="4"/>
      <c r="U5" s="4"/>
      <c r="V5" s="4"/>
      <c r="W5" s="23" t="s">
        <v>175</v>
      </c>
      <c r="X5" s="44">
        <f>AB5/$X$13</f>
        <v>7.5</v>
      </c>
      <c r="Y5" s="46">
        <v>3</v>
      </c>
      <c r="Z5" s="46">
        <v>5</v>
      </c>
      <c r="AA5" s="46">
        <v>10</v>
      </c>
      <c r="AB5" s="46">
        <v>1200</v>
      </c>
    </row>
    <row r="6" spans="1:28" s="1" customFormat="1" ht="20.25">
      <c r="A6" s="13">
        <v>213</v>
      </c>
      <c r="B6" s="13">
        <v>311361673</v>
      </c>
      <c r="C6" s="222" t="s">
        <v>349</v>
      </c>
      <c r="D6" s="2"/>
      <c r="E6" s="16">
        <v>3</v>
      </c>
      <c r="F6" s="16">
        <v>1</v>
      </c>
      <c r="G6" s="374">
        <v>0</v>
      </c>
      <c r="H6" s="374">
        <v>0</v>
      </c>
      <c r="I6" s="374">
        <v>0</v>
      </c>
      <c r="J6" s="43" t="s">
        <v>166</v>
      </c>
      <c r="K6" s="18">
        <f t="shared" si="0"/>
        <v>3.5</v>
      </c>
      <c r="L6" s="16">
        <f>F6*$X$14</f>
        <v>1.2</v>
      </c>
      <c r="M6" s="16">
        <f t="shared" si="1"/>
        <v>0</v>
      </c>
      <c r="N6" s="16">
        <v>0</v>
      </c>
      <c r="O6" s="16">
        <f t="shared" si="2"/>
        <v>4.7</v>
      </c>
      <c r="P6" s="33">
        <v>16.649999999999991</v>
      </c>
      <c r="Q6" s="34">
        <f t="shared" si="3"/>
        <v>21.349999999999991</v>
      </c>
      <c r="R6" s="35">
        <f t="shared" si="4"/>
        <v>11.875</v>
      </c>
      <c r="S6" s="36">
        <f t="shared" si="5"/>
        <v>9.4749999999999908</v>
      </c>
      <c r="T6" s="4"/>
      <c r="U6" s="4"/>
      <c r="V6" s="4"/>
      <c r="W6" s="23"/>
      <c r="X6" s="44"/>
      <c r="Y6" s="46"/>
      <c r="Z6" s="46"/>
      <c r="AA6" s="46"/>
      <c r="AB6" s="46"/>
    </row>
    <row r="7" spans="1:28" s="1" customFormat="1" ht="20.25">
      <c r="A7" s="14">
        <v>49</v>
      </c>
      <c r="B7" s="13">
        <v>311361673</v>
      </c>
      <c r="C7" s="223" t="s">
        <v>442</v>
      </c>
      <c r="D7" s="336" t="s">
        <v>95</v>
      </c>
      <c r="E7" s="16">
        <v>3</v>
      </c>
      <c r="F7" s="16">
        <v>1</v>
      </c>
      <c r="G7" s="374">
        <v>1</v>
      </c>
      <c r="H7" s="374">
        <v>1</v>
      </c>
      <c r="I7" s="374">
        <v>1</v>
      </c>
      <c r="J7" s="43" t="s">
        <v>166</v>
      </c>
      <c r="K7" s="18">
        <f t="shared" si="0"/>
        <v>3.5</v>
      </c>
      <c r="L7" s="16">
        <f>IF(F7&gt;0,1,0)*$X$14</f>
        <v>1.2</v>
      </c>
      <c r="M7" s="16">
        <f t="shared" si="1"/>
        <v>1.2000000000000002</v>
      </c>
      <c r="N7" s="16">
        <v>0</v>
      </c>
      <c r="O7" s="16">
        <f t="shared" si="2"/>
        <v>5.9</v>
      </c>
      <c r="P7" s="33">
        <v>14.975000000000001</v>
      </c>
      <c r="Q7" s="34">
        <f t="shared" si="3"/>
        <v>20.875</v>
      </c>
      <c r="R7" s="35">
        <f t="shared" si="4"/>
        <v>11.875</v>
      </c>
      <c r="S7" s="36">
        <f t="shared" si="5"/>
        <v>9</v>
      </c>
      <c r="T7" s="18"/>
      <c r="U7" s="18"/>
      <c r="V7" s="18"/>
      <c r="W7" s="19" t="s">
        <v>333</v>
      </c>
      <c r="X7" s="44">
        <f>AB7/$X$13</f>
        <v>8.125</v>
      </c>
      <c r="Y7" s="46">
        <v>4</v>
      </c>
      <c r="Z7" s="46">
        <v>5</v>
      </c>
      <c r="AA7" s="46"/>
      <c r="AB7" s="46">
        <v>1300</v>
      </c>
    </row>
    <row r="8" spans="1:28" s="1" customFormat="1" ht="20.25">
      <c r="A8" s="13">
        <v>220</v>
      </c>
      <c r="B8" s="13">
        <v>353335311</v>
      </c>
      <c r="C8" s="222" t="s">
        <v>427</v>
      </c>
      <c r="D8" s="224"/>
      <c r="E8" s="16">
        <v>3</v>
      </c>
      <c r="F8" s="16">
        <v>1</v>
      </c>
      <c r="G8" s="374">
        <v>0</v>
      </c>
      <c r="H8" s="374">
        <v>0</v>
      </c>
      <c r="I8" s="374">
        <v>0</v>
      </c>
      <c r="J8" s="43" t="s">
        <v>166</v>
      </c>
      <c r="K8" s="18">
        <f t="shared" si="0"/>
        <v>3.5</v>
      </c>
      <c r="L8" s="16">
        <f t="shared" ref="L8:L39" si="6">F8*$X$14</f>
        <v>1.2</v>
      </c>
      <c r="M8" s="16">
        <f t="shared" si="1"/>
        <v>0</v>
      </c>
      <c r="N8" s="16">
        <v>0</v>
      </c>
      <c r="O8" s="16">
        <f t="shared" si="2"/>
        <v>4.7</v>
      </c>
      <c r="P8" s="33">
        <v>16.037304687499997</v>
      </c>
      <c r="Q8" s="34">
        <f t="shared" si="3"/>
        <v>20.737304687499996</v>
      </c>
      <c r="R8" s="35">
        <f t="shared" si="4"/>
        <v>11.875</v>
      </c>
      <c r="S8" s="36">
        <f t="shared" si="5"/>
        <v>8.8623046874999964</v>
      </c>
      <c r="T8" s="4"/>
      <c r="U8" s="4"/>
      <c r="V8" s="4"/>
      <c r="W8" s="22" t="s">
        <v>334</v>
      </c>
      <c r="X8" s="44">
        <f>AB8/$X$13</f>
        <v>6.25</v>
      </c>
      <c r="Y8" s="46">
        <v>3</v>
      </c>
      <c r="Z8" s="46">
        <v>4</v>
      </c>
      <c r="AA8" s="46"/>
      <c r="AB8" s="46">
        <v>1000</v>
      </c>
    </row>
    <row r="9" spans="1:28" s="1" customFormat="1" ht="18.75">
      <c r="A9" s="14">
        <v>5</v>
      </c>
      <c r="B9" s="13">
        <v>1044399218</v>
      </c>
      <c r="C9" s="222" t="s">
        <v>352</v>
      </c>
      <c r="D9" s="222" t="s">
        <v>39</v>
      </c>
      <c r="E9" s="16">
        <v>3</v>
      </c>
      <c r="F9" s="16">
        <v>1</v>
      </c>
      <c r="G9" s="374">
        <v>0</v>
      </c>
      <c r="H9" s="374">
        <v>0</v>
      </c>
      <c r="I9" s="374">
        <v>0</v>
      </c>
      <c r="J9" s="43" t="s">
        <v>166</v>
      </c>
      <c r="K9" s="18">
        <f t="shared" si="0"/>
        <v>3.5</v>
      </c>
      <c r="L9" s="16">
        <f t="shared" si="6"/>
        <v>1.2</v>
      </c>
      <c r="M9" s="16">
        <f t="shared" si="1"/>
        <v>0</v>
      </c>
      <c r="N9" s="16">
        <v>0</v>
      </c>
      <c r="O9" s="16">
        <f t="shared" si="2"/>
        <v>4.7</v>
      </c>
      <c r="P9" s="33">
        <v>15.849999999999994</v>
      </c>
      <c r="Q9" s="34">
        <f t="shared" si="3"/>
        <v>20.549999999999994</v>
      </c>
      <c r="R9" s="35">
        <f t="shared" si="4"/>
        <v>11.875</v>
      </c>
      <c r="S9" s="36">
        <f t="shared" si="5"/>
        <v>8.6749999999999936</v>
      </c>
      <c r="T9" s="18"/>
      <c r="U9" s="18"/>
      <c r="V9" s="18"/>
      <c r="W9" s="23" t="s">
        <v>335</v>
      </c>
      <c r="X9" s="44">
        <f>AB9/$X$13</f>
        <v>4.375</v>
      </c>
      <c r="Y9" s="46">
        <v>2</v>
      </c>
      <c r="Z9" s="46">
        <v>3</v>
      </c>
      <c r="AA9" s="46"/>
      <c r="AB9" s="46">
        <v>700</v>
      </c>
    </row>
    <row r="10" spans="1:28" s="1" customFormat="1" ht="18.75">
      <c r="A10" s="13">
        <v>216</v>
      </c>
      <c r="B10" s="13">
        <v>395700385</v>
      </c>
      <c r="C10" s="222" t="s">
        <v>419</v>
      </c>
      <c r="D10" s="2"/>
      <c r="E10" s="16">
        <v>2</v>
      </c>
      <c r="F10" s="16">
        <v>1</v>
      </c>
      <c r="G10" s="374">
        <v>0</v>
      </c>
      <c r="H10" s="374">
        <v>0</v>
      </c>
      <c r="I10" s="374">
        <v>0</v>
      </c>
      <c r="J10" s="43" t="s">
        <v>166</v>
      </c>
      <c r="K10" s="18">
        <f t="shared" si="0"/>
        <v>2</v>
      </c>
      <c r="L10" s="16">
        <f t="shared" si="6"/>
        <v>1.2</v>
      </c>
      <c r="M10" s="16">
        <f t="shared" si="1"/>
        <v>0</v>
      </c>
      <c r="N10" s="16">
        <v>0</v>
      </c>
      <c r="O10" s="16">
        <f t="shared" si="2"/>
        <v>3.2</v>
      </c>
      <c r="P10" s="33">
        <v>16.781451612903222</v>
      </c>
      <c r="Q10" s="34">
        <f t="shared" si="3"/>
        <v>19.981451612903221</v>
      </c>
      <c r="R10" s="35">
        <f t="shared" si="4"/>
        <v>11.875</v>
      </c>
      <c r="S10" s="36">
        <f t="shared" si="5"/>
        <v>8.1064516129032214</v>
      </c>
      <c r="T10" s="4"/>
      <c r="U10" s="4"/>
      <c r="V10" s="4"/>
      <c r="W10" s="49" t="s">
        <v>187</v>
      </c>
      <c r="X10" s="2">
        <v>0</v>
      </c>
      <c r="Y10" s="2"/>
      <c r="Z10" s="2"/>
      <c r="AA10" s="2"/>
      <c r="AB10" s="2"/>
    </row>
    <row r="11" spans="1:28" s="1" customFormat="1" ht="18.75">
      <c r="A11" s="13">
        <v>187</v>
      </c>
      <c r="B11" s="13">
        <v>1241038267</v>
      </c>
      <c r="C11" s="222" t="s">
        <v>378</v>
      </c>
      <c r="D11" s="334"/>
      <c r="E11" s="16">
        <v>2</v>
      </c>
      <c r="F11" s="16">
        <v>1</v>
      </c>
      <c r="G11" s="374">
        <v>0</v>
      </c>
      <c r="H11" s="374">
        <v>0</v>
      </c>
      <c r="I11" s="374">
        <v>0</v>
      </c>
      <c r="J11" s="43" t="s">
        <v>166</v>
      </c>
      <c r="K11" s="18">
        <f t="shared" si="0"/>
        <v>2</v>
      </c>
      <c r="L11" s="16">
        <f t="shared" si="6"/>
        <v>1.2</v>
      </c>
      <c r="M11" s="16">
        <f t="shared" si="1"/>
        <v>0</v>
      </c>
      <c r="N11" s="16">
        <v>0</v>
      </c>
      <c r="O11" s="16">
        <f t="shared" si="2"/>
        <v>3.2</v>
      </c>
      <c r="P11" s="33">
        <v>15.612499999999997</v>
      </c>
      <c r="Q11" s="34">
        <f t="shared" si="3"/>
        <v>18.812499999999996</v>
      </c>
      <c r="R11" s="35">
        <f t="shared" si="4"/>
        <v>11.875</v>
      </c>
      <c r="S11" s="36">
        <f t="shared" si="5"/>
        <v>6.9374999999999964</v>
      </c>
      <c r="T11" s="4"/>
      <c r="U11" s="4"/>
      <c r="V11" s="4"/>
      <c r="W11" s="50"/>
    </row>
    <row r="12" spans="1:28" s="1" customFormat="1" ht="18.75">
      <c r="A12" s="13">
        <v>128</v>
      </c>
      <c r="B12" s="13">
        <v>1214614935</v>
      </c>
      <c r="C12" s="222" t="s">
        <v>365</v>
      </c>
      <c r="D12" s="336" t="s">
        <v>257</v>
      </c>
      <c r="E12" s="16">
        <v>3</v>
      </c>
      <c r="F12" s="16">
        <v>1</v>
      </c>
      <c r="G12" s="374">
        <v>1</v>
      </c>
      <c r="H12" s="374">
        <v>1</v>
      </c>
      <c r="I12" s="374">
        <v>1</v>
      </c>
      <c r="J12" s="43" t="s">
        <v>166</v>
      </c>
      <c r="K12" s="18">
        <f t="shared" si="0"/>
        <v>3.5</v>
      </c>
      <c r="L12" s="16">
        <f t="shared" si="6"/>
        <v>1.2</v>
      </c>
      <c r="M12" s="16">
        <f t="shared" si="1"/>
        <v>1.2000000000000002</v>
      </c>
      <c r="N12" s="16">
        <v>0</v>
      </c>
      <c r="O12" s="16">
        <f t="shared" si="2"/>
        <v>5.9</v>
      </c>
      <c r="P12" s="33">
        <v>12.549499999999991</v>
      </c>
      <c r="Q12" s="34">
        <f t="shared" si="3"/>
        <v>18.449499999999993</v>
      </c>
      <c r="R12" s="35">
        <f t="shared" si="4"/>
        <v>11.875</v>
      </c>
      <c r="S12" s="36">
        <f t="shared" si="5"/>
        <v>6.5744999999999933</v>
      </c>
      <c r="T12" s="18"/>
      <c r="U12" s="18"/>
      <c r="V12" s="47"/>
      <c r="W12" s="51" t="s">
        <v>209</v>
      </c>
      <c r="X12" s="1">
        <v>15000</v>
      </c>
    </row>
    <row r="13" spans="1:28" s="2" customFormat="1" ht="18.75">
      <c r="A13" s="13">
        <v>174</v>
      </c>
      <c r="B13" s="13">
        <v>775720958</v>
      </c>
      <c r="C13" s="222" t="s">
        <v>397</v>
      </c>
      <c r="D13" s="222" t="s">
        <v>327</v>
      </c>
      <c r="E13" s="16">
        <v>3</v>
      </c>
      <c r="F13" s="16">
        <v>1</v>
      </c>
      <c r="G13" s="374">
        <v>0</v>
      </c>
      <c r="H13" s="374">
        <v>0</v>
      </c>
      <c r="I13" s="374">
        <v>0</v>
      </c>
      <c r="J13" s="45" t="s">
        <v>173</v>
      </c>
      <c r="K13" s="18">
        <f t="shared" si="0"/>
        <v>3.5</v>
      </c>
      <c r="L13" s="16">
        <f t="shared" si="6"/>
        <v>1.2</v>
      </c>
      <c r="M13" s="16">
        <f t="shared" si="1"/>
        <v>0</v>
      </c>
      <c r="N13" s="16">
        <v>0</v>
      </c>
      <c r="O13" s="16">
        <f t="shared" si="2"/>
        <v>4.7</v>
      </c>
      <c r="P13" s="33">
        <v>13.612499999999994</v>
      </c>
      <c r="Q13" s="34">
        <f t="shared" si="3"/>
        <v>18.312499999999993</v>
      </c>
      <c r="R13" s="35">
        <f t="shared" si="4"/>
        <v>9.6875</v>
      </c>
      <c r="S13" s="36">
        <f t="shared" si="5"/>
        <v>8.6249999999999929</v>
      </c>
      <c r="T13" s="4"/>
      <c r="U13" s="4"/>
      <c r="V13" s="4"/>
      <c r="W13" s="52" t="s">
        <v>210</v>
      </c>
      <c r="X13" s="53">
        <v>160</v>
      </c>
      <c r="Y13" s="1"/>
      <c r="Z13" s="1"/>
      <c r="AA13" s="1"/>
      <c r="AB13" s="1"/>
    </row>
    <row r="14" spans="1:28" s="2" customFormat="1" ht="18.75">
      <c r="A14" s="13">
        <v>222</v>
      </c>
      <c r="B14" s="13">
        <v>1945277617</v>
      </c>
      <c r="C14" s="222" t="s">
        <v>432</v>
      </c>
      <c r="D14" s="222"/>
      <c r="E14" s="16">
        <v>3</v>
      </c>
      <c r="F14" s="16">
        <v>1</v>
      </c>
      <c r="G14" s="374">
        <v>0</v>
      </c>
      <c r="H14" s="374">
        <v>0</v>
      </c>
      <c r="I14" s="374">
        <v>0</v>
      </c>
      <c r="J14" s="45" t="s">
        <v>173</v>
      </c>
      <c r="K14" s="18">
        <f t="shared" si="0"/>
        <v>3.5</v>
      </c>
      <c r="L14" s="16">
        <f t="shared" si="6"/>
        <v>1.2</v>
      </c>
      <c r="M14" s="16">
        <f t="shared" si="1"/>
        <v>0</v>
      </c>
      <c r="N14" s="16">
        <v>0</v>
      </c>
      <c r="O14" s="16">
        <f t="shared" si="2"/>
        <v>4.7</v>
      </c>
      <c r="P14" s="33">
        <v>13.262727649769577</v>
      </c>
      <c r="Q14" s="34">
        <f t="shared" si="3"/>
        <v>17.962727649769576</v>
      </c>
      <c r="R14" s="35">
        <f t="shared" si="4"/>
        <v>9.6875</v>
      </c>
      <c r="S14" s="36">
        <f t="shared" si="5"/>
        <v>8.275227649769576</v>
      </c>
      <c r="T14" s="4"/>
      <c r="U14" s="4"/>
      <c r="V14" s="4"/>
      <c r="W14" s="54" t="s">
        <v>256</v>
      </c>
      <c r="X14" s="53">
        <v>1.2</v>
      </c>
      <c r="Y14" s="1"/>
      <c r="Z14" s="1"/>
      <c r="AA14" s="1"/>
      <c r="AB14" s="1"/>
    </row>
    <row r="15" spans="1:28" s="2" customFormat="1" ht="18.75">
      <c r="A15" s="13">
        <v>205</v>
      </c>
      <c r="B15" s="13">
        <v>141303545</v>
      </c>
      <c r="C15" s="222" t="s">
        <v>395</v>
      </c>
      <c r="D15" s="334"/>
      <c r="E15" s="16">
        <v>3</v>
      </c>
      <c r="F15" s="16">
        <v>1</v>
      </c>
      <c r="G15" s="374">
        <v>1</v>
      </c>
      <c r="H15" s="374">
        <v>1</v>
      </c>
      <c r="I15" s="374">
        <v>1</v>
      </c>
      <c r="J15" s="45" t="s">
        <v>173</v>
      </c>
      <c r="K15" s="18">
        <f t="shared" si="0"/>
        <v>3.5</v>
      </c>
      <c r="L15" s="16">
        <f t="shared" si="6"/>
        <v>1.2</v>
      </c>
      <c r="M15" s="16">
        <f t="shared" si="1"/>
        <v>1.2000000000000002</v>
      </c>
      <c r="N15" s="16">
        <v>0</v>
      </c>
      <c r="O15" s="16">
        <f t="shared" si="2"/>
        <v>5.9</v>
      </c>
      <c r="P15" s="33">
        <v>11.112499999999994</v>
      </c>
      <c r="Q15" s="34">
        <f t="shared" si="3"/>
        <v>17.012499999999996</v>
      </c>
      <c r="R15" s="35">
        <f t="shared" si="4"/>
        <v>9.6875</v>
      </c>
      <c r="S15" s="36">
        <f t="shared" si="5"/>
        <v>7.3249999999999957</v>
      </c>
      <c r="T15" s="4"/>
      <c r="U15" s="4"/>
      <c r="V15" s="4"/>
      <c r="W15" s="1" t="s">
        <v>212</v>
      </c>
      <c r="X15" s="53">
        <v>2021</v>
      </c>
      <c r="Y15" s="1"/>
      <c r="Z15" s="1"/>
      <c r="AA15" s="1"/>
      <c r="AB15" s="1"/>
    </row>
    <row r="16" spans="1:28" s="2" customFormat="1" ht="18.75">
      <c r="A16" s="13">
        <v>110</v>
      </c>
      <c r="B16" s="13">
        <v>1968703358</v>
      </c>
      <c r="C16" s="222" t="s">
        <v>361</v>
      </c>
      <c r="D16" s="222" t="s">
        <v>239</v>
      </c>
      <c r="E16" s="16">
        <v>3</v>
      </c>
      <c r="F16" s="16">
        <v>1</v>
      </c>
      <c r="G16" s="374">
        <v>0</v>
      </c>
      <c r="H16" s="374">
        <v>0</v>
      </c>
      <c r="I16" s="374">
        <v>0</v>
      </c>
      <c r="J16" s="45" t="s">
        <v>173</v>
      </c>
      <c r="K16" s="18">
        <f t="shared" si="0"/>
        <v>3.5</v>
      </c>
      <c r="L16" s="16">
        <f t="shared" si="6"/>
        <v>1.2</v>
      </c>
      <c r="M16" s="16">
        <f t="shared" si="1"/>
        <v>0</v>
      </c>
      <c r="N16" s="16">
        <v>0</v>
      </c>
      <c r="O16" s="16">
        <f t="shared" si="2"/>
        <v>4.7</v>
      </c>
      <c r="P16" s="33">
        <v>12.112499999999997</v>
      </c>
      <c r="Q16" s="34">
        <f t="shared" si="3"/>
        <v>16.812499999999996</v>
      </c>
      <c r="R16" s="35">
        <f>VLOOKUP(J15,$W$3:$X$10,2,FALSE)</f>
        <v>9.6875</v>
      </c>
      <c r="S16" s="36">
        <f t="shared" si="5"/>
        <v>7.1249999999999964</v>
      </c>
      <c r="T16" s="18"/>
      <c r="U16" s="18"/>
      <c r="V16" s="33"/>
      <c r="W16" s="1" t="s">
        <v>213</v>
      </c>
      <c r="X16" s="53">
        <v>1</v>
      </c>
      <c r="Y16" s="1"/>
      <c r="Z16" s="1"/>
      <c r="AA16" s="1"/>
      <c r="AB16" s="1"/>
    </row>
    <row r="17" spans="1:28" s="2" customFormat="1" ht="18.75" hidden="1">
      <c r="A17" s="13">
        <v>116</v>
      </c>
      <c r="B17" s="13">
        <v>2122596917</v>
      </c>
      <c r="C17" s="222" t="s">
        <v>362</v>
      </c>
      <c r="D17" s="222" t="s">
        <v>217</v>
      </c>
      <c r="E17" s="16">
        <v>0</v>
      </c>
      <c r="F17" s="16">
        <v>1</v>
      </c>
      <c r="G17" s="374">
        <v>0</v>
      </c>
      <c r="H17" s="374">
        <v>0</v>
      </c>
      <c r="I17" s="374">
        <v>1</v>
      </c>
      <c r="J17" s="57" t="s">
        <v>187</v>
      </c>
      <c r="K17" s="18">
        <f t="shared" si="0"/>
        <v>0</v>
      </c>
      <c r="L17" s="16">
        <f t="shared" si="6"/>
        <v>1.2</v>
      </c>
      <c r="M17" s="16">
        <f t="shared" si="1"/>
        <v>0.4</v>
      </c>
      <c r="N17" s="16">
        <v>0</v>
      </c>
      <c r="O17" s="16">
        <f t="shared" si="2"/>
        <v>1.6</v>
      </c>
      <c r="P17" s="33">
        <v>15.212499999999995</v>
      </c>
      <c r="Q17" s="34">
        <f t="shared" si="3"/>
        <v>16.812499999999996</v>
      </c>
      <c r="R17" s="35">
        <f t="shared" ref="R17:R43" si="7">VLOOKUP(J17,$W$3:$X$10,2,FALSE)</f>
        <v>0</v>
      </c>
      <c r="S17" s="36">
        <f t="shared" si="5"/>
        <v>16.812499999999996</v>
      </c>
      <c r="T17" s="18"/>
      <c r="U17" s="18"/>
      <c r="V17" s="48"/>
      <c r="W17" s="1" t="s">
        <v>214</v>
      </c>
      <c r="X17" s="53">
        <v>30</v>
      </c>
      <c r="Y17" s="1"/>
      <c r="Z17" s="1"/>
      <c r="AA17" s="1"/>
      <c r="AB17" s="1"/>
    </row>
    <row r="18" spans="1:28" s="2" customFormat="1" ht="18.75">
      <c r="A18" s="13">
        <v>184</v>
      </c>
      <c r="B18" s="13">
        <v>1814130074</v>
      </c>
      <c r="C18" s="222" t="s">
        <v>375</v>
      </c>
      <c r="D18" s="334"/>
      <c r="E18" s="16">
        <v>3</v>
      </c>
      <c r="F18" s="16">
        <v>1</v>
      </c>
      <c r="G18" s="374">
        <v>1</v>
      </c>
      <c r="H18" s="374">
        <v>0</v>
      </c>
      <c r="I18" s="374">
        <v>1</v>
      </c>
      <c r="J18" s="45" t="s">
        <v>173</v>
      </c>
      <c r="K18" s="18">
        <f t="shared" si="0"/>
        <v>3.5</v>
      </c>
      <c r="L18" s="16">
        <f t="shared" si="6"/>
        <v>1.2</v>
      </c>
      <c r="M18" s="16">
        <f t="shared" si="1"/>
        <v>0.8</v>
      </c>
      <c r="N18" s="16">
        <v>0</v>
      </c>
      <c r="O18" s="16">
        <f t="shared" si="2"/>
        <v>5.5</v>
      </c>
      <c r="P18" s="33">
        <v>11.299999999999994</v>
      </c>
      <c r="Q18" s="34">
        <f t="shared" si="3"/>
        <v>16.799999999999994</v>
      </c>
      <c r="R18" s="35">
        <f t="shared" si="7"/>
        <v>9.6875</v>
      </c>
      <c r="S18" s="36">
        <f t="shared" si="5"/>
        <v>7.1124999999999936</v>
      </c>
      <c r="T18" s="4"/>
      <c r="U18" s="4"/>
      <c r="V18" s="4"/>
      <c r="W18" s="375" t="s">
        <v>439</v>
      </c>
      <c r="X18" s="53">
        <v>0.4</v>
      </c>
      <c r="Y18" s="1"/>
      <c r="Z18" s="1"/>
      <c r="AA18" s="1"/>
      <c r="AB18" s="1"/>
    </row>
    <row r="19" spans="1:28" s="2" customFormat="1" ht="18.75">
      <c r="A19" s="13">
        <v>202</v>
      </c>
      <c r="B19" s="13">
        <v>471245585</v>
      </c>
      <c r="C19" s="222" t="s">
        <v>392</v>
      </c>
      <c r="D19" s="334"/>
      <c r="E19" s="16">
        <v>3</v>
      </c>
      <c r="F19" s="16">
        <v>1</v>
      </c>
      <c r="G19" s="374">
        <v>0</v>
      </c>
      <c r="H19" s="374">
        <v>0</v>
      </c>
      <c r="I19" s="374">
        <v>0</v>
      </c>
      <c r="J19" s="45" t="s">
        <v>173</v>
      </c>
      <c r="K19" s="18">
        <f t="shared" si="0"/>
        <v>3.5</v>
      </c>
      <c r="L19" s="16">
        <f t="shared" si="6"/>
        <v>1.2</v>
      </c>
      <c r="M19" s="16">
        <f t="shared" si="1"/>
        <v>0</v>
      </c>
      <c r="N19" s="16">
        <v>0</v>
      </c>
      <c r="O19" s="16">
        <f t="shared" si="2"/>
        <v>4.7</v>
      </c>
      <c r="P19" s="33">
        <v>12.049999999999997</v>
      </c>
      <c r="Q19" s="34">
        <f t="shared" si="3"/>
        <v>16.749999999999996</v>
      </c>
      <c r="R19" s="35">
        <f t="shared" si="7"/>
        <v>9.6875</v>
      </c>
      <c r="S19" s="36">
        <f t="shared" si="5"/>
        <v>7.0624999999999964</v>
      </c>
      <c r="T19" s="4"/>
      <c r="U19" s="4"/>
      <c r="V19" s="4"/>
      <c r="W19" s="1"/>
      <c r="X19" s="1"/>
      <c r="Y19" s="1"/>
      <c r="Z19" s="1"/>
      <c r="AA19" s="1"/>
      <c r="AB19" s="1"/>
    </row>
    <row r="20" spans="1:28" s="2" customFormat="1" ht="18.75">
      <c r="A20" s="13">
        <v>209</v>
      </c>
      <c r="B20" s="13">
        <v>1525950050</v>
      </c>
      <c r="C20" s="222" t="s">
        <v>408</v>
      </c>
      <c r="D20" s="222" t="s">
        <v>402</v>
      </c>
      <c r="E20" s="16">
        <v>1</v>
      </c>
      <c r="F20" s="16">
        <v>0</v>
      </c>
      <c r="G20" s="374">
        <v>0</v>
      </c>
      <c r="H20" s="374">
        <v>0</v>
      </c>
      <c r="I20" s="374">
        <v>0</v>
      </c>
      <c r="J20" s="45" t="s">
        <v>173</v>
      </c>
      <c r="K20" s="18">
        <f t="shared" si="0"/>
        <v>1</v>
      </c>
      <c r="L20" s="16">
        <f t="shared" si="6"/>
        <v>0</v>
      </c>
      <c r="M20" s="16">
        <f t="shared" si="1"/>
        <v>0</v>
      </c>
      <c r="N20" s="16">
        <v>0</v>
      </c>
      <c r="O20" s="16">
        <f t="shared" si="2"/>
        <v>1</v>
      </c>
      <c r="P20" s="33">
        <v>15.362499999999997</v>
      </c>
      <c r="Q20" s="34">
        <f t="shared" si="3"/>
        <v>16.362499999999997</v>
      </c>
      <c r="R20" s="35">
        <f t="shared" si="7"/>
        <v>9.6875</v>
      </c>
      <c r="S20" s="36">
        <f t="shared" si="5"/>
        <v>6.6749999999999972</v>
      </c>
      <c r="T20" s="4"/>
      <c r="U20" s="4"/>
      <c r="V20" s="4"/>
      <c r="W20" s="1"/>
      <c r="X20" s="1"/>
      <c r="Y20" s="1"/>
      <c r="Z20" s="1"/>
      <c r="AA20" s="1"/>
      <c r="AB20" s="1"/>
    </row>
    <row r="21" spans="1:28" s="2" customFormat="1" ht="18.75">
      <c r="A21" s="14">
        <v>46</v>
      </c>
      <c r="B21" s="13">
        <v>2109182835</v>
      </c>
      <c r="C21" s="222" t="s">
        <v>357</v>
      </c>
      <c r="D21" s="222" t="s">
        <v>92</v>
      </c>
      <c r="E21" s="16">
        <v>3</v>
      </c>
      <c r="F21" s="16">
        <v>1</v>
      </c>
      <c r="G21" s="374">
        <v>1</v>
      </c>
      <c r="H21" s="374">
        <v>0</v>
      </c>
      <c r="I21" s="374">
        <v>1</v>
      </c>
      <c r="J21" s="45" t="s">
        <v>173</v>
      </c>
      <c r="K21" s="18">
        <f t="shared" si="0"/>
        <v>3.5</v>
      </c>
      <c r="L21" s="16">
        <f t="shared" si="6"/>
        <v>1.2</v>
      </c>
      <c r="M21" s="16">
        <f t="shared" si="1"/>
        <v>0.8</v>
      </c>
      <c r="N21" s="16">
        <v>0</v>
      </c>
      <c r="O21" s="16">
        <f t="shared" si="2"/>
        <v>5.5</v>
      </c>
      <c r="P21" s="33">
        <v>10.612499999999997</v>
      </c>
      <c r="Q21" s="34">
        <f t="shared" si="3"/>
        <v>16.112499999999997</v>
      </c>
      <c r="R21" s="35">
        <f t="shared" si="7"/>
        <v>9.6875</v>
      </c>
      <c r="S21" s="36">
        <f t="shared" si="5"/>
        <v>6.4249999999999972</v>
      </c>
      <c r="T21" s="18"/>
      <c r="U21" s="18"/>
      <c r="V21" s="18"/>
      <c r="W21" s="1"/>
      <c r="X21" s="1"/>
      <c r="Y21" s="1"/>
      <c r="Z21" s="1"/>
      <c r="AA21" s="1"/>
      <c r="AB21" s="1"/>
    </row>
    <row r="22" spans="1:28" s="2" customFormat="1" ht="18.75">
      <c r="A22" s="13">
        <v>156</v>
      </c>
      <c r="B22" s="13">
        <v>1754610165</v>
      </c>
      <c r="C22" s="222" t="s">
        <v>369</v>
      </c>
      <c r="D22" s="222"/>
      <c r="E22" s="16">
        <v>3</v>
      </c>
      <c r="F22" s="16">
        <v>1</v>
      </c>
      <c r="G22" s="374">
        <v>0</v>
      </c>
      <c r="H22" s="374">
        <v>0</v>
      </c>
      <c r="I22" s="374">
        <v>0</v>
      </c>
      <c r="J22" s="23" t="s">
        <v>175</v>
      </c>
      <c r="K22" s="18">
        <f t="shared" si="0"/>
        <v>3.5</v>
      </c>
      <c r="L22" s="16">
        <f t="shared" si="6"/>
        <v>1.2</v>
      </c>
      <c r="M22" s="16">
        <f t="shared" si="1"/>
        <v>0</v>
      </c>
      <c r="N22" s="16">
        <v>0</v>
      </c>
      <c r="O22" s="16">
        <f t="shared" si="2"/>
        <v>4.7</v>
      </c>
      <c r="P22" s="33">
        <v>11.129999999999992</v>
      </c>
      <c r="Q22" s="34">
        <f t="shared" si="3"/>
        <v>15.829999999999991</v>
      </c>
      <c r="R22" s="35">
        <f t="shared" si="7"/>
        <v>7.5</v>
      </c>
      <c r="S22" s="36">
        <f t="shared" si="5"/>
        <v>8.3299999999999912</v>
      </c>
      <c r="T22" s="4"/>
      <c r="U22" s="4"/>
      <c r="V22" s="4"/>
      <c r="W22" s="1"/>
      <c r="X22" s="1"/>
      <c r="Y22" s="1"/>
      <c r="Z22" s="1"/>
      <c r="AA22" s="1"/>
      <c r="AB22" s="1"/>
    </row>
    <row r="23" spans="1:28" s="1" customFormat="1" ht="18.75">
      <c r="A23" s="13">
        <v>215</v>
      </c>
      <c r="B23" s="13">
        <v>289805855</v>
      </c>
      <c r="C23" s="222" t="s">
        <v>417</v>
      </c>
      <c r="D23" s="2"/>
      <c r="E23" s="16">
        <v>3</v>
      </c>
      <c r="F23" s="16">
        <v>1</v>
      </c>
      <c r="G23" s="374">
        <v>1</v>
      </c>
      <c r="H23" s="374">
        <v>0</v>
      </c>
      <c r="I23" s="374">
        <v>1</v>
      </c>
      <c r="J23" s="23" t="s">
        <v>175</v>
      </c>
      <c r="K23" s="18">
        <f t="shared" si="0"/>
        <v>3.5</v>
      </c>
      <c r="L23" s="16">
        <f t="shared" si="6"/>
        <v>1.2</v>
      </c>
      <c r="M23" s="16">
        <f t="shared" si="1"/>
        <v>0.8</v>
      </c>
      <c r="N23" s="16">
        <v>0</v>
      </c>
      <c r="O23" s="16">
        <f t="shared" si="2"/>
        <v>5.5</v>
      </c>
      <c r="P23" s="33">
        <v>10.05501612903225</v>
      </c>
      <c r="Q23" s="34">
        <f t="shared" si="3"/>
        <v>15.55501612903225</v>
      </c>
      <c r="R23" s="35">
        <f t="shared" si="7"/>
        <v>7.5</v>
      </c>
      <c r="S23" s="36">
        <f t="shared" si="5"/>
        <v>8.0550161290322499</v>
      </c>
      <c r="T23" s="4"/>
      <c r="U23" s="4"/>
      <c r="V23" s="4"/>
    </row>
    <row r="24" spans="1:28" s="1" customFormat="1" ht="20.25">
      <c r="A24" s="13">
        <v>214</v>
      </c>
      <c r="B24" s="13">
        <v>2130976604</v>
      </c>
      <c r="C24" s="222" t="s">
        <v>410</v>
      </c>
      <c r="D24" s="2"/>
      <c r="E24" s="16">
        <v>3</v>
      </c>
      <c r="F24" s="16">
        <v>1</v>
      </c>
      <c r="G24" s="374">
        <v>0</v>
      </c>
      <c r="H24" s="374">
        <v>0</v>
      </c>
      <c r="I24" s="374">
        <v>0</v>
      </c>
      <c r="J24" s="23" t="s">
        <v>175</v>
      </c>
      <c r="K24" s="18">
        <f t="shared" si="0"/>
        <v>3.5</v>
      </c>
      <c r="L24" s="16">
        <f t="shared" si="6"/>
        <v>1.2</v>
      </c>
      <c r="M24" s="16">
        <f t="shared" si="1"/>
        <v>0</v>
      </c>
      <c r="N24" s="16">
        <v>0</v>
      </c>
      <c r="O24" s="16">
        <f t="shared" si="2"/>
        <v>4.7</v>
      </c>
      <c r="P24" s="33">
        <v>10.525499999999994</v>
      </c>
      <c r="Q24" s="34">
        <f t="shared" si="3"/>
        <v>15.225499999999993</v>
      </c>
      <c r="R24" s="35">
        <f t="shared" si="7"/>
        <v>7.5</v>
      </c>
      <c r="S24" s="36">
        <f t="shared" si="5"/>
        <v>7.7254999999999932</v>
      </c>
      <c r="T24" s="4"/>
      <c r="U24" s="4"/>
      <c r="V24" s="4"/>
    </row>
    <row r="25" spans="1:28" s="1" customFormat="1" ht="18.75" hidden="1">
      <c r="A25" s="13">
        <v>167</v>
      </c>
      <c r="B25" s="13">
        <v>1173807161</v>
      </c>
      <c r="C25" s="222" t="s">
        <v>324</v>
      </c>
      <c r="D25" s="335"/>
      <c r="E25" s="16">
        <v>0</v>
      </c>
      <c r="F25" s="16">
        <v>1</v>
      </c>
      <c r="G25" s="374">
        <v>0</v>
      </c>
      <c r="H25" s="374">
        <v>0</v>
      </c>
      <c r="I25" s="374">
        <v>0</v>
      </c>
      <c r="J25" s="57" t="s">
        <v>187</v>
      </c>
      <c r="K25" s="18">
        <f t="shared" si="0"/>
        <v>0</v>
      </c>
      <c r="L25" s="16">
        <f t="shared" si="6"/>
        <v>1.2</v>
      </c>
      <c r="M25" s="16">
        <f t="shared" si="1"/>
        <v>0</v>
      </c>
      <c r="N25" s="16">
        <v>0</v>
      </c>
      <c r="O25" s="16">
        <f t="shared" si="2"/>
        <v>1.2</v>
      </c>
      <c r="P25" s="33">
        <v>13.899999999999997</v>
      </c>
      <c r="Q25" s="34">
        <f t="shared" si="3"/>
        <v>15.099999999999996</v>
      </c>
      <c r="R25" s="35">
        <f t="shared" si="7"/>
        <v>0</v>
      </c>
      <c r="S25" s="36">
        <f t="shared" si="5"/>
        <v>15.099999999999996</v>
      </c>
      <c r="T25" s="4"/>
      <c r="U25" s="4"/>
      <c r="V25" s="4"/>
    </row>
    <row r="26" spans="1:28" s="1" customFormat="1" ht="18.75" customHeight="1">
      <c r="A26" s="14">
        <v>82</v>
      </c>
      <c r="B26" s="13">
        <v>982362214</v>
      </c>
      <c r="C26" s="222" t="s">
        <v>360</v>
      </c>
      <c r="D26" s="222" t="s">
        <v>144</v>
      </c>
      <c r="E26" s="16">
        <v>3</v>
      </c>
      <c r="F26" s="16">
        <v>1</v>
      </c>
      <c r="G26" s="374">
        <v>0</v>
      </c>
      <c r="H26" s="374">
        <v>0</v>
      </c>
      <c r="I26" s="374">
        <v>0</v>
      </c>
      <c r="J26" s="23" t="s">
        <v>175</v>
      </c>
      <c r="K26" s="18">
        <f t="shared" si="0"/>
        <v>3.5</v>
      </c>
      <c r="L26" s="16">
        <f t="shared" si="6"/>
        <v>1.2</v>
      </c>
      <c r="M26" s="16">
        <f t="shared" si="1"/>
        <v>0</v>
      </c>
      <c r="N26" s="16">
        <v>0</v>
      </c>
      <c r="O26" s="16">
        <f t="shared" si="2"/>
        <v>4.7</v>
      </c>
      <c r="P26" s="33">
        <v>10.36249999999999</v>
      </c>
      <c r="Q26" s="34">
        <f t="shared" si="3"/>
        <v>15.062499999999989</v>
      </c>
      <c r="R26" s="35">
        <f t="shared" si="7"/>
        <v>7.5</v>
      </c>
      <c r="S26" s="36">
        <f t="shared" si="5"/>
        <v>7.5624999999999893</v>
      </c>
      <c r="T26" s="18"/>
      <c r="U26" s="18"/>
      <c r="V26" s="18"/>
    </row>
    <row r="27" spans="1:28" s="1" customFormat="1" ht="18.75">
      <c r="A27" s="13">
        <v>183</v>
      </c>
      <c r="B27" s="13">
        <v>1250030371</v>
      </c>
      <c r="C27" s="222" t="s">
        <v>411</v>
      </c>
      <c r="D27" s="222" t="s">
        <v>406</v>
      </c>
      <c r="E27" s="16">
        <v>3</v>
      </c>
      <c r="F27" s="16">
        <v>1</v>
      </c>
      <c r="G27" s="374">
        <v>0</v>
      </c>
      <c r="H27" s="374">
        <v>0</v>
      </c>
      <c r="I27" s="374">
        <v>0</v>
      </c>
      <c r="J27" s="23" t="s">
        <v>175</v>
      </c>
      <c r="K27" s="18">
        <f t="shared" si="0"/>
        <v>3.5</v>
      </c>
      <c r="L27" s="16">
        <f t="shared" si="6"/>
        <v>1.2</v>
      </c>
      <c r="M27" s="16">
        <f t="shared" si="1"/>
        <v>0</v>
      </c>
      <c r="N27" s="16">
        <v>0</v>
      </c>
      <c r="O27" s="16">
        <f t="shared" si="2"/>
        <v>4.7</v>
      </c>
      <c r="P27" s="33">
        <v>10.349999999999994</v>
      </c>
      <c r="Q27" s="34">
        <f t="shared" si="3"/>
        <v>15.049999999999994</v>
      </c>
      <c r="R27" s="35">
        <f t="shared" si="7"/>
        <v>7.5</v>
      </c>
      <c r="S27" s="36">
        <f t="shared" si="5"/>
        <v>7.5499999999999936</v>
      </c>
      <c r="T27" s="4"/>
      <c r="U27" s="4"/>
      <c r="V27" s="4"/>
    </row>
    <row r="28" spans="1:28" s="1" customFormat="1" ht="18.75">
      <c r="A28" s="13">
        <v>195</v>
      </c>
      <c r="B28" s="13">
        <v>1634663314</v>
      </c>
      <c r="C28" s="222" t="s">
        <v>386</v>
      </c>
      <c r="D28" s="334"/>
      <c r="E28" s="16">
        <v>2</v>
      </c>
      <c r="F28" s="16">
        <v>1</v>
      </c>
      <c r="G28" s="374">
        <v>0</v>
      </c>
      <c r="H28" s="374">
        <v>0</v>
      </c>
      <c r="I28" s="374">
        <v>0</v>
      </c>
      <c r="J28" s="23" t="s">
        <v>175</v>
      </c>
      <c r="K28" s="18">
        <f t="shared" si="0"/>
        <v>2</v>
      </c>
      <c r="L28" s="16">
        <f t="shared" si="6"/>
        <v>1.2</v>
      </c>
      <c r="M28" s="16">
        <f t="shared" si="1"/>
        <v>0</v>
      </c>
      <c r="N28" s="16">
        <v>0</v>
      </c>
      <c r="O28" s="16">
        <f t="shared" si="2"/>
        <v>3.2</v>
      </c>
      <c r="P28" s="33">
        <v>11.654999999999994</v>
      </c>
      <c r="Q28" s="34">
        <f t="shared" si="3"/>
        <v>14.854999999999993</v>
      </c>
      <c r="R28" s="35">
        <f t="shared" si="7"/>
        <v>7.5</v>
      </c>
      <c r="S28" s="36">
        <f t="shared" si="5"/>
        <v>7.3549999999999933</v>
      </c>
      <c r="T28" s="4"/>
      <c r="U28" s="4"/>
      <c r="V28" s="4"/>
    </row>
    <row r="29" spans="1:28" s="2" customFormat="1" ht="18.75">
      <c r="A29" s="13">
        <v>189</v>
      </c>
      <c r="B29" s="13">
        <v>522812489</v>
      </c>
      <c r="C29" s="222" t="s">
        <v>380</v>
      </c>
      <c r="D29" s="334"/>
      <c r="E29" s="16">
        <v>3</v>
      </c>
      <c r="F29" s="16">
        <v>1</v>
      </c>
      <c r="G29" s="374">
        <v>0</v>
      </c>
      <c r="H29" s="374">
        <v>0</v>
      </c>
      <c r="I29" s="374">
        <v>0</v>
      </c>
      <c r="J29" s="23" t="s">
        <v>175</v>
      </c>
      <c r="K29" s="18">
        <f t="shared" si="0"/>
        <v>3.5</v>
      </c>
      <c r="L29" s="16">
        <f t="shared" si="6"/>
        <v>1.2</v>
      </c>
      <c r="M29" s="16">
        <f t="shared" si="1"/>
        <v>0</v>
      </c>
      <c r="N29" s="16">
        <v>0</v>
      </c>
      <c r="O29" s="16">
        <f t="shared" si="2"/>
        <v>4.7</v>
      </c>
      <c r="P29" s="33">
        <v>9.8624999999999972</v>
      </c>
      <c r="Q29" s="34">
        <f t="shared" si="3"/>
        <v>14.562499999999996</v>
      </c>
      <c r="R29" s="35">
        <f t="shared" si="7"/>
        <v>7.5</v>
      </c>
      <c r="S29" s="36">
        <f t="shared" si="5"/>
        <v>7.0624999999999964</v>
      </c>
      <c r="T29" s="4"/>
      <c r="U29" s="4"/>
      <c r="V29" s="4"/>
      <c r="W29" s="1"/>
      <c r="X29" s="1"/>
      <c r="Y29" s="1"/>
      <c r="Z29" s="1"/>
      <c r="AA29" s="1"/>
      <c r="AB29" s="1"/>
    </row>
    <row r="30" spans="1:28" s="2" customFormat="1" ht="18.75">
      <c r="A30" s="13">
        <v>185</v>
      </c>
      <c r="B30" s="13">
        <v>30705222</v>
      </c>
      <c r="C30" s="222" t="s">
        <v>376</v>
      </c>
      <c r="D30" s="334"/>
      <c r="E30" s="16">
        <v>3</v>
      </c>
      <c r="F30" s="16">
        <v>1</v>
      </c>
      <c r="G30" s="374">
        <v>0</v>
      </c>
      <c r="H30" s="374">
        <v>0</v>
      </c>
      <c r="I30" s="374">
        <v>0</v>
      </c>
      <c r="J30" s="23" t="s">
        <v>175</v>
      </c>
      <c r="K30" s="18">
        <f t="shared" si="0"/>
        <v>3.5</v>
      </c>
      <c r="L30" s="16">
        <f t="shared" si="6"/>
        <v>1.2</v>
      </c>
      <c r="M30" s="16">
        <f t="shared" si="1"/>
        <v>0</v>
      </c>
      <c r="N30" s="16">
        <v>0</v>
      </c>
      <c r="O30" s="16">
        <f t="shared" si="2"/>
        <v>4.7</v>
      </c>
      <c r="P30" s="33">
        <v>9.5869999999999962</v>
      </c>
      <c r="Q30" s="34">
        <f t="shared" si="3"/>
        <v>14.286999999999995</v>
      </c>
      <c r="R30" s="35">
        <f t="shared" si="7"/>
        <v>7.5</v>
      </c>
      <c r="S30" s="36">
        <f t="shared" si="5"/>
        <v>6.7869999999999955</v>
      </c>
      <c r="T30" s="4"/>
      <c r="U30" s="4"/>
      <c r="V30" s="4"/>
      <c r="W30" s="1"/>
      <c r="X30" s="1"/>
      <c r="Y30" s="1"/>
      <c r="Z30" s="1"/>
      <c r="AA30" s="1"/>
      <c r="AB30" s="1"/>
    </row>
    <row r="31" spans="1:28" s="2" customFormat="1" ht="18.75">
      <c r="A31" s="13">
        <v>194</v>
      </c>
      <c r="B31" s="13">
        <v>648785109</v>
      </c>
      <c r="C31" s="222" t="s">
        <v>385</v>
      </c>
      <c r="D31" s="334"/>
      <c r="E31" s="16">
        <v>2</v>
      </c>
      <c r="F31" s="16">
        <v>0</v>
      </c>
      <c r="G31" s="374">
        <v>0</v>
      </c>
      <c r="H31" s="374">
        <v>0</v>
      </c>
      <c r="I31" s="374">
        <v>0</v>
      </c>
      <c r="J31" s="23" t="s">
        <v>175</v>
      </c>
      <c r="K31" s="18">
        <f t="shared" si="0"/>
        <v>2</v>
      </c>
      <c r="L31" s="16">
        <f t="shared" si="6"/>
        <v>0</v>
      </c>
      <c r="M31" s="16">
        <f t="shared" si="1"/>
        <v>0</v>
      </c>
      <c r="N31" s="16">
        <v>0</v>
      </c>
      <c r="O31" s="16">
        <f t="shared" si="2"/>
        <v>2</v>
      </c>
      <c r="P31" s="33">
        <v>12.175000000000001</v>
      </c>
      <c r="Q31" s="34">
        <f t="shared" si="3"/>
        <v>14.175000000000001</v>
      </c>
      <c r="R31" s="35">
        <f t="shared" si="7"/>
        <v>7.5</v>
      </c>
      <c r="S31" s="36">
        <f t="shared" si="5"/>
        <v>6.6750000000000007</v>
      </c>
      <c r="T31" s="4"/>
      <c r="U31" s="4"/>
      <c r="V31" s="4"/>
      <c r="W31" s="1"/>
      <c r="X31" s="1"/>
      <c r="Y31" s="1"/>
      <c r="Z31" s="1"/>
      <c r="AA31" s="1"/>
      <c r="AB31" s="1"/>
    </row>
    <row r="32" spans="1:28" s="2" customFormat="1" ht="18.75">
      <c r="A32" s="13">
        <v>218</v>
      </c>
      <c r="B32" s="13">
        <v>1804880865</v>
      </c>
      <c r="C32" s="222" t="s">
        <v>425</v>
      </c>
      <c r="D32" s="334"/>
      <c r="E32" s="16">
        <v>3</v>
      </c>
      <c r="F32" s="16">
        <v>1</v>
      </c>
      <c r="G32" s="374">
        <v>0</v>
      </c>
      <c r="H32" s="374">
        <v>1</v>
      </c>
      <c r="I32" s="374">
        <v>1</v>
      </c>
      <c r="J32" s="23" t="s">
        <v>175</v>
      </c>
      <c r="K32" s="18">
        <f t="shared" si="0"/>
        <v>3.5</v>
      </c>
      <c r="L32" s="16">
        <f t="shared" si="6"/>
        <v>1.2</v>
      </c>
      <c r="M32" s="16">
        <f t="shared" si="1"/>
        <v>0.8</v>
      </c>
      <c r="N32" s="16">
        <v>0</v>
      </c>
      <c r="O32" s="16">
        <f t="shared" si="2"/>
        <v>5.5</v>
      </c>
      <c r="P32" s="33">
        <v>8.2874999999999943</v>
      </c>
      <c r="Q32" s="34">
        <f t="shared" si="3"/>
        <v>13.787499999999994</v>
      </c>
      <c r="R32" s="35">
        <f t="shared" si="7"/>
        <v>7.5</v>
      </c>
      <c r="S32" s="36">
        <f t="shared" si="5"/>
        <v>6.2874999999999943</v>
      </c>
      <c r="T32" s="4"/>
      <c r="U32" s="4"/>
      <c r="V32" s="4"/>
      <c r="W32" s="1"/>
      <c r="X32" s="1"/>
      <c r="Y32" s="1"/>
      <c r="Z32" s="1"/>
      <c r="AA32" s="1"/>
      <c r="AB32" s="1"/>
    </row>
    <row r="33" spans="1:28" s="2" customFormat="1" ht="18.75" hidden="1">
      <c r="A33" s="13">
        <v>179</v>
      </c>
      <c r="B33" s="13">
        <v>1412638269</v>
      </c>
      <c r="C33" s="223" t="s">
        <v>224</v>
      </c>
      <c r="D33" s="334"/>
      <c r="E33" s="16">
        <v>0</v>
      </c>
      <c r="F33" s="16">
        <v>0</v>
      </c>
      <c r="G33" s="374">
        <v>0</v>
      </c>
      <c r="H33" s="374">
        <v>0</v>
      </c>
      <c r="I33" s="374">
        <v>0</v>
      </c>
      <c r="J33" s="57" t="s">
        <v>187</v>
      </c>
      <c r="K33" s="18">
        <f t="shared" si="0"/>
        <v>0</v>
      </c>
      <c r="L33" s="16">
        <f t="shared" si="6"/>
        <v>0</v>
      </c>
      <c r="M33" s="16">
        <f t="shared" si="1"/>
        <v>0</v>
      </c>
      <c r="N33" s="16">
        <v>0</v>
      </c>
      <c r="O33" s="16">
        <f t="shared" si="2"/>
        <v>0</v>
      </c>
      <c r="P33" s="33">
        <v>13.679999999999994</v>
      </c>
      <c r="Q33" s="34">
        <f t="shared" si="3"/>
        <v>13.679999999999994</v>
      </c>
      <c r="R33" s="35">
        <f t="shared" si="7"/>
        <v>0</v>
      </c>
      <c r="S33" s="36">
        <f t="shared" si="5"/>
        <v>13.679999999999994</v>
      </c>
      <c r="T33" s="4"/>
      <c r="U33" s="4"/>
      <c r="V33" s="4"/>
      <c r="W33" s="1"/>
      <c r="X33" s="1"/>
      <c r="Y33" s="1"/>
      <c r="Z33" s="1"/>
      <c r="AA33" s="1"/>
      <c r="AB33" s="1"/>
    </row>
    <row r="34" spans="1:28" s="2" customFormat="1" ht="18.75">
      <c r="A34" s="13">
        <v>198</v>
      </c>
      <c r="B34" s="13">
        <v>723448640</v>
      </c>
      <c r="C34" s="222" t="s">
        <v>389</v>
      </c>
      <c r="D34" s="334"/>
      <c r="E34" s="16">
        <v>3</v>
      </c>
      <c r="F34" s="16">
        <v>1</v>
      </c>
      <c r="G34" s="374">
        <v>0</v>
      </c>
      <c r="H34" s="374">
        <v>1</v>
      </c>
      <c r="I34" s="374">
        <v>1</v>
      </c>
      <c r="J34" s="23" t="s">
        <v>175</v>
      </c>
      <c r="K34" s="18">
        <f t="shared" si="0"/>
        <v>3.5</v>
      </c>
      <c r="L34" s="16">
        <f t="shared" si="6"/>
        <v>1.2</v>
      </c>
      <c r="M34" s="16">
        <f t="shared" si="1"/>
        <v>0.8</v>
      </c>
      <c r="N34" s="16">
        <v>0</v>
      </c>
      <c r="O34" s="16">
        <f t="shared" si="2"/>
        <v>5.5</v>
      </c>
      <c r="P34" s="33">
        <v>8.1624999999999943</v>
      </c>
      <c r="Q34" s="34">
        <f t="shared" si="3"/>
        <v>13.662499999999994</v>
      </c>
      <c r="R34" s="35">
        <f t="shared" si="7"/>
        <v>7.5</v>
      </c>
      <c r="S34" s="36">
        <f t="shared" si="5"/>
        <v>6.1624999999999943</v>
      </c>
      <c r="T34" s="4"/>
      <c r="U34" s="4"/>
      <c r="V34" s="4"/>
      <c r="W34" s="1"/>
      <c r="X34" s="1"/>
      <c r="Y34" s="1"/>
      <c r="Z34" s="1"/>
      <c r="AA34" s="1"/>
      <c r="AB34" s="1"/>
    </row>
    <row r="35" spans="1:28" s="2" customFormat="1" ht="18.75">
      <c r="A35" s="14">
        <v>10</v>
      </c>
      <c r="B35" s="13">
        <v>2108977014</v>
      </c>
      <c r="C35" s="222" t="s">
        <v>353</v>
      </c>
      <c r="D35" s="222" t="s">
        <v>49</v>
      </c>
      <c r="E35" s="16">
        <v>2</v>
      </c>
      <c r="F35" s="16">
        <v>1</v>
      </c>
      <c r="G35" s="374">
        <v>0</v>
      </c>
      <c r="H35" s="374">
        <v>0</v>
      </c>
      <c r="I35" s="374">
        <v>0</v>
      </c>
      <c r="J35" s="23" t="s">
        <v>175</v>
      </c>
      <c r="K35" s="18">
        <f t="shared" si="0"/>
        <v>2</v>
      </c>
      <c r="L35" s="16">
        <f t="shared" si="6"/>
        <v>1.2</v>
      </c>
      <c r="M35" s="16">
        <f t="shared" si="1"/>
        <v>0</v>
      </c>
      <c r="N35" s="16">
        <v>0</v>
      </c>
      <c r="O35" s="16">
        <f t="shared" si="2"/>
        <v>3.2</v>
      </c>
      <c r="P35" s="33">
        <v>10.354999999999997</v>
      </c>
      <c r="Q35" s="34">
        <f t="shared" si="3"/>
        <v>13.554999999999996</v>
      </c>
      <c r="R35" s="35">
        <f t="shared" si="7"/>
        <v>7.5</v>
      </c>
      <c r="S35" s="36">
        <f t="shared" si="5"/>
        <v>6.0549999999999962</v>
      </c>
      <c r="T35" s="18"/>
      <c r="U35" s="18"/>
      <c r="V35" s="18"/>
      <c r="W35" s="1"/>
      <c r="X35" s="1"/>
      <c r="Y35" s="1"/>
      <c r="Z35" s="1"/>
      <c r="AA35" s="1"/>
      <c r="AB35" s="1"/>
    </row>
    <row r="36" spans="1:28" s="2" customFormat="1" ht="18.75" hidden="1">
      <c r="A36" s="13">
        <v>141</v>
      </c>
      <c r="B36" s="13">
        <v>1190305158</v>
      </c>
      <c r="C36" s="222" t="s">
        <v>261</v>
      </c>
      <c r="D36" s="224"/>
      <c r="E36" s="16">
        <v>0</v>
      </c>
      <c r="F36" s="16">
        <v>0</v>
      </c>
      <c r="G36" s="374">
        <v>0</v>
      </c>
      <c r="H36" s="374">
        <v>0</v>
      </c>
      <c r="I36" s="374">
        <v>0</v>
      </c>
      <c r="J36" s="57" t="s">
        <v>187</v>
      </c>
      <c r="K36" s="18">
        <f t="shared" si="0"/>
        <v>0</v>
      </c>
      <c r="L36" s="16">
        <f t="shared" si="6"/>
        <v>0</v>
      </c>
      <c r="M36" s="16">
        <f t="shared" si="1"/>
        <v>0</v>
      </c>
      <c r="N36" s="16">
        <v>0</v>
      </c>
      <c r="O36" s="16">
        <f t="shared" si="2"/>
        <v>0</v>
      </c>
      <c r="P36" s="33">
        <v>13.4375</v>
      </c>
      <c r="Q36" s="34">
        <f t="shared" si="3"/>
        <v>13.4375</v>
      </c>
      <c r="R36" s="35">
        <f t="shared" si="7"/>
        <v>0</v>
      </c>
      <c r="S36" s="36">
        <f t="shared" si="5"/>
        <v>13.4375</v>
      </c>
      <c r="T36" s="18"/>
      <c r="U36" s="18"/>
      <c r="V36" s="47"/>
      <c r="W36" s="1"/>
      <c r="X36" s="1"/>
      <c r="Y36" s="1"/>
      <c r="Z36" s="1"/>
      <c r="AA36" s="1"/>
      <c r="AB36" s="1"/>
    </row>
    <row r="37" spans="1:28" s="1" customFormat="1" ht="20.25">
      <c r="A37" s="13">
        <v>221</v>
      </c>
      <c r="B37" s="13">
        <v>790956883</v>
      </c>
      <c r="C37" s="222" t="s">
        <v>431</v>
      </c>
      <c r="D37" s="222" t="s">
        <v>428</v>
      </c>
      <c r="E37" s="16">
        <v>3</v>
      </c>
      <c r="F37" s="16">
        <v>1</v>
      </c>
      <c r="G37" s="374">
        <v>1</v>
      </c>
      <c r="H37" s="374">
        <v>0</v>
      </c>
      <c r="I37" s="374">
        <v>0</v>
      </c>
      <c r="J37" s="23" t="s">
        <v>175</v>
      </c>
      <c r="K37" s="18">
        <f t="shared" ref="K37:K68" si="8">E37+IF(E37&gt;2,(E37-2)*0.5,0)</f>
        <v>3.5</v>
      </c>
      <c r="L37" s="16">
        <f t="shared" si="6"/>
        <v>1.2</v>
      </c>
      <c r="M37" s="16">
        <f t="shared" ref="M37:M68" si="9">SUM(G37:I37)*$X$18</f>
        <v>0.4</v>
      </c>
      <c r="N37" s="16">
        <v>0</v>
      </c>
      <c r="O37" s="16">
        <f t="shared" ref="O37:O68" si="10">SUM(L37+K37+N37+M37)</f>
        <v>5.1000000000000005</v>
      </c>
      <c r="P37" s="33">
        <v>8.084687499999994</v>
      </c>
      <c r="Q37" s="34">
        <f t="shared" ref="Q37:Q68" si="11">O37+P37</f>
        <v>13.184687499999995</v>
      </c>
      <c r="R37" s="35">
        <f t="shared" si="7"/>
        <v>7.5</v>
      </c>
      <c r="S37" s="36">
        <f t="shared" ref="S37:S68" si="12">Q37-R37</f>
        <v>5.6846874999999955</v>
      </c>
      <c r="T37" s="4"/>
      <c r="U37" s="4"/>
      <c r="V37" s="4"/>
    </row>
    <row r="38" spans="1:28" s="2" customFormat="1" ht="18.75">
      <c r="A38" s="13">
        <v>210</v>
      </c>
      <c r="B38" s="13">
        <v>1675792665</v>
      </c>
      <c r="C38" s="222" t="s">
        <v>403</v>
      </c>
      <c r="D38" s="334"/>
      <c r="E38" s="16">
        <v>1</v>
      </c>
      <c r="F38" s="16">
        <v>0</v>
      </c>
      <c r="G38" s="374">
        <v>0</v>
      </c>
      <c r="H38" s="374">
        <v>0</v>
      </c>
      <c r="I38" s="374">
        <v>0</v>
      </c>
      <c r="J38" s="23" t="s">
        <v>175</v>
      </c>
      <c r="K38" s="18">
        <f t="shared" si="8"/>
        <v>1</v>
      </c>
      <c r="L38" s="16">
        <f t="shared" si="6"/>
        <v>0</v>
      </c>
      <c r="M38" s="16">
        <f t="shared" si="9"/>
        <v>0</v>
      </c>
      <c r="N38" s="16">
        <v>0</v>
      </c>
      <c r="O38" s="16">
        <f t="shared" si="10"/>
        <v>1</v>
      </c>
      <c r="P38" s="33">
        <v>11.674999999999994</v>
      </c>
      <c r="Q38" s="34">
        <f t="shared" si="11"/>
        <v>12.674999999999994</v>
      </c>
      <c r="R38" s="35">
        <f t="shared" si="7"/>
        <v>7.5</v>
      </c>
      <c r="S38" s="36">
        <f t="shared" si="12"/>
        <v>5.1749999999999936</v>
      </c>
      <c r="T38" s="4"/>
      <c r="U38" s="4"/>
      <c r="V38" s="4"/>
      <c r="W38" s="1"/>
      <c r="X38" s="1"/>
      <c r="Y38" s="1"/>
      <c r="Z38" s="1"/>
      <c r="AA38" s="1"/>
      <c r="AB38" s="1"/>
    </row>
    <row r="39" spans="1:28" s="3" customFormat="1" ht="18.75">
      <c r="A39" s="13">
        <v>208</v>
      </c>
      <c r="B39" s="13">
        <v>92129464</v>
      </c>
      <c r="C39" s="222" t="s">
        <v>401</v>
      </c>
      <c r="D39" s="334"/>
      <c r="E39" s="16">
        <v>3</v>
      </c>
      <c r="F39" s="16">
        <v>1</v>
      </c>
      <c r="G39" s="374">
        <v>0</v>
      </c>
      <c r="H39" s="374">
        <v>0</v>
      </c>
      <c r="I39" s="374">
        <v>0</v>
      </c>
      <c r="J39" s="23" t="s">
        <v>175</v>
      </c>
      <c r="K39" s="18">
        <f t="shared" si="8"/>
        <v>3.5</v>
      </c>
      <c r="L39" s="16">
        <f t="shared" si="6"/>
        <v>1.2</v>
      </c>
      <c r="M39" s="16">
        <f t="shared" si="9"/>
        <v>0</v>
      </c>
      <c r="N39" s="16">
        <v>0</v>
      </c>
      <c r="O39" s="16">
        <f t="shared" si="10"/>
        <v>4.7</v>
      </c>
      <c r="P39" s="33">
        <v>7.9124999999999908</v>
      </c>
      <c r="Q39" s="34">
        <f t="shared" si="11"/>
        <v>12.61249999999999</v>
      </c>
      <c r="R39" s="35">
        <f t="shared" si="7"/>
        <v>7.5</v>
      </c>
      <c r="S39" s="36">
        <f t="shared" si="12"/>
        <v>5.1124999999999901</v>
      </c>
      <c r="T39" s="4"/>
      <c r="U39" s="4"/>
      <c r="V39" s="4"/>
    </row>
    <row r="40" spans="1:28" ht="18.75">
      <c r="A40" s="13">
        <v>182</v>
      </c>
      <c r="B40" s="13">
        <v>828260319</v>
      </c>
      <c r="C40" s="222" t="s">
        <v>422</v>
      </c>
      <c r="D40" s="287" t="s">
        <v>413</v>
      </c>
      <c r="E40" s="16">
        <v>3</v>
      </c>
      <c r="F40" s="16">
        <v>1</v>
      </c>
      <c r="G40" s="374">
        <v>1</v>
      </c>
      <c r="H40" s="374">
        <v>1</v>
      </c>
      <c r="I40" s="374">
        <v>0</v>
      </c>
      <c r="J40" s="23" t="s">
        <v>175</v>
      </c>
      <c r="K40" s="18">
        <f t="shared" si="8"/>
        <v>3.5</v>
      </c>
      <c r="L40" s="16">
        <f t="shared" ref="L40:L71" si="13">F40*$X$14</f>
        <v>1.2</v>
      </c>
      <c r="M40" s="16">
        <f t="shared" si="9"/>
        <v>0.8</v>
      </c>
      <c r="N40" s="16">
        <v>0</v>
      </c>
      <c r="O40" s="16">
        <f t="shared" si="10"/>
        <v>5.5</v>
      </c>
      <c r="P40" s="33">
        <v>6.8249999999999957</v>
      </c>
      <c r="Q40" s="34">
        <f t="shared" si="11"/>
        <v>12.324999999999996</v>
      </c>
      <c r="R40" s="35">
        <f t="shared" si="7"/>
        <v>7.5</v>
      </c>
      <c r="S40" s="36">
        <f t="shared" si="12"/>
        <v>4.8249999999999957</v>
      </c>
      <c r="T40" s="4"/>
      <c r="U40" s="4"/>
      <c r="V40" s="4"/>
    </row>
    <row r="41" spans="1:28" ht="18.75" hidden="1">
      <c r="A41" s="13">
        <v>191</v>
      </c>
      <c r="B41" s="13">
        <v>1037173857</v>
      </c>
      <c r="C41" s="222" t="s">
        <v>382</v>
      </c>
      <c r="D41" s="334"/>
      <c r="E41" s="16">
        <v>0</v>
      </c>
      <c r="F41" s="16">
        <v>0</v>
      </c>
      <c r="G41" s="374">
        <v>0</v>
      </c>
      <c r="H41" s="374">
        <v>0</v>
      </c>
      <c r="I41" s="374">
        <v>0</v>
      </c>
      <c r="J41" s="57" t="s">
        <v>187</v>
      </c>
      <c r="K41" s="18">
        <f t="shared" si="8"/>
        <v>0</v>
      </c>
      <c r="L41" s="16">
        <f t="shared" si="13"/>
        <v>0</v>
      </c>
      <c r="M41" s="16">
        <f t="shared" si="9"/>
        <v>0</v>
      </c>
      <c r="N41" s="16">
        <v>0</v>
      </c>
      <c r="O41" s="16">
        <f t="shared" si="10"/>
        <v>0</v>
      </c>
      <c r="P41" s="33">
        <v>12.224999999999994</v>
      </c>
      <c r="Q41" s="34">
        <f t="shared" si="11"/>
        <v>12.224999999999994</v>
      </c>
      <c r="R41" s="35">
        <f t="shared" si="7"/>
        <v>0</v>
      </c>
      <c r="S41" s="36">
        <f t="shared" si="12"/>
        <v>12.224999999999994</v>
      </c>
      <c r="T41" s="4"/>
      <c r="U41" s="4"/>
      <c r="V41" s="4"/>
    </row>
    <row r="42" spans="1:28" ht="18.75" hidden="1">
      <c r="A42" s="13">
        <v>197</v>
      </c>
      <c r="B42" s="13">
        <v>2012003193</v>
      </c>
      <c r="C42" s="222" t="s">
        <v>388</v>
      </c>
      <c r="D42" s="334"/>
      <c r="E42" s="16">
        <v>0</v>
      </c>
      <c r="F42" s="16">
        <v>0</v>
      </c>
      <c r="G42" s="374">
        <v>0</v>
      </c>
      <c r="H42" s="374">
        <v>0</v>
      </c>
      <c r="I42" s="374">
        <v>0</v>
      </c>
      <c r="J42" s="57" t="s">
        <v>187</v>
      </c>
      <c r="K42" s="18">
        <f t="shared" si="8"/>
        <v>0</v>
      </c>
      <c r="L42" s="16">
        <f t="shared" si="13"/>
        <v>0</v>
      </c>
      <c r="M42" s="16">
        <f t="shared" si="9"/>
        <v>0</v>
      </c>
      <c r="N42" s="16">
        <v>0</v>
      </c>
      <c r="O42" s="16">
        <f t="shared" si="10"/>
        <v>0</v>
      </c>
      <c r="P42" s="33">
        <v>12.224999999999994</v>
      </c>
      <c r="Q42" s="34">
        <f t="shared" si="11"/>
        <v>12.224999999999994</v>
      </c>
      <c r="R42" s="35">
        <f t="shared" si="7"/>
        <v>0</v>
      </c>
      <c r="S42" s="36">
        <f t="shared" si="12"/>
        <v>12.224999999999994</v>
      </c>
      <c r="T42" s="4"/>
      <c r="U42" s="4"/>
      <c r="V42" s="4"/>
    </row>
    <row r="43" spans="1:28" ht="18.75" hidden="1">
      <c r="A43" s="13">
        <v>192</v>
      </c>
      <c r="B43" s="13">
        <v>1725281178</v>
      </c>
      <c r="C43" s="222" t="s">
        <v>383</v>
      </c>
      <c r="D43" s="334"/>
      <c r="E43" s="16">
        <v>0</v>
      </c>
      <c r="F43" s="16">
        <v>1</v>
      </c>
      <c r="G43" s="374">
        <v>0</v>
      </c>
      <c r="H43" s="374">
        <v>0</v>
      </c>
      <c r="I43" s="374">
        <v>0</v>
      </c>
      <c r="J43" s="57" t="s">
        <v>187</v>
      </c>
      <c r="K43" s="18">
        <f t="shared" si="8"/>
        <v>0</v>
      </c>
      <c r="L43" s="16">
        <f t="shared" si="13"/>
        <v>1.2</v>
      </c>
      <c r="M43" s="16">
        <f t="shared" si="9"/>
        <v>0</v>
      </c>
      <c r="N43" s="16">
        <v>0</v>
      </c>
      <c r="O43" s="16">
        <f t="shared" si="10"/>
        <v>1.2</v>
      </c>
      <c r="P43" s="33">
        <v>10.900000000000002</v>
      </c>
      <c r="Q43" s="34">
        <f t="shared" si="11"/>
        <v>12.100000000000001</v>
      </c>
      <c r="R43" s="35">
        <f t="shared" si="7"/>
        <v>0</v>
      </c>
      <c r="S43" s="36">
        <f t="shared" si="12"/>
        <v>12.100000000000001</v>
      </c>
      <c r="T43" s="4"/>
      <c r="U43" s="4"/>
      <c r="V43" s="4"/>
    </row>
    <row r="44" spans="1:28" ht="18.75">
      <c r="A44" s="13">
        <v>193</v>
      </c>
      <c r="B44" s="13">
        <v>2125731287</v>
      </c>
      <c r="C44" s="222" t="s">
        <v>384</v>
      </c>
      <c r="D44" s="334"/>
      <c r="E44" s="16">
        <v>3</v>
      </c>
      <c r="F44" s="16">
        <v>1</v>
      </c>
      <c r="G44" s="374">
        <v>0</v>
      </c>
      <c r="H44" s="374">
        <v>0</v>
      </c>
      <c r="I44" s="374">
        <v>0</v>
      </c>
      <c r="J44" s="23" t="s">
        <v>175</v>
      </c>
      <c r="K44" s="18">
        <f t="shared" si="8"/>
        <v>3.5</v>
      </c>
      <c r="L44" s="16">
        <f t="shared" si="13"/>
        <v>1.2</v>
      </c>
      <c r="M44" s="16">
        <f t="shared" si="9"/>
        <v>0</v>
      </c>
      <c r="N44" s="16">
        <v>0</v>
      </c>
      <c r="O44" s="16">
        <f t="shared" si="10"/>
        <v>4.7</v>
      </c>
      <c r="P44" s="33">
        <v>7.3000000000000007</v>
      </c>
      <c r="Q44" s="34">
        <f t="shared" si="11"/>
        <v>12</v>
      </c>
      <c r="R44" s="35">
        <f>VLOOKUP(J43,$W$3:$X$10,2,FALSE)</f>
        <v>0</v>
      </c>
      <c r="S44" s="36">
        <f t="shared" si="12"/>
        <v>12</v>
      </c>
      <c r="T44" s="4"/>
      <c r="U44" s="4"/>
      <c r="V44" s="4"/>
    </row>
    <row r="45" spans="1:28" ht="18.75">
      <c r="A45" s="13">
        <v>190</v>
      </c>
      <c r="B45" s="13">
        <v>684634207</v>
      </c>
      <c r="C45" s="222" t="s">
        <v>381</v>
      </c>
      <c r="D45" s="222"/>
      <c r="E45" s="16">
        <v>3</v>
      </c>
      <c r="F45" s="16">
        <v>1</v>
      </c>
      <c r="G45" s="374">
        <v>1</v>
      </c>
      <c r="H45" s="374">
        <v>1</v>
      </c>
      <c r="I45" s="374">
        <v>0</v>
      </c>
      <c r="J45" s="23" t="s">
        <v>175</v>
      </c>
      <c r="K45" s="18">
        <f t="shared" si="8"/>
        <v>3.5</v>
      </c>
      <c r="L45" s="16">
        <f t="shared" si="13"/>
        <v>1.2</v>
      </c>
      <c r="M45" s="16">
        <f t="shared" si="9"/>
        <v>0.8</v>
      </c>
      <c r="N45" s="16">
        <v>0</v>
      </c>
      <c r="O45" s="16">
        <f t="shared" si="10"/>
        <v>5.5</v>
      </c>
      <c r="P45" s="33">
        <v>6.3499999999999943</v>
      </c>
      <c r="Q45" s="34">
        <f t="shared" si="11"/>
        <v>11.849999999999994</v>
      </c>
      <c r="R45" s="35">
        <f>VLOOKUP(J44,$W$3:$X$10,2,FALSE)</f>
        <v>7.5</v>
      </c>
      <c r="S45" s="36">
        <f t="shared" si="12"/>
        <v>4.3499999999999943</v>
      </c>
      <c r="T45" s="4"/>
      <c r="U45" s="4"/>
      <c r="V45" s="4"/>
    </row>
    <row r="46" spans="1:28" ht="20.25">
      <c r="A46" s="13">
        <v>186</v>
      </c>
      <c r="B46" s="13">
        <v>595953188</v>
      </c>
      <c r="C46" s="222" t="s">
        <v>433</v>
      </c>
      <c r="D46" s="222" t="s">
        <v>430</v>
      </c>
      <c r="E46" s="16">
        <v>3</v>
      </c>
      <c r="F46" s="16">
        <v>1</v>
      </c>
      <c r="G46" s="374">
        <v>0</v>
      </c>
      <c r="H46" s="374">
        <v>1</v>
      </c>
      <c r="I46" s="374">
        <v>0</v>
      </c>
      <c r="J46" s="23" t="s">
        <v>175</v>
      </c>
      <c r="K46" s="18">
        <f t="shared" si="8"/>
        <v>3.5</v>
      </c>
      <c r="L46" s="16">
        <f t="shared" si="13"/>
        <v>1.2</v>
      </c>
      <c r="M46" s="16">
        <f t="shared" si="9"/>
        <v>0.4</v>
      </c>
      <c r="N46" s="16">
        <v>0</v>
      </c>
      <c r="O46" s="16">
        <f t="shared" si="10"/>
        <v>5.1000000000000005</v>
      </c>
      <c r="P46" s="33">
        <v>6.4749999999999979</v>
      </c>
      <c r="Q46" s="34">
        <f t="shared" si="11"/>
        <v>11.574999999999999</v>
      </c>
      <c r="R46" s="35">
        <f t="shared" ref="R46:R54" si="14">VLOOKUP(J46,$W$3:$X$10,2,FALSE)</f>
        <v>7.5</v>
      </c>
      <c r="S46" s="36">
        <f t="shared" si="12"/>
        <v>4.0749999999999993</v>
      </c>
      <c r="T46" s="4"/>
      <c r="U46" s="4"/>
      <c r="V46" s="4"/>
    </row>
    <row r="47" spans="1:28" ht="18.75">
      <c r="A47" s="13">
        <v>172</v>
      </c>
      <c r="B47" s="13">
        <v>724061220</v>
      </c>
      <c r="C47" s="222" t="s">
        <v>371</v>
      </c>
      <c r="D47" s="222" t="s">
        <v>330</v>
      </c>
      <c r="E47" s="16">
        <v>3</v>
      </c>
      <c r="F47" s="16">
        <v>1</v>
      </c>
      <c r="G47" s="374">
        <v>0</v>
      </c>
      <c r="H47" s="374">
        <v>0</v>
      </c>
      <c r="I47" s="374">
        <v>0</v>
      </c>
      <c r="J47" s="23" t="s">
        <v>175</v>
      </c>
      <c r="K47" s="18">
        <f t="shared" si="8"/>
        <v>3.5</v>
      </c>
      <c r="L47" s="16">
        <f t="shared" si="13"/>
        <v>1.2</v>
      </c>
      <c r="M47" s="16">
        <f t="shared" si="9"/>
        <v>0</v>
      </c>
      <c r="N47" s="16">
        <v>0</v>
      </c>
      <c r="O47" s="16">
        <f t="shared" si="10"/>
        <v>4.7</v>
      </c>
      <c r="P47" s="33">
        <v>6.7254999999999967</v>
      </c>
      <c r="Q47" s="34">
        <f t="shared" si="11"/>
        <v>11.425499999999996</v>
      </c>
      <c r="R47" s="35">
        <f t="shared" si="14"/>
        <v>7.5</v>
      </c>
      <c r="S47" s="36">
        <f t="shared" si="12"/>
        <v>3.925499999999996</v>
      </c>
      <c r="T47" s="4"/>
      <c r="U47" s="4"/>
      <c r="V47" s="4"/>
    </row>
    <row r="48" spans="1:28" ht="18.75">
      <c r="A48" s="13">
        <v>217</v>
      </c>
      <c r="B48" s="13">
        <v>331155825</v>
      </c>
      <c r="C48" s="295" t="s">
        <v>420</v>
      </c>
      <c r="D48" s="2"/>
      <c r="E48" s="16">
        <v>2</v>
      </c>
      <c r="F48" s="16">
        <v>1</v>
      </c>
      <c r="G48" s="374">
        <v>0</v>
      </c>
      <c r="H48" s="374">
        <v>0</v>
      </c>
      <c r="I48" s="374">
        <v>0</v>
      </c>
      <c r="J48" s="23" t="s">
        <v>175</v>
      </c>
      <c r="K48" s="18">
        <f t="shared" si="8"/>
        <v>2</v>
      </c>
      <c r="L48" s="16">
        <f t="shared" si="13"/>
        <v>1.2</v>
      </c>
      <c r="M48" s="16">
        <f t="shared" si="9"/>
        <v>0</v>
      </c>
      <c r="N48" s="16">
        <v>0</v>
      </c>
      <c r="O48" s="16">
        <f t="shared" si="10"/>
        <v>3.2</v>
      </c>
      <c r="P48" s="33">
        <v>8.1374999999999957</v>
      </c>
      <c r="Q48" s="34">
        <f t="shared" si="11"/>
        <v>11.337499999999995</v>
      </c>
      <c r="R48" s="35">
        <f t="shared" si="14"/>
        <v>7.5</v>
      </c>
      <c r="S48" s="36">
        <f t="shared" si="12"/>
        <v>3.837499999999995</v>
      </c>
    </row>
    <row r="49" spans="1:22" ht="18.75">
      <c r="A49" s="14">
        <v>26</v>
      </c>
      <c r="B49" s="13">
        <v>1754932067</v>
      </c>
      <c r="C49" s="222" t="s">
        <v>354</v>
      </c>
      <c r="D49" s="222" t="s">
        <v>72</v>
      </c>
      <c r="E49" s="16">
        <v>2</v>
      </c>
      <c r="F49" s="16">
        <v>1</v>
      </c>
      <c r="G49" s="374">
        <v>1</v>
      </c>
      <c r="H49" s="374">
        <v>1</v>
      </c>
      <c r="I49" s="374">
        <v>0</v>
      </c>
      <c r="J49" s="23" t="s">
        <v>175</v>
      </c>
      <c r="K49" s="18">
        <f t="shared" si="8"/>
        <v>2</v>
      </c>
      <c r="L49" s="16">
        <f t="shared" si="13"/>
        <v>1.2</v>
      </c>
      <c r="M49" s="16">
        <f t="shared" si="9"/>
        <v>0.8</v>
      </c>
      <c r="N49" s="16">
        <v>0</v>
      </c>
      <c r="O49" s="16">
        <f t="shared" si="10"/>
        <v>4</v>
      </c>
      <c r="P49" s="33">
        <v>7.0999999999999979</v>
      </c>
      <c r="Q49" s="34">
        <f t="shared" si="11"/>
        <v>11.099999999999998</v>
      </c>
      <c r="R49" s="35">
        <f t="shared" si="14"/>
        <v>7.5</v>
      </c>
      <c r="S49" s="36">
        <f t="shared" si="12"/>
        <v>3.5999999999999979</v>
      </c>
      <c r="T49" s="64"/>
      <c r="U49" s="64"/>
      <c r="V49" s="64"/>
    </row>
    <row r="50" spans="1:22" ht="18.75">
      <c r="A50" s="14">
        <v>92</v>
      </c>
      <c r="B50" s="13">
        <v>1367873925</v>
      </c>
      <c r="C50" s="222" t="s">
        <v>398</v>
      </c>
      <c r="D50" s="222" t="s">
        <v>191</v>
      </c>
      <c r="E50" s="16">
        <v>1</v>
      </c>
      <c r="F50" s="16">
        <v>1</v>
      </c>
      <c r="G50" s="374">
        <v>0</v>
      </c>
      <c r="H50" s="374">
        <v>0</v>
      </c>
      <c r="I50" s="374">
        <v>0</v>
      </c>
      <c r="J50" s="23" t="s">
        <v>175</v>
      </c>
      <c r="K50" s="18">
        <f t="shared" si="8"/>
        <v>1</v>
      </c>
      <c r="L50" s="16">
        <f t="shared" si="13"/>
        <v>1.2</v>
      </c>
      <c r="M50" s="16">
        <f t="shared" si="9"/>
        <v>0</v>
      </c>
      <c r="N50" s="16">
        <v>0</v>
      </c>
      <c r="O50" s="16">
        <f t="shared" si="10"/>
        <v>2.2000000000000002</v>
      </c>
      <c r="P50" s="33">
        <v>8.7874999999999943</v>
      </c>
      <c r="Q50" s="34">
        <f t="shared" si="11"/>
        <v>10.987499999999994</v>
      </c>
      <c r="R50" s="35">
        <f t="shared" si="14"/>
        <v>7.5</v>
      </c>
      <c r="S50" s="36">
        <f t="shared" si="12"/>
        <v>3.4874999999999936</v>
      </c>
      <c r="T50" s="64"/>
      <c r="U50" s="64"/>
      <c r="V50" s="67"/>
    </row>
    <row r="51" spans="1:22" ht="18.75">
      <c r="A51" s="13">
        <v>223</v>
      </c>
      <c r="B51" s="13">
        <v>784792167</v>
      </c>
      <c r="C51" s="222" t="s">
        <v>434</v>
      </c>
      <c r="D51" s="222"/>
      <c r="E51" s="16">
        <v>3</v>
      </c>
      <c r="F51" s="16">
        <v>0</v>
      </c>
      <c r="G51" s="374">
        <v>0</v>
      </c>
      <c r="H51" s="374">
        <v>0</v>
      </c>
      <c r="I51" s="374">
        <v>0</v>
      </c>
      <c r="J51" s="23" t="s">
        <v>175</v>
      </c>
      <c r="K51" s="18">
        <f t="shared" si="8"/>
        <v>3.5</v>
      </c>
      <c r="L51" s="16">
        <f t="shared" si="13"/>
        <v>0</v>
      </c>
      <c r="M51" s="16">
        <f t="shared" si="9"/>
        <v>0</v>
      </c>
      <c r="N51" s="16">
        <v>0</v>
      </c>
      <c r="O51" s="16">
        <f t="shared" si="10"/>
        <v>3.5</v>
      </c>
      <c r="P51" s="33">
        <v>6.125</v>
      </c>
      <c r="Q51" s="34">
        <f t="shared" si="11"/>
        <v>9.625</v>
      </c>
      <c r="R51" s="35">
        <f t="shared" si="14"/>
        <v>7.5</v>
      </c>
      <c r="S51" s="36">
        <f t="shared" si="12"/>
        <v>2.125</v>
      </c>
    </row>
    <row r="52" spans="1:22" ht="18.75">
      <c r="A52" s="13">
        <v>203</v>
      </c>
      <c r="B52" s="13">
        <v>382695365</v>
      </c>
      <c r="C52" s="222" t="s">
        <v>393</v>
      </c>
      <c r="D52" s="334"/>
      <c r="E52" s="16">
        <v>2</v>
      </c>
      <c r="F52" s="16">
        <v>0</v>
      </c>
      <c r="G52" s="374">
        <v>0</v>
      </c>
      <c r="H52" s="374">
        <v>0</v>
      </c>
      <c r="I52" s="374">
        <v>0</v>
      </c>
      <c r="J52" s="23" t="s">
        <v>175</v>
      </c>
      <c r="K52" s="18">
        <f t="shared" si="8"/>
        <v>2</v>
      </c>
      <c r="L52" s="16">
        <f t="shared" si="13"/>
        <v>0</v>
      </c>
      <c r="M52" s="16">
        <f t="shared" si="9"/>
        <v>0</v>
      </c>
      <c r="N52" s="16">
        <v>0</v>
      </c>
      <c r="O52" s="16">
        <f t="shared" si="10"/>
        <v>2</v>
      </c>
      <c r="P52" s="33">
        <v>7.6050000000000004</v>
      </c>
      <c r="Q52" s="34">
        <f t="shared" si="11"/>
        <v>9.6050000000000004</v>
      </c>
      <c r="R52" s="35">
        <f t="shared" si="14"/>
        <v>7.5</v>
      </c>
      <c r="S52" s="36">
        <f t="shared" si="12"/>
        <v>2.1050000000000004</v>
      </c>
    </row>
    <row r="53" spans="1:22" ht="18.75" hidden="1">
      <c r="A53" s="13">
        <v>138</v>
      </c>
      <c r="B53" s="13">
        <v>1440730282</v>
      </c>
      <c r="C53" s="222" t="s">
        <v>366</v>
      </c>
      <c r="D53" s="222" t="s">
        <v>258</v>
      </c>
      <c r="E53" s="16">
        <v>0</v>
      </c>
      <c r="F53" s="16">
        <v>0</v>
      </c>
      <c r="G53" s="374">
        <v>0</v>
      </c>
      <c r="H53" s="374">
        <v>0</v>
      </c>
      <c r="I53" s="374">
        <v>0</v>
      </c>
      <c r="J53" s="57" t="s">
        <v>187</v>
      </c>
      <c r="K53" s="18">
        <f t="shared" si="8"/>
        <v>0</v>
      </c>
      <c r="L53" s="16">
        <f t="shared" si="13"/>
        <v>0</v>
      </c>
      <c r="M53" s="16">
        <f t="shared" si="9"/>
        <v>0</v>
      </c>
      <c r="N53" s="16">
        <v>0</v>
      </c>
      <c r="O53" s="16">
        <f t="shared" si="10"/>
        <v>0</v>
      </c>
      <c r="P53" s="33">
        <v>9.6000000000000014</v>
      </c>
      <c r="Q53" s="34">
        <f t="shared" si="11"/>
        <v>9.6000000000000014</v>
      </c>
      <c r="R53" s="35">
        <f t="shared" si="14"/>
        <v>0</v>
      </c>
      <c r="S53" s="36">
        <f t="shared" si="12"/>
        <v>9.6000000000000014</v>
      </c>
      <c r="T53" s="64"/>
      <c r="U53" s="64"/>
      <c r="V53" s="67"/>
    </row>
    <row r="54" spans="1:22" ht="18.75" hidden="1">
      <c r="A54" s="13">
        <v>219</v>
      </c>
      <c r="B54" s="13">
        <v>1128309198</v>
      </c>
      <c r="C54" s="222" t="s">
        <v>426</v>
      </c>
      <c r="D54" s="334"/>
      <c r="E54" s="16">
        <v>0</v>
      </c>
      <c r="F54" s="16">
        <v>0</v>
      </c>
      <c r="G54" s="374">
        <v>0</v>
      </c>
      <c r="H54" s="374">
        <v>0</v>
      </c>
      <c r="I54" s="374">
        <v>0</v>
      </c>
      <c r="J54" s="57" t="s">
        <v>187</v>
      </c>
      <c r="K54" s="18">
        <f t="shared" si="8"/>
        <v>0</v>
      </c>
      <c r="L54" s="16">
        <f t="shared" si="13"/>
        <v>0</v>
      </c>
      <c r="M54" s="16">
        <f t="shared" si="9"/>
        <v>0</v>
      </c>
      <c r="N54" s="16">
        <v>0</v>
      </c>
      <c r="O54" s="16">
        <f t="shared" si="10"/>
        <v>0</v>
      </c>
      <c r="P54" s="33">
        <v>9.4499999999999957</v>
      </c>
      <c r="Q54" s="34">
        <f t="shared" si="11"/>
        <v>9.4499999999999957</v>
      </c>
      <c r="R54" s="35">
        <f t="shared" si="14"/>
        <v>0</v>
      </c>
      <c r="S54" s="36">
        <f t="shared" si="12"/>
        <v>9.4499999999999957</v>
      </c>
    </row>
    <row r="55" spans="1:22" ht="18.75" hidden="1">
      <c r="A55" s="14">
        <v>103</v>
      </c>
      <c r="B55" s="13">
        <v>1540443440</v>
      </c>
      <c r="C55" s="223" t="s">
        <v>326</v>
      </c>
      <c r="D55" s="222" t="s">
        <v>193</v>
      </c>
      <c r="E55" s="16">
        <v>0</v>
      </c>
      <c r="F55" s="16">
        <v>0</v>
      </c>
      <c r="G55" s="374">
        <v>0</v>
      </c>
      <c r="H55" s="374">
        <v>0</v>
      </c>
      <c r="I55" s="374">
        <v>0</v>
      </c>
      <c r="J55" s="57" t="s">
        <v>187</v>
      </c>
      <c r="K55" s="18">
        <f t="shared" si="8"/>
        <v>0</v>
      </c>
      <c r="L55" s="16">
        <f t="shared" si="13"/>
        <v>0</v>
      </c>
      <c r="M55" s="16">
        <f t="shared" si="9"/>
        <v>0</v>
      </c>
      <c r="N55" s="16">
        <v>0</v>
      </c>
      <c r="O55" s="16">
        <f t="shared" si="10"/>
        <v>0</v>
      </c>
      <c r="P55" s="33">
        <v>8.7499999999999964</v>
      </c>
      <c r="Q55" s="34">
        <f t="shared" si="11"/>
        <v>8.7499999999999964</v>
      </c>
      <c r="R55" s="35">
        <f>VLOOKUP(J54,$W$3:$X$10,2,FALSE)</f>
        <v>0</v>
      </c>
      <c r="S55" s="36">
        <f t="shared" si="12"/>
        <v>8.7499999999999964</v>
      </c>
      <c r="T55" s="64"/>
      <c r="U55" s="64"/>
      <c r="V55" s="64"/>
    </row>
    <row r="56" spans="1:22" ht="18.75" hidden="1">
      <c r="A56" s="13">
        <v>211</v>
      </c>
      <c r="B56" s="13">
        <v>1030769255</v>
      </c>
      <c r="C56" s="222" t="s">
        <v>404</v>
      </c>
      <c r="D56" s="334"/>
      <c r="E56" s="16">
        <v>0</v>
      </c>
      <c r="F56" s="16">
        <v>0</v>
      </c>
      <c r="G56" s="374">
        <v>0</v>
      </c>
      <c r="H56" s="374">
        <v>0</v>
      </c>
      <c r="I56" s="374">
        <v>0</v>
      </c>
      <c r="J56" s="57" t="s">
        <v>187</v>
      </c>
      <c r="K56" s="18">
        <f t="shared" si="8"/>
        <v>0</v>
      </c>
      <c r="L56" s="16">
        <f t="shared" si="13"/>
        <v>0</v>
      </c>
      <c r="M56" s="16">
        <f t="shared" si="9"/>
        <v>0</v>
      </c>
      <c r="N56" s="16">
        <v>0</v>
      </c>
      <c r="O56" s="16">
        <f t="shared" si="10"/>
        <v>0</v>
      </c>
      <c r="P56" s="33">
        <v>8.4625000000000021</v>
      </c>
      <c r="Q56" s="34">
        <f t="shared" si="11"/>
        <v>8.4625000000000021</v>
      </c>
      <c r="R56" s="35">
        <f>VLOOKUP(J56,$W$3:$X$10,2,FALSE)</f>
        <v>0</v>
      </c>
      <c r="S56" s="36">
        <f t="shared" si="12"/>
        <v>8.4625000000000021</v>
      </c>
    </row>
    <row r="57" spans="1:22" ht="18.75" hidden="1">
      <c r="A57" s="13">
        <v>196</v>
      </c>
      <c r="B57" s="13">
        <v>1065641844</v>
      </c>
      <c r="C57" s="222" t="s">
        <v>387</v>
      </c>
      <c r="D57" s="334"/>
      <c r="E57" s="16">
        <v>0</v>
      </c>
      <c r="F57" s="16">
        <v>1</v>
      </c>
      <c r="G57" s="374">
        <v>0</v>
      </c>
      <c r="H57" s="374">
        <v>0</v>
      </c>
      <c r="I57" s="374">
        <v>0</v>
      </c>
      <c r="J57" s="57" t="s">
        <v>187</v>
      </c>
      <c r="K57" s="18">
        <f t="shared" si="8"/>
        <v>0</v>
      </c>
      <c r="L57" s="16">
        <f t="shared" si="13"/>
        <v>1.2</v>
      </c>
      <c r="M57" s="16">
        <f t="shared" si="9"/>
        <v>0</v>
      </c>
      <c r="N57" s="16">
        <v>0</v>
      </c>
      <c r="O57" s="16">
        <f t="shared" si="10"/>
        <v>1.2</v>
      </c>
      <c r="P57" s="33">
        <v>7.0999999999999979</v>
      </c>
      <c r="Q57" s="34">
        <f t="shared" si="11"/>
        <v>8.2999999999999972</v>
      </c>
      <c r="R57" s="35">
        <f>VLOOKUP(J57,$W$3:$X$10,2,FALSE)</f>
        <v>0</v>
      </c>
      <c r="S57" s="36">
        <f t="shared" si="12"/>
        <v>8.2999999999999972</v>
      </c>
    </row>
    <row r="58" spans="1:22" ht="18.75" hidden="1">
      <c r="A58" s="13">
        <v>188</v>
      </c>
      <c r="B58" s="13">
        <v>1504984957</v>
      </c>
      <c r="C58" s="222" t="s">
        <v>379</v>
      </c>
      <c r="D58" s="334"/>
      <c r="E58" s="16">
        <v>0</v>
      </c>
      <c r="F58" s="16">
        <v>0</v>
      </c>
      <c r="G58" s="374">
        <v>0</v>
      </c>
      <c r="H58" s="374">
        <v>0</v>
      </c>
      <c r="I58" s="374">
        <v>0</v>
      </c>
      <c r="J58" s="57" t="s">
        <v>187</v>
      </c>
      <c r="K58" s="18">
        <f t="shared" si="8"/>
        <v>0</v>
      </c>
      <c r="L58" s="16">
        <f t="shared" si="13"/>
        <v>0</v>
      </c>
      <c r="M58" s="16">
        <f t="shared" si="9"/>
        <v>0</v>
      </c>
      <c r="N58" s="16">
        <v>0</v>
      </c>
      <c r="O58" s="16">
        <f t="shared" si="10"/>
        <v>0</v>
      </c>
      <c r="P58" s="33">
        <v>7.8874999999999957</v>
      </c>
      <c r="Q58" s="34">
        <f t="shared" si="11"/>
        <v>7.8874999999999957</v>
      </c>
      <c r="R58" s="35">
        <f>VLOOKUP(J57,$W$3:$X$10,2,FALSE)</f>
        <v>0</v>
      </c>
      <c r="S58" s="36">
        <f t="shared" si="12"/>
        <v>7.8874999999999957</v>
      </c>
    </row>
    <row r="59" spans="1:22" ht="18.75" hidden="1">
      <c r="A59" s="13">
        <v>212</v>
      </c>
      <c r="B59" s="13">
        <v>2133045883</v>
      </c>
      <c r="C59" s="222" t="s">
        <v>405</v>
      </c>
      <c r="D59" s="334"/>
      <c r="E59" s="16">
        <v>0</v>
      </c>
      <c r="F59" s="16">
        <v>0</v>
      </c>
      <c r="G59" s="374">
        <v>0</v>
      </c>
      <c r="H59" s="374">
        <v>0</v>
      </c>
      <c r="I59" s="374">
        <v>0</v>
      </c>
      <c r="J59" s="57" t="s">
        <v>187</v>
      </c>
      <c r="K59" s="18">
        <f t="shared" si="8"/>
        <v>0</v>
      </c>
      <c r="L59" s="16">
        <f t="shared" si="13"/>
        <v>0</v>
      </c>
      <c r="M59" s="16">
        <f t="shared" si="9"/>
        <v>0</v>
      </c>
      <c r="N59" s="16">
        <v>0</v>
      </c>
      <c r="O59" s="16">
        <f t="shared" si="10"/>
        <v>0</v>
      </c>
      <c r="P59" s="33">
        <v>7.2249999999999979</v>
      </c>
      <c r="Q59" s="34">
        <f t="shared" si="11"/>
        <v>7.2249999999999979</v>
      </c>
      <c r="R59" s="35">
        <f t="shared" ref="R59:R67" si="15">VLOOKUP(J59,$W$3:$X$10,2,FALSE)</f>
        <v>0</v>
      </c>
      <c r="S59" s="36">
        <f t="shared" si="12"/>
        <v>7.2249999999999979</v>
      </c>
    </row>
    <row r="60" spans="1:22" ht="18.75" hidden="1">
      <c r="A60" s="13">
        <v>144</v>
      </c>
      <c r="B60" s="13">
        <v>1763923855</v>
      </c>
      <c r="C60" s="222" t="s">
        <v>269</v>
      </c>
      <c r="D60" s="224"/>
      <c r="E60" s="16">
        <v>0</v>
      </c>
      <c r="F60" s="16">
        <v>0</v>
      </c>
      <c r="G60" s="374">
        <v>0</v>
      </c>
      <c r="H60" s="374">
        <v>0</v>
      </c>
      <c r="I60" s="374">
        <v>0</v>
      </c>
      <c r="J60" s="57" t="s">
        <v>187</v>
      </c>
      <c r="K60" s="18">
        <f t="shared" si="8"/>
        <v>0</v>
      </c>
      <c r="L60" s="16">
        <f t="shared" si="13"/>
        <v>0</v>
      </c>
      <c r="M60" s="16">
        <f t="shared" si="9"/>
        <v>0</v>
      </c>
      <c r="N60" s="16">
        <v>0</v>
      </c>
      <c r="O60" s="16">
        <f t="shared" si="10"/>
        <v>0</v>
      </c>
      <c r="P60" s="33">
        <v>6.8</v>
      </c>
      <c r="Q60" s="34">
        <f t="shared" si="11"/>
        <v>6.8</v>
      </c>
      <c r="R60" s="35">
        <f t="shared" si="15"/>
        <v>0</v>
      </c>
      <c r="S60" s="36">
        <f t="shared" si="12"/>
        <v>6.8</v>
      </c>
    </row>
    <row r="61" spans="1:22" ht="18.75" hidden="1">
      <c r="A61" s="13">
        <v>206</v>
      </c>
      <c r="B61" s="13">
        <v>1835375380</v>
      </c>
      <c r="C61" s="222" t="s">
        <v>396</v>
      </c>
      <c r="D61" s="334"/>
      <c r="E61" s="16">
        <v>0</v>
      </c>
      <c r="F61" s="16">
        <v>0</v>
      </c>
      <c r="G61" s="374">
        <v>0</v>
      </c>
      <c r="H61" s="374">
        <v>0</v>
      </c>
      <c r="I61" s="374">
        <v>0</v>
      </c>
      <c r="J61" s="57" t="s">
        <v>187</v>
      </c>
      <c r="K61" s="18">
        <f t="shared" si="8"/>
        <v>0</v>
      </c>
      <c r="L61" s="16">
        <f t="shared" si="13"/>
        <v>0</v>
      </c>
      <c r="M61" s="16">
        <f t="shared" si="9"/>
        <v>0</v>
      </c>
      <c r="N61" s="16">
        <v>0</v>
      </c>
      <c r="O61" s="16">
        <f t="shared" si="10"/>
        <v>0</v>
      </c>
      <c r="P61" s="33">
        <v>6.6749999999999998</v>
      </c>
      <c r="Q61" s="34">
        <f t="shared" si="11"/>
        <v>6.6749999999999998</v>
      </c>
      <c r="R61" s="35">
        <f t="shared" si="15"/>
        <v>0</v>
      </c>
      <c r="S61" s="36">
        <f t="shared" si="12"/>
        <v>6.6749999999999998</v>
      </c>
    </row>
    <row r="62" spans="1:22" ht="18.75" hidden="1">
      <c r="A62" s="14">
        <v>15</v>
      </c>
      <c r="B62" s="13">
        <v>388960345</v>
      </c>
      <c r="C62" s="223" t="s">
        <v>59</v>
      </c>
      <c r="D62" s="224"/>
      <c r="E62" s="16">
        <v>0</v>
      </c>
      <c r="F62" s="16">
        <v>0</v>
      </c>
      <c r="G62" s="374">
        <v>0</v>
      </c>
      <c r="H62" s="374">
        <v>0</v>
      </c>
      <c r="I62" s="374">
        <v>0</v>
      </c>
      <c r="J62" s="57" t="s">
        <v>187</v>
      </c>
      <c r="K62" s="18">
        <f t="shared" si="8"/>
        <v>0</v>
      </c>
      <c r="L62" s="16">
        <f t="shared" si="13"/>
        <v>0</v>
      </c>
      <c r="M62" s="16">
        <f t="shared" si="9"/>
        <v>0</v>
      </c>
      <c r="N62" s="16">
        <v>0</v>
      </c>
      <c r="O62" s="16">
        <f t="shared" si="10"/>
        <v>0</v>
      </c>
      <c r="P62" s="33">
        <v>6.5375000000000014</v>
      </c>
      <c r="Q62" s="34">
        <f t="shared" si="11"/>
        <v>6.5375000000000014</v>
      </c>
      <c r="R62" s="35">
        <f t="shared" si="15"/>
        <v>0</v>
      </c>
      <c r="S62" s="36">
        <f t="shared" si="12"/>
        <v>6.5375000000000014</v>
      </c>
      <c r="T62" s="64"/>
      <c r="U62" s="64"/>
      <c r="V62" s="64"/>
    </row>
    <row r="63" spans="1:22" ht="18.75" hidden="1">
      <c r="A63" s="13">
        <v>148</v>
      </c>
      <c r="B63" s="13">
        <v>1579518877</v>
      </c>
      <c r="C63" s="222" t="s">
        <v>274</v>
      </c>
      <c r="D63" s="224"/>
      <c r="E63" s="16">
        <v>0</v>
      </c>
      <c r="F63" s="16">
        <v>0</v>
      </c>
      <c r="G63" s="374">
        <v>0</v>
      </c>
      <c r="H63" s="374">
        <v>0</v>
      </c>
      <c r="I63" s="374">
        <v>0</v>
      </c>
      <c r="J63" s="57" t="s">
        <v>187</v>
      </c>
      <c r="K63" s="18">
        <f t="shared" si="8"/>
        <v>0</v>
      </c>
      <c r="L63" s="16">
        <f t="shared" si="13"/>
        <v>0</v>
      </c>
      <c r="M63" s="16">
        <f t="shared" si="9"/>
        <v>0</v>
      </c>
      <c r="N63" s="16">
        <v>0</v>
      </c>
      <c r="O63" s="16">
        <f t="shared" si="10"/>
        <v>0</v>
      </c>
      <c r="P63" s="33">
        <v>6.4499999999999993</v>
      </c>
      <c r="Q63" s="34">
        <f t="shared" si="11"/>
        <v>6.4499999999999993</v>
      </c>
      <c r="R63" s="35">
        <f t="shared" si="15"/>
        <v>0</v>
      </c>
      <c r="S63" s="36">
        <f t="shared" si="12"/>
        <v>6.4499999999999993</v>
      </c>
    </row>
    <row r="64" spans="1:22" ht="18.75" hidden="1">
      <c r="A64" s="13">
        <v>152</v>
      </c>
      <c r="B64" s="13">
        <v>808637979</v>
      </c>
      <c r="C64" s="222" t="s">
        <v>288</v>
      </c>
      <c r="D64" s="222" t="s">
        <v>277</v>
      </c>
      <c r="E64" s="16">
        <v>0</v>
      </c>
      <c r="F64" s="16">
        <v>0</v>
      </c>
      <c r="G64" s="374">
        <v>0</v>
      </c>
      <c r="H64" s="374">
        <v>0</v>
      </c>
      <c r="I64" s="374">
        <v>0</v>
      </c>
      <c r="J64" s="57" t="s">
        <v>187</v>
      </c>
      <c r="K64" s="18">
        <f t="shared" si="8"/>
        <v>0</v>
      </c>
      <c r="L64" s="16">
        <f t="shared" si="13"/>
        <v>0</v>
      </c>
      <c r="M64" s="16">
        <f t="shared" si="9"/>
        <v>0</v>
      </c>
      <c r="N64" s="16">
        <v>0</v>
      </c>
      <c r="O64" s="16">
        <f t="shared" si="10"/>
        <v>0</v>
      </c>
      <c r="P64" s="33">
        <v>6.34</v>
      </c>
      <c r="Q64" s="34">
        <f t="shared" si="11"/>
        <v>6.34</v>
      </c>
      <c r="R64" s="35">
        <f t="shared" si="15"/>
        <v>0</v>
      </c>
      <c r="S64" s="36">
        <f t="shared" si="12"/>
        <v>6.34</v>
      </c>
    </row>
    <row r="65" spans="1:22" ht="18.75" hidden="1">
      <c r="A65" s="13">
        <v>130</v>
      </c>
      <c r="B65" s="13">
        <v>1957463045</v>
      </c>
      <c r="C65" s="222" t="s">
        <v>409</v>
      </c>
      <c r="D65" s="222" t="s">
        <v>238</v>
      </c>
      <c r="E65" s="16">
        <v>0</v>
      </c>
      <c r="F65" s="16">
        <v>0</v>
      </c>
      <c r="G65" s="374">
        <v>0</v>
      </c>
      <c r="H65" s="374">
        <v>0</v>
      </c>
      <c r="I65" s="374">
        <v>0</v>
      </c>
      <c r="J65" s="57" t="s">
        <v>187</v>
      </c>
      <c r="K65" s="18">
        <f t="shared" si="8"/>
        <v>0</v>
      </c>
      <c r="L65" s="16">
        <f t="shared" si="13"/>
        <v>0</v>
      </c>
      <c r="M65" s="16">
        <f t="shared" si="9"/>
        <v>0</v>
      </c>
      <c r="N65" s="16">
        <v>0</v>
      </c>
      <c r="O65" s="16">
        <f t="shared" si="10"/>
        <v>0</v>
      </c>
      <c r="P65" s="33">
        <v>5.8500000000000023</v>
      </c>
      <c r="Q65" s="34">
        <f t="shared" si="11"/>
        <v>5.8500000000000023</v>
      </c>
      <c r="R65" s="35">
        <f t="shared" si="15"/>
        <v>0</v>
      </c>
      <c r="S65" s="36">
        <f t="shared" si="12"/>
        <v>5.8500000000000023</v>
      </c>
      <c r="T65" s="64"/>
      <c r="U65" s="64"/>
      <c r="V65" s="67"/>
    </row>
    <row r="66" spans="1:22" ht="18.75" hidden="1">
      <c r="A66" s="13">
        <v>201</v>
      </c>
      <c r="B66" s="13">
        <v>251334814</v>
      </c>
      <c r="C66" s="222" t="s">
        <v>391</v>
      </c>
      <c r="D66" s="334"/>
      <c r="E66" s="16">
        <v>0</v>
      </c>
      <c r="F66" s="16">
        <v>0</v>
      </c>
      <c r="G66" s="374">
        <v>0</v>
      </c>
      <c r="H66" s="374">
        <v>0</v>
      </c>
      <c r="I66" s="374">
        <v>0</v>
      </c>
      <c r="J66" s="57" t="s">
        <v>187</v>
      </c>
      <c r="K66" s="18">
        <f t="shared" si="8"/>
        <v>0</v>
      </c>
      <c r="L66" s="16">
        <f t="shared" si="13"/>
        <v>0</v>
      </c>
      <c r="M66" s="16">
        <f t="shared" si="9"/>
        <v>0</v>
      </c>
      <c r="N66" s="16">
        <v>0</v>
      </c>
      <c r="O66" s="16">
        <f t="shared" si="10"/>
        <v>0</v>
      </c>
      <c r="P66" s="33">
        <v>5.5</v>
      </c>
      <c r="Q66" s="34">
        <f t="shared" si="11"/>
        <v>5.5</v>
      </c>
      <c r="R66" s="35">
        <f t="shared" si="15"/>
        <v>0</v>
      </c>
      <c r="S66" s="36">
        <f t="shared" si="12"/>
        <v>5.5</v>
      </c>
    </row>
    <row r="67" spans="1:22" ht="18.75" hidden="1">
      <c r="A67" s="14">
        <v>58</v>
      </c>
      <c r="B67" s="13">
        <v>1875367946</v>
      </c>
      <c r="C67" s="223" t="s">
        <v>121</v>
      </c>
      <c r="D67" s="14"/>
      <c r="E67" s="16">
        <v>0</v>
      </c>
      <c r="F67" s="16">
        <v>0</v>
      </c>
      <c r="G67" s="374">
        <v>0</v>
      </c>
      <c r="H67" s="374">
        <v>0</v>
      </c>
      <c r="I67" s="374">
        <v>0</v>
      </c>
      <c r="J67" s="57" t="s">
        <v>187</v>
      </c>
      <c r="K67" s="18">
        <f t="shared" si="8"/>
        <v>0</v>
      </c>
      <c r="L67" s="16">
        <f t="shared" si="13"/>
        <v>0</v>
      </c>
      <c r="M67" s="16">
        <f t="shared" si="9"/>
        <v>0</v>
      </c>
      <c r="N67" s="16">
        <v>0</v>
      </c>
      <c r="O67" s="16">
        <f t="shared" si="10"/>
        <v>0</v>
      </c>
      <c r="P67" s="33">
        <v>5.3749999999999964</v>
      </c>
      <c r="Q67" s="34">
        <f t="shared" si="11"/>
        <v>5.3749999999999964</v>
      </c>
      <c r="R67" s="35">
        <f t="shared" si="15"/>
        <v>0</v>
      </c>
      <c r="S67" s="36">
        <f t="shared" si="12"/>
        <v>5.3749999999999964</v>
      </c>
    </row>
    <row r="68" spans="1:22" ht="18.75" hidden="1">
      <c r="A68" s="14">
        <v>120</v>
      </c>
      <c r="B68" s="13">
        <v>171422146</v>
      </c>
      <c r="C68" s="222" t="s">
        <v>363</v>
      </c>
      <c r="D68" s="222" t="s">
        <v>246</v>
      </c>
      <c r="E68" s="16">
        <v>0</v>
      </c>
      <c r="F68" s="16">
        <v>0</v>
      </c>
      <c r="G68" s="374">
        <v>0</v>
      </c>
      <c r="H68" s="374">
        <v>0</v>
      </c>
      <c r="I68" s="374">
        <v>0</v>
      </c>
      <c r="J68" s="57" t="s">
        <v>187</v>
      </c>
      <c r="K68" s="18">
        <f t="shared" si="8"/>
        <v>0</v>
      </c>
      <c r="L68" s="16">
        <f t="shared" si="13"/>
        <v>0</v>
      </c>
      <c r="M68" s="16">
        <f t="shared" si="9"/>
        <v>0</v>
      </c>
      <c r="N68" s="16">
        <v>0</v>
      </c>
      <c r="O68" s="16">
        <f t="shared" si="10"/>
        <v>0</v>
      </c>
      <c r="P68" s="33">
        <v>4.899999999999995</v>
      </c>
      <c r="Q68" s="34">
        <f t="shared" si="11"/>
        <v>4.899999999999995</v>
      </c>
      <c r="R68" s="35">
        <f>VLOOKUP(J67,$W$3:$X$10,2,FALSE)</f>
        <v>0</v>
      </c>
      <c r="S68" s="36">
        <f t="shared" si="12"/>
        <v>4.899999999999995</v>
      </c>
      <c r="T68" s="64"/>
      <c r="U68" s="64"/>
      <c r="V68" s="86"/>
    </row>
    <row r="69" spans="1:22" ht="18.75" hidden="1">
      <c r="A69" s="13">
        <v>199</v>
      </c>
      <c r="B69" s="13">
        <v>1190213504</v>
      </c>
      <c r="C69" s="222" t="s">
        <v>400</v>
      </c>
      <c r="D69" s="334"/>
      <c r="E69" s="16">
        <v>0</v>
      </c>
      <c r="F69" s="16">
        <v>0</v>
      </c>
      <c r="G69" s="374">
        <v>0</v>
      </c>
      <c r="H69" s="374">
        <v>0</v>
      </c>
      <c r="I69" s="374">
        <v>0</v>
      </c>
      <c r="J69" s="57" t="s">
        <v>187</v>
      </c>
      <c r="K69" s="18">
        <f t="shared" ref="K69:K94" si="16">E69+IF(E69&gt;2,(E69-2)*0.5,0)</f>
        <v>0</v>
      </c>
      <c r="L69" s="16">
        <f t="shared" si="13"/>
        <v>0</v>
      </c>
      <c r="M69" s="16">
        <f t="shared" ref="M69:M94" si="17">SUM(G69:I69)*$X$18</f>
        <v>0</v>
      </c>
      <c r="N69" s="16">
        <v>0</v>
      </c>
      <c r="O69" s="16">
        <f t="shared" ref="O69:O94" si="18">SUM(L69+K69+N69+M69)</f>
        <v>0</v>
      </c>
      <c r="P69" s="33">
        <v>4.8</v>
      </c>
      <c r="Q69" s="34">
        <f t="shared" ref="Q69:Q94" si="19">O69+P69</f>
        <v>4.8</v>
      </c>
      <c r="R69" s="35">
        <f t="shared" ref="R69:R94" si="20">VLOOKUP(J69,$W$3:$X$10,2,FALSE)</f>
        <v>0</v>
      </c>
      <c r="S69" s="36">
        <f t="shared" ref="S69:S94" si="21">Q69-R69</f>
        <v>4.8</v>
      </c>
    </row>
    <row r="70" spans="1:22" ht="18.75">
      <c r="A70" s="13">
        <v>225</v>
      </c>
      <c r="B70" s="13">
        <v>1963965829</v>
      </c>
      <c r="C70" s="222" t="s">
        <v>444</v>
      </c>
      <c r="D70" s="222"/>
      <c r="E70" s="16">
        <v>3</v>
      </c>
      <c r="F70" s="16">
        <v>1</v>
      </c>
      <c r="G70" s="374">
        <v>0</v>
      </c>
      <c r="H70" s="374">
        <v>0</v>
      </c>
      <c r="I70" s="374">
        <v>0</v>
      </c>
      <c r="J70" s="23" t="s">
        <v>175</v>
      </c>
      <c r="K70" s="18">
        <f t="shared" si="16"/>
        <v>3.5</v>
      </c>
      <c r="L70" s="16">
        <f t="shared" si="13"/>
        <v>1.2</v>
      </c>
      <c r="M70" s="16">
        <f t="shared" si="17"/>
        <v>0</v>
      </c>
      <c r="N70" s="16">
        <v>0</v>
      </c>
      <c r="O70" s="16">
        <f t="shared" si="18"/>
        <v>4.7</v>
      </c>
      <c r="P70" s="33">
        <v>0</v>
      </c>
      <c r="Q70" s="34">
        <f t="shared" si="19"/>
        <v>4.7</v>
      </c>
      <c r="R70" s="35">
        <f t="shared" si="20"/>
        <v>7.5</v>
      </c>
      <c r="S70" s="36">
        <f t="shared" si="21"/>
        <v>-2.8</v>
      </c>
    </row>
    <row r="71" spans="1:22" ht="18.75">
      <c r="A71" s="13">
        <v>204</v>
      </c>
      <c r="B71" s="13">
        <v>1449474852</v>
      </c>
      <c r="C71" s="222" t="s">
        <v>394</v>
      </c>
      <c r="D71" s="334"/>
      <c r="E71" s="16">
        <v>3</v>
      </c>
      <c r="F71" s="16">
        <v>0</v>
      </c>
      <c r="G71" s="374">
        <v>0</v>
      </c>
      <c r="H71" s="374">
        <v>0</v>
      </c>
      <c r="I71" s="374">
        <v>0</v>
      </c>
      <c r="J71" s="23" t="s">
        <v>175</v>
      </c>
      <c r="K71" s="18">
        <f t="shared" si="16"/>
        <v>3.5</v>
      </c>
      <c r="L71" s="16">
        <f t="shared" si="13"/>
        <v>0</v>
      </c>
      <c r="M71" s="16">
        <f t="shared" si="17"/>
        <v>0</v>
      </c>
      <c r="N71" s="16">
        <v>0</v>
      </c>
      <c r="O71" s="16">
        <f t="shared" si="18"/>
        <v>3.5</v>
      </c>
      <c r="P71" s="33">
        <v>1</v>
      </c>
      <c r="Q71" s="34">
        <f t="shared" si="19"/>
        <v>4.5</v>
      </c>
      <c r="R71" s="35">
        <f t="shared" si="20"/>
        <v>7.5</v>
      </c>
      <c r="S71" s="36">
        <f t="shared" si="21"/>
        <v>-3</v>
      </c>
    </row>
    <row r="72" spans="1:22" ht="18.75">
      <c r="A72" s="13">
        <v>200</v>
      </c>
      <c r="B72" s="13">
        <v>967589156</v>
      </c>
      <c r="C72" s="222" t="s">
        <v>390</v>
      </c>
      <c r="D72" s="334"/>
      <c r="E72" s="16">
        <v>1</v>
      </c>
      <c r="F72" s="16">
        <v>1</v>
      </c>
      <c r="G72" s="374">
        <v>0</v>
      </c>
      <c r="H72" s="374">
        <v>0</v>
      </c>
      <c r="I72" s="374">
        <v>0</v>
      </c>
      <c r="J72" s="23" t="s">
        <v>175</v>
      </c>
      <c r="K72" s="18">
        <f t="shared" si="16"/>
        <v>1</v>
      </c>
      <c r="L72" s="16">
        <f t="shared" ref="L72:L94" si="22">F72*$X$14</f>
        <v>1.2</v>
      </c>
      <c r="M72" s="16">
        <f t="shared" si="17"/>
        <v>0</v>
      </c>
      <c r="N72" s="16">
        <v>0</v>
      </c>
      <c r="O72" s="16">
        <f t="shared" si="18"/>
        <v>2.2000000000000002</v>
      </c>
      <c r="P72" s="33">
        <v>2.0499999999999998</v>
      </c>
      <c r="Q72" s="34">
        <f t="shared" si="19"/>
        <v>4.25</v>
      </c>
      <c r="R72" s="35">
        <f t="shared" si="20"/>
        <v>7.5</v>
      </c>
      <c r="S72" s="36">
        <f t="shared" si="21"/>
        <v>-3.25</v>
      </c>
    </row>
    <row r="73" spans="1:22" ht="18.75">
      <c r="A73" s="13">
        <v>224</v>
      </c>
      <c r="B73" s="13">
        <v>862562360</v>
      </c>
      <c r="C73" s="222" t="s">
        <v>443</v>
      </c>
      <c r="D73" s="222"/>
      <c r="E73" s="16">
        <v>3</v>
      </c>
      <c r="F73" s="16">
        <v>0</v>
      </c>
      <c r="G73" s="374">
        <v>0</v>
      </c>
      <c r="H73" s="374">
        <v>0</v>
      </c>
      <c r="I73" s="374">
        <v>0</v>
      </c>
      <c r="J73" s="23" t="s">
        <v>175</v>
      </c>
      <c r="K73" s="18">
        <f t="shared" si="16"/>
        <v>3.5</v>
      </c>
      <c r="L73" s="16">
        <f t="shared" si="22"/>
        <v>0</v>
      </c>
      <c r="M73" s="16">
        <f t="shared" si="17"/>
        <v>0</v>
      </c>
      <c r="N73" s="16">
        <v>0</v>
      </c>
      <c r="O73" s="16">
        <f t="shared" si="18"/>
        <v>3.5</v>
      </c>
      <c r="P73" s="33">
        <v>0</v>
      </c>
      <c r="Q73" s="34">
        <f t="shared" si="19"/>
        <v>3.5</v>
      </c>
      <c r="R73" s="35">
        <f t="shared" si="20"/>
        <v>7.5</v>
      </c>
      <c r="S73" s="36">
        <f t="shared" si="21"/>
        <v>-4</v>
      </c>
    </row>
    <row r="74" spans="1:22" ht="18.75" hidden="1">
      <c r="A74" s="14">
        <v>33</v>
      </c>
      <c r="B74" s="13">
        <v>1006436515</v>
      </c>
      <c r="C74" s="222" t="s">
        <v>355</v>
      </c>
      <c r="D74" s="222" t="s">
        <v>79</v>
      </c>
      <c r="E74" s="16">
        <v>0</v>
      </c>
      <c r="F74" s="16">
        <v>0</v>
      </c>
      <c r="G74" s="374">
        <v>0</v>
      </c>
      <c r="H74" s="374">
        <v>0</v>
      </c>
      <c r="I74" s="374">
        <v>0</v>
      </c>
      <c r="J74" s="57" t="s">
        <v>187</v>
      </c>
      <c r="K74" s="18">
        <f t="shared" si="16"/>
        <v>0</v>
      </c>
      <c r="L74" s="16">
        <f t="shared" si="22"/>
        <v>0</v>
      </c>
      <c r="M74" s="16">
        <f t="shared" si="17"/>
        <v>0</v>
      </c>
      <c r="N74" s="16">
        <v>0</v>
      </c>
      <c r="O74" s="16">
        <f t="shared" si="18"/>
        <v>0</v>
      </c>
      <c r="P74" s="33">
        <v>3.45</v>
      </c>
      <c r="Q74" s="34">
        <f t="shared" si="19"/>
        <v>3.45</v>
      </c>
      <c r="R74" s="35">
        <f t="shared" si="20"/>
        <v>0</v>
      </c>
      <c r="S74" s="36">
        <f t="shared" si="21"/>
        <v>3.45</v>
      </c>
      <c r="T74" s="64"/>
      <c r="U74" s="64"/>
    </row>
    <row r="75" spans="1:22" ht="18.75" hidden="1">
      <c r="A75" s="13">
        <v>143</v>
      </c>
      <c r="B75" s="13">
        <v>1963007427</v>
      </c>
      <c r="C75" s="222" t="s">
        <v>367</v>
      </c>
      <c r="D75" s="222" t="s">
        <v>270</v>
      </c>
      <c r="E75" s="16">
        <v>0</v>
      </c>
      <c r="F75" s="16">
        <v>0</v>
      </c>
      <c r="G75" s="374">
        <v>0</v>
      </c>
      <c r="H75" s="374">
        <v>0</v>
      </c>
      <c r="I75" s="374">
        <v>0</v>
      </c>
      <c r="J75" s="57" t="s">
        <v>187</v>
      </c>
      <c r="K75" s="18">
        <f t="shared" si="16"/>
        <v>0</v>
      </c>
      <c r="L75" s="16">
        <f t="shared" si="22"/>
        <v>0</v>
      </c>
      <c r="M75" s="16">
        <f t="shared" si="17"/>
        <v>0</v>
      </c>
      <c r="N75" s="16">
        <v>0</v>
      </c>
      <c r="O75" s="16">
        <f t="shared" si="18"/>
        <v>0</v>
      </c>
      <c r="P75" s="33">
        <v>3.3374999999999995</v>
      </c>
      <c r="Q75" s="34">
        <f t="shared" si="19"/>
        <v>3.3374999999999995</v>
      </c>
      <c r="R75" s="35">
        <f t="shared" si="20"/>
        <v>0</v>
      </c>
      <c r="S75" s="36">
        <f t="shared" si="21"/>
        <v>3.3374999999999995</v>
      </c>
      <c r="T75" s="64"/>
      <c r="U75" s="64"/>
      <c r="V75" s="67"/>
    </row>
    <row r="76" spans="1:22" ht="18.75">
      <c r="A76" s="13">
        <v>226</v>
      </c>
      <c r="B76" s="13">
        <v>1238792963</v>
      </c>
      <c r="C76" s="222" t="s">
        <v>445</v>
      </c>
      <c r="D76" s="222"/>
      <c r="E76" s="16">
        <v>2</v>
      </c>
      <c r="F76" s="16">
        <v>1</v>
      </c>
      <c r="G76" s="374">
        <v>0</v>
      </c>
      <c r="H76" s="374">
        <v>0</v>
      </c>
      <c r="I76" s="374">
        <v>0</v>
      </c>
      <c r="J76" s="23" t="s">
        <v>175</v>
      </c>
      <c r="K76" s="18">
        <f t="shared" si="16"/>
        <v>2</v>
      </c>
      <c r="L76" s="16">
        <f t="shared" si="22"/>
        <v>1.2</v>
      </c>
      <c r="M76" s="16">
        <f t="shared" si="17"/>
        <v>0</v>
      </c>
      <c r="N76" s="16">
        <v>0</v>
      </c>
      <c r="O76" s="16">
        <f t="shared" si="18"/>
        <v>3.2</v>
      </c>
      <c r="P76" s="33">
        <v>0</v>
      </c>
      <c r="Q76" s="34">
        <f t="shared" si="19"/>
        <v>3.2</v>
      </c>
      <c r="R76" s="35">
        <f t="shared" si="20"/>
        <v>7.5</v>
      </c>
      <c r="S76" s="36">
        <f t="shared" si="21"/>
        <v>-4.3</v>
      </c>
    </row>
    <row r="77" spans="1:22" ht="18.75">
      <c r="A77" s="13">
        <v>228</v>
      </c>
      <c r="B77" s="13">
        <v>1287481910</v>
      </c>
      <c r="C77" s="222" t="s">
        <v>447</v>
      </c>
      <c r="D77" s="222"/>
      <c r="E77" s="16">
        <v>1</v>
      </c>
      <c r="F77" s="16">
        <v>0</v>
      </c>
      <c r="G77" s="374">
        <v>0</v>
      </c>
      <c r="H77" s="374">
        <v>0</v>
      </c>
      <c r="I77" s="374">
        <v>0</v>
      </c>
      <c r="J77" s="23" t="s">
        <v>175</v>
      </c>
      <c r="K77" s="18">
        <f t="shared" si="16"/>
        <v>1</v>
      </c>
      <c r="L77" s="16">
        <f t="shared" si="22"/>
        <v>0</v>
      </c>
      <c r="M77" s="16">
        <f t="shared" si="17"/>
        <v>0</v>
      </c>
      <c r="N77" s="16">
        <v>1</v>
      </c>
      <c r="O77" s="16">
        <f t="shared" si="18"/>
        <v>2</v>
      </c>
      <c r="P77" s="33">
        <v>1</v>
      </c>
      <c r="Q77" s="34">
        <f t="shared" si="19"/>
        <v>3</v>
      </c>
      <c r="R77" s="35">
        <f t="shared" si="20"/>
        <v>7.5</v>
      </c>
      <c r="S77" s="36">
        <f t="shared" si="21"/>
        <v>-4.5</v>
      </c>
    </row>
    <row r="78" spans="1:22" ht="18.75">
      <c r="A78" s="13">
        <v>227</v>
      </c>
      <c r="B78" s="13">
        <v>69368460</v>
      </c>
      <c r="C78" s="222" t="s">
        <v>446</v>
      </c>
      <c r="D78" s="222"/>
      <c r="E78" s="16">
        <v>2</v>
      </c>
      <c r="F78" s="16">
        <v>0</v>
      </c>
      <c r="G78" s="374">
        <v>0</v>
      </c>
      <c r="H78" s="374">
        <v>0</v>
      </c>
      <c r="I78" s="374">
        <v>0</v>
      </c>
      <c r="J78" s="23" t="s">
        <v>175</v>
      </c>
      <c r="K78" s="18">
        <f t="shared" si="16"/>
        <v>2</v>
      </c>
      <c r="L78" s="16">
        <f t="shared" si="22"/>
        <v>0</v>
      </c>
      <c r="M78" s="16">
        <f t="shared" si="17"/>
        <v>0</v>
      </c>
      <c r="N78" s="16">
        <v>0</v>
      </c>
      <c r="O78" s="16">
        <f t="shared" si="18"/>
        <v>2</v>
      </c>
      <c r="P78" s="33">
        <v>0</v>
      </c>
      <c r="Q78" s="34">
        <f t="shared" si="19"/>
        <v>2</v>
      </c>
      <c r="R78" s="35">
        <f t="shared" si="20"/>
        <v>7.5</v>
      </c>
      <c r="S78" s="36">
        <f t="shared" si="21"/>
        <v>-5.5</v>
      </c>
    </row>
    <row r="79" spans="1:22" ht="18.75" hidden="1">
      <c r="A79" s="13">
        <v>207</v>
      </c>
      <c r="B79" s="13">
        <v>721273803</v>
      </c>
      <c r="C79" s="226" t="s">
        <v>399</v>
      </c>
      <c r="D79" s="334"/>
      <c r="E79" s="16">
        <v>0</v>
      </c>
      <c r="F79" s="16">
        <v>0</v>
      </c>
      <c r="G79" s="374">
        <v>0</v>
      </c>
      <c r="H79" s="374">
        <v>0</v>
      </c>
      <c r="I79" s="374">
        <v>0</v>
      </c>
      <c r="J79" s="57" t="s">
        <v>187</v>
      </c>
      <c r="K79" s="18">
        <f t="shared" si="16"/>
        <v>0</v>
      </c>
      <c r="L79" s="16">
        <f t="shared" si="22"/>
        <v>0</v>
      </c>
      <c r="M79" s="16">
        <f t="shared" si="17"/>
        <v>0</v>
      </c>
      <c r="N79" s="16">
        <v>0</v>
      </c>
      <c r="O79" s="16">
        <f t="shared" si="18"/>
        <v>0</v>
      </c>
      <c r="P79" s="33">
        <v>1.425</v>
      </c>
      <c r="Q79" s="34">
        <f t="shared" si="19"/>
        <v>1.425</v>
      </c>
      <c r="R79" s="35">
        <f t="shared" si="20"/>
        <v>0</v>
      </c>
      <c r="S79" s="36">
        <f t="shared" si="21"/>
        <v>1.425</v>
      </c>
    </row>
    <row r="80" spans="1:22" ht="18.75" hidden="1">
      <c r="A80" s="14">
        <v>122</v>
      </c>
      <c r="B80" s="13">
        <v>1940099728</v>
      </c>
      <c r="C80" s="223" t="s">
        <v>228</v>
      </c>
      <c r="D80" s="224"/>
      <c r="E80" s="16">
        <v>0</v>
      </c>
      <c r="F80" s="16">
        <v>0</v>
      </c>
      <c r="G80" s="374">
        <v>0</v>
      </c>
      <c r="H80" s="374">
        <v>0</v>
      </c>
      <c r="I80" s="374">
        <v>0</v>
      </c>
      <c r="J80" s="57" t="s">
        <v>187</v>
      </c>
      <c r="K80" s="18">
        <f t="shared" si="16"/>
        <v>0</v>
      </c>
      <c r="L80" s="16">
        <f t="shared" si="22"/>
        <v>0</v>
      </c>
      <c r="M80" s="16">
        <f t="shared" si="17"/>
        <v>0</v>
      </c>
      <c r="N80" s="16">
        <v>0</v>
      </c>
      <c r="O80" s="16">
        <f t="shared" si="18"/>
        <v>0</v>
      </c>
      <c r="P80" s="33">
        <v>0.4</v>
      </c>
      <c r="Q80" s="34">
        <f t="shared" si="19"/>
        <v>0.4</v>
      </c>
      <c r="R80" s="35">
        <f t="shared" si="20"/>
        <v>0</v>
      </c>
      <c r="S80" s="36">
        <f t="shared" si="21"/>
        <v>0.4</v>
      </c>
      <c r="T80" s="64"/>
      <c r="U80" s="64"/>
      <c r="V80" s="67"/>
    </row>
    <row r="81" spans="1:22" ht="18.75" hidden="1">
      <c r="A81" s="13">
        <v>173</v>
      </c>
      <c r="B81" s="13">
        <v>1106175185</v>
      </c>
      <c r="C81" s="222" t="s">
        <v>329</v>
      </c>
      <c r="D81" s="334"/>
      <c r="E81" s="16">
        <v>0</v>
      </c>
      <c r="F81" s="16">
        <v>0</v>
      </c>
      <c r="G81" s="374">
        <v>0</v>
      </c>
      <c r="H81" s="374">
        <v>0</v>
      </c>
      <c r="I81" s="374">
        <v>0</v>
      </c>
      <c r="J81" s="57" t="s">
        <v>187</v>
      </c>
      <c r="K81" s="18">
        <f t="shared" si="16"/>
        <v>0</v>
      </c>
      <c r="L81" s="16">
        <f t="shared" si="22"/>
        <v>0</v>
      </c>
      <c r="M81" s="16">
        <f t="shared" si="17"/>
        <v>0</v>
      </c>
      <c r="N81" s="16">
        <v>0</v>
      </c>
      <c r="O81" s="16">
        <f t="shared" si="18"/>
        <v>0</v>
      </c>
      <c r="P81" s="33">
        <v>0</v>
      </c>
      <c r="Q81" s="34">
        <f t="shared" si="19"/>
        <v>0</v>
      </c>
      <c r="R81" s="35">
        <f t="shared" si="20"/>
        <v>0</v>
      </c>
      <c r="S81" s="36">
        <f t="shared" si="21"/>
        <v>0</v>
      </c>
    </row>
    <row r="82" spans="1:22" ht="18.75" hidden="1">
      <c r="A82" s="14">
        <v>1</v>
      </c>
      <c r="B82" s="13">
        <v>1782151946</v>
      </c>
      <c r="C82" s="222" t="s">
        <v>351</v>
      </c>
      <c r="D82" s="222" t="s">
        <v>26</v>
      </c>
      <c r="E82" s="16">
        <v>0</v>
      </c>
      <c r="F82" s="16">
        <v>0</v>
      </c>
      <c r="G82" s="374">
        <v>0</v>
      </c>
      <c r="H82" s="374">
        <v>0</v>
      </c>
      <c r="I82" s="374">
        <v>0</v>
      </c>
      <c r="J82" s="57" t="s">
        <v>187</v>
      </c>
      <c r="K82" s="18">
        <f t="shared" si="16"/>
        <v>0</v>
      </c>
      <c r="L82" s="16">
        <f t="shared" si="22"/>
        <v>0</v>
      </c>
      <c r="M82" s="16">
        <f t="shared" si="17"/>
        <v>0</v>
      </c>
      <c r="N82" s="16">
        <v>0</v>
      </c>
      <c r="O82" s="16">
        <f t="shared" si="18"/>
        <v>0</v>
      </c>
      <c r="P82" s="33">
        <v>0</v>
      </c>
      <c r="Q82" s="34">
        <f t="shared" si="19"/>
        <v>0</v>
      </c>
      <c r="R82" s="35">
        <f t="shared" si="20"/>
        <v>0</v>
      </c>
      <c r="S82" s="36">
        <f t="shared" si="21"/>
        <v>0</v>
      </c>
      <c r="T82" s="64"/>
      <c r="U82" s="64"/>
      <c r="V82" s="64"/>
    </row>
    <row r="83" spans="1:22" ht="18.75" hidden="1">
      <c r="A83" s="14">
        <v>34</v>
      </c>
      <c r="B83" s="13">
        <v>2021794494</v>
      </c>
      <c r="C83" s="223" t="s">
        <v>80</v>
      </c>
      <c r="D83" s="224"/>
      <c r="E83" s="16">
        <v>0</v>
      </c>
      <c r="F83" s="16">
        <v>0</v>
      </c>
      <c r="G83" s="374">
        <v>0</v>
      </c>
      <c r="H83" s="374">
        <v>0</v>
      </c>
      <c r="I83" s="374">
        <v>0</v>
      </c>
      <c r="J83" s="57" t="s">
        <v>187</v>
      </c>
      <c r="K83" s="18">
        <f t="shared" si="16"/>
        <v>0</v>
      </c>
      <c r="L83" s="16">
        <f t="shared" si="22"/>
        <v>0</v>
      </c>
      <c r="M83" s="16">
        <f t="shared" si="17"/>
        <v>0</v>
      </c>
      <c r="N83" s="16">
        <v>0</v>
      </c>
      <c r="O83" s="16">
        <f t="shared" si="18"/>
        <v>0</v>
      </c>
      <c r="P83" s="33">
        <v>0</v>
      </c>
      <c r="Q83" s="34">
        <f t="shared" si="19"/>
        <v>0</v>
      </c>
      <c r="R83" s="35">
        <f t="shared" si="20"/>
        <v>0</v>
      </c>
      <c r="S83" s="36">
        <f t="shared" si="21"/>
        <v>0</v>
      </c>
      <c r="T83" s="64"/>
      <c r="U83" s="64"/>
      <c r="V83" s="67"/>
    </row>
    <row r="84" spans="1:22" ht="18.75" hidden="1">
      <c r="A84" s="14">
        <v>43</v>
      </c>
      <c r="B84" s="13">
        <v>1853818182</v>
      </c>
      <c r="C84" s="223" t="s">
        <v>356</v>
      </c>
      <c r="D84" s="222" t="s">
        <v>89</v>
      </c>
      <c r="E84" s="16">
        <v>0</v>
      </c>
      <c r="F84" s="16">
        <v>0</v>
      </c>
      <c r="G84" s="374">
        <v>0</v>
      </c>
      <c r="H84" s="374">
        <v>0</v>
      </c>
      <c r="I84" s="374">
        <v>0</v>
      </c>
      <c r="J84" s="57" t="s">
        <v>187</v>
      </c>
      <c r="K84" s="18">
        <f t="shared" si="16"/>
        <v>0</v>
      </c>
      <c r="L84" s="16">
        <f t="shared" si="22"/>
        <v>0</v>
      </c>
      <c r="M84" s="16">
        <f t="shared" si="17"/>
        <v>0</v>
      </c>
      <c r="N84" s="16">
        <v>0</v>
      </c>
      <c r="O84" s="16">
        <f t="shared" si="18"/>
        <v>0</v>
      </c>
      <c r="P84" s="33">
        <v>0</v>
      </c>
      <c r="Q84" s="34">
        <f t="shared" si="19"/>
        <v>0</v>
      </c>
      <c r="R84" s="35">
        <f t="shared" si="20"/>
        <v>0</v>
      </c>
      <c r="S84" s="36">
        <f t="shared" si="21"/>
        <v>0</v>
      </c>
      <c r="T84" s="64"/>
      <c r="U84" s="64"/>
    </row>
    <row r="85" spans="1:22" ht="18.75" hidden="1">
      <c r="A85" s="14">
        <v>53</v>
      </c>
      <c r="B85" s="13">
        <v>500959924</v>
      </c>
      <c r="C85" s="222" t="s">
        <v>359</v>
      </c>
      <c r="D85" s="224" t="s">
        <v>99</v>
      </c>
      <c r="E85" s="16">
        <v>0</v>
      </c>
      <c r="F85" s="16">
        <v>0</v>
      </c>
      <c r="G85" s="374">
        <v>0</v>
      </c>
      <c r="H85" s="374">
        <v>0</v>
      </c>
      <c r="I85" s="374">
        <v>0</v>
      </c>
      <c r="J85" s="57" t="s">
        <v>187</v>
      </c>
      <c r="K85" s="18">
        <f t="shared" si="16"/>
        <v>0</v>
      </c>
      <c r="L85" s="16">
        <f t="shared" si="22"/>
        <v>0</v>
      </c>
      <c r="M85" s="16">
        <f t="shared" si="17"/>
        <v>0</v>
      </c>
      <c r="N85" s="16">
        <v>0</v>
      </c>
      <c r="O85" s="16">
        <f t="shared" si="18"/>
        <v>0</v>
      </c>
      <c r="P85" s="33">
        <v>0</v>
      </c>
      <c r="Q85" s="34">
        <f t="shared" si="19"/>
        <v>0</v>
      </c>
      <c r="R85" s="35">
        <f t="shared" si="20"/>
        <v>0</v>
      </c>
      <c r="S85" s="36">
        <f t="shared" si="21"/>
        <v>0</v>
      </c>
      <c r="T85" s="64"/>
      <c r="U85" s="64"/>
      <c r="V85" s="64"/>
    </row>
    <row r="86" spans="1:22" ht="18.75" hidden="1">
      <c r="A86" s="13">
        <v>118</v>
      </c>
      <c r="B86" s="13">
        <v>2018112397</v>
      </c>
      <c r="C86" s="222" t="s">
        <v>342</v>
      </c>
      <c r="D86" s="222" t="s">
        <v>290</v>
      </c>
      <c r="E86" s="16">
        <v>0</v>
      </c>
      <c r="F86" s="16">
        <v>0</v>
      </c>
      <c r="G86" s="374">
        <v>0</v>
      </c>
      <c r="H86" s="374">
        <v>0</v>
      </c>
      <c r="I86" s="374">
        <v>0</v>
      </c>
      <c r="J86" s="57" t="s">
        <v>187</v>
      </c>
      <c r="K86" s="18">
        <f t="shared" si="16"/>
        <v>0</v>
      </c>
      <c r="L86" s="16">
        <f t="shared" si="22"/>
        <v>0</v>
      </c>
      <c r="M86" s="16">
        <f t="shared" si="17"/>
        <v>0</v>
      </c>
      <c r="N86" s="16">
        <v>0</v>
      </c>
      <c r="O86" s="16">
        <f t="shared" si="18"/>
        <v>0</v>
      </c>
      <c r="P86" s="33">
        <v>0</v>
      </c>
      <c r="Q86" s="34">
        <f t="shared" si="19"/>
        <v>0</v>
      </c>
      <c r="R86" s="35">
        <f t="shared" si="20"/>
        <v>0</v>
      </c>
      <c r="S86" s="36">
        <f t="shared" si="21"/>
        <v>0</v>
      </c>
      <c r="T86" s="64"/>
      <c r="U86" s="64"/>
      <c r="V86" s="86"/>
    </row>
    <row r="87" spans="1:22" ht="18.75" hidden="1">
      <c r="A87" s="13">
        <v>127</v>
      </c>
      <c r="B87" s="13">
        <v>615908706</v>
      </c>
      <c r="C87" s="222" t="s">
        <v>364</v>
      </c>
      <c r="D87" s="224" t="s">
        <v>240</v>
      </c>
      <c r="E87" s="16">
        <v>0</v>
      </c>
      <c r="F87" s="16">
        <v>0</v>
      </c>
      <c r="G87" s="374">
        <v>0</v>
      </c>
      <c r="H87" s="374">
        <v>0</v>
      </c>
      <c r="I87" s="374">
        <v>0</v>
      </c>
      <c r="J87" s="57" t="s">
        <v>187</v>
      </c>
      <c r="K87" s="18">
        <f t="shared" si="16"/>
        <v>0</v>
      </c>
      <c r="L87" s="16">
        <f t="shared" si="22"/>
        <v>0</v>
      </c>
      <c r="M87" s="16">
        <f t="shared" si="17"/>
        <v>0</v>
      </c>
      <c r="N87" s="16">
        <v>0</v>
      </c>
      <c r="O87" s="16">
        <f t="shared" si="18"/>
        <v>0</v>
      </c>
      <c r="P87" s="33">
        <v>0</v>
      </c>
      <c r="Q87" s="34">
        <f t="shared" si="19"/>
        <v>0</v>
      </c>
      <c r="R87" s="35">
        <f t="shared" si="20"/>
        <v>0</v>
      </c>
      <c r="S87" s="36">
        <f t="shared" si="21"/>
        <v>0</v>
      </c>
      <c r="T87" s="64"/>
      <c r="U87" s="64"/>
      <c r="V87" s="67"/>
    </row>
    <row r="88" spans="1:22" ht="18.75" hidden="1">
      <c r="A88" s="13">
        <v>155</v>
      </c>
      <c r="B88" s="13">
        <v>1532576874</v>
      </c>
      <c r="C88" s="222" t="s">
        <v>368</v>
      </c>
      <c r="D88" s="222" t="s">
        <v>283</v>
      </c>
      <c r="E88" s="16">
        <v>0</v>
      </c>
      <c r="F88" s="16">
        <v>0</v>
      </c>
      <c r="G88" s="374">
        <v>0</v>
      </c>
      <c r="H88" s="374">
        <v>0</v>
      </c>
      <c r="I88" s="374">
        <v>0</v>
      </c>
      <c r="J88" s="57" t="s">
        <v>187</v>
      </c>
      <c r="K88" s="18">
        <f t="shared" si="16"/>
        <v>0</v>
      </c>
      <c r="L88" s="16">
        <f t="shared" si="22"/>
        <v>0</v>
      </c>
      <c r="M88" s="16">
        <f t="shared" si="17"/>
        <v>0</v>
      </c>
      <c r="N88" s="16">
        <v>0</v>
      </c>
      <c r="O88" s="16">
        <f t="shared" si="18"/>
        <v>0</v>
      </c>
      <c r="P88" s="33">
        <v>0</v>
      </c>
      <c r="Q88" s="34">
        <f t="shared" si="19"/>
        <v>0</v>
      </c>
      <c r="R88" s="35">
        <f t="shared" si="20"/>
        <v>0</v>
      </c>
      <c r="S88" s="36">
        <f t="shared" si="21"/>
        <v>0</v>
      </c>
    </row>
    <row r="89" spans="1:22" ht="18.75" hidden="1">
      <c r="A89" s="13">
        <v>164</v>
      </c>
      <c r="B89" s="13">
        <v>1005320430</v>
      </c>
      <c r="C89" s="222" t="s">
        <v>294</v>
      </c>
      <c r="D89" s="335"/>
      <c r="E89" s="16">
        <v>0</v>
      </c>
      <c r="F89" s="16">
        <v>0</v>
      </c>
      <c r="G89" s="374">
        <v>0</v>
      </c>
      <c r="H89" s="374">
        <v>0</v>
      </c>
      <c r="I89" s="374">
        <v>0</v>
      </c>
      <c r="J89" s="57" t="s">
        <v>187</v>
      </c>
      <c r="K89" s="18">
        <f t="shared" si="16"/>
        <v>0</v>
      </c>
      <c r="L89" s="16">
        <f t="shared" si="22"/>
        <v>0</v>
      </c>
      <c r="M89" s="16">
        <f t="shared" si="17"/>
        <v>0</v>
      </c>
      <c r="N89" s="16">
        <v>0</v>
      </c>
      <c r="O89" s="16">
        <f t="shared" si="18"/>
        <v>0</v>
      </c>
      <c r="P89" s="33">
        <v>0</v>
      </c>
      <c r="Q89" s="34">
        <f t="shared" si="19"/>
        <v>0</v>
      </c>
      <c r="R89" s="35">
        <f t="shared" si="20"/>
        <v>0</v>
      </c>
      <c r="S89" s="36">
        <f t="shared" si="21"/>
        <v>0</v>
      </c>
    </row>
    <row r="90" spans="1:22" ht="18.75" hidden="1">
      <c r="A90" s="13">
        <v>169</v>
      </c>
      <c r="B90" s="13">
        <v>1280938546</v>
      </c>
      <c r="C90" s="222" t="s">
        <v>370</v>
      </c>
      <c r="D90" s="335"/>
      <c r="E90" s="16">
        <v>0</v>
      </c>
      <c r="F90" s="16">
        <v>0</v>
      </c>
      <c r="G90" s="374">
        <v>0</v>
      </c>
      <c r="H90" s="374">
        <v>0</v>
      </c>
      <c r="I90" s="374">
        <v>0</v>
      </c>
      <c r="J90" s="57" t="s">
        <v>187</v>
      </c>
      <c r="K90" s="18">
        <f t="shared" si="16"/>
        <v>0</v>
      </c>
      <c r="L90" s="16">
        <f t="shared" si="22"/>
        <v>0</v>
      </c>
      <c r="M90" s="16">
        <f t="shared" si="17"/>
        <v>0</v>
      </c>
      <c r="N90" s="16">
        <v>0</v>
      </c>
      <c r="O90" s="16">
        <f t="shared" si="18"/>
        <v>0</v>
      </c>
      <c r="P90" s="33">
        <v>0</v>
      </c>
      <c r="Q90" s="34">
        <f t="shared" si="19"/>
        <v>0</v>
      </c>
      <c r="R90" s="35">
        <f t="shared" si="20"/>
        <v>0</v>
      </c>
      <c r="S90" s="36">
        <f t="shared" si="21"/>
        <v>0</v>
      </c>
    </row>
    <row r="91" spans="1:22" ht="18.75" hidden="1">
      <c r="A91" s="13">
        <v>170</v>
      </c>
      <c r="B91" s="13">
        <v>1659068972</v>
      </c>
      <c r="C91" s="222" t="s">
        <v>320</v>
      </c>
      <c r="D91" s="334"/>
      <c r="E91" s="16">
        <v>0</v>
      </c>
      <c r="F91" s="16">
        <v>0</v>
      </c>
      <c r="G91" s="374">
        <v>0</v>
      </c>
      <c r="H91" s="374">
        <v>0</v>
      </c>
      <c r="I91" s="374">
        <v>0</v>
      </c>
      <c r="J91" s="57" t="s">
        <v>187</v>
      </c>
      <c r="K91" s="18">
        <f t="shared" si="16"/>
        <v>0</v>
      </c>
      <c r="L91" s="16">
        <f t="shared" si="22"/>
        <v>0</v>
      </c>
      <c r="M91" s="16">
        <f t="shared" si="17"/>
        <v>0</v>
      </c>
      <c r="N91" s="16">
        <v>0</v>
      </c>
      <c r="O91" s="16">
        <f t="shared" si="18"/>
        <v>0</v>
      </c>
      <c r="P91" s="33">
        <v>0</v>
      </c>
      <c r="Q91" s="34">
        <f t="shared" si="19"/>
        <v>0</v>
      </c>
      <c r="R91" s="35">
        <f t="shared" si="20"/>
        <v>0</v>
      </c>
      <c r="S91" s="36">
        <f t="shared" si="21"/>
        <v>0</v>
      </c>
    </row>
    <row r="92" spans="1:22" ht="18.75" hidden="1">
      <c r="A92" s="13">
        <v>176</v>
      </c>
      <c r="B92" s="13">
        <v>128748910</v>
      </c>
      <c r="C92" s="222" t="s">
        <v>328</v>
      </c>
      <c r="D92" s="334"/>
      <c r="E92" s="16">
        <v>0</v>
      </c>
      <c r="F92" s="16">
        <v>0</v>
      </c>
      <c r="G92" s="374">
        <v>0</v>
      </c>
      <c r="H92" s="374">
        <v>0</v>
      </c>
      <c r="I92" s="374">
        <v>0</v>
      </c>
      <c r="J92" s="57" t="s">
        <v>187</v>
      </c>
      <c r="K92" s="18">
        <f t="shared" si="16"/>
        <v>0</v>
      </c>
      <c r="L92" s="16">
        <f t="shared" si="22"/>
        <v>0</v>
      </c>
      <c r="M92" s="16">
        <f t="shared" si="17"/>
        <v>0</v>
      </c>
      <c r="N92" s="16">
        <v>0</v>
      </c>
      <c r="O92" s="16">
        <f t="shared" si="18"/>
        <v>0</v>
      </c>
      <c r="P92" s="33">
        <v>0</v>
      </c>
      <c r="Q92" s="34">
        <f t="shared" si="19"/>
        <v>0</v>
      </c>
      <c r="R92" s="35">
        <f t="shared" si="20"/>
        <v>0</v>
      </c>
      <c r="S92" s="36">
        <f t="shared" si="21"/>
        <v>0</v>
      </c>
    </row>
    <row r="93" spans="1:22" ht="18.75" hidden="1">
      <c r="A93" s="13">
        <v>181</v>
      </c>
      <c r="B93" s="13">
        <v>1467442697</v>
      </c>
      <c r="C93" s="222" t="s">
        <v>341</v>
      </c>
      <c r="D93" s="334"/>
      <c r="E93" s="16">
        <v>0</v>
      </c>
      <c r="F93" s="16">
        <v>0</v>
      </c>
      <c r="G93" s="374">
        <v>0</v>
      </c>
      <c r="H93" s="374">
        <v>0</v>
      </c>
      <c r="I93" s="374">
        <v>0</v>
      </c>
      <c r="J93" s="57" t="s">
        <v>187</v>
      </c>
      <c r="K93" s="18">
        <f t="shared" si="16"/>
        <v>0</v>
      </c>
      <c r="L93" s="16">
        <f t="shared" si="22"/>
        <v>0</v>
      </c>
      <c r="M93" s="16">
        <f t="shared" si="17"/>
        <v>0</v>
      </c>
      <c r="N93" s="16">
        <v>0</v>
      </c>
      <c r="O93" s="16">
        <f t="shared" si="18"/>
        <v>0</v>
      </c>
      <c r="P93" s="33">
        <v>0</v>
      </c>
      <c r="Q93" s="34">
        <f t="shared" si="19"/>
        <v>0</v>
      </c>
      <c r="R93" s="35">
        <f t="shared" si="20"/>
        <v>0</v>
      </c>
      <c r="S93" s="36">
        <f t="shared" si="21"/>
        <v>0</v>
      </c>
    </row>
    <row r="94" spans="1:22" ht="18.75" hidden="1">
      <c r="A94" s="13">
        <v>180</v>
      </c>
      <c r="B94" s="13">
        <v>24633249</v>
      </c>
      <c r="C94" s="223" t="s">
        <v>339</v>
      </c>
      <c r="D94" s="334"/>
      <c r="E94" s="16">
        <v>0</v>
      </c>
      <c r="F94" s="16">
        <v>0</v>
      </c>
      <c r="G94" s="374">
        <v>0</v>
      </c>
      <c r="H94" s="374">
        <v>0</v>
      </c>
      <c r="I94" s="374">
        <v>0</v>
      </c>
      <c r="J94" s="57" t="s">
        <v>187</v>
      </c>
      <c r="K94" s="18">
        <f t="shared" si="16"/>
        <v>0</v>
      </c>
      <c r="L94" s="16">
        <f t="shared" si="22"/>
        <v>0</v>
      </c>
      <c r="M94" s="16">
        <f t="shared" si="17"/>
        <v>0</v>
      </c>
      <c r="N94" s="16">
        <v>0</v>
      </c>
      <c r="O94" s="16">
        <f t="shared" si="18"/>
        <v>0</v>
      </c>
      <c r="P94" s="33">
        <v>-3.125</v>
      </c>
      <c r="Q94" s="34">
        <f t="shared" si="19"/>
        <v>-3.125</v>
      </c>
      <c r="R94" s="35">
        <f t="shared" si="20"/>
        <v>0</v>
      </c>
      <c r="S94" s="36">
        <f t="shared" si="21"/>
        <v>-3.125</v>
      </c>
    </row>
  </sheetData>
  <autoFilter ref="A4:V94" xr:uid="{00000000-0009-0000-0000-00002E000000}">
    <filterColumn colId="9">
      <filters>
        <filter val="a跨服传说礼包"/>
        <filter val="b跨服英雄礼包"/>
        <filter val="c跨服精英礼包"/>
      </filters>
    </filterColumn>
    <sortState xmlns:xlrd2="http://schemas.microsoft.com/office/spreadsheetml/2017/richdata2" ref="A5:V94">
      <sortCondition descending="1" ref="Q4:Q89"/>
    </sortState>
  </autoFilter>
  <mergeCells count="5">
    <mergeCell ref="A1:S1"/>
    <mergeCell ref="A2:S2"/>
    <mergeCell ref="A3:D3"/>
    <mergeCell ref="G3:I3"/>
    <mergeCell ref="J3:S3"/>
  </mergeCells>
  <phoneticPr fontId="22" type="noConversion"/>
  <conditionalFormatting sqref="N5:N79 E5:I94">
    <cfRule type="cellIs" dxfId="57" priority="2" operator="lessThan">
      <formula>1</formula>
    </cfRule>
  </conditionalFormatting>
  <conditionalFormatting sqref="N80:N94">
    <cfRule type="cellIs" dxfId="56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6453-654D-431D-8EBB-6E2BA85459F5}">
  <sheetPr codeName="Sheet72"/>
  <dimension ref="A1:AB95"/>
  <sheetViews>
    <sheetView zoomScale="85" zoomScaleNormal="85" workbookViewId="0">
      <selection activeCell="S95" sqref="S5:S95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5.75" style="4" customWidth="1"/>
    <col min="8" max="8" width="5.875" style="4" customWidth="1"/>
    <col min="9" max="9" width="5.75" style="4" customWidth="1"/>
    <col min="10" max="10" width="20" style="4" customWidth="1"/>
    <col min="11" max="11" width="9" style="4" customWidth="1"/>
    <col min="12" max="12" width="12.125" style="4" customWidth="1"/>
    <col min="13" max="13" width="11.375" style="4" customWidth="1"/>
    <col min="14" max="14" width="10" style="4" customWidth="1"/>
    <col min="15" max="15" width="9" style="4" customWidth="1"/>
    <col min="16" max="16" width="11.125" style="4" customWidth="1"/>
    <col min="17" max="17" width="10.5" style="4" customWidth="1"/>
    <col min="18" max="18" width="9.25" style="4" customWidth="1"/>
    <col min="19" max="19" width="12.625" style="4" customWidth="1"/>
    <col min="20" max="22" width="11.125" style="37" customWidth="1"/>
    <col min="23" max="23" width="30.5" customWidth="1"/>
  </cols>
  <sheetData>
    <row r="1" spans="1:28" ht="36.6" customHeight="1">
      <c r="A1" s="587" t="str">
        <f>CONCATENATE("157区 活动中心",X15,"年",X16,"月",X17,"日","分包贡献明细"," 统计：一二三")</f>
        <v>157区 活动中心2021年2月6日分包贡献明细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379"/>
      <c r="U1" s="379"/>
      <c r="V1" s="379"/>
      <c r="W1" s="38" t="s">
        <v>104</v>
      </c>
      <c r="X1" s="5">
        <v>67</v>
      </c>
      <c r="Y1" s="3"/>
      <c r="Z1" s="3"/>
      <c r="AA1" s="3"/>
      <c r="AB1" s="3"/>
    </row>
    <row r="2" spans="1:28" ht="135" customHeight="1">
      <c r="A2" s="590" t="s">
        <v>441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380"/>
      <c r="U2" s="380"/>
      <c r="V2" s="380"/>
      <c r="W2" s="39" t="s">
        <v>1</v>
      </c>
      <c r="X2" s="40" t="s">
        <v>105</v>
      </c>
      <c r="Y2" s="41" t="s">
        <v>106</v>
      </c>
      <c r="Z2" s="41" t="s">
        <v>107</v>
      </c>
      <c r="AA2" s="41" t="s">
        <v>350</v>
      </c>
      <c r="AB2" s="42" t="s">
        <v>108</v>
      </c>
    </row>
    <row r="3" spans="1:28" ht="20.25">
      <c r="A3" s="584" t="s">
        <v>162</v>
      </c>
      <c r="B3" s="584"/>
      <c r="C3" s="584"/>
      <c r="D3" s="584"/>
      <c r="E3" s="381" t="s">
        <v>114</v>
      </c>
      <c r="F3" s="382" t="s">
        <v>252</v>
      </c>
      <c r="G3" s="601" t="s">
        <v>435</v>
      </c>
      <c r="H3" s="601"/>
      <c r="I3" s="601"/>
      <c r="J3" s="597" t="s">
        <v>164</v>
      </c>
      <c r="K3" s="598"/>
      <c r="L3" s="598"/>
      <c r="M3" s="598"/>
      <c r="N3" s="598"/>
      <c r="O3" s="598"/>
      <c r="P3" s="598"/>
      <c r="Q3" s="598"/>
      <c r="R3" s="598"/>
      <c r="S3" s="599"/>
      <c r="T3" s="378"/>
      <c r="U3" s="378"/>
      <c r="V3" s="378"/>
      <c r="W3" s="43" t="s">
        <v>166</v>
      </c>
      <c r="X3" s="44">
        <f>AB3/$X$13</f>
        <v>11.875</v>
      </c>
      <c r="Y3" s="39">
        <v>5</v>
      </c>
      <c r="Z3" s="39">
        <v>7</v>
      </c>
      <c r="AA3" s="39">
        <v>20</v>
      </c>
      <c r="AB3" s="39">
        <v>1900</v>
      </c>
    </row>
    <row r="4" spans="1:28" ht="40.5">
      <c r="A4" s="376" t="s">
        <v>11</v>
      </c>
      <c r="B4" s="377" t="s">
        <v>167</v>
      </c>
      <c r="C4" s="376" t="s">
        <v>12</v>
      </c>
      <c r="D4" s="376" t="s">
        <v>13</v>
      </c>
      <c r="E4" s="11" t="s">
        <v>253</v>
      </c>
      <c r="F4" s="12" t="s">
        <v>424</v>
      </c>
      <c r="G4" s="12" t="s">
        <v>436</v>
      </c>
      <c r="H4" s="12" t="s">
        <v>437</v>
      </c>
      <c r="I4" s="12" t="s">
        <v>438</v>
      </c>
      <c r="J4" s="11" t="s">
        <v>17</v>
      </c>
      <c r="K4" s="11" t="s">
        <v>168</v>
      </c>
      <c r="L4" s="12" t="s">
        <v>255</v>
      </c>
      <c r="M4" s="12" t="s">
        <v>440</v>
      </c>
      <c r="N4" s="12" t="s">
        <v>264</v>
      </c>
      <c r="O4" s="31" t="s">
        <v>170</v>
      </c>
      <c r="P4" s="377" t="s">
        <v>171</v>
      </c>
      <c r="Q4" s="32" t="s">
        <v>23</v>
      </c>
      <c r="R4" s="377" t="s">
        <v>22</v>
      </c>
      <c r="S4" s="377" t="s">
        <v>172</v>
      </c>
      <c r="T4" s="377" t="s">
        <v>115</v>
      </c>
      <c r="U4" s="377" t="s">
        <v>116</v>
      </c>
      <c r="V4" s="377" t="s">
        <v>9</v>
      </c>
      <c r="W4" s="45" t="s">
        <v>173</v>
      </c>
      <c r="X4" s="44">
        <f>AB4/$X$13</f>
        <v>9.6875</v>
      </c>
      <c r="Y4" s="39">
        <v>4</v>
      </c>
      <c r="Z4" s="39">
        <v>6</v>
      </c>
      <c r="AA4" s="39">
        <v>15</v>
      </c>
      <c r="AB4" s="39">
        <v>1550</v>
      </c>
    </row>
    <row r="5" spans="1:28" s="1" customFormat="1" ht="20.25">
      <c r="A5" s="13">
        <v>221</v>
      </c>
      <c r="B5" s="13">
        <v>790956883</v>
      </c>
      <c r="C5" s="222" t="s">
        <v>431</v>
      </c>
      <c r="D5" s="222" t="s">
        <v>428</v>
      </c>
      <c r="E5" s="16">
        <v>4</v>
      </c>
      <c r="F5" s="16">
        <v>1</v>
      </c>
      <c r="G5" s="374">
        <v>0</v>
      </c>
      <c r="H5" s="374">
        <v>0</v>
      </c>
      <c r="I5" s="374">
        <v>0</v>
      </c>
      <c r="J5" s="19" t="s">
        <v>333</v>
      </c>
      <c r="K5" s="18">
        <f t="shared" ref="K5:K36" si="0">E5+IF(E5&gt;2,(E5-2)*0.5,0)</f>
        <v>5</v>
      </c>
      <c r="L5" s="16">
        <f>F5*$X$14</f>
        <v>1.2</v>
      </c>
      <c r="M5" s="16">
        <f t="shared" ref="M5:M36" si="1">SUM(G5:I5)*$X$18</f>
        <v>0</v>
      </c>
      <c r="N5" s="16">
        <v>0</v>
      </c>
      <c r="O5" s="16">
        <f t="shared" ref="O5:O36" si="2">SUM(L5+K5+N5+M5)</f>
        <v>6.2</v>
      </c>
      <c r="P5" s="33">
        <v>12</v>
      </c>
      <c r="Q5" s="34">
        <f t="shared" ref="Q5:Q36" si="3">O5+P5</f>
        <v>18.2</v>
      </c>
      <c r="R5" s="35">
        <f t="shared" ref="R5:R19" si="4">VLOOKUP(J5,$W$3:$X$10,2,FALSE)</f>
        <v>8.125</v>
      </c>
      <c r="S5" s="36">
        <f t="shared" ref="S5:S36" si="5">Q5-R5</f>
        <v>10.074999999999999</v>
      </c>
      <c r="T5" s="4"/>
      <c r="U5" s="4"/>
      <c r="V5" s="4"/>
      <c r="W5" s="23" t="s">
        <v>175</v>
      </c>
      <c r="X5" s="44">
        <f>AB5/$X$13</f>
        <v>7.5</v>
      </c>
      <c r="Y5" s="46">
        <v>3</v>
      </c>
      <c r="Z5" s="46">
        <v>5</v>
      </c>
      <c r="AA5" s="46">
        <v>10</v>
      </c>
      <c r="AB5" s="46">
        <v>1200</v>
      </c>
    </row>
    <row r="6" spans="1:28" s="1" customFormat="1" ht="18.75">
      <c r="A6" s="13">
        <v>178</v>
      </c>
      <c r="B6" s="13">
        <v>1059185275</v>
      </c>
      <c r="C6" s="222" t="s">
        <v>372</v>
      </c>
      <c r="D6" s="334"/>
      <c r="E6" s="16">
        <v>4</v>
      </c>
      <c r="F6" s="16">
        <v>1</v>
      </c>
      <c r="G6" s="374">
        <v>0</v>
      </c>
      <c r="H6" s="374">
        <v>1</v>
      </c>
      <c r="I6" s="374">
        <v>1</v>
      </c>
      <c r="J6" s="19" t="s">
        <v>333</v>
      </c>
      <c r="K6" s="18">
        <f t="shared" si="0"/>
        <v>5</v>
      </c>
      <c r="L6" s="16">
        <f>F6*$X$14</f>
        <v>1.2</v>
      </c>
      <c r="M6" s="16">
        <f t="shared" si="1"/>
        <v>0.8</v>
      </c>
      <c r="N6" s="16">
        <v>0</v>
      </c>
      <c r="O6" s="16">
        <f t="shared" si="2"/>
        <v>7</v>
      </c>
      <c r="P6" s="33">
        <v>10.599999999999994</v>
      </c>
      <c r="Q6" s="34">
        <f t="shared" si="3"/>
        <v>17.599999999999994</v>
      </c>
      <c r="R6" s="35">
        <f t="shared" si="4"/>
        <v>8.125</v>
      </c>
      <c r="S6" s="36">
        <f t="shared" si="5"/>
        <v>9.4749999999999943</v>
      </c>
      <c r="T6" s="4"/>
      <c r="U6" s="4"/>
      <c r="V6" s="4"/>
      <c r="W6" s="23"/>
      <c r="X6" s="44"/>
      <c r="Y6" s="46"/>
      <c r="Z6" s="46"/>
      <c r="AA6" s="46"/>
      <c r="AB6" s="46"/>
    </row>
    <row r="7" spans="1:28" s="1" customFormat="1" ht="20.25">
      <c r="A7" s="13">
        <v>213</v>
      </c>
      <c r="B7" s="13">
        <v>311361673</v>
      </c>
      <c r="C7" s="222" t="s">
        <v>349</v>
      </c>
      <c r="D7" s="2"/>
      <c r="E7" s="16">
        <v>4</v>
      </c>
      <c r="F7" s="16">
        <v>1</v>
      </c>
      <c r="G7" s="374">
        <v>1</v>
      </c>
      <c r="H7" s="374">
        <v>0</v>
      </c>
      <c r="I7" s="374">
        <v>0</v>
      </c>
      <c r="J7" s="19" t="s">
        <v>333</v>
      </c>
      <c r="K7" s="18">
        <f t="shared" si="0"/>
        <v>5</v>
      </c>
      <c r="L7" s="16">
        <f>F7*$X$14</f>
        <v>1.2</v>
      </c>
      <c r="M7" s="16">
        <f t="shared" si="1"/>
        <v>0.4</v>
      </c>
      <c r="N7" s="16">
        <v>0</v>
      </c>
      <c r="O7" s="16">
        <f t="shared" si="2"/>
        <v>6.6000000000000005</v>
      </c>
      <c r="P7" s="33">
        <v>9.4749999999999908</v>
      </c>
      <c r="Q7" s="34">
        <f t="shared" si="3"/>
        <v>16.074999999999992</v>
      </c>
      <c r="R7" s="35">
        <f t="shared" si="4"/>
        <v>8.125</v>
      </c>
      <c r="S7" s="36">
        <f t="shared" si="5"/>
        <v>7.9499999999999922</v>
      </c>
      <c r="T7" s="4"/>
      <c r="U7" s="4"/>
      <c r="V7" s="4"/>
      <c r="W7" s="19" t="s">
        <v>333</v>
      </c>
      <c r="X7" s="44">
        <f>AB7/$X$13</f>
        <v>8.125</v>
      </c>
      <c r="Y7" s="46">
        <v>4</v>
      </c>
      <c r="Z7" s="46">
        <v>5</v>
      </c>
      <c r="AA7" s="46"/>
      <c r="AB7" s="46">
        <v>1300</v>
      </c>
    </row>
    <row r="8" spans="1:28" s="1" customFormat="1" ht="20.25">
      <c r="A8" s="14">
        <v>49</v>
      </c>
      <c r="B8" s="13">
        <v>311361673</v>
      </c>
      <c r="C8" s="223" t="s">
        <v>442</v>
      </c>
      <c r="D8" s="336" t="s">
        <v>95</v>
      </c>
      <c r="E8" s="16">
        <v>4</v>
      </c>
      <c r="F8" s="16">
        <v>1</v>
      </c>
      <c r="G8" s="374">
        <v>0</v>
      </c>
      <c r="H8" s="374">
        <v>1</v>
      </c>
      <c r="I8" s="374">
        <v>1</v>
      </c>
      <c r="J8" s="19" t="s">
        <v>333</v>
      </c>
      <c r="K8" s="18">
        <f t="shared" si="0"/>
        <v>5</v>
      </c>
      <c r="L8" s="16">
        <f>IF(F8&gt;0,1,0)*$X$14</f>
        <v>1.2</v>
      </c>
      <c r="M8" s="16">
        <f t="shared" si="1"/>
        <v>0.8</v>
      </c>
      <c r="N8" s="16">
        <v>0</v>
      </c>
      <c r="O8" s="16">
        <f t="shared" si="2"/>
        <v>7</v>
      </c>
      <c r="P8" s="33">
        <v>9</v>
      </c>
      <c r="Q8" s="34">
        <f t="shared" si="3"/>
        <v>16</v>
      </c>
      <c r="R8" s="35">
        <f t="shared" si="4"/>
        <v>8.125</v>
      </c>
      <c r="S8" s="36">
        <f t="shared" si="5"/>
        <v>7.875</v>
      </c>
      <c r="T8" s="18"/>
      <c r="U8" s="18"/>
      <c r="V8" s="18"/>
      <c r="W8" s="22" t="s">
        <v>334</v>
      </c>
      <c r="X8" s="44">
        <f>AB8/$X$13</f>
        <v>6.25</v>
      </c>
      <c r="Y8" s="46">
        <v>3</v>
      </c>
      <c r="Z8" s="46">
        <v>4</v>
      </c>
      <c r="AA8" s="46"/>
      <c r="AB8" s="46">
        <v>1000</v>
      </c>
    </row>
    <row r="9" spans="1:28" s="1" customFormat="1" ht="20.25">
      <c r="A9" s="13">
        <v>220</v>
      </c>
      <c r="B9" s="13">
        <v>353335311</v>
      </c>
      <c r="C9" s="222" t="s">
        <v>427</v>
      </c>
      <c r="D9" s="224"/>
      <c r="E9" s="16">
        <v>4</v>
      </c>
      <c r="F9" s="16">
        <v>1</v>
      </c>
      <c r="G9" s="374">
        <v>0</v>
      </c>
      <c r="H9" s="374">
        <v>0</v>
      </c>
      <c r="I9" s="374">
        <v>0</v>
      </c>
      <c r="J9" s="19" t="s">
        <v>333</v>
      </c>
      <c r="K9" s="18">
        <f t="shared" si="0"/>
        <v>5</v>
      </c>
      <c r="L9" s="16">
        <f t="shared" ref="L9:L40" si="6">F9*$X$14</f>
        <v>1.2</v>
      </c>
      <c r="M9" s="16">
        <f t="shared" si="1"/>
        <v>0</v>
      </c>
      <c r="N9" s="16">
        <v>0</v>
      </c>
      <c r="O9" s="16">
        <f t="shared" si="2"/>
        <v>6.2</v>
      </c>
      <c r="P9" s="33">
        <v>8.8623046874999964</v>
      </c>
      <c r="Q9" s="34">
        <f t="shared" si="3"/>
        <v>15.062304687499996</v>
      </c>
      <c r="R9" s="35">
        <f t="shared" si="4"/>
        <v>8.125</v>
      </c>
      <c r="S9" s="36">
        <f t="shared" si="5"/>
        <v>6.9373046874999957</v>
      </c>
      <c r="T9" s="4"/>
      <c r="U9" s="4"/>
      <c r="V9" s="4"/>
      <c r="W9" s="23" t="s">
        <v>335</v>
      </c>
      <c r="X9" s="44">
        <f>AB9/$X$13</f>
        <v>4.375</v>
      </c>
      <c r="Y9" s="46">
        <v>2</v>
      </c>
      <c r="Z9" s="46">
        <v>3</v>
      </c>
      <c r="AA9" s="46"/>
      <c r="AB9" s="46">
        <v>700</v>
      </c>
    </row>
    <row r="10" spans="1:28" s="1" customFormat="1" ht="18.75">
      <c r="A10" s="13">
        <v>174</v>
      </c>
      <c r="B10" s="13">
        <v>775720958</v>
      </c>
      <c r="C10" s="222" t="s">
        <v>397</v>
      </c>
      <c r="D10" s="222" t="s">
        <v>327</v>
      </c>
      <c r="E10" s="16">
        <v>4</v>
      </c>
      <c r="F10" s="16">
        <v>1</v>
      </c>
      <c r="G10" s="374">
        <v>0</v>
      </c>
      <c r="H10" s="374">
        <v>0</v>
      </c>
      <c r="I10" s="374">
        <v>0</v>
      </c>
      <c r="J10" s="19" t="s">
        <v>333</v>
      </c>
      <c r="K10" s="18">
        <f t="shared" si="0"/>
        <v>5</v>
      </c>
      <c r="L10" s="16">
        <f t="shared" si="6"/>
        <v>1.2</v>
      </c>
      <c r="M10" s="16">
        <f t="shared" si="1"/>
        <v>0</v>
      </c>
      <c r="N10" s="16">
        <v>0</v>
      </c>
      <c r="O10" s="16">
        <f t="shared" si="2"/>
        <v>6.2</v>
      </c>
      <c r="P10" s="33">
        <v>8.6249999999999929</v>
      </c>
      <c r="Q10" s="34">
        <f t="shared" si="3"/>
        <v>14.824999999999992</v>
      </c>
      <c r="R10" s="35">
        <f t="shared" si="4"/>
        <v>8.125</v>
      </c>
      <c r="S10" s="36">
        <f t="shared" si="5"/>
        <v>6.6999999999999922</v>
      </c>
      <c r="T10" s="4"/>
      <c r="U10" s="4"/>
      <c r="V10" s="4"/>
      <c r="W10" s="49" t="s">
        <v>187</v>
      </c>
      <c r="X10" s="2">
        <v>0</v>
      </c>
      <c r="Y10" s="2"/>
      <c r="Z10" s="2"/>
      <c r="AA10" s="2"/>
      <c r="AB10" s="2"/>
    </row>
    <row r="11" spans="1:28" s="1" customFormat="1" ht="18.75">
      <c r="A11" s="13">
        <v>215</v>
      </c>
      <c r="B11" s="13">
        <v>289805855</v>
      </c>
      <c r="C11" s="222" t="s">
        <v>417</v>
      </c>
      <c r="D11" s="2"/>
      <c r="E11" s="16">
        <v>4</v>
      </c>
      <c r="F11" s="16">
        <v>1</v>
      </c>
      <c r="G11" s="374">
        <v>0</v>
      </c>
      <c r="H11" s="374">
        <v>1</v>
      </c>
      <c r="I11" s="374">
        <v>1</v>
      </c>
      <c r="J11" s="22" t="s">
        <v>334</v>
      </c>
      <c r="K11" s="18">
        <f t="shared" si="0"/>
        <v>5</v>
      </c>
      <c r="L11" s="16">
        <f t="shared" si="6"/>
        <v>1.2</v>
      </c>
      <c r="M11" s="16">
        <f t="shared" si="1"/>
        <v>0.8</v>
      </c>
      <c r="N11" s="16">
        <v>0</v>
      </c>
      <c r="O11" s="16">
        <f t="shared" si="2"/>
        <v>7</v>
      </c>
      <c r="P11" s="33">
        <v>7.7254999999999932</v>
      </c>
      <c r="Q11" s="34">
        <f t="shared" si="3"/>
        <v>14.725499999999993</v>
      </c>
      <c r="R11" s="35">
        <f t="shared" si="4"/>
        <v>6.25</v>
      </c>
      <c r="S11" s="36">
        <f t="shared" si="5"/>
        <v>8.4754999999999932</v>
      </c>
      <c r="T11" s="4"/>
      <c r="U11" s="4"/>
      <c r="V11" s="4"/>
      <c r="W11" s="50"/>
    </row>
    <row r="12" spans="1:28" s="1" customFormat="1" ht="18.75">
      <c r="A12" s="13">
        <v>205</v>
      </c>
      <c r="B12" s="13">
        <v>141303545</v>
      </c>
      <c r="C12" s="222" t="s">
        <v>395</v>
      </c>
      <c r="D12" s="334"/>
      <c r="E12" s="16">
        <v>4</v>
      </c>
      <c r="F12" s="16">
        <v>1</v>
      </c>
      <c r="G12" s="374">
        <v>0</v>
      </c>
      <c r="H12" s="374">
        <v>1</v>
      </c>
      <c r="I12" s="374">
        <v>1</v>
      </c>
      <c r="J12" s="22" t="s">
        <v>334</v>
      </c>
      <c r="K12" s="18">
        <f t="shared" si="0"/>
        <v>5</v>
      </c>
      <c r="L12" s="16">
        <f t="shared" si="6"/>
        <v>1.2</v>
      </c>
      <c r="M12" s="16">
        <f t="shared" si="1"/>
        <v>0.8</v>
      </c>
      <c r="N12" s="16">
        <v>0</v>
      </c>
      <c r="O12" s="16">
        <f t="shared" si="2"/>
        <v>7</v>
      </c>
      <c r="P12" s="33">
        <v>7.3249999999999957</v>
      </c>
      <c r="Q12" s="34">
        <f t="shared" si="3"/>
        <v>14.324999999999996</v>
      </c>
      <c r="R12" s="35">
        <f t="shared" si="4"/>
        <v>6.25</v>
      </c>
      <c r="S12" s="36">
        <f t="shared" si="5"/>
        <v>8.0749999999999957</v>
      </c>
      <c r="T12" s="4"/>
      <c r="U12" s="4"/>
      <c r="V12" s="4"/>
      <c r="W12" s="51" t="s">
        <v>209</v>
      </c>
      <c r="X12" s="1">
        <v>15000</v>
      </c>
    </row>
    <row r="13" spans="1:28" s="2" customFormat="1" ht="18.75">
      <c r="A13" s="14">
        <v>46</v>
      </c>
      <c r="B13" s="13">
        <v>2109182835</v>
      </c>
      <c r="C13" s="222" t="s">
        <v>357</v>
      </c>
      <c r="D13" s="222" t="s">
        <v>92</v>
      </c>
      <c r="E13" s="16">
        <v>3</v>
      </c>
      <c r="F13" s="16">
        <v>1</v>
      </c>
      <c r="G13" s="374">
        <v>0</v>
      </c>
      <c r="H13" s="374">
        <v>1</v>
      </c>
      <c r="I13" s="374">
        <v>1</v>
      </c>
      <c r="J13" s="22" t="s">
        <v>334</v>
      </c>
      <c r="K13" s="18">
        <f t="shared" si="0"/>
        <v>3.5</v>
      </c>
      <c r="L13" s="16">
        <f t="shared" si="6"/>
        <v>1.2</v>
      </c>
      <c r="M13" s="16">
        <f t="shared" si="1"/>
        <v>0.8</v>
      </c>
      <c r="N13" s="16">
        <v>0</v>
      </c>
      <c r="O13" s="16">
        <f t="shared" si="2"/>
        <v>5.5</v>
      </c>
      <c r="P13" s="33">
        <v>8.3299999999999912</v>
      </c>
      <c r="Q13" s="34">
        <f t="shared" si="3"/>
        <v>13.829999999999991</v>
      </c>
      <c r="R13" s="35">
        <f t="shared" si="4"/>
        <v>6.25</v>
      </c>
      <c r="S13" s="36">
        <f t="shared" si="5"/>
        <v>7.5799999999999912</v>
      </c>
      <c r="T13" s="18"/>
      <c r="U13" s="18"/>
      <c r="V13" s="18"/>
      <c r="W13" s="52" t="s">
        <v>210</v>
      </c>
      <c r="X13" s="53">
        <v>160</v>
      </c>
      <c r="Y13" s="1"/>
      <c r="Z13" s="1"/>
      <c r="AA13" s="1"/>
      <c r="AB13" s="1"/>
    </row>
    <row r="14" spans="1:28" s="2" customFormat="1" ht="20.25">
      <c r="A14" s="13">
        <v>214</v>
      </c>
      <c r="B14" s="13">
        <v>2130976604</v>
      </c>
      <c r="C14" s="222" t="s">
        <v>410</v>
      </c>
      <c r="E14" s="16">
        <v>4</v>
      </c>
      <c r="F14" s="16">
        <v>1</v>
      </c>
      <c r="G14" s="374">
        <v>0</v>
      </c>
      <c r="H14" s="374">
        <v>0</v>
      </c>
      <c r="I14" s="374">
        <v>0</v>
      </c>
      <c r="J14" s="22" t="s">
        <v>334</v>
      </c>
      <c r="K14" s="18">
        <f t="shared" si="0"/>
        <v>5</v>
      </c>
      <c r="L14" s="16">
        <f t="shared" si="6"/>
        <v>1.2</v>
      </c>
      <c r="M14" s="16">
        <f t="shared" si="1"/>
        <v>0</v>
      </c>
      <c r="N14" s="16">
        <v>0</v>
      </c>
      <c r="O14" s="16">
        <f t="shared" si="2"/>
        <v>6.2</v>
      </c>
      <c r="P14" s="33">
        <v>7.5624999999999893</v>
      </c>
      <c r="Q14" s="34">
        <f t="shared" si="3"/>
        <v>13.762499999999989</v>
      </c>
      <c r="R14" s="35">
        <f t="shared" si="4"/>
        <v>6.25</v>
      </c>
      <c r="S14" s="36">
        <f t="shared" si="5"/>
        <v>7.5124999999999886</v>
      </c>
      <c r="T14" s="4"/>
      <c r="U14" s="4"/>
      <c r="V14" s="4"/>
      <c r="W14" s="54" t="s">
        <v>256</v>
      </c>
      <c r="X14" s="53">
        <v>1.2</v>
      </c>
      <c r="Y14" s="1"/>
      <c r="Z14" s="1"/>
      <c r="AA14" s="1"/>
      <c r="AB14" s="1"/>
    </row>
    <row r="15" spans="1:28" s="2" customFormat="1" ht="18.75">
      <c r="A15" s="13">
        <v>116</v>
      </c>
      <c r="B15" s="13">
        <v>2122596917</v>
      </c>
      <c r="C15" s="222" t="s">
        <v>362</v>
      </c>
      <c r="D15" s="222" t="s">
        <v>217</v>
      </c>
      <c r="E15" s="16">
        <v>4</v>
      </c>
      <c r="F15" s="16">
        <v>1</v>
      </c>
      <c r="G15" s="374">
        <v>0</v>
      </c>
      <c r="H15" s="374">
        <v>0</v>
      </c>
      <c r="I15" s="374">
        <v>1</v>
      </c>
      <c r="J15" s="22" t="s">
        <v>334</v>
      </c>
      <c r="K15" s="18">
        <f t="shared" si="0"/>
        <v>5</v>
      </c>
      <c r="L15" s="16">
        <f t="shared" si="6"/>
        <v>1.2</v>
      </c>
      <c r="M15" s="16">
        <f t="shared" si="1"/>
        <v>0.4</v>
      </c>
      <c r="N15" s="16">
        <v>0</v>
      </c>
      <c r="O15" s="16">
        <f t="shared" si="2"/>
        <v>6.6000000000000005</v>
      </c>
      <c r="P15" s="33">
        <v>7.1124999999999936</v>
      </c>
      <c r="Q15" s="34">
        <f t="shared" si="3"/>
        <v>13.712499999999995</v>
      </c>
      <c r="R15" s="35">
        <f t="shared" si="4"/>
        <v>6.25</v>
      </c>
      <c r="S15" s="36">
        <f t="shared" si="5"/>
        <v>7.462499999999995</v>
      </c>
      <c r="T15" s="18"/>
      <c r="U15" s="18"/>
      <c r="V15" s="48"/>
      <c r="W15" s="1" t="s">
        <v>212</v>
      </c>
      <c r="X15" s="53">
        <v>2021</v>
      </c>
      <c r="Y15" s="1"/>
      <c r="Z15" s="1"/>
      <c r="AA15" s="1"/>
      <c r="AB15" s="1"/>
    </row>
    <row r="16" spans="1:28" s="2" customFormat="1" ht="18.75">
      <c r="A16" s="13">
        <v>184</v>
      </c>
      <c r="B16" s="13">
        <v>1814130074</v>
      </c>
      <c r="C16" s="222" t="s">
        <v>375</v>
      </c>
      <c r="D16" s="334"/>
      <c r="E16" s="16">
        <v>4</v>
      </c>
      <c r="F16" s="16">
        <v>1</v>
      </c>
      <c r="G16" s="374">
        <v>0</v>
      </c>
      <c r="H16" s="374">
        <v>0</v>
      </c>
      <c r="I16" s="374">
        <v>1</v>
      </c>
      <c r="J16" s="22" t="s">
        <v>334</v>
      </c>
      <c r="K16" s="18">
        <f t="shared" si="0"/>
        <v>5</v>
      </c>
      <c r="L16" s="16">
        <f t="shared" si="6"/>
        <v>1.2</v>
      </c>
      <c r="M16" s="16">
        <f t="shared" si="1"/>
        <v>0.4</v>
      </c>
      <c r="N16" s="16">
        <v>0</v>
      </c>
      <c r="O16" s="16">
        <f t="shared" si="2"/>
        <v>6.6000000000000005</v>
      </c>
      <c r="P16" s="33">
        <v>7.0624999999999964</v>
      </c>
      <c r="Q16" s="34">
        <f t="shared" si="3"/>
        <v>13.662499999999998</v>
      </c>
      <c r="R16" s="35">
        <f t="shared" si="4"/>
        <v>6.25</v>
      </c>
      <c r="S16" s="36">
        <f t="shared" si="5"/>
        <v>7.4124999999999979</v>
      </c>
      <c r="T16" s="4"/>
      <c r="U16" s="4"/>
      <c r="V16" s="4"/>
      <c r="W16" s="1" t="s">
        <v>213</v>
      </c>
      <c r="X16" s="53">
        <v>2</v>
      </c>
      <c r="Y16" s="1"/>
      <c r="Z16" s="1"/>
      <c r="AA16" s="1"/>
      <c r="AB16" s="1"/>
    </row>
    <row r="17" spans="1:28" s="2" customFormat="1" ht="18.75">
      <c r="A17" s="13">
        <v>183</v>
      </c>
      <c r="B17" s="13">
        <v>1250030371</v>
      </c>
      <c r="C17" s="222" t="s">
        <v>411</v>
      </c>
      <c r="D17" s="222" t="s">
        <v>406</v>
      </c>
      <c r="E17" s="16">
        <v>4</v>
      </c>
      <c r="F17" s="16">
        <v>1</v>
      </c>
      <c r="G17" s="374">
        <v>1</v>
      </c>
      <c r="H17" s="374">
        <v>0</v>
      </c>
      <c r="I17" s="374">
        <v>0</v>
      </c>
      <c r="J17" s="23" t="s">
        <v>335</v>
      </c>
      <c r="K17" s="18">
        <f t="shared" si="0"/>
        <v>5</v>
      </c>
      <c r="L17" s="16">
        <f t="shared" si="6"/>
        <v>1.2</v>
      </c>
      <c r="M17" s="16">
        <f t="shared" si="1"/>
        <v>0.4</v>
      </c>
      <c r="N17" s="16">
        <v>0</v>
      </c>
      <c r="O17" s="16">
        <f t="shared" si="2"/>
        <v>6.6000000000000005</v>
      </c>
      <c r="P17" s="33">
        <v>7.0624999999999964</v>
      </c>
      <c r="Q17" s="34">
        <f t="shared" si="3"/>
        <v>13.662499999999998</v>
      </c>
      <c r="R17" s="35">
        <f t="shared" si="4"/>
        <v>4.375</v>
      </c>
      <c r="S17" s="36">
        <f t="shared" si="5"/>
        <v>9.2874999999999979</v>
      </c>
      <c r="T17" s="4"/>
      <c r="U17" s="4"/>
      <c r="V17" s="4"/>
      <c r="W17" s="1" t="s">
        <v>214</v>
      </c>
      <c r="X17" s="53">
        <v>6</v>
      </c>
      <c r="Y17" s="1"/>
      <c r="Z17" s="1"/>
      <c r="AA17" s="1"/>
      <c r="AB17" s="1"/>
    </row>
    <row r="18" spans="1:28" s="2" customFormat="1" ht="18.75">
      <c r="A18" s="13">
        <v>128</v>
      </c>
      <c r="B18" s="13">
        <v>1214614935</v>
      </c>
      <c r="C18" s="222" t="s">
        <v>365</v>
      </c>
      <c r="D18" s="336" t="s">
        <v>257</v>
      </c>
      <c r="E18" s="16">
        <v>4</v>
      </c>
      <c r="F18" s="16">
        <v>1</v>
      </c>
      <c r="G18" s="374">
        <v>0</v>
      </c>
      <c r="H18" s="374">
        <v>1</v>
      </c>
      <c r="I18" s="374">
        <v>1</v>
      </c>
      <c r="J18" s="23" t="s">
        <v>335</v>
      </c>
      <c r="K18" s="18">
        <f t="shared" si="0"/>
        <v>5</v>
      </c>
      <c r="L18" s="16">
        <f t="shared" si="6"/>
        <v>1.2</v>
      </c>
      <c r="M18" s="16">
        <f t="shared" si="1"/>
        <v>0.8</v>
      </c>
      <c r="N18" s="16">
        <v>0</v>
      </c>
      <c r="O18" s="16">
        <f t="shared" si="2"/>
        <v>7</v>
      </c>
      <c r="P18" s="33">
        <v>6.5744999999999933</v>
      </c>
      <c r="Q18" s="34">
        <f t="shared" si="3"/>
        <v>13.574499999999993</v>
      </c>
      <c r="R18" s="35">
        <f t="shared" si="4"/>
        <v>4.375</v>
      </c>
      <c r="S18" s="36">
        <f t="shared" si="5"/>
        <v>9.1994999999999933</v>
      </c>
      <c r="T18" s="18"/>
      <c r="U18" s="18"/>
      <c r="V18" s="47"/>
      <c r="W18" s="375" t="s">
        <v>439</v>
      </c>
      <c r="X18" s="53">
        <v>0.4</v>
      </c>
      <c r="Y18" s="1"/>
      <c r="Z18" s="1"/>
      <c r="AA18" s="1"/>
      <c r="AB18" s="1"/>
    </row>
    <row r="19" spans="1:28" s="2" customFormat="1" ht="18.75">
      <c r="A19" s="14">
        <v>82</v>
      </c>
      <c r="B19" s="13">
        <v>982362214</v>
      </c>
      <c r="C19" s="222" t="s">
        <v>360</v>
      </c>
      <c r="D19" s="222" t="s">
        <v>144</v>
      </c>
      <c r="E19" s="16">
        <v>4</v>
      </c>
      <c r="F19" s="16">
        <v>1</v>
      </c>
      <c r="G19" s="374">
        <v>0</v>
      </c>
      <c r="H19" s="374">
        <v>0</v>
      </c>
      <c r="I19" s="374">
        <v>0</v>
      </c>
      <c r="J19" s="23" t="s">
        <v>335</v>
      </c>
      <c r="K19" s="18">
        <f t="shared" si="0"/>
        <v>5</v>
      </c>
      <c r="L19" s="16">
        <f t="shared" si="6"/>
        <v>1.2</v>
      </c>
      <c r="M19" s="16">
        <f t="shared" si="1"/>
        <v>0</v>
      </c>
      <c r="N19" s="16">
        <v>0</v>
      </c>
      <c r="O19" s="16">
        <f t="shared" si="2"/>
        <v>6.2</v>
      </c>
      <c r="P19" s="33">
        <v>7.3549999999999933</v>
      </c>
      <c r="Q19" s="34">
        <f t="shared" si="3"/>
        <v>13.554999999999993</v>
      </c>
      <c r="R19" s="35">
        <f t="shared" si="4"/>
        <v>4.375</v>
      </c>
      <c r="S19" s="36">
        <f t="shared" si="5"/>
        <v>9.1799999999999926</v>
      </c>
      <c r="T19" s="18"/>
      <c r="U19" s="18"/>
      <c r="V19" s="18"/>
      <c r="W19" s="1"/>
      <c r="X19" s="1"/>
      <c r="Y19" s="1"/>
      <c r="Z19" s="1"/>
      <c r="AA19" s="1"/>
      <c r="AB19" s="1"/>
    </row>
    <row r="20" spans="1:28" s="2" customFormat="1" ht="18.75">
      <c r="A20" s="13">
        <v>110</v>
      </c>
      <c r="B20" s="13">
        <v>1968703358</v>
      </c>
      <c r="C20" s="222" t="s">
        <v>361</v>
      </c>
      <c r="D20" s="222" t="s">
        <v>239</v>
      </c>
      <c r="E20" s="16">
        <v>4</v>
      </c>
      <c r="F20" s="16">
        <v>1</v>
      </c>
      <c r="G20" s="374">
        <v>0</v>
      </c>
      <c r="H20" s="374">
        <v>0</v>
      </c>
      <c r="I20" s="374">
        <v>0</v>
      </c>
      <c r="J20" s="23" t="s">
        <v>335</v>
      </c>
      <c r="K20" s="18">
        <f t="shared" si="0"/>
        <v>5</v>
      </c>
      <c r="L20" s="16">
        <f t="shared" si="6"/>
        <v>1.2</v>
      </c>
      <c r="M20" s="16">
        <f t="shared" si="1"/>
        <v>0</v>
      </c>
      <c r="N20" s="16">
        <v>0</v>
      </c>
      <c r="O20" s="16">
        <f t="shared" si="2"/>
        <v>6.2</v>
      </c>
      <c r="P20" s="33">
        <v>7.1249999999999964</v>
      </c>
      <c r="Q20" s="34">
        <f t="shared" si="3"/>
        <v>13.324999999999996</v>
      </c>
      <c r="R20" s="35">
        <f>VLOOKUP(J19,$W$3:$X$10,2,FALSE)</f>
        <v>4.375</v>
      </c>
      <c r="S20" s="36">
        <f t="shared" si="5"/>
        <v>8.9499999999999957</v>
      </c>
      <c r="T20" s="18"/>
      <c r="U20" s="18"/>
      <c r="V20" s="33"/>
      <c r="W20" s="1"/>
      <c r="X20" s="1"/>
      <c r="Y20" s="1"/>
      <c r="Z20" s="1"/>
      <c r="AA20" s="1"/>
      <c r="AB20" s="1"/>
    </row>
    <row r="21" spans="1:28" s="2" customFormat="1" ht="18.75">
      <c r="A21" s="13">
        <v>218</v>
      </c>
      <c r="B21" s="13">
        <v>1804880865</v>
      </c>
      <c r="C21" s="222" t="s">
        <v>425</v>
      </c>
      <c r="D21" s="334"/>
      <c r="E21" s="16">
        <v>4</v>
      </c>
      <c r="F21" s="16">
        <v>1</v>
      </c>
      <c r="G21" s="374">
        <v>0</v>
      </c>
      <c r="H21" s="374">
        <v>1</v>
      </c>
      <c r="I21" s="374">
        <v>1</v>
      </c>
      <c r="J21" s="23" t="s">
        <v>335</v>
      </c>
      <c r="K21" s="18">
        <f t="shared" si="0"/>
        <v>5</v>
      </c>
      <c r="L21" s="16">
        <f t="shared" si="6"/>
        <v>1.2</v>
      </c>
      <c r="M21" s="16">
        <f t="shared" si="1"/>
        <v>0.8</v>
      </c>
      <c r="N21" s="16">
        <v>0</v>
      </c>
      <c r="O21" s="16">
        <f t="shared" si="2"/>
        <v>7</v>
      </c>
      <c r="P21" s="33">
        <v>6.0549999999999962</v>
      </c>
      <c r="Q21" s="34">
        <f t="shared" si="3"/>
        <v>13.054999999999996</v>
      </c>
      <c r="R21" s="35">
        <f t="shared" ref="R21:R40" si="7">VLOOKUP(J21,$W$3:$X$10,2,FALSE)</f>
        <v>4.375</v>
      </c>
      <c r="S21" s="36">
        <f t="shared" si="5"/>
        <v>8.6799999999999962</v>
      </c>
      <c r="T21" s="4"/>
      <c r="U21" s="4"/>
      <c r="V21" s="4"/>
      <c r="W21" s="1"/>
      <c r="X21" s="1"/>
      <c r="Y21" s="1"/>
      <c r="Z21" s="1"/>
      <c r="AA21" s="1"/>
      <c r="AB21" s="1"/>
    </row>
    <row r="22" spans="1:28" s="2" customFormat="1" ht="18.75">
      <c r="A22" s="13">
        <v>222</v>
      </c>
      <c r="B22" s="13">
        <v>1945277617</v>
      </c>
      <c r="C22" s="222" t="s">
        <v>432</v>
      </c>
      <c r="D22" s="222"/>
      <c r="E22" s="16">
        <v>3</v>
      </c>
      <c r="F22" s="16">
        <v>1</v>
      </c>
      <c r="G22" s="374">
        <v>0</v>
      </c>
      <c r="H22" s="374">
        <v>0</v>
      </c>
      <c r="I22" s="374">
        <v>0</v>
      </c>
      <c r="J22" s="23" t="s">
        <v>335</v>
      </c>
      <c r="K22" s="18">
        <f t="shared" si="0"/>
        <v>3.5</v>
      </c>
      <c r="L22" s="16">
        <f t="shared" si="6"/>
        <v>1.2</v>
      </c>
      <c r="M22" s="16">
        <f t="shared" si="1"/>
        <v>0</v>
      </c>
      <c r="N22" s="16">
        <v>0</v>
      </c>
      <c r="O22" s="16">
        <f t="shared" si="2"/>
        <v>4.7</v>
      </c>
      <c r="P22" s="33">
        <v>8.275227649769576</v>
      </c>
      <c r="Q22" s="34">
        <f t="shared" si="3"/>
        <v>12.975227649769575</v>
      </c>
      <c r="R22" s="35">
        <f t="shared" si="7"/>
        <v>4.375</v>
      </c>
      <c r="S22" s="36">
        <f t="shared" si="5"/>
        <v>8.6002276497695753</v>
      </c>
      <c r="T22" s="4"/>
      <c r="U22" s="4"/>
      <c r="V22" s="4"/>
      <c r="W22" s="1"/>
      <c r="X22" s="1"/>
      <c r="Y22" s="1"/>
      <c r="Z22" s="1"/>
      <c r="AA22" s="1"/>
      <c r="AB22" s="1"/>
    </row>
    <row r="23" spans="1:28" s="1" customFormat="1" ht="18.75">
      <c r="A23" s="13">
        <v>185</v>
      </c>
      <c r="B23" s="13">
        <v>30705222</v>
      </c>
      <c r="C23" s="222" t="s">
        <v>376</v>
      </c>
      <c r="D23" s="334"/>
      <c r="E23" s="16">
        <v>4</v>
      </c>
      <c r="F23" s="16">
        <v>1</v>
      </c>
      <c r="G23" s="374">
        <v>0</v>
      </c>
      <c r="H23" s="374">
        <v>1</v>
      </c>
      <c r="I23" s="374">
        <v>0</v>
      </c>
      <c r="J23" s="23" t="s">
        <v>335</v>
      </c>
      <c r="K23" s="18">
        <f t="shared" si="0"/>
        <v>5</v>
      </c>
      <c r="L23" s="16">
        <f t="shared" si="6"/>
        <v>1.2</v>
      </c>
      <c r="M23" s="16">
        <f t="shared" si="1"/>
        <v>0.4</v>
      </c>
      <c r="N23" s="16">
        <v>0</v>
      </c>
      <c r="O23" s="16">
        <f t="shared" si="2"/>
        <v>6.6000000000000005</v>
      </c>
      <c r="P23" s="33">
        <v>6.2874999999999943</v>
      </c>
      <c r="Q23" s="34">
        <f t="shared" si="3"/>
        <v>12.887499999999996</v>
      </c>
      <c r="R23" s="35">
        <f t="shared" si="7"/>
        <v>4.375</v>
      </c>
      <c r="S23" s="36">
        <f t="shared" si="5"/>
        <v>8.5124999999999957</v>
      </c>
      <c r="T23" s="4"/>
      <c r="U23" s="4"/>
      <c r="V23" s="4"/>
    </row>
    <row r="24" spans="1:28" s="1" customFormat="1" ht="18.75">
      <c r="A24" s="13">
        <v>189</v>
      </c>
      <c r="B24" s="13">
        <v>522812489</v>
      </c>
      <c r="C24" s="222" t="s">
        <v>380</v>
      </c>
      <c r="D24" s="334"/>
      <c r="E24" s="16">
        <v>4</v>
      </c>
      <c r="F24" s="16">
        <v>1</v>
      </c>
      <c r="G24" s="374">
        <v>0</v>
      </c>
      <c r="H24" s="374">
        <v>0</v>
      </c>
      <c r="I24" s="374">
        <v>0</v>
      </c>
      <c r="J24" s="23" t="s">
        <v>335</v>
      </c>
      <c r="K24" s="18">
        <f t="shared" si="0"/>
        <v>5</v>
      </c>
      <c r="L24" s="16">
        <f t="shared" si="6"/>
        <v>1.2</v>
      </c>
      <c r="M24" s="16">
        <f t="shared" si="1"/>
        <v>0</v>
      </c>
      <c r="N24" s="16">
        <v>0</v>
      </c>
      <c r="O24" s="16">
        <f t="shared" si="2"/>
        <v>6.2</v>
      </c>
      <c r="P24" s="33">
        <v>6.6750000000000007</v>
      </c>
      <c r="Q24" s="34">
        <f t="shared" si="3"/>
        <v>12.875</v>
      </c>
      <c r="R24" s="35">
        <f t="shared" si="7"/>
        <v>4.375</v>
      </c>
      <c r="S24" s="36">
        <f t="shared" si="5"/>
        <v>8.5</v>
      </c>
      <c r="T24" s="4"/>
      <c r="U24" s="4"/>
      <c r="V24" s="4"/>
    </row>
    <row r="25" spans="1:28" s="1" customFormat="1" ht="18.75">
      <c r="A25" s="13">
        <v>156</v>
      </c>
      <c r="B25" s="13">
        <v>1754610165</v>
      </c>
      <c r="C25" s="222" t="s">
        <v>369</v>
      </c>
      <c r="D25" s="222"/>
      <c r="E25" s="16">
        <v>3</v>
      </c>
      <c r="F25" s="16">
        <v>1</v>
      </c>
      <c r="G25" s="374">
        <v>0</v>
      </c>
      <c r="H25" s="374">
        <v>0</v>
      </c>
      <c r="I25" s="374">
        <v>0</v>
      </c>
      <c r="J25" s="23" t="s">
        <v>335</v>
      </c>
      <c r="K25" s="18">
        <f t="shared" si="0"/>
        <v>3.5</v>
      </c>
      <c r="L25" s="16">
        <f t="shared" si="6"/>
        <v>1.2</v>
      </c>
      <c r="M25" s="16">
        <f t="shared" si="1"/>
        <v>0</v>
      </c>
      <c r="N25" s="16">
        <v>0</v>
      </c>
      <c r="O25" s="16">
        <f t="shared" si="2"/>
        <v>4.7</v>
      </c>
      <c r="P25" s="33">
        <v>8.0550161290322499</v>
      </c>
      <c r="Q25" s="34">
        <f t="shared" si="3"/>
        <v>12.755016129032249</v>
      </c>
      <c r="R25" s="35">
        <f t="shared" si="7"/>
        <v>4.375</v>
      </c>
      <c r="S25" s="36">
        <f t="shared" si="5"/>
        <v>8.3800161290322492</v>
      </c>
      <c r="T25" s="4"/>
      <c r="U25" s="4"/>
      <c r="V25" s="4"/>
    </row>
    <row r="26" spans="1:28" s="1" customFormat="1" ht="18.75" customHeight="1">
      <c r="A26" s="13">
        <v>209</v>
      </c>
      <c r="B26" s="13">
        <v>1525950050</v>
      </c>
      <c r="C26" s="222" t="s">
        <v>408</v>
      </c>
      <c r="D26" s="222" t="s">
        <v>402</v>
      </c>
      <c r="E26" s="16">
        <v>4</v>
      </c>
      <c r="F26" s="16">
        <v>1</v>
      </c>
      <c r="G26" s="374">
        <v>0</v>
      </c>
      <c r="H26" s="374">
        <v>0</v>
      </c>
      <c r="I26" s="374">
        <v>0</v>
      </c>
      <c r="J26" s="23" t="s">
        <v>335</v>
      </c>
      <c r="K26" s="18">
        <f t="shared" si="0"/>
        <v>5</v>
      </c>
      <c r="L26" s="16">
        <f t="shared" si="6"/>
        <v>1.2</v>
      </c>
      <c r="M26" s="16">
        <f t="shared" si="1"/>
        <v>0</v>
      </c>
      <c r="N26" s="16">
        <v>0</v>
      </c>
      <c r="O26" s="16">
        <f t="shared" si="2"/>
        <v>6.2</v>
      </c>
      <c r="P26" s="33">
        <v>6.4249999999999972</v>
      </c>
      <c r="Q26" s="34">
        <f t="shared" si="3"/>
        <v>12.624999999999996</v>
      </c>
      <c r="R26" s="35">
        <f t="shared" si="7"/>
        <v>4.375</v>
      </c>
      <c r="S26" s="36">
        <f t="shared" si="5"/>
        <v>8.2499999999999964</v>
      </c>
      <c r="T26" s="4"/>
      <c r="U26" s="4"/>
      <c r="V26" s="4"/>
    </row>
    <row r="27" spans="1:28" s="1" customFormat="1" ht="18.75">
      <c r="A27" s="13">
        <v>226</v>
      </c>
      <c r="B27" s="13">
        <v>1238792963</v>
      </c>
      <c r="C27" s="222" t="s">
        <v>445</v>
      </c>
      <c r="D27" s="222"/>
      <c r="E27" s="16">
        <v>4</v>
      </c>
      <c r="F27" s="16">
        <v>1</v>
      </c>
      <c r="G27" s="374">
        <v>0</v>
      </c>
      <c r="H27" s="374">
        <v>0</v>
      </c>
      <c r="I27" s="374">
        <v>0</v>
      </c>
      <c r="J27" s="23" t="s">
        <v>335</v>
      </c>
      <c r="K27" s="18">
        <f t="shared" si="0"/>
        <v>5</v>
      </c>
      <c r="L27" s="16">
        <f t="shared" si="6"/>
        <v>1.2</v>
      </c>
      <c r="M27" s="16">
        <f t="shared" si="1"/>
        <v>0</v>
      </c>
      <c r="N27" s="16">
        <v>0</v>
      </c>
      <c r="O27" s="16">
        <f t="shared" si="2"/>
        <v>6.2</v>
      </c>
      <c r="P27" s="33">
        <v>6.2</v>
      </c>
      <c r="Q27" s="34">
        <f t="shared" si="3"/>
        <v>12.4</v>
      </c>
      <c r="R27" s="35">
        <f t="shared" si="7"/>
        <v>4.375</v>
      </c>
      <c r="S27" s="36">
        <f t="shared" si="5"/>
        <v>8.0250000000000004</v>
      </c>
      <c r="T27" s="4">
        <v>57</v>
      </c>
      <c r="U27" s="4">
        <f>_xlfn.AGGREGATE(16,6,$S$5:$S$66,1-(T27-1)/$X$1)</f>
        <v>4.9033582089552192</v>
      </c>
      <c r="V27" s="4"/>
    </row>
    <row r="28" spans="1:28" s="1" customFormat="1" ht="18.75">
      <c r="A28" s="14">
        <v>5</v>
      </c>
      <c r="B28" s="13">
        <v>1044399218</v>
      </c>
      <c r="C28" s="222" t="s">
        <v>352</v>
      </c>
      <c r="D28" s="222" t="s">
        <v>39</v>
      </c>
      <c r="E28" s="16">
        <v>2</v>
      </c>
      <c r="F28" s="16">
        <v>1</v>
      </c>
      <c r="G28" s="374">
        <v>0</v>
      </c>
      <c r="H28" s="374">
        <v>1</v>
      </c>
      <c r="I28" s="374">
        <v>0</v>
      </c>
      <c r="J28" s="23" t="s">
        <v>335</v>
      </c>
      <c r="K28" s="18">
        <f t="shared" si="0"/>
        <v>2</v>
      </c>
      <c r="L28" s="16">
        <f t="shared" si="6"/>
        <v>1.2</v>
      </c>
      <c r="M28" s="16">
        <f t="shared" si="1"/>
        <v>0.4</v>
      </c>
      <c r="N28" s="16">
        <v>0</v>
      </c>
      <c r="O28" s="16">
        <f t="shared" si="2"/>
        <v>3.6</v>
      </c>
      <c r="P28" s="33">
        <v>8.6749999999999936</v>
      </c>
      <c r="Q28" s="34">
        <f t="shared" si="3"/>
        <v>12.274999999999993</v>
      </c>
      <c r="R28" s="35">
        <f t="shared" si="7"/>
        <v>4.375</v>
      </c>
      <c r="S28" s="36">
        <f t="shared" si="5"/>
        <v>7.8999999999999932</v>
      </c>
      <c r="T28" s="18"/>
      <c r="U28" s="18"/>
      <c r="V28" s="18"/>
    </row>
    <row r="29" spans="1:28" s="2" customFormat="1" ht="18.75">
      <c r="A29" s="13">
        <v>224</v>
      </c>
      <c r="B29" s="13">
        <v>862562360</v>
      </c>
      <c r="C29" s="222" t="s">
        <v>443</v>
      </c>
      <c r="D29" s="222"/>
      <c r="E29" s="16">
        <v>4</v>
      </c>
      <c r="F29" s="16">
        <v>1</v>
      </c>
      <c r="G29" s="374">
        <v>0</v>
      </c>
      <c r="H29" s="374">
        <v>0</v>
      </c>
      <c r="I29" s="374">
        <v>0</v>
      </c>
      <c r="J29" s="23" t="s">
        <v>335</v>
      </c>
      <c r="K29" s="18">
        <f t="shared" si="0"/>
        <v>5</v>
      </c>
      <c r="L29" s="16">
        <f t="shared" si="6"/>
        <v>1.2</v>
      </c>
      <c r="M29" s="16">
        <f t="shared" si="1"/>
        <v>0</v>
      </c>
      <c r="N29" s="16">
        <v>0</v>
      </c>
      <c r="O29" s="16">
        <f t="shared" si="2"/>
        <v>6.2</v>
      </c>
      <c r="P29" s="33">
        <v>5.8791044776119428</v>
      </c>
      <c r="Q29" s="34">
        <f t="shared" si="3"/>
        <v>12.079104477611942</v>
      </c>
      <c r="R29" s="35">
        <f t="shared" si="7"/>
        <v>4.375</v>
      </c>
      <c r="S29" s="36">
        <f t="shared" si="5"/>
        <v>7.7041044776119421</v>
      </c>
      <c r="T29" s="4">
        <v>59</v>
      </c>
      <c r="U29" s="4">
        <f>_xlfn.AGGREGATE(16,6,$S$5:$S$66,1-(T29-1)/$X$1)</f>
        <v>4.7435820895522394</v>
      </c>
      <c r="V29" s="4"/>
      <c r="W29" s="1"/>
      <c r="X29" s="1"/>
      <c r="Y29" s="1"/>
      <c r="Z29" s="1"/>
      <c r="AA29" s="1"/>
      <c r="AB29" s="1"/>
    </row>
    <row r="30" spans="1:28" s="2" customFormat="1" ht="18.75">
      <c r="A30" s="13">
        <v>225</v>
      </c>
      <c r="B30" s="13">
        <v>1963965829</v>
      </c>
      <c r="C30" s="222" t="s">
        <v>444</v>
      </c>
      <c r="D30" s="222"/>
      <c r="E30" s="16">
        <v>4</v>
      </c>
      <c r="F30" s="16">
        <v>1</v>
      </c>
      <c r="G30" s="374">
        <v>0</v>
      </c>
      <c r="H30" s="374">
        <v>0</v>
      </c>
      <c r="I30" s="374">
        <v>0</v>
      </c>
      <c r="J30" s="23" t="s">
        <v>335</v>
      </c>
      <c r="K30" s="18">
        <f t="shared" si="0"/>
        <v>5</v>
      </c>
      <c r="L30" s="16">
        <f t="shared" si="6"/>
        <v>1.2</v>
      </c>
      <c r="M30" s="16">
        <f t="shared" si="1"/>
        <v>0</v>
      </c>
      <c r="N30" s="16">
        <v>0</v>
      </c>
      <c r="O30" s="16">
        <f t="shared" si="2"/>
        <v>6.2</v>
      </c>
      <c r="P30" s="33">
        <v>5.6857369402985025</v>
      </c>
      <c r="Q30" s="34">
        <f t="shared" si="3"/>
        <v>11.885736940298504</v>
      </c>
      <c r="R30" s="35">
        <f t="shared" si="7"/>
        <v>4.375</v>
      </c>
      <c r="S30" s="36">
        <f t="shared" si="5"/>
        <v>7.5107369402985036</v>
      </c>
      <c r="T30" s="4">
        <v>61</v>
      </c>
      <c r="U30" s="4">
        <f>_xlfn.AGGREGATE(16,6,$S$5:$S$66,1-(T30-1)/$X$1)</f>
        <v>4.3514925373134252</v>
      </c>
      <c r="V30" s="4"/>
      <c r="W30" s="1"/>
      <c r="X30" s="1"/>
      <c r="Y30" s="1"/>
      <c r="Z30" s="1"/>
      <c r="AA30" s="1"/>
      <c r="AB30" s="1"/>
    </row>
    <row r="31" spans="1:28" s="2" customFormat="1" ht="18.75">
      <c r="A31" s="13">
        <v>187</v>
      </c>
      <c r="B31" s="13">
        <v>1241038267</v>
      </c>
      <c r="C31" s="222" t="s">
        <v>378</v>
      </c>
      <c r="D31" s="334"/>
      <c r="E31" s="16">
        <v>3</v>
      </c>
      <c r="F31" s="16">
        <v>1</v>
      </c>
      <c r="G31" s="374">
        <v>0</v>
      </c>
      <c r="H31" s="374">
        <v>0</v>
      </c>
      <c r="I31" s="374">
        <v>0</v>
      </c>
      <c r="J31" s="23" t="s">
        <v>335</v>
      </c>
      <c r="K31" s="18">
        <f t="shared" si="0"/>
        <v>3.5</v>
      </c>
      <c r="L31" s="16">
        <f t="shared" si="6"/>
        <v>1.2</v>
      </c>
      <c r="M31" s="16">
        <f t="shared" si="1"/>
        <v>0</v>
      </c>
      <c r="N31" s="16">
        <v>0</v>
      </c>
      <c r="O31" s="16">
        <f t="shared" si="2"/>
        <v>4.7</v>
      </c>
      <c r="P31" s="33">
        <v>6.9374999999999964</v>
      </c>
      <c r="Q31" s="34">
        <f t="shared" si="3"/>
        <v>11.637499999999996</v>
      </c>
      <c r="R31" s="35">
        <f t="shared" si="7"/>
        <v>4.375</v>
      </c>
      <c r="S31" s="36">
        <f t="shared" si="5"/>
        <v>7.2624999999999957</v>
      </c>
      <c r="T31" s="4"/>
      <c r="U31" s="4"/>
      <c r="V31" s="4"/>
      <c r="W31" s="1"/>
      <c r="X31" s="1"/>
      <c r="Y31" s="1"/>
      <c r="Z31" s="1"/>
      <c r="AA31" s="1"/>
      <c r="AB31" s="1"/>
    </row>
    <row r="32" spans="1:28" s="2" customFormat="1" ht="18.75">
      <c r="A32" s="13">
        <v>202</v>
      </c>
      <c r="B32" s="13">
        <v>471245585</v>
      </c>
      <c r="C32" s="222" t="s">
        <v>392</v>
      </c>
      <c r="D32" s="334"/>
      <c r="E32" s="16">
        <v>3</v>
      </c>
      <c r="F32" s="16">
        <v>1</v>
      </c>
      <c r="G32" s="374">
        <v>0</v>
      </c>
      <c r="H32" s="374">
        <v>0</v>
      </c>
      <c r="I32" s="374">
        <v>0</v>
      </c>
      <c r="J32" s="23" t="s">
        <v>335</v>
      </c>
      <c r="K32" s="18">
        <f t="shared" si="0"/>
        <v>3.5</v>
      </c>
      <c r="L32" s="16">
        <f t="shared" si="6"/>
        <v>1.2</v>
      </c>
      <c r="M32" s="16">
        <f t="shared" si="1"/>
        <v>0</v>
      </c>
      <c r="N32" s="16">
        <v>0</v>
      </c>
      <c r="O32" s="16">
        <f t="shared" si="2"/>
        <v>4.7</v>
      </c>
      <c r="P32" s="33">
        <v>6.6749999999999972</v>
      </c>
      <c r="Q32" s="34">
        <f t="shared" si="3"/>
        <v>11.374999999999996</v>
      </c>
      <c r="R32" s="35">
        <f t="shared" si="7"/>
        <v>4.375</v>
      </c>
      <c r="S32" s="36">
        <f t="shared" si="5"/>
        <v>6.9999999999999964</v>
      </c>
      <c r="T32" s="4"/>
      <c r="U32" s="4"/>
      <c r="V32" s="4"/>
      <c r="W32" s="1"/>
      <c r="X32" s="1"/>
      <c r="Y32" s="1"/>
      <c r="Z32" s="1"/>
      <c r="AA32" s="1"/>
      <c r="AB32" s="1"/>
    </row>
    <row r="33" spans="1:28" s="2" customFormat="1" ht="18.75">
      <c r="A33" s="13">
        <v>198</v>
      </c>
      <c r="B33" s="13">
        <v>723448640</v>
      </c>
      <c r="C33" s="222" t="s">
        <v>389</v>
      </c>
      <c r="D33" s="334"/>
      <c r="E33" s="16">
        <v>4</v>
      </c>
      <c r="F33" s="16">
        <v>1</v>
      </c>
      <c r="G33" s="374">
        <v>0</v>
      </c>
      <c r="H33" s="374">
        <v>0</v>
      </c>
      <c r="I33" s="374">
        <v>0</v>
      </c>
      <c r="J33" s="23" t="s">
        <v>335</v>
      </c>
      <c r="K33" s="18">
        <f t="shared" si="0"/>
        <v>5</v>
      </c>
      <c r="L33" s="16">
        <f t="shared" si="6"/>
        <v>1.2</v>
      </c>
      <c r="M33" s="16">
        <f t="shared" si="1"/>
        <v>0</v>
      </c>
      <c r="N33" s="16">
        <v>0</v>
      </c>
      <c r="O33" s="16">
        <f t="shared" si="2"/>
        <v>6.2</v>
      </c>
      <c r="P33" s="33">
        <v>5.1749999999999936</v>
      </c>
      <c r="Q33" s="34">
        <f t="shared" si="3"/>
        <v>11.374999999999993</v>
      </c>
      <c r="R33" s="35">
        <f t="shared" si="7"/>
        <v>4.375</v>
      </c>
      <c r="S33" s="36">
        <f t="shared" si="5"/>
        <v>6.9999999999999929</v>
      </c>
      <c r="T33" s="4"/>
      <c r="U33" s="4"/>
      <c r="V33" s="4"/>
      <c r="W33" s="1"/>
      <c r="X33" s="1"/>
      <c r="Y33" s="1"/>
      <c r="Z33" s="1"/>
      <c r="AA33" s="1"/>
      <c r="AB33" s="1"/>
    </row>
    <row r="34" spans="1:28" s="2" customFormat="1" ht="20.25">
      <c r="A34" s="13">
        <v>229</v>
      </c>
      <c r="B34" s="13">
        <v>1598972736</v>
      </c>
      <c r="C34" s="222" t="s">
        <v>448</v>
      </c>
      <c r="D34" s="222"/>
      <c r="E34" s="16">
        <v>2</v>
      </c>
      <c r="F34" s="16">
        <v>1</v>
      </c>
      <c r="G34" s="374">
        <v>0</v>
      </c>
      <c r="H34" s="374">
        <v>0</v>
      </c>
      <c r="I34" s="374">
        <v>0</v>
      </c>
      <c r="J34" s="23" t="s">
        <v>335</v>
      </c>
      <c r="K34" s="18">
        <f t="shared" si="0"/>
        <v>2</v>
      </c>
      <c r="L34" s="16">
        <f t="shared" si="6"/>
        <v>1.2</v>
      </c>
      <c r="M34" s="16">
        <f t="shared" si="1"/>
        <v>0</v>
      </c>
      <c r="N34" s="16">
        <v>0</v>
      </c>
      <c r="O34" s="16">
        <f t="shared" si="2"/>
        <v>3.2</v>
      </c>
      <c r="P34" s="33">
        <v>7.9970895522388004</v>
      </c>
      <c r="Q34" s="34">
        <f t="shared" si="3"/>
        <v>11.197089552238801</v>
      </c>
      <c r="R34" s="35">
        <f t="shared" si="7"/>
        <v>4.375</v>
      </c>
      <c r="S34" s="36">
        <f t="shared" si="5"/>
        <v>6.8220895522388005</v>
      </c>
      <c r="T34" s="4">
        <v>46</v>
      </c>
      <c r="U34" s="4">
        <f>_xlfn.AGGREGATE(16,6,$S$5:$S$66,1-(T34-1)/$X$1)</f>
        <v>6.5416044776119415</v>
      </c>
      <c r="V34" s="4"/>
      <c r="W34" s="1"/>
      <c r="X34" s="1"/>
      <c r="Y34" s="1"/>
      <c r="Z34" s="1"/>
      <c r="AA34" s="1"/>
      <c r="AB34" s="1"/>
    </row>
    <row r="35" spans="1:28" s="2" customFormat="1" ht="18.75">
      <c r="A35" s="13">
        <v>182</v>
      </c>
      <c r="B35" s="13">
        <v>828260319</v>
      </c>
      <c r="C35" s="222" t="s">
        <v>422</v>
      </c>
      <c r="D35" s="222" t="s">
        <v>413</v>
      </c>
      <c r="E35" s="16">
        <v>4</v>
      </c>
      <c r="F35" s="16">
        <v>1</v>
      </c>
      <c r="G35" s="374">
        <v>0</v>
      </c>
      <c r="H35" s="374">
        <v>0</v>
      </c>
      <c r="I35" s="374">
        <v>0</v>
      </c>
      <c r="J35" s="23" t="s">
        <v>335</v>
      </c>
      <c r="K35" s="18">
        <f t="shared" si="0"/>
        <v>5</v>
      </c>
      <c r="L35" s="16">
        <f t="shared" si="6"/>
        <v>1.2</v>
      </c>
      <c r="M35" s="16">
        <f t="shared" si="1"/>
        <v>0</v>
      </c>
      <c r="N35" s="16">
        <v>0</v>
      </c>
      <c r="O35" s="16">
        <f t="shared" si="2"/>
        <v>6.2</v>
      </c>
      <c r="P35" s="33">
        <v>3.925499999999996</v>
      </c>
      <c r="Q35" s="34">
        <f t="shared" si="3"/>
        <v>10.125499999999995</v>
      </c>
      <c r="R35" s="35">
        <f t="shared" si="7"/>
        <v>4.375</v>
      </c>
      <c r="S35" s="36">
        <f t="shared" si="5"/>
        <v>5.7504999999999953</v>
      </c>
      <c r="T35" s="4"/>
      <c r="U35" s="4"/>
      <c r="V35" s="4"/>
      <c r="W35" s="1"/>
      <c r="X35" s="1"/>
      <c r="Y35" s="1"/>
      <c r="Z35" s="1"/>
      <c r="AA35" s="1"/>
      <c r="AB35" s="1"/>
    </row>
    <row r="36" spans="1:28" s="2" customFormat="1" ht="18.75">
      <c r="A36" s="13">
        <v>216</v>
      </c>
      <c r="B36" s="13">
        <v>395700385</v>
      </c>
      <c r="C36" s="222" t="s">
        <v>419</v>
      </c>
      <c r="E36" s="16">
        <v>0</v>
      </c>
      <c r="F36" s="16">
        <v>1</v>
      </c>
      <c r="G36" s="374">
        <v>1</v>
      </c>
      <c r="H36" s="374">
        <v>0</v>
      </c>
      <c r="I36" s="374">
        <v>0</v>
      </c>
      <c r="J36" s="57" t="s">
        <v>187</v>
      </c>
      <c r="K36" s="18">
        <f t="shared" si="0"/>
        <v>0</v>
      </c>
      <c r="L36" s="16">
        <f t="shared" si="6"/>
        <v>1.2</v>
      </c>
      <c r="M36" s="16">
        <f t="shared" si="1"/>
        <v>0.4</v>
      </c>
      <c r="N36" s="16">
        <v>0</v>
      </c>
      <c r="O36" s="16">
        <f t="shared" si="2"/>
        <v>1.6</v>
      </c>
      <c r="P36" s="33">
        <v>8.1064516129032214</v>
      </c>
      <c r="Q36" s="34">
        <f t="shared" si="3"/>
        <v>9.706451612903221</v>
      </c>
      <c r="R36" s="35">
        <f t="shared" si="7"/>
        <v>0</v>
      </c>
      <c r="S36" s="36">
        <f t="shared" si="5"/>
        <v>9.706451612903221</v>
      </c>
      <c r="T36" s="4"/>
      <c r="U36" s="4"/>
      <c r="V36" s="4"/>
      <c r="W36" s="1"/>
      <c r="X36" s="1"/>
      <c r="Y36" s="1"/>
      <c r="Z36" s="1"/>
      <c r="AA36" s="1"/>
      <c r="AB36" s="1"/>
    </row>
    <row r="37" spans="1:28" s="1" customFormat="1" ht="18.75">
      <c r="A37" s="13">
        <v>138</v>
      </c>
      <c r="B37" s="13">
        <v>1440730282</v>
      </c>
      <c r="C37" s="222" t="s">
        <v>366</v>
      </c>
      <c r="D37" s="222" t="s">
        <v>258</v>
      </c>
      <c r="E37" s="16">
        <v>0</v>
      </c>
      <c r="F37" s="16">
        <v>0</v>
      </c>
      <c r="G37" s="374">
        <v>0</v>
      </c>
      <c r="H37" s="374">
        <v>0</v>
      </c>
      <c r="I37" s="374">
        <v>0</v>
      </c>
      <c r="J37" s="57" t="s">
        <v>187</v>
      </c>
      <c r="K37" s="18">
        <f t="shared" ref="K37:K68" si="8">E37+IF(E37&gt;2,(E37-2)*0.5,0)</f>
        <v>0</v>
      </c>
      <c r="L37" s="16">
        <f t="shared" si="6"/>
        <v>0</v>
      </c>
      <c r="M37" s="16">
        <f t="shared" ref="M37:M68" si="9">SUM(G37:I37)*$X$18</f>
        <v>0</v>
      </c>
      <c r="N37" s="16">
        <v>0</v>
      </c>
      <c r="O37" s="16">
        <f t="shared" ref="O37:O68" si="10">SUM(L37+K37+N37+M37)</f>
        <v>0</v>
      </c>
      <c r="P37" s="33">
        <v>9.6000000000000014</v>
      </c>
      <c r="Q37" s="34">
        <f t="shared" ref="Q37:Q68" si="11">O37+P37</f>
        <v>9.6000000000000014</v>
      </c>
      <c r="R37" s="35">
        <f t="shared" si="7"/>
        <v>0</v>
      </c>
      <c r="S37" s="36">
        <f t="shared" ref="S37:S68" si="12">Q37-R37</f>
        <v>9.6000000000000014</v>
      </c>
      <c r="T37" s="18"/>
      <c r="U37" s="18"/>
      <c r="V37" s="47"/>
    </row>
    <row r="38" spans="1:28" s="2" customFormat="1" ht="18.75">
      <c r="A38" s="13">
        <v>196</v>
      </c>
      <c r="B38" s="13">
        <v>1065641844</v>
      </c>
      <c r="C38" s="222" t="s">
        <v>387</v>
      </c>
      <c r="D38" s="334"/>
      <c r="E38" s="16">
        <v>2</v>
      </c>
      <c r="F38" s="16">
        <v>0</v>
      </c>
      <c r="G38" s="374">
        <v>1</v>
      </c>
      <c r="H38" s="374">
        <v>0</v>
      </c>
      <c r="I38" s="374">
        <v>0</v>
      </c>
      <c r="J38" s="23" t="s">
        <v>335</v>
      </c>
      <c r="K38" s="18">
        <f t="shared" si="8"/>
        <v>2</v>
      </c>
      <c r="L38" s="16">
        <f t="shared" si="6"/>
        <v>0</v>
      </c>
      <c r="M38" s="16">
        <f t="shared" si="9"/>
        <v>0.4</v>
      </c>
      <c r="N38" s="16">
        <v>0</v>
      </c>
      <c r="O38" s="16">
        <f t="shared" si="10"/>
        <v>2.4</v>
      </c>
      <c r="P38" s="33">
        <v>7.0999999999999979</v>
      </c>
      <c r="Q38" s="34">
        <f t="shared" si="11"/>
        <v>9.4999999999999982</v>
      </c>
      <c r="R38" s="35">
        <f t="shared" si="7"/>
        <v>4.375</v>
      </c>
      <c r="S38" s="36">
        <f t="shared" si="12"/>
        <v>5.1249999999999982</v>
      </c>
      <c r="T38" s="4"/>
      <c r="U38" s="4"/>
      <c r="V38" s="4"/>
      <c r="W38" s="1"/>
      <c r="X38" s="1"/>
      <c r="Y38" s="1"/>
      <c r="Z38" s="1"/>
      <c r="AA38" s="1"/>
      <c r="AB38" s="1"/>
    </row>
    <row r="39" spans="1:28" s="3" customFormat="1" ht="18.75">
      <c r="A39" s="13">
        <v>219</v>
      </c>
      <c r="B39" s="13">
        <v>1128309198</v>
      </c>
      <c r="C39" s="222" t="s">
        <v>426</v>
      </c>
      <c r="D39" s="334"/>
      <c r="E39" s="16">
        <v>0</v>
      </c>
      <c r="F39" s="16">
        <v>0</v>
      </c>
      <c r="G39" s="374">
        <v>0</v>
      </c>
      <c r="H39" s="374">
        <v>0</v>
      </c>
      <c r="I39" s="374">
        <v>0</v>
      </c>
      <c r="J39" s="57" t="s">
        <v>187</v>
      </c>
      <c r="K39" s="18">
        <f t="shared" si="8"/>
        <v>0</v>
      </c>
      <c r="L39" s="16">
        <f t="shared" si="6"/>
        <v>0</v>
      </c>
      <c r="M39" s="16">
        <f t="shared" si="9"/>
        <v>0</v>
      </c>
      <c r="N39" s="16">
        <v>0</v>
      </c>
      <c r="O39" s="16">
        <f t="shared" si="10"/>
        <v>0</v>
      </c>
      <c r="P39" s="33">
        <v>9.4499999999999957</v>
      </c>
      <c r="Q39" s="34">
        <f t="shared" si="11"/>
        <v>9.4499999999999957</v>
      </c>
      <c r="R39" s="35">
        <f t="shared" si="7"/>
        <v>0</v>
      </c>
      <c r="S39" s="36">
        <f t="shared" si="12"/>
        <v>9.4499999999999957</v>
      </c>
      <c r="T39" s="4"/>
      <c r="U39" s="4"/>
      <c r="V39" s="4"/>
    </row>
    <row r="40" spans="1:28" ht="18.75">
      <c r="A40" s="13">
        <v>208</v>
      </c>
      <c r="B40" s="13">
        <v>92129464</v>
      </c>
      <c r="C40" s="222" t="s">
        <v>401</v>
      </c>
      <c r="D40" s="345"/>
      <c r="E40" s="16">
        <v>3</v>
      </c>
      <c r="F40" s="16">
        <v>1</v>
      </c>
      <c r="G40" s="374">
        <v>1</v>
      </c>
      <c r="H40" s="374">
        <v>0</v>
      </c>
      <c r="I40" s="374">
        <v>0</v>
      </c>
      <c r="J40" s="23" t="s">
        <v>335</v>
      </c>
      <c r="K40" s="18">
        <f t="shared" si="8"/>
        <v>3.5</v>
      </c>
      <c r="L40" s="16">
        <f t="shared" si="6"/>
        <v>1.2</v>
      </c>
      <c r="M40" s="16">
        <f t="shared" si="9"/>
        <v>0.4</v>
      </c>
      <c r="N40" s="16">
        <v>0</v>
      </c>
      <c r="O40" s="16">
        <f t="shared" si="10"/>
        <v>5.1000000000000005</v>
      </c>
      <c r="P40" s="33">
        <v>4.0749999999999993</v>
      </c>
      <c r="Q40" s="34">
        <f t="shared" si="11"/>
        <v>9.1750000000000007</v>
      </c>
      <c r="R40" s="35">
        <f t="shared" si="7"/>
        <v>4.375</v>
      </c>
      <c r="S40" s="36">
        <f t="shared" si="12"/>
        <v>4.8000000000000007</v>
      </c>
      <c r="T40" s="4"/>
      <c r="U40" s="4"/>
      <c r="V40" s="4"/>
    </row>
    <row r="41" spans="1:28" ht="18.75">
      <c r="A41" s="13">
        <v>190</v>
      </c>
      <c r="B41" s="13">
        <v>684634207</v>
      </c>
      <c r="C41" s="222" t="s">
        <v>381</v>
      </c>
      <c r="D41" s="222"/>
      <c r="E41" s="16">
        <v>4</v>
      </c>
      <c r="F41" s="16">
        <v>1</v>
      </c>
      <c r="G41" s="374">
        <v>0</v>
      </c>
      <c r="H41" s="374">
        <v>1</v>
      </c>
      <c r="I41" s="374">
        <v>1</v>
      </c>
      <c r="J41" s="23" t="s">
        <v>335</v>
      </c>
      <c r="K41" s="18">
        <f t="shared" si="8"/>
        <v>5</v>
      </c>
      <c r="L41" s="16">
        <f t="shared" ref="L41:L72" si="13">F41*$X$14</f>
        <v>1.2</v>
      </c>
      <c r="M41" s="16">
        <f t="shared" si="9"/>
        <v>0.8</v>
      </c>
      <c r="N41" s="16">
        <v>0</v>
      </c>
      <c r="O41" s="16">
        <f t="shared" si="10"/>
        <v>7</v>
      </c>
      <c r="P41" s="33">
        <v>2.1050000000000004</v>
      </c>
      <c r="Q41" s="34">
        <f t="shared" si="11"/>
        <v>9.1050000000000004</v>
      </c>
      <c r="R41" s="35">
        <f>VLOOKUP(J40,$W$3:$X$10,2,FALSE)</f>
        <v>4.375</v>
      </c>
      <c r="S41" s="36">
        <f t="shared" si="12"/>
        <v>4.7300000000000004</v>
      </c>
      <c r="T41" s="4"/>
      <c r="U41" s="4"/>
      <c r="V41" s="4"/>
    </row>
    <row r="42" spans="1:28" ht="18.75">
      <c r="A42" s="14">
        <v>103</v>
      </c>
      <c r="B42" s="13">
        <v>1540443440</v>
      </c>
      <c r="C42" s="223" t="s">
        <v>326</v>
      </c>
      <c r="D42" s="222" t="s">
        <v>193</v>
      </c>
      <c r="E42" s="16">
        <v>0</v>
      </c>
      <c r="F42" s="16">
        <v>0</v>
      </c>
      <c r="G42" s="374">
        <v>0</v>
      </c>
      <c r="H42" s="374">
        <v>0</v>
      </c>
      <c r="I42" s="374">
        <v>0</v>
      </c>
      <c r="J42" s="57" t="s">
        <v>187</v>
      </c>
      <c r="K42" s="18">
        <f t="shared" si="8"/>
        <v>0</v>
      </c>
      <c r="L42" s="16">
        <f t="shared" si="13"/>
        <v>0</v>
      </c>
      <c r="M42" s="16">
        <f t="shared" si="9"/>
        <v>0</v>
      </c>
      <c r="N42" s="16">
        <v>0</v>
      </c>
      <c r="O42" s="16">
        <f t="shared" si="10"/>
        <v>0</v>
      </c>
      <c r="P42" s="33">
        <v>8.7499999999999964</v>
      </c>
      <c r="Q42" s="34">
        <f t="shared" si="11"/>
        <v>8.7499999999999964</v>
      </c>
      <c r="R42" s="35">
        <f>VLOOKUP(J41,$W$3:$X$10,2,FALSE)</f>
        <v>4.375</v>
      </c>
      <c r="S42" s="36">
        <f t="shared" si="12"/>
        <v>4.3749999999999964</v>
      </c>
      <c r="T42" s="18"/>
      <c r="U42" s="18"/>
      <c r="V42" s="18"/>
    </row>
    <row r="43" spans="1:28" ht="18.75">
      <c r="A43" s="13">
        <v>167</v>
      </c>
      <c r="B43" s="13">
        <v>1173807161</v>
      </c>
      <c r="C43" s="222" t="s">
        <v>324</v>
      </c>
      <c r="D43" s="335"/>
      <c r="E43" s="16">
        <v>0</v>
      </c>
      <c r="F43" s="16">
        <v>1</v>
      </c>
      <c r="G43" s="374">
        <v>0</v>
      </c>
      <c r="H43" s="374">
        <v>0</v>
      </c>
      <c r="I43" s="374">
        <v>0</v>
      </c>
      <c r="J43" s="57" t="s">
        <v>187</v>
      </c>
      <c r="K43" s="18">
        <f t="shared" si="8"/>
        <v>0</v>
      </c>
      <c r="L43" s="16">
        <f t="shared" si="13"/>
        <v>1.2</v>
      </c>
      <c r="M43" s="16">
        <f t="shared" si="9"/>
        <v>0</v>
      </c>
      <c r="N43" s="16">
        <v>0</v>
      </c>
      <c r="O43" s="16">
        <f t="shared" si="10"/>
        <v>1.2</v>
      </c>
      <c r="P43" s="33">
        <v>7.5499999999999936</v>
      </c>
      <c r="Q43" s="34">
        <f t="shared" si="11"/>
        <v>8.7499999999999929</v>
      </c>
      <c r="R43" s="35">
        <f>VLOOKUP(J43,$W$3:$X$10,2,FALSE)</f>
        <v>0</v>
      </c>
      <c r="S43" s="36">
        <f t="shared" si="12"/>
        <v>8.7499999999999929</v>
      </c>
      <c r="T43" s="4"/>
      <c r="U43" s="4"/>
      <c r="V43" s="4"/>
    </row>
    <row r="44" spans="1:28" ht="18.75">
      <c r="A44" s="14">
        <v>10</v>
      </c>
      <c r="B44" s="13">
        <v>2108977014</v>
      </c>
      <c r="C44" s="222" t="s">
        <v>353</v>
      </c>
      <c r="D44" s="222" t="s">
        <v>49</v>
      </c>
      <c r="E44" s="16">
        <v>2</v>
      </c>
      <c r="F44" s="16">
        <v>1</v>
      </c>
      <c r="G44" s="374">
        <v>1</v>
      </c>
      <c r="H44" s="374">
        <v>0</v>
      </c>
      <c r="I44" s="374">
        <v>0</v>
      </c>
      <c r="J44" s="23" t="s">
        <v>335</v>
      </c>
      <c r="K44" s="18">
        <f t="shared" si="8"/>
        <v>2</v>
      </c>
      <c r="L44" s="16">
        <f t="shared" si="13"/>
        <v>1.2</v>
      </c>
      <c r="M44" s="16">
        <f t="shared" si="9"/>
        <v>0.4</v>
      </c>
      <c r="N44" s="16">
        <v>0</v>
      </c>
      <c r="O44" s="16">
        <f t="shared" si="10"/>
        <v>3.6</v>
      </c>
      <c r="P44" s="33">
        <v>5.1124999999999901</v>
      </c>
      <c r="Q44" s="34">
        <f t="shared" si="11"/>
        <v>8.7124999999999897</v>
      </c>
      <c r="R44" s="35">
        <f>VLOOKUP(J44,$W$3:$X$10,2,FALSE)</f>
        <v>4.375</v>
      </c>
      <c r="S44" s="36">
        <f t="shared" si="12"/>
        <v>4.3374999999999897</v>
      </c>
      <c r="T44" s="18"/>
      <c r="U44" s="18"/>
      <c r="V44" s="18"/>
    </row>
    <row r="45" spans="1:28" ht="18.75">
      <c r="A45" s="13">
        <v>211</v>
      </c>
      <c r="B45" s="13">
        <v>1030769255</v>
      </c>
      <c r="C45" s="222" t="s">
        <v>404</v>
      </c>
      <c r="D45" s="334"/>
      <c r="E45" s="16">
        <v>0</v>
      </c>
      <c r="F45" s="16">
        <v>0</v>
      </c>
      <c r="G45" s="374">
        <v>0</v>
      </c>
      <c r="H45" s="374">
        <v>0</v>
      </c>
      <c r="I45" s="374">
        <v>0</v>
      </c>
      <c r="J45" s="57" t="s">
        <v>187</v>
      </c>
      <c r="K45" s="18">
        <f t="shared" si="8"/>
        <v>0</v>
      </c>
      <c r="L45" s="16">
        <f t="shared" si="13"/>
        <v>0</v>
      </c>
      <c r="M45" s="16">
        <f t="shared" si="9"/>
        <v>0</v>
      </c>
      <c r="N45" s="16">
        <v>0</v>
      </c>
      <c r="O45" s="16">
        <f t="shared" si="10"/>
        <v>0</v>
      </c>
      <c r="P45" s="33">
        <v>8.4625000000000021</v>
      </c>
      <c r="Q45" s="34">
        <f t="shared" si="11"/>
        <v>8.4625000000000021</v>
      </c>
      <c r="R45" s="35">
        <f>VLOOKUP(J45,$W$3:$X$10,2,FALSE)</f>
        <v>0</v>
      </c>
      <c r="S45" s="36">
        <f t="shared" si="12"/>
        <v>8.4625000000000021</v>
      </c>
      <c r="T45" s="4"/>
      <c r="U45" s="4"/>
      <c r="V45" s="4"/>
    </row>
    <row r="46" spans="1:28" ht="18.75">
      <c r="A46" s="13">
        <v>193</v>
      </c>
      <c r="B46" s="13">
        <v>2125731287</v>
      </c>
      <c r="C46" s="222" t="s">
        <v>384</v>
      </c>
      <c r="D46" s="334"/>
      <c r="E46" s="16">
        <v>4</v>
      </c>
      <c r="F46" s="16">
        <v>1</v>
      </c>
      <c r="G46" s="374">
        <v>0</v>
      </c>
      <c r="H46" s="374">
        <v>0</v>
      </c>
      <c r="I46" s="374">
        <v>0</v>
      </c>
      <c r="J46" s="23" t="s">
        <v>335</v>
      </c>
      <c r="K46" s="18">
        <f t="shared" si="8"/>
        <v>5</v>
      </c>
      <c r="L46" s="16">
        <f t="shared" si="13"/>
        <v>1.2</v>
      </c>
      <c r="M46" s="16">
        <f t="shared" si="9"/>
        <v>0</v>
      </c>
      <c r="N46" s="16">
        <v>0</v>
      </c>
      <c r="O46" s="16">
        <f t="shared" si="10"/>
        <v>6.2</v>
      </c>
      <c r="P46" s="33">
        <v>2.125</v>
      </c>
      <c r="Q46" s="34">
        <f t="shared" si="11"/>
        <v>8.3249999999999993</v>
      </c>
      <c r="R46" s="35">
        <f>VLOOKUP(J45,$W$3:$X$10,2,FALSE)</f>
        <v>0</v>
      </c>
      <c r="S46" s="36">
        <f t="shared" si="12"/>
        <v>8.3249999999999993</v>
      </c>
      <c r="T46" s="4"/>
      <c r="U46" s="4"/>
      <c r="V46" s="4"/>
    </row>
    <row r="47" spans="1:28" ht="18.75">
      <c r="A47" s="13">
        <v>195</v>
      </c>
      <c r="B47" s="13">
        <v>1634663314</v>
      </c>
      <c r="C47" s="222" t="s">
        <v>386</v>
      </c>
      <c r="D47" s="334"/>
      <c r="E47" s="16">
        <v>0</v>
      </c>
      <c r="F47" s="16">
        <v>1</v>
      </c>
      <c r="G47" s="374">
        <v>0</v>
      </c>
      <c r="H47" s="374">
        <v>0</v>
      </c>
      <c r="I47" s="374">
        <v>0</v>
      </c>
      <c r="J47" s="57" t="s">
        <v>187</v>
      </c>
      <c r="K47" s="18">
        <f t="shared" si="8"/>
        <v>0</v>
      </c>
      <c r="L47" s="16">
        <f t="shared" si="13"/>
        <v>1.2</v>
      </c>
      <c r="M47" s="16">
        <f t="shared" si="9"/>
        <v>0</v>
      </c>
      <c r="N47" s="16">
        <v>0</v>
      </c>
      <c r="O47" s="16">
        <f t="shared" si="10"/>
        <v>1.2</v>
      </c>
      <c r="P47" s="33">
        <v>6.7869999999999955</v>
      </c>
      <c r="Q47" s="34">
        <f t="shared" si="11"/>
        <v>7.9869999999999957</v>
      </c>
      <c r="R47" s="35">
        <f>VLOOKUP(J47,$W$3:$X$10,2,FALSE)</f>
        <v>0</v>
      </c>
      <c r="S47" s="36">
        <f t="shared" si="12"/>
        <v>7.9869999999999957</v>
      </c>
      <c r="T47" s="4"/>
      <c r="U47" s="4"/>
      <c r="V47" s="4"/>
    </row>
    <row r="48" spans="1:28" ht="18.75">
      <c r="A48" s="13">
        <v>188</v>
      </c>
      <c r="B48" s="13">
        <v>1504984957</v>
      </c>
      <c r="C48" s="222" t="s">
        <v>379</v>
      </c>
      <c r="D48" s="334"/>
      <c r="E48" s="16">
        <v>0</v>
      </c>
      <c r="F48" s="16">
        <v>0</v>
      </c>
      <c r="G48" s="374">
        <v>0</v>
      </c>
      <c r="H48" s="374">
        <v>0</v>
      </c>
      <c r="I48" s="374">
        <v>0</v>
      </c>
      <c r="J48" s="57" t="s">
        <v>187</v>
      </c>
      <c r="K48" s="18">
        <f t="shared" si="8"/>
        <v>0</v>
      </c>
      <c r="L48" s="16">
        <f t="shared" si="13"/>
        <v>0</v>
      </c>
      <c r="M48" s="16">
        <f t="shared" si="9"/>
        <v>0</v>
      </c>
      <c r="N48" s="16">
        <v>0</v>
      </c>
      <c r="O48" s="16">
        <f t="shared" si="10"/>
        <v>0</v>
      </c>
      <c r="P48" s="33">
        <v>7.8874999999999957</v>
      </c>
      <c r="Q48" s="34">
        <f t="shared" si="11"/>
        <v>7.8874999999999957</v>
      </c>
      <c r="R48" s="35">
        <f>VLOOKUP(J47,$W$3:$X$10,2,FALSE)</f>
        <v>0</v>
      </c>
      <c r="S48" s="36">
        <f t="shared" si="12"/>
        <v>7.8874999999999957</v>
      </c>
    </row>
    <row r="49" spans="1:22" ht="18.75">
      <c r="A49" s="13">
        <v>212</v>
      </c>
      <c r="B49" s="13">
        <v>2133045883</v>
      </c>
      <c r="C49" s="222" t="s">
        <v>405</v>
      </c>
      <c r="D49" s="334"/>
      <c r="E49" s="16">
        <v>0</v>
      </c>
      <c r="F49" s="16">
        <v>0</v>
      </c>
      <c r="G49" s="374">
        <v>0</v>
      </c>
      <c r="H49" s="374">
        <v>0</v>
      </c>
      <c r="I49" s="374">
        <v>0</v>
      </c>
      <c r="J49" s="57" t="s">
        <v>187</v>
      </c>
      <c r="K49" s="18">
        <f t="shared" si="8"/>
        <v>0</v>
      </c>
      <c r="L49" s="16">
        <f t="shared" si="13"/>
        <v>0</v>
      </c>
      <c r="M49" s="16">
        <f t="shared" si="9"/>
        <v>0</v>
      </c>
      <c r="N49" s="16">
        <v>0</v>
      </c>
      <c r="O49" s="16">
        <f t="shared" si="10"/>
        <v>0</v>
      </c>
      <c r="P49" s="33">
        <v>7.2249999999999979</v>
      </c>
      <c r="Q49" s="34">
        <f t="shared" si="11"/>
        <v>7.2249999999999979</v>
      </c>
      <c r="R49" s="35">
        <f t="shared" ref="R49:R65" si="14">VLOOKUP(J49,$W$3:$X$10,2,FALSE)</f>
        <v>0</v>
      </c>
      <c r="S49" s="36">
        <f t="shared" si="12"/>
        <v>7.2249999999999979</v>
      </c>
    </row>
    <row r="50" spans="1:22" ht="18.75">
      <c r="A50" s="13">
        <v>194</v>
      </c>
      <c r="B50" s="13">
        <v>648785109</v>
      </c>
      <c r="C50" s="222" t="s">
        <v>385</v>
      </c>
      <c r="D50" s="334"/>
      <c r="E50" s="16">
        <v>1</v>
      </c>
      <c r="F50" s="16">
        <v>0</v>
      </c>
      <c r="G50" s="374">
        <v>0</v>
      </c>
      <c r="H50" s="374">
        <v>0</v>
      </c>
      <c r="I50" s="374">
        <v>0</v>
      </c>
      <c r="J50" s="23" t="s">
        <v>335</v>
      </c>
      <c r="K50" s="18">
        <f t="shared" si="8"/>
        <v>1</v>
      </c>
      <c r="L50" s="16">
        <f t="shared" si="13"/>
        <v>0</v>
      </c>
      <c r="M50" s="16">
        <f t="shared" si="9"/>
        <v>0</v>
      </c>
      <c r="N50" s="16">
        <v>0</v>
      </c>
      <c r="O50" s="16">
        <f t="shared" si="10"/>
        <v>1</v>
      </c>
      <c r="P50" s="33">
        <v>6.1624999999999943</v>
      </c>
      <c r="Q50" s="34">
        <f t="shared" si="11"/>
        <v>7.1624999999999943</v>
      </c>
      <c r="R50" s="35">
        <f t="shared" si="14"/>
        <v>4.375</v>
      </c>
      <c r="S50" s="36">
        <f t="shared" si="12"/>
        <v>2.7874999999999943</v>
      </c>
    </row>
    <row r="51" spans="1:22" ht="18.75">
      <c r="A51" s="13">
        <v>141</v>
      </c>
      <c r="B51" s="13">
        <v>1190305158</v>
      </c>
      <c r="C51" s="222" t="s">
        <v>261</v>
      </c>
      <c r="D51" s="224"/>
      <c r="E51" s="16">
        <v>2</v>
      </c>
      <c r="F51" s="16">
        <v>0</v>
      </c>
      <c r="G51" s="374">
        <v>0</v>
      </c>
      <c r="H51" s="374">
        <v>0</v>
      </c>
      <c r="I51" s="374">
        <v>0</v>
      </c>
      <c r="J51" s="23" t="s">
        <v>335</v>
      </c>
      <c r="K51" s="18">
        <f t="shared" si="8"/>
        <v>2</v>
      </c>
      <c r="L51" s="16">
        <f t="shared" si="13"/>
        <v>0</v>
      </c>
      <c r="M51" s="16">
        <f t="shared" si="9"/>
        <v>0</v>
      </c>
      <c r="N51" s="16">
        <v>0</v>
      </c>
      <c r="O51" s="16">
        <f t="shared" si="10"/>
        <v>2</v>
      </c>
      <c r="P51" s="33">
        <v>4.8249999999999957</v>
      </c>
      <c r="Q51" s="34">
        <f t="shared" si="11"/>
        <v>6.8249999999999957</v>
      </c>
      <c r="R51" s="35">
        <f t="shared" si="14"/>
        <v>4.375</v>
      </c>
      <c r="S51" s="36">
        <f t="shared" si="12"/>
        <v>2.4499999999999957</v>
      </c>
      <c r="T51" s="64"/>
      <c r="U51" s="64"/>
      <c r="V51" s="67"/>
    </row>
    <row r="52" spans="1:22" ht="18.75">
      <c r="A52" s="13">
        <v>144</v>
      </c>
      <c r="B52" s="13">
        <v>1763923855</v>
      </c>
      <c r="C52" s="222" t="s">
        <v>269</v>
      </c>
      <c r="D52" s="224"/>
      <c r="E52" s="16">
        <v>0</v>
      </c>
      <c r="F52" s="16">
        <v>0</v>
      </c>
      <c r="G52" s="374">
        <v>0</v>
      </c>
      <c r="H52" s="374">
        <v>0</v>
      </c>
      <c r="I52" s="374">
        <v>0</v>
      </c>
      <c r="J52" s="57" t="s">
        <v>187</v>
      </c>
      <c r="K52" s="18">
        <f t="shared" si="8"/>
        <v>0</v>
      </c>
      <c r="L52" s="16">
        <f t="shared" si="13"/>
        <v>0</v>
      </c>
      <c r="M52" s="16">
        <f t="shared" si="9"/>
        <v>0</v>
      </c>
      <c r="N52" s="16">
        <v>0</v>
      </c>
      <c r="O52" s="16">
        <f t="shared" si="10"/>
        <v>0</v>
      </c>
      <c r="P52" s="33">
        <v>6.8</v>
      </c>
      <c r="Q52" s="34">
        <f t="shared" si="11"/>
        <v>6.8</v>
      </c>
      <c r="R52" s="35">
        <f t="shared" si="14"/>
        <v>0</v>
      </c>
      <c r="S52" s="36">
        <f t="shared" si="12"/>
        <v>6.8</v>
      </c>
    </row>
    <row r="53" spans="1:22" ht="18.75">
      <c r="A53" s="13">
        <v>206</v>
      </c>
      <c r="B53" s="13">
        <v>1835375380</v>
      </c>
      <c r="C53" s="222" t="s">
        <v>396</v>
      </c>
      <c r="D53" s="334"/>
      <c r="E53" s="16">
        <v>0</v>
      </c>
      <c r="F53" s="16">
        <v>0</v>
      </c>
      <c r="G53" s="374">
        <v>0</v>
      </c>
      <c r="H53" s="374">
        <v>0</v>
      </c>
      <c r="I53" s="374">
        <v>0</v>
      </c>
      <c r="J53" s="57" t="s">
        <v>187</v>
      </c>
      <c r="K53" s="18">
        <f t="shared" si="8"/>
        <v>0</v>
      </c>
      <c r="L53" s="16">
        <f t="shared" si="13"/>
        <v>0</v>
      </c>
      <c r="M53" s="16">
        <f t="shared" si="9"/>
        <v>0</v>
      </c>
      <c r="N53" s="16">
        <v>0</v>
      </c>
      <c r="O53" s="16">
        <f t="shared" si="10"/>
        <v>0</v>
      </c>
      <c r="P53" s="33">
        <v>6.6749999999999998</v>
      </c>
      <c r="Q53" s="34">
        <f t="shared" si="11"/>
        <v>6.6749999999999998</v>
      </c>
      <c r="R53" s="35">
        <f t="shared" si="14"/>
        <v>0</v>
      </c>
      <c r="S53" s="36">
        <f t="shared" si="12"/>
        <v>6.6749999999999998</v>
      </c>
    </row>
    <row r="54" spans="1:22" ht="18.75">
      <c r="A54" s="13">
        <v>210</v>
      </c>
      <c r="B54" s="13">
        <v>1675792665</v>
      </c>
      <c r="C54" s="222" t="s">
        <v>403</v>
      </c>
      <c r="D54" s="334"/>
      <c r="E54" s="16">
        <v>1</v>
      </c>
      <c r="F54" s="16">
        <v>1</v>
      </c>
      <c r="G54" s="374">
        <v>0</v>
      </c>
      <c r="H54" s="374">
        <v>0</v>
      </c>
      <c r="I54" s="374">
        <v>0</v>
      </c>
      <c r="J54" s="23" t="s">
        <v>335</v>
      </c>
      <c r="K54" s="18">
        <f t="shared" si="8"/>
        <v>1</v>
      </c>
      <c r="L54" s="16">
        <f t="shared" si="13"/>
        <v>1.2</v>
      </c>
      <c r="M54" s="16">
        <f t="shared" si="9"/>
        <v>0</v>
      </c>
      <c r="N54" s="16">
        <v>0</v>
      </c>
      <c r="O54" s="16">
        <f t="shared" si="10"/>
        <v>2.2000000000000002</v>
      </c>
      <c r="P54" s="33">
        <v>4.3499999999999943</v>
      </c>
      <c r="Q54" s="34">
        <f t="shared" si="11"/>
        <v>6.5499999999999945</v>
      </c>
      <c r="R54" s="35">
        <f t="shared" si="14"/>
        <v>4.375</v>
      </c>
      <c r="S54" s="36">
        <f t="shared" si="12"/>
        <v>2.1749999999999945</v>
      </c>
    </row>
    <row r="55" spans="1:22" ht="18.75">
      <c r="A55" s="14">
        <v>15</v>
      </c>
      <c r="B55" s="13">
        <v>388960345</v>
      </c>
      <c r="C55" s="223" t="s">
        <v>59</v>
      </c>
      <c r="D55" s="224"/>
      <c r="E55" s="16">
        <v>0</v>
      </c>
      <c r="F55" s="16">
        <v>0</v>
      </c>
      <c r="G55" s="374">
        <v>0</v>
      </c>
      <c r="H55" s="374">
        <v>0</v>
      </c>
      <c r="I55" s="374">
        <v>0</v>
      </c>
      <c r="J55" s="57" t="s">
        <v>187</v>
      </c>
      <c r="K55" s="18">
        <f t="shared" si="8"/>
        <v>0</v>
      </c>
      <c r="L55" s="16">
        <f t="shared" si="13"/>
        <v>0</v>
      </c>
      <c r="M55" s="16">
        <f t="shared" si="9"/>
        <v>0</v>
      </c>
      <c r="N55" s="16">
        <v>0</v>
      </c>
      <c r="O55" s="16">
        <f t="shared" si="10"/>
        <v>0</v>
      </c>
      <c r="P55" s="33">
        <v>6.5375000000000014</v>
      </c>
      <c r="Q55" s="34">
        <f t="shared" si="11"/>
        <v>6.5375000000000014</v>
      </c>
      <c r="R55" s="35">
        <f t="shared" si="14"/>
        <v>0</v>
      </c>
      <c r="S55" s="36">
        <f t="shared" si="12"/>
        <v>6.5375000000000014</v>
      </c>
      <c r="T55" s="64"/>
      <c r="U55" s="64"/>
      <c r="V55" s="64"/>
    </row>
    <row r="56" spans="1:22" ht="18.75">
      <c r="A56" s="13">
        <v>148</v>
      </c>
      <c r="B56" s="13">
        <v>1579518877</v>
      </c>
      <c r="C56" s="222" t="s">
        <v>274</v>
      </c>
      <c r="D56" s="224"/>
      <c r="E56" s="16">
        <v>0</v>
      </c>
      <c r="F56" s="16">
        <v>0</v>
      </c>
      <c r="G56" s="374">
        <v>0</v>
      </c>
      <c r="H56" s="374">
        <v>0</v>
      </c>
      <c r="I56" s="374">
        <v>0</v>
      </c>
      <c r="J56" s="57" t="s">
        <v>187</v>
      </c>
      <c r="K56" s="18">
        <f t="shared" si="8"/>
        <v>0</v>
      </c>
      <c r="L56" s="16">
        <f t="shared" si="13"/>
        <v>0</v>
      </c>
      <c r="M56" s="16">
        <f t="shared" si="9"/>
        <v>0</v>
      </c>
      <c r="N56" s="16">
        <v>0</v>
      </c>
      <c r="O56" s="16">
        <f t="shared" si="10"/>
        <v>0</v>
      </c>
      <c r="P56" s="33">
        <v>6.4499999999999993</v>
      </c>
      <c r="Q56" s="34">
        <f t="shared" si="11"/>
        <v>6.4499999999999993</v>
      </c>
      <c r="R56" s="35">
        <f t="shared" si="14"/>
        <v>0</v>
      </c>
      <c r="S56" s="36">
        <f t="shared" si="12"/>
        <v>6.4499999999999993</v>
      </c>
    </row>
    <row r="57" spans="1:22" ht="18.75">
      <c r="A57" s="13">
        <v>152</v>
      </c>
      <c r="B57" s="13">
        <v>808637979</v>
      </c>
      <c r="C57" s="222" t="s">
        <v>288</v>
      </c>
      <c r="D57" s="222" t="s">
        <v>277</v>
      </c>
      <c r="E57" s="16">
        <v>0</v>
      </c>
      <c r="F57" s="16">
        <v>0</v>
      </c>
      <c r="G57" s="374">
        <v>0</v>
      </c>
      <c r="H57" s="374">
        <v>0</v>
      </c>
      <c r="I57" s="374">
        <v>0</v>
      </c>
      <c r="J57" s="57" t="s">
        <v>187</v>
      </c>
      <c r="K57" s="18">
        <f t="shared" si="8"/>
        <v>0</v>
      </c>
      <c r="L57" s="16">
        <f t="shared" si="13"/>
        <v>0</v>
      </c>
      <c r="M57" s="16">
        <f t="shared" si="9"/>
        <v>0</v>
      </c>
      <c r="N57" s="16">
        <v>0</v>
      </c>
      <c r="O57" s="16">
        <f t="shared" si="10"/>
        <v>0</v>
      </c>
      <c r="P57" s="33">
        <v>6.34</v>
      </c>
      <c r="Q57" s="34">
        <f t="shared" si="11"/>
        <v>6.34</v>
      </c>
      <c r="R57" s="35">
        <f t="shared" si="14"/>
        <v>0</v>
      </c>
      <c r="S57" s="36">
        <f t="shared" si="12"/>
        <v>6.34</v>
      </c>
    </row>
    <row r="58" spans="1:22" ht="18.75">
      <c r="A58" s="13">
        <v>228</v>
      </c>
      <c r="B58" s="13">
        <v>1287481910</v>
      </c>
      <c r="C58" s="222" t="s">
        <v>447</v>
      </c>
      <c r="D58" s="222"/>
      <c r="E58" s="16">
        <v>4</v>
      </c>
      <c r="F58" s="16">
        <v>0</v>
      </c>
      <c r="G58" s="374">
        <v>0</v>
      </c>
      <c r="H58" s="374">
        <v>0</v>
      </c>
      <c r="I58" s="374">
        <v>0</v>
      </c>
      <c r="J58" s="23" t="s">
        <v>335</v>
      </c>
      <c r="K58" s="18">
        <f t="shared" si="8"/>
        <v>5</v>
      </c>
      <c r="L58" s="16">
        <f t="shared" si="13"/>
        <v>0</v>
      </c>
      <c r="M58" s="16">
        <f t="shared" si="9"/>
        <v>0</v>
      </c>
      <c r="N58" s="16">
        <v>0</v>
      </c>
      <c r="O58" s="16">
        <f t="shared" si="10"/>
        <v>5</v>
      </c>
      <c r="P58" s="33">
        <v>1</v>
      </c>
      <c r="Q58" s="34">
        <f t="shared" si="11"/>
        <v>6</v>
      </c>
      <c r="R58" s="35">
        <f t="shared" si="14"/>
        <v>4.375</v>
      </c>
      <c r="S58" s="36">
        <f t="shared" si="12"/>
        <v>1.625</v>
      </c>
    </row>
    <row r="59" spans="1:22" ht="18.75">
      <c r="A59" s="13">
        <v>223</v>
      </c>
      <c r="B59" s="13">
        <v>784792167</v>
      </c>
      <c r="C59" s="222" t="s">
        <v>434</v>
      </c>
      <c r="D59" s="222"/>
      <c r="E59" s="16">
        <v>4</v>
      </c>
      <c r="F59" s="16">
        <v>0</v>
      </c>
      <c r="G59" s="374">
        <v>0</v>
      </c>
      <c r="H59" s="374">
        <v>0</v>
      </c>
      <c r="I59" s="374">
        <v>0</v>
      </c>
      <c r="J59" s="23" t="s">
        <v>335</v>
      </c>
      <c r="K59" s="18">
        <f t="shared" si="8"/>
        <v>5</v>
      </c>
      <c r="L59" s="16">
        <f t="shared" si="13"/>
        <v>0</v>
      </c>
      <c r="M59" s="16">
        <f t="shared" si="9"/>
        <v>0</v>
      </c>
      <c r="N59" s="16">
        <v>0</v>
      </c>
      <c r="O59" s="16">
        <f t="shared" si="10"/>
        <v>5</v>
      </c>
      <c r="P59" s="33">
        <v>0.9</v>
      </c>
      <c r="Q59" s="34">
        <f t="shared" si="11"/>
        <v>5.9</v>
      </c>
      <c r="R59" s="35">
        <f t="shared" si="14"/>
        <v>4.375</v>
      </c>
      <c r="S59" s="36">
        <f t="shared" si="12"/>
        <v>1.5250000000000004</v>
      </c>
      <c r="T59" s="37">
        <v>63</v>
      </c>
      <c r="U59" s="37">
        <f>_xlfn.AGGREGATE(16,6,$S$5:$S$66,1-(T59-1)/$X$1)</f>
        <v>2.6363805970149201</v>
      </c>
    </row>
    <row r="60" spans="1:22" ht="18.75">
      <c r="A60" s="13">
        <v>130</v>
      </c>
      <c r="B60" s="13">
        <v>1957463045</v>
      </c>
      <c r="C60" s="222" t="s">
        <v>409</v>
      </c>
      <c r="D60" s="222" t="s">
        <v>238</v>
      </c>
      <c r="E60" s="16">
        <v>0</v>
      </c>
      <c r="F60" s="16">
        <v>0</v>
      </c>
      <c r="G60" s="374">
        <v>0</v>
      </c>
      <c r="H60" s="374">
        <v>0</v>
      </c>
      <c r="I60" s="374">
        <v>0</v>
      </c>
      <c r="J60" s="57" t="s">
        <v>187</v>
      </c>
      <c r="K60" s="18">
        <f t="shared" si="8"/>
        <v>0</v>
      </c>
      <c r="L60" s="16">
        <f t="shared" si="13"/>
        <v>0</v>
      </c>
      <c r="M60" s="16">
        <f t="shared" si="9"/>
        <v>0</v>
      </c>
      <c r="N60" s="16">
        <v>0</v>
      </c>
      <c r="O60" s="16">
        <f t="shared" si="10"/>
        <v>0</v>
      </c>
      <c r="P60" s="33">
        <v>5.8500000000000023</v>
      </c>
      <c r="Q60" s="34">
        <f t="shared" si="11"/>
        <v>5.8500000000000023</v>
      </c>
      <c r="R60" s="35">
        <f t="shared" si="14"/>
        <v>0</v>
      </c>
      <c r="S60" s="36">
        <f t="shared" si="12"/>
        <v>5.8500000000000023</v>
      </c>
      <c r="T60" s="64"/>
      <c r="U60" s="64"/>
      <c r="V60" s="67"/>
    </row>
    <row r="61" spans="1:22" ht="18.75">
      <c r="A61" s="13">
        <v>227</v>
      </c>
      <c r="B61" s="13">
        <v>69368460</v>
      </c>
      <c r="C61" s="222" t="s">
        <v>446</v>
      </c>
      <c r="D61" s="222"/>
      <c r="E61" s="16">
        <v>0</v>
      </c>
      <c r="F61" s="16">
        <v>0</v>
      </c>
      <c r="G61" s="374">
        <v>0</v>
      </c>
      <c r="H61" s="374">
        <v>0</v>
      </c>
      <c r="I61" s="374">
        <v>0</v>
      </c>
      <c r="J61" s="57" t="s">
        <v>187</v>
      </c>
      <c r="K61" s="18">
        <f t="shared" si="8"/>
        <v>0</v>
      </c>
      <c r="L61" s="16">
        <f t="shared" si="13"/>
        <v>0</v>
      </c>
      <c r="M61" s="16">
        <f t="shared" si="9"/>
        <v>0</v>
      </c>
      <c r="N61" s="16">
        <v>0</v>
      </c>
      <c r="O61" s="16">
        <f t="shared" si="10"/>
        <v>0</v>
      </c>
      <c r="P61" s="33">
        <v>5.7335820895522351</v>
      </c>
      <c r="Q61" s="34">
        <f t="shared" si="11"/>
        <v>5.7335820895522351</v>
      </c>
      <c r="R61" s="35">
        <f t="shared" si="14"/>
        <v>0</v>
      </c>
      <c r="S61" s="36">
        <f t="shared" si="12"/>
        <v>5.7335820895522351</v>
      </c>
      <c r="T61" s="37">
        <v>60</v>
      </c>
      <c r="U61" s="37">
        <f>_xlfn.AGGREGATE(16,6,$S$5:$S$66,1-(T61-1)/$X$1)</f>
        <v>4.4756716417910427</v>
      </c>
    </row>
    <row r="62" spans="1:22" ht="18.75">
      <c r="A62" s="13">
        <v>192</v>
      </c>
      <c r="B62" s="13">
        <v>1725281178</v>
      </c>
      <c r="C62" s="222" t="s">
        <v>383</v>
      </c>
      <c r="D62" s="334"/>
      <c r="E62" s="16">
        <v>1</v>
      </c>
      <c r="F62" s="16">
        <v>1</v>
      </c>
      <c r="G62" s="374">
        <v>0</v>
      </c>
      <c r="H62" s="374">
        <v>0</v>
      </c>
      <c r="I62" s="374">
        <v>0</v>
      </c>
      <c r="J62" s="23" t="s">
        <v>335</v>
      </c>
      <c r="K62" s="18">
        <f t="shared" si="8"/>
        <v>1</v>
      </c>
      <c r="L62" s="16">
        <f t="shared" si="13"/>
        <v>1.2</v>
      </c>
      <c r="M62" s="16">
        <f t="shared" si="9"/>
        <v>0</v>
      </c>
      <c r="N62" s="16">
        <v>0</v>
      </c>
      <c r="O62" s="16">
        <f t="shared" si="10"/>
        <v>2.2000000000000002</v>
      </c>
      <c r="P62" s="33">
        <v>3.4874999999999936</v>
      </c>
      <c r="Q62" s="34">
        <f t="shared" si="11"/>
        <v>5.6874999999999938</v>
      </c>
      <c r="R62" s="35">
        <f t="shared" si="14"/>
        <v>4.375</v>
      </c>
      <c r="S62" s="36">
        <f t="shared" si="12"/>
        <v>1.3124999999999938</v>
      </c>
    </row>
    <row r="63" spans="1:22" ht="18.75">
      <c r="A63" s="13">
        <v>179</v>
      </c>
      <c r="B63" s="13">
        <v>1412638269</v>
      </c>
      <c r="C63" s="223" t="s">
        <v>224</v>
      </c>
      <c r="D63" s="334"/>
      <c r="E63" s="16">
        <v>0</v>
      </c>
      <c r="F63" s="16">
        <v>0</v>
      </c>
      <c r="G63" s="374">
        <v>0</v>
      </c>
      <c r="H63" s="374">
        <v>0</v>
      </c>
      <c r="I63" s="374">
        <v>0</v>
      </c>
      <c r="J63" s="57" t="s">
        <v>187</v>
      </c>
      <c r="K63" s="18">
        <f t="shared" si="8"/>
        <v>0</v>
      </c>
      <c r="L63" s="16">
        <f t="shared" si="13"/>
        <v>0</v>
      </c>
      <c r="M63" s="16">
        <f t="shared" si="9"/>
        <v>0</v>
      </c>
      <c r="N63" s="16">
        <v>0</v>
      </c>
      <c r="O63" s="16">
        <f t="shared" si="10"/>
        <v>0</v>
      </c>
      <c r="P63" s="33">
        <v>5.6846874999999955</v>
      </c>
      <c r="Q63" s="34">
        <f t="shared" si="11"/>
        <v>5.6846874999999955</v>
      </c>
      <c r="R63" s="35">
        <f t="shared" si="14"/>
        <v>0</v>
      </c>
      <c r="S63" s="36">
        <f t="shared" si="12"/>
        <v>5.6846874999999955</v>
      </c>
    </row>
    <row r="64" spans="1:22" ht="18.75">
      <c r="A64" s="13">
        <v>201</v>
      </c>
      <c r="B64" s="13">
        <v>251334814</v>
      </c>
      <c r="C64" s="222" t="s">
        <v>391</v>
      </c>
      <c r="D64" s="334"/>
      <c r="E64" s="16">
        <v>0</v>
      </c>
      <c r="F64" s="16">
        <v>0</v>
      </c>
      <c r="G64" s="374">
        <v>0</v>
      </c>
      <c r="H64" s="374">
        <v>0</v>
      </c>
      <c r="I64" s="374">
        <v>0</v>
      </c>
      <c r="J64" s="57" t="s">
        <v>187</v>
      </c>
      <c r="K64" s="18">
        <f t="shared" si="8"/>
        <v>0</v>
      </c>
      <c r="L64" s="16">
        <f t="shared" si="13"/>
        <v>0</v>
      </c>
      <c r="M64" s="16">
        <f t="shared" si="9"/>
        <v>0</v>
      </c>
      <c r="N64" s="16">
        <v>0</v>
      </c>
      <c r="O64" s="16">
        <f t="shared" si="10"/>
        <v>0</v>
      </c>
      <c r="P64" s="33">
        <v>5.5</v>
      </c>
      <c r="Q64" s="34">
        <f t="shared" si="11"/>
        <v>5.5</v>
      </c>
      <c r="R64" s="35">
        <f t="shared" si="14"/>
        <v>0</v>
      </c>
      <c r="S64" s="36">
        <f t="shared" si="12"/>
        <v>5.5</v>
      </c>
    </row>
    <row r="65" spans="1:22" ht="18.75">
      <c r="A65" s="14">
        <v>58</v>
      </c>
      <c r="B65" s="13">
        <v>1875367946</v>
      </c>
      <c r="C65" s="223" t="s">
        <v>121</v>
      </c>
      <c r="D65" s="14"/>
      <c r="E65" s="16">
        <v>0</v>
      </c>
      <c r="F65" s="16">
        <v>0</v>
      </c>
      <c r="G65" s="374">
        <v>0</v>
      </c>
      <c r="H65" s="374">
        <v>0</v>
      </c>
      <c r="I65" s="374">
        <v>0</v>
      </c>
      <c r="J65" s="57" t="s">
        <v>187</v>
      </c>
      <c r="K65" s="18">
        <f t="shared" si="8"/>
        <v>0</v>
      </c>
      <c r="L65" s="16">
        <f t="shared" si="13"/>
        <v>0</v>
      </c>
      <c r="M65" s="16">
        <f t="shared" si="9"/>
        <v>0</v>
      </c>
      <c r="N65" s="16">
        <v>0</v>
      </c>
      <c r="O65" s="16">
        <f t="shared" si="10"/>
        <v>0</v>
      </c>
      <c r="P65" s="33">
        <v>5.3749999999999964</v>
      </c>
      <c r="Q65" s="34">
        <f t="shared" si="11"/>
        <v>5.3749999999999964</v>
      </c>
      <c r="R65" s="35">
        <f t="shared" si="14"/>
        <v>0</v>
      </c>
      <c r="S65" s="36">
        <f t="shared" si="12"/>
        <v>5.3749999999999964</v>
      </c>
    </row>
    <row r="66" spans="1:22" ht="18.75">
      <c r="A66" s="14">
        <v>120</v>
      </c>
      <c r="B66" s="13">
        <v>171422146</v>
      </c>
      <c r="C66" s="222" t="s">
        <v>363</v>
      </c>
      <c r="D66" s="222" t="s">
        <v>246</v>
      </c>
      <c r="E66" s="16">
        <v>0</v>
      </c>
      <c r="F66" s="16">
        <v>0</v>
      </c>
      <c r="G66" s="374">
        <v>0</v>
      </c>
      <c r="H66" s="374">
        <v>0</v>
      </c>
      <c r="I66" s="374">
        <v>0</v>
      </c>
      <c r="J66" s="57" t="s">
        <v>187</v>
      </c>
      <c r="K66" s="18">
        <f t="shared" si="8"/>
        <v>0</v>
      </c>
      <c r="L66" s="16">
        <f t="shared" si="13"/>
        <v>0</v>
      </c>
      <c r="M66" s="16">
        <f t="shared" si="9"/>
        <v>0</v>
      </c>
      <c r="N66" s="16">
        <v>0</v>
      </c>
      <c r="O66" s="16">
        <f t="shared" si="10"/>
        <v>0</v>
      </c>
      <c r="P66" s="33">
        <v>4.899999999999995</v>
      </c>
      <c r="Q66" s="34">
        <f t="shared" si="11"/>
        <v>4.899999999999995</v>
      </c>
      <c r="R66" s="35">
        <f>VLOOKUP(J65,$W$3:$X$10,2,FALSE)</f>
        <v>0</v>
      </c>
      <c r="S66" s="36">
        <f t="shared" si="12"/>
        <v>4.899999999999995</v>
      </c>
      <c r="T66" s="64"/>
      <c r="U66" s="64"/>
      <c r="V66" s="86"/>
    </row>
    <row r="67" spans="1:22" ht="18.75">
      <c r="A67" s="13">
        <v>199</v>
      </c>
      <c r="B67" s="13">
        <v>1190213504</v>
      </c>
      <c r="C67" s="222" t="s">
        <v>400</v>
      </c>
      <c r="D67" s="334"/>
      <c r="E67" s="16">
        <v>0</v>
      </c>
      <c r="F67" s="16">
        <v>0</v>
      </c>
      <c r="G67" s="374">
        <v>0</v>
      </c>
      <c r="H67" s="374">
        <v>0</v>
      </c>
      <c r="I67" s="374">
        <v>0</v>
      </c>
      <c r="J67" s="57" t="s">
        <v>187</v>
      </c>
      <c r="K67" s="18">
        <f t="shared" si="8"/>
        <v>0</v>
      </c>
      <c r="L67" s="16">
        <f t="shared" si="13"/>
        <v>0</v>
      </c>
      <c r="M67" s="16">
        <f t="shared" si="9"/>
        <v>0</v>
      </c>
      <c r="N67" s="16">
        <v>0</v>
      </c>
      <c r="O67" s="16">
        <f t="shared" si="10"/>
        <v>0</v>
      </c>
      <c r="P67" s="33">
        <v>4.8</v>
      </c>
      <c r="Q67" s="34">
        <f t="shared" si="11"/>
        <v>4.8</v>
      </c>
      <c r="R67" s="35">
        <f t="shared" ref="R67:R95" si="15">VLOOKUP(J67,$W$3:$X$10,2,FALSE)</f>
        <v>0</v>
      </c>
      <c r="S67" s="36">
        <f t="shared" si="12"/>
        <v>4.8</v>
      </c>
    </row>
    <row r="68" spans="1:22" ht="18.75">
      <c r="A68" s="13">
        <v>200</v>
      </c>
      <c r="B68" s="13">
        <v>967589156</v>
      </c>
      <c r="C68" s="222" t="s">
        <v>390</v>
      </c>
      <c r="D68" s="334"/>
      <c r="E68" s="16">
        <v>1</v>
      </c>
      <c r="F68" s="16">
        <v>1</v>
      </c>
      <c r="G68" s="374">
        <v>0</v>
      </c>
      <c r="H68" s="374">
        <v>0</v>
      </c>
      <c r="I68" s="374">
        <v>0</v>
      </c>
      <c r="J68" s="23" t="s">
        <v>335</v>
      </c>
      <c r="K68" s="18">
        <f t="shared" si="8"/>
        <v>1</v>
      </c>
      <c r="L68" s="16">
        <f t="shared" si="13"/>
        <v>1.2</v>
      </c>
      <c r="M68" s="16">
        <f t="shared" si="9"/>
        <v>0</v>
      </c>
      <c r="N68" s="16">
        <v>0</v>
      </c>
      <c r="O68" s="16">
        <f t="shared" si="10"/>
        <v>2.2000000000000002</v>
      </c>
      <c r="P68" s="33">
        <v>2.0499999999999998</v>
      </c>
      <c r="Q68" s="34">
        <f t="shared" si="11"/>
        <v>4.25</v>
      </c>
      <c r="R68" s="35">
        <f t="shared" si="15"/>
        <v>4.375</v>
      </c>
      <c r="S68" s="36">
        <f t="shared" si="12"/>
        <v>-0.125</v>
      </c>
    </row>
    <row r="69" spans="1:22" ht="18.75">
      <c r="A69" s="13">
        <v>191</v>
      </c>
      <c r="B69" s="13">
        <v>1037173857</v>
      </c>
      <c r="C69" s="222" t="s">
        <v>382</v>
      </c>
      <c r="D69" s="334"/>
      <c r="E69" s="16">
        <v>0</v>
      </c>
      <c r="F69" s="16">
        <v>0</v>
      </c>
      <c r="G69" s="374">
        <v>0</v>
      </c>
      <c r="H69" s="374">
        <v>0</v>
      </c>
      <c r="I69" s="374">
        <v>0</v>
      </c>
      <c r="J69" s="57" t="s">
        <v>187</v>
      </c>
      <c r="K69" s="18">
        <f t="shared" ref="K69:K95" si="16">E69+IF(E69&gt;2,(E69-2)*0.5,0)</f>
        <v>0</v>
      </c>
      <c r="L69" s="16">
        <f t="shared" si="13"/>
        <v>0</v>
      </c>
      <c r="M69" s="16">
        <f t="shared" ref="M69:M95" si="17">SUM(G69:I69)*$X$18</f>
        <v>0</v>
      </c>
      <c r="N69" s="16">
        <v>0</v>
      </c>
      <c r="O69" s="16">
        <f t="shared" ref="O69:O95" si="18">SUM(L69+K69+N69+M69)</f>
        <v>0</v>
      </c>
      <c r="P69" s="33">
        <v>3.837499999999995</v>
      </c>
      <c r="Q69" s="34">
        <f t="shared" ref="Q69:Q95" si="19">O69+P69</f>
        <v>3.837499999999995</v>
      </c>
      <c r="R69" s="35">
        <f t="shared" si="15"/>
        <v>0</v>
      </c>
      <c r="S69" s="36">
        <f t="shared" ref="S69:S95" si="20">Q69-R69</f>
        <v>3.837499999999995</v>
      </c>
    </row>
    <row r="70" spans="1:22" ht="20.25">
      <c r="A70" s="13">
        <v>186</v>
      </c>
      <c r="B70" s="13">
        <v>595953188</v>
      </c>
      <c r="C70" s="222" t="s">
        <v>433</v>
      </c>
      <c r="D70" s="222" t="s">
        <v>430</v>
      </c>
      <c r="E70" s="16">
        <v>4</v>
      </c>
      <c r="F70" s="16">
        <v>1</v>
      </c>
      <c r="G70" s="374">
        <v>1</v>
      </c>
      <c r="H70" s="374">
        <v>0</v>
      </c>
      <c r="I70" s="374">
        <v>0</v>
      </c>
      <c r="J70" s="23" t="s">
        <v>335</v>
      </c>
      <c r="K70" s="18">
        <f t="shared" si="16"/>
        <v>5</v>
      </c>
      <c r="L70" s="16">
        <f t="shared" si="13"/>
        <v>1.2</v>
      </c>
      <c r="M70" s="16">
        <f t="shared" si="17"/>
        <v>0.4</v>
      </c>
      <c r="N70" s="16">
        <v>0</v>
      </c>
      <c r="O70" s="16">
        <f t="shared" si="18"/>
        <v>6.6000000000000005</v>
      </c>
      <c r="P70" s="33">
        <v>-2.8</v>
      </c>
      <c r="Q70" s="34">
        <f t="shared" si="19"/>
        <v>3.8000000000000007</v>
      </c>
      <c r="R70" s="35">
        <f t="shared" si="15"/>
        <v>4.375</v>
      </c>
      <c r="S70" s="36">
        <f t="shared" si="20"/>
        <v>-0.57499999999999929</v>
      </c>
    </row>
    <row r="71" spans="1:22" ht="18.75">
      <c r="A71" s="13">
        <v>197</v>
      </c>
      <c r="B71" s="13">
        <v>2012003193</v>
      </c>
      <c r="C71" s="222" t="s">
        <v>388</v>
      </c>
      <c r="D71" s="334"/>
      <c r="E71" s="16">
        <v>0</v>
      </c>
      <c r="F71" s="16">
        <v>0</v>
      </c>
      <c r="G71" s="374">
        <v>0</v>
      </c>
      <c r="H71" s="374">
        <v>0</v>
      </c>
      <c r="I71" s="374">
        <v>0</v>
      </c>
      <c r="J71" s="57" t="s">
        <v>187</v>
      </c>
      <c r="K71" s="18">
        <f t="shared" si="16"/>
        <v>0</v>
      </c>
      <c r="L71" s="16">
        <f t="shared" si="13"/>
        <v>0</v>
      </c>
      <c r="M71" s="16">
        <f t="shared" si="17"/>
        <v>0</v>
      </c>
      <c r="N71" s="16">
        <v>0</v>
      </c>
      <c r="O71" s="16">
        <f t="shared" si="18"/>
        <v>0</v>
      </c>
      <c r="P71" s="33">
        <v>3.5999999999999979</v>
      </c>
      <c r="Q71" s="34">
        <f t="shared" si="19"/>
        <v>3.5999999999999979</v>
      </c>
      <c r="R71" s="35">
        <f t="shared" si="15"/>
        <v>0</v>
      </c>
      <c r="S71" s="36">
        <f t="shared" si="20"/>
        <v>3.5999999999999979</v>
      </c>
    </row>
    <row r="72" spans="1:22" ht="18.75">
      <c r="A72" s="14">
        <v>33</v>
      </c>
      <c r="B72" s="13">
        <v>1006436515</v>
      </c>
      <c r="C72" s="222" t="s">
        <v>355</v>
      </c>
      <c r="D72" s="222" t="s">
        <v>79</v>
      </c>
      <c r="E72" s="16">
        <v>0</v>
      </c>
      <c r="F72" s="16">
        <v>0</v>
      </c>
      <c r="G72" s="374">
        <v>0</v>
      </c>
      <c r="H72" s="374">
        <v>0</v>
      </c>
      <c r="I72" s="374">
        <v>0</v>
      </c>
      <c r="J72" s="57" t="s">
        <v>187</v>
      </c>
      <c r="K72" s="18">
        <f t="shared" si="16"/>
        <v>0</v>
      </c>
      <c r="L72" s="16">
        <f t="shared" si="13"/>
        <v>0</v>
      </c>
      <c r="M72" s="16">
        <f t="shared" si="17"/>
        <v>0</v>
      </c>
      <c r="N72" s="16">
        <v>0</v>
      </c>
      <c r="O72" s="16">
        <f t="shared" si="18"/>
        <v>0</v>
      </c>
      <c r="P72" s="33">
        <v>3.45</v>
      </c>
      <c r="Q72" s="34">
        <f t="shared" si="19"/>
        <v>3.45</v>
      </c>
      <c r="R72" s="35">
        <f t="shared" si="15"/>
        <v>0</v>
      </c>
      <c r="S72" s="36">
        <f t="shared" si="20"/>
        <v>3.45</v>
      </c>
      <c r="T72" s="64"/>
      <c r="U72" s="64"/>
    </row>
    <row r="73" spans="1:22" ht="18.75">
      <c r="A73" s="13">
        <v>143</v>
      </c>
      <c r="B73" s="13">
        <v>1963007427</v>
      </c>
      <c r="C73" s="222" t="s">
        <v>367</v>
      </c>
      <c r="D73" s="222" t="s">
        <v>270</v>
      </c>
      <c r="E73" s="16">
        <v>0</v>
      </c>
      <c r="F73" s="16">
        <v>0</v>
      </c>
      <c r="G73" s="374">
        <v>0</v>
      </c>
      <c r="H73" s="374">
        <v>0</v>
      </c>
      <c r="I73" s="374">
        <v>0</v>
      </c>
      <c r="J73" s="57" t="s">
        <v>187</v>
      </c>
      <c r="K73" s="18">
        <f t="shared" si="16"/>
        <v>0</v>
      </c>
      <c r="L73" s="16">
        <f t="shared" ref="L73:L95" si="21">F73*$X$14</f>
        <v>0</v>
      </c>
      <c r="M73" s="16">
        <f t="shared" si="17"/>
        <v>0</v>
      </c>
      <c r="N73" s="16">
        <v>0</v>
      </c>
      <c r="O73" s="16">
        <f t="shared" si="18"/>
        <v>0</v>
      </c>
      <c r="P73" s="33">
        <v>3.3374999999999995</v>
      </c>
      <c r="Q73" s="34">
        <f t="shared" si="19"/>
        <v>3.3374999999999995</v>
      </c>
      <c r="R73" s="35">
        <f t="shared" si="15"/>
        <v>0</v>
      </c>
      <c r="S73" s="36">
        <f t="shared" si="20"/>
        <v>3.3374999999999995</v>
      </c>
      <c r="T73" s="64"/>
      <c r="U73" s="64"/>
      <c r="V73" s="67"/>
    </row>
    <row r="74" spans="1:22" ht="18.75">
      <c r="A74" s="13">
        <v>172</v>
      </c>
      <c r="B74" s="13">
        <v>724061220</v>
      </c>
      <c r="C74" s="222" t="s">
        <v>371</v>
      </c>
      <c r="D74" s="222" t="s">
        <v>330</v>
      </c>
      <c r="E74" s="16">
        <v>4</v>
      </c>
      <c r="F74" s="16">
        <v>1</v>
      </c>
      <c r="G74" s="374">
        <v>0</v>
      </c>
      <c r="H74" s="374">
        <v>0</v>
      </c>
      <c r="I74" s="374">
        <v>0</v>
      </c>
      <c r="J74" s="23" t="s">
        <v>335</v>
      </c>
      <c r="K74" s="18">
        <f t="shared" si="16"/>
        <v>5</v>
      </c>
      <c r="L74" s="16">
        <f t="shared" si="21"/>
        <v>1.2</v>
      </c>
      <c r="M74" s="16">
        <f t="shared" si="17"/>
        <v>0</v>
      </c>
      <c r="N74" s="16">
        <v>0</v>
      </c>
      <c r="O74" s="16">
        <f t="shared" si="18"/>
        <v>6.2</v>
      </c>
      <c r="P74" s="33">
        <v>-3</v>
      </c>
      <c r="Q74" s="34">
        <f t="shared" si="19"/>
        <v>3.2</v>
      </c>
      <c r="R74" s="35">
        <f t="shared" si="15"/>
        <v>4.375</v>
      </c>
      <c r="S74" s="36">
        <f t="shared" si="20"/>
        <v>-1.1749999999999998</v>
      </c>
    </row>
    <row r="75" spans="1:22" ht="18.75">
      <c r="A75" s="14">
        <v>26</v>
      </c>
      <c r="B75" s="13">
        <v>1754932067</v>
      </c>
      <c r="C75" s="222" t="s">
        <v>354</v>
      </c>
      <c r="D75" s="222" t="s">
        <v>72</v>
      </c>
      <c r="E75" s="16">
        <v>4</v>
      </c>
      <c r="F75" s="16">
        <v>1</v>
      </c>
      <c r="G75" s="374">
        <v>1</v>
      </c>
      <c r="H75" s="374">
        <v>0</v>
      </c>
      <c r="I75" s="374">
        <v>0</v>
      </c>
      <c r="J75" s="23" t="s">
        <v>335</v>
      </c>
      <c r="K75" s="18">
        <f t="shared" si="16"/>
        <v>5</v>
      </c>
      <c r="L75" s="16">
        <f t="shared" si="21"/>
        <v>1.2</v>
      </c>
      <c r="M75" s="16">
        <f t="shared" si="17"/>
        <v>0.4</v>
      </c>
      <c r="N75" s="16">
        <v>0</v>
      </c>
      <c r="O75" s="16">
        <f t="shared" si="18"/>
        <v>6.6000000000000005</v>
      </c>
      <c r="P75" s="33">
        <v>-4</v>
      </c>
      <c r="Q75" s="34">
        <f t="shared" si="19"/>
        <v>2.6000000000000005</v>
      </c>
      <c r="R75" s="35">
        <f t="shared" si="15"/>
        <v>4.375</v>
      </c>
      <c r="S75" s="36">
        <f t="shared" si="20"/>
        <v>-1.7749999999999995</v>
      </c>
      <c r="T75" s="64"/>
      <c r="U75" s="64"/>
      <c r="V75" s="64"/>
    </row>
    <row r="76" spans="1:22" ht="18.75">
      <c r="A76" s="13">
        <v>217</v>
      </c>
      <c r="B76" s="13">
        <v>331155825</v>
      </c>
      <c r="C76" s="295" t="s">
        <v>420</v>
      </c>
      <c r="D76" s="2"/>
      <c r="E76" s="16">
        <v>3</v>
      </c>
      <c r="F76" s="16">
        <v>1</v>
      </c>
      <c r="G76" s="374">
        <v>1</v>
      </c>
      <c r="H76" s="374">
        <v>0</v>
      </c>
      <c r="I76" s="374">
        <v>0</v>
      </c>
      <c r="J76" s="23" t="s">
        <v>335</v>
      </c>
      <c r="K76" s="18">
        <f t="shared" si="16"/>
        <v>3.5</v>
      </c>
      <c r="L76" s="16">
        <f t="shared" si="21"/>
        <v>1.2</v>
      </c>
      <c r="M76" s="16">
        <f t="shared" si="17"/>
        <v>0.4</v>
      </c>
      <c r="N76" s="16">
        <v>0</v>
      </c>
      <c r="O76" s="16">
        <f t="shared" si="18"/>
        <v>5.1000000000000005</v>
      </c>
      <c r="P76" s="33">
        <v>-3.25</v>
      </c>
      <c r="Q76" s="34">
        <f t="shared" si="19"/>
        <v>1.8500000000000005</v>
      </c>
      <c r="R76" s="35">
        <f t="shared" si="15"/>
        <v>4.375</v>
      </c>
      <c r="S76" s="36">
        <f t="shared" si="20"/>
        <v>-2.5249999999999995</v>
      </c>
    </row>
    <row r="77" spans="1:22" ht="18.75">
      <c r="A77" s="13">
        <v>207</v>
      </c>
      <c r="B77" s="13">
        <v>721273803</v>
      </c>
      <c r="C77" s="226" t="s">
        <v>399</v>
      </c>
      <c r="D77" s="334"/>
      <c r="E77" s="16">
        <v>0</v>
      </c>
      <c r="F77" s="16">
        <v>0</v>
      </c>
      <c r="G77" s="374">
        <v>0</v>
      </c>
      <c r="H77" s="374">
        <v>0</v>
      </c>
      <c r="I77" s="374">
        <v>0</v>
      </c>
      <c r="J77" s="57" t="s">
        <v>187</v>
      </c>
      <c r="K77" s="18">
        <f t="shared" si="16"/>
        <v>0</v>
      </c>
      <c r="L77" s="16">
        <f t="shared" si="21"/>
        <v>0</v>
      </c>
      <c r="M77" s="16">
        <f t="shared" si="17"/>
        <v>0</v>
      </c>
      <c r="N77" s="16">
        <v>0</v>
      </c>
      <c r="O77" s="16">
        <f t="shared" si="18"/>
        <v>0</v>
      </c>
      <c r="P77" s="33">
        <v>1.425</v>
      </c>
      <c r="Q77" s="34">
        <f t="shared" si="19"/>
        <v>1.425</v>
      </c>
      <c r="R77" s="35">
        <f t="shared" si="15"/>
        <v>0</v>
      </c>
      <c r="S77" s="36">
        <f t="shared" si="20"/>
        <v>1.425</v>
      </c>
    </row>
    <row r="78" spans="1:22" ht="18.75">
      <c r="A78" s="13">
        <v>204</v>
      </c>
      <c r="B78" s="13">
        <v>1449474852</v>
      </c>
      <c r="C78" s="222" t="s">
        <v>394</v>
      </c>
      <c r="D78" s="334"/>
      <c r="E78" s="16">
        <v>0</v>
      </c>
      <c r="F78" s="16">
        <v>0</v>
      </c>
      <c r="G78" s="374">
        <v>0</v>
      </c>
      <c r="H78" s="374">
        <v>0</v>
      </c>
      <c r="I78" s="374">
        <v>0</v>
      </c>
      <c r="J78" s="57" t="s">
        <v>187</v>
      </c>
      <c r="K78" s="18">
        <f t="shared" si="16"/>
        <v>0</v>
      </c>
      <c r="L78" s="16">
        <f t="shared" si="21"/>
        <v>0</v>
      </c>
      <c r="M78" s="16">
        <f t="shared" si="17"/>
        <v>0</v>
      </c>
      <c r="N78" s="16">
        <v>0</v>
      </c>
      <c r="O78" s="16">
        <f t="shared" si="18"/>
        <v>0</v>
      </c>
      <c r="P78" s="33">
        <v>1</v>
      </c>
      <c r="Q78" s="34">
        <f t="shared" si="19"/>
        <v>1</v>
      </c>
      <c r="R78" s="35">
        <f t="shared" si="15"/>
        <v>0</v>
      </c>
      <c r="S78" s="36">
        <f t="shared" si="20"/>
        <v>1</v>
      </c>
    </row>
    <row r="79" spans="1:22" ht="18.75">
      <c r="A79" s="14">
        <v>92</v>
      </c>
      <c r="B79" s="13">
        <v>1367873925</v>
      </c>
      <c r="C79" s="222" t="s">
        <v>398</v>
      </c>
      <c r="D79" s="222" t="s">
        <v>191</v>
      </c>
      <c r="E79" s="16">
        <v>3</v>
      </c>
      <c r="F79" s="16">
        <v>1</v>
      </c>
      <c r="G79" s="374">
        <v>1</v>
      </c>
      <c r="H79" s="374">
        <v>0</v>
      </c>
      <c r="I79" s="374">
        <v>0</v>
      </c>
      <c r="J79" s="23" t="s">
        <v>335</v>
      </c>
      <c r="K79" s="18">
        <f t="shared" si="16"/>
        <v>3.5</v>
      </c>
      <c r="L79" s="16">
        <f t="shared" si="21"/>
        <v>1.2</v>
      </c>
      <c r="M79" s="16">
        <f t="shared" si="17"/>
        <v>0.4</v>
      </c>
      <c r="N79" s="16">
        <v>0</v>
      </c>
      <c r="O79" s="16">
        <f t="shared" si="18"/>
        <v>5.1000000000000005</v>
      </c>
      <c r="P79" s="33">
        <v>-4.3</v>
      </c>
      <c r="Q79" s="34">
        <f t="shared" si="19"/>
        <v>0.80000000000000071</v>
      </c>
      <c r="R79" s="35">
        <f t="shared" si="15"/>
        <v>4.375</v>
      </c>
      <c r="S79" s="36">
        <f t="shared" si="20"/>
        <v>-3.5749999999999993</v>
      </c>
      <c r="T79" s="64"/>
      <c r="U79" s="64"/>
      <c r="V79" s="67"/>
    </row>
    <row r="80" spans="1:22" ht="18.75">
      <c r="A80" s="14">
        <v>122</v>
      </c>
      <c r="B80" s="13">
        <v>1940099728</v>
      </c>
      <c r="C80" s="223" t="s">
        <v>228</v>
      </c>
      <c r="D80" s="224"/>
      <c r="E80" s="16">
        <v>0</v>
      </c>
      <c r="F80" s="16">
        <v>0</v>
      </c>
      <c r="G80" s="374">
        <v>0</v>
      </c>
      <c r="H80" s="374">
        <v>0</v>
      </c>
      <c r="I80" s="374">
        <v>0</v>
      </c>
      <c r="J80" s="57" t="s">
        <v>187</v>
      </c>
      <c r="K80" s="18">
        <f t="shared" si="16"/>
        <v>0</v>
      </c>
      <c r="L80" s="16">
        <f t="shared" si="21"/>
        <v>0</v>
      </c>
      <c r="M80" s="16">
        <f t="shared" si="17"/>
        <v>0</v>
      </c>
      <c r="N80" s="16">
        <v>0</v>
      </c>
      <c r="O80" s="16">
        <f t="shared" si="18"/>
        <v>0</v>
      </c>
      <c r="P80" s="33">
        <v>0.4</v>
      </c>
      <c r="Q80" s="34">
        <f t="shared" si="19"/>
        <v>0.4</v>
      </c>
      <c r="R80" s="35">
        <f t="shared" si="15"/>
        <v>0</v>
      </c>
      <c r="S80" s="36">
        <f t="shared" si="20"/>
        <v>0.4</v>
      </c>
      <c r="T80" s="64"/>
      <c r="U80" s="64"/>
      <c r="V80" s="67"/>
    </row>
    <row r="81" spans="1:22" ht="18.75">
      <c r="A81" s="14">
        <v>1</v>
      </c>
      <c r="B81" s="13">
        <v>1782151946</v>
      </c>
      <c r="C81" s="222" t="s">
        <v>351</v>
      </c>
      <c r="D81" s="222" t="s">
        <v>26</v>
      </c>
      <c r="E81" s="16">
        <v>0</v>
      </c>
      <c r="F81" s="16">
        <v>0</v>
      </c>
      <c r="G81" s="374">
        <v>0</v>
      </c>
      <c r="H81" s="374">
        <v>0</v>
      </c>
      <c r="I81" s="374">
        <v>0</v>
      </c>
      <c r="J81" s="57" t="s">
        <v>187</v>
      </c>
      <c r="K81" s="18">
        <f t="shared" si="16"/>
        <v>0</v>
      </c>
      <c r="L81" s="16">
        <f t="shared" si="21"/>
        <v>0</v>
      </c>
      <c r="M81" s="16">
        <f t="shared" si="17"/>
        <v>0</v>
      </c>
      <c r="N81" s="16">
        <v>0</v>
      </c>
      <c r="O81" s="16">
        <f t="shared" si="18"/>
        <v>0</v>
      </c>
      <c r="P81" s="33">
        <v>0</v>
      </c>
      <c r="Q81" s="34">
        <f t="shared" si="19"/>
        <v>0</v>
      </c>
      <c r="R81" s="35">
        <f t="shared" si="15"/>
        <v>0</v>
      </c>
      <c r="S81" s="36">
        <f t="shared" si="20"/>
        <v>0</v>
      </c>
      <c r="T81" s="64"/>
      <c r="U81" s="64"/>
      <c r="V81" s="64"/>
    </row>
    <row r="82" spans="1:22" ht="18.75">
      <c r="A82" s="14">
        <v>34</v>
      </c>
      <c r="B82" s="13">
        <v>2021794494</v>
      </c>
      <c r="C82" s="223" t="s">
        <v>80</v>
      </c>
      <c r="D82" s="224"/>
      <c r="E82" s="16">
        <v>0</v>
      </c>
      <c r="F82" s="16">
        <v>0</v>
      </c>
      <c r="G82" s="374">
        <v>0</v>
      </c>
      <c r="H82" s="374">
        <v>0</v>
      </c>
      <c r="I82" s="374">
        <v>0</v>
      </c>
      <c r="J82" s="57" t="s">
        <v>187</v>
      </c>
      <c r="K82" s="18">
        <f t="shared" si="16"/>
        <v>0</v>
      </c>
      <c r="L82" s="16">
        <f t="shared" si="21"/>
        <v>0</v>
      </c>
      <c r="M82" s="16">
        <f t="shared" si="17"/>
        <v>0</v>
      </c>
      <c r="N82" s="16">
        <v>0</v>
      </c>
      <c r="O82" s="16">
        <f t="shared" si="18"/>
        <v>0</v>
      </c>
      <c r="P82" s="33">
        <v>0</v>
      </c>
      <c r="Q82" s="34">
        <f t="shared" si="19"/>
        <v>0</v>
      </c>
      <c r="R82" s="35">
        <f t="shared" si="15"/>
        <v>0</v>
      </c>
      <c r="S82" s="36">
        <f t="shared" si="20"/>
        <v>0</v>
      </c>
      <c r="T82" s="64"/>
      <c r="U82" s="64"/>
      <c r="V82" s="67"/>
    </row>
    <row r="83" spans="1:22" ht="18.75">
      <c r="A83" s="14">
        <v>43</v>
      </c>
      <c r="B83" s="13">
        <v>1853818182</v>
      </c>
      <c r="C83" s="223" t="s">
        <v>356</v>
      </c>
      <c r="D83" s="222" t="s">
        <v>89</v>
      </c>
      <c r="E83" s="16">
        <v>0</v>
      </c>
      <c r="F83" s="16">
        <v>0</v>
      </c>
      <c r="G83" s="374">
        <v>0</v>
      </c>
      <c r="H83" s="374">
        <v>0</v>
      </c>
      <c r="I83" s="374">
        <v>0</v>
      </c>
      <c r="J83" s="57" t="s">
        <v>187</v>
      </c>
      <c r="K83" s="18">
        <f t="shared" si="16"/>
        <v>0</v>
      </c>
      <c r="L83" s="16">
        <f t="shared" si="21"/>
        <v>0</v>
      </c>
      <c r="M83" s="16">
        <f t="shared" si="17"/>
        <v>0</v>
      </c>
      <c r="N83" s="16">
        <v>0</v>
      </c>
      <c r="O83" s="16">
        <f t="shared" si="18"/>
        <v>0</v>
      </c>
      <c r="P83" s="33">
        <v>0</v>
      </c>
      <c r="Q83" s="34">
        <f t="shared" si="19"/>
        <v>0</v>
      </c>
      <c r="R83" s="35">
        <f t="shared" si="15"/>
        <v>0</v>
      </c>
      <c r="S83" s="36">
        <f t="shared" si="20"/>
        <v>0</v>
      </c>
      <c r="T83" s="64"/>
      <c r="U83" s="64"/>
    </row>
    <row r="84" spans="1:22" ht="18.75">
      <c r="A84" s="14">
        <v>53</v>
      </c>
      <c r="B84" s="13">
        <v>500959924</v>
      </c>
      <c r="C84" s="222" t="s">
        <v>359</v>
      </c>
      <c r="D84" s="224" t="s">
        <v>99</v>
      </c>
      <c r="E84" s="16">
        <v>0</v>
      </c>
      <c r="F84" s="16">
        <v>0</v>
      </c>
      <c r="G84" s="374">
        <v>0</v>
      </c>
      <c r="H84" s="374">
        <v>0</v>
      </c>
      <c r="I84" s="374">
        <v>0</v>
      </c>
      <c r="J84" s="57" t="s">
        <v>187</v>
      </c>
      <c r="K84" s="18">
        <f t="shared" si="16"/>
        <v>0</v>
      </c>
      <c r="L84" s="16">
        <f t="shared" si="21"/>
        <v>0</v>
      </c>
      <c r="M84" s="16">
        <f t="shared" si="17"/>
        <v>0</v>
      </c>
      <c r="N84" s="16">
        <v>0</v>
      </c>
      <c r="O84" s="16">
        <f t="shared" si="18"/>
        <v>0</v>
      </c>
      <c r="P84" s="33">
        <v>0</v>
      </c>
      <c r="Q84" s="34">
        <f t="shared" si="19"/>
        <v>0</v>
      </c>
      <c r="R84" s="35">
        <f t="shared" si="15"/>
        <v>0</v>
      </c>
      <c r="S84" s="36">
        <f t="shared" si="20"/>
        <v>0</v>
      </c>
      <c r="T84" s="64"/>
      <c r="U84" s="64"/>
      <c r="V84" s="64"/>
    </row>
    <row r="85" spans="1:22" ht="18.75">
      <c r="A85" s="13">
        <v>118</v>
      </c>
      <c r="B85" s="13">
        <v>2018112397</v>
      </c>
      <c r="C85" s="222" t="s">
        <v>342</v>
      </c>
      <c r="D85" s="222" t="s">
        <v>290</v>
      </c>
      <c r="E85" s="16">
        <v>0</v>
      </c>
      <c r="F85" s="16">
        <v>0</v>
      </c>
      <c r="G85" s="374">
        <v>0</v>
      </c>
      <c r="H85" s="374">
        <v>0</v>
      </c>
      <c r="I85" s="374">
        <v>0</v>
      </c>
      <c r="J85" s="57" t="s">
        <v>187</v>
      </c>
      <c r="K85" s="18">
        <f t="shared" si="16"/>
        <v>0</v>
      </c>
      <c r="L85" s="16">
        <f t="shared" si="21"/>
        <v>0</v>
      </c>
      <c r="M85" s="16">
        <f t="shared" si="17"/>
        <v>0</v>
      </c>
      <c r="N85" s="16">
        <v>0</v>
      </c>
      <c r="O85" s="16">
        <f t="shared" si="18"/>
        <v>0</v>
      </c>
      <c r="P85" s="33">
        <v>0</v>
      </c>
      <c r="Q85" s="34">
        <f t="shared" si="19"/>
        <v>0</v>
      </c>
      <c r="R85" s="35">
        <f t="shared" si="15"/>
        <v>0</v>
      </c>
      <c r="S85" s="36">
        <f t="shared" si="20"/>
        <v>0</v>
      </c>
      <c r="T85" s="64"/>
      <c r="U85" s="64"/>
      <c r="V85" s="86"/>
    </row>
    <row r="86" spans="1:22" ht="18.75">
      <c r="A86" s="13">
        <v>127</v>
      </c>
      <c r="B86" s="13">
        <v>615908706</v>
      </c>
      <c r="C86" s="222" t="s">
        <v>364</v>
      </c>
      <c r="D86" s="224" t="s">
        <v>240</v>
      </c>
      <c r="E86" s="16">
        <v>0</v>
      </c>
      <c r="F86" s="16">
        <v>0</v>
      </c>
      <c r="G86" s="374">
        <v>0</v>
      </c>
      <c r="H86" s="374">
        <v>0</v>
      </c>
      <c r="I86" s="374">
        <v>0</v>
      </c>
      <c r="J86" s="57" t="s">
        <v>187</v>
      </c>
      <c r="K86" s="18">
        <f t="shared" si="16"/>
        <v>0</v>
      </c>
      <c r="L86" s="16">
        <f t="shared" si="21"/>
        <v>0</v>
      </c>
      <c r="M86" s="16">
        <f t="shared" si="17"/>
        <v>0</v>
      </c>
      <c r="N86" s="16">
        <v>0</v>
      </c>
      <c r="O86" s="16">
        <f t="shared" si="18"/>
        <v>0</v>
      </c>
      <c r="P86" s="33">
        <v>0</v>
      </c>
      <c r="Q86" s="34">
        <f t="shared" si="19"/>
        <v>0</v>
      </c>
      <c r="R86" s="35">
        <f t="shared" si="15"/>
        <v>0</v>
      </c>
      <c r="S86" s="36">
        <f t="shared" si="20"/>
        <v>0</v>
      </c>
      <c r="T86" s="64"/>
      <c r="U86" s="64"/>
      <c r="V86" s="67"/>
    </row>
    <row r="87" spans="1:22" ht="18.75">
      <c r="A87" s="13">
        <v>155</v>
      </c>
      <c r="B87" s="13">
        <v>1532576874</v>
      </c>
      <c r="C87" s="222" t="s">
        <v>368</v>
      </c>
      <c r="D87" s="222" t="s">
        <v>283</v>
      </c>
      <c r="E87" s="16">
        <v>0</v>
      </c>
      <c r="F87" s="16">
        <v>0</v>
      </c>
      <c r="G87" s="374">
        <v>0</v>
      </c>
      <c r="H87" s="374">
        <v>0</v>
      </c>
      <c r="I87" s="374">
        <v>0</v>
      </c>
      <c r="J87" s="57" t="s">
        <v>187</v>
      </c>
      <c r="K87" s="18">
        <f t="shared" si="16"/>
        <v>0</v>
      </c>
      <c r="L87" s="16">
        <f t="shared" si="21"/>
        <v>0</v>
      </c>
      <c r="M87" s="16">
        <f t="shared" si="17"/>
        <v>0</v>
      </c>
      <c r="N87" s="16">
        <v>0</v>
      </c>
      <c r="O87" s="16">
        <f t="shared" si="18"/>
        <v>0</v>
      </c>
      <c r="P87" s="33">
        <v>0</v>
      </c>
      <c r="Q87" s="34">
        <f t="shared" si="19"/>
        <v>0</v>
      </c>
      <c r="R87" s="35">
        <f t="shared" si="15"/>
        <v>0</v>
      </c>
      <c r="S87" s="36">
        <f t="shared" si="20"/>
        <v>0</v>
      </c>
    </row>
    <row r="88" spans="1:22" ht="18.75">
      <c r="A88" s="13">
        <v>164</v>
      </c>
      <c r="B88" s="13">
        <v>1005320430</v>
      </c>
      <c r="C88" s="222" t="s">
        <v>294</v>
      </c>
      <c r="D88" s="335"/>
      <c r="E88" s="16">
        <v>0</v>
      </c>
      <c r="F88" s="16">
        <v>0</v>
      </c>
      <c r="G88" s="374">
        <v>0</v>
      </c>
      <c r="H88" s="374">
        <v>0</v>
      </c>
      <c r="I88" s="374">
        <v>0</v>
      </c>
      <c r="J88" s="57" t="s">
        <v>187</v>
      </c>
      <c r="K88" s="18">
        <f t="shared" si="16"/>
        <v>0</v>
      </c>
      <c r="L88" s="16">
        <f t="shared" si="21"/>
        <v>0</v>
      </c>
      <c r="M88" s="16">
        <f t="shared" si="17"/>
        <v>0</v>
      </c>
      <c r="N88" s="16">
        <v>0</v>
      </c>
      <c r="O88" s="16">
        <f t="shared" si="18"/>
        <v>0</v>
      </c>
      <c r="P88" s="33">
        <v>0</v>
      </c>
      <c r="Q88" s="34">
        <f t="shared" si="19"/>
        <v>0</v>
      </c>
      <c r="R88" s="35">
        <f t="shared" si="15"/>
        <v>0</v>
      </c>
      <c r="S88" s="36">
        <f t="shared" si="20"/>
        <v>0</v>
      </c>
    </row>
    <row r="89" spans="1:22" ht="18.75">
      <c r="A89" s="13">
        <v>169</v>
      </c>
      <c r="B89" s="13">
        <v>1280938546</v>
      </c>
      <c r="C89" s="222" t="s">
        <v>370</v>
      </c>
      <c r="D89" s="335"/>
      <c r="E89" s="16">
        <v>0</v>
      </c>
      <c r="F89" s="16">
        <v>0</v>
      </c>
      <c r="G89" s="374">
        <v>0</v>
      </c>
      <c r="H89" s="374">
        <v>0</v>
      </c>
      <c r="I89" s="374">
        <v>0</v>
      </c>
      <c r="J89" s="57" t="s">
        <v>187</v>
      </c>
      <c r="K89" s="18">
        <f t="shared" si="16"/>
        <v>0</v>
      </c>
      <c r="L89" s="16">
        <f t="shared" si="21"/>
        <v>0</v>
      </c>
      <c r="M89" s="16">
        <f t="shared" si="17"/>
        <v>0</v>
      </c>
      <c r="N89" s="16">
        <v>0</v>
      </c>
      <c r="O89" s="16">
        <f t="shared" si="18"/>
        <v>0</v>
      </c>
      <c r="P89" s="33">
        <v>0</v>
      </c>
      <c r="Q89" s="34">
        <f t="shared" si="19"/>
        <v>0</v>
      </c>
      <c r="R89" s="35">
        <f t="shared" si="15"/>
        <v>0</v>
      </c>
      <c r="S89" s="36">
        <f t="shared" si="20"/>
        <v>0</v>
      </c>
    </row>
    <row r="90" spans="1:22" ht="18.75">
      <c r="A90" s="13">
        <v>170</v>
      </c>
      <c r="B90" s="13">
        <v>1659068972</v>
      </c>
      <c r="C90" s="222" t="s">
        <v>320</v>
      </c>
      <c r="D90" s="334"/>
      <c r="E90" s="16">
        <v>0</v>
      </c>
      <c r="F90" s="16">
        <v>0</v>
      </c>
      <c r="G90" s="374">
        <v>0</v>
      </c>
      <c r="H90" s="374">
        <v>0</v>
      </c>
      <c r="I90" s="374">
        <v>0</v>
      </c>
      <c r="J90" s="57" t="s">
        <v>187</v>
      </c>
      <c r="K90" s="18">
        <f t="shared" si="16"/>
        <v>0</v>
      </c>
      <c r="L90" s="16">
        <f t="shared" si="21"/>
        <v>0</v>
      </c>
      <c r="M90" s="16">
        <f t="shared" si="17"/>
        <v>0</v>
      </c>
      <c r="N90" s="16">
        <v>0</v>
      </c>
      <c r="O90" s="16">
        <f t="shared" si="18"/>
        <v>0</v>
      </c>
      <c r="P90" s="33">
        <v>0</v>
      </c>
      <c r="Q90" s="34">
        <f t="shared" si="19"/>
        <v>0</v>
      </c>
      <c r="R90" s="35">
        <f t="shared" si="15"/>
        <v>0</v>
      </c>
      <c r="S90" s="36">
        <f t="shared" si="20"/>
        <v>0</v>
      </c>
    </row>
    <row r="91" spans="1:22" ht="18.75">
      <c r="A91" s="13">
        <v>173</v>
      </c>
      <c r="B91" s="13">
        <v>1106175185</v>
      </c>
      <c r="C91" s="222" t="s">
        <v>329</v>
      </c>
      <c r="D91" s="334"/>
      <c r="E91" s="16">
        <v>0</v>
      </c>
      <c r="F91" s="16">
        <v>0</v>
      </c>
      <c r="G91" s="374">
        <v>0</v>
      </c>
      <c r="H91" s="374">
        <v>0</v>
      </c>
      <c r="I91" s="374">
        <v>0</v>
      </c>
      <c r="J91" s="57" t="s">
        <v>187</v>
      </c>
      <c r="K91" s="18">
        <f t="shared" si="16"/>
        <v>0</v>
      </c>
      <c r="L91" s="16">
        <f t="shared" si="21"/>
        <v>0</v>
      </c>
      <c r="M91" s="16">
        <f t="shared" si="17"/>
        <v>0</v>
      </c>
      <c r="N91" s="16">
        <v>0</v>
      </c>
      <c r="O91" s="16">
        <f t="shared" si="18"/>
        <v>0</v>
      </c>
      <c r="P91" s="33">
        <v>0</v>
      </c>
      <c r="Q91" s="34">
        <f t="shared" si="19"/>
        <v>0</v>
      </c>
      <c r="R91" s="35">
        <f t="shared" si="15"/>
        <v>0</v>
      </c>
      <c r="S91" s="36">
        <f t="shared" si="20"/>
        <v>0</v>
      </c>
    </row>
    <row r="92" spans="1:22" ht="18.75">
      <c r="A92" s="13">
        <v>176</v>
      </c>
      <c r="B92" s="13">
        <v>128748910</v>
      </c>
      <c r="C92" s="222" t="s">
        <v>328</v>
      </c>
      <c r="D92" s="334"/>
      <c r="E92" s="16">
        <v>0</v>
      </c>
      <c r="F92" s="16">
        <v>0</v>
      </c>
      <c r="G92" s="374">
        <v>0</v>
      </c>
      <c r="H92" s="374">
        <v>0</v>
      </c>
      <c r="I92" s="374">
        <v>0</v>
      </c>
      <c r="J92" s="57" t="s">
        <v>187</v>
      </c>
      <c r="K92" s="18">
        <f t="shared" si="16"/>
        <v>0</v>
      </c>
      <c r="L92" s="16">
        <f t="shared" si="21"/>
        <v>0</v>
      </c>
      <c r="M92" s="16">
        <f t="shared" si="17"/>
        <v>0</v>
      </c>
      <c r="N92" s="16">
        <v>0</v>
      </c>
      <c r="O92" s="16">
        <f t="shared" si="18"/>
        <v>0</v>
      </c>
      <c r="P92" s="33">
        <v>0</v>
      </c>
      <c r="Q92" s="34">
        <f t="shared" si="19"/>
        <v>0</v>
      </c>
      <c r="R92" s="35">
        <f t="shared" si="15"/>
        <v>0</v>
      </c>
      <c r="S92" s="36">
        <f t="shared" si="20"/>
        <v>0</v>
      </c>
    </row>
    <row r="93" spans="1:22" ht="18.75">
      <c r="A93" s="13">
        <v>181</v>
      </c>
      <c r="B93" s="13">
        <v>1467442697</v>
      </c>
      <c r="C93" s="222" t="s">
        <v>341</v>
      </c>
      <c r="D93" s="334"/>
      <c r="E93" s="16">
        <v>0</v>
      </c>
      <c r="F93" s="16">
        <v>0</v>
      </c>
      <c r="G93" s="374">
        <v>0</v>
      </c>
      <c r="H93" s="374">
        <v>0</v>
      </c>
      <c r="I93" s="374">
        <v>0</v>
      </c>
      <c r="J93" s="57" t="s">
        <v>187</v>
      </c>
      <c r="K93" s="18">
        <f t="shared" si="16"/>
        <v>0</v>
      </c>
      <c r="L93" s="16">
        <f t="shared" si="21"/>
        <v>0</v>
      </c>
      <c r="M93" s="16">
        <f t="shared" si="17"/>
        <v>0</v>
      </c>
      <c r="N93" s="16">
        <v>0</v>
      </c>
      <c r="O93" s="16">
        <f t="shared" si="18"/>
        <v>0</v>
      </c>
      <c r="P93" s="33">
        <v>0</v>
      </c>
      <c r="Q93" s="34">
        <f t="shared" si="19"/>
        <v>0</v>
      </c>
      <c r="R93" s="35">
        <f t="shared" si="15"/>
        <v>0</v>
      </c>
      <c r="S93" s="36">
        <f t="shared" si="20"/>
        <v>0</v>
      </c>
    </row>
    <row r="94" spans="1:22" ht="18.75">
      <c r="A94" s="13">
        <v>180</v>
      </c>
      <c r="B94" s="13">
        <v>24633249</v>
      </c>
      <c r="C94" s="223" t="s">
        <v>339</v>
      </c>
      <c r="D94" s="334"/>
      <c r="E94" s="16">
        <v>0</v>
      </c>
      <c r="F94" s="16">
        <v>0</v>
      </c>
      <c r="G94" s="374">
        <v>0</v>
      </c>
      <c r="H94" s="374">
        <v>0</v>
      </c>
      <c r="I94" s="374">
        <v>0</v>
      </c>
      <c r="J94" s="57" t="s">
        <v>187</v>
      </c>
      <c r="K94" s="18">
        <f t="shared" si="16"/>
        <v>0</v>
      </c>
      <c r="L94" s="16">
        <f t="shared" si="21"/>
        <v>0</v>
      </c>
      <c r="M94" s="16">
        <f t="shared" si="17"/>
        <v>0</v>
      </c>
      <c r="N94" s="16">
        <v>0</v>
      </c>
      <c r="O94" s="16">
        <f t="shared" si="18"/>
        <v>0</v>
      </c>
      <c r="P94" s="33">
        <v>-3.125</v>
      </c>
      <c r="Q94" s="34">
        <f t="shared" si="19"/>
        <v>-3.125</v>
      </c>
      <c r="R94" s="35">
        <f t="shared" si="15"/>
        <v>0</v>
      </c>
      <c r="S94" s="36">
        <f t="shared" si="20"/>
        <v>-3.125</v>
      </c>
    </row>
    <row r="95" spans="1:22" ht="18.75">
      <c r="A95" s="13">
        <v>203</v>
      </c>
      <c r="B95" s="13">
        <v>382695365</v>
      </c>
      <c r="C95" s="222" t="s">
        <v>393</v>
      </c>
      <c r="D95" s="334"/>
      <c r="E95" s="16">
        <v>0</v>
      </c>
      <c r="F95" s="16">
        <v>0</v>
      </c>
      <c r="G95" s="374">
        <v>0</v>
      </c>
      <c r="H95" s="374">
        <v>0</v>
      </c>
      <c r="I95" s="374">
        <v>0</v>
      </c>
      <c r="J95" s="57" t="s">
        <v>187</v>
      </c>
      <c r="K95" s="18">
        <f t="shared" si="16"/>
        <v>0</v>
      </c>
      <c r="L95" s="16">
        <f t="shared" si="21"/>
        <v>0</v>
      </c>
      <c r="M95" s="16">
        <f t="shared" si="17"/>
        <v>0</v>
      </c>
      <c r="N95" s="16">
        <v>0</v>
      </c>
      <c r="O95" s="16">
        <f t="shared" si="18"/>
        <v>0</v>
      </c>
      <c r="P95" s="33">
        <v>-5.5</v>
      </c>
      <c r="Q95" s="34">
        <f t="shared" si="19"/>
        <v>-5.5</v>
      </c>
      <c r="R95" s="35">
        <f t="shared" si="15"/>
        <v>0</v>
      </c>
      <c r="S95" s="36">
        <f t="shared" si="20"/>
        <v>-5.5</v>
      </c>
    </row>
  </sheetData>
  <autoFilter ref="A4:V95" xr:uid="{00000000-0009-0000-0000-00002E000000}">
    <sortState xmlns:xlrd2="http://schemas.microsoft.com/office/spreadsheetml/2017/richdata2" ref="A5:V95">
      <sortCondition descending="1" ref="Q4:Q94"/>
    </sortState>
  </autoFilter>
  <mergeCells count="5">
    <mergeCell ref="A1:S1"/>
    <mergeCell ref="A2:S2"/>
    <mergeCell ref="A3:D3"/>
    <mergeCell ref="G3:I3"/>
    <mergeCell ref="J3:S3"/>
  </mergeCells>
  <phoneticPr fontId="22" type="noConversion"/>
  <conditionalFormatting sqref="N5:N79 E5:I95">
    <cfRule type="cellIs" dxfId="55" priority="2" operator="lessThan">
      <formula>1</formula>
    </cfRule>
  </conditionalFormatting>
  <conditionalFormatting sqref="N80:N95">
    <cfRule type="cellIs" dxfId="54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C4F4-E749-4DEB-9B7D-F855556C464B}">
  <sheetPr codeName="Sheet73"/>
  <dimension ref="A1:AB97"/>
  <sheetViews>
    <sheetView zoomScale="85" zoomScaleNormal="85" workbookViewId="0">
      <selection activeCell="R5" sqref="R5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5.75" style="4" customWidth="1"/>
    <col min="8" max="8" width="5.875" style="4" customWidth="1"/>
    <col min="9" max="9" width="5.75" style="4" customWidth="1"/>
    <col min="10" max="10" width="20" style="4" customWidth="1"/>
    <col min="11" max="11" width="9" style="4" customWidth="1"/>
    <col min="12" max="12" width="12.125" style="4" customWidth="1"/>
    <col min="13" max="13" width="11.375" style="4" customWidth="1"/>
    <col min="14" max="14" width="10" style="4" customWidth="1"/>
    <col min="15" max="15" width="9" style="4" customWidth="1"/>
    <col min="16" max="16" width="11.125" style="4" customWidth="1"/>
    <col min="17" max="17" width="10.5" style="4" customWidth="1"/>
    <col min="18" max="18" width="9.25" style="4" customWidth="1"/>
    <col min="19" max="19" width="12.625" style="4" customWidth="1"/>
    <col min="20" max="22" width="11.125" style="37" customWidth="1"/>
    <col min="23" max="23" width="30.5" customWidth="1"/>
  </cols>
  <sheetData>
    <row r="1" spans="1:28" ht="36.6" customHeight="1">
      <c r="A1" s="587" t="str">
        <f>CONCATENATE("157区 活动中心",X15,"年",X16,"月",X17,"日","分包贡献明细"," 统计：一二三")</f>
        <v>157区 活动中心2021年2月13日分包贡献明细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386"/>
      <c r="U1" s="386"/>
      <c r="V1" s="386"/>
      <c r="W1" s="38" t="s">
        <v>104</v>
      </c>
      <c r="X1" s="5">
        <v>67</v>
      </c>
      <c r="Y1" s="3"/>
      <c r="Z1" s="3"/>
      <c r="AA1" s="3"/>
      <c r="AB1" s="3"/>
    </row>
    <row r="2" spans="1:28" ht="135" customHeight="1">
      <c r="A2" s="590" t="s">
        <v>441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387"/>
      <c r="U2" s="387"/>
      <c r="V2" s="387"/>
      <c r="W2" s="39" t="s">
        <v>1</v>
      </c>
      <c r="X2" s="40" t="s">
        <v>105</v>
      </c>
      <c r="Y2" s="41" t="s">
        <v>106</v>
      </c>
      <c r="Z2" s="41" t="s">
        <v>107</v>
      </c>
      <c r="AA2" s="41" t="s">
        <v>350</v>
      </c>
      <c r="AB2" s="42" t="s">
        <v>108</v>
      </c>
    </row>
    <row r="3" spans="1:28" ht="20.25">
      <c r="A3" s="584" t="s">
        <v>162</v>
      </c>
      <c r="B3" s="584"/>
      <c r="C3" s="584"/>
      <c r="D3" s="584"/>
      <c r="E3" s="388" t="s">
        <v>114</v>
      </c>
      <c r="F3" s="389" t="s">
        <v>252</v>
      </c>
      <c r="G3" s="601" t="s">
        <v>435</v>
      </c>
      <c r="H3" s="601"/>
      <c r="I3" s="601"/>
      <c r="J3" s="597" t="s">
        <v>164</v>
      </c>
      <c r="K3" s="598"/>
      <c r="L3" s="598"/>
      <c r="M3" s="598"/>
      <c r="N3" s="598"/>
      <c r="O3" s="598"/>
      <c r="P3" s="598"/>
      <c r="Q3" s="598"/>
      <c r="R3" s="598"/>
      <c r="S3" s="599"/>
      <c r="T3" s="385"/>
      <c r="U3" s="385"/>
      <c r="V3" s="385"/>
      <c r="W3" s="43" t="s">
        <v>166</v>
      </c>
      <c r="X3" s="44">
        <f>AB3/$X$13</f>
        <v>11.875</v>
      </c>
      <c r="Y3" s="39">
        <v>5</v>
      </c>
      <c r="Z3" s="39">
        <v>7</v>
      </c>
      <c r="AA3" s="39">
        <v>20</v>
      </c>
      <c r="AB3" s="39">
        <v>1900</v>
      </c>
    </row>
    <row r="4" spans="1:28" ht="40.5">
      <c r="A4" s="383" t="s">
        <v>11</v>
      </c>
      <c r="B4" s="384" t="s">
        <v>167</v>
      </c>
      <c r="C4" s="383" t="s">
        <v>12</v>
      </c>
      <c r="D4" s="383" t="s">
        <v>13</v>
      </c>
      <c r="E4" s="11" t="s">
        <v>253</v>
      </c>
      <c r="F4" s="12" t="s">
        <v>424</v>
      </c>
      <c r="G4" s="12" t="s">
        <v>436</v>
      </c>
      <c r="H4" s="12" t="s">
        <v>437</v>
      </c>
      <c r="I4" s="12" t="s">
        <v>438</v>
      </c>
      <c r="J4" s="11" t="s">
        <v>17</v>
      </c>
      <c r="K4" s="11" t="s">
        <v>168</v>
      </c>
      <c r="L4" s="12" t="s">
        <v>255</v>
      </c>
      <c r="M4" s="12" t="s">
        <v>440</v>
      </c>
      <c r="N4" s="12" t="s">
        <v>264</v>
      </c>
      <c r="O4" s="31" t="s">
        <v>170</v>
      </c>
      <c r="P4" s="384" t="s">
        <v>171</v>
      </c>
      <c r="Q4" s="32" t="s">
        <v>23</v>
      </c>
      <c r="R4" s="384" t="s">
        <v>22</v>
      </c>
      <c r="S4" s="384" t="s">
        <v>172</v>
      </c>
      <c r="T4" s="384" t="s">
        <v>115</v>
      </c>
      <c r="U4" s="384" t="s">
        <v>116</v>
      </c>
      <c r="V4" s="384" t="s">
        <v>9</v>
      </c>
      <c r="W4" s="45" t="s">
        <v>173</v>
      </c>
      <c r="X4" s="44">
        <f>AB4/$X$13</f>
        <v>9.6875</v>
      </c>
      <c r="Y4" s="39">
        <v>4</v>
      </c>
      <c r="Z4" s="39">
        <v>6</v>
      </c>
      <c r="AA4" s="39">
        <v>15</v>
      </c>
      <c r="AB4" s="39">
        <v>1550</v>
      </c>
    </row>
    <row r="5" spans="1:28" s="1" customFormat="1" ht="18.75">
      <c r="A5" s="14">
        <v>1</v>
      </c>
      <c r="B5" s="13">
        <v>1782151946</v>
      </c>
      <c r="C5" s="222" t="s">
        <v>351</v>
      </c>
      <c r="D5" s="222" t="s">
        <v>26</v>
      </c>
      <c r="E5" s="16">
        <v>0</v>
      </c>
      <c r="F5" s="16">
        <v>0</v>
      </c>
      <c r="G5" s="374">
        <v>0</v>
      </c>
      <c r="H5" s="374">
        <v>0</v>
      </c>
      <c r="I5" s="374">
        <v>0</v>
      </c>
      <c r="J5" s="57" t="s">
        <v>187</v>
      </c>
      <c r="K5" s="18">
        <f t="shared" ref="K5:K36" si="0">E5+IF(E5&gt;2,(E5-2)*0.5,0)</f>
        <v>0</v>
      </c>
      <c r="L5" s="16">
        <f t="shared" ref="L5:L13" si="1">F5*$X$14</f>
        <v>0</v>
      </c>
      <c r="M5" s="16">
        <f t="shared" ref="M5:M36" si="2">SUM(G5:I5)*$X$18</f>
        <v>0</v>
      </c>
      <c r="N5" s="16">
        <v>0</v>
      </c>
      <c r="O5" s="16">
        <f t="shared" ref="O5:O36" si="3">SUM(L5+K5+N5+M5)</f>
        <v>0</v>
      </c>
      <c r="P5" s="33">
        <v>0</v>
      </c>
      <c r="Q5" s="34">
        <f t="shared" ref="Q5:Q36" si="4">O5+P5</f>
        <v>0</v>
      </c>
      <c r="R5" s="35">
        <f t="shared" ref="R5:R18" si="5">VLOOKUP(J5,$W$3:$X$10,2,FALSE)</f>
        <v>0</v>
      </c>
      <c r="S5" s="36">
        <f t="shared" ref="S5:S36" si="6">Q5-R5</f>
        <v>0</v>
      </c>
      <c r="T5" s="18"/>
      <c r="U5" s="18"/>
      <c r="V5" s="18"/>
      <c r="W5" s="23" t="s">
        <v>175</v>
      </c>
      <c r="X5" s="44">
        <f>AB5/$X$13</f>
        <v>7.5</v>
      </c>
      <c r="Y5" s="46">
        <v>3</v>
      </c>
      <c r="Z5" s="46">
        <v>5</v>
      </c>
      <c r="AA5" s="46">
        <v>10</v>
      </c>
      <c r="AB5" s="46">
        <v>1200</v>
      </c>
    </row>
    <row r="6" spans="1:28" s="1" customFormat="1" ht="18.75">
      <c r="A6" s="14">
        <v>5</v>
      </c>
      <c r="B6" s="13">
        <v>1044399218</v>
      </c>
      <c r="C6" s="222" t="s">
        <v>352</v>
      </c>
      <c r="D6" s="222" t="s">
        <v>39</v>
      </c>
      <c r="E6" s="16">
        <v>1</v>
      </c>
      <c r="F6" s="16">
        <v>0</v>
      </c>
      <c r="G6" s="374">
        <v>0</v>
      </c>
      <c r="H6" s="374">
        <v>0</v>
      </c>
      <c r="I6" s="374">
        <v>0</v>
      </c>
      <c r="J6" s="23" t="s">
        <v>175</v>
      </c>
      <c r="K6" s="18">
        <f t="shared" si="0"/>
        <v>1</v>
      </c>
      <c r="L6" s="16">
        <f t="shared" si="1"/>
        <v>0</v>
      </c>
      <c r="M6" s="16">
        <f t="shared" si="2"/>
        <v>0</v>
      </c>
      <c r="N6" s="16">
        <v>0</v>
      </c>
      <c r="O6" s="16">
        <f t="shared" si="3"/>
        <v>1</v>
      </c>
      <c r="P6" s="33">
        <v>7.8999999999999932</v>
      </c>
      <c r="Q6" s="34">
        <f t="shared" si="4"/>
        <v>8.8999999999999932</v>
      </c>
      <c r="R6" s="35">
        <f t="shared" si="5"/>
        <v>7.5</v>
      </c>
      <c r="S6" s="36">
        <f t="shared" si="6"/>
        <v>1.3999999999999932</v>
      </c>
      <c r="T6" s="18"/>
      <c r="U6" s="18"/>
      <c r="V6" s="18"/>
      <c r="W6" s="23"/>
      <c r="X6" s="44"/>
      <c r="Y6" s="46"/>
      <c r="Z6" s="46"/>
      <c r="AA6" s="46"/>
      <c r="AB6" s="46"/>
    </row>
    <row r="7" spans="1:28" s="1" customFormat="1" ht="18.75">
      <c r="A7" s="14">
        <v>10</v>
      </c>
      <c r="B7" s="13">
        <v>2108977014</v>
      </c>
      <c r="C7" s="222" t="s">
        <v>353</v>
      </c>
      <c r="D7" s="222" t="s">
        <v>49</v>
      </c>
      <c r="E7" s="16">
        <v>4</v>
      </c>
      <c r="F7" s="16">
        <v>1</v>
      </c>
      <c r="G7" s="374">
        <v>0</v>
      </c>
      <c r="H7" s="374">
        <v>0</v>
      </c>
      <c r="I7" s="374">
        <v>0</v>
      </c>
      <c r="J7" s="23" t="s">
        <v>175</v>
      </c>
      <c r="K7" s="18">
        <f t="shared" si="0"/>
        <v>5</v>
      </c>
      <c r="L7" s="16">
        <f t="shared" si="1"/>
        <v>1.2</v>
      </c>
      <c r="M7" s="16">
        <f t="shared" si="2"/>
        <v>0</v>
      </c>
      <c r="N7" s="16">
        <v>0</v>
      </c>
      <c r="O7" s="16">
        <f t="shared" si="3"/>
        <v>6.2</v>
      </c>
      <c r="P7" s="33">
        <v>4.3374999999999897</v>
      </c>
      <c r="Q7" s="34">
        <f t="shared" si="4"/>
        <v>10.537499999999991</v>
      </c>
      <c r="R7" s="35">
        <f t="shared" si="5"/>
        <v>7.5</v>
      </c>
      <c r="S7" s="36">
        <f t="shared" si="6"/>
        <v>3.0374999999999908</v>
      </c>
      <c r="T7" s="18"/>
      <c r="U7" s="18"/>
      <c r="V7" s="18"/>
      <c r="W7" s="19" t="s">
        <v>333</v>
      </c>
      <c r="X7" s="44">
        <f>AB7/$X$13</f>
        <v>8.125</v>
      </c>
      <c r="Y7" s="46">
        <v>4</v>
      </c>
      <c r="Z7" s="46">
        <v>5</v>
      </c>
      <c r="AA7" s="46"/>
      <c r="AB7" s="46">
        <v>1300</v>
      </c>
    </row>
    <row r="8" spans="1:28" s="1" customFormat="1" ht="18.75">
      <c r="A8" s="14">
        <v>15</v>
      </c>
      <c r="B8" s="13">
        <v>388960345</v>
      </c>
      <c r="C8" s="223" t="s">
        <v>59</v>
      </c>
      <c r="D8" s="224"/>
      <c r="E8" s="16">
        <v>0</v>
      </c>
      <c r="F8" s="16">
        <v>0</v>
      </c>
      <c r="G8" s="374">
        <v>0</v>
      </c>
      <c r="H8" s="374">
        <v>0</v>
      </c>
      <c r="I8" s="374">
        <v>0</v>
      </c>
      <c r="J8" s="57" t="s">
        <v>187</v>
      </c>
      <c r="K8" s="18">
        <f t="shared" si="0"/>
        <v>0</v>
      </c>
      <c r="L8" s="16">
        <f t="shared" si="1"/>
        <v>0</v>
      </c>
      <c r="M8" s="16">
        <f t="shared" si="2"/>
        <v>0</v>
      </c>
      <c r="N8" s="16">
        <v>0</v>
      </c>
      <c r="O8" s="16">
        <f t="shared" si="3"/>
        <v>0</v>
      </c>
      <c r="P8" s="33">
        <v>6.5375000000000014</v>
      </c>
      <c r="Q8" s="34">
        <f t="shared" si="4"/>
        <v>6.5375000000000014</v>
      </c>
      <c r="R8" s="35">
        <f t="shared" si="5"/>
        <v>0</v>
      </c>
      <c r="S8" s="36">
        <f t="shared" si="6"/>
        <v>6.5375000000000014</v>
      </c>
      <c r="T8" s="18"/>
      <c r="U8" s="18"/>
      <c r="V8" s="18"/>
      <c r="W8" s="22" t="s">
        <v>334</v>
      </c>
      <c r="X8" s="44">
        <f>AB8/$X$13</f>
        <v>6.25</v>
      </c>
      <c r="Y8" s="46">
        <v>3</v>
      </c>
      <c r="Z8" s="46">
        <v>4</v>
      </c>
      <c r="AA8" s="46"/>
      <c r="AB8" s="46">
        <v>1000</v>
      </c>
    </row>
    <row r="9" spans="1:28" s="1" customFormat="1" ht="18.75">
      <c r="A9" s="14">
        <v>26</v>
      </c>
      <c r="B9" s="13">
        <v>1754932067</v>
      </c>
      <c r="C9" s="222" t="s">
        <v>354</v>
      </c>
      <c r="D9" s="222" t="s">
        <v>72</v>
      </c>
      <c r="E9" s="16">
        <v>2</v>
      </c>
      <c r="F9" s="16">
        <v>1</v>
      </c>
      <c r="G9" s="374">
        <v>0</v>
      </c>
      <c r="H9" s="374">
        <v>0</v>
      </c>
      <c r="I9" s="374">
        <v>0</v>
      </c>
      <c r="J9" s="23" t="s">
        <v>175</v>
      </c>
      <c r="K9" s="18">
        <f t="shared" si="0"/>
        <v>2</v>
      </c>
      <c r="L9" s="16">
        <f t="shared" si="1"/>
        <v>1.2</v>
      </c>
      <c r="M9" s="16">
        <f t="shared" si="2"/>
        <v>0</v>
      </c>
      <c r="N9" s="16">
        <v>0</v>
      </c>
      <c r="O9" s="16">
        <f t="shared" si="3"/>
        <v>3.2</v>
      </c>
      <c r="P9" s="33">
        <v>-1.7749999999999995</v>
      </c>
      <c r="Q9" s="34">
        <f t="shared" si="4"/>
        <v>1.4250000000000007</v>
      </c>
      <c r="R9" s="35">
        <f t="shared" si="5"/>
        <v>7.5</v>
      </c>
      <c r="S9" s="36">
        <f t="shared" si="6"/>
        <v>-6.0749999999999993</v>
      </c>
      <c r="T9" s="18"/>
      <c r="U9" s="18"/>
      <c r="V9" s="18"/>
      <c r="W9" s="23" t="s">
        <v>335</v>
      </c>
      <c r="X9" s="44">
        <f>AB9/$X$13</f>
        <v>4.375</v>
      </c>
      <c r="Y9" s="46">
        <v>2</v>
      </c>
      <c r="Z9" s="46">
        <v>3</v>
      </c>
      <c r="AA9" s="46"/>
      <c r="AB9" s="46">
        <v>700</v>
      </c>
    </row>
    <row r="10" spans="1:28" s="1" customFormat="1" ht="18.75">
      <c r="A10" s="14">
        <v>33</v>
      </c>
      <c r="B10" s="13">
        <v>1006436515</v>
      </c>
      <c r="C10" s="222" t="s">
        <v>355</v>
      </c>
      <c r="D10" s="222" t="s">
        <v>79</v>
      </c>
      <c r="E10" s="16">
        <v>0</v>
      </c>
      <c r="F10" s="16">
        <v>0</v>
      </c>
      <c r="G10" s="374">
        <v>0</v>
      </c>
      <c r="H10" s="374">
        <v>0</v>
      </c>
      <c r="I10" s="374">
        <v>0</v>
      </c>
      <c r="J10" s="57" t="s">
        <v>187</v>
      </c>
      <c r="K10" s="18">
        <f t="shared" si="0"/>
        <v>0</v>
      </c>
      <c r="L10" s="16">
        <f t="shared" si="1"/>
        <v>0</v>
      </c>
      <c r="M10" s="16">
        <f t="shared" si="2"/>
        <v>0</v>
      </c>
      <c r="N10" s="16">
        <v>0</v>
      </c>
      <c r="O10" s="16">
        <f t="shared" si="3"/>
        <v>0</v>
      </c>
      <c r="P10" s="33">
        <v>3.45</v>
      </c>
      <c r="Q10" s="34">
        <f t="shared" si="4"/>
        <v>3.45</v>
      </c>
      <c r="R10" s="35">
        <f t="shared" si="5"/>
        <v>0</v>
      </c>
      <c r="S10" s="36">
        <f t="shared" si="6"/>
        <v>3.45</v>
      </c>
      <c r="T10" s="18"/>
      <c r="U10" s="18"/>
      <c r="V10" s="4"/>
      <c r="W10" s="49" t="s">
        <v>187</v>
      </c>
      <c r="X10" s="2">
        <v>0</v>
      </c>
      <c r="Y10" s="2"/>
      <c r="Z10" s="2"/>
      <c r="AA10" s="2"/>
      <c r="AB10" s="2"/>
    </row>
    <row r="11" spans="1:28" s="1" customFormat="1" ht="18.75">
      <c r="A11" s="14">
        <v>34</v>
      </c>
      <c r="B11" s="13">
        <v>2021794494</v>
      </c>
      <c r="C11" s="223" t="s">
        <v>80</v>
      </c>
      <c r="D11" s="224"/>
      <c r="E11" s="16">
        <v>0</v>
      </c>
      <c r="F11" s="16">
        <v>0</v>
      </c>
      <c r="G11" s="374">
        <v>0</v>
      </c>
      <c r="H11" s="374">
        <v>0</v>
      </c>
      <c r="I11" s="374">
        <v>0</v>
      </c>
      <c r="J11" s="57" t="s">
        <v>187</v>
      </c>
      <c r="K11" s="18">
        <f t="shared" si="0"/>
        <v>0</v>
      </c>
      <c r="L11" s="16">
        <f t="shared" si="1"/>
        <v>0</v>
      </c>
      <c r="M11" s="16">
        <f t="shared" si="2"/>
        <v>0</v>
      </c>
      <c r="N11" s="16">
        <v>0</v>
      </c>
      <c r="O11" s="16">
        <f t="shared" si="3"/>
        <v>0</v>
      </c>
      <c r="P11" s="33">
        <v>0</v>
      </c>
      <c r="Q11" s="34">
        <f t="shared" si="4"/>
        <v>0</v>
      </c>
      <c r="R11" s="35">
        <f t="shared" si="5"/>
        <v>0</v>
      </c>
      <c r="S11" s="36">
        <f t="shared" si="6"/>
        <v>0</v>
      </c>
      <c r="T11" s="18"/>
      <c r="U11" s="18"/>
      <c r="V11" s="47"/>
      <c r="W11" s="50"/>
    </row>
    <row r="12" spans="1:28" s="1" customFormat="1" ht="18.75">
      <c r="A12" s="14">
        <v>43</v>
      </c>
      <c r="B12" s="13">
        <v>1853818182</v>
      </c>
      <c r="C12" s="223" t="s">
        <v>356</v>
      </c>
      <c r="D12" s="222" t="s">
        <v>89</v>
      </c>
      <c r="E12" s="16">
        <v>0</v>
      </c>
      <c r="F12" s="16">
        <v>0</v>
      </c>
      <c r="G12" s="374">
        <v>0</v>
      </c>
      <c r="H12" s="374">
        <v>0</v>
      </c>
      <c r="I12" s="374">
        <v>0</v>
      </c>
      <c r="J12" s="57" t="s">
        <v>187</v>
      </c>
      <c r="K12" s="18">
        <f t="shared" si="0"/>
        <v>0</v>
      </c>
      <c r="L12" s="16">
        <f t="shared" si="1"/>
        <v>0</v>
      </c>
      <c r="M12" s="16">
        <f t="shared" si="2"/>
        <v>0</v>
      </c>
      <c r="N12" s="16">
        <v>0</v>
      </c>
      <c r="O12" s="16">
        <f t="shared" si="3"/>
        <v>0</v>
      </c>
      <c r="P12" s="33">
        <v>0</v>
      </c>
      <c r="Q12" s="34">
        <f t="shared" si="4"/>
        <v>0</v>
      </c>
      <c r="R12" s="35">
        <f t="shared" si="5"/>
        <v>0</v>
      </c>
      <c r="S12" s="36">
        <f t="shared" si="6"/>
        <v>0</v>
      </c>
      <c r="T12" s="18"/>
      <c r="U12" s="18"/>
      <c r="V12" s="4"/>
      <c r="W12" s="51" t="s">
        <v>209</v>
      </c>
      <c r="X12" s="1">
        <v>15000</v>
      </c>
    </row>
    <row r="13" spans="1:28" s="2" customFormat="1" ht="18.75">
      <c r="A13" s="14">
        <v>46</v>
      </c>
      <c r="B13" s="13">
        <v>2109182835</v>
      </c>
      <c r="C13" s="222" t="s">
        <v>357</v>
      </c>
      <c r="D13" s="222" t="s">
        <v>92</v>
      </c>
      <c r="E13" s="16">
        <v>2</v>
      </c>
      <c r="F13" s="16">
        <v>1</v>
      </c>
      <c r="G13" s="374">
        <v>0</v>
      </c>
      <c r="H13" s="374">
        <v>1</v>
      </c>
      <c r="I13" s="374">
        <v>1</v>
      </c>
      <c r="J13" s="23" t="s">
        <v>175</v>
      </c>
      <c r="K13" s="18">
        <f t="shared" si="0"/>
        <v>2</v>
      </c>
      <c r="L13" s="16">
        <f t="shared" si="1"/>
        <v>1.2</v>
      </c>
      <c r="M13" s="16">
        <f t="shared" si="2"/>
        <v>0.8</v>
      </c>
      <c r="N13" s="16">
        <v>0</v>
      </c>
      <c r="O13" s="16">
        <f t="shared" si="3"/>
        <v>4</v>
      </c>
      <c r="P13" s="33">
        <v>7.5799999999999912</v>
      </c>
      <c r="Q13" s="34">
        <f t="shared" si="4"/>
        <v>11.579999999999991</v>
      </c>
      <c r="R13" s="35">
        <f t="shared" si="5"/>
        <v>7.5</v>
      </c>
      <c r="S13" s="36">
        <f t="shared" si="6"/>
        <v>4.0799999999999912</v>
      </c>
      <c r="T13" s="18"/>
      <c r="U13" s="18"/>
      <c r="V13" s="18"/>
      <c r="W13" s="52" t="s">
        <v>210</v>
      </c>
      <c r="X13" s="53">
        <v>160</v>
      </c>
      <c r="Y13" s="1"/>
      <c r="Z13" s="1"/>
      <c r="AA13" s="1"/>
      <c r="AB13" s="1"/>
    </row>
    <row r="14" spans="1:28" s="2" customFormat="1" ht="20.25">
      <c r="A14" s="14">
        <v>49</v>
      </c>
      <c r="B14" s="13">
        <v>311361673</v>
      </c>
      <c r="C14" s="223" t="s">
        <v>442</v>
      </c>
      <c r="D14" s="336" t="s">
        <v>95</v>
      </c>
      <c r="E14" s="16">
        <v>4</v>
      </c>
      <c r="F14" s="16">
        <v>1</v>
      </c>
      <c r="G14" s="374">
        <v>1</v>
      </c>
      <c r="H14" s="374">
        <v>1</v>
      </c>
      <c r="I14" s="374">
        <v>1</v>
      </c>
      <c r="J14" s="43" t="s">
        <v>166</v>
      </c>
      <c r="K14" s="18">
        <f t="shared" si="0"/>
        <v>5</v>
      </c>
      <c r="L14" s="16">
        <f>IF(F14&gt;0,1,0)*$X$14</f>
        <v>1.2</v>
      </c>
      <c r="M14" s="16">
        <f t="shared" si="2"/>
        <v>1.2000000000000002</v>
      </c>
      <c r="N14" s="16">
        <v>0</v>
      </c>
      <c r="O14" s="16">
        <f t="shared" si="3"/>
        <v>7.4</v>
      </c>
      <c r="P14" s="33">
        <v>7.875</v>
      </c>
      <c r="Q14" s="34">
        <f t="shared" si="4"/>
        <v>15.275</v>
      </c>
      <c r="R14" s="35">
        <f t="shared" si="5"/>
        <v>11.875</v>
      </c>
      <c r="S14" s="36">
        <f t="shared" si="6"/>
        <v>3.4000000000000004</v>
      </c>
      <c r="T14" s="18"/>
      <c r="U14" s="18"/>
      <c r="V14" s="18"/>
      <c r="W14" s="54" t="s">
        <v>256</v>
      </c>
      <c r="X14" s="53">
        <v>1.2</v>
      </c>
      <c r="Y14" s="1"/>
      <c r="Z14" s="1"/>
      <c r="AA14" s="1"/>
      <c r="AB14" s="1"/>
    </row>
    <row r="15" spans="1:28" s="2" customFormat="1" ht="18.75">
      <c r="A15" s="14">
        <v>53</v>
      </c>
      <c r="B15" s="13">
        <v>500959924</v>
      </c>
      <c r="C15" s="222" t="s">
        <v>359</v>
      </c>
      <c r="D15" s="224" t="s">
        <v>99</v>
      </c>
      <c r="E15" s="16">
        <v>0</v>
      </c>
      <c r="F15" s="16">
        <v>0</v>
      </c>
      <c r="G15" s="374">
        <v>0</v>
      </c>
      <c r="H15" s="374">
        <v>0</v>
      </c>
      <c r="I15" s="374">
        <v>0</v>
      </c>
      <c r="J15" s="57" t="s">
        <v>187</v>
      </c>
      <c r="K15" s="18">
        <f t="shared" si="0"/>
        <v>0</v>
      </c>
      <c r="L15" s="16">
        <f t="shared" ref="L15:L46" si="7">F15*$X$14</f>
        <v>0</v>
      </c>
      <c r="M15" s="16">
        <f t="shared" si="2"/>
        <v>0</v>
      </c>
      <c r="N15" s="16">
        <v>0</v>
      </c>
      <c r="O15" s="16">
        <f t="shared" si="3"/>
        <v>0</v>
      </c>
      <c r="P15" s="33">
        <v>0</v>
      </c>
      <c r="Q15" s="34">
        <f t="shared" si="4"/>
        <v>0</v>
      </c>
      <c r="R15" s="35">
        <f t="shared" si="5"/>
        <v>0</v>
      </c>
      <c r="S15" s="36">
        <f t="shared" si="6"/>
        <v>0</v>
      </c>
      <c r="T15" s="18"/>
      <c r="U15" s="18"/>
      <c r="V15" s="18"/>
      <c r="W15" s="1" t="s">
        <v>212</v>
      </c>
      <c r="X15" s="53">
        <v>2021</v>
      </c>
      <c r="Y15" s="1"/>
      <c r="Z15" s="1"/>
      <c r="AA15" s="1"/>
      <c r="AB15" s="1"/>
    </row>
    <row r="16" spans="1:28" s="2" customFormat="1" ht="18.75">
      <c r="A16" s="14">
        <v>58</v>
      </c>
      <c r="B16" s="13">
        <v>1875367946</v>
      </c>
      <c r="C16" s="223" t="s">
        <v>121</v>
      </c>
      <c r="D16" s="14"/>
      <c r="E16" s="16">
        <v>0</v>
      </c>
      <c r="F16" s="16">
        <v>0</v>
      </c>
      <c r="G16" s="374">
        <v>0</v>
      </c>
      <c r="H16" s="374">
        <v>0</v>
      </c>
      <c r="I16" s="374">
        <v>0</v>
      </c>
      <c r="J16" s="57" t="s">
        <v>187</v>
      </c>
      <c r="K16" s="18">
        <f t="shared" si="0"/>
        <v>0</v>
      </c>
      <c r="L16" s="16">
        <f t="shared" si="7"/>
        <v>0</v>
      </c>
      <c r="M16" s="16">
        <f t="shared" si="2"/>
        <v>0</v>
      </c>
      <c r="N16" s="16">
        <v>0</v>
      </c>
      <c r="O16" s="16">
        <f t="shared" si="3"/>
        <v>0</v>
      </c>
      <c r="P16" s="33">
        <v>5.3749999999999964</v>
      </c>
      <c r="Q16" s="34">
        <f t="shared" si="4"/>
        <v>5.3749999999999964</v>
      </c>
      <c r="R16" s="35">
        <f t="shared" si="5"/>
        <v>0</v>
      </c>
      <c r="S16" s="36">
        <f t="shared" si="6"/>
        <v>5.3749999999999964</v>
      </c>
      <c r="T16" s="4"/>
      <c r="U16" s="4"/>
      <c r="V16" s="4"/>
      <c r="W16" s="1" t="s">
        <v>213</v>
      </c>
      <c r="X16" s="53">
        <v>2</v>
      </c>
      <c r="Y16" s="1"/>
      <c r="Z16" s="1"/>
      <c r="AA16" s="1"/>
      <c r="AB16" s="1"/>
    </row>
    <row r="17" spans="1:28" s="2" customFormat="1" ht="18.75">
      <c r="A17" s="14">
        <v>82</v>
      </c>
      <c r="B17" s="13">
        <v>982362214</v>
      </c>
      <c r="C17" s="222" t="s">
        <v>360</v>
      </c>
      <c r="D17" s="222" t="s">
        <v>144</v>
      </c>
      <c r="E17" s="16">
        <v>4</v>
      </c>
      <c r="F17" s="16">
        <v>1</v>
      </c>
      <c r="G17" s="374">
        <v>0</v>
      </c>
      <c r="H17" s="374">
        <v>0</v>
      </c>
      <c r="I17" s="374">
        <v>0</v>
      </c>
      <c r="J17" s="43" t="s">
        <v>166</v>
      </c>
      <c r="K17" s="18">
        <f t="shared" si="0"/>
        <v>5</v>
      </c>
      <c r="L17" s="16">
        <f t="shared" si="7"/>
        <v>1.2</v>
      </c>
      <c r="M17" s="16">
        <f t="shared" si="2"/>
        <v>0</v>
      </c>
      <c r="N17" s="16">
        <v>0</v>
      </c>
      <c r="O17" s="16">
        <f t="shared" si="3"/>
        <v>6.2</v>
      </c>
      <c r="P17" s="33">
        <v>9.1799999999999926</v>
      </c>
      <c r="Q17" s="34">
        <f t="shared" si="4"/>
        <v>15.379999999999992</v>
      </c>
      <c r="R17" s="35">
        <f t="shared" si="5"/>
        <v>11.875</v>
      </c>
      <c r="S17" s="36">
        <f t="shared" si="6"/>
        <v>3.5049999999999919</v>
      </c>
      <c r="T17" s="18"/>
      <c r="U17" s="18"/>
      <c r="V17" s="18"/>
      <c r="W17" s="1" t="s">
        <v>214</v>
      </c>
      <c r="X17" s="53">
        <v>13</v>
      </c>
      <c r="Y17" s="1"/>
      <c r="Z17" s="1"/>
      <c r="AA17" s="1"/>
      <c r="AB17" s="1"/>
    </row>
    <row r="18" spans="1:28" s="2" customFormat="1" ht="18.75">
      <c r="A18" s="14">
        <v>92</v>
      </c>
      <c r="B18" s="13">
        <v>1367873925</v>
      </c>
      <c r="C18" s="222" t="s">
        <v>398</v>
      </c>
      <c r="D18" s="222" t="s">
        <v>191</v>
      </c>
      <c r="E18" s="16">
        <v>4</v>
      </c>
      <c r="F18" s="16">
        <v>1</v>
      </c>
      <c r="G18" s="374">
        <v>0</v>
      </c>
      <c r="H18" s="374">
        <v>0</v>
      </c>
      <c r="I18" s="374">
        <v>0</v>
      </c>
      <c r="J18" s="23" t="s">
        <v>175</v>
      </c>
      <c r="K18" s="18">
        <f t="shared" si="0"/>
        <v>5</v>
      </c>
      <c r="L18" s="16">
        <f t="shared" si="7"/>
        <v>1.2</v>
      </c>
      <c r="M18" s="16">
        <f t="shared" si="2"/>
        <v>0</v>
      </c>
      <c r="N18" s="16">
        <v>0</v>
      </c>
      <c r="O18" s="16">
        <f t="shared" si="3"/>
        <v>6.2</v>
      </c>
      <c r="P18" s="33">
        <v>-3.5749999999999993</v>
      </c>
      <c r="Q18" s="34">
        <f t="shared" si="4"/>
        <v>2.6250000000000009</v>
      </c>
      <c r="R18" s="35">
        <f t="shared" si="5"/>
        <v>7.5</v>
      </c>
      <c r="S18" s="36">
        <f t="shared" si="6"/>
        <v>-4.8749999999999991</v>
      </c>
      <c r="T18" s="18"/>
      <c r="U18" s="18"/>
      <c r="V18" s="47"/>
      <c r="W18" s="375" t="s">
        <v>439</v>
      </c>
      <c r="X18" s="53">
        <v>0.4</v>
      </c>
      <c r="Y18" s="1"/>
      <c r="Z18" s="1"/>
      <c r="AA18" s="1"/>
      <c r="AB18" s="1"/>
    </row>
    <row r="19" spans="1:28" s="2" customFormat="1" ht="18.75">
      <c r="A19" s="14">
        <v>103</v>
      </c>
      <c r="B19" s="13">
        <v>1540443440</v>
      </c>
      <c r="C19" s="223" t="s">
        <v>326</v>
      </c>
      <c r="D19" s="222" t="s">
        <v>193</v>
      </c>
      <c r="E19" s="16">
        <v>0</v>
      </c>
      <c r="F19" s="16">
        <v>0</v>
      </c>
      <c r="G19" s="374">
        <v>0</v>
      </c>
      <c r="H19" s="374">
        <v>0</v>
      </c>
      <c r="I19" s="374">
        <v>0</v>
      </c>
      <c r="J19" s="57" t="s">
        <v>187</v>
      </c>
      <c r="K19" s="18">
        <f t="shared" si="0"/>
        <v>0</v>
      </c>
      <c r="L19" s="16">
        <f t="shared" si="7"/>
        <v>0</v>
      </c>
      <c r="M19" s="16">
        <f t="shared" si="2"/>
        <v>0</v>
      </c>
      <c r="N19" s="16">
        <v>0</v>
      </c>
      <c r="O19" s="16">
        <f t="shared" si="3"/>
        <v>0</v>
      </c>
      <c r="P19" s="33">
        <v>4.3749999999999964</v>
      </c>
      <c r="Q19" s="34">
        <f t="shared" si="4"/>
        <v>4.3749999999999964</v>
      </c>
      <c r="R19" s="35">
        <f>VLOOKUP(J18,$W$3:$X$10,2,FALSE)</f>
        <v>7.5</v>
      </c>
      <c r="S19" s="36">
        <f t="shared" si="6"/>
        <v>-3.1250000000000036</v>
      </c>
      <c r="T19" s="18"/>
      <c r="U19" s="18"/>
      <c r="V19" s="18"/>
      <c r="W19" s="1"/>
      <c r="X19" s="1"/>
      <c r="Y19" s="1"/>
      <c r="Z19" s="1"/>
      <c r="AA19" s="1"/>
      <c r="AB19" s="1"/>
    </row>
    <row r="20" spans="1:28" s="2" customFormat="1" ht="18.75">
      <c r="A20" s="13">
        <v>110</v>
      </c>
      <c r="B20" s="13">
        <v>1968703358</v>
      </c>
      <c r="C20" s="222" t="s">
        <v>361</v>
      </c>
      <c r="D20" s="222" t="s">
        <v>239</v>
      </c>
      <c r="E20" s="16">
        <v>4</v>
      </c>
      <c r="F20" s="16">
        <v>1</v>
      </c>
      <c r="G20" s="374">
        <v>0</v>
      </c>
      <c r="H20" s="374">
        <v>0</v>
      </c>
      <c r="I20" s="374">
        <v>0</v>
      </c>
      <c r="J20" s="43" t="s">
        <v>166</v>
      </c>
      <c r="K20" s="18">
        <f t="shared" si="0"/>
        <v>5</v>
      </c>
      <c r="L20" s="16">
        <f t="shared" si="7"/>
        <v>1.2</v>
      </c>
      <c r="M20" s="16">
        <f t="shared" si="2"/>
        <v>0</v>
      </c>
      <c r="N20" s="16">
        <v>0</v>
      </c>
      <c r="O20" s="16">
        <f t="shared" si="3"/>
        <v>6.2</v>
      </c>
      <c r="P20" s="33">
        <v>8.9499999999999957</v>
      </c>
      <c r="Q20" s="34">
        <f t="shared" si="4"/>
        <v>15.149999999999995</v>
      </c>
      <c r="R20" s="35">
        <f>VLOOKUP(J19,$W$3:$X$10,2,FALSE)</f>
        <v>0</v>
      </c>
      <c r="S20" s="36">
        <f t="shared" si="6"/>
        <v>15.149999999999995</v>
      </c>
      <c r="T20" s="18"/>
      <c r="U20" s="18"/>
      <c r="V20" s="33"/>
      <c r="W20" s="1"/>
      <c r="X20" s="1"/>
      <c r="Y20" s="1"/>
      <c r="Z20" s="1"/>
      <c r="AA20" s="1"/>
      <c r="AB20" s="1"/>
    </row>
    <row r="21" spans="1:28" s="2" customFormat="1" ht="18.75">
      <c r="A21" s="13">
        <v>116</v>
      </c>
      <c r="B21" s="13">
        <v>2122596917</v>
      </c>
      <c r="C21" s="222" t="s">
        <v>362</v>
      </c>
      <c r="D21" s="222" t="s">
        <v>217</v>
      </c>
      <c r="E21" s="16">
        <v>4</v>
      </c>
      <c r="F21" s="16">
        <v>1</v>
      </c>
      <c r="G21" s="374">
        <v>0</v>
      </c>
      <c r="H21" s="374">
        <v>0</v>
      </c>
      <c r="I21" s="374">
        <v>1</v>
      </c>
      <c r="J21" s="45" t="s">
        <v>173</v>
      </c>
      <c r="K21" s="18">
        <f t="shared" si="0"/>
        <v>5</v>
      </c>
      <c r="L21" s="16">
        <f t="shared" si="7"/>
        <v>1.2</v>
      </c>
      <c r="M21" s="16">
        <f t="shared" si="2"/>
        <v>0.4</v>
      </c>
      <c r="N21" s="16">
        <v>0</v>
      </c>
      <c r="O21" s="16">
        <f t="shared" si="3"/>
        <v>6.6000000000000005</v>
      </c>
      <c r="P21" s="33">
        <v>7.462499999999995</v>
      </c>
      <c r="Q21" s="34">
        <f t="shared" si="4"/>
        <v>14.062499999999996</v>
      </c>
      <c r="R21" s="35">
        <f>VLOOKUP(J21,$W$3:$X$10,2,FALSE)</f>
        <v>9.6875</v>
      </c>
      <c r="S21" s="36">
        <f t="shared" si="6"/>
        <v>4.3749999999999964</v>
      </c>
      <c r="T21" s="18"/>
      <c r="U21" s="18"/>
      <c r="V21" s="48"/>
      <c r="W21" s="1"/>
      <c r="X21" s="1"/>
      <c r="Y21" s="1"/>
      <c r="Z21" s="1"/>
      <c r="AA21" s="1"/>
      <c r="AB21" s="1"/>
    </row>
    <row r="22" spans="1:28" s="2" customFormat="1" ht="18.75">
      <c r="A22" s="13">
        <v>118</v>
      </c>
      <c r="B22" s="13">
        <v>2018112397</v>
      </c>
      <c r="C22" s="222" t="s">
        <v>342</v>
      </c>
      <c r="D22" s="222" t="s">
        <v>290</v>
      </c>
      <c r="E22" s="16">
        <v>0</v>
      </c>
      <c r="F22" s="16">
        <v>0</v>
      </c>
      <c r="G22" s="374">
        <v>0</v>
      </c>
      <c r="H22" s="374">
        <v>0</v>
      </c>
      <c r="I22" s="374">
        <v>0</v>
      </c>
      <c r="J22" s="57" t="s">
        <v>187</v>
      </c>
      <c r="K22" s="18">
        <f t="shared" si="0"/>
        <v>0</v>
      </c>
      <c r="L22" s="16">
        <f t="shared" si="7"/>
        <v>0</v>
      </c>
      <c r="M22" s="16">
        <f t="shared" si="2"/>
        <v>0</v>
      </c>
      <c r="N22" s="16">
        <v>0</v>
      </c>
      <c r="O22" s="16">
        <f t="shared" si="3"/>
        <v>0</v>
      </c>
      <c r="P22" s="33">
        <v>0</v>
      </c>
      <c r="Q22" s="34">
        <f t="shared" si="4"/>
        <v>0</v>
      </c>
      <c r="R22" s="35">
        <f>VLOOKUP(J22,$W$3:$X$10,2,FALSE)</f>
        <v>0</v>
      </c>
      <c r="S22" s="36">
        <f t="shared" si="6"/>
        <v>0</v>
      </c>
      <c r="T22" s="18"/>
      <c r="U22" s="18"/>
      <c r="V22" s="48"/>
      <c r="W22" s="1"/>
      <c r="X22" s="1"/>
      <c r="Y22" s="1"/>
      <c r="Z22" s="1"/>
      <c r="AA22" s="1"/>
      <c r="AB22" s="1"/>
    </row>
    <row r="23" spans="1:28" s="1" customFormat="1" ht="18.75">
      <c r="A23" s="14">
        <v>120</v>
      </c>
      <c r="B23" s="13">
        <v>171422146</v>
      </c>
      <c r="C23" s="222" t="s">
        <v>363</v>
      </c>
      <c r="D23" s="222" t="s">
        <v>246</v>
      </c>
      <c r="E23" s="16">
        <v>0</v>
      </c>
      <c r="F23" s="16">
        <v>0</v>
      </c>
      <c r="G23" s="374">
        <v>0</v>
      </c>
      <c r="H23" s="374">
        <v>0</v>
      </c>
      <c r="I23" s="374">
        <v>0</v>
      </c>
      <c r="J23" s="57" t="s">
        <v>187</v>
      </c>
      <c r="K23" s="18">
        <f t="shared" si="0"/>
        <v>0</v>
      </c>
      <c r="L23" s="16">
        <f t="shared" si="7"/>
        <v>0</v>
      </c>
      <c r="M23" s="16">
        <f t="shared" si="2"/>
        <v>0</v>
      </c>
      <c r="N23" s="16">
        <v>0</v>
      </c>
      <c r="O23" s="16">
        <f t="shared" si="3"/>
        <v>0</v>
      </c>
      <c r="P23" s="33">
        <v>4.899999999999995</v>
      </c>
      <c r="Q23" s="34">
        <f t="shared" si="4"/>
        <v>4.899999999999995</v>
      </c>
      <c r="R23" s="35">
        <f>VLOOKUP(J22,$W$3:$X$10,2,FALSE)</f>
        <v>0</v>
      </c>
      <c r="S23" s="36">
        <f t="shared" si="6"/>
        <v>4.899999999999995</v>
      </c>
      <c r="T23" s="18"/>
      <c r="U23" s="18"/>
      <c r="V23" s="48"/>
    </row>
    <row r="24" spans="1:28" s="1" customFormat="1" ht="18.75">
      <c r="A24" s="14">
        <v>122</v>
      </c>
      <c r="B24" s="13">
        <v>1940099728</v>
      </c>
      <c r="C24" s="223" t="s">
        <v>228</v>
      </c>
      <c r="D24" s="224"/>
      <c r="E24" s="16">
        <v>0</v>
      </c>
      <c r="F24" s="16">
        <v>0</v>
      </c>
      <c r="G24" s="374">
        <v>0</v>
      </c>
      <c r="H24" s="374">
        <v>0</v>
      </c>
      <c r="I24" s="374">
        <v>0</v>
      </c>
      <c r="J24" s="57" t="s">
        <v>187</v>
      </c>
      <c r="K24" s="18">
        <f t="shared" si="0"/>
        <v>0</v>
      </c>
      <c r="L24" s="16">
        <f t="shared" si="7"/>
        <v>0</v>
      </c>
      <c r="M24" s="16">
        <f t="shared" si="2"/>
        <v>0</v>
      </c>
      <c r="N24" s="16">
        <v>0</v>
      </c>
      <c r="O24" s="16">
        <f t="shared" si="3"/>
        <v>0</v>
      </c>
      <c r="P24" s="33">
        <v>0.4</v>
      </c>
      <c r="Q24" s="34">
        <f t="shared" si="4"/>
        <v>0.4</v>
      </c>
      <c r="R24" s="35">
        <f t="shared" ref="R24:R53" si="8">VLOOKUP(J24,$W$3:$X$10,2,FALSE)</f>
        <v>0</v>
      </c>
      <c r="S24" s="36">
        <f t="shared" si="6"/>
        <v>0.4</v>
      </c>
      <c r="T24" s="18"/>
      <c r="U24" s="18"/>
      <c r="V24" s="47"/>
    </row>
    <row r="25" spans="1:28" s="1" customFormat="1" ht="18.75">
      <c r="A25" s="13">
        <v>127</v>
      </c>
      <c r="B25" s="13">
        <v>615908706</v>
      </c>
      <c r="C25" s="222" t="s">
        <v>364</v>
      </c>
      <c r="D25" s="224" t="s">
        <v>240</v>
      </c>
      <c r="E25" s="16">
        <v>0</v>
      </c>
      <c r="F25" s="16">
        <v>0</v>
      </c>
      <c r="G25" s="374">
        <v>0</v>
      </c>
      <c r="H25" s="374">
        <v>0</v>
      </c>
      <c r="I25" s="374">
        <v>0</v>
      </c>
      <c r="J25" s="57" t="s">
        <v>187</v>
      </c>
      <c r="K25" s="18">
        <f t="shared" si="0"/>
        <v>0</v>
      </c>
      <c r="L25" s="16">
        <f t="shared" si="7"/>
        <v>0</v>
      </c>
      <c r="M25" s="16">
        <f t="shared" si="2"/>
        <v>0</v>
      </c>
      <c r="N25" s="16">
        <v>0</v>
      </c>
      <c r="O25" s="16">
        <f t="shared" si="3"/>
        <v>0</v>
      </c>
      <c r="P25" s="33">
        <v>0</v>
      </c>
      <c r="Q25" s="34">
        <f t="shared" si="4"/>
        <v>0</v>
      </c>
      <c r="R25" s="35">
        <f t="shared" si="8"/>
        <v>0</v>
      </c>
      <c r="S25" s="36">
        <f t="shared" si="6"/>
        <v>0</v>
      </c>
      <c r="T25" s="18"/>
      <c r="U25" s="18"/>
      <c r="V25" s="47"/>
    </row>
    <row r="26" spans="1:28" s="1" customFormat="1" ht="18.75" customHeight="1">
      <c r="A26" s="13">
        <v>128</v>
      </c>
      <c r="B26" s="13">
        <v>1214614935</v>
      </c>
      <c r="C26" s="222" t="s">
        <v>365</v>
      </c>
      <c r="D26" s="336" t="s">
        <v>257</v>
      </c>
      <c r="E26" s="16">
        <v>4</v>
      </c>
      <c r="F26" s="16">
        <v>1</v>
      </c>
      <c r="G26" s="374">
        <v>0</v>
      </c>
      <c r="H26" s="374">
        <v>1</v>
      </c>
      <c r="I26" s="374">
        <v>1</v>
      </c>
      <c r="J26" s="43" t="s">
        <v>166</v>
      </c>
      <c r="K26" s="18">
        <f t="shared" si="0"/>
        <v>5</v>
      </c>
      <c r="L26" s="16">
        <f t="shared" si="7"/>
        <v>1.2</v>
      </c>
      <c r="M26" s="16">
        <f t="shared" si="2"/>
        <v>0.8</v>
      </c>
      <c r="N26" s="16">
        <v>0</v>
      </c>
      <c r="O26" s="16">
        <f t="shared" si="3"/>
        <v>7</v>
      </c>
      <c r="P26" s="33">
        <v>9.1994999999999933</v>
      </c>
      <c r="Q26" s="34">
        <f t="shared" si="4"/>
        <v>16.199499999999993</v>
      </c>
      <c r="R26" s="35">
        <f t="shared" si="8"/>
        <v>11.875</v>
      </c>
      <c r="S26" s="36">
        <f t="shared" si="6"/>
        <v>4.3244999999999933</v>
      </c>
      <c r="T26" s="18"/>
      <c r="U26" s="18"/>
      <c r="V26" s="47"/>
    </row>
    <row r="27" spans="1:28" s="1" customFormat="1" ht="18.75">
      <c r="A27" s="13">
        <v>130</v>
      </c>
      <c r="B27" s="13">
        <v>1957463045</v>
      </c>
      <c r="C27" s="222" t="s">
        <v>409</v>
      </c>
      <c r="D27" s="222" t="s">
        <v>238</v>
      </c>
      <c r="E27" s="16">
        <v>0</v>
      </c>
      <c r="F27" s="16">
        <v>0</v>
      </c>
      <c r="G27" s="374">
        <v>0</v>
      </c>
      <c r="H27" s="374">
        <v>0</v>
      </c>
      <c r="I27" s="374">
        <v>0</v>
      </c>
      <c r="J27" s="57" t="s">
        <v>187</v>
      </c>
      <c r="K27" s="18">
        <f t="shared" si="0"/>
        <v>0</v>
      </c>
      <c r="L27" s="16">
        <f t="shared" si="7"/>
        <v>0</v>
      </c>
      <c r="M27" s="16">
        <f t="shared" si="2"/>
        <v>0</v>
      </c>
      <c r="N27" s="16">
        <v>0</v>
      </c>
      <c r="O27" s="16">
        <f t="shared" si="3"/>
        <v>0</v>
      </c>
      <c r="P27" s="33">
        <v>5.8500000000000023</v>
      </c>
      <c r="Q27" s="34">
        <f t="shared" si="4"/>
        <v>5.8500000000000023</v>
      </c>
      <c r="R27" s="35">
        <f t="shared" si="8"/>
        <v>0</v>
      </c>
      <c r="S27" s="36">
        <f t="shared" si="6"/>
        <v>5.8500000000000023</v>
      </c>
      <c r="T27" s="18"/>
      <c r="U27" s="18"/>
      <c r="V27" s="47"/>
    </row>
    <row r="28" spans="1:28" s="1" customFormat="1" ht="18.75">
      <c r="A28" s="13">
        <v>138</v>
      </c>
      <c r="B28" s="13">
        <v>1440730282</v>
      </c>
      <c r="C28" s="222" t="s">
        <v>366</v>
      </c>
      <c r="D28" s="222" t="s">
        <v>258</v>
      </c>
      <c r="E28" s="16">
        <v>0</v>
      </c>
      <c r="F28" s="16">
        <v>0</v>
      </c>
      <c r="G28" s="374">
        <v>0</v>
      </c>
      <c r="H28" s="374">
        <v>0</v>
      </c>
      <c r="I28" s="374">
        <v>0</v>
      </c>
      <c r="J28" s="57" t="s">
        <v>187</v>
      </c>
      <c r="K28" s="18">
        <f t="shared" si="0"/>
        <v>0</v>
      </c>
      <c r="L28" s="16">
        <f t="shared" si="7"/>
        <v>0</v>
      </c>
      <c r="M28" s="16">
        <f t="shared" si="2"/>
        <v>0</v>
      </c>
      <c r="N28" s="16">
        <v>0</v>
      </c>
      <c r="O28" s="16">
        <f t="shared" si="3"/>
        <v>0</v>
      </c>
      <c r="P28" s="33">
        <v>9.6000000000000014</v>
      </c>
      <c r="Q28" s="34">
        <f t="shared" si="4"/>
        <v>9.6000000000000014</v>
      </c>
      <c r="R28" s="35">
        <f t="shared" si="8"/>
        <v>0</v>
      </c>
      <c r="S28" s="36">
        <f t="shared" si="6"/>
        <v>9.6000000000000014</v>
      </c>
      <c r="T28" s="18"/>
      <c r="U28" s="18"/>
      <c r="V28" s="47"/>
    </row>
    <row r="29" spans="1:28" s="2" customFormat="1" ht="18.75">
      <c r="A29" s="13">
        <v>141</v>
      </c>
      <c r="B29" s="13">
        <v>1190305158</v>
      </c>
      <c r="C29" s="222" t="s">
        <v>261</v>
      </c>
      <c r="D29" s="224"/>
      <c r="E29" s="16">
        <v>3</v>
      </c>
      <c r="F29" s="16">
        <v>0</v>
      </c>
      <c r="G29" s="374">
        <v>0</v>
      </c>
      <c r="H29" s="374">
        <v>0</v>
      </c>
      <c r="I29" s="374">
        <v>0</v>
      </c>
      <c r="J29" s="23" t="s">
        <v>175</v>
      </c>
      <c r="K29" s="18">
        <f t="shared" si="0"/>
        <v>3.5</v>
      </c>
      <c r="L29" s="16">
        <f t="shared" si="7"/>
        <v>0</v>
      </c>
      <c r="M29" s="16">
        <f t="shared" si="2"/>
        <v>0</v>
      </c>
      <c r="N29" s="16">
        <v>0</v>
      </c>
      <c r="O29" s="16">
        <f t="shared" si="3"/>
        <v>3.5</v>
      </c>
      <c r="P29" s="33">
        <v>2.4499999999999957</v>
      </c>
      <c r="Q29" s="34">
        <f t="shared" si="4"/>
        <v>5.9499999999999957</v>
      </c>
      <c r="R29" s="35">
        <f t="shared" si="8"/>
        <v>7.5</v>
      </c>
      <c r="S29" s="36">
        <f t="shared" si="6"/>
        <v>-1.5500000000000043</v>
      </c>
      <c r="T29" s="18"/>
      <c r="U29" s="18"/>
      <c r="V29" s="47"/>
      <c r="W29" s="1"/>
      <c r="X29" s="1"/>
      <c r="Y29" s="1"/>
      <c r="Z29" s="1"/>
      <c r="AA29" s="1"/>
      <c r="AB29" s="1"/>
    </row>
    <row r="30" spans="1:28" s="2" customFormat="1" ht="18.75">
      <c r="A30" s="13">
        <v>143</v>
      </c>
      <c r="B30" s="13">
        <v>1963007427</v>
      </c>
      <c r="C30" s="222" t="s">
        <v>367</v>
      </c>
      <c r="D30" s="222" t="s">
        <v>270</v>
      </c>
      <c r="E30" s="16">
        <v>0</v>
      </c>
      <c r="F30" s="16">
        <v>0</v>
      </c>
      <c r="G30" s="374">
        <v>0</v>
      </c>
      <c r="H30" s="374">
        <v>0</v>
      </c>
      <c r="I30" s="374">
        <v>0</v>
      </c>
      <c r="J30" s="57" t="s">
        <v>187</v>
      </c>
      <c r="K30" s="18">
        <f t="shared" si="0"/>
        <v>0</v>
      </c>
      <c r="L30" s="16">
        <f t="shared" si="7"/>
        <v>0</v>
      </c>
      <c r="M30" s="16">
        <f t="shared" si="2"/>
        <v>0</v>
      </c>
      <c r="N30" s="16">
        <v>0</v>
      </c>
      <c r="O30" s="16">
        <f t="shared" si="3"/>
        <v>0</v>
      </c>
      <c r="P30" s="33">
        <v>3.3374999999999995</v>
      </c>
      <c r="Q30" s="34">
        <f t="shared" si="4"/>
        <v>3.3374999999999995</v>
      </c>
      <c r="R30" s="35">
        <f t="shared" si="8"/>
        <v>0</v>
      </c>
      <c r="S30" s="36">
        <f t="shared" si="6"/>
        <v>3.3374999999999995</v>
      </c>
      <c r="T30" s="18"/>
      <c r="U30" s="18"/>
      <c r="V30" s="47"/>
      <c r="W30" s="1"/>
      <c r="X30" s="1"/>
      <c r="Y30" s="1"/>
      <c r="Z30" s="1"/>
      <c r="AA30" s="1"/>
      <c r="AB30" s="1"/>
    </row>
    <row r="31" spans="1:28" s="2" customFormat="1" ht="18.75">
      <c r="A31" s="13">
        <v>144</v>
      </c>
      <c r="B31" s="13">
        <v>1763923855</v>
      </c>
      <c r="C31" s="222" t="s">
        <v>269</v>
      </c>
      <c r="D31" s="224"/>
      <c r="E31" s="16">
        <v>0</v>
      </c>
      <c r="F31" s="16">
        <v>0</v>
      </c>
      <c r="G31" s="374">
        <v>0</v>
      </c>
      <c r="H31" s="374">
        <v>0</v>
      </c>
      <c r="I31" s="374">
        <v>0</v>
      </c>
      <c r="J31" s="57" t="s">
        <v>187</v>
      </c>
      <c r="K31" s="18">
        <f t="shared" si="0"/>
        <v>0</v>
      </c>
      <c r="L31" s="16">
        <f t="shared" si="7"/>
        <v>0</v>
      </c>
      <c r="M31" s="16">
        <f t="shared" si="2"/>
        <v>0</v>
      </c>
      <c r="N31" s="16">
        <v>0</v>
      </c>
      <c r="O31" s="16">
        <f t="shared" si="3"/>
        <v>0</v>
      </c>
      <c r="P31" s="33">
        <v>6.8</v>
      </c>
      <c r="Q31" s="34">
        <f t="shared" si="4"/>
        <v>6.8</v>
      </c>
      <c r="R31" s="35">
        <f t="shared" si="8"/>
        <v>0</v>
      </c>
      <c r="S31" s="36">
        <f t="shared" si="6"/>
        <v>6.8</v>
      </c>
      <c r="T31" s="4"/>
      <c r="U31" s="4"/>
      <c r="V31" s="4"/>
      <c r="W31" s="1"/>
      <c r="X31" s="1"/>
      <c r="Y31" s="1"/>
      <c r="Z31" s="1"/>
      <c r="AA31" s="1"/>
      <c r="AB31" s="1"/>
    </row>
    <row r="32" spans="1:28" s="2" customFormat="1" ht="18.75">
      <c r="A32" s="13">
        <v>148</v>
      </c>
      <c r="B32" s="13">
        <v>1579518877</v>
      </c>
      <c r="C32" s="222" t="s">
        <v>274</v>
      </c>
      <c r="D32" s="224"/>
      <c r="E32" s="16">
        <v>0</v>
      </c>
      <c r="F32" s="16">
        <v>0</v>
      </c>
      <c r="G32" s="374">
        <v>0</v>
      </c>
      <c r="H32" s="374">
        <v>0</v>
      </c>
      <c r="I32" s="374">
        <v>0</v>
      </c>
      <c r="J32" s="57" t="s">
        <v>187</v>
      </c>
      <c r="K32" s="18">
        <f t="shared" si="0"/>
        <v>0</v>
      </c>
      <c r="L32" s="16">
        <f t="shared" si="7"/>
        <v>0</v>
      </c>
      <c r="M32" s="16">
        <f t="shared" si="2"/>
        <v>0</v>
      </c>
      <c r="N32" s="16">
        <v>0</v>
      </c>
      <c r="O32" s="16">
        <f t="shared" si="3"/>
        <v>0</v>
      </c>
      <c r="P32" s="33">
        <v>6.4499999999999993</v>
      </c>
      <c r="Q32" s="34">
        <f t="shared" si="4"/>
        <v>6.4499999999999993</v>
      </c>
      <c r="R32" s="35">
        <f t="shared" si="8"/>
        <v>0</v>
      </c>
      <c r="S32" s="36">
        <f t="shared" si="6"/>
        <v>6.4499999999999993</v>
      </c>
      <c r="T32" s="4"/>
      <c r="U32" s="4"/>
      <c r="V32" s="4"/>
      <c r="W32" s="1"/>
      <c r="X32" s="1"/>
      <c r="Y32" s="1"/>
      <c r="Z32" s="1"/>
      <c r="AA32" s="1"/>
      <c r="AB32" s="1"/>
    </row>
    <row r="33" spans="1:28" s="2" customFormat="1" ht="18.75">
      <c r="A33" s="13">
        <v>152</v>
      </c>
      <c r="B33" s="13">
        <v>808637979</v>
      </c>
      <c r="C33" s="222" t="s">
        <v>288</v>
      </c>
      <c r="D33" s="222" t="s">
        <v>277</v>
      </c>
      <c r="E33" s="16">
        <v>0</v>
      </c>
      <c r="F33" s="16">
        <v>0</v>
      </c>
      <c r="G33" s="374">
        <v>0</v>
      </c>
      <c r="H33" s="374">
        <v>0</v>
      </c>
      <c r="I33" s="374">
        <v>0</v>
      </c>
      <c r="J33" s="57" t="s">
        <v>187</v>
      </c>
      <c r="K33" s="18">
        <f t="shared" si="0"/>
        <v>0</v>
      </c>
      <c r="L33" s="16">
        <f t="shared" si="7"/>
        <v>0</v>
      </c>
      <c r="M33" s="16">
        <f t="shared" si="2"/>
        <v>0</v>
      </c>
      <c r="N33" s="16">
        <v>0</v>
      </c>
      <c r="O33" s="16">
        <f t="shared" si="3"/>
        <v>0</v>
      </c>
      <c r="P33" s="33">
        <v>6.34</v>
      </c>
      <c r="Q33" s="34">
        <f t="shared" si="4"/>
        <v>6.34</v>
      </c>
      <c r="R33" s="35">
        <f t="shared" si="8"/>
        <v>0</v>
      </c>
      <c r="S33" s="36">
        <f t="shared" si="6"/>
        <v>6.34</v>
      </c>
      <c r="T33" s="4"/>
      <c r="U33" s="4"/>
      <c r="V33" s="4"/>
      <c r="W33" s="1"/>
      <c r="X33" s="1"/>
      <c r="Y33" s="1"/>
      <c r="Z33" s="1"/>
      <c r="AA33" s="1"/>
      <c r="AB33" s="1"/>
    </row>
    <row r="34" spans="1:28" s="2" customFormat="1" ht="18.75">
      <c r="A34" s="13">
        <v>155</v>
      </c>
      <c r="B34" s="13">
        <v>1532576874</v>
      </c>
      <c r="C34" s="222" t="s">
        <v>368</v>
      </c>
      <c r="D34" s="222" t="s">
        <v>283</v>
      </c>
      <c r="E34" s="16">
        <v>0</v>
      </c>
      <c r="F34" s="16">
        <v>0</v>
      </c>
      <c r="G34" s="374">
        <v>0</v>
      </c>
      <c r="H34" s="374">
        <v>0</v>
      </c>
      <c r="I34" s="374">
        <v>0</v>
      </c>
      <c r="J34" s="57" t="s">
        <v>187</v>
      </c>
      <c r="K34" s="18">
        <f t="shared" si="0"/>
        <v>0</v>
      </c>
      <c r="L34" s="16">
        <f t="shared" si="7"/>
        <v>0</v>
      </c>
      <c r="M34" s="16">
        <f t="shared" si="2"/>
        <v>0</v>
      </c>
      <c r="N34" s="16">
        <v>0</v>
      </c>
      <c r="O34" s="16">
        <f t="shared" si="3"/>
        <v>0</v>
      </c>
      <c r="P34" s="33">
        <v>0</v>
      </c>
      <c r="Q34" s="34">
        <f t="shared" si="4"/>
        <v>0</v>
      </c>
      <c r="R34" s="35">
        <f t="shared" si="8"/>
        <v>0</v>
      </c>
      <c r="S34" s="36">
        <f t="shared" si="6"/>
        <v>0</v>
      </c>
      <c r="T34" s="4"/>
      <c r="U34" s="4"/>
      <c r="V34" s="4"/>
      <c r="W34" s="1"/>
      <c r="X34" s="1"/>
      <c r="Y34" s="1"/>
      <c r="Z34" s="1"/>
      <c r="AA34" s="1"/>
      <c r="AB34" s="1"/>
    </row>
    <row r="35" spans="1:28" s="2" customFormat="1" ht="18.75">
      <c r="A35" s="13">
        <v>156</v>
      </c>
      <c r="B35" s="13">
        <v>1754610165</v>
      </c>
      <c r="C35" s="222" t="s">
        <v>369</v>
      </c>
      <c r="D35" s="222"/>
      <c r="E35" s="16">
        <v>4</v>
      </c>
      <c r="F35" s="16">
        <v>1</v>
      </c>
      <c r="G35" s="374">
        <v>0</v>
      </c>
      <c r="H35" s="374">
        <v>0</v>
      </c>
      <c r="I35" s="374">
        <v>0</v>
      </c>
      <c r="J35" s="45" t="s">
        <v>173</v>
      </c>
      <c r="K35" s="18">
        <f t="shared" si="0"/>
        <v>5</v>
      </c>
      <c r="L35" s="16">
        <f t="shared" si="7"/>
        <v>1.2</v>
      </c>
      <c r="M35" s="16">
        <f t="shared" si="2"/>
        <v>0</v>
      </c>
      <c r="N35" s="16">
        <v>0</v>
      </c>
      <c r="O35" s="16">
        <f t="shared" si="3"/>
        <v>6.2</v>
      </c>
      <c r="P35" s="33">
        <v>8.3800161290322492</v>
      </c>
      <c r="Q35" s="34">
        <f t="shared" si="4"/>
        <v>14.580016129032249</v>
      </c>
      <c r="R35" s="35">
        <f t="shared" si="8"/>
        <v>9.6875</v>
      </c>
      <c r="S35" s="36">
        <f t="shared" si="6"/>
        <v>4.8925161290322485</v>
      </c>
      <c r="T35" s="4"/>
      <c r="U35" s="4"/>
      <c r="V35" s="4"/>
      <c r="W35" s="1"/>
      <c r="X35" s="1"/>
      <c r="Y35" s="1"/>
      <c r="Z35" s="1"/>
      <c r="AA35" s="1"/>
      <c r="AB35" s="1"/>
    </row>
    <row r="36" spans="1:28" s="2" customFormat="1" ht="18.75">
      <c r="A36" s="13">
        <v>164</v>
      </c>
      <c r="B36" s="13">
        <v>1005320430</v>
      </c>
      <c r="C36" s="222" t="s">
        <v>294</v>
      </c>
      <c r="D36" s="335"/>
      <c r="E36" s="16">
        <v>0</v>
      </c>
      <c r="F36" s="16">
        <v>0</v>
      </c>
      <c r="G36" s="374">
        <v>0</v>
      </c>
      <c r="H36" s="374">
        <v>0</v>
      </c>
      <c r="I36" s="374">
        <v>0</v>
      </c>
      <c r="J36" s="57" t="s">
        <v>187</v>
      </c>
      <c r="K36" s="18">
        <f t="shared" si="0"/>
        <v>0</v>
      </c>
      <c r="L36" s="16">
        <f t="shared" si="7"/>
        <v>0</v>
      </c>
      <c r="M36" s="16">
        <f t="shared" si="2"/>
        <v>0</v>
      </c>
      <c r="N36" s="16">
        <v>0</v>
      </c>
      <c r="O36" s="16">
        <f t="shared" si="3"/>
        <v>0</v>
      </c>
      <c r="P36" s="33">
        <v>0</v>
      </c>
      <c r="Q36" s="34">
        <f t="shared" si="4"/>
        <v>0</v>
      </c>
      <c r="R36" s="35">
        <f t="shared" si="8"/>
        <v>0</v>
      </c>
      <c r="S36" s="36">
        <f t="shared" si="6"/>
        <v>0</v>
      </c>
      <c r="T36" s="4"/>
      <c r="U36" s="4"/>
      <c r="V36" s="4"/>
      <c r="W36" s="1"/>
      <c r="X36" s="1"/>
      <c r="Y36" s="1"/>
      <c r="Z36" s="1"/>
      <c r="AA36" s="1"/>
      <c r="AB36" s="1"/>
    </row>
    <row r="37" spans="1:28" s="1" customFormat="1" ht="18.75">
      <c r="A37" s="13">
        <v>167</v>
      </c>
      <c r="B37" s="13">
        <v>1173807161</v>
      </c>
      <c r="C37" s="222" t="s">
        <v>324</v>
      </c>
      <c r="D37" s="335"/>
      <c r="E37" s="16">
        <v>0</v>
      </c>
      <c r="F37" s="16">
        <v>1</v>
      </c>
      <c r="G37" s="374">
        <v>0</v>
      </c>
      <c r="H37" s="374">
        <v>0</v>
      </c>
      <c r="I37" s="374">
        <v>0</v>
      </c>
      <c r="J37" s="57" t="s">
        <v>187</v>
      </c>
      <c r="K37" s="18">
        <f t="shared" ref="K37:K68" si="9">E37+IF(E37&gt;2,(E37-2)*0.5,0)</f>
        <v>0</v>
      </c>
      <c r="L37" s="16">
        <f t="shared" si="7"/>
        <v>1.2</v>
      </c>
      <c r="M37" s="16">
        <f t="shared" ref="M37:M68" si="10">SUM(G37:I37)*$X$18</f>
        <v>0</v>
      </c>
      <c r="N37" s="16">
        <v>0</v>
      </c>
      <c r="O37" s="16">
        <f t="shared" ref="O37:O68" si="11">SUM(L37+K37+N37+M37)</f>
        <v>1.2</v>
      </c>
      <c r="P37" s="33">
        <v>8.7499999999999929</v>
      </c>
      <c r="Q37" s="34">
        <f t="shared" ref="Q37:Q68" si="12">O37+P37</f>
        <v>9.9499999999999922</v>
      </c>
      <c r="R37" s="35">
        <f t="shared" si="8"/>
        <v>0</v>
      </c>
      <c r="S37" s="36">
        <f t="shared" ref="S37:S68" si="13">Q37-R37</f>
        <v>9.9499999999999922</v>
      </c>
      <c r="T37" s="4"/>
      <c r="U37" s="4"/>
      <c r="V37" s="4"/>
    </row>
    <row r="38" spans="1:28" s="2" customFormat="1" ht="18.75">
      <c r="A38" s="13">
        <v>169</v>
      </c>
      <c r="B38" s="13">
        <v>1280938546</v>
      </c>
      <c r="C38" s="222" t="s">
        <v>370</v>
      </c>
      <c r="D38" s="335"/>
      <c r="E38" s="16">
        <v>0</v>
      </c>
      <c r="F38" s="16">
        <v>0</v>
      </c>
      <c r="G38" s="374">
        <v>0</v>
      </c>
      <c r="H38" s="374">
        <v>0</v>
      </c>
      <c r="I38" s="374">
        <v>0</v>
      </c>
      <c r="J38" s="57" t="s">
        <v>187</v>
      </c>
      <c r="K38" s="18">
        <f t="shared" si="9"/>
        <v>0</v>
      </c>
      <c r="L38" s="16">
        <f t="shared" si="7"/>
        <v>0</v>
      </c>
      <c r="M38" s="16">
        <f t="shared" si="10"/>
        <v>0</v>
      </c>
      <c r="N38" s="16">
        <v>0</v>
      </c>
      <c r="O38" s="16">
        <f t="shared" si="11"/>
        <v>0</v>
      </c>
      <c r="P38" s="33">
        <v>0</v>
      </c>
      <c r="Q38" s="34">
        <f t="shared" si="12"/>
        <v>0</v>
      </c>
      <c r="R38" s="35">
        <f t="shared" si="8"/>
        <v>0</v>
      </c>
      <c r="S38" s="36">
        <f t="shared" si="13"/>
        <v>0</v>
      </c>
      <c r="T38" s="4"/>
      <c r="U38" s="4"/>
      <c r="V38" s="4"/>
      <c r="W38" s="1"/>
      <c r="X38" s="1"/>
      <c r="Y38" s="1"/>
      <c r="Z38" s="1"/>
      <c r="AA38" s="1"/>
      <c r="AB38" s="1"/>
    </row>
    <row r="39" spans="1:28" s="3" customFormat="1" ht="18.75">
      <c r="A39" s="13">
        <v>170</v>
      </c>
      <c r="B39" s="13">
        <v>1659068972</v>
      </c>
      <c r="C39" s="222" t="s">
        <v>320</v>
      </c>
      <c r="D39" s="334"/>
      <c r="E39" s="16">
        <v>0</v>
      </c>
      <c r="F39" s="16">
        <v>0</v>
      </c>
      <c r="G39" s="374">
        <v>0</v>
      </c>
      <c r="H39" s="374">
        <v>0</v>
      </c>
      <c r="I39" s="374">
        <v>0</v>
      </c>
      <c r="J39" s="57" t="s">
        <v>187</v>
      </c>
      <c r="K39" s="18">
        <f t="shared" si="9"/>
        <v>0</v>
      </c>
      <c r="L39" s="16">
        <f t="shared" si="7"/>
        <v>0</v>
      </c>
      <c r="M39" s="16">
        <f t="shared" si="10"/>
        <v>0</v>
      </c>
      <c r="N39" s="16">
        <v>0</v>
      </c>
      <c r="O39" s="16">
        <f t="shared" si="11"/>
        <v>0</v>
      </c>
      <c r="P39" s="33">
        <v>0</v>
      </c>
      <c r="Q39" s="34">
        <f t="shared" si="12"/>
        <v>0</v>
      </c>
      <c r="R39" s="35">
        <f t="shared" si="8"/>
        <v>0</v>
      </c>
      <c r="S39" s="36">
        <f t="shared" si="13"/>
        <v>0</v>
      </c>
      <c r="T39" s="4"/>
      <c r="U39" s="4"/>
      <c r="V39" s="4"/>
    </row>
    <row r="40" spans="1:28" ht="18.75">
      <c r="A40" s="13">
        <v>172</v>
      </c>
      <c r="B40" s="13">
        <v>724061220</v>
      </c>
      <c r="C40" s="222" t="s">
        <v>371</v>
      </c>
      <c r="D40" s="287" t="s">
        <v>330</v>
      </c>
      <c r="E40" s="16">
        <v>4</v>
      </c>
      <c r="F40" s="16">
        <v>1</v>
      </c>
      <c r="G40" s="374">
        <v>0</v>
      </c>
      <c r="H40" s="374">
        <v>0</v>
      </c>
      <c r="I40" s="374">
        <v>0</v>
      </c>
      <c r="J40" s="23" t="s">
        <v>175</v>
      </c>
      <c r="K40" s="18">
        <f t="shared" si="9"/>
        <v>5</v>
      </c>
      <c r="L40" s="16">
        <f t="shared" si="7"/>
        <v>1.2</v>
      </c>
      <c r="M40" s="16">
        <f t="shared" si="10"/>
        <v>0</v>
      </c>
      <c r="N40" s="16">
        <v>0</v>
      </c>
      <c r="O40" s="16">
        <f t="shared" si="11"/>
        <v>6.2</v>
      </c>
      <c r="P40" s="33">
        <v>-1.1749999999999998</v>
      </c>
      <c r="Q40" s="34">
        <f t="shared" si="12"/>
        <v>5.0250000000000004</v>
      </c>
      <c r="R40" s="35">
        <f t="shared" si="8"/>
        <v>7.5</v>
      </c>
      <c r="S40" s="36">
        <f t="shared" si="13"/>
        <v>-2.4749999999999996</v>
      </c>
      <c r="T40" s="4"/>
      <c r="U40" s="4"/>
      <c r="V40" s="4"/>
    </row>
    <row r="41" spans="1:28" ht="18.75">
      <c r="A41" s="13">
        <v>173</v>
      </c>
      <c r="B41" s="13">
        <v>1106175185</v>
      </c>
      <c r="C41" s="222" t="s">
        <v>329</v>
      </c>
      <c r="D41" s="334"/>
      <c r="E41" s="16">
        <v>0</v>
      </c>
      <c r="F41" s="16">
        <v>0</v>
      </c>
      <c r="G41" s="374">
        <v>0</v>
      </c>
      <c r="H41" s="374">
        <v>0</v>
      </c>
      <c r="I41" s="374">
        <v>0</v>
      </c>
      <c r="J41" s="57" t="s">
        <v>187</v>
      </c>
      <c r="K41" s="18">
        <f t="shared" si="9"/>
        <v>0</v>
      </c>
      <c r="L41" s="16">
        <f t="shared" si="7"/>
        <v>0</v>
      </c>
      <c r="M41" s="16">
        <f t="shared" si="10"/>
        <v>0</v>
      </c>
      <c r="N41" s="16">
        <v>0</v>
      </c>
      <c r="O41" s="16">
        <f t="shared" si="11"/>
        <v>0</v>
      </c>
      <c r="P41" s="33">
        <v>0</v>
      </c>
      <c r="Q41" s="34">
        <f t="shared" si="12"/>
        <v>0</v>
      </c>
      <c r="R41" s="35">
        <f t="shared" si="8"/>
        <v>0</v>
      </c>
      <c r="S41" s="36">
        <f t="shared" si="13"/>
        <v>0</v>
      </c>
      <c r="T41" s="4"/>
      <c r="U41" s="4"/>
      <c r="V41" s="4"/>
    </row>
    <row r="42" spans="1:28" ht="18.75">
      <c r="A42" s="13">
        <v>174</v>
      </c>
      <c r="B42" s="13">
        <v>775720958</v>
      </c>
      <c r="C42" s="222" t="s">
        <v>397</v>
      </c>
      <c r="D42" s="222" t="s">
        <v>327</v>
      </c>
      <c r="E42" s="16">
        <v>4</v>
      </c>
      <c r="F42" s="16">
        <v>1</v>
      </c>
      <c r="G42" s="374">
        <v>0</v>
      </c>
      <c r="H42" s="374">
        <v>0</v>
      </c>
      <c r="I42" s="374">
        <v>0</v>
      </c>
      <c r="J42" s="23" t="s">
        <v>175</v>
      </c>
      <c r="K42" s="18">
        <f t="shared" si="9"/>
        <v>5</v>
      </c>
      <c r="L42" s="16">
        <f t="shared" si="7"/>
        <v>1.2</v>
      </c>
      <c r="M42" s="16">
        <f t="shared" si="10"/>
        <v>0</v>
      </c>
      <c r="N42" s="16">
        <v>0</v>
      </c>
      <c r="O42" s="16">
        <f t="shared" si="11"/>
        <v>6.2</v>
      </c>
      <c r="P42" s="33">
        <v>6.6999999999999922</v>
      </c>
      <c r="Q42" s="34">
        <f t="shared" si="12"/>
        <v>12.899999999999991</v>
      </c>
      <c r="R42" s="35">
        <f t="shared" si="8"/>
        <v>7.5</v>
      </c>
      <c r="S42" s="36">
        <f t="shared" si="13"/>
        <v>5.3999999999999915</v>
      </c>
      <c r="T42" s="4"/>
      <c r="U42" s="4"/>
      <c r="V42" s="4"/>
    </row>
    <row r="43" spans="1:28" ht="18.75">
      <c r="A43" s="13">
        <v>176</v>
      </c>
      <c r="B43" s="13">
        <v>128748910</v>
      </c>
      <c r="C43" s="222" t="s">
        <v>328</v>
      </c>
      <c r="D43" s="334"/>
      <c r="E43" s="16">
        <v>0</v>
      </c>
      <c r="F43" s="16">
        <v>0</v>
      </c>
      <c r="G43" s="374">
        <v>0</v>
      </c>
      <c r="H43" s="374">
        <v>0</v>
      </c>
      <c r="I43" s="374">
        <v>0</v>
      </c>
      <c r="J43" s="57" t="s">
        <v>187</v>
      </c>
      <c r="K43" s="18">
        <f t="shared" si="9"/>
        <v>0</v>
      </c>
      <c r="L43" s="16">
        <f t="shared" si="7"/>
        <v>0</v>
      </c>
      <c r="M43" s="16">
        <f t="shared" si="10"/>
        <v>0</v>
      </c>
      <c r="N43" s="16">
        <v>0</v>
      </c>
      <c r="O43" s="16">
        <f t="shared" si="11"/>
        <v>0</v>
      </c>
      <c r="P43" s="33">
        <v>0</v>
      </c>
      <c r="Q43" s="34">
        <f t="shared" si="12"/>
        <v>0</v>
      </c>
      <c r="R43" s="35">
        <f t="shared" si="8"/>
        <v>0</v>
      </c>
      <c r="S43" s="36">
        <f t="shared" si="13"/>
        <v>0</v>
      </c>
      <c r="T43" s="4"/>
      <c r="U43" s="4"/>
      <c r="V43" s="4"/>
    </row>
    <row r="44" spans="1:28" ht="18.75">
      <c r="A44" s="13">
        <v>178</v>
      </c>
      <c r="B44" s="13">
        <v>1059185275</v>
      </c>
      <c r="C44" s="222" t="s">
        <v>372</v>
      </c>
      <c r="D44" s="334"/>
      <c r="E44" s="16">
        <v>4</v>
      </c>
      <c r="F44" s="16">
        <v>1</v>
      </c>
      <c r="G44" s="374">
        <v>0</v>
      </c>
      <c r="H44" s="374">
        <v>1</v>
      </c>
      <c r="I44" s="374">
        <v>1</v>
      </c>
      <c r="J44" s="43" t="s">
        <v>166</v>
      </c>
      <c r="K44" s="18">
        <f t="shared" si="9"/>
        <v>5</v>
      </c>
      <c r="L44" s="16">
        <f t="shared" si="7"/>
        <v>1.2</v>
      </c>
      <c r="M44" s="16">
        <f t="shared" si="10"/>
        <v>0.8</v>
      </c>
      <c r="N44" s="16">
        <v>0</v>
      </c>
      <c r="O44" s="16">
        <f t="shared" si="11"/>
        <v>7</v>
      </c>
      <c r="P44" s="33">
        <v>9.4749999999999943</v>
      </c>
      <c r="Q44" s="34">
        <f t="shared" si="12"/>
        <v>16.474999999999994</v>
      </c>
      <c r="R44" s="35">
        <f t="shared" si="8"/>
        <v>11.875</v>
      </c>
      <c r="S44" s="36">
        <f t="shared" si="13"/>
        <v>4.5999999999999943</v>
      </c>
      <c r="T44" s="4"/>
      <c r="U44" s="4"/>
      <c r="V44" s="4"/>
    </row>
    <row r="45" spans="1:28" ht="18.75">
      <c r="A45" s="13">
        <v>179</v>
      </c>
      <c r="B45" s="13">
        <v>1412638269</v>
      </c>
      <c r="C45" s="223" t="s">
        <v>224</v>
      </c>
      <c r="D45" s="334"/>
      <c r="E45" s="16">
        <v>0</v>
      </c>
      <c r="F45" s="16">
        <v>0</v>
      </c>
      <c r="G45" s="374">
        <v>0</v>
      </c>
      <c r="H45" s="374">
        <v>0</v>
      </c>
      <c r="I45" s="374">
        <v>0</v>
      </c>
      <c r="J45" s="57" t="s">
        <v>187</v>
      </c>
      <c r="K45" s="18">
        <f t="shared" si="9"/>
        <v>0</v>
      </c>
      <c r="L45" s="16">
        <f t="shared" si="7"/>
        <v>0</v>
      </c>
      <c r="M45" s="16">
        <f t="shared" si="10"/>
        <v>0</v>
      </c>
      <c r="N45" s="16">
        <v>0</v>
      </c>
      <c r="O45" s="16">
        <f t="shared" si="11"/>
        <v>0</v>
      </c>
      <c r="P45" s="33">
        <v>5.6846874999999955</v>
      </c>
      <c r="Q45" s="34">
        <f t="shared" si="12"/>
        <v>5.6846874999999955</v>
      </c>
      <c r="R45" s="35">
        <f t="shared" si="8"/>
        <v>0</v>
      </c>
      <c r="S45" s="36">
        <f t="shared" si="13"/>
        <v>5.6846874999999955</v>
      </c>
      <c r="T45" s="4"/>
      <c r="U45" s="4"/>
      <c r="V45" s="4"/>
    </row>
    <row r="46" spans="1:28" ht="18.75">
      <c r="A46" s="13">
        <v>180</v>
      </c>
      <c r="B46" s="13">
        <v>24633249</v>
      </c>
      <c r="C46" s="223" t="s">
        <v>339</v>
      </c>
      <c r="D46" s="334"/>
      <c r="E46" s="16">
        <v>0</v>
      </c>
      <c r="F46" s="16">
        <v>0</v>
      </c>
      <c r="G46" s="374">
        <v>0</v>
      </c>
      <c r="H46" s="374">
        <v>0</v>
      </c>
      <c r="I46" s="374">
        <v>0</v>
      </c>
      <c r="J46" s="57" t="s">
        <v>187</v>
      </c>
      <c r="K46" s="18">
        <f t="shared" si="9"/>
        <v>0</v>
      </c>
      <c r="L46" s="16">
        <f t="shared" si="7"/>
        <v>0</v>
      </c>
      <c r="M46" s="16">
        <f t="shared" si="10"/>
        <v>0</v>
      </c>
      <c r="N46" s="16">
        <v>0</v>
      </c>
      <c r="O46" s="16">
        <f t="shared" si="11"/>
        <v>0</v>
      </c>
      <c r="P46" s="33">
        <v>-3.125</v>
      </c>
      <c r="Q46" s="34">
        <f t="shared" si="12"/>
        <v>-3.125</v>
      </c>
      <c r="R46" s="35">
        <f t="shared" si="8"/>
        <v>0</v>
      </c>
      <c r="S46" s="36">
        <f t="shared" si="13"/>
        <v>-3.125</v>
      </c>
      <c r="T46" s="4"/>
      <c r="U46" s="4"/>
      <c r="V46" s="4"/>
    </row>
    <row r="47" spans="1:28" ht="18.75">
      <c r="A47" s="13">
        <v>181</v>
      </c>
      <c r="B47" s="13">
        <v>1467442697</v>
      </c>
      <c r="C47" s="222" t="s">
        <v>341</v>
      </c>
      <c r="D47" s="334"/>
      <c r="E47" s="16">
        <v>0</v>
      </c>
      <c r="F47" s="16">
        <v>0</v>
      </c>
      <c r="G47" s="374">
        <v>0</v>
      </c>
      <c r="H47" s="374">
        <v>0</v>
      </c>
      <c r="I47" s="374">
        <v>0</v>
      </c>
      <c r="J47" s="57" t="s">
        <v>187</v>
      </c>
      <c r="K47" s="18">
        <f t="shared" si="9"/>
        <v>0</v>
      </c>
      <c r="L47" s="16">
        <f t="shared" ref="L47:L78" si="14">F47*$X$14</f>
        <v>0</v>
      </c>
      <c r="M47" s="16">
        <f t="shared" si="10"/>
        <v>0</v>
      </c>
      <c r="N47" s="16">
        <v>0</v>
      </c>
      <c r="O47" s="16">
        <f t="shared" si="11"/>
        <v>0</v>
      </c>
      <c r="P47" s="33">
        <v>0</v>
      </c>
      <c r="Q47" s="34">
        <f t="shared" si="12"/>
        <v>0</v>
      </c>
      <c r="R47" s="35">
        <f t="shared" si="8"/>
        <v>0</v>
      </c>
      <c r="S47" s="36">
        <f t="shared" si="13"/>
        <v>0</v>
      </c>
      <c r="T47" s="4"/>
      <c r="U47" s="4"/>
      <c r="V47" s="4"/>
    </row>
    <row r="48" spans="1:28" ht="18.75">
      <c r="A48" s="13">
        <v>182</v>
      </c>
      <c r="B48" s="13">
        <v>828260319</v>
      </c>
      <c r="C48" s="222" t="s">
        <v>422</v>
      </c>
      <c r="D48" s="222" t="s">
        <v>413</v>
      </c>
      <c r="E48" s="16">
        <v>4</v>
      </c>
      <c r="F48" s="16">
        <v>1</v>
      </c>
      <c r="G48" s="374">
        <v>1</v>
      </c>
      <c r="H48" s="374">
        <v>1</v>
      </c>
      <c r="I48" s="374">
        <v>1</v>
      </c>
      <c r="J48" s="23" t="s">
        <v>175</v>
      </c>
      <c r="K48" s="18">
        <f t="shared" si="9"/>
        <v>5</v>
      </c>
      <c r="L48" s="16">
        <f t="shared" si="14"/>
        <v>1.2</v>
      </c>
      <c r="M48" s="16">
        <f t="shared" si="10"/>
        <v>1.2000000000000002</v>
      </c>
      <c r="N48" s="16">
        <v>0</v>
      </c>
      <c r="O48" s="16">
        <f t="shared" si="11"/>
        <v>7.4</v>
      </c>
      <c r="P48" s="33">
        <v>5.7504999999999953</v>
      </c>
      <c r="Q48" s="34">
        <f t="shared" si="12"/>
        <v>13.150499999999996</v>
      </c>
      <c r="R48" s="35">
        <f t="shared" si="8"/>
        <v>7.5</v>
      </c>
      <c r="S48" s="36">
        <f t="shared" si="13"/>
        <v>5.6504999999999956</v>
      </c>
    </row>
    <row r="49" spans="1:19" ht="18.75">
      <c r="A49" s="13">
        <v>183</v>
      </c>
      <c r="B49" s="13">
        <v>1250030371</v>
      </c>
      <c r="C49" s="222" t="s">
        <v>411</v>
      </c>
      <c r="D49" s="222" t="s">
        <v>406</v>
      </c>
      <c r="E49" s="16">
        <v>4</v>
      </c>
      <c r="F49" s="16">
        <v>1</v>
      </c>
      <c r="G49" s="374">
        <v>1</v>
      </c>
      <c r="H49" s="374">
        <v>0</v>
      </c>
      <c r="I49" s="374">
        <v>0</v>
      </c>
      <c r="J49" s="43" t="s">
        <v>166</v>
      </c>
      <c r="K49" s="18">
        <f t="shared" si="9"/>
        <v>5</v>
      </c>
      <c r="L49" s="16">
        <f t="shared" si="14"/>
        <v>1.2</v>
      </c>
      <c r="M49" s="16">
        <f t="shared" si="10"/>
        <v>0.4</v>
      </c>
      <c r="N49" s="16">
        <v>0</v>
      </c>
      <c r="O49" s="16">
        <f t="shared" si="11"/>
        <v>6.6000000000000005</v>
      </c>
      <c r="P49" s="33">
        <v>9.2874999999999979</v>
      </c>
      <c r="Q49" s="34">
        <f t="shared" si="12"/>
        <v>15.887499999999999</v>
      </c>
      <c r="R49" s="35">
        <f t="shared" si="8"/>
        <v>11.875</v>
      </c>
      <c r="S49" s="36">
        <f t="shared" si="13"/>
        <v>4.0124999999999993</v>
      </c>
    </row>
    <row r="50" spans="1:19" ht="18.75">
      <c r="A50" s="13">
        <v>184</v>
      </c>
      <c r="B50" s="13">
        <v>1814130074</v>
      </c>
      <c r="C50" s="222" t="s">
        <v>375</v>
      </c>
      <c r="D50" s="334"/>
      <c r="E50" s="16">
        <v>4</v>
      </c>
      <c r="F50" s="16">
        <v>1</v>
      </c>
      <c r="G50" s="374">
        <v>0</v>
      </c>
      <c r="H50" s="374">
        <v>0</v>
      </c>
      <c r="I50" s="374">
        <v>1</v>
      </c>
      <c r="J50" s="45" t="s">
        <v>173</v>
      </c>
      <c r="K50" s="18">
        <f t="shared" si="9"/>
        <v>5</v>
      </c>
      <c r="L50" s="16">
        <f t="shared" si="14"/>
        <v>1.2</v>
      </c>
      <c r="M50" s="16">
        <f t="shared" si="10"/>
        <v>0.4</v>
      </c>
      <c r="N50" s="16">
        <v>0</v>
      </c>
      <c r="O50" s="16">
        <f t="shared" si="11"/>
        <v>6.6000000000000005</v>
      </c>
      <c r="P50" s="33">
        <v>7.4124999999999979</v>
      </c>
      <c r="Q50" s="34">
        <f t="shared" si="12"/>
        <v>14.012499999999999</v>
      </c>
      <c r="R50" s="35">
        <f t="shared" si="8"/>
        <v>9.6875</v>
      </c>
      <c r="S50" s="36">
        <f t="shared" si="13"/>
        <v>4.3249999999999993</v>
      </c>
    </row>
    <row r="51" spans="1:19" ht="18.75">
      <c r="A51" s="13">
        <v>185</v>
      </c>
      <c r="B51" s="13">
        <v>30705222</v>
      </c>
      <c r="C51" s="222" t="s">
        <v>376</v>
      </c>
      <c r="D51" s="334"/>
      <c r="E51" s="16">
        <v>4</v>
      </c>
      <c r="F51" s="16">
        <v>1</v>
      </c>
      <c r="G51" s="374">
        <v>0</v>
      </c>
      <c r="H51" s="374">
        <v>1</v>
      </c>
      <c r="I51" s="374">
        <v>0</v>
      </c>
      <c r="J51" s="43" t="s">
        <v>166</v>
      </c>
      <c r="K51" s="18">
        <f t="shared" si="9"/>
        <v>5</v>
      </c>
      <c r="L51" s="16">
        <f t="shared" si="14"/>
        <v>1.2</v>
      </c>
      <c r="M51" s="16">
        <f t="shared" si="10"/>
        <v>0.4</v>
      </c>
      <c r="N51" s="16">
        <v>0</v>
      </c>
      <c r="O51" s="16">
        <f t="shared" si="11"/>
        <v>6.6000000000000005</v>
      </c>
      <c r="P51" s="33">
        <v>8.5124999999999957</v>
      </c>
      <c r="Q51" s="34">
        <f t="shared" si="12"/>
        <v>15.112499999999997</v>
      </c>
      <c r="R51" s="35">
        <f t="shared" si="8"/>
        <v>11.875</v>
      </c>
      <c r="S51" s="36">
        <f t="shared" si="13"/>
        <v>3.2374999999999972</v>
      </c>
    </row>
    <row r="52" spans="1:19" ht="20.25">
      <c r="A52" s="13">
        <v>186</v>
      </c>
      <c r="B52" s="13">
        <v>595953188</v>
      </c>
      <c r="C52" s="222" t="s">
        <v>433</v>
      </c>
      <c r="D52" s="222" t="s">
        <v>430</v>
      </c>
      <c r="E52" s="16">
        <v>3</v>
      </c>
      <c r="F52" s="16">
        <v>1</v>
      </c>
      <c r="G52" s="374">
        <v>0</v>
      </c>
      <c r="H52" s="374">
        <v>0</v>
      </c>
      <c r="I52" s="374">
        <v>0</v>
      </c>
      <c r="J52" s="23" t="s">
        <v>175</v>
      </c>
      <c r="K52" s="18">
        <f t="shared" si="9"/>
        <v>3.5</v>
      </c>
      <c r="L52" s="16">
        <f t="shared" si="14"/>
        <v>1.2</v>
      </c>
      <c r="M52" s="16">
        <f t="shared" si="10"/>
        <v>0</v>
      </c>
      <c r="N52" s="16">
        <v>0</v>
      </c>
      <c r="O52" s="16">
        <f t="shared" si="11"/>
        <v>4.7</v>
      </c>
      <c r="P52" s="33">
        <v>-0.57499999999999929</v>
      </c>
      <c r="Q52" s="34">
        <f t="shared" si="12"/>
        <v>4.1250000000000009</v>
      </c>
      <c r="R52" s="35">
        <f t="shared" si="8"/>
        <v>7.5</v>
      </c>
      <c r="S52" s="36">
        <f t="shared" si="13"/>
        <v>-3.3749999999999991</v>
      </c>
    </row>
    <row r="53" spans="1:19" ht="18.75">
      <c r="A53" s="13">
        <v>187</v>
      </c>
      <c r="B53" s="13">
        <v>1241038267</v>
      </c>
      <c r="C53" s="222" t="s">
        <v>378</v>
      </c>
      <c r="D53" s="334"/>
      <c r="E53" s="16">
        <v>0</v>
      </c>
      <c r="F53" s="16">
        <v>1</v>
      </c>
      <c r="G53" s="374">
        <v>0</v>
      </c>
      <c r="H53" s="374">
        <v>0</v>
      </c>
      <c r="I53" s="374">
        <v>0</v>
      </c>
      <c r="J53" s="57" t="s">
        <v>187</v>
      </c>
      <c r="K53" s="18">
        <f t="shared" si="9"/>
        <v>0</v>
      </c>
      <c r="L53" s="16">
        <f t="shared" si="14"/>
        <v>1.2</v>
      </c>
      <c r="M53" s="16">
        <f t="shared" si="10"/>
        <v>0</v>
      </c>
      <c r="N53" s="16">
        <v>0</v>
      </c>
      <c r="O53" s="16">
        <f t="shared" si="11"/>
        <v>1.2</v>
      </c>
      <c r="P53" s="33">
        <v>7.2624999999999957</v>
      </c>
      <c r="Q53" s="34">
        <f t="shared" si="12"/>
        <v>8.462499999999995</v>
      </c>
      <c r="R53" s="35">
        <f t="shared" si="8"/>
        <v>0</v>
      </c>
      <c r="S53" s="36">
        <f t="shared" si="13"/>
        <v>8.462499999999995</v>
      </c>
    </row>
    <row r="54" spans="1:19" ht="18.75">
      <c r="A54" s="13">
        <v>188</v>
      </c>
      <c r="B54" s="13">
        <v>1504984957</v>
      </c>
      <c r="C54" s="222" t="s">
        <v>379</v>
      </c>
      <c r="D54" s="334"/>
      <c r="E54" s="16">
        <v>0</v>
      </c>
      <c r="F54" s="16">
        <v>0</v>
      </c>
      <c r="G54" s="374">
        <v>0</v>
      </c>
      <c r="H54" s="374">
        <v>0</v>
      </c>
      <c r="I54" s="374">
        <v>0</v>
      </c>
      <c r="J54" s="57" t="s">
        <v>187</v>
      </c>
      <c r="K54" s="18">
        <f t="shared" si="9"/>
        <v>0</v>
      </c>
      <c r="L54" s="16">
        <f t="shared" si="14"/>
        <v>0</v>
      </c>
      <c r="M54" s="16">
        <f t="shared" si="10"/>
        <v>0</v>
      </c>
      <c r="N54" s="16">
        <v>0</v>
      </c>
      <c r="O54" s="16">
        <f t="shared" si="11"/>
        <v>0</v>
      </c>
      <c r="P54" s="33">
        <v>7.8874999999999957</v>
      </c>
      <c r="Q54" s="34">
        <f t="shared" si="12"/>
        <v>7.8874999999999957</v>
      </c>
      <c r="R54" s="35">
        <f>VLOOKUP(J53,$W$3:$X$10,2,FALSE)</f>
        <v>0</v>
      </c>
      <c r="S54" s="36">
        <f t="shared" si="13"/>
        <v>7.8874999999999957</v>
      </c>
    </row>
    <row r="55" spans="1:19" ht="18.75">
      <c r="A55" s="13">
        <v>189</v>
      </c>
      <c r="B55" s="13">
        <v>522812489</v>
      </c>
      <c r="C55" s="222" t="s">
        <v>380</v>
      </c>
      <c r="D55" s="334"/>
      <c r="E55" s="16">
        <v>3</v>
      </c>
      <c r="F55" s="16">
        <v>1</v>
      </c>
      <c r="G55" s="374">
        <v>1</v>
      </c>
      <c r="H55" s="374">
        <v>0</v>
      </c>
      <c r="I55" s="374">
        <v>0</v>
      </c>
      <c r="J55" s="45" t="s">
        <v>173</v>
      </c>
      <c r="K55" s="18">
        <f t="shared" si="9"/>
        <v>3.5</v>
      </c>
      <c r="L55" s="16">
        <f t="shared" si="14"/>
        <v>1.2</v>
      </c>
      <c r="M55" s="16">
        <f t="shared" si="10"/>
        <v>0.4</v>
      </c>
      <c r="N55" s="16">
        <v>0</v>
      </c>
      <c r="O55" s="16">
        <f t="shared" si="11"/>
        <v>5.1000000000000005</v>
      </c>
      <c r="P55" s="33">
        <v>8.5</v>
      </c>
      <c r="Q55" s="34">
        <f t="shared" si="12"/>
        <v>13.600000000000001</v>
      </c>
      <c r="R55" s="35">
        <f>VLOOKUP(J55,$W$3:$X$10,2,FALSE)</f>
        <v>9.6875</v>
      </c>
      <c r="S55" s="36">
        <f t="shared" si="13"/>
        <v>3.9125000000000014</v>
      </c>
    </row>
    <row r="56" spans="1:19" ht="18.75">
      <c r="A56" s="13">
        <v>190</v>
      </c>
      <c r="B56" s="13">
        <v>684634207</v>
      </c>
      <c r="C56" s="222" t="s">
        <v>381</v>
      </c>
      <c r="D56" s="222"/>
      <c r="E56" s="16">
        <v>4</v>
      </c>
      <c r="F56" s="16">
        <v>1</v>
      </c>
      <c r="G56" s="374">
        <v>1</v>
      </c>
      <c r="H56" s="374">
        <v>1</v>
      </c>
      <c r="I56" s="374">
        <v>1</v>
      </c>
      <c r="J56" s="23" t="s">
        <v>175</v>
      </c>
      <c r="K56" s="18">
        <f t="shared" si="9"/>
        <v>5</v>
      </c>
      <c r="L56" s="16">
        <f t="shared" si="14"/>
        <v>1.2</v>
      </c>
      <c r="M56" s="16">
        <f t="shared" si="10"/>
        <v>1.2000000000000002</v>
      </c>
      <c r="N56" s="16">
        <v>0</v>
      </c>
      <c r="O56" s="16">
        <f t="shared" si="11"/>
        <v>7.4</v>
      </c>
      <c r="P56" s="33">
        <v>4.7300000000000004</v>
      </c>
      <c r="Q56" s="34">
        <f t="shared" si="12"/>
        <v>12.13</v>
      </c>
      <c r="R56" s="35">
        <f>VLOOKUP(J55,$W$3:$X$10,2,FALSE)</f>
        <v>9.6875</v>
      </c>
      <c r="S56" s="36">
        <f t="shared" si="13"/>
        <v>2.4425000000000008</v>
      </c>
    </row>
    <row r="57" spans="1:19" ht="18.75">
      <c r="A57" s="13">
        <v>191</v>
      </c>
      <c r="B57" s="13">
        <v>1037173857</v>
      </c>
      <c r="C57" s="222" t="s">
        <v>382</v>
      </c>
      <c r="D57" s="334"/>
      <c r="E57" s="16">
        <v>0</v>
      </c>
      <c r="F57" s="16">
        <v>0</v>
      </c>
      <c r="G57" s="374">
        <v>0</v>
      </c>
      <c r="H57" s="374">
        <v>0</v>
      </c>
      <c r="I57" s="374">
        <v>0</v>
      </c>
      <c r="J57" s="57" t="s">
        <v>187</v>
      </c>
      <c r="K57" s="18">
        <f t="shared" si="9"/>
        <v>0</v>
      </c>
      <c r="L57" s="16">
        <f t="shared" si="14"/>
        <v>0</v>
      </c>
      <c r="M57" s="16">
        <f t="shared" si="10"/>
        <v>0</v>
      </c>
      <c r="N57" s="16">
        <v>0</v>
      </c>
      <c r="O57" s="16">
        <f t="shared" si="11"/>
        <v>0</v>
      </c>
      <c r="P57" s="33">
        <v>3.837499999999995</v>
      </c>
      <c r="Q57" s="34">
        <f t="shared" si="12"/>
        <v>3.837499999999995</v>
      </c>
      <c r="R57" s="35">
        <f>VLOOKUP(J57,$W$3:$X$10,2,FALSE)</f>
        <v>0</v>
      </c>
      <c r="S57" s="36">
        <f t="shared" si="13"/>
        <v>3.837499999999995</v>
      </c>
    </row>
    <row r="58" spans="1:19" ht="18.75">
      <c r="A58" s="13">
        <v>192</v>
      </c>
      <c r="B58" s="13">
        <v>1725281178</v>
      </c>
      <c r="C58" s="222" t="s">
        <v>383</v>
      </c>
      <c r="D58" s="334"/>
      <c r="E58" s="16">
        <v>3</v>
      </c>
      <c r="F58" s="16">
        <v>1</v>
      </c>
      <c r="G58" s="374">
        <v>0</v>
      </c>
      <c r="H58" s="374">
        <v>0</v>
      </c>
      <c r="I58" s="374">
        <v>0</v>
      </c>
      <c r="J58" s="23" t="s">
        <v>175</v>
      </c>
      <c r="K58" s="18">
        <f t="shared" si="9"/>
        <v>3.5</v>
      </c>
      <c r="L58" s="16">
        <f t="shared" si="14"/>
        <v>1.2</v>
      </c>
      <c r="M58" s="16">
        <f t="shared" si="10"/>
        <v>0</v>
      </c>
      <c r="N58" s="16">
        <v>0</v>
      </c>
      <c r="O58" s="16">
        <f t="shared" si="11"/>
        <v>4.7</v>
      </c>
      <c r="P58" s="33">
        <v>1.3124999999999938</v>
      </c>
      <c r="Q58" s="34">
        <f t="shared" si="12"/>
        <v>6.012499999999994</v>
      </c>
      <c r="R58" s="35">
        <f>VLOOKUP(J58,$W$3:$X$10,2,FALSE)</f>
        <v>7.5</v>
      </c>
      <c r="S58" s="36">
        <f t="shared" si="13"/>
        <v>-1.487500000000006</v>
      </c>
    </row>
    <row r="59" spans="1:19" ht="18.75">
      <c r="A59" s="13">
        <v>193</v>
      </c>
      <c r="B59" s="13">
        <v>2125731287</v>
      </c>
      <c r="C59" s="222" t="s">
        <v>384</v>
      </c>
      <c r="D59" s="334"/>
      <c r="E59" s="16">
        <v>4</v>
      </c>
      <c r="F59" s="16">
        <v>1</v>
      </c>
      <c r="G59" s="374">
        <v>0</v>
      </c>
      <c r="H59" s="374">
        <v>0</v>
      </c>
      <c r="I59" s="374">
        <v>0</v>
      </c>
      <c r="J59" s="45" t="s">
        <v>173</v>
      </c>
      <c r="K59" s="18">
        <f t="shared" si="9"/>
        <v>5</v>
      </c>
      <c r="L59" s="16">
        <f t="shared" si="14"/>
        <v>1.2</v>
      </c>
      <c r="M59" s="16">
        <f t="shared" si="10"/>
        <v>0</v>
      </c>
      <c r="N59" s="16">
        <v>0</v>
      </c>
      <c r="O59" s="16">
        <f t="shared" si="11"/>
        <v>6.2</v>
      </c>
      <c r="P59" s="33">
        <v>8.3249999999999993</v>
      </c>
      <c r="Q59" s="34">
        <f t="shared" si="12"/>
        <v>14.524999999999999</v>
      </c>
      <c r="R59" s="35">
        <f>VLOOKUP(J58,$W$3:$X$10,2,FALSE)</f>
        <v>7.5</v>
      </c>
      <c r="S59" s="36">
        <f t="shared" si="13"/>
        <v>7.0249999999999986</v>
      </c>
    </row>
    <row r="60" spans="1:19" ht="18.75">
      <c r="A60" s="13">
        <v>194</v>
      </c>
      <c r="B60" s="13">
        <v>648785109</v>
      </c>
      <c r="C60" s="222" t="s">
        <v>385</v>
      </c>
      <c r="D60" s="334"/>
      <c r="E60" s="16">
        <v>1</v>
      </c>
      <c r="F60" s="16">
        <v>0</v>
      </c>
      <c r="G60" s="374">
        <v>0</v>
      </c>
      <c r="H60" s="374">
        <v>0</v>
      </c>
      <c r="I60" s="374">
        <v>0</v>
      </c>
      <c r="J60" s="23" t="s">
        <v>175</v>
      </c>
      <c r="K60" s="18">
        <f t="shared" si="9"/>
        <v>1</v>
      </c>
      <c r="L60" s="16">
        <f t="shared" si="14"/>
        <v>0</v>
      </c>
      <c r="M60" s="16">
        <f t="shared" si="10"/>
        <v>0</v>
      </c>
      <c r="N60" s="16">
        <v>0</v>
      </c>
      <c r="O60" s="16">
        <f t="shared" si="11"/>
        <v>1</v>
      </c>
      <c r="P60" s="33">
        <v>2.7874999999999943</v>
      </c>
      <c r="Q60" s="34">
        <f t="shared" si="12"/>
        <v>3.7874999999999943</v>
      </c>
      <c r="R60" s="35">
        <f t="shared" ref="R60:R97" si="15">VLOOKUP(J60,$W$3:$X$10,2,FALSE)</f>
        <v>7.5</v>
      </c>
      <c r="S60" s="36">
        <f t="shared" si="13"/>
        <v>-3.7125000000000057</v>
      </c>
    </row>
    <row r="61" spans="1:19" ht="18.75">
      <c r="A61" s="13">
        <v>195</v>
      </c>
      <c r="B61" s="13">
        <v>1634663314</v>
      </c>
      <c r="C61" s="222" t="s">
        <v>386</v>
      </c>
      <c r="D61" s="334"/>
      <c r="E61" s="16">
        <v>4</v>
      </c>
      <c r="F61" s="16">
        <v>1</v>
      </c>
      <c r="G61" s="374">
        <v>0</v>
      </c>
      <c r="H61" s="374">
        <v>0</v>
      </c>
      <c r="I61" s="374">
        <v>0</v>
      </c>
      <c r="J61" s="45" t="s">
        <v>173</v>
      </c>
      <c r="K61" s="18">
        <f t="shared" si="9"/>
        <v>5</v>
      </c>
      <c r="L61" s="16">
        <f t="shared" si="14"/>
        <v>1.2</v>
      </c>
      <c r="M61" s="16">
        <f t="shared" si="10"/>
        <v>0</v>
      </c>
      <c r="N61" s="16">
        <v>0</v>
      </c>
      <c r="O61" s="16">
        <f t="shared" si="11"/>
        <v>6.2</v>
      </c>
      <c r="P61" s="33">
        <v>7.9869999999999957</v>
      </c>
      <c r="Q61" s="34">
        <f t="shared" si="12"/>
        <v>14.186999999999996</v>
      </c>
      <c r="R61" s="35">
        <f t="shared" si="15"/>
        <v>9.6875</v>
      </c>
      <c r="S61" s="36">
        <f t="shared" si="13"/>
        <v>4.4994999999999958</v>
      </c>
    </row>
    <row r="62" spans="1:19" ht="18.75">
      <c r="A62" s="13">
        <v>196</v>
      </c>
      <c r="B62" s="13">
        <v>1065641844</v>
      </c>
      <c r="C62" s="222" t="s">
        <v>387</v>
      </c>
      <c r="D62" s="334"/>
      <c r="E62" s="16">
        <v>3</v>
      </c>
      <c r="F62" s="16">
        <v>1</v>
      </c>
      <c r="G62" s="374">
        <v>0</v>
      </c>
      <c r="H62" s="374">
        <v>0</v>
      </c>
      <c r="I62" s="374">
        <v>0</v>
      </c>
      <c r="J62" s="23" t="s">
        <v>175</v>
      </c>
      <c r="K62" s="18">
        <f t="shared" si="9"/>
        <v>3.5</v>
      </c>
      <c r="L62" s="16">
        <f t="shared" si="14"/>
        <v>1.2</v>
      </c>
      <c r="M62" s="16">
        <f t="shared" si="10"/>
        <v>0</v>
      </c>
      <c r="N62" s="16">
        <v>0</v>
      </c>
      <c r="O62" s="16">
        <f t="shared" si="11"/>
        <v>4.7</v>
      </c>
      <c r="P62" s="33">
        <v>5.1249999999999982</v>
      </c>
      <c r="Q62" s="34">
        <f t="shared" si="12"/>
        <v>9.8249999999999993</v>
      </c>
      <c r="R62" s="35">
        <f t="shared" si="15"/>
        <v>7.5</v>
      </c>
      <c r="S62" s="36">
        <f t="shared" si="13"/>
        <v>2.3249999999999993</v>
      </c>
    </row>
    <row r="63" spans="1:19" ht="18.75">
      <c r="A63" s="13">
        <v>197</v>
      </c>
      <c r="B63" s="13">
        <v>2012003193</v>
      </c>
      <c r="C63" s="222" t="s">
        <v>388</v>
      </c>
      <c r="D63" s="334"/>
      <c r="E63" s="16">
        <v>0</v>
      </c>
      <c r="F63" s="16">
        <v>0</v>
      </c>
      <c r="G63" s="374">
        <v>0</v>
      </c>
      <c r="H63" s="374">
        <v>0</v>
      </c>
      <c r="I63" s="374">
        <v>0</v>
      </c>
      <c r="J63" s="57" t="s">
        <v>187</v>
      </c>
      <c r="K63" s="18">
        <f t="shared" si="9"/>
        <v>0</v>
      </c>
      <c r="L63" s="16">
        <f t="shared" si="14"/>
        <v>0</v>
      </c>
      <c r="M63" s="16">
        <f t="shared" si="10"/>
        <v>0</v>
      </c>
      <c r="N63" s="16">
        <v>0</v>
      </c>
      <c r="O63" s="16">
        <f t="shared" si="11"/>
        <v>0</v>
      </c>
      <c r="P63" s="33">
        <v>3.5999999999999979</v>
      </c>
      <c r="Q63" s="34">
        <f t="shared" si="12"/>
        <v>3.5999999999999979</v>
      </c>
      <c r="R63" s="35">
        <f t="shared" si="15"/>
        <v>0</v>
      </c>
      <c r="S63" s="36">
        <f t="shared" si="13"/>
        <v>3.5999999999999979</v>
      </c>
    </row>
    <row r="64" spans="1:19" ht="18.75">
      <c r="A64" s="13">
        <v>198</v>
      </c>
      <c r="B64" s="13">
        <v>723448640</v>
      </c>
      <c r="C64" s="222" t="s">
        <v>389</v>
      </c>
      <c r="D64" s="334"/>
      <c r="E64" s="16">
        <v>4</v>
      </c>
      <c r="F64" s="16">
        <v>1</v>
      </c>
      <c r="G64" s="374">
        <v>1</v>
      </c>
      <c r="H64" s="374">
        <v>0</v>
      </c>
      <c r="I64" s="374">
        <v>0</v>
      </c>
      <c r="J64" s="23" t="s">
        <v>175</v>
      </c>
      <c r="K64" s="18">
        <f t="shared" si="9"/>
        <v>5</v>
      </c>
      <c r="L64" s="16">
        <f t="shared" si="14"/>
        <v>1.2</v>
      </c>
      <c r="M64" s="16">
        <f t="shared" si="10"/>
        <v>0.4</v>
      </c>
      <c r="N64" s="16">
        <v>0</v>
      </c>
      <c r="O64" s="16">
        <f t="shared" si="11"/>
        <v>6.6000000000000005</v>
      </c>
      <c r="P64" s="33">
        <v>6.9999999999999929</v>
      </c>
      <c r="Q64" s="34">
        <f t="shared" si="12"/>
        <v>13.599999999999994</v>
      </c>
      <c r="R64" s="35">
        <f t="shared" si="15"/>
        <v>7.5</v>
      </c>
      <c r="S64" s="36">
        <f t="shared" si="13"/>
        <v>6.0999999999999943</v>
      </c>
    </row>
    <row r="65" spans="1:19" ht="18.75">
      <c r="A65" s="13">
        <v>199</v>
      </c>
      <c r="B65" s="13">
        <v>1190213504</v>
      </c>
      <c r="C65" s="222" t="s">
        <v>400</v>
      </c>
      <c r="D65" s="334"/>
      <c r="E65" s="16">
        <v>0</v>
      </c>
      <c r="F65" s="16">
        <v>0</v>
      </c>
      <c r="G65" s="374">
        <v>0</v>
      </c>
      <c r="H65" s="374">
        <v>0</v>
      </c>
      <c r="I65" s="374">
        <v>0</v>
      </c>
      <c r="J65" s="57" t="s">
        <v>187</v>
      </c>
      <c r="K65" s="18">
        <f t="shared" si="9"/>
        <v>0</v>
      </c>
      <c r="L65" s="16">
        <f t="shared" si="14"/>
        <v>0</v>
      </c>
      <c r="M65" s="16">
        <f t="shared" si="10"/>
        <v>0</v>
      </c>
      <c r="N65" s="16">
        <v>0</v>
      </c>
      <c r="O65" s="16">
        <f t="shared" si="11"/>
        <v>0</v>
      </c>
      <c r="P65" s="33">
        <v>4.8</v>
      </c>
      <c r="Q65" s="34">
        <f t="shared" si="12"/>
        <v>4.8</v>
      </c>
      <c r="R65" s="35">
        <f t="shared" si="15"/>
        <v>0</v>
      </c>
      <c r="S65" s="36">
        <f t="shared" si="13"/>
        <v>4.8</v>
      </c>
    </row>
    <row r="66" spans="1:19" ht="18.75">
      <c r="A66" s="13">
        <v>200</v>
      </c>
      <c r="B66" s="13">
        <v>967589156</v>
      </c>
      <c r="C66" s="222" t="s">
        <v>390</v>
      </c>
      <c r="D66" s="334"/>
      <c r="E66" s="16">
        <v>4</v>
      </c>
      <c r="F66" s="16">
        <v>1</v>
      </c>
      <c r="G66" s="374">
        <v>0</v>
      </c>
      <c r="H66" s="374">
        <v>0</v>
      </c>
      <c r="I66" s="374">
        <v>0</v>
      </c>
      <c r="J66" s="23" t="s">
        <v>175</v>
      </c>
      <c r="K66" s="18">
        <f t="shared" si="9"/>
        <v>5</v>
      </c>
      <c r="L66" s="16">
        <f t="shared" si="14"/>
        <v>1.2</v>
      </c>
      <c r="M66" s="16">
        <f t="shared" si="10"/>
        <v>0</v>
      </c>
      <c r="N66" s="16">
        <v>0</v>
      </c>
      <c r="O66" s="16">
        <f t="shared" si="11"/>
        <v>6.2</v>
      </c>
      <c r="P66" s="33">
        <v>-0.125</v>
      </c>
      <c r="Q66" s="34">
        <f t="shared" si="12"/>
        <v>6.0750000000000002</v>
      </c>
      <c r="R66" s="35">
        <f t="shared" si="15"/>
        <v>7.5</v>
      </c>
      <c r="S66" s="36">
        <f t="shared" si="13"/>
        <v>-1.4249999999999998</v>
      </c>
    </row>
    <row r="67" spans="1:19" ht="18.75">
      <c r="A67" s="13">
        <v>201</v>
      </c>
      <c r="B67" s="13">
        <v>251334814</v>
      </c>
      <c r="C67" s="222" t="s">
        <v>391</v>
      </c>
      <c r="D67" s="334"/>
      <c r="E67" s="16">
        <v>0</v>
      </c>
      <c r="F67" s="16">
        <v>0</v>
      </c>
      <c r="G67" s="374">
        <v>0</v>
      </c>
      <c r="H67" s="374">
        <v>0</v>
      </c>
      <c r="I67" s="374">
        <v>0</v>
      </c>
      <c r="J67" s="57" t="s">
        <v>187</v>
      </c>
      <c r="K67" s="18">
        <f t="shared" si="9"/>
        <v>0</v>
      </c>
      <c r="L67" s="16">
        <f t="shared" si="14"/>
        <v>0</v>
      </c>
      <c r="M67" s="16">
        <f t="shared" si="10"/>
        <v>0</v>
      </c>
      <c r="N67" s="16">
        <v>0</v>
      </c>
      <c r="O67" s="16">
        <f t="shared" si="11"/>
        <v>0</v>
      </c>
      <c r="P67" s="33">
        <v>5.5</v>
      </c>
      <c r="Q67" s="34">
        <f t="shared" si="12"/>
        <v>5.5</v>
      </c>
      <c r="R67" s="35">
        <f t="shared" si="15"/>
        <v>0</v>
      </c>
      <c r="S67" s="36">
        <f t="shared" si="13"/>
        <v>5.5</v>
      </c>
    </row>
    <row r="68" spans="1:19" ht="18.75">
      <c r="A68" s="13">
        <v>202</v>
      </c>
      <c r="B68" s="13">
        <v>471245585</v>
      </c>
      <c r="C68" s="222" t="s">
        <v>392</v>
      </c>
      <c r="D68" s="334"/>
      <c r="E68" s="16">
        <v>4</v>
      </c>
      <c r="F68" s="16">
        <v>1</v>
      </c>
      <c r="G68" s="374">
        <v>1</v>
      </c>
      <c r="H68" s="374">
        <v>0</v>
      </c>
      <c r="I68" s="374">
        <v>0</v>
      </c>
      <c r="J68" s="23" t="s">
        <v>175</v>
      </c>
      <c r="K68" s="18">
        <f t="shared" si="9"/>
        <v>5</v>
      </c>
      <c r="L68" s="16">
        <f t="shared" si="14"/>
        <v>1.2</v>
      </c>
      <c r="M68" s="16">
        <f t="shared" si="10"/>
        <v>0.4</v>
      </c>
      <c r="N68" s="16">
        <v>0</v>
      </c>
      <c r="O68" s="16">
        <f t="shared" si="11"/>
        <v>6.6000000000000005</v>
      </c>
      <c r="P68" s="33">
        <v>6.9999999999999964</v>
      </c>
      <c r="Q68" s="34">
        <f t="shared" si="12"/>
        <v>13.599999999999998</v>
      </c>
      <c r="R68" s="35">
        <f t="shared" si="15"/>
        <v>7.5</v>
      </c>
      <c r="S68" s="36">
        <f t="shared" si="13"/>
        <v>6.0999999999999979</v>
      </c>
    </row>
    <row r="69" spans="1:19" ht="18.75">
      <c r="A69" s="13">
        <v>203</v>
      </c>
      <c r="B69" s="13">
        <v>382695365</v>
      </c>
      <c r="C69" s="222" t="s">
        <v>393</v>
      </c>
      <c r="D69" s="334"/>
      <c r="E69" s="16">
        <v>3</v>
      </c>
      <c r="F69" s="16">
        <v>0</v>
      </c>
      <c r="G69" s="374">
        <v>0</v>
      </c>
      <c r="H69" s="374">
        <v>0</v>
      </c>
      <c r="I69" s="374">
        <v>0</v>
      </c>
      <c r="J69" s="23" t="s">
        <v>175</v>
      </c>
      <c r="K69" s="18">
        <f t="shared" ref="K69:K97" si="16">E69+IF(E69&gt;2,(E69-2)*0.5,0)</f>
        <v>3.5</v>
      </c>
      <c r="L69" s="16">
        <f t="shared" si="14"/>
        <v>0</v>
      </c>
      <c r="M69" s="16">
        <f t="shared" ref="M69:M97" si="17">SUM(G69:I69)*$X$18</f>
        <v>0</v>
      </c>
      <c r="N69" s="16">
        <v>0</v>
      </c>
      <c r="O69" s="16">
        <f t="shared" ref="O69:O97" si="18">SUM(L69+K69+N69+M69)</f>
        <v>3.5</v>
      </c>
      <c r="P69" s="33">
        <v>-5.5</v>
      </c>
      <c r="Q69" s="34">
        <f t="shared" ref="Q69:Q97" si="19">O69+P69</f>
        <v>-2</v>
      </c>
      <c r="R69" s="35">
        <f t="shared" si="15"/>
        <v>7.5</v>
      </c>
      <c r="S69" s="36">
        <f t="shared" ref="S69:S97" si="20">Q69-R69</f>
        <v>-9.5</v>
      </c>
    </row>
    <row r="70" spans="1:19" ht="18.75">
      <c r="A70" s="13">
        <v>204</v>
      </c>
      <c r="B70" s="13">
        <v>1449474852</v>
      </c>
      <c r="C70" s="222" t="s">
        <v>394</v>
      </c>
      <c r="D70" s="334"/>
      <c r="E70" s="16">
        <v>0</v>
      </c>
      <c r="F70" s="16">
        <v>0</v>
      </c>
      <c r="G70" s="374">
        <v>0</v>
      </c>
      <c r="H70" s="374">
        <v>0</v>
      </c>
      <c r="I70" s="374">
        <v>0</v>
      </c>
      <c r="J70" s="57" t="s">
        <v>187</v>
      </c>
      <c r="K70" s="18">
        <f t="shared" si="16"/>
        <v>0</v>
      </c>
      <c r="L70" s="16">
        <f t="shared" si="14"/>
        <v>0</v>
      </c>
      <c r="M70" s="16">
        <f t="shared" si="17"/>
        <v>0</v>
      </c>
      <c r="N70" s="16">
        <v>0</v>
      </c>
      <c r="O70" s="16">
        <f t="shared" si="18"/>
        <v>0</v>
      </c>
      <c r="P70" s="33">
        <v>1</v>
      </c>
      <c r="Q70" s="34">
        <f t="shared" si="19"/>
        <v>1</v>
      </c>
      <c r="R70" s="35">
        <f t="shared" si="15"/>
        <v>0</v>
      </c>
      <c r="S70" s="36">
        <f t="shared" si="20"/>
        <v>1</v>
      </c>
    </row>
    <row r="71" spans="1:19" ht="18.75">
      <c r="A71" s="13">
        <v>205</v>
      </c>
      <c r="B71" s="13">
        <v>141303545</v>
      </c>
      <c r="C71" s="222" t="s">
        <v>395</v>
      </c>
      <c r="D71" s="334"/>
      <c r="E71" s="16">
        <v>4</v>
      </c>
      <c r="F71" s="16">
        <v>1</v>
      </c>
      <c r="G71" s="374">
        <v>0</v>
      </c>
      <c r="H71" s="374">
        <v>1</v>
      </c>
      <c r="I71" s="374">
        <v>1</v>
      </c>
      <c r="J71" s="45" t="s">
        <v>173</v>
      </c>
      <c r="K71" s="18">
        <f t="shared" si="16"/>
        <v>5</v>
      </c>
      <c r="L71" s="16">
        <f t="shared" si="14"/>
        <v>1.2</v>
      </c>
      <c r="M71" s="16">
        <f t="shared" si="17"/>
        <v>0.8</v>
      </c>
      <c r="N71" s="16">
        <v>0</v>
      </c>
      <c r="O71" s="16">
        <f t="shared" si="18"/>
        <v>7</v>
      </c>
      <c r="P71" s="33">
        <v>8.0749999999999957</v>
      </c>
      <c r="Q71" s="34">
        <f t="shared" si="19"/>
        <v>15.074999999999996</v>
      </c>
      <c r="R71" s="35">
        <f t="shared" si="15"/>
        <v>9.6875</v>
      </c>
      <c r="S71" s="36">
        <f t="shared" si="20"/>
        <v>5.3874999999999957</v>
      </c>
    </row>
    <row r="72" spans="1:19" ht="18.75">
      <c r="A72" s="13">
        <v>206</v>
      </c>
      <c r="B72" s="13">
        <v>1835375380</v>
      </c>
      <c r="C72" s="222" t="s">
        <v>396</v>
      </c>
      <c r="D72" s="334"/>
      <c r="E72" s="16">
        <v>0</v>
      </c>
      <c r="F72" s="16">
        <v>0</v>
      </c>
      <c r="G72" s="374">
        <v>0</v>
      </c>
      <c r="H72" s="374">
        <v>0</v>
      </c>
      <c r="I72" s="374">
        <v>0</v>
      </c>
      <c r="J72" s="57" t="s">
        <v>187</v>
      </c>
      <c r="K72" s="18">
        <f t="shared" si="16"/>
        <v>0</v>
      </c>
      <c r="L72" s="16">
        <f t="shared" si="14"/>
        <v>0</v>
      </c>
      <c r="M72" s="16">
        <f t="shared" si="17"/>
        <v>0</v>
      </c>
      <c r="N72" s="16">
        <v>0</v>
      </c>
      <c r="O72" s="16">
        <f t="shared" si="18"/>
        <v>0</v>
      </c>
      <c r="P72" s="33">
        <v>6.6749999999999998</v>
      </c>
      <c r="Q72" s="34">
        <f t="shared" si="19"/>
        <v>6.6749999999999998</v>
      </c>
      <c r="R72" s="35">
        <f t="shared" si="15"/>
        <v>0</v>
      </c>
      <c r="S72" s="36">
        <f t="shared" si="20"/>
        <v>6.6749999999999998</v>
      </c>
    </row>
    <row r="73" spans="1:19" ht="18.75">
      <c r="A73" s="13">
        <v>207</v>
      </c>
      <c r="B73" s="13">
        <v>721273803</v>
      </c>
      <c r="C73" s="226" t="s">
        <v>399</v>
      </c>
      <c r="D73" s="334"/>
      <c r="E73" s="16">
        <v>0</v>
      </c>
      <c r="F73" s="16">
        <v>0</v>
      </c>
      <c r="G73" s="374">
        <v>0</v>
      </c>
      <c r="H73" s="374">
        <v>0</v>
      </c>
      <c r="I73" s="374">
        <v>0</v>
      </c>
      <c r="J73" s="57" t="s">
        <v>187</v>
      </c>
      <c r="K73" s="18">
        <f t="shared" si="16"/>
        <v>0</v>
      </c>
      <c r="L73" s="16">
        <f t="shared" si="14"/>
        <v>0</v>
      </c>
      <c r="M73" s="16">
        <f t="shared" si="17"/>
        <v>0</v>
      </c>
      <c r="N73" s="16">
        <v>0</v>
      </c>
      <c r="O73" s="16">
        <f t="shared" si="18"/>
        <v>0</v>
      </c>
      <c r="P73" s="33">
        <v>1.425</v>
      </c>
      <c r="Q73" s="34">
        <f t="shared" si="19"/>
        <v>1.425</v>
      </c>
      <c r="R73" s="35">
        <f t="shared" si="15"/>
        <v>0</v>
      </c>
      <c r="S73" s="36">
        <f t="shared" si="20"/>
        <v>1.425</v>
      </c>
    </row>
    <row r="74" spans="1:19" ht="18.75">
      <c r="A74" s="13">
        <v>208</v>
      </c>
      <c r="B74" s="13">
        <v>92129464</v>
      </c>
      <c r="C74" s="222" t="s">
        <v>401</v>
      </c>
      <c r="D74" s="334"/>
      <c r="E74" s="16">
        <v>3</v>
      </c>
      <c r="F74" s="16">
        <v>1</v>
      </c>
      <c r="G74" s="374">
        <v>0</v>
      </c>
      <c r="H74" s="374">
        <v>0</v>
      </c>
      <c r="I74" s="374">
        <v>0</v>
      </c>
      <c r="J74" s="23" t="s">
        <v>175</v>
      </c>
      <c r="K74" s="18">
        <f t="shared" si="16"/>
        <v>3.5</v>
      </c>
      <c r="L74" s="16">
        <f t="shared" si="14"/>
        <v>1.2</v>
      </c>
      <c r="M74" s="16">
        <f t="shared" si="17"/>
        <v>0</v>
      </c>
      <c r="N74" s="16">
        <v>0</v>
      </c>
      <c r="O74" s="16">
        <f t="shared" si="18"/>
        <v>4.7</v>
      </c>
      <c r="P74" s="33">
        <v>4.8000000000000007</v>
      </c>
      <c r="Q74" s="34">
        <f t="shared" si="19"/>
        <v>9.5</v>
      </c>
      <c r="R74" s="35">
        <f t="shared" si="15"/>
        <v>7.5</v>
      </c>
      <c r="S74" s="36">
        <f t="shared" si="20"/>
        <v>2</v>
      </c>
    </row>
    <row r="75" spans="1:19" ht="18.75">
      <c r="A75" s="13">
        <v>209</v>
      </c>
      <c r="B75" s="13">
        <v>1525950050</v>
      </c>
      <c r="C75" s="222" t="s">
        <v>408</v>
      </c>
      <c r="D75" s="222" t="s">
        <v>402</v>
      </c>
      <c r="E75" s="16">
        <v>3</v>
      </c>
      <c r="F75" s="16">
        <v>0</v>
      </c>
      <c r="G75" s="374">
        <v>0</v>
      </c>
      <c r="H75" s="374">
        <v>0</v>
      </c>
      <c r="I75" s="374">
        <v>0</v>
      </c>
      <c r="J75" s="23" t="s">
        <v>175</v>
      </c>
      <c r="K75" s="18">
        <f t="shared" si="16"/>
        <v>3.5</v>
      </c>
      <c r="L75" s="16">
        <f t="shared" si="14"/>
        <v>0</v>
      </c>
      <c r="M75" s="16">
        <f t="shared" si="17"/>
        <v>0</v>
      </c>
      <c r="N75" s="16">
        <v>0</v>
      </c>
      <c r="O75" s="16">
        <f t="shared" si="18"/>
        <v>3.5</v>
      </c>
      <c r="P75" s="33">
        <v>8.2499999999999964</v>
      </c>
      <c r="Q75" s="34">
        <f t="shared" si="19"/>
        <v>11.749999999999996</v>
      </c>
      <c r="R75" s="35">
        <f t="shared" si="15"/>
        <v>7.5</v>
      </c>
      <c r="S75" s="36">
        <f t="shared" si="20"/>
        <v>4.2499999999999964</v>
      </c>
    </row>
    <row r="76" spans="1:19" ht="18.75">
      <c r="A76" s="13">
        <v>210</v>
      </c>
      <c r="B76" s="13">
        <v>1675792665</v>
      </c>
      <c r="C76" s="222" t="s">
        <v>403</v>
      </c>
      <c r="D76" s="334"/>
      <c r="E76" s="16">
        <v>1</v>
      </c>
      <c r="F76" s="16">
        <v>0</v>
      </c>
      <c r="G76" s="374">
        <v>0</v>
      </c>
      <c r="H76" s="374">
        <v>0</v>
      </c>
      <c r="I76" s="374">
        <v>0</v>
      </c>
      <c r="J76" s="23" t="s">
        <v>175</v>
      </c>
      <c r="K76" s="18">
        <f t="shared" si="16"/>
        <v>1</v>
      </c>
      <c r="L76" s="16">
        <f t="shared" si="14"/>
        <v>0</v>
      </c>
      <c r="M76" s="16">
        <f t="shared" si="17"/>
        <v>0</v>
      </c>
      <c r="N76" s="16">
        <v>0</v>
      </c>
      <c r="O76" s="16">
        <f t="shared" si="18"/>
        <v>1</v>
      </c>
      <c r="P76" s="33">
        <v>2.1749999999999945</v>
      </c>
      <c r="Q76" s="34">
        <f t="shared" si="19"/>
        <v>3.1749999999999945</v>
      </c>
      <c r="R76" s="35">
        <f t="shared" si="15"/>
        <v>7.5</v>
      </c>
      <c r="S76" s="36">
        <f t="shared" si="20"/>
        <v>-4.3250000000000055</v>
      </c>
    </row>
    <row r="77" spans="1:19" ht="18.75">
      <c r="A77" s="13">
        <v>211</v>
      </c>
      <c r="B77" s="13">
        <v>1030769255</v>
      </c>
      <c r="C77" s="222" t="s">
        <v>404</v>
      </c>
      <c r="D77" s="334"/>
      <c r="E77" s="16">
        <v>0</v>
      </c>
      <c r="F77" s="16">
        <v>0</v>
      </c>
      <c r="G77" s="374">
        <v>0</v>
      </c>
      <c r="H77" s="374">
        <v>0</v>
      </c>
      <c r="I77" s="374">
        <v>0</v>
      </c>
      <c r="J77" s="57" t="s">
        <v>187</v>
      </c>
      <c r="K77" s="18">
        <f t="shared" si="16"/>
        <v>0</v>
      </c>
      <c r="L77" s="16">
        <f t="shared" si="14"/>
        <v>0</v>
      </c>
      <c r="M77" s="16">
        <f t="shared" si="17"/>
        <v>0</v>
      </c>
      <c r="N77" s="16">
        <v>0</v>
      </c>
      <c r="O77" s="16">
        <f t="shared" si="18"/>
        <v>0</v>
      </c>
      <c r="P77" s="33">
        <v>8.4625000000000021</v>
      </c>
      <c r="Q77" s="34">
        <f t="shared" si="19"/>
        <v>8.4625000000000021</v>
      </c>
      <c r="R77" s="35">
        <f t="shared" si="15"/>
        <v>0</v>
      </c>
      <c r="S77" s="36">
        <f t="shared" si="20"/>
        <v>8.4625000000000021</v>
      </c>
    </row>
    <row r="78" spans="1:19" ht="18.75">
      <c r="A78" s="13">
        <v>212</v>
      </c>
      <c r="B78" s="13">
        <v>2133045883</v>
      </c>
      <c r="C78" s="222" t="s">
        <v>405</v>
      </c>
      <c r="D78" s="334"/>
      <c r="E78" s="16">
        <v>0</v>
      </c>
      <c r="F78" s="16">
        <v>0</v>
      </c>
      <c r="G78" s="374">
        <v>0</v>
      </c>
      <c r="H78" s="374">
        <v>0</v>
      </c>
      <c r="I78" s="374">
        <v>0</v>
      </c>
      <c r="J78" s="57" t="s">
        <v>187</v>
      </c>
      <c r="K78" s="18">
        <f t="shared" si="16"/>
        <v>0</v>
      </c>
      <c r="L78" s="16">
        <f t="shared" si="14"/>
        <v>0</v>
      </c>
      <c r="M78" s="16">
        <f t="shared" si="17"/>
        <v>0</v>
      </c>
      <c r="N78" s="16">
        <v>0</v>
      </c>
      <c r="O78" s="16">
        <f t="shared" si="18"/>
        <v>0</v>
      </c>
      <c r="P78" s="33">
        <v>7.2249999999999979</v>
      </c>
      <c r="Q78" s="34">
        <f t="shared" si="19"/>
        <v>7.2249999999999979</v>
      </c>
      <c r="R78" s="35">
        <f t="shared" si="15"/>
        <v>0</v>
      </c>
      <c r="S78" s="36">
        <f t="shared" si="20"/>
        <v>7.2249999999999979</v>
      </c>
    </row>
    <row r="79" spans="1:19" ht="20.25">
      <c r="A79" s="13">
        <v>213</v>
      </c>
      <c r="B79" s="13">
        <v>311361673</v>
      </c>
      <c r="C79" s="222" t="s">
        <v>349</v>
      </c>
      <c r="D79" s="2"/>
      <c r="E79" s="16">
        <v>3</v>
      </c>
      <c r="F79" s="16">
        <v>1</v>
      </c>
      <c r="G79" s="374">
        <v>0</v>
      </c>
      <c r="H79" s="374">
        <v>0</v>
      </c>
      <c r="I79" s="374">
        <v>0</v>
      </c>
      <c r="J79" s="23" t="s">
        <v>175</v>
      </c>
      <c r="K79" s="18">
        <f t="shared" si="16"/>
        <v>3.5</v>
      </c>
      <c r="L79" s="16">
        <f t="shared" ref="L79:L97" si="21">F79*$X$14</f>
        <v>1.2</v>
      </c>
      <c r="M79" s="16">
        <f t="shared" si="17"/>
        <v>0</v>
      </c>
      <c r="N79" s="16">
        <v>0</v>
      </c>
      <c r="O79" s="16">
        <f t="shared" si="18"/>
        <v>4.7</v>
      </c>
      <c r="P79" s="33">
        <v>7.9499999999999922</v>
      </c>
      <c r="Q79" s="34">
        <f t="shared" si="19"/>
        <v>12.649999999999991</v>
      </c>
      <c r="R79" s="35">
        <f t="shared" si="15"/>
        <v>7.5</v>
      </c>
      <c r="S79" s="36">
        <f t="shared" si="20"/>
        <v>5.1499999999999915</v>
      </c>
    </row>
    <row r="80" spans="1:19" ht="20.25">
      <c r="A80" s="13">
        <v>214</v>
      </c>
      <c r="B80" s="13">
        <v>2130976604</v>
      </c>
      <c r="C80" s="222" t="s">
        <v>410</v>
      </c>
      <c r="D80" s="2"/>
      <c r="E80" s="16">
        <v>3</v>
      </c>
      <c r="F80" s="16">
        <v>1</v>
      </c>
      <c r="G80" s="374">
        <v>0</v>
      </c>
      <c r="H80" s="374">
        <v>0</v>
      </c>
      <c r="I80" s="374">
        <v>0</v>
      </c>
      <c r="J80" s="23" t="s">
        <v>175</v>
      </c>
      <c r="K80" s="18">
        <f t="shared" si="16"/>
        <v>3.5</v>
      </c>
      <c r="L80" s="16">
        <f t="shared" si="21"/>
        <v>1.2</v>
      </c>
      <c r="M80" s="16">
        <f t="shared" si="17"/>
        <v>0</v>
      </c>
      <c r="N80" s="16">
        <v>0</v>
      </c>
      <c r="O80" s="16">
        <f t="shared" si="18"/>
        <v>4.7</v>
      </c>
      <c r="P80" s="33">
        <v>7.5124999999999886</v>
      </c>
      <c r="Q80" s="34">
        <f t="shared" si="19"/>
        <v>12.212499999999988</v>
      </c>
      <c r="R80" s="35">
        <f t="shared" si="15"/>
        <v>7.5</v>
      </c>
      <c r="S80" s="36">
        <f t="shared" si="20"/>
        <v>4.7124999999999879</v>
      </c>
    </row>
    <row r="81" spans="1:19" ht="18.75">
      <c r="A81" s="13">
        <v>215</v>
      </c>
      <c r="B81" s="13">
        <v>289805855</v>
      </c>
      <c r="C81" s="222" t="s">
        <v>417</v>
      </c>
      <c r="D81" s="2"/>
      <c r="E81" s="16">
        <v>4</v>
      </c>
      <c r="F81" s="16">
        <v>1</v>
      </c>
      <c r="G81" s="374">
        <v>0</v>
      </c>
      <c r="H81" s="374">
        <v>1</v>
      </c>
      <c r="I81" s="374">
        <v>1</v>
      </c>
      <c r="J81" s="43" t="s">
        <v>166</v>
      </c>
      <c r="K81" s="18">
        <f t="shared" si="16"/>
        <v>5</v>
      </c>
      <c r="L81" s="16">
        <f t="shared" si="21"/>
        <v>1.2</v>
      </c>
      <c r="M81" s="16">
        <f t="shared" si="17"/>
        <v>0.8</v>
      </c>
      <c r="N81" s="16">
        <v>0</v>
      </c>
      <c r="O81" s="16">
        <f t="shared" si="18"/>
        <v>7</v>
      </c>
      <c r="P81" s="33">
        <v>8.4754999999999932</v>
      </c>
      <c r="Q81" s="34">
        <f t="shared" si="19"/>
        <v>15.475499999999993</v>
      </c>
      <c r="R81" s="35">
        <f t="shared" si="15"/>
        <v>11.875</v>
      </c>
      <c r="S81" s="36">
        <f t="shared" si="20"/>
        <v>3.6004999999999932</v>
      </c>
    </row>
    <row r="82" spans="1:19" ht="18.75">
      <c r="A82" s="13">
        <v>216</v>
      </c>
      <c r="B82" s="13">
        <v>395700385</v>
      </c>
      <c r="C82" s="222" t="s">
        <v>419</v>
      </c>
      <c r="D82" s="2"/>
      <c r="E82" s="16">
        <v>0</v>
      </c>
      <c r="F82" s="16">
        <v>1</v>
      </c>
      <c r="G82" s="374">
        <v>0</v>
      </c>
      <c r="H82" s="374">
        <v>0</v>
      </c>
      <c r="I82" s="374">
        <v>0</v>
      </c>
      <c r="J82" s="57" t="s">
        <v>187</v>
      </c>
      <c r="K82" s="18">
        <f t="shared" si="16"/>
        <v>0</v>
      </c>
      <c r="L82" s="16">
        <f t="shared" si="21"/>
        <v>1.2</v>
      </c>
      <c r="M82" s="16">
        <f t="shared" si="17"/>
        <v>0</v>
      </c>
      <c r="N82" s="16">
        <v>0</v>
      </c>
      <c r="O82" s="16">
        <f t="shared" si="18"/>
        <v>1.2</v>
      </c>
      <c r="P82" s="33">
        <v>9.706451612903221</v>
      </c>
      <c r="Q82" s="34">
        <f t="shared" si="19"/>
        <v>10.90645161290322</v>
      </c>
      <c r="R82" s="35">
        <f t="shared" si="15"/>
        <v>0</v>
      </c>
      <c r="S82" s="36">
        <f t="shared" si="20"/>
        <v>10.90645161290322</v>
      </c>
    </row>
    <row r="83" spans="1:19" ht="18.75">
      <c r="A83" s="13">
        <v>217</v>
      </c>
      <c r="B83" s="13">
        <v>331155825</v>
      </c>
      <c r="C83" s="295" t="s">
        <v>420</v>
      </c>
      <c r="D83" s="2"/>
      <c r="E83" s="16">
        <v>3</v>
      </c>
      <c r="F83" s="16">
        <v>1</v>
      </c>
      <c r="G83" s="374">
        <v>0</v>
      </c>
      <c r="H83" s="374">
        <v>0</v>
      </c>
      <c r="I83" s="374">
        <v>0</v>
      </c>
      <c r="J83" s="23" t="s">
        <v>175</v>
      </c>
      <c r="K83" s="18">
        <f t="shared" si="16"/>
        <v>3.5</v>
      </c>
      <c r="L83" s="16">
        <f t="shared" si="21"/>
        <v>1.2</v>
      </c>
      <c r="M83" s="16">
        <f t="shared" si="17"/>
        <v>0</v>
      </c>
      <c r="N83" s="16">
        <v>0</v>
      </c>
      <c r="O83" s="16">
        <f t="shared" si="18"/>
        <v>4.7</v>
      </c>
      <c r="P83" s="33">
        <v>-2.5249999999999995</v>
      </c>
      <c r="Q83" s="34">
        <f t="shared" si="19"/>
        <v>2.1750000000000007</v>
      </c>
      <c r="R83" s="35">
        <f t="shared" si="15"/>
        <v>7.5</v>
      </c>
      <c r="S83" s="36">
        <f t="shared" si="20"/>
        <v>-5.3249999999999993</v>
      </c>
    </row>
    <row r="84" spans="1:19" ht="18.75">
      <c r="A84" s="13">
        <v>218</v>
      </c>
      <c r="B84" s="13">
        <v>1804880865</v>
      </c>
      <c r="C84" s="222" t="s">
        <v>425</v>
      </c>
      <c r="D84" s="334"/>
      <c r="E84" s="16">
        <v>4</v>
      </c>
      <c r="F84" s="16">
        <v>1</v>
      </c>
      <c r="G84" s="374">
        <v>0</v>
      </c>
      <c r="H84" s="374">
        <v>1</v>
      </c>
      <c r="I84" s="374">
        <v>0</v>
      </c>
      <c r="J84" s="43" t="s">
        <v>166</v>
      </c>
      <c r="K84" s="18">
        <f t="shared" si="16"/>
        <v>5</v>
      </c>
      <c r="L84" s="16">
        <f t="shared" si="21"/>
        <v>1.2</v>
      </c>
      <c r="M84" s="16">
        <f t="shared" si="17"/>
        <v>0.4</v>
      </c>
      <c r="N84" s="16">
        <v>0</v>
      </c>
      <c r="O84" s="16">
        <f t="shared" si="18"/>
        <v>6.6000000000000005</v>
      </c>
      <c r="P84" s="33">
        <v>8.6799999999999962</v>
      </c>
      <c r="Q84" s="34">
        <f t="shared" si="19"/>
        <v>15.279999999999998</v>
      </c>
      <c r="R84" s="35">
        <f t="shared" si="15"/>
        <v>11.875</v>
      </c>
      <c r="S84" s="36">
        <f t="shared" si="20"/>
        <v>3.4049999999999976</v>
      </c>
    </row>
    <row r="85" spans="1:19" ht="18.75">
      <c r="A85" s="13">
        <v>219</v>
      </c>
      <c r="B85" s="13">
        <v>1128309198</v>
      </c>
      <c r="C85" s="222" t="s">
        <v>426</v>
      </c>
      <c r="D85" s="334"/>
      <c r="E85" s="16">
        <v>0</v>
      </c>
      <c r="F85" s="16">
        <v>0</v>
      </c>
      <c r="G85" s="374">
        <v>0</v>
      </c>
      <c r="H85" s="374">
        <v>0</v>
      </c>
      <c r="I85" s="374">
        <v>0</v>
      </c>
      <c r="J85" s="57" t="s">
        <v>187</v>
      </c>
      <c r="K85" s="18">
        <f t="shared" si="16"/>
        <v>0</v>
      </c>
      <c r="L85" s="16">
        <f t="shared" si="21"/>
        <v>0</v>
      </c>
      <c r="M85" s="16">
        <f t="shared" si="17"/>
        <v>0</v>
      </c>
      <c r="N85" s="16">
        <v>0</v>
      </c>
      <c r="O85" s="16">
        <f t="shared" si="18"/>
        <v>0</v>
      </c>
      <c r="P85" s="33">
        <v>9.4499999999999957</v>
      </c>
      <c r="Q85" s="34">
        <f t="shared" si="19"/>
        <v>9.4499999999999957</v>
      </c>
      <c r="R85" s="35">
        <f t="shared" si="15"/>
        <v>0</v>
      </c>
      <c r="S85" s="36">
        <f t="shared" si="20"/>
        <v>9.4499999999999957</v>
      </c>
    </row>
    <row r="86" spans="1:19" ht="20.25">
      <c r="A86" s="13">
        <v>220</v>
      </c>
      <c r="B86" s="13">
        <v>353335311</v>
      </c>
      <c r="C86" s="222" t="s">
        <v>427</v>
      </c>
      <c r="D86" s="224"/>
      <c r="E86" s="16">
        <v>4</v>
      </c>
      <c r="F86" s="16">
        <v>1</v>
      </c>
      <c r="G86" s="374">
        <v>0</v>
      </c>
      <c r="H86" s="374">
        <v>0</v>
      </c>
      <c r="I86" s="374">
        <v>0</v>
      </c>
      <c r="J86" s="23" t="s">
        <v>175</v>
      </c>
      <c r="K86" s="18">
        <f t="shared" si="16"/>
        <v>5</v>
      </c>
      <c r="L86" s="16">
        <f t="shared" si="21"/>
        <v>1.2</v>
      </c>
      <c r="M86" s="16">
        <f t="shared" si="17"/>
        <v>0</v>
      </c>
      <c r="N86" s="16">
        <v>0</v>
      </c>
      <c r="O86" s="16">
        <f t="shared" si="18"/>
        <v>6.2</v>
      </c>
      <c r="P86" s="33">
        <v>6.9373046874999957</v>
      </c>
      <c r="Q86" s="34">
        <f t="shared" si="19"/>
        <v>13.137304687499995</v>
      </c>
      <c r="R86" s="35">
        <f t="shared" si="15"/>
        <v>7.5</v>
      </c>
      <c r="S86" s="36">
        <f t="shared" si="20"/>
        <v>5.637304687499995</v>
      </c>
    </row>
    <row r="87" spans="1:19" ht="20.25">
      <c r="A87" s="13">
        <v>221</v>
      </c>
      <c r="B87" s="13">
        <v>790956883</v>
      </c>
      <c r="C87" s="222" t="s">
        <v>431</v>
      </c>
      <c r="D87" s="222" t="s">
        <v>428</v>
      </c>
      <c r="E87" s="16">
        <v>4</v>
      </c>
      <c r="F87" s="16">
        <v>1</v>
      </c>
      <c r="G87" s="374">
        <v>1</v>
      </c>
      <c r="H87" s="374">
        <v>0</v>
      </c>
      <c r="I87" s="374">
        <v>0</v>
      </c>
      <c r="J87" s="43" t="s">
        <v>166</v>
      </c>
      <c r="K87" s="18">
        <f t="shared" si="16"/>
        <v>5</v>
      </c>
      <c r="L87" s="16">
        <f t="shared" si="21"/>
        <v>1.2</v>
      </c>
      <c r="M87" s="16">
        <f t="shared" si="17"/>
        <v>0.4</v>
      </c>
      <c r="N87" s="16">
        <v>0</v>
      </c>
      <c r="O87" s="16">
        <f t="shared" si="18"/>
        <v>6.6000000000000005</v>
      </c>
      <c r="P87" s="33">
        <v>10.074999999999999</v>
      </c>
      <c r="Q87" s="34">
        <f t="shared" si="19"/>
        <v>16.675000000000001</v>
      </c>
      <c r="R87" s="35">
        <f t="shared" si="15"/>
        <v>11.875</v>
      </c>
      <c r="S87" s="36">
        <f t="shared" si="20"/>
        <v>4.8000000000000007</v>
      </c>
    </row>
    <row r="88" spans="1:19" ht="18.75">
      <c r="A88" s="13">
        <v>222</v>
      </c>
      <c r="B88" s="13">
        <v>1945277617</v>
      </c>
      <c r="C88" s="222" t="s">
        <v>432</v>
      </c>
      <c r="D88" s="222"/>
      <c r="E88" s="16">
        <v>4</v>
      </c>
      <c r="F88" s="16">
        <v>1</v>
      </c>
      <c r="G88" s="374">
        <v>0</v>
      </c>
      <c r="H88" s="374">
        <v>0</v>
      </c>
      <c r="I88" s="374">
        <v>0</v>
      </c>
      <c r="J88" s="45" t="s">
        <v>173</v>
      </c>
      <c r="K88" s="18">
        <f t="shared" si="16"/>
        <v>5</v>
      </c>
      <c r="L88" s="16">
        <f t="shared" si="21"/>
        <v>1.2</v>
      </c>
      <c r="M88" s="16">
        <f t="shared" si="17"/>
        <v>0</v>
      </c>
      <c r="N88" s="16">
        <v>0</v>
      </c>
      <c r="O88" s="16">
        <f t="shared" si="18"/>
        <v>6.2</v>
      </c>
      <c r="P88" s="33">
        <v>8.6002276497695753</v>
      </c>
      <c r="Q88" s="34">
        <f t="shared" si="19"/>
        <v>14.800227649769575</v>
      </c>
      <c r="R88" s="35">
        <f t="shared" si="15"/>
        <v>9.6875</v>
      </c>
      <c r="S88" s="36">
        <f t="shared" si="20"/>
        <v>5.1127276497695746</v>
      </c>
    </row>
    <row r="89" spans="1:19" ht="18.75">
      <c r="A89" s="13">
        <v>223</v>
      </c>
      <c r="B89" s="13">
        <v>784792167</v>
      </c>
      <c r="C89" s="222" t="s">
        <v>434</v>
      </c>
      <c r="D89" s="222"/>
      <c r="E89" s="16">
        <v>4</v>
      </c>
      <c r="F89" s="16">
        <v>0</v>
      </c>
      <c r="G89" s="374">
        <v>0</v>
      </c>
      <c r="H89" s="374">
        <v>0</v>
      </c>
      <c r="I89" s="374">
        <v>0</v>
      </c>
      <c r="J89" s="23" t="s">
        <v>175</v>
      </c>
      <c r="K89" s="18">
        <f t="shared" si="16"/>
        <v>5</v>
      </c>
      <c r="L89" s="16">
        <f t="shared" si="21"/>
        <v>0</v>
      </c>
      <c r="M89" s="16">
        <f t="shared" si="17"/>
        <v>0</v>
      </c>
      <c r="N89" s="16">
        <v>0</v>
      </c>
      <c r="O89" s="16">
        <f t="shared" si="18"/>
        <v>5</v>
      </c>
      <c r="P89" s="33">
        <v>1.5250000000000004</v>
      </c>
      <c r="Q89" s="34">
        <f t="shared" si="19"/>
        <v>6.5250000000000004</v>
      </c>
      <c r="R89" s="35">
        <f t="shared" si="15"/>
        <v>7.5</v>
      </c>
      <c r="S89" s="36">
        <f t="shared" si="20"/>
        <v>-0.97499999999999964</v>
      </c>
    </row>
    <row r="90" spans="1:19" ht="18.75">
      <c r="A90" s="13">
        <v>224</v>
      </c>
      <c r="B90" s="13">
        <v>862562360</v>
      </c>
      <c r="C90" s="222" t="s">
        <v>443</v>
      </c>
      <c r="D90" s="222"/>
      <c r="E90" s="16">
        <v>4</v>
      </c>
      <c r="F90" s="16">
        <v>1</v>
      </c>
      <c r="G90" s="374">
        <v>0</v>
      </c>
      <c r="H90" s="374">
        <v>0</v>
      </c>
      <c r="I90" s="374">
        <v>0</v>
      </c>
      <c r="J90" s="45" t="s">
        <v>173</v>
      </c>
      <c r="K90" s="18">
        <f t="shared" si="16"/>
        <v>5</v>
      </c>
      <c r="L90" s="16">
        <f t="shared" si="21"/>
        <v>1.2</v>
      </c>
      <c r="M90" s="16">
        <f t="shared" si="17"/>
        <v>0</v>
      </c>
      <c r="N90" s="16">
        <v>0</v>
      </c>
      <c r="O90" s="16">
        <f t="shared" si="18"/>
        <v>6.2</v>
      </c>
      <c r="P90" s="33">
        <v>7.7041044776119421</v>
      </c>
      <c r="Q90" s="34">
        <f t="shared" si="19"/>
        <v>13.904104477611941</v>
      </c>
      <c r="R90" s="35">
        <f t="shared" si="15"/>
        <v>9.6875</v>
      </c>
      <c r="S90" s="36">
        <f t="shared" si="20"/>
        <v>4.2166044776119413</v>
      </c>
    </row>
    <row r="91" spans="1:19" ht="18.75">
      <c r="A91" s="13">
        <v>225</v>
      </c>
      <c r="B91" s="13">
        <v>1963965829</v>
      </c>
      <c r="C91" s="222" t="s">
        <v>444</v>
      </c>
      <c r="D91" s="222"/>
      <c r="E91" s="16">
        <v>4</v>
      </c>
      <c r="F91" s="16">
        <v>1</v>
      </c>
      <c r="G91" s="374">
        <v>1</v>
      </c>
      <c r="H91" s="374">
        <v>0</v>
      </c>
      <c r="I91" s="374">
        <v>0</v>
      </c>
      <c r="J91" s="45" t="s">
        <v>173</v>
      </c>
      <c r="K91" s="18">
        <f t="shared" si="16"/>
        <v>5</v>
      </c>
      <c r="L91" s="16">
        <f t="shared" si="21"/>
        <v>1.2</v>
      </c>
      <c r="M91" s="16">
        <f t="shared" si="17"/>
        <v>0.4</v>
      </c>
      <c r="N91" s="16">
        <v>0</v>
      </c>
      <c r="O91" s="16">
        <f t="shared" si="18"/>
        <v>6.6000000000000005</v>
      </c>
      <c r="P91" s="33">
        <v>7.5107369402985036</v>
      </c>
      <c r="Q91" s="34">
        <f t="shared" si="19"/>
        <v>14.110736940298505</v>
      </c>
      <c r="R91" s="35">
        <f t="shared" si="15"/>
        <v>9.6875</v>
      </c>
      <c r="S91" s="36">
        <f t="shared" si="20"/>
        <v>4.423236940298505</v>
      </c>
    </row>
    <row r="92" spans="1:19" ht="18.75">
      <c r="A92" s="13">
        <v>226</v>
      </c>
      <c r="B92" s="13">
        <v>1238792963</v>
      </c>
      <c r="C92" s="222" t="s">
        <v>445</v>
      </c>
      <c r="D92" s="222"/>
      <c r="E92" s="16">
        <v>2</v>
      </c>
      <c r="F92" s="16">
        <v>1</v>
      </c>
      <c r="G92" s="374">
        <v>0</v>
      </c>
      <c r="H92" s="374">
        <v>0</v>
      </c>
      <c r="I92" s="374">
        <v>0</v>
      </c>
      <c r="J92" s="23" t="s">
        <v>175</v>
      </c>
      <c r="K92" s="18">
        <f t="shared" si="16"/>
        <v>2</v>
      </c>
      <c r="L92" s="16">
        <f t="shared" si="21"/>
        <v>1.2</v>
      </c>
      <c r="M92" s="16">
        <f t="shared" si="17"/>
        <v>0</v>
      </c>
      <c r="N92" s="16">
        <v>0</v>
      </c>
      <c r="O92" s="16">
        <f t="shared" si="18"/>
        <v>3.2</v>
      </c>
      <c r="P92" s="33">
        <v>8.0250000000000004</v>
      </c>
      <c r="Q92" s="34">
        <f t="shared" si="19"/>
        <v>11.225000000000001</v>
      </c>
      <c r="R92" s="35">
        <f t="shared" si="15"/>
        <v>7.5</v>
      </c>
      <c r="S92" s="36">
        <f t="shared" si="20"/>
        <v>3.7250000000000014</v>
      </c>
    </row>
    <row r="93" spans="1:19" ht="18.75">
      <c r="A93" s="13">
        <v>227</v>
      </c>
      <c r="B93" s="13">
        <v>69368460</v>
      </c>
      <c r="C93" s="222" t="s">
        <v>446</v>
      </c>
      <c r="D93" s="222"/>
      <c r="E93" s="16">
        <v>0</v>
      </c>
      <c r="F93" s="16">
        <v>0</v>
      </c>
      <c r="G93" s="374">
        <v>0</v>
      </c>
      <c r="H93" s="374">
        <v>0</v>
      </c>
      <c r="I93" s="374">
        <v>0</v>
      </c>
      <c r="J93" s="57" t="s">
        <v>187</v>
      </c>
      <c r="K93" s="18">
        <f t="shared" si="16"/>
        <v>0</v>
      </c>
      <c r="L93" s="16">
        <f t="shared" si="21"/>
        <v>0</v>
      </c>
      <c r="M93" s="16">
        <f t="shared" si="17"/>
        <v>0</v>
      </c>
      <c r="N93" s="16">
        <v>0</v>
      </c>
      <c r="O93" s="16">
        <f t="shared" si="18"/>
        <v>0</v>
      </c>
      <c r="P93" s="33">
        <v>5.7335820895522351</v>
      </c>
      <c r="Q93" s="34">
        <f t="shared" si="19"/>
        <v>5.7335820895522351</v>
      </c>
      <c r="R93" s="35">
        <f t="shared" si="15"/>
        <v>0</v>
      </c>
      <c r="S93" s="36">
        <f t="shared" si="20"/>
        <v>5.7335820895522351</v>
      </c>
    </row>
    <row r="94" spans="1:19" ht="18.75">
      <c r="A94" s="13">
        <v>228</v>
      </c>
      <c r="B94" s="13">
        <v>1287481910</v>
      </c>
      <c r="C94" s="222" t="s">
        <v>447</v>
      </c>
      <c r="D94" s="222"/>
      <c r="E94" s="16">
        <v>4</v>
      </c>
      <c r="F94" s="16">
        <v>0</v>
      </c>
      <c r="G94" s="374">
        <v>1</v>
      </c>
      <c r="H94" s="374">
        <v>0</v>
      </c>
      <c r="I94" s="374">
        <v>0</v>
      </c>
      <c r="J94" s="23" t="s">
        <v>175</v>
      </c>
      <c r="K94" s="18">
        <f t="shared" si="16"/>
        <v>5</v>
      </c>
      <c r="L94" s="16">
        <f t="shared" si="21"/>
        <v>0</v>
      </c>
      <c r="M94" s="16">
        <f t="shared" si="17"/>
        <v>0.4</v>
      </c>
      <c r="N94" s="16">
        <v>0</v>
      </c>
      <c r="O94" s="16">
        <f t="shared" si="18"/>
        <v>5.4</v>
      </c>
      <c r="P94" s="33">
        <v>1.625</v>
      </c>
      <c r="Q94" s="34">
        <f t="shared" si="19"/>
        <v>7.0250000000000004</v>
      </c>
      <c r="R94" s="35">
        <f t="shared" si="15"/>
        <v>7.5</v>
      </c>
      <c r="S94" s="36">
        <f t="shared" si="20"/>
        <v>-0.47499999999999964</v>
      </c>
    </row>
    <row r="95" spans="1:19" ht="20.25">
      <c r="A95" s="13">
        <v>229</v>
      </c>
      <c r="B95" s="13">
        <v>1598972736</v>
      </c>
      <c r="C95" s="222" t="s">
        <v>448</v>
      </c>
      <c r="D95" s="222"/>
      <c r="E95" s="16">
        <v>2</v>
      </c>
      <c r="F95" s="16">
        <v>0</v>
      </c>
      <c r="G95" s="374">
        <v>0</v>
      </c>
      <c r="H95" s="374">
        <v>0</v>
      </c>
      <c r="I95" s="374">
        <v>0</v>
      </c>
      <c r="J95" s="23" t="s">
        <v>175</v>
      </c>
      <c r="K95" s="18">
        <f t="shared" si="16"/>
        <v>2</v>
      </c>
      <c r="L95" s="16">
        <f t="shared" si="21"/>
        <v>0</v>
      </c>
      <c r="M95" s="16">
        <f t="shared" si="17"/>
        <v>0</v>
      </c>
      <c r="N95" s="16">
        <v>0</v>
      </c>
      <c r="O95" s="16">
        <f t="shared" si="18"/>
        <v>2</v>
      </c>
      <c r="P95" s="33">
        <v>6.8220895522388005</v>
      </c>
      <c r="Q95" s="34">
        <f t="shared" si="19"/>
        <v>8.8220895522388005</v>
      </c>
      <c r="R95" s="35">
        <f t="shared" si="15"/>
        <v>7.5</v>
      </c>
      <c r="S95" s="36">
        <f t="shared" si="20"/>
        <v>1.3220895522388005</v>
      </c>
    </row>
    <row r="96" spans="1:19" ht="18.75">
      <c r="A96" s="14">
        <v>230</v>
      </c>
      <c r="B96" s="13">
        <v>1076026693</v>
      </c>
      <c r="C96" s="222" t="s">
        <v>449</v>
      </c>
      <c r="E96" s="16">
        <v>2</v>
      </c>
      <c r="F96" s="16">
        <v>1</v>
      </c>
      <c r="G96" s="374">
        <v>0</v>
      </c>
      <c r="H96" s="374">
        <v>0</v>
      </c>
      <c r="I96" s="374">
        <v>0</v>
      </c>
      <c r="J96" s="23" t="s">
        <v>175</v>
      </c>
      <c r="K96" s="18">
        <f t="shared" si="16"/>
        <v>2</v>
      </c>
      <c r="L96" s="16">
        <f t="shared" si="21"/>
        <v>1.2</v>
      </c>
      <c r="M96" s="16">
        <f t="shared" si="17"/>
        <v>0</v>
      </c>
      <c r="N96" s="16">
        <v>0</v>
      </c>
      <c r="O96" s="16">
        <f t="shared" si="18"/>
        <v>3.2</v>
      </c>
      <c r="P96" s="33">
        <v>0</v>
      </c>
      <c r="Q96" s="34">
        <f t="shared" si="19"/>
        <v>3.2</v>
      </c>
      <c r="R96" s="35">
        <f t="shared" si="15"/>
        <v>7.5</v>
      </c>
      <c r="S96" s="36">
        <f t="shared" si="20"/>
        <v>-4.3</v>
      </c>
    </row>
    <row r="97" spans="1:19" ht="18.75">
      <c r="A97" s="14">
        <v>231</v>
      </c>
      <c r="B97" s="13">
        <v>1725915293</v>
      </c>
      <c r="C97" s="222" t="s">
        <v>450</v>
      </c>
      <c r="E97" s="16">
        <v>3</v>
      </c>
      <c r="F97" s="16">
        <v>0</v>
      </c>
      <c r="G97" s="374">
        <v>0</v>
      </c>
      <c r="H97" s="374">
        <v>0</v>
      </c>
      <c r="I97" s="374">
        <v>0</v>
      </c>
      <c r="J97" s="23" t="s">
        <v>175</v>
      </c>
      <c r="K97" s="18">
        <f t="shared" si="16"/>
        <v>3.5</v>
      </c>
      <c r="L97" s="16">
        <f t="shared" si="21"/>
        <v>0</v>
      </c>
      <c r="M97" s="16">
        <f t="shared" si="17"/>
        <v>0</v>
      </c>
      <c r="N97" s="16">
        <v>0</v>
      </c>
      <c r="O97" s="16">
        <f t="shared" si="18"/>
        <v>3.5</v>
      </c>
      <c r="P97" s="33">
        <v>0</v>
      </c>
      <c r="Q97" s="34">
        <f t="shared" si="19"/>
        <v>3.5</v>
      </c>
      <c r="R97" s="35">
        <f t="shared" si="15"/>
        <v>7.5</v>
      </c>
      <c r="S97" s="36">
        <f t="shared" si="20"/>
        <v>-4</v>
      </c>
    </row>
  </sheetData>
  <autoFilter ref="A4:V97" xr:uid="{00000000-0009-0000-0000-00002E000000}">
    <sortState xmlns:xlrd2="http://schemas.microsoft.com/office/spreadsheetml/2017/richdata2" ref="A5:V97">
      <sortCondition ref="A4:A97"/>
    </sortState>
  </autoFilter>
  <mergeCells count="5">
    <mergeCell ref="A1:S1"/>
    <mergeCell ref="A2:S2"/>
    <mergeCell ref="A3:D3"/>
    <mergeCell ref="G3:I3"/>
    <mergeCell ref="J3:S3"/>
  </mergeCells>
  <phoneticPr fontId="22" type="noConversion"/>
  <conditionalFormatting sqref="N5:N79 E5:I97">
    <cfRule type="cellIs" dxfId="53" priority="2" operator="lessThan">
      <formula>1</formula>
    </cfRule>
  </conditionalFormatting>
  <conditionalFormatting sqref="N80:N97">
    <cfRule type="cellIs" dxfId="52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FED6-F772-4DED-93E8-92FC108EAFD5}">
  <sheetPr codeName="Sheet74"/>
  <dimension ref="A1:AB99"/>
  <sheetViews>
    <sheetView topLeftCell="A8" zoomScale="85" zoomScaleNormal="85" workbookViewId="0">
      <selection activeCell="J32" sqref="J32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5.75" style="4" customWidth="1"/>
    <col min="8" max="8" width="5.875" style="4" customWidth="1"/>
    <col min="9" max="9" width="5.75" style="4" customWidth="1"/>
    <col min="10" max="10" width="20" style="4" customWidth="1"/>
    <col min="11" max="11" width="9" style="4" customWidth="1"/>
    <col min="12" max="12" width="12.125" style="4" customWidth="1"/>
    <col min="13" max="13" width="11.375" style="4" customWidth="1"/>
    <col min="14" max="14" width="10" style="4" customWidth="1"/>
    <col min="15" max="15" width="9" style="4" customWidth="1"/>
    <col min="16" max="16" width="11.125" style="4" customWidth="1"/>
    <col min="17" max="17" width="10.5" style="4" customWidth="1"/>
    <col min="18" max="18" width="9.25" style="4" customWidth="1"/>
    <col min="19" max="19" width="12.625" style="4" customWidth="1"/>
    <col min="20" max="22" width="11.125" style="37" customWidth="1"/>
    <col min="23" max="23" width="30.5" customWidth="1"/>
  </cols>
  <sheetData>
    <row r="1" spans="1:28" ht="36.6" customHeight="1">
      <c r="A1" s="587" t="str">
        <f>CONCATENATE("157区 活动中心",X15,"年",X16,"月",X17,"日","分包贡献明细"," 统计：一二三")</f>
        <v>157区 活动中心2021年2月20日分包贡献明细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393"/>
      <c r="U1" s="393"/>
      <c r="V1" s="393"/>
      <c r="W1" s="38" t="s">
        <v>104</v>
      </c>
      <c r="X1" s="5">
        <v>67</v>
      </c>
      <c r="Y1" s="3"/>
      <c r="Z1" s="3"/>
      <c r="AA1" s="3"/>
      <c r="AB1" s="3"/>
    </row>
    <row r="2" spans="1:28" ht="135" customHeight="1">
      <c r="A2" s="590" t="s">
        <v>441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394"/>
      <c r="U2" s="394"/>
      <c r="V2" s="394"/>
      <c r="W2" s="39" t="s">
        <v>1</v>
      </c>
      <c r="X2" s="40" t="s">
        <v>105</v>
      </c>
      <c r="Y2" s="41" t="s">
        <v>106</v>
      </c>
      <c r="Z2" s="41" t="s">
        <v>107</v>
      </c>
      <c r="AA2" s="41" t="s">
        <v>350</v>
      </c>
      <c r="AB2" s="42" t="s">
        <v>108</v>
      </c>
    </row>
    <row r="3" spans="1:28" ht="20.25">
      <c r="A3" s="584" t="s">
        <v>162</v>
      </c>
      <c r="B3" s="584"/>
      <c r="C3" s="584"/>
      <c r="D3" s="584"/>
      <c r="E3" s="395" t="s">
        <v>114</v>
      </c>
      <c r="F3" s="396" t="s">
        <v>252</v>
      </c>
      <c r="G3" s="601" t="s">
        <v>435</v>
      </c>
      <c r="H3" s="601"/>
      <c r="I3" s="601"/>
      <c r="J3" s="597" t="s">
        <v>164</v>
      </c>
      <c r="K3" s="598"/>
      <c r="L3" s="598"/>
      <c r="M3" s="598"/>
      <c r="N3" s="598"/>
      <c r="O3" s="598"/>
      <c r="P3" s="598"/>
      <c r="Q3" s="598"/>
      <c r="R3" s="598"/>
      <c r="S3" s="599"/>
      <c r="T3" s="392"/>
      <c r="U3" s="392"/>
      <c r="V3" s="392"/>
      <c r="W3" s="43" t="s">
        <v>166</v>
      </c>
      <c r="X3" s="44">
        <f>AB3/$X$13</f>
        <v>11.875</v>
      </c>
      <c r="Y3" s="39">
        <v>5</v>
      </c>
      <c r="Z3" s="39">
        <v>7</v>
      </c>
      <c r="AA3" s="39">
        <v>20</v>
      </c>
      <c r="AB3" s="39">
        <v>1900</v>
      </c>
    </row>
    <row r="4" spans="1:28" ht="40.5">
      <c r="A4" s="390" t="s">
        <v>11</v>
      </c>
      <c r="B4" s="391" t="s">
        <v>167</v>
      </c>
      <c r="C4" s="390" t="s">
        <v>12</v>
      </c>
      <c r="D4" s="390" t="s">
        <v>13</v>
      </c>
      <c r="E4" s="11" t="s">
        <v>253</v>
      </c>
      <c r="F4" s="12" t="s">
        <v>424</v>
      </c>
      <c r="G4" s="12" t="s">
        <v>436</v>
      </c>
      <c r="H4" s="12" t="s">
        <v>437</v>
      </c>
      <c r="I4" s="12" t="s">
        <v>438</v>
      </c>
      <c r="J4" s="11" t="s">
        <v>17</v>
      </c>
      <c r="K4" s="11" t="s">
        <v>168</v>
      </c>
      <c r="L4" s="12" t="s">
        <v>255</v>
      </c>
      <c r="M4" s="12" t="s">
        <v>440</v>
      </c>
      <c r="N4" s="12" t="s">
        <v>264</v>
      </c>
      <c r="O4" s="31" t="s">
        <v>170</v>
      </c>
      <c r="P4" s="391" t="s">
        <v>171</v>
      </c>
      <c r="Q4" s="32" t="s">
        <v>23</v>
      </c>
      <c r="R4" s="391" t="s">
        <v>22</v>
      </c>
      <c r="S4" s="391" t="s">
        <v>172</v>
      </c>
      <c r="T4" s="391" t="s">
        <v>115</v>
      </c>
      <c r="U4" s="391" t="s">
        <v>116</v>
      </c>
      <c r="V4" s="391" t="s">
        <v>9</v>
      </c>
      <c r="W4" s="45" t="s">
        <v>173</v>
      </c>
      <c r="X4" s="44">
        <f>AB4/$X$13</f>
        <v>9.6875</v>
      </c>
      <c r="Y4" s="39">
        <v>4</v>
      </c>
      <c r="Z4" s="39">
        <v>6</v>
      </c>
      <c r="AA4" s="39">
        <v>15</v>
      </c>
      <c r="AB4" s="39">
        <v>1550</v>
      </c>
    </row>
    <row r="5" spans="1:28" s="1" customFormat="1" ht="18.75">
      <c r="A5" s="13">
        <v>110</v>
      </c>
      <c r="B5" s="13">
        <v>1968703358</v>
      </c>
      <c r="C5" s="222" t="s">
        <v>361</v>
      </c>
      <c r="D5" s="222" t="s">
        <v>239</v>
      </c>
      <c r="E5" s="16">
        <v>0</v>
      </c>
      <c r="F5" s="16">
        <v>1</v>
      </c>
      <c r="G5" s="374">
        <v>0</v>
      </c>
      <c r="H5" s="374">
        <v>1</v>
      </c>
      <c r="I5" s="374">
        <v>0</v>
      </c>
      <c r="J5" s="57" t="s">
        <v>187</v>
      </c>
      <c r="K5" s="18">
        <f t="shared" ref="K5:K36" si="0">E5+IF(E5&gt;2,(E5-2)*0.5,0)</f>
        <v>0</v>
      </c>
      <c r="L5" s="16">
        <f t="shared" ref="L5:L22" si="1">F5*$X$14</f>
        <v>1.2</v>
      </c>
      <c r="M5" s="16">
        <f t="shared" ref="M5:M36" si="2">SUM(G5:I5)*$X$18</f>
        <v>0.4</v>
      </c>
      <c r="N5" s="16">
        <v>0</v>
      </c>
      <c r="O5" s="16">
        <f t="shared" ref="O5:O36" si="3">SUM(L5+K5+N5+M5)</f>
        <v>1.6</v>
      </c>
      <c r="P5" s="33">
        <v>15.149999999999995</v>
      </c>
      <c r="Q5" s="34">
        <f t="shared" ref="Q5:Q36" si="4">O5+P5</f>
        <v>16.749999999999996</v>
      </c>
      <c r="R5" s="35">
        <f>VLOOKUP(J5,$W$3:$X$10,2,FALSE)</f>
        <v>0</v>
      </c>
      <c r="S5" s="36">
        <f t="shared" ref="S5:S36" si="5">Q5-R5</f>
        <v>16.749999999999996</v>
      </c>
      <c r="T5" s="18"/>
      <c r="U5" s="18"/>
      <c r="V5" s="33"/>
      <c r="W5" s="23" t="s">
        <v>175</v>
      </c>
      <c r="X5" s="44">
        <f>AB5/$X$13</f>
        <v>7.5</v>
      </c>
      <c r="Y5" s="46">
        <v>3</v>
      </c>
      <c r="Z5" s="46">
        <v>5</v>
      </c>
      <c r="AA5" s="46">
        <v>10</v>
      </c>
      <c r="AB5" s="46">
        <v>1200</v>
      </c>
    </row>
    <row r="6" spans="1:28" s="1" customFormat="1" ht="18.75">
      <c r="A6" s="13">
        <v>193</v>
      </c>
      <c r="B6" s="13">
        <v>2125731287</v>
      </c>
      <c r="C6" s="222" t="s">
        <v>384</v>
      </c>
      <c r="D6" s="334"/>
      <c r="E6" s="16">
        <v>4</v>
      </c>
      <c r="F6" s="16">
        <v>1</v>
      </c>
      <c r="G6" s="374">
        <v>0</v>
      </c>
      <c r="H6" s="374">
        <v>0</v>
      </c>
      <c r="I6" s="374">
        <v>0</v>
      </c>
      <c r="J6" s="19" t="s">
        <v>333</v>
      </c>
      <c r="K6" s="18">
        <f t="shared" si="0"/>
        <v>5</v>
      </c>
      <c r="L6" s="16">
        <f t="shared" si="1"/>
        <v>1.2</v>
      </c>
      <c r="M6" s="16">
        <f t="shared" si="2"/>
        <v>0</v>
      </c>
      <c r="N6" s="16">
        <v>0</v>
      </c>
      <c r="O6" s="16">
        <f t="shared" si="3"/>
        <v>6.2</v>
      </c>
      <c r="P6" s="33">
        <v>7.0249999999999986</v>
      </c>
      <c r="Q6" s="34">
        <f t="shared" si="4"/>
        <v>13.224999999999998</v>
      </c>
      <c r="R6" s="35">
        <f>VLOOKUP(J6,$W$3:$X$10,2,FALSE)</f>
        <v>8.125</v>
      </c>
      <c r="S6" s="36">
        <f t="shared" si="5"/>
        <v>5.0999999999999979</v>
      </c>
      <c r="T6" s="4"/>
      <c r="U6" s="4"/>
      <c r="V6" s="4"/>
      <c r="W6" s="23"/>
      <c r="X6" s="44"/>
      <c r="Y6" s="46"/>
      <c r="Z6" s="46"/>
      <c r="AA6" s="46"/>
      <c r="AB6" s="46"/>
    </row>
    <row r="7" spans="1:28" s="1" customFormat="1" ht="18.75">
      <c r="A7" s="13">
        <v>182</v>
      </c>
      <c r="B7" s="13">
        <v>828260319</v>
      </c>
      <c r="C7" s="222" t="s">
        <v>422</v>
      </c>
      <c r="D7" s="222" t="s">
        <v>413</v>
      </c>
      <c r="E7" s="16">
        <v>4</v>
      </c>
      <c r="F7" s="16">
        <v>1</v>
      </c>
      <c r="G7" s="374">
        <v>1</v>
      </c>
      <c r="H7" s="374">
        <v>0</v>
      </c>
      <c r="I7" s="374">
        <v>1</v>
      </c>
      <c r="J7" s="19" t="s">
        <v>333</v>
      </c>
      <c r="K7" s="18">
        <f t="shared" si="0"/>
        <v>5</v>
      </c>
      <c r="L7" s="16">
        <f t="shared" si="1"/>
        <v>1.2</v>
      </c>
      <c r="M7" s="16">
        <f t="shared" si="2"/>
        <v>0.8</v>
      </c>
      <c r="N7" s="16">
        <v>0</v>
      </c>
      <c r="O7" s="16">
        <f t="shared" si="3"/>
        <v>7</v>
      </c>
      <c r="P7" s="33">
        <v>5.6504999999999956</v>
      </c>
      <c r="Q7" s="34">
        <f t="shared" si="4"/>
        <v>12.650499999999996</v>
      </c>
      <c r="R7" s="35">
        <f t="shared" ref="R7:R69" si="6">VLOOKUP(J7,$W$3:$X$10,2,FALSE)</f>
        <v>8.125</v>
      </c>
      <c r="S7" s="36">
        <f t="shared" si="5"/>
        <v>4.5254999999999956</v>
      </c>
      <c r="T7" s="4"/>
      <c r="U7" s="4"/>
      <c r="V7" s="4"/>
      <c r="W7" s="19" t="s">
        <v>333</v>
      </c>
      <c r="X7" s="44">
        <f>AB7/$X$13</f>
        <v>8.125</v>
      </c>
      <c r="Y7" s="46">
        <v>4</v>
      </c>
      <c r="Z7" s="46">
        <v>5</v>
      </c>
      <c r="AA7" s="46"/>
      <c r="AB7" s="46">
        <v>1300</v>
      </c>
    </row>
    <row r="8" spans="1:28" s="1" customFormat="1" ht="18.75">
      <c r="A8" s="13">
        <v>216</v>
      </c>
      <c r="B8" s="13">
        <v>395700385</v>
      </c>
      <c r="C8" s="222" t="s">
        <v>419</v>
      </c>
      <c r="D8" s="2"/>
      <c r="E8" s="16">
        <v>0</v>
      </c>
      <c r="F8" s="16">
        <v>1</v>
      </c>
      <c r="G8" s="374">
        <v>1</v>
      </c>
      <c r="H8" s="374">
        <v>0</v>
      </c>
      <c r="I8" s="374">
        <v>0</v>
      </c>
      <c r="J8" s="57" t="s">
        <v>187</v>
      </c>
      <c r="K8" s="18">
        <f t="shared" si="0"/>
        <v>0</v>
      </c>
      <c r="L8" s="16">
        <f t="shared" si="1"/>
        <v>1.2</v>
      </c>
      <c r="M8" s="16">
        <f t="shared" si="2"/>
        <v>0.4</v>
      </c>
      <c r="N8" s="16">
        <v>0</v>
      </c>
      <c r="O8" s="16">
        <f t="shared" si="3"/>
        <v>1.6</v>
      </c>
      <c r="P8" s="33">
        <v>10.90645161290322</v>
      </c>
      <c r="Q8" s="34">
        <f t="shared" si="4"/>
        <v>12.50645161290322</v>
      </c>
      <c r="R8" s="35">
        <f t="shared" si="6"/>
        <v>0</v>
      </c>
      <c r="S8" s="36">
        <f t="shared" si="5"/>
        <v>12.50645161290322</v>
      </c>
      <c r="T8" s="4"/>
      <c r="U8" s="4"/>
      <c r="V8" s="4"/>
      <c r="W8" s="22" t="s">
        <v>334</v>
      </c>
      <c r="X8" s="44">
        <f>AB8/$X$13</f>
        <v>6.25</v>
      </c>
      <c r="Y8" s="46">
        <v>3</v>
      </c>
      <c r="Z8" s="46">
        <v>4</v>
      </c>
      <c r="AA8" s="46"/>
      <c r="AB8" s="46">
        <v>1000</v>
      </c>
    </row>
    <row r="9" spans="1:28" s="1" customFormat="1" ht="18.75">
      <c r="A9" s="13">
        <v>205</v>
      </c>
      <c r="B9" s="13">
        <v>141303545</v>
      </c>
      <c r="C9" s="222" t="s">
        <v>395</v>
      </c>
      <c r="D9" s="334"/>
      <c r="E9" s="16">
        <v>4</v>
      </c>
      <c r="F9" s="16">
        <v>1</v>
      </c>
      <c r="G9" s="374">
        <v>0</v>
      </c>
      <c r="H9" s="374">
        <v>1</v>
      </c>
      <c r="I9" s="374">
        <v>1</v>
      </c>
      <c r="J9" s="19" t="s">
        <v>333</v>
      </c>
      <c r="K9" s="18">
        <f t="shared" si="0"/>
        <v>5</v>
      </c>
      <c r="L9" s="16">
        <f t="shared" si="1"/>
        <v>1.2</v>
      </c>
      <c r="M9" s="16">
        <f t="shared" si="2"/>
        <v>0.8</v>
      </c>
      <c r="N9" s="16">
        <v>0</v>
      </c>
      <c r="O9" s="16">
        <f t="shared" si="3"/>
        <v>7</v>
      </c>
      <c r="P9" s="33">
        <v>5.3874999999999957</v>
      </c>
      <c r="Q9" s="34">
        <f t="shared" si="4"/>
        <v>12.387499999999996</v>
      </c>
      <c r="R9" s="35">
        <f t="shared" si="6"/>
        <v>8.125</v>
      </c>
      <c r="S9" s="36">
        <f t="shared" si="5"/>
        <v>4.2624999999999957</v>
      </c>
      <c r="T9" s="4"/>
      <c r="U9" s="4"/>
      <c r="V9" s="4"/>
      <c r="W9" s="23" t="s">
        <v>335</v>
      </c>
      <c r="X9" s="44">
        <f>AB9/$X$13</f>
        <v>4.375</v>
      </c>
      <c r="Y9" s="46">
        <v>2</v>
      </c>
      <c r="Z9" s="46">
        <v>3</v>
      </c>
      <c r="AA9" s="46"/>
      <c r="AB9" s="46">
        <v>700</v>
      </c>
    </row>
    <row r="10" spans="1:28" s="1" customFormat="1" ht="20.25">
      <c r="A10" s="13">
        <v>220</v>
      </c>
      <c r="B10" s="13">
        <v>353335311</v>
      </c>
      <c r="C10" s="222" t="s">
        <v>427</v>
      </c>
      <c r="D10" s="224"/>
      <c r="E10" s="16">
        <v>4</v>
      </c>
      <c r="F10" s="16">
        <v>1</v>
      </c>
      <c r="G10" s="374">
        <v>1</v>
      </c>
      <c r="H10" s="374">
        <v>0</v>
      </c>
      <c r="I10" s="374">
        <v>0</v>
      </c>
      <c r="J10" s="19" t="s">
        <v>333</v>
      </c>
      <c r="K10" s="18">
        <f t="shared" si="0"/>
        <v>5</v>
      </c>
      <c r="L10" s="16">
        <f t="shared" si="1"/>
        <v>1.2</v>
      </c>
      <c r="M10" s="16">
        <f t="shared" si="2"/>
        <v>0.4</v>
      </c>
      <c r="N10" s="16">
        <v>0</v>
      </c>
      <c r="O10" s="16">
        <f t="shared" si="3"/>
        <v>6.6000000000000005</v>
      </c>
      <c r="P10" s="33">
        <v>5.637304687499995</v>
      </c>
      <c r="Q10" s="34">
        <f t="shared" si="4"/>
        <v>12.237304687499996</v>
      </c>
      <c r="R10" s="35">
        <f t="shared" si="6"/>
        <v>8.125</v>
      </c>
      <c r="S10" s="36">
        <f t="shared" si="5"/>
        <v>4.1123046874999964</v>
      </c>
      <c r="T10" s="4"/>
      <c r="U10" s="4"/>
      <c r="V10" s="4"/>
      <c r="W10" s="49" t="s">
        <v>187</v>
      </c>
      <c r="X10" s="2">
        <v>0</v>
      </c>
      <c r="Y10" s="2"/>
      <c r="Z10" s="2"/>
      <c r="AA10" s="2"/>
      <c r="AB10" s="2"/>
    </row>
    <row r="11" spans="1:28" s="1" customFormat="1" ht="18.75">
      <c r="A11" s="13">
        <v>178</v>
      </c>
      <c r="B11" s="13">
        <v>1059185275</v>
      </c>
      <c r="C11" s="222" t="s">
        <v>372</v>
      </c>
      <c r="D11" s="334"/>
      <c r="E11" s="16">
        <v>4</v>
      </c>
      <c r="F11" s="16">
        <v>1</v>
      </c>
      <c r="G11" s="374">
        <v>0</v>
      </c>
      <c r="H11" s="374">
        <v>1</v>
      </c>
      <c r="I11" s="374">
        <v>1</v>
      </c>
      <c r="J11" s="19" t="s">
        <v>333</v>
      </c>
      <c r="K11" s="18">
        <f t="shared" si="0"/>
        <v>5</v>
      </c>
      <c r="L11" s="16">
        <f t="shared" si="1"/>
        <v>1.2</v>
      </c>
      <c r="M11" s="16">
        <f t="shared" si="2"/>
        <v>0.8</v>
      </c>
      <c r="N11" s="16">
        <v>0</v>
      </c>
      <c r="O11" s="16">
        <f t="shared" si="3"/>
        <v>7</v>
      </c>
      <c r="P11" s="33">
        <v>4.5999999999999943</v>
      </c>
      <c r="Q11" s="34">
        <f t="shared" si="4"/>
        <v>11.599999999999994</v>
      </c>
      <c r="R11" s="35">
        <f t="shared" si="6"/>
        <v>8.125</v>
      </c>
      <c r="S11" s="36">
        <f t="shared" si="5"/>
        <v>3.4749999999999943</v>
      </c>
      <c r="T11" s="4"/>
      <c r="U11" s="4"/>
      <c r="V11" s="4"/>
      <c r="W11" s="50"/>
    </row>
    <row r="12" spans="1:28" s="1" customFormat="1" ht="18.75">
      <c r="A12" s="13">
        <v>174</v>
      </c>
      <c r="B12" s="13">
        <v>775720958</v>
      </c>
      <c r="C12" s="222" t="s">
        <v>397</v>
      </c>
      <c r="D12" s="222" t="s">
        <v>327</v>
      </c>
      <c r="E12" s="16">
        <v>4</v>
      </c>
      <c r="F12" s="16">
        <v>1</v>
      </c>
      <c r="G12" s="374">
        <v>0</v>
      </c>
      <c r="H12" s="374">
        <v>0</v>
      </c>
      <c r="I12" s="374">
        <v>0</v>
      </c>
      <c r="J12" s="19" t="s">
        <v>333</v>
      </c>
      <c r="K12" s="18">
        <f t="shared" si="0"/>
        <v>5</v>
      </c>
      <c r="L12" s="16">
        <f t="shared" si="1"/>
        <v>1.2</v>
      </c>
      <c r="M12" s="16">
        <f t="shared" si="2"/>
        <v>0</v>
      </c>
      <c r="N12" s="16">
        <v>0</v>
      </c>
      <c r="O12" s="16">
        <f t="shared" si="3"/>
        <v>6.2</v>
      </c>
      <c r="P12" s="33">
        <v>5.3999999999999915</v>
      </c>
      <c r="Q12" s="34">
        <f t="shared" si="4"/>
        <v>11.599999999999991</v>
      </c>
      <c r="R12" s="35">
        <f t="shared" si="6"/>
        <v>8.125</v>
      </c>
      <c r="S12" s="36">
        <f t="shared" si="5"/>
        <v>3.4749999999999908</v>
      </c>
      <c r="T12" s="4"/>
      <c r="U12" s="4"/>
      <c r="V12" s="4"/>
      <c r="W12" s="51" t="s">
        <v>209</v>
      </c>
      <c r="X12" s="1">
        <v>15000</v>
      </c>
    </row>
    <row r="13" spans="1:28" s="2" customFormat="1" ht="20.25">
      <c r="A13" s="13">
        <v>213</v>
      </c>
      <c r="B13" s="13">
        <v>311361673</v>
      </c>
      <c r="C13" s="222" t="s">
        <v>349</v>
      </c>
      <c r="E13" s="16">
        <v>4</v>
      </c>
      <c r="F13" s="16">
        <v>1</v>
      </c>
      <c r="G13" s="374">
        <v>0</v>
      </c>
      <c r="H13" s="374">
        <v>0</v>
      </c>
      <c r="I13" s="374">
        <v>0</v>
      </c>
      <c r="J13" s="19" t="s">
        <v>333</v>
      </c>
      <c r="K13" s="18">
        <f t="shared" si="0"/>
        <v>5</v>
      </c>
      <c r="L13" s="16">
        <f t="shared" si="1"/>
        <v>1.2</v>
      </c>
      <c r="M13" s="16">
        <f t="shared" si="2"/>
        <v>0</v>
      </c>
      <c r="N13" s="16">
        <v>0</v>
      </c>
      <c r="O13" s="16">
        <f t="shared" si="3"/>
        <v>6.2</v>
      </c>
      <c r="P13" s="33">
        <v>5.1499999999999915</v>
      </c>
      <c r="Q13" s="34">
        <f t="shared" si="4"/>
        <v>11.349999999999991</v>
      </c>
      <c r="R13" s="35">
        <f t="shared" si="6"/>
        <v>8.125</v>
      </c>
      <c r="S13" s="36">
        <f t="shared" si="5"/>
        <v>3.2249999999999908</v>
      </c>
      <c r="T13" s="4"/>
      <c r="U13" s="4"/>
      <c r="V13" s="4"/>
      <c r="W13" s="52" t="s">
        <v>210</v>
      </c>
      <c r="X13" s="53">
        <v>160</v>
      </c>
      <c r="Y13" s="1"/>
      <c r="Z13" s="1"/>
      <c r="AA13" s="1"/>
      <c r="AB13" s="1"/>
    </row>
    <row r="14" spans="1:28" s="2" customFormat="1" ht="18.75">
      <c r="A14" s="13">
        <v>184</v>
      </c>
      <c r="B14" s="13">
        <v>1814130074</v>
      </c>
      <c r="C14" s="222" t="s">
        <v>375</v>
      </c>
      <c r="D14" s="334"/>
      <c r="E14" s="16">
        <v>4</v>
      </c>
      <c r="F14" s="16">
        <v>1</v>
      </c>
      <c r="G14" s="374">
        <v>0</v>
      </c>
      <c r="H14" s="374">
        <v>1</v>
      </c>
      <c r="I14" s="374">
        <v>1</v>
      </c>
      <c r="J14" s="22" t="s">
        <v>334</v>
      </c>
      <c r="K14" s="18">
        <f t="shared" si="0"/>
        <v>5</v>
      </c>
      <c r="L14" s="16">
        <f t="shared" si="1"/>
        <v>1.2</v>
      </c>
      <c r="M14" s="16">
        <f t="shared" si="2"/>
        <v>0.8</v>
      </c>
      <c r="N14" s="16">
        <v>0</v>
      </c>
      <c r="O14" s="16">
        <f t="shared" si="3"/>
        <v>7</v>
      </c>
      <c r="P14" s="33">
        <v>4.3249999999999993</v>
      </c>
      <c r="Q14" s="34">
        <f t="shared" si="4"/>
        <v>11.324999999999999</v>
      </c>
      <c r="R14" s="35">
        <f t="shared" si="6"/>
        <v>6.25</v>
      </c>
      <c r="S14" s="36">
        <f t="shared" si="5"/>
        <v>5.0749999999999993</v>
      </c>
      <c r="T14" s="4"/>
      <c r="U14" s="4"/>
      <c r="V14" s="4"/>
      <c r="W14" s="54" t="s">
        <v>256</v>
      </c>
      <c r="X14" s="53">
        <v>1.2</v>
      </c>
      <c r="Y14" s="1"/>
      <c r="Z14" s="1"/>
      <c r="AA14" s="1"/>
      <c r="AB14" s="1"/>
    </row>
    <row r="15" spans="1:28" s="2" customFormat="1" ht="18.75">
      <c r="A15" s="13">
        <v>128</v>
      </c>
      <c r="B15" s="13">
        <v>1214614935</v>
      </c>
      <c r="C15" s="222" t="s">
        <v>365</v>
      </c>
      <c r="D15" s="336" t="s">
        <v>257</v>
      </c>
      <c r="E15" s="16">
        <v>4</v>
      </c>
      <c r="F15" s="16">
        <v>1</v>
      </c>
      <c r="G15" s="374">
        <v>0</v>
      </c>
      <c r="H15" s="374">
        <v>1</v>
      </c>
      <c r="I15" s="374">
        <v>1</v>
      </c>
      <c r="J15" s="22" t="s">
        <v>334</v>
      </c>
      <c r="K15" s="18">
        <f t="shared" si="0"/>
        <v>5</v>
      </c>
      <c r="L15" s="16">
        <f t="shared" si="1"/>
        <v>1.2</v>
      </c>
      <c r="M15" s="16">
        <f t="shared" si="2"/>
        <v>0.8</v>
      </c>
      <c r="N15" s="16">
        <v>0</v>
      </c>
      <c r="O15" s="16">
        <f t="shared" si="3"/>
        <v>7</v>
      </c>
      <c r="P15" s="33">
        <v>4.3244999999999933</v>
      </c>
      <c r="Q15" s="34">
        <f t="shared" si="4"/>
        <v>11.324499999999993</v>
      </c>
      <c r="R15" s="35">
        <f t="shared" si="6"/>
        <v>6.25</v>
      </c>
      <c r="S15" s="36">
        <f t="shared" si="5"/>
        <v>5.0744999999999933</v>
      </c>
      <c r="T15" s="18"/>
      <c r="U15" s="18"/>
      <c r="V15" s="47"/>
      <c r="W15" s="1" t="s">
        <v>212</v>
      </c>
      <c r="X15" s="53">
        <v>2021</v>
      </c>
      <c r="Y15" s="1"/>
      <c r="Z15" s="1"/>
      <c r="AA15" s="1"/>
      <c r="AB15" s="1"/>
    </row>
    <row r="16" spans="1:28" s="2" customFormat="1" ht="18.75">
      <c r="A16" s="13">
        <v>167</v>
      </c>
      <c r="B16" s="13">
        <v>1173807161</v>
      </c>
      <c r="C16" s="222" t="s">
        <v>324</v>
      </c>
      <c r="D16" s="335"/>
      <c r="E16" s="16">
        <v>0</v>
      </c>
      <c r="F16" s="16">
        <v>1</v>
      </c>
      <c r="G16" s="374">
        <v>0</v>
      </c>
      <c r="H16" s="374">
        <v>0</v>
      </c>
      <c r="I16" s="374">
        <v>0</v>
      </c>
      <c r="J16" s="57" t="s">
        <v>187</v>
      </c>
      <c r="K16" s="18">
        <f t="shared" si="0"/>
        <v>0</v>
      </c>
      <c r="L16" s="16">
        <f t="shared" si="1"/>
        <v>1.2</v>
      </c>
      <c r="M16" s="16">
        <f t="shared" si="2"/>
        <v>0</v>
      </c>
      <c r="N16" s="16">
        <v>0</v>
      </c>
      <c r="O16" s="16">
        <f t="shared" si="3"/>
        <v>1.2</v>
      </c>
      <c r="P16" s="33">
        <v>9.9499999999999922</v>
      </c>
      <c r="Q16" s="34">
        <f t="shared" si="4"/>
        <v>11.149999999999991</v>
      </c>
      <c r="R16" s="35">
        <f t="shared" si="6"/>
        <v>0</v>
      </c>
      <c r="S16" s="36">
        <f t="shared" si="5"/>
        <v>11.149999999999991</v>
      </c>
      <c r="T16" s="4"/>
      <c r="U16" s="4"/>
      <c r="V16" s="4"/>
      <c r="W16" s="1" t="s">
        <v>213</v>
      </c>
      <c r="X16" s="53">
        <v>2</v>
      </c>
      <c r="Y16" s="1"/>
      <c r="Z16" s="1"/>
      <c r="AA16" s="1"/>
      <c r="AB16" s="1"/>
    </row>
    <row r="17" spans="1:28" s="2" customFormat="1" ht="20.25">
      <c r="A17" s="13">
        <v>221</v>
      </c>
      <c r="B17" s="13">
        <v>790956883</v>
      </c>
      <c r="C17" s="222" t="s">
        <v>431</v>
      </c>
      <c r="D17" s="222" t="s">
        <v>428</v>
      </c>
      <c r="E17" s="16">
        <v>4</v>
      </c>
      <c r="F17" s="16">
        <v>1</v>
      </c>
      <c r="G17" s="374">
        <v>0</v>
      </c>
      <c r="H17" s="374">
        <v>0</v>
      </c>
      <c r="I17" s="374">
        <v>0</v>
      </c>
      <c r="J17" s="22" t="s">
        <v>334</v>
      </c>
      <c r="K17" s="18">
        <f t="shared" si="0"/>
        <v>5</v>
      </c>
      <c r="L17" s="16">
        <f t="shared" si="1"/>
        <v>1.2</v>
      </c>
      <c r="M17" s="16">
        <f t="shared" si="2"/>
        <v>0</v>
      </c>
      <c r="N17" s="16">
        <v>0</v>
      </c>
      <c r="O17" s="16">
        <f t="shared" si="3"/>
        <v>6.2</v>
      </c>
      <c r="P17" s="33">
        <v>4.8000000000000007</v>
      </c>
      <c r="Q17" s="34">
        <f t="shared" si="4"/>
        <v>11</v>
      </c>
      <c r="R17" s="35">
        <f t="shared" si="6"/>
        <v>6.25</v>
      </c>
      <c r="S17" s="36">
        <f t="shared" si="5"/>
        <v>4.75</v>
      </c>
      <c r="T17" s="4"/>
      <c r="U17" s="4"/>
      <c r="V17" s="4"/>
      <c r="W17" s="1" t="s">
        <v>214</v>
      </c>
      <c r="X17" s="53">
        <v>20</v>
      </c>
      <c r="Y17" s="1"/>
      <c r="Z17" s="1"/>
      <c r="AA17" s="1"/>
      <c r="AB17" s="1"/>
    </row>
    <row r="18" spans="1:28" s="2" customFormat="1" ht="18.75">
      <c r="A18" s="13">
        <v>202</v>
      </c>
      <c r="B18" s="13">
        <v>471245585</v>
      </c>
      <c r="C18" s="222" t="s">
        <v>392</v>
      </c>
      <c r="D18" s="334"/>
      <c r="E18" s="16">
        <v>3</v>
      </c>
      <c r="F18" s="16">
        <v>1</v>
      </c>
      <c r="G18" s="374">
        <v>0</v>
      </c>
      <c r="H18" s="374">
        <v>0</v>
      </c>
      <c r="I18" s="374">
        <v>0</v>
      </c>
      <c r="J18" s="22" t="s">
        <v>334</v>
      </c>
      <c r="K18" s="18">
        <f t="shared" si="0"/>
        <v>3.5</v>
      </c>
      <c r="L18" s="16">
        <f t="shared" si="1"/>
        <v>1.2</v>
      </c>
      <c r="M18" s="16">
        <f t="shared" si="2"/>
        <v>0</v>
      </c>
      <c r="N18" s="16">
        <v>0</v>
      </c>
      <c r="O18" s="16">
        <f t="shared" si="3"/>
        <v>4.7</v>
      </c>
      <c r="P18" s="33">
        <v>6.0999999999999979</v>
      </c>
      <c r="Q18" s="34">
        <f t="shared" si="4"/>
        <v>10.799999999999997</v>
      </c>
      <c r="R18" s="35">
        <f t="shared" si="6"/>
        <v>6.25</v>
      </c>
      <c r="S18" s="36">
        <f t="shared" si="5"/>
        <v>4.5499999999999972</v>
      </c>
      <c r="T18" s="4"/>
      <c r="U18" s="4"/>
      <c r="V18" s="4"/>
      <c r="W18" s="375" t="s">
        <v>439</v>
      </c>
      <c r="X18" s="53">
        <v>0.4</v>
      </c>
      <c r="Y18" s="1"/>
      <c r="Z18" s="1"/>
      <c r="AA18" s="1"/>
      <c r="AB18" s="1"/>
    </row>
    <row r="19" spans="1:28" s="2" customFormat="1" ht="18.75">
      <c r="A19" s="13">
        <v>198</v>
      </c>
      <c r="B19" s="13">
        <v>723448640</v>
      </c>
      <c r="C19" s="222" t="s">
        <v>389</v>
      </c>
      <c r="D19" s="334"/>
      <c r="E19" s="16">
        <v>3</v>
      </c>
      <c r="F19" s="16">
        <v>1</v>
      </c>
      <c r="G19" s="374">
        <v>0</v>
      </c>
      <c r="H19" s="374">
        <v>0</v>
      </c>
      <c r="I19" s="374">
        <v>0</v>
      </c>
      <c r="J19" s="22" t="s">
        <v>334</v>
      </c>
      <c r="K19" s="18">
        <f t="shared" si="0"/>
        <v>3.5</v>
      </c>
      <c r="L19" s="16">
        <f t="shared" si="1"/>
        <v>1.2</v>
      </c>
      <c r="M19" s="16">
        <f t="shared" si="2"/>
        <v>0</v>
      </c>
      <c r="N19" s="16">
        <v>0</v>
      </c>
      <c r="O19" s="16">
        <f t="shared" si="3"/>
        <v>4.7</v>
      </c>
      <c r="P19" s="33">
        <v>6.0999999999999943</v>
      </c>
      <c r="Q19" s="34">
        <f t="shared" si="4"/>
        <v>10.799999999999994</v>
      </c>
      <c r="R19" s="35">
        <f t="shared" si="6"/>
        <v>6.25</v>
      </c>
      <c r="S19" s="36">
        <f t="shared" si="5"/>
        <v>4.5499999999999936</v>
      </c>
      <c r="T19" s="4"/>
      <c r="U19" s="4"/>
      <c r="V19" s="4"/>
      <c r="W19" s="1"/>
      <c r="X19" s="1"/>
      <c r="Y19" s="1"/>
      <c r="Z19" s="1"/>
      <c r="AA19" s="1"/>
      <c r="AB19" s="1"/>
    </row>
    <row r="20" spans="1:28" s="2" customFormat="1" ht="18.75">
      <c r="A20" s="13">
        <v>183</v>
      </c>
      <c r="B20" s="13">
        <v>1250030371</v>
      </c>
      <c r="C20" s="222" t="s">
        <v>411</v>
      </c>
      <c r="D20" s="222" t="s">
        <v>406</v>
      </c>
      <c r="E20" s="16">
        <v>4</v>
      </c>
      <c r="F20" s="16">
        <v>1</v>
      </c>
      <c r="G20" s="374">
        <v>1</v>
      </c>
      <c r="H20" s="374">
        <v>0</v>
      </c>
      <c r="I20" s="374">
        <v>0</v>
      </c>
      <c r="J20" s="22" t="s">
        <v>334</v>
      </c>
      <c r="K20" s="18">
        <f t="shared" si="0"/>
        <v>5</v>
      </c>
      <c r="L20" s="16">
        <f t="shared" si="1"/>
        <v>1.2</v>
      </c>
      <c r="M20" s="16">
        <f t="shared" si="2"/>
        <v>0.4</v>
      </c>
      <c r="N20" s="16">
        <v>0</v>
      </c>
      <c r="O20" s="16">
        <f t="shared" si="3"/>
        <v>6.6000000000000005</v>
      </c>
      <c r="P20" s="33">
        <v>4.0124999999999993</v>
      </c>
      <c r="Q20" s="34">
        <f t="shared" si="4"/>
        <v>10.612500000000001</v>
      </c>
      <c r="R20" s="35">
        <f t="shared" si="6"/>
        <v>6.25</v>
      </c>
      <c r="S20" s="36">
        <f t="shared" si="5"/>
        <v>4.3625000000000007</v>
      </c>
      <c r="T20" s="4"/>
      <c r="U20" s="4"/>
      <c r="V20" s="4"/>
      <c r="W20" s="1"/>
      <c r="X20" s="1"/>
      <c r="Y20" s="1"/>
      <c r="Z20" s="1"/>
      <c r="AA20" s="1"/>
      <c r="AB20" s="1"/>
    </row>
    <row r="21" spans="1:28" s="2" customFormat="1" ht="18.75">
      <c r="A21" s="13">
        <v>215</v>
      </c>
      <c r="B21" s="13">
        <v>289805855</v>
      </c>
      <c r="C21" s="222" t="s">
        <v>417</v>
      </c>
      <c r="E21" s="16">
        <v>4</v>
      </c>
      <c r="F21" s="16">
        <v>1</v>
      </c>
      <c r="G21" s="374">
        <v>0</v>
      </c>
      <c r="H21" s="374">
        <v>1</v>
      </c>
      <c r="I21" s="374">
        <v>1</v>
      </c>
      <c r="J21" s="22" t="s">
        <v>334</v>
      </c>
      <c r="K21" s="18">
        <f t="shared" si="0"/>
        <v>5</v>
      </c>
      <c r="L21" s="16">
        <f t="shared" si="1"/>
        <v>1.2</v>
      </c>
      <c r="M21" s="16">
        <f t="shared" si="2"/>
        <v>0.8</v>
      </c>
      <c r="N21" s="16">
        <v>0</v>
      </c>
      <c r="O21" s="16">
        <f t="shared" si="3"/>
        <v>7</v>
      </c>
      <c r="P21" s="33">
        <v>3.6004999999999932</v>
      </c>
      <c r="Q21" s="34">
        <f t="shared" si="4"/>
        <v>10.600499999999993</v>
      </c>
      <c r="R21" s="35">
        <f t="shared" si="6"/>
        <v>6.25</v>
      </c>
      <c r="S21" s="36">
        <f t="shared" si="5"/>
        <v>4.3504999999999932</v>
      </c>
      <c r="T21" s="4"/>
      <c r="U21" s="4"/>
      <c r="V21" s="4"/>
      <c r="W21" s="1"/>
      <c r="X21" s="1"/>
      <c r="Y21" s="1"/>
      <c r="Z21" s="1"/>
      <c r="AA21" s="1"/>
      <c r="AB21" s="1"/>
    </row>
    <row r="22" spans="1:28" s="2" customFormat="1" ht="18.75">
      <c r="A22" s="13">
        <v>224</v>
      </c>
      <c r="B22" s="13">
        <v>862562360</v>
      </c>
      <c r="C22" s="222" t="s">
        <v>443</v>
      </c>
      <c r="D22" s="222"/>
      <c r="E22" s="16">
        <v>4</v>
      </c>
      <c r="F22" s="16">
        <v>1</v>
      </c>
      <c r="G22" s="374">
        <v>0</v>
      </c>
      <c r="H22" s="374">
        <v>0</v>
      </c>
      <c r="I22" s="374">
        <v>0</v>
      </c>
      <c r="J22" s="23" t="s">
        <v>335</v>
      </c>
      <c r="K22" s="18">
        <f t="shared" si="0"/>
        <v>5</v>
      </c>
      <c r="L22" s="16">
        <f t="shared" si="1"/>
        <v>1.2</v>
      </c>
      <c r="M22" s="16">
        <f t="shared" si="2"/>
        <v>0</v>
      </c>
      <c r="N22" s="16">
        <v>0</v>
      </c>
      <c r="O22" s="16">
        <f t="shared" si="3"/>
        <v>6.2</v>
      </c>
      <c r="P22" s="33">
        <v>4.2166044776119413</v>
      </c>
      <c r="Q22" s="34">
        <f t="shared" si="4"/>
        <v>10.416604477611941</v>
      </c>
      <c r="R22" s="35">
        <f t="shared" si="6"/>
        <v>4.375</v>
      </c>
      <c r="S22" s="36">
        <f t="shared" si="5"/>
        <v>6.0416044776119406</v>
      </c>
      <c r="T22" s="4"/>
      <c r="U22" s="4"/>
      <c r="V22" s="4"/>
      <c r="W22" s="1"/>
      <c r="X22" s="1"/>
      <c r="Y22" s="1"/>
      <c r="Z22" s="1"/>
      <c r="AA22" s="1"/>
      <c r="AB22" s="1"/>
    </row>
    <row r="23" spans="1:28" s="1" customFormat="1" ht="20.25">
      <c r="A23" s="14">
        <v>49</v>
      </c>
      <c r="B23" s="13">
        <v>311361673</v>
      </c>
      <c r="C23" s="223" t="s">
        <v>442</v>
      </c>
      <c r="D23" s="336" t="s">
        <v>95</v>
      </c>
      <c r="E23" s="16">
        <v>4</v>
      </c>
      <c r="F23" s="16">
        <v>1</v>
      </c>
      <c r="G23" s="374">
        <v>0</v>
      </c>
      <c r="H23" s="374">
        <v>1</v>
      </c>
      <c r="I23" s="374">
        <v>1</v>
      </c>
      <c r="J23" s="23" t="s">
        <v>335</v>
      </c>
      <c r="K23" s="18">
        <f t="shared" si="0"/>
        <v>5</v>
      </c>
      <c r="L23" s="16">
        <f>IF(F23&gt;0,1,0)*$X$14</f>
        <v>1.2</v>
      </c>
      <c r="M23" s="16">
        <f t="shared" si="2"/>
        <v>0.8</v>
      </c>
      <c r="N23" s="16">
        <v>0</v>
      </c>
      <c r="O23" s="16">
        <f t="shared" si="3"/>
        <v>7</v>
      </c>
      <c r="P23" s="33">
        <v>3.4000000000000004</v>
      </c>
      <c r="Q23" s="34">
        <f t="shared" si="4"/>
        <v>10.4</v>
      </c>
      <c r="R23" s="35">
        <f t="shared" si="6"/>
        <v>4.375</v>
      </c>
      <c r="S23" s="36">
        <f t="shared" si="5"/>
        <v>6.0250000000000004</v>
      </c>
      <c r="T23" s="18"/>
      <c r="U23" s="18"/>
      <c r="V23" s="18"/>
    </row>
    <row r="24" spans="1:28" s="1" customFormat="1" ht="18.75">
      <c r="A24" s="14">
        <v>46</v>
      </c>
      <c r="B24" s="13">
        <v>2109182835</v>
      </c>
      <c r="C24" s="222" t="s">
        <v>357</v>
      </c>
      <c r="D24" s="222" t="s">
        <v>92</v>
      </c>
      <c r="E24" s="16">
        <v>4</v>
      </c>
      <c r="F24" s="16">
        <v>1</v>
      </c>
      <c r="G24" s="374">
        <v>0</v>
      </c>
      <c r="H24" s="374">
        <v>0</v>
      </c>
      <c r="I24" s="374">
        <v>0</v>
      </c>
      <c r="J24" s="23" t="s">
        <v>335</v>
      </c>
      <c r="K24" s="18">
        <f t="shared" si="0"/>
        <v>5</v>
      </c>
      <c r="L24" s="16">
        <f t="shared" ref="L24:L55" si="7">F24*$X$14</f>
        <v>1.2</v>
      </c>
      <c r="M24" s="16">
        <f t="shared" si="2"/>
        <v>0</v>
      </c>
      <c r="N24" s="16">
        <v>0</v>
      </c>
      <c r="O24" s="16">
        <f t="shared" si="3"/>
        <v>6.2</v>
      </c>
      <c r="P24" s="33">
        <v>4.0799999999999912</v>
      </c>
      <c r="Q24" s="34">
        <f t="shared" si="4"/>
        <v>10.27999999999999</v>
      </c>
      <c r="R24" s="35">
        <f t="shared" si="6"/>
        <v>4.375</v>
      </c>
      <c r="S24" s="36">
        <f t="shared" si="5"/>
        <v>5.9049999999999905</v>
      </c>
      <c r="T24" s="18"/>
      <c r="U24" s="18"/>
      <c r="V24" s="18"/>
    </row>
    <row r="25" spans="1:28" s="1" customFormat="1" ht="18.75">
      <c r="A25" s="13">
        <v>185</v>
      </c>
      <c r="B25" s="13">
        <v>30705222</v>
      </c>
      <c r="C25" s="222" t="s">
        <v>376</v>
      </c>
      <c r="D25" s="334"/>
      <c r="E25" s="16">
        <v>4</v>
      </c>
      <c r="F25" s="16">
        <v>1</v>
      </c>
      <c r="G25" s="374">
        <v>0</v>
      </c>
      <c r="H25" s="374">
        <v>1</v>
      </c>
      <c r="I25" s="374">
        <v>0</v>
      </c>
      <c r="J25" s="23" t="s">
        <v>335</v>
      </c>
      <c r="K25" s="18">
        <f t="shared" si="0"/>
        <v>5</v>
      </c>
      <c r="L25" s="16">
        <f t="shared" si="7"/>
        <v>1.2</v>
      </c>
      <c r="M25" s="16">
        <f t="shared" si="2"/>
        <v>0.4</v>
      </c>
      <c r="N25" s="16">
        <v>0</v>
      </c>
      <c r="O25" s="16">
        <f t="shared" si="3"/>
        <v>6.6000000000000005</v>
      </c>
      <c r="P25" s="33">
        <v>3.2374999999999972</v>
      </c>
      <c r="Q25" s="34">
        <f t="shared" si="4"/>
        <v>9.8374999999999986</v>
      </c>
      <c r="R25" s="35">
        <f t="shared" si="6"/>
        <v>4.375</v>
      </c>
      <c r="S25" s="36">
        <f t="shared" si="5"/>
        <v>5.4624999999999986</v>
      </c>
      <c r="T25" s="4"/>
      <c r="U25" s="4"/>
      <c r="V25" s="4"/>
    </row>
    <row r="26" spans="1:28" s="1" customFormat="1" ht="18.75" customHeight="1">
      <c r="A26" s="14">
        <v>82</v>
      </c>
      <c r="B26" s="13">
        <v>982362214</v>
      </c>
      <c r="C26" s="222" t="s">
        <v>360</v>
      </c>
      <c r="D26" s="222" t="s">
        <v>144</v>
      </c>
      <c r="E26" s="16">
        <v>4</v>
      </c>
      <c r="F26" s="16">
        <v>1</v>
      </c>
      <c r="G26" s="374">
        <v>0</v>
      </c>
      <c r="H26" s="374">
        <v>0</v>
      </c>
      <c r="I26" s="374">
        <v>0</v>
      </c>
      <c r="J26" s="23" t="s">
        <v>335</v>
      </c>
      <c r="K26" s="18">
        <f t="shared" si="0"/>
        <v>5</v>
      </c>
      <c r="L26" s="16">
        <f t="shared" si="7"/>
        <v>1.2</v>
      </c>
      <c r="M26" s="16">
        <f t="shared" si="2"/>
        <v>0</v>
      </c>
      <c r="N26" s="16">
        <v>0</v>
      </c>
      <c r="O26" s="16">
        <f t="shared" si="3"/>
        <v>6.2</v>
      </c>
      <c r="P26" s="33">
        <v>3.5049999999999919</v>
      </c>
      <c r="Q26" s="34">
        <f t="shared" si="4"/>
        <v>9.7049999999999912</v>
      </c>
      <c r="R26" s="35">
        <f t="shared" si="6"/>
        <v>4.375</v>
      </c>
      <c r="S26" s="36">
        <f t="shared" si="5"/>
        <v>5.3299999999999912</v>
      </c>
      <c r="T26" s="18"/>
      <c r="U26" s="18"/>
      <c r="V26" s="18"/>
    </row>
    <row r="27" spans="1:28" s="1" customFormat="1" ht="18.75">
      <c r="A27" s="13">
        <v>187</v>
      </c>
      <c r="B27" s="13">
        <v>1241038267</v>
      </c>
      <c r="C27" s="222" t="s">
        <v>378</v>
      </c>
      <c r="D27" s="334"/>
      <c r="E27" s="16">
        <v>0</v>
      </c>
      <c r="F27" s="16">
        <v>1</v>
      </c>
      <c r="G27" s="374">
        <v>0</v>
      </c>
      <c r="H27" s="374">
        <v>0</v>
      </c>
      <c r="I27" s="374">
        <v>0</v>
      </c>
      <c r="J27" s="57" t="s">
        <v>187</v>
      </c>
      <c r="K27" s="18">
        <f t="shared" si="0"/>
        <v>0</v>
      </c>
      <c r="L27" s="16">
        <f t="shared" si="7"/>
        <v>1.2</v>
      </c>
      <c r="M27" s="16">
        <f t="shared" si="2"/>
        <v>0</v>
      </c>
      <c r="N27" s="16">
        <v>0</v>
      </c>
      <c r="O27" s="16">
        <f t="shared" si="3"/>
        <v>1.2</v>
      </c>
      <c r="P27" s="33">
        <v>8.462499999999995</v>
      </c>
      <c r="Q27" s="34">
        <f t="shared" si="4"/>
        <v>9.6624999999999943</v>
      </c>
      <c r="R27" s="35">
        <f t="shared" si="6"/>
        <v>0</v>
      </c>
      <c r="S27" s="36">
        <f t="shared" si="5"/>
        <v>9.6624999999999943</v>
      </c>
      <c r="T27" s="4"/>
      <c r="U27" s="4"/>
      <c r="V27" s="4"/>
    </row>
    <row r="28" spans="1:28" s="1" customFormat="1" ht="18.75">
      <c r="A28" s="13">
        <v>138</v>
      </c>
      <c r="B28" s="13">
        <v>1440730282</v>
      </c>
      <c r="C28" s="222" t="s">
        <v>366</v>
      </c>
      <c r="D28" s="222" t="s">
        <v>258</v>
      </c>
      <c r="E28" s="16">
        <v>0</v>
      </c>
      <c r="F28" s="16">
        <v>0</v>
      </c>
      <c r="G28" s="374">
        <v>0</v>
      </c>
      <c r="H28" s="374">
        <v>0</v>
      </c>
      <c r="I28" s="374">
        <v>0</v>
      </c>
      <c r="J28" s="57" t="s">
        <v>187</v>
      </c>
      <c r="K28" s="18">
        <f t="shared" si="0"/>
        <v>0</v>
      </c>
      <c r="L28" s="16">
        <f t="shared" si="7"/>
        <v>0</v>
      </c>
      <c r="M28" s="16">
        <f t="shared" si="2"/>
        <v>0</v>
      </c>
      <c r="N28" s="16">
        <v>0</v>
      </c>
      <c r="O28" s="16">
        <f t="shared" si="3"/>
        <v>0</v>
      </c>
      <c r="P28" s="33">
        <v>9.6000000000000014</v>
      </c>
      <c r="Q28" s="34">
        <f t="shared" si="4"/>
        <v>9.6000000000000014</v>
      </c>
      <c r="R28" s="35">
        <f t="shared" si="6"/>
        <v>0</v>
      </c>
      <c r="S28" s="36">
        <f t="shared" si="5"/>
        <v>9.6000000000000014</v>
      </c>
      <c r="T28" s="18"/>
      <c r="U28" s="18"/>
      <c r="V28" s="47"/>
    </row>
    <row r="29" spans="1:28" s="2" customFormat="1" ht="18.75">
      <c r="A29" s="13">
        <v>156</v>
      </c>
      <c r="B29" s="13">
        <v>1754610165</v>
      </c>
      <c r="C29" s="222" t="s">
        <v>369</v>
      </c>
      <c r="D29" s="222"/>
      <c r="E29" s="16">
        <v>3</v>
      </c>
      <c r="F29" s="16">
        <v>1</v>
      </c>
      <c r="G29" s="374">
        <v>0</v>
      </c>
      <c r="H29" s="374">
        <v>0</v>
      </c>
      <c r="I29" s="374">
        <v>0</v>
      </c>
      <c r="J29" s="23" t="s">
        <v>335</v>
      </c>
      <c r="K29" s="18">
        <f t="shared" si="0"/>
        <v>3.5</v>
      </c>
      <c r="L29" s="16">
        <f t="shared" si="7"/>
        <v>1.2</v>
      </c>
      <c r="M29" s="16">
        <f t="shared" si="2"/>
        <v>0</v>
      </c>
      <c r="N29" s="16">
        <v>0</v>
      </c>
      <c r="O29" s="16">
        <f t="shared" si="3"/>
        <v>4.7</v>
      </c>
      <c r="P29" s="33">
        <v>4.8925161290322485</v>
      </c>
      <c r="Q29" s="34">
        <f t="shared" si="4"/>
        <v>9.5925161290322478</v>
      </c>
      <c r="R29" s="35">
        <f t="shared" si="6"/>
        <v>4.375</v>
      </c>
      <c r="S29" s="36">
        <f t="shared" si="5"/>
        <v>5.2175161290322478</v>
      </c>
      <c r="T29" s="4"/>
      <c r="U29" s="4"/>
      <c r="V29" s="4"/>
      <c r="W29" s="1"/>
      <c r="X29" s="1"/>
      <c r="Y29" s="1"/>
      <c r="Z29" s="1"/>
      <c r="AA29" s="1"/>
      <c r="AB29" s="1"/>
    </row>
    <row r="30" spans="1:28" s="2" customFormat="1" ht="18.75">
      <c r="A30" s="13">
        <v>219</v>
      </c>
      <c r="B30" s="13">
        <v>1128309198</v>
      </c>
      <c r="C30" s="222" t="s">
        <v>426</v>
      </c>
      <c r="D30" s="334"/>
      <c r="E30" s="16">
        <v>0</v>
      </c>
      <c r="F30" s="16">
        <v>0</v>
      </c>
      <c r="G30" s="374">
        <v>0</v>
      </c>
      <c r="H30" s="374">
        <v>0</v>
      </c>
      <c r="I30" s="374">
        <v>0</v>
      </c>
      <c r="J30" s="57" t="s">
        <v>187</v>
      </c>
      <c r="K30" s="18">
        <f t="shared" si="0"/>
        <v>0</v>
      </c>
      <c r="L30" s="16">
        <f t="shared" si="7"/>
        <v>0</v>
      </c>
      <c r="M30" s="16">
        <f t="shared" si="2"/>
        <v>0</v>
      </c>
      <c r="N30" s="16">
        <v>0</v>
      </c>
      <c r="O30" s="16">
        <f t="shared" si="3"/>
        <v>0</v>
      </c>
      <c r="P30" s="33">
        <v>9.4499999999999957</v>
      </c>
      <c r="Q30" s="34">
        <f t="shared" si="4"/>
        <v>9.4499999999999957</v>
      </c>
      <c r="R30" s="35">
        <f t="shared" si="6"/>
        <v>0</v>
      </c>
      <c r="S30" s="36">
        <f t="shared" si="5"/>
        <v>9.4499999999999957</v>
      </c>
      <c r="T30" s="4"/>
      <c r="U30" s="4"/>
      <c r="V30" s="4"/>
      <c r="W30" s="1"/>
      <c r="X30" s="1"/>
      <c r="Y30" s="1"/>
      <c r="Z30" s="1"/>
      <c r="AA30" s="1"/>
      <c r="AB30" s="1"/>
    </row>
    <row r="31" spans="1:28" s="2" customFormat="1" ht="18.75">
      <c r="A31" s="13">
        <v>190</v>
      </c>
      <c r="B31" s="13">
        <v>684634207</v>
      </c>
      <c r="C31" s="222" t="s">
        <v>381</v>
      </c>
      <c r="D31" s="222"/>
      <c r="E31" s="16">
        <v>4</v>
      </c>
      <c r="F31" s="16">
        <v>1</v>
      </c>
      <c r="G31" s="374">
        <v>0</v>
      </c>
      <c r="H31" s="374">
        <v>1</v>
      </c>
      <c r="I31" s="374">
        <v>1</v>
      </c>
      <c r="J31" s="23" t="s">
        <v>335</v>
      </c>
      <c r="K31" s="18">
        <f t="shared" si="0"/>
        <v>5</v>
      </c>
      <c r="L31" s="16">
        <f t="shared" si="7"/>
        <v>1.2</v>
      </c>
      <c r="M31" s="16">
        <f t="shared" si="2"/>
        <v>0.8</v>
      </c>
      <c r="N31" s="16">
        <v>0</v>
      </c>
      <c r="O31" s="16">
        <f t="shared" si="3"/>
        <v>7</v>
      </c>
      <c r="P31" s="33">
        <v>2.4425000000000008</v>
      </c>
      <c r="Q31" s="34">
        <f t="shared" si="4"/>
        <v>9.4425000000000008</v>
      </c>
      <c r="R31" s="35">
        <f t="shared" si="6"/>
        <v>4.375</v>
      </c>
      <c r="S31" s="36">
        <f t="shared" si="5"/>
        <v>5.0675000000000008</v>
      </c>
      <c r="T31" s="4"/>
      <c r="U31" s="4"/>
      <c r="V31" s="4"/>
      <c r="W31" s="1"/>
      <c r="X31" s="1"/>
      <c r="Y31" s="1"/>
      <c r="Z31" s="1"/>
      <c r="AA31" s="1"/>
      <c r="AB31" s="1"/>
    </row>
    <row r="32" spans="1:28" s="2" customFormat="1" ht="18.75">
      <c r="A32" s="13">
        <v>189</v>
      </c>
      <c r="B32" s="13">
        <v>522812489</v>
      </c>
      <c r="C32" s="222" t="s">
        <v>380</v>
      </c>
      <c r="D32" s="334"/>
      <c r="E32" s="16">
        <v>3</v>
      </c>
      <c r="F32" s="16">
        <v>1</v>
      </c>
      <c r="G32" s="374">
        <v>1</v>
      </c>
      <c r="H32" s="374">
        <v>0</v>
      </c>
      <c r="I32" s="374">
        <v>0</v>
      </c>
      <c r="J32" s="23" t="s">
        <v>335</v>
      </c>
      <c r="K32" s="18">
        <f t="shared" si="0"/>
        <v>3.5</v>
      </c>
      <c r="L32" s="16">
        <f t="shared" si="7"/>
        <v>1.2</v>
      </c>
      <c r="M32" s="16">
        <f t="shared" si="2"/>
        <v>0.4</v>
      </c>
      <c r="N32" s="16">
        <v>0</v>
      </c>
      <c r="O32" s="16">
        <f t="shared" si="3"/>
        <v>5.1000000000000005</v>
      </c>
      <c r="P32" s="33">
        <v>3.9125000000000014</v>
      </c>
      <c r="Q32" s="34">
        <f t="shared" si="4"/>
        <v>9.0125000000000028</v>
      </c>
      <c r="R32" s="35">
        <f t="shared" si="6"/>
        <v>4.375</v>
      </c>
      <c r="S32" s="36">
        <f t="shared" si="5"/>
        <v>4.6375000000000028</v>
      </c>
      <c r="T32" s="4"/>
      <c r="U32" s="4"/>
      <c r="V32" s="4"/>
      <c r="W32" s="1"/>
      <c r="X32" s="1"/>
      <c r="Y32" s="1"/>
      <c r="Z32" s="1"/>
      <c r="AA32" s="1"/>
      <c r="AB32" s="1"/>
    </row>
    <row r="33" spans="1:28" s="2" customFormat="1" ht="18.75">
      <c r="A33" s="13">
        <v>218</v>
      </c>
      <c r="B33" s="13">
        <v>1804880865</v>
      </c>
      <c r="C33" s="222" t="s">
        <v>425</v>
      </c>
      <c r="D33" s="334"/>
      <c r="E33" s="16">
        <v>3</v>
      </c>
      <c r="F33" s="16">
        <v>1</v>
      </c>
      <c r="G33" s="374">
        <v>1</v>
      </c>
      <c r="H33" s="374">
        <v>1</v>
      </c>
      <c r="I33" s="374">
        <v>0</v>
      </c>
      <c r="J33" s="23" t="s">
        <v>335</v>
      </c>
      <c r="K33" s="18">
        <f t="shared" si="0"/>
        <v>3.5</v>
      </c>
      <c r="L33" s="16">
        <f t="shared" si="7"/>
        <v>1.2</v>
      </c>
      <c r="M33" s="16">
        <f t="shared" si="2"/>
        <v>0.8</v>
      </c>
      <c r="N33" s="16">
        <v>0</v>
      </c>
      <c r="O33" s="16">
        <f t="shared" si="3"/>
        <v>5.5</v>
      </c>
      <c r="P33" s="33">
        <v>3.4049999999999976</v>
      </c>
      <c r="Q33" s="34">
        <f t="shared" si="4"/>
        <v>8.9049999999999976</v>
      </c>
      <c r="R33" s="35">
        <f t="shared" si="6"/>
        <v>4.375</v>
      </c>
      <c r="S33" s="36">
        <f t="shared" si="5"/>
        <v>4.5299999999999976</v>
      </c>
      <c r="T33" s="4"/>
      <c r="U33" s="4"/>
      <c r="V33" s="4"/>
      <c r="W33" s="1"/>
      <c r="X33" s="1"/>
      <c r="Y33" s="1"/>
      <c r="Z33" s="1"/>
      <c r="AA33" s="1"/>
      <c r="AB33" s="1"/>
    </row>
    <row r="34" spans="1:28" s="2" customFormat="1" ht="18.75">
      <c r="A34" s="14">
        <v>10</v>
      </c>
      <c r="B34" s="13">
        <v>2108977014</v>
      </c>
      <c r="C34" s="222" t="s">
        <v>353</v>
      </c>
      <c r="D34" s="222" t="s">
        <v>49</v>
      </c>
      <c r="E34" s="16">
        <v>3</v>
      </c>
      <c r="F34" s="16">
        <v>1</v>
      </c>
      <c r="G34" s="374">
        <v>1</v>
      </c>
      <c r="H34" s="374">
        <v>0</v>
      </c>
      <c r="I34" s="374">
        <v>1</v>
      </c>
      <c r="J34" s="23" t="s">
        <v>335</v>
      </c>
      <c r="K34" s="18">
        <f t="shared" si="0"/>
        <v>3.5</v>
      </c>
      <c r="L34" s="16">
        <f t="shared" si="7"/>
        <v>1.2</v>
      </c>
      <c r="M34" s="16">
        <f t="shared" si="2"/>
        <v>0.8</v>
      </c>
      <c r="N34" s="16">
        <v>0</v>
      </c>
      <c r="O34" s="16">
        <f t="shared" si="3"/>
        <v>5.5</v>
      </c>
      <c r="P34" s="33">
        <v>3.0374999999999908</v>
      </c>
      <c r="Q34" s="34">
        <f t="shared" si="4"/>
        <v>8.5374999999999908</v>
      </c>
      <c r="R34" s="35">
        <f t="shared" si="6"/>
        <v>4.375</v>
      </c>
      <c r="S34" s="36">
        <f t="shared" si="5"/>
        <v>4.1624999999999908</v>
      </c>
      <c r="T34" s="18"/>
      <c r="U34" s="18"/>
      <c r="V34" s="18"/>
      <c r="W34" s="1"/>
      <c r="X34" s="1"/>
      <c r="Y34" s="1"/>
      <c r="Z34" s="1"/>
      <c r="AA34" s="1"/>
      <c r="AB34" s="1"/>
    </row>
    <row r="35" spans="1:28" s="2" customFormat="1" ht="18.75">
      <c r="A35" s="13">
        <v>211</v>
      </c>
      <c r="B35" s="13">
        <v>1030769255</v>
      </c>
      <c r="C35" s="222" t="s">
        <v>404</v>
      </c>
      <c r="D35" s="334"/>
      <c r="E35" s="16">
        <v>0</v>
      </c>
      <c r="F35" s="16">
        <v>0</v>
      </c>
      <c r="G35" s="374">
        <v>0</v>
      </c>
      <c r="H35" s="374">
        <v>0</v>
      </c>
      <c r="I35" s="374">
        <v>0</v>
      </c>
      <c r="J35" s="57" t="s">
        <v>187</v>
      </c>
      <c r="K35" s="18">
        <f t="shared" si="0"/>
        <v>0</v>
      </c>
      <c r="L35" s="16">
        <f t="shared" si="7"/>
        <v>0</v>
      </c>
      <c r="M35" s="16">
        <f t="shared" si="2"/>
        <v>0</v>
      </c>
      <c r="N35" s="16">
        <v>0</v>
      </c>
      <c r="O35" s="16">
        <f t="shared" si="3"/>
        <v>0</v>
      </c>
      <c r="P35" s="33">
        <v>8.4625000000000021</v>
      </c>
      <c r="Q35" s="34">
        <f t="shared" si="4"/>
        <v>8.4625000000000021</v>
      </c>
      <c r="R35" s="35">
        <f t="shared" si="6"/>
        <v>0</v>
      </c>
      <c r="S35" s="36">
        <f t="shared" si="5"/>
        <v>8.4625000000000021</v>
      </c>
      <c r="T35" s="4"/>
      <c r="U35" s="4"/>
      <c r="V35" s="4"/>
      <c r="W35" s="1"/>
      <c r="X35" s="1"/>
      <c r="Y35" s="1"/>
      <c r="Z35" s="1"/>
      <c r="AA35" s="1"/>
      <c r="AB35" s="1"/>
    </row>
    <row r="36" spans="1:28" s="2" customFormat="1" ht="18.75">
      <c r="A36" s="13">
        <v>222</v>
      </c>
      <c r="B36" s="13">
        <v>1945277617</v>
      </c>
      <c r="C36" s="222" t="s">
        <v>432</v>
      </c>
      <c r="D36" s="222"/>
      <c r="E36" s="16">
        <v>2</v>
      </c>
      <c r="F36" s="16">
        <v>1</v>
      </c>
      <c r="G36" s="374">
        <v>0</v>
      </c>
      <c r="H36" s="374">
        <v>0</v>
      </c>
      <c r="I36" s="374">
        <v>0</v>
      </c>
      <c r="J36" s="23" t="s">
        <v>335</v>
      </c>
      <c r="K36" s="18">
        <f t="shared" si="0"/>
        <v>2</v>
      </c>
      <c r="L36" s="16">
        <f t="shared" si="7"/>
        <v>1.2</v>
      </c>
      <c r="M36" s="16">
        <f t="shared" si="2"/>
        <v>0</v>
      </c>
      <c r="N36" s="16">
        <v>0</v>
      </c>
      <c r="O36" s="16">
        <f t="shared" si="3"/>
        <v>3.2</v>
      </c>
      <c r="P36" s="33">
        <v>5.1127276497695746</v>
      </c>
      <c r="Q36" s="34">
        <f t="shared" si="4"/>
        <v>8.3127276497695739</v>
      </c>
      <c r="R36" s="35">
        <f t="shared" si="6"/>
        <v>4.375</v>
      </c>
      <c r="S36" s="36">
        <f t="shared" si="5"/>
        <v>3.9377276497695739</v>
      </c>
      <c r="T36" s="4"/>
      <c r="U36" s="4"/>
      <c r="V36" s="4"/>
      <c r="W36" s="1"/>
      <c r="X36" s="1"/>
      <c r="Y36" s="1"/>
      <c r="Z36" s="1"/>
      <c r="AA36" s="1"/>
      <c r="AB36" s="1"/>
    </row>
    <row r="37" spans="1:28" s="1" customFormat="1" ht="18.75">
      <c r="A37" s="13">
        <v>116</v>
      </c>
      <c r="B37" s="13">
        <v>2122596917</v>
      </c>
      <c r="C37" s="222" t="s">
        <v>362</v>
      </c>
      <c r="D37" s="222" t="s">
        <v>217</v>
      </c>
      <c r="E37" s="16">
        <v>2</v>
      </c>
      <c r="F37" s="16">
        <v>1</v>
      </c>
      <c r="G37" s="374">
        <v>0</v>
      </c>
      <c r="H37" s="374">
        <v>0</v>
      </c>
      <c r="I37" s="374">
        <v>1</v>
      </c>
      <c r="J37" s="23" t="s">
        <v>335</v>
      </c>
      <c r="K37" s="18">
        <f t="shared" ref="K37:K68" si="8">E37+IF(E37&gt;2,(E37-2)*0.5,0)</f>
        <v>2</v>
      </c>
      <c r="L37" s="16">
        <f t="shared" si="7"/>
        <v>1.2</v>
      </c>
      <c r="M37" s="16">
        <f t="shared" ref="M37:M68" si="9">SUM(G37:I37)*$X$18</f>
        <v>0.4</v>
      </c>
      <c r="N37" s="16">
        <v>0</v>
      </c>
      <c r="O37" s="16">
        <f t="shared" ref="O37:O68" si="10">SUM(L37+K37+N37+M37)</f>
        <v>3.6</v>
      </c>
      <c r="P37" s="33">
        <v>4.3749999999999964</v>
      </c>
      <c r="Q37" s="34">
        <f t="shared" ref="Q37:Q68" si="11">O37+P37</f>
        <v>7.9749999999999961</v>
      </c>
      <c r="R37" s="35">
        <f t="shared" si="6"/>
        <v>4.375</v>
      </c>
      <c r="S37" s="36">
        <f t="shared" ref="S37:S68" si="12">Q37-R37</f>
        <v>3.5999999999999961</v>
      </c>
      <c r="T37" s="18"/>
      <c r="U37" s="18"/>
      <c r="V37" s="48"/>
    </row>
    <row r="38" spans="1:28" s="2" customFormat="1" ht="18.75">
      <c r="A38" s="13">
        <v>188</v>
      </c>
      <c r="B38" s="13">
        <v>1504984957</v>
      </c>
      <c r="C38" s="222" t="s">
        <v>379</v>
      </c>
      <c r="D38" s="334"/>
      <c r="E38" s="16">
        <v>0</v>
      </c>
      <c r="F38" s="16">
        <v>0</v>
      </c>
      <c r="G38" s="374">
        <v>0</v>
      </c>
      <c r="H38" s="374">
        <v>0</v>
      </c>
      <c r="I38" s="374">
        <v>0</v>
      </c>
      <c r="J38" s="57" t="s">
        <v>187</v>
      </c>
      <c r="K38" s="18">
        <f t="shared" si="8"/>
        <v>0</v>
      </c>
      <c r="L38" s="16">
        <f t="shared" si="7"/>
        <v>0</v>
      </c>
      <c r="M38" s="16">
        <f t="shared" si="9"/>
        <v>0</v>
      </c>
      <c r="N38" s="16">
        <v>0</v>
      </c>
      <c r="O38" s="16">
        <f t="shared" si="10"/>
        <v>0</v>
      </c>
      <c r="P38" s="33">
        <v>7.8874999999999957</v>
      </c>
      <c r="Q38" s="34">
        <f t="shared" si="11"/>
        <v>7.8874999999999957</v>
      </c>
      <c r="R38" s="35">
        <f t="shared" si="6"/>
        <v>0</v>
      </c>
      <c r="S38" s="36">
        <f t="shared" si="12"/>
        <v>7.8874999999999957</v>
      </c>
      <c r="T38" s="4"/>
      <c r="U38" s="4"/>
      <c r="V38" s="4"/>
      <c r="W38" s="1"/>
      <c r="X38" s="1"/>
      <c r="Y38" s="1"/>
      <c r="Z38" s="1"/>
      <c r="AA38" s="1"/>
      <c r="AB38" s="1"/>
    </row>
    <row r="39" spans="1:28" s="3" customFormat="1" ht="18.75">
      <c r="A39" s="13">
        <v>195</v>
      </c>
      <c r="B39" s="13">
        <v>1634663314</v>
      </c>
      <c r="C39" s="222" t="s">
        <v>386</v>
      </c>
      <c r="D39" s="334"/>
      <c r="E39" s="16">
        <v>2</v>
      </c>
      <c r="F39" s="16">
        <v>1</v>
      </c>
      <c r="G39" s="374">
        <v>0</v>
      </c>
      <c r="H39" s="374">
        <v>0</v>
      </c>
      <c r="I39" s="374">
        <v>0</v>
      </c>
      <c r="J39" s="23" t="s">
        <v>335</v>
      </c>
      <c r="K39" s="18">
        <f t="shared" si="8"/>
        <v>2</v>
      </c>
      <c r="L39" s="16">
        <f t="shared" si="7"/>
        <v>1.2</v>
      </c>
      <c r="M39" s="16">
        <f t="shared" si="9"/>
        <v>0</v>
      </c>
      <c r="N39" s="16">
        <v>0</v>
      </c>
      <c r="O39" s="16">
        <f t="shared" si="10"/>
        <v>3.2</v>
      </c>
      <c r="P39" s="33">
        <v>4.4994999999999958</v>
      </c>
      <c r="Q39" s="34">
        <f t="shared" si="11"/>
        <v>7.699499999999996</v>
      </c>
      <c r="R39" s="35">
        <f t="shared" si="6"/>
        <v>4.375</v>
      </c>
      <c r="S39" s="36">
        <f t="shared" si="12"/>
        <v>3.324499999999996</v>
      </c>
      <c r="T39" s="4"/>
      <c r="U39" s="4"/>
      <c r="V39" s="4"/>
    </row>
    <row r="40" spans="1:28" ht="18.75">
      <c r="A40" s="13">
        <v>209</v>
      </c>
      <c r="B40" s="13">
        <v>1525950050</v>
      </c>
      <c r="C40" s="222" t="s">
        <v>408</v>
      </c>
      <c r="D40" s="287" t="s">
        <v>402</v>
      </c>
      <c r="E40" s="16">
        <v>2</v>
      </c>
      <c r="F40" s="16">
        <v>1</v>
      </c>
      <c r="G40" s="374">
        <v>0</v>
      </c>
      <c r="H40" s="374">
        <v>0</v>
      </c>
      <c r="I40" s="374">
        <v>0</v>
      </c>
      <c r="J40" s="23" t="s">
        <v>335</v>
      </c>
      <c r="K40" s="18">
        <f t="shared" si="8"/>
        <v>2</v>
      </c>
      <c r="L40" s="16">
        <f t="shared" si="7"/>
        <v>1.2</v>
      </c>
      <c r="M40" s="16">
        <f t="shared" si="9"/>
        <v>0</v>
      </c>
      <c r="N40" s="16">
        <v>0</v>
      </c>
      <c r="O40" s="16">
        <f t="shared" si="10"/>
        <v>3.2</v>
      </c>
      <c r="P40" s="33">
        <v>4.2499999999999964</v>
      </c>
      <c r="Q40" s="34">
        <f t="shared" si="11"/>
        <v>7.4499999999999966</v>
      </c>
      <c r="R40" s="35">
        <f t="shared" si="6"/>
        <v>4.375</v>
      </c>
      <c r="S40" s="36">
        <f t="shared" si="12"/>
        <v>3.0749999999999966</v>
      </c>
      <c r="T40" s="4"/>
      <c r="U40" s="4"/>
      <c r="V40" s="4"/>
    </row>
    <row r="41" spans="1:28" ht="18.75">
      <c r="A41" s="13">
        <v>196</v>
      </c>
      <c r="B41" s="13">
        <v>1065641844</v>
      </c>
      <c r="C41" s="222" t="s">
        <v>387</v>
      </c>
      <c r="D41" s="334"/>
      <c r="E41" s="16">
        <v>3</v>
      </c>
      <c r="F41" s="16">
        <v>1</v>
      </c>
      <c r="G41" s="374">
        <v>1</v>
      </c>
      <c r="H41" s="374">
        <v>0</v>
      </c>
      <c r="I41" s="374">
        <v>0</v>
      </c>
      <c r="J41" s="23" t="s">
        <v>335</v>
      </c>
      <c r="K41" s="18">
        <f t="shared" si="8"/>
        <v>3.5</v>
      </c>
      <c r="L41" s="16">
        <f t="shared" si="7"/>
        <v>1.2</v>
      </c>
      <c r="M41" s="16">
        <f t="shared" si="9"/>
        <v>0.4</v>
      </c>
      <c r="N41" s="16">
        <v>0</v>
      </c>
      <c r="O41" s="16">
        <f t="shared" si="10"/>
        <v>5.1000000000000005</v>
      </c>
      <c r="P41" s="33">
        <v>2.3249999999999993</v>
      </c>
      <c r="Q41" s="34">
        <f t="shared" si="11"/>
        <v>7.4249999999999998</v>
      </c>
      <c r="R41" s="35">
        <f t="shared" si="6"/>
        <v>4.375</v>
      </c>
      <c r="S41" s="36">
        <f t="shared" si="12"/>
        <v>3.05</v>
      </c>
      <c r="T41" s="4"/>
      <c r="U41" s="4"/>
      <c r="V41" s="4"/>
    </row>
    <row r="42" spans="1:28" ht="18.75">
      <c r="A42" s="13">
        <v>212</v>
      </c>
      <c r="B42" s="13">
        <v>2133045883</v>
      </c>
      <c r="C42" s="222" t="s">
        <v>405</v>
      </c>
      <c r="D42" s="334"/>
      <c r="E42" s="16">
        <v>0</v>
      </c>
      <c r="F42" s="16">
        <v>0</v>
      </c>
      <c r="G42" s="374">
        <v>0</v>
      </c>
      <c r="H42" s="374">
        <v>0</v>
      </c>
      <c r="I42" s="374">
        <v>0</v>
      </c>
      <c r="J42" s="57" t="s">
        <v>187</v>
      </c>
      <c r="K42" s="18">
        <f t="shared" si="8"/>
        <v>0</v>
      </c>
      <c r="L42" s="16">
        <f t="shared" si="7"/>
        <v>0</v>
      </c>
      <c r="M42" s="16">
        <f t="shared" si="9"/>
        <v>0</v>
      </c>
      <c r="N42" s="16">
        <v>0</v>
      </c>
      <c r="O42" s="16">
        <f t="shared" si="10"/>
        <v>0</v>
      </c>
      <c r="P42" s="33">
        <v>7.2249999999999979</v>
      </c>
      <c r="Q42" s="34">
        <f t="shared" si="11"/>
        <v>7.2249999999999979</v>
      </c>
      <c r="R42" s="35">
        <f t="shared" si="6"/>
        <v>0</v>
      </c>
      <c r="S42" s="36">
        <f t="shared" si="12"/>
        <v>7.2249999999999979</v>
      </c>
      <c r="T42" s="4"/>
      <c r="U42" s="4"/>
      <c r="V42" s="4"/>
    </row>
    <row r="43" spans="1:28" ht="18.75">
      <c r="A43" s="13">
        <v>226</v>
      </c>
      <c r="B43" s="13">
        <v>1238792963</v>
      </c>
      <c r="C43" s="222" t="s">
        <v>445</v>
      </c>
      <c r="D43" s="222"/>
      <c r="E43" s="16">
        <v>2</v>
      </c>
      <c r="F43" s="16">
        <v>1</v>
      </c>
      <c r="G43" s="374">
        <v>0</v>
      </c>
      <c r="H43" s="374">
        <v>0</v>
      </c>
      <c r="I43" s="374">
        <v>0</v>
      </c>
      <c r="J43" s="23" t="s">
        <v>335</v>
      </c>
      <c r="K43" s="18">
        <f t="shared" si="8"/>
        <v>2</v>
      </c>
      <c r="L43" s="16">
        <f t="shared" si="7"/>
        <v>1.2</v>
      </c>
      <c r="M43" s="16">
        <f t="shared" si="9"/>
        <v>0</v>
      </c>
      <c r="N43" s="16">
        <v>0</v>
      </c>
      <c r="O43" s="16">
        <f t="shared" si="10"/>
        <v>3.2</v>
      </c>
      <c r="P43" s="33">
        <v>3.7250000000000014</v>
      </c>
      <c r="Q43" s="34">
        <f t="shared" si="11"/>
        <v>6.9250000000000016</v>
      </c>
      <c r="R43" s="35">
        <f t="shared" si="6"/>
        <v>4.375</v>
      </c>
      <c r="S43" s="36">
        <f t="shared" si="12"/>
        <v>2.5500000000000016</v>
      </c>
      <c r="T43" s="4"/>
      <c r="U43" s="4"/>
      <c r="V43" s="4"/>
    </row>
    <row r="44" spans="1:28" ht="18.75">
      <c r="A44" s="13">
        <v>144</v>
      </c>
      <c r="B44" s="13">
        <v>1763923855</v>
      </c>
      <c r="C44" s="222" t="s">
        <v>269</v>
      </c>
      <c r="D44" s="224"/>
      <c r="E44" s="16">
        <v>0</v>
      </c>
      <c r="F44" s="16">
        <v>0</v>
      </c>
      <c r="G44" s="374">
        <v>0</v>
      </c>
      <c r="H44" s="374">
        <v>0</v>
      </c>
      <c r="I44" s="374">
        <v>0</v>
      </c>
      <c r="J44" s="57" t="s">
        <v>187</v>
      </c>
      <c r="K44" s="18">
        <f t="shared" si="8"/>
        <v>0</v>
      </c>
      <c r="L44" s="16">
        <f t="shared" si="7"/>
        <v>0</v>
      </c>
      <c r="M44" s="16">
        <f t="shared" si="9"/>
        <v>0</v>
      </c>
      <c r="N44" s="16">
        <v>0</v>
      </c>
      <c r="O44" s="16">
        <f t="shared" si="10"/>
        <v>0</v>
      </c>
      <c r="P44" s="33">
        <v>6.8</v>
      </c>
      <c r="Q44" s="34">
        <f t="shared" si="11"/>
        <v>6.8</v>
      </c>
      <c r="R44" s="35">
        <f t="shared" si="6"/>
        <v>0</v>
      </c>
      <c r="S44" s="36">
        <f t="shared" si="12"/>
        <v>6.8</v>
      </c>
      <c r="T44" s="4"/>
      <c r="U44" s="4"/>
      <c r="V44" s="4"/>
    </row>
    <row r="45" spans="1:28" ht="20.25">
      <c r="A45" s="13">
        <v>214</v>
      </c>
      <c r="B45" s="13">
        <v>2130976604</v>
      </c>
      <c r="C45" s="222" t="s">
        <v>410</v>
      </c>
      <c r="D45" s="2"/>
      <c r="E45" s="16">
        <v>2</v>
      </c>
      <c r="F45" s="16">
        <v>0</v>
      </c>
      <c r="G45" s="374">
        <v>0</v>
      </c>
      <c r="H45" s="374">
        <v>0</v>
      </c>
      <c r="I45" s="374">
        <v>0</v>
      </c>
      <c r="J45" s="23" t="s">
        <v>335</v>
      </c>
      <c r="K45" s="18">
        <f t="shared" si="8"/>
        <v>2</v>
      </c>
      <c r="L45" s="16">
        <f t="shared" si="7"/>
        <v>0</v>
      </c>
      <c r="M45" s="16">
        <f t="shared" si="9"/>
        <v>0</v>
      </c>
      <c r="N45" s="16">
        <v>0</v>
      </c>
      <c r="O45" s="16">
        <f t="shared" si="10"/>
        <v>2</v>
      </c>
      <c r="P45" s="33">
        <v>4.7124999999999879</v>
      </c>
      <c r="Q45" s="34">
        <f t="shared" si="11"/>
        <v>6.7124999999999879</v>
      </c>
      <c r="R45" s="35">
        <f t="shared" si="6"/>
        <v>4.375</v>
      </c>
      <c r="S45" s="36">
        <f t="shared" si="12"/>
        <v>2.3374999999999879</v>
      </c>
      <c r="T45" s="4"/>
      <c r="U45" s="4"/>
      <c r="V45" s="4"/>
    </row>
    <row r="46" spans="1:28" ht="18.75">
      <c r="A46" s="13">
        <v>208</v>
      </c>
      <c r="B46" s="13">
        <v>92129464</v>
      </c>
      <c r="C46" s="222" t="s">
        <v>401</v>
      </c>
      <c r="D46" s="334"/>
      <c r="E46" s="16">
        <v>3</v>
      </c>
      <c r="F46" s="16">
        <v>1</v>
      </c>
      <c r="G46" s="374">
        <v>0</v>
      </c>
      <c r="H46" s="374">
        <v>0</v>
      </c>
      <c r="I46" s="374">
        <v>0</v>
      </c>
      <c r="J46" s="23" t="s">
        <v>335</v>
      </c>
      <c r="K46" s="18">
        <f t="shared" si="8"/>
        <v>3.5</v>
      </c>
      <c r="L46" s="16">
        <f t="shared" si="7"/>
        <v>1.2</v>
      </c>
      <c r="M46" s="16">
        <f t="shared" si="9"/>
        <v>0</v>
      </c>
      <c r="N46" s="16">
        <v>0</v>
      </c>
      <c r="O46" s="16">
        <f t="shared" si="10"/>
        <v>4.7</v>
      </c>
      <c r="P46" s="33">
        <v>2</v>
      </c>
      <c r="Q46" s="34">
        <f t="shared" si="11"/>
        <v>6.7</v>
      </c>
      <c r="R46" s="35">
        <f t="shared" si="6"/>
        <v>4.375</v>
      </c>
      <c r="S46" s="36">
        <f t="shared" si="12"/>
        <v>2.3250000000000002</v>
      </c>
      <c r="T46" s="4"/>
      <c r="U46" s="4"/>
      <c r="V46" s="4"/>
    </row>
    <row r="47" spans="1:28" ht="18.75">
      <c r="A47" s="13">
        <v>206</v>
      </c>
      <c r="B47" s="13">
        <v>1835375380</v>
      </c>
      <c r="C47" s="222" t="s">
        <v>396</v>
      </c>
      <c r="D47" s="334"/>
      <c r="E47" s="16">
        <v>0</v>
      </c>
      <c r="F47" s="16">
        <v>0</v>
      </c>
      <c r="G47" s="374">
        <v>0</v>
      </c>
      <c r="H47" s="374">
        <v>0</v>
      </c>
      <c r="I47" s="374">
        <v>0</v>
      </c>
      <c r="J47" s="57" t="s">
        <v>187</v>
      </c>
      <c r="K47" s="18">
        <f t="shared" si="8"/>
        <v>0</v>
      </c>
      <c r="L47" s="16">
        <f t="shared" si="7"/>
        <v>0</v>
      </c>
      <c r="M47" s="16">
        <f t="shared" si="9"/>
        <v>0</v>
      </c>
      <c r="N47" s="16">
        <v>0</v>
      </c>
      <c r="O47" s="16">
        <f t="shared" si="10"/>
        <v>0</v>
      </c>
      <c r="P47" s="33">
        <v>6.6749999999999998</v>
      </c>
      <c r="Q47" s="34">
        <f t="shared" si="11"/>
        <v>6.6749999999999998</v>
      </c>
      <c r="R47" s="35">
        <f t="shared" si="6"/>
        <v>0</v>
      </c>
      <c r="S47" s="36">
        <f t="shared" si="12"/>
        <v>6.6749999999999998</v>
      </c>
      <c r="T47" s="4"/>
      <c r="U47" s="4"/>
      <c r="V47" s="4"/>
    </row>
    <row r="48" spans="1:28" ht="18.75">
      <c r="A48" s="14">
        <v>15</v>
      </c>
      <c r="B48" s="13">
        <v>388960345</v>
      </c>
      <c r="C48" s="223" t="s">
        <v>59</v>
      </c>
      <c r="D48" s="224"/>
      <c r="E48" s="16">
        <v>0</v>
      </c>
      <c r="F48" s="16">
        <v>0</v>
      </c>
      <c r="G48" s="374">
        <v>0</v>
      </c>
      <c r="H48" s="374">
        <v>0</v>
      </c>
      <c r="I48" s="374">
        <v>0</v>
      </c>
      <c r="J48" s="57" t="s">
        <v>187</v>
      </c>
      <c r="K48" s="18">
        <f t="shared" si="8"/>
        <v>0</v>
      </c>
      <c r="L48" s="16">
        <f t="shared" si="7"/>
        <v>0</v>
      </c>
      <c r="M48" s="16">
        <f t="shared" si="9"/>
        <v>0</v>
      </c>
      <c r="N48" s="16">
        <v>0</v>
      </c>
      <c r="O48" s="16">
        <f t="shared" si="10"/>
        <v>0</v>
      </c>
      <c r="P48" s="33">
        <v>6.5375000000000014</v>
      </c>
      <c r="Q48" s="34">
        <f t="shared" si="11"/>
        <v>6.5375000000000014</v>
      </c>
      <c r="R48" s="35">
        <f t="shared" si="6"/>
        <v>0</v>
      </c>
      <c r="S48" s="36">
        <f t="shared" si="12"/>
        <v>6.5375000000000014</v>
      </c>
      <c r="T48" s="64"/>
      <c r="U48" s="64"/>
      <c r="V48" s="64"/>
    </row>
    <row r="49" spans="1:22" ht="18.75">
      <c r="A49" s="13">
        <v>148</v>
      </c>
      <c r="B49" s="13">
        <v>1579518877</v>
      </c>
      <c r="C49" s="222" t="s">
        <v>274</v>
      </c>
      <c r="D49" s="224"/>
      <c r="E49" s="16">
        <v>0</v>
      </c>
      <c r="F49" s="16">
        <v>0</v>
      </c>
      <c r="G49" s="374">
        <v>0</v>
      </c>
      <c r="H49" s="374">
        <v>0</v>
      </c>
      <c r="I49" s="374">
        <v>0</v>
      </c>
      <c r="J49" s="57" t="s">
        <v>187</v>
      </c>
      <c r="K49" s="18">
        <f t="shared" si="8"/>
        <v>0</v>
      </c>
      <c r="L49" s="16">
        <f t="shared" si="7"/>
        <v>0</v>
      </c>
      <c r="M49" s="16">
        <f t="shared" si="9"/>
        <v>0</v>
      </c>
      <c r="N49" s="16">
        <v>0</v>
      </c>
      <c r="O49" s="16">
        <f t="shared" si="10"/>
        <v>0</v>
      </c>
      <c r="P49" s="33">
        <v>6.4499999999999993</v>
      </c>
      <c r="Q49" s="34">
        <f t="shared" si="11"/>
        <v>6.4499999999999993</v>
      </c>
      <c r="R49" s="35">
        <f t="shared" si="6"/>
        <v>0</v>
      </c>
      <c r="S49" s="36">
        <f t="shared" si="12"/>
        <v>6.4499999999999993</v>
      </c>
    </row>
    <row r="50" spans="1:22" ht="18.75">
      <c r="A50" s="13">
        <v>152</v>
      </c>
      <c r="B50" s="13">
        <v>808637979</v>
      </c>
      <c r="C50" s="222" t="s">
        <v>288</v>
      </c>
      <c r="D50" s="222" t="s">
        <v>277</v>
      </c>
      <c r="E50" s="16">
        <v>0</v>
      </c>
      <c r="F50" s="16">
        <v>0</v>
      </c>
      <c r="G50" s="374">
        <v>0</v>
      </c>
      <c r="H50" s="374">
        <v>0</v>
      </c>
      <c r="I50" s="374">
        <v>0</v>
      </c>
      <c r="J50" s="57" t="s">
        <v>187</v>
      </c>
      <c r="K50" s="18">
        <f t="shared" si="8"/>
        <v>0</v>
      </c>
      <c r="L50" s="16">
        <f t="shared" si="7"/>
        <v>0</v>
      </c>
      <c r="M50" s="16">
        <f t="shared" si="9"/>
        <v>0</v>
      </c>
      <c r="N50" s="16">
        <v>0</v>
      </c>
      <c r="O50" s="16">
        <f t="shared" si="10"/>
        <v>0</v>
      </c>
      <c r="P50" s="33">
        <v>6.34</v>
      </c>
      <c r="Q50" s="34">
        <f t="shared" si="11"/>
        <v>6.34</v>
      </c>
      <c r="R50" s="35">
        <f t="shared" si="6"/>
        <v>0</v>
      </c>
      <c r="S50" s="36">
        <f t="shared" si="12"/>
        <v>6.34</v>
      </c>
    </row>
    <row r="51" spans="1:22" ht="18.75">
      <c r="A51" s="13">
        <v>232</v>
      </c>
      <c r="C51" s="222" t="s">
        <v>451</v>
      </c>
      <c r="E51" s="16">
        <v>4</v>
      </c>
      <c r="F51" s="16">
        <v>1</v>
      </c>
      <c r="G51" s="374">
        <v>0</v>
      </c>
      <c r="H51" s="374">
        <v>0</v>
      </c>
      <c r="I51" s="374">
        <v>0</v>
      </c>
      <c r="J51" s="23" t="s">
        <v>335</v>
      </c>
      <c r="K51" s="18">
        <f t="shared" si="8"/>
        <v>5</v>
      </c>
      <c r="L51" s="16">
        <f t="shared" si="7"/>
        <v>1.2</v>
      </c>
      <c r="M51" s="16">
        <f t="shared" si="9"/>
        <v>0</v>
      </c>
      <c r="N51" s="16">
        <v>0</v>
      </c>
      <c r="O51" s="16">
        <f t="shared" si="10"/>
        <v>6.2</v>
      </c>
      <c r="P51" s="33">
        <v>0</v>
      </c>
      <c r="Q51" s="34">
        <f t="shared" si="11"/>
        <v>6.2</v>
      </c>
      <c r="R51" s="35">
        <f t="shared" si="6"/>
        <v>4.375</v>
      </c>
      <c r="S51" s="36">
        <f t="shared" si="12"/>
        <v>1.8250000000000002</v>
      </c>
    </row>
    <row r="52" spans="1:22" ht="18.75">
      <c r="A52" s="13">
        <v>130</v>
      </c>
      <c r="B52" s="13">
        <v>1957463045</v>
      </c>
      <c r="C52" s="222" t="s">
        <v>409</v>
      </c>
      <c r="D52" s="222" t="s">
        <v>238</v>
      </c>
      <c r="E52" s="16">
        <v>0</v>
      </c>
      <c r="F52" s="16">
        <v>0</v>
      </c>
      <c r="G52" s="374">
        <v>0</v>
      </c>
      <c r="H52" s="374">
        <v>0</v>
      </c>
      <c r="I52" s="374">
        <v>0</v>
      </c>
      <c r="J52" s="57" t="s">
        <v>187</v>
      </c>
      <c r="K52" s="18">
        <f t="shared" si="8"/>
        <v>0</v>
      </c>
      <c r="L52" s="16">
        <f t="shared" si="7"/>
        <v>0</v>
      </c>
      <c r="M52" s="16">
        <f t="shared" si="9"/>
        <v>0</v>
      </c>
      <c r="N52" s="16">
        <v>0</v>
      </c>
      <c r="O52" s="16">
        <f t="shared" si="10"/>
        <v>0</v>
      </c>
      <c r="P52" s="33">
        <v>5.8500000000000023</v>
      </c>
      <c r="Q52" s="34">
        <f t="shared" si="11"/>
        <v>5.8500000000000023</v>
      </c>
      <c r="R52" s="35">
        <f t="shared" si="6"/>
        <v>0</v>
      </c>
      <c r="S52" s="36">
        <f t="shared" si="12"/>
        <v>5.8500000000000023</v>
      </c>
      <c r="T52" s="64"/>
      <c r="U52" s="64"/>
      <c r="V52" s="67"/>
    </row>
    <row r="53" spans="1:22" ht="18.75">
      <c r="A53" s="13">
        <v>227</v>
      </c>
      <c r="B53" s="13">
        <v>69368460</v>
      </c>
      <c r="C53" s="222" t="s">
        <v>446</v>
      </c>
      <c r="D53" s="222"/>
      <c r="E53" s="16">
        <v>0</v>
      </c>
      <c r="F53" s="16">
        <v>0</v>
      </c>
      <c r="G53" s="374">
        <v>0</v>
      </c>
      <c r="H53" s="374">
        <v>0</v>
      </c>
      <c r="I53" s="374">
        <v>0</v>
      </c>
      <c r="J53" s="57" t="s">
        <v>187</v>
      </c>
      <c r="K53" s="18">
        <f t="shared" si="8"/>
        <v>0</v>
      </c>
      <c r="L53" s="16">
        <f t="shared" si="7"/>
        <v>0</v>
      </c>
      <c r="M53" s="16">
        <f t="shared" si="9"/>
        <v>0</v>
      </c>
      <c r="N53" s="16">
        <v>0</v>
      </c>
      <c r="O53" s="16">
        <f t="shared" si="10"/>
        <v>0</v>
      </c>
      <c r="P53" s="33">
        <v>5.7335820895522351</v>
      </c>
      <c r="Q53" s="34">
        <f t="shared" si="11"/>
        <v>5.7335820895522351</v>
      </c>
      <c r="R53" s="35">
        <f t="shared" si="6"/>
        <v>0</v>
      </c>
      <c r="S53" s="36">
        <f t="shared" si="12"/>
        <v>5.7335820895522351</v>
      </c>
    </row>
    <row r="54" spans="1:22" ht="18.75">
      <c r="A54" s="13">
        <v>228</v>
      </c>
      <c r="B54" s="13">
        <v>1287481910</v>
      </c>
      <c r="C54" s="222" t="s">
        <v>447</v>
      </c>
      <c r="D54" s="222"/>
      <c r="E54" s="16">
        <v>4</v>
      </c>
      <c r="F54" s="16">
        <v>1</v>
      </c>
      <c r="G54" s="374">
        <v>0</v>
      </c>
      <c r="H54" s="374">
        <v>0</v>
      </c>
      <c r="I54" s="374">
        <v>0</v>
      </c>
      <c r="J54" s="23" t="s">
        <v>335</v>
      </c>
      <c r="K54" s="18">
        <f t="shared" si="8"/>
        <v>5</v>
      </c>
      <c r="L54" s="16">
        <f t="shared" si="7"/>
        <v>1.2</v>
      </c>
      <c r="M54" s="16">
        <f t="shared" si="9"/>
        <v>0</v>
      </c>
      <c r="N54" s="16">
        <v>0</v>
      </c>
      <c r="O54" s="16">
        <f t="shared" si="10"/>
        <v>6.2</v>
      </c>
      <c r="P54" s="33">
        <v>-0.47499999999999964</v>
      </c>
      <c r="Q54" s="34">
        <f t="shared" si="11"/>
        <v>5.7250000000000005</v>
      </c>
      <c r="R54" s="35">
        <f t="shared" si="6"/>
        <v>4.375</v>
      </c>
      <c r="S54" s="36">
        <f t="shared" si="12"/>
        <v>1.3500000000000005</v>
      </c>
    </row>
    <row r="55" spans="1:22" ht="18.75">
      <c r="A55" s="13">
        <v>179</v>
      </c>
      <c r="B55" s="13">
        <v>1412638269</v>
      </c>
      <c r="C55" s="223" t="s">
        <v>224</v>
      </c>
      <c r="D55" s="334"/>
      <c r="E55" s="16">
        <v>0</v>
      </c>
      <c r="F55" s="16">
        <v>0</v>
      </c>
      <c r="G55" s="374">
        <v>0</v>
      </c>
      <c r="H55" s="374">
        <v>0</v>
      </c>
      <c r="I55" s="374">
        <v>0</v>
      </c>
      <c r="J55" s="57" t="s">
        <v>187</v>
      </c>
      <c r="K55" s="18">
        <f t="shared" si="8"/>
        <v>0</v>
      </c>
      <c r="L55" s="16">
        <f t="shared" si="7"/>
        <v>0</v>
      </c>
      <c r="M55" s="16">
        <f t="shared" si="9"/>
        <v>0</v>
      </c>
      <c r="N55" s="16">
        <v>0</v>
      </c>
      <c r="O55" s="16">
        <f t="shared" si="10"/>
        <v>0</v>
      </c>
      <c r="P55" s="33">
        <v>5.6846874999999955</v>
      </c>
      <c r="Q55" s="34">
        <f t="shared" si="11"/>
        <v>5.6846874999999955</v>
      </c>
      <c r="R55" s="35">
        <f t="shared" si="6"/>
        <v>0</v>
      </c>
      <c r="S55" s="36">
        <f t="shared" si="12"/>
        <v>5.6846874999999955</v>
      </c>
    </row>
    <row r="56" spans="1:22" ht="18.75">
      <c r="A56" s="13">
        <v>201</v>
      </c>
      <c r="B56" s="13">
        <v>251334814</v>
      </c>
      <c r="C56" s="222" t="s">
        <v>391</v>
      </c>
      <c r="D56" s="334"/>
      <c r="E56" s="16">
        <v>0</v>
      </c>
      <c r="F56" s="16">
        <v>0</v>
      </c>
      <c r="G56" s="374">
        <v>0</v>
      </c>
      <c r="H56" s="374">
        <v>0</v>
      </c>
      <c r="I56" s="374">
        <v>0</v>
      </c>
      <c r="J56" s="57" t="s">
        <v>187</v>
      </c>
      <c r="K56" s="18">
        <f t="shared" si="8"/>
        <v>0</v>
      </c>
      <c r="L56" s="16">
        <f t="shared" ref="L56:L87" si="13">F56*$X$14</f>
        <v>0</v>
      </c>
      <c r="M56" s="16">
        <f t="shared" si="9"/>
        <v>0</v>
      </c>
      <c r="N56" s="16">
        <v>0</v>
      </c>
      <c r="O56" s="16">
        <f t="shared" si="10"/>
        <v>0</v>
      </c>
      <c r="P56" s="33">
        <v>5.5</v>
      </c>
      <c r="Q56" s="34">
        <f t="shared" si="11"/>
        <v>5.5</v>
      </c>
      <c r="R56" s="35">
        <f t="shared" si="6"/>
        <v>0</v>
      </c>
      <c r="S56" s="36">
        <f t="shared" si="12"/>
        <v>5.5</v>
      </c>
    </row>
    <row r="57" spans="1:22" ht="18.75">
      <c r="A57" s="14">
        <v>58</v>
      </c>
      <c r="B57" s="13">
        <v>1875367946</v>
      </c>
      <c r="C57" s="223" t="s">
        <v>121</v>
      </c>
      <c r="D57" s="14"/>
      <c r="E57" s="16">
        <v>0</v>
      </c>
      <c r="F57" s="16">
        <v>0</v>
      </c>
      <c r="G57" s="374">
        <v>0</v>
      </c>
      <c r="H57" s="374">
        <v>0</v>
      </c>
      <c r="I57" s="374">
        <v>0</v>
      </c>
      <c r="J57" s="57" t="s">
        <v>187</v>
      </c>
      <c r="K57" s="18">
        <f t="shared" si="8"/>
        <v>0</v>
      </c>
      <c r="L57" s="16">
        <f t="shared" si="13"/>
        <v>0</v>
      </c>
      <c r="M57" s="16">
        <f t="shared" si="9"/>
        <v>0</v>
      </c>
      <c r="N57" s="16">
        <v>0</v>
      </c>
      <c r="O57" s="16">
        <f t="shared" si="10"/>
        <v>0</v>
      </c>
      <c r="P57" s="33">
        <v>5.3749999999999964</v>
      </c>
      <c r="Q57" s="34">
        <f t="shared" si="11"/>
        <v>5.3749999999999964</v>
      </c>
      <c r="R57" s="35">
        <f t="shared" si="6"/>
        <v>0</v>
      </c>
      <c r="S57" s="36">
        <f t="shared" si="12"/>
        <v>5.3749999999999964</v>
      </c>
    </row>
    <row r="58" spans="1:22" ht="18.75">
      <c r="A58" s="14">
        <v>120</v>
      </c>
      <c r="B58" s="13">
        <v>171422146</v>
      </c>
      <c r="C58" s="222" t="s">
        <v>363</v>
      </c>
      <c r="D58" s="222" t="s">
        <v>246</v>
      </c>
      <c r="E58" s="16">
        <v>0</v>
      </c>
      <c r="F58" s="16">
        <v>0</v>
      </c>
      <c r="G58" s="374">
        <v>0</v>
      </c>
      <c r="H58" s="374">
        <v>0</v>
      </c>
      <c r="I58" s="374">
        <v>0</v>
      </c>
      <c r="J58" s="57" t="s">
        <v>187</v>
      </c>
      <c r="K58" s="18">
        <f t="shared" si="8"/>
        <v>0</v>
      </c>
      <c r="L58" s="16">
        <f t="shared" si="13"/>
        <v>0</v>
      </c>
      <c r="M58" s="16">
        <f t="shared" si="9"/>
        <v>0</v>
      </c>
      <c r="N58" s="16">
        <v>0</v>
      </c>
      <c r="O58" s="16">
        <f t="shared" si="10"/>
        <v>0</v>
      </c>
      <c r="P58" s="33">
        <v>4.899999999999995</v>
      </c>
      <c r="Q58" s="34">
        <f t="shared" si="11"/>
        <v>4.899999999999995</v>
      </c>
      <c r="R58" s="35">
        <f t="shared" si="6"/>
        <v>0</v>
      </c>
      <c r="S58" s="36">
        <f t="shared" si="12"/>
        <v>4.899999999999995</v>
      </c>
      <c r="T58" s="64"/>
      <c r="U58" s="64"/>
      <c r="V58" s="86"/>
    </row>
    <row r="59" spans="1:22" ht="18.75">
      <c r="A59" s="13">
        <v>199</v>
      </c>
      <c r="B59" s="13">
        <v>1190213504</v>
      </c>
      <c r="C59" s="222" t="s">
        <v>400</v>
      </c>
      <c r="D59" s="334"/>
      <c r="E59" s="16">
        <v>0</v>
      </c>
      <c r="F59" s="16">
        <v>0</v>
      </c>
      <c r="G59" s="374">
        <v>0</v>
      </c>
      <c r="H59" s="374">
        <v>0</v>
      </c>
      <c r="I59" s="374">
        <v>0</v>
      </c>
      <c r="J59" s="57" t="s">
        <v>187</v>
      </c>
      <c r="K59" s="18">
        <f t="shared" si="8"/>
        <v>0</v>
      </c>
      <c r="L59" s="16">
        <f t="shared" si="13"/>
        <v>0</v>
      </c>
      <c r="M59" s="16">
        <f t="shared" si="9"/>
        <v>0</v>
      </c>
      <c r="N59" s="16">
        <v>0</v>
      </c>
      <c r="O59" s="16">
        <f t="shared" si="10"/>
        <v>0</v>
      </c>
      <c r="P59" s="33">
        <v>4.8</v>
      </c>
      <c r="Q59" s="34">
        <f t="shared" si="11"/>
        <v>4.8</v>
      </c>
      <c r="R59" s="35">
        <f t="shared" si="6"/>
        <v>0</v>
      </c>
      <c r="S59" s="36">
        <f t="shared" si="12"/>
        <v>4.8</v>
      </c>
    </row>
    <row r="60" spans="1:22" ht="18.75">
      <c r="A60" s="13">
        <v>200</v>
      </c>
      <c r="B60" s="13">
        <v>967589156</v>
      </c>
      <c r="C60" s="222" t="s">
        <v>390</v>
      </c>
      <c r="D60" s="334"/>
      <c r="E60" s="16">
        <v>4</v>
      </c>
      <c r="F60" s="16">
        <v>1</v>
      </c>
      <c r="G60" s="374">
        <v>0</v>
      </c>
      <c r="H60" s="374">
        <v>0</v>
      </c>
      <c r="I60" s="374">
        <v>0</v>
      </c>
      <c r="J60" s="23" t="s">
        <v>335</v>
      </c>
      <c r="K60" s="18">
        <f t="shared" si="8"/>
        <v>5</v>
      </c>
      <c r="L60" s="16">
        <f t="shared" si="13"/>
        <v>1.2</v>
      </c>
      <c r="M60" s="16">
        <f t="shared" si="9"/>
        <v>0</v>
      </c>
      <c r="N60" s="16">
        <v>0</v>
      </c>
      <c r="O60" s="16">
        <f t="shared" si="10"/>
        <v>6.2</v>
      </c>
      <c r="P60" s="33">
        <v>-1.4249999999999998</v>
      </c>
      <c r="Q60" s="34">
        <f t="shared" si="11"/>
        <v>4.7750000000000004</v>
      </c>
      <c r="R60" s="35">
        <f t="shared" si="6"/>
        <v>4.375</v>
      </c>
      <c r="S60" s="36">
        <f t="shared" si="12"/>
        <v>0.40000000000000036</v>
      </c>
    </row>
    <row r="61" spans="1:22" ht="18.75">
      <c r="A61" s="14">
        <v>5</v>
      </c>
      <c r="B61" s="13">
        <v>1044399218</v>
      </c>
      <c r="C61" s="222" t="s">
        <v>352</v>
      </c>
      <c r="D61" s="222" t="s">
        <v>39</v>
      </c>
      <c r="E61" s="16">
        <v>2</v>
      </c>
      <c r="F61" s="16">
        <v>1</v>
      </c>
      <c r="G61" s="374">
        <v>0</v>
      </c>
      <c r="H61" s="374">
        <v>0</v>
      </c>
      <c r="I61" s="374">
        <v>0</v>
      </c>
      <c r="J61" s="23" t="s">
        <v>335</v>
      </c>
      <c r="K61" s="18">
        <f t="shared" si="8"/>
        <v>2</v>
      </c>
      <c r="L61" s="16">
        <f t="shared" si="13"/>
        <v>1.2</v>
      </c>
      <c r="M61" s="16">
        <f t="shared" si="9"/>
        <v>0</v>
      </c>
      <c r="N61" s="16">
        <v>0</v>
      </c>
      <c r="O61" s="16">
        <f t="shared" si="10"/>
        <v>3.2</v>
      </c>
      <c r="P61" s="33">
        <v>1.3999999999999932</v>
      </c>
      <c r="Q61" s="34">
        <f t="shared" si="11"/>
        <v>4.5999999999999934</v>
      </c>
      <c r="R61" s="35">
        <f t="shared" si="6"/>
        <v>4.375</v>
      </c>
      <c r="S61" s="36">
        <f t="shared" si="12"/>
        <v>0.22499999999999343</v>
      </c>
      <c r="T61" s="64"/>
      <c r="U61" s="64"/>
      <c r="V61" s="64"/>
    </row>
    <row r="62" spans="1:22" ht="20.25">
      <c r="A62" s="13">
        <v>229</v>
      </c>
      <c r="B62" s="13">
        <v>1598972736</v>
      </c>
      <c r="C62" s="222" t="s">
        <v>448</v>
      </c>
      <c r="D62" s="222"/>
      <c r="E62" s="16">
        <v>2</v>
      </c>
      <c r="F62" s="16">
        <v>1</v>
      </c>
      <c r="G62" s="374">
        <v>0</v>
      </c>
      <c r="H62" s="374">
        <v>0</v>
      </c>
      <c r="I62" s="374">
        <v>0</v>
      </c>
      <c r="J62" s="23" t="s">
        <v>335</v>
      </c>
      <c r="K62" s="18">
        <f t="shared" si="8"/>
        <v>2</v>
      </c>
      <c r="L62" s="16">
        <f t="shared" si="13"/>
        <v>1.2</v>
      </c>
      <c r="M62" s="16">
        <f t="shared" si="9"/>
        <v>0</v>
      </c>
      <c r="N62" s="16">
        <v>0</v>
      </c>
      <c r="O62" s="16">
        <f t="shared" si="10"/>
        <v>3.2</v>
      </c>
      <c r="P62" s="33">
        <v>1.3220895522388005</v>
      </c>
      <c r="Q62" s="34">
        <f t="shared" si="11"/>
        <v>4.5220895522388007</v>
      </c>
      <c r="R62" s="35">
        <f t="shared" si="6"/>
        <v>4.375</v>
      </c>
      <c r="S62" s="36">
        <f t="shared" si="12"/>
        <v>0.14708955223880071</v>
      </c>
    </row>
    <row r="63" spans="1:22" ht="18.75">
      <c r="A63" s="13">
        <v>225</v>
      </c>
      <c r="B63" s="13">
        <v>1963965829</v>
      </c>
      <c r="C63" s="222" t="s">
        <v>444</v>
      </c>
      <c r="D63" s="222"/>
      <c r="E63" s="16">
        <v>0</v>
      </c>
      <c r="F63" s="16">
        <v>0</v>
      </c>
      <c r="G63" s="374">
        <v>0</v>
      </c>
      <c r="H63" s="374">
        <v>0</v>
      </c>
      <c r="I63" s="374">
        <v>0</v>
      </c>
      <c r="J63" s="57" t="s">
        <v>187</v>
      </c>
      <c r="K63" s="18">
        <f t="shared" si="8"/>
        <v>0</v>
      </c>
      <c r="L63" s="16">
        <f t="shared" si="13"/>
        <v>0</v>
      </c>
      <c r="M63" s="16">
        <f t="shared" si="9"/>
        <v>0</v>
      </c>
      <c r="N63" s="16">
        <v>0</v>
      </c>
      <c r="O63" s="16">
        <f t="shared" si="10"/>
        <v>0</v>
      </c>
      <c r="P63" s="33">
        <v>4.423236940298505</v>
      </c>
      <c r="Q63" s="34">
        <f t="shared" si="11"/>
        <v>4.423236940298505</v>
      </c>
      <c r="R63" s="35">
        <f t="shared" si="6"/>
        <v>0</v>
      </c>
      <c r="S63" s="36">
        <f t="shared" si="12"/>
        <v>4.423236940298505</v>
      </c>
    </row>
    <row r="64" spans="1:22" ht="18.75">
      <c r="A64" s="13">
        <v>223</v>
      </c>
      <c r="B64" s="13">
        <v>784792167</v>
      </c>
      <c r="C64" s="222" t="s">
        <v>434</v>
      </c>
      <c r="D64" s="222"/>
      <c r="E64" s="16">
        <v>4</v>
      </c>
      <c r="F64" s="16">
        <v>0</v>
      </c>
      <c r="G64" s="374">
        <v>0</v>
      </c>
      <c r="H64" s="374">
        <v>0</v>
      </c>
      <c r="I64" s="374">
        <v>0</v>
      </c>
      <c r="J64" s="23" t="s">
        <v>335</v>
      </c>
      <c r="K64" s="18">
        <f t="shared" si="8"/>
        <v>5</v>
      </c>
      <c r="L64" s="16">
        <f t="shared" si="13"/>
        <v>0</v>
      </c>
      <c r="M64" s="16">
        <f t="shared" si="9"/>
        <v>0</v>
      </c>
      <c r="N64" s="16">
        <v>0</v>
      </c>
      <c r="O64" s="16">
        <f t="shared" si="10"/>
        <v>5</v>
      </c>
      <c r="P64" s="33">
        <v>-0.97499999999999964</v>
      </c>
      <c r="Q64" s="34">
        <f t="shared" si="11"/>
        <v>4.0250000000000004</v>
      </c>
      <c r="R64" s="35">
        <f t="shared" si="6"/>
        <v>4.375</v>
      </c>
      <c r="S64" s="36">
        <f t="shared" si="12"/>
        <v>-0.34999999999999964</v>
      </c>
    </row>
    <row r="65" spans="1:22" ht="18.75">
      <c r="A65" s="13">
        <v>191</v>
      </c>
      <c r="B65" s="13">
        <v>1037173857</v>
      </c>
      <c r="C65" s="222" t="s">
        <v>382</v>
      </c>
      <c r="D65" s="334"/>
      <c r="E65" s="16">
        <v>0</v>
      </c>
      <c r="F65" s="16">
        <v>0</v>
      </c>
      <c r="G65" s="374">
        <v>0</v>
      </c>
      <c r="H65" s="374">
        <v>0</v>
      </c>
      <c r="I65" s="374">
        <v>0</v>
      </c>
      <c r="J65" s="57" t="s">
        <v>187</v>
      </c>
      <c r="K65" s="18">
        <f t="shared" si="8"/>
        <v>0</v>
      </c>
      <c r="L65" s="16">
        <f t="shared" si="13"/>
        <v>0</v>
      </c>
      <c r="M65" s="16">
        <f t="shared" si="9"/>
        <v>0</v>
      </c>
      <c r="N65" s="16">
        <v>0</v>
      </c>
      <c r="O65" s="16">
        <f t="shared" si="10"/>
        <v>0</v>
      </c>
      <c r="P65" s="33">
        <v>3.837499999999995</v>
      </c>
      <c r="Q65" s="34">
        <f t="shared" si="11"/>
        <v>3.837499999999995</v>
      </c>
      <c r="R65" s="35">
        <f t="shared" si="6"/>
        <v>0</v>
      </c>
      <c r="S65" s="36">
        <f t="shared" si="12"/>
        <v>3.837499999999995</v>
      </c>
    </row>
    <row r="66" spans="1:22" ht="18.75">
      <c r="A66" s="13">
        <v>172</v>
      </c>
      <c r="B66" s="13">
        <v>724061220</v>
      </c>
      <c r="C66" s="222" t="s">
        <v>371</v>
      </c>
      <c r="D66" s="222" t="s">
        <v>330</v>
      </c>
      <c r="E66" s="16">
        <v>4</v>
      </c>
      <c r="F66" s="16">
        <v>1</v>
      </c>
      <c r="G66" s="374">
        <v>0</v>
      </c>
      <c r="H66" s="374">
        <v>0</v>
      </c>
      <c r="I66" s="374">
        <v>0</v>
      </c>
      <c r="J66" s="23" t="s">
        <v>335</v>
      </c>
      <c r="K66" s="18">
        <f t="shared" si="8"/>
        <v>5</v>
      </c>
      <c r="L66" s="16">
        <f t="shared" si="13"/>
        <v>1.2</v>
      </c>
      <c r="M66" s="16">
        <f t="shared" si="9"/>
        <v>0</v>
      </c>
      <c r="N66" s="16">
        <v>0</v>
      </c>
      <c r="O66" s="16">
        <f t="shared" si="10"/>
        <v>6.2</v>
      </c>
      <c r="P66" s="33">
        <v>-2.4749999999999996</v>
      </c>
      <c r="Q66" s="34">
        <f t="shared" si="11"/>
        <v>3.7250000000000005</v>
      </c>
      <c r="R66" s="35">
        <f t="shared" si="6"/>
        <v>4.375</v>
      </c>
      <c r="S66" s="36">
        <f t="shared" si="12"/>
        <v>-0.64999999999999947</v>
      </c>
    </row>
    <row r="67" spans="1:22" ht="18.75">
      <c r="A67" s="13">
        <v>197</v>
      </c>
      <c r="B67" s="13">
        <v>2012003193</v>
      </c>
      <c r="C67" s="222" t="s">
        <v>388</v>
      </c>
      <c r="D67" s="334"/>
      <c r="E67" s="16">
        <v>0</v>
      </c>
      <c r="F67" s="16">
        <v>0</v>
      </c>
      <c r="G67" s="374">
        <v>0</v>
      </c>
      <c r="H67" s="374">
        <v>0</v>
      </c>
      <c r="I67" s="374">
        <v>0</v>
      </c>
      <c r="J67" s="57" t="s">
        <v>187</v>
      </c>
      <c r="K67" s="18">
        <f t="shared" si="8"/>
        <v>0</v>
      </c>
      <c r="L67" s="16">
        <f t="shared" si="13"/>
        <v>0</v>
      </c>
      <c r="M67" s="16">
        <f t="shared" si="9"/>
        <v>0</v>
      </c>
      <c r="N67" s="16">
        <v>0</v>
      </c>
      <c r="O67" s="16">
        <f t="shared" si="10"/>
        <v>0</v>
      </c>
      <c r="P67" s="33">
        <v>3.5999999999999979</v>
      </c>
      <c r="Q67" s="34">
        <f t="shared" si="11"/>
        <v>3.5999999999999979</v>
      </c>
      <c r="R67" s="35">
        <f t="shared" si="6"/>
        <v>0</v>
      </c>
      <c r="S67" s="36">
        <f t="shared" si="12"/>
        <v>3.5999999999999979</v>
      </c>
    </row>
    <row r="68" spans="1:22" ht="18.75">
      <c r="A68" s="13">
        <v>233</v>
      </c>
      <c r="C68" s="222" t="s">
        <v>452</v>
      </c>
      <c r="E68" s="16">
        <v>3</v>
      </c>
      <c r="F68" s="16">
        <v>0</v>
      </c>
      <c r="G68" s="374">
        <v>0</v>
      </c>
      <c r="H68" s="374">
        <v>0</v>
      </c>
      <c r="I68" s="374">
        <v>0</v>
      </c>
      <c r="J68" s="23" t="s">
        <v>335</v>
      </c>
      <c r="K68" s="18">
        <f t="shared" si="8"/>
        <v>3.5</v>
      </c>
      <c r="L68" s="16">
        <f t="shared" si="13"/>
        <v>0</v>
      </c>
      <c r="M68" s="16">
        <f t="shared" si="9"/>
        <v>0</v>
      </c>
      <c r="N68" s="16">
        <v>0</v>
      </c>
      <c r="O68" s="16">
        <f t="shared" si="10"/>
        <v>3.5</v>
      </c>
      <c r="P68" s="33">
        <v>0</v>
      </c>
      <c r="Q68" s="34">
        <f t="shared" si="11"/>
        <v>3.5</v>
      </c>
      <c r="R68" s="35">
        <f t="shared" si="6"/>
        <v>4.375</v>
      </c>
      <c r="S68" s="36">
        <f t="shared" si="12"/>
        <v>-0.875</v>
      </c>
    </row>
    <row r="69" spans="1:22" ht="18.75">
      <c r="A69" s="14">
        <v>33</v>
      </c>
      <c r="B69" s="13">
        <v>1006436515</v>
      </c>
      <c r="C69" s="222" t="s">
        <v>355</v>
      </c>
      <c r="D69" s="222" t="s">
        <v>79</v>
      </c>
      <c r="E69" s="16">
        <v>0</v>
      </c>
      <c r="F69" s="16">
        <v>0</v>
      </c>
      <c r="G69" s="374">
        <v>0</v>
      </c>
      <c r="H69" s="374">
        <v>0</v>
      </c>
      <c r="I69" s="374">
        <v>0</v>
      </c>
      <c r="J69" s="57" t="s">
        <v>187</v>
      </c>
      <c r="K69" s="18">
        <f t="shared" ref="K69:K99" si="14">E69+IF(E69&gt;2,(E69-2)*0.5,0)</f>
        <v>0</v>
      </c>
      <c r="L69" s="16">
        <f t="shared" si="13"/>
        <v>0</v>
      </c>
      <c r="M69" s="16">
        <f t="shared" ref="M69:M99" si="15">SUM(G69:I69)*$X$18</f>
        <v>0</v>
      </c>
      <c r="N69" s="16">
        <v>0</v>
      </c>
      <c r="O69" s="16">
        <f t="shared" ref="O69:O99" si="16">SUM(L69+K69+N69+M69)</f>
        <v>0</v>
      </c>
      <c r="P69" s="33">
        <v>3.45</v>
      </c>
      <c r="Q69" s="34">
        <f t="shared" ref="Q69:Q99" si="17">O69+P69</f>
        <v>3.45</v>
      </c>
      <c r="R69" s="35">
        <f t="shared" si="6"/>
        <v>0</v>
      </c>
      <c r="S69" s="36">
        <f t="shared" ref="S69:S99" si="18">Q69-R69</f>
        <v>3.45</v>
      </c>
      <c r="T69" s="64"/>
      <c r="U69" s="64"/>
    </row>
    <row r="70" spans="1:22" ht="18.75">
      <c r="A70" s="13">
        <v>143</v>
      </c>
      <c r="B70" s="13">
        <v>1963007427</v>
      </c>
      <c r="C70" s="222" t="s">
        <v>367</v>
      </c>
      <c r="D70" s="222" t="s">
        <v>270</v>
      </c>
      <c r="E70" s="16">
        <v>0</v>
      </c>
      <c r="F70" s="16">
        <v>0</v>
      </c>
      <c r="G70" s="374">
        <v>0</v>
      </c>
      <c r="H70" s="374">
        <v>0</v>
      </c>
      <c r="I70" s="374">
        <v>0</v>
      </c>
      <c r="J70" s="57" t="s">
        <v>187</v>
      </c>
      <c r="K70" s="18">
        <f t="shared" si="14"/>
        <v>0</v>
      </c>
      <c r="L70" s="16">
        <f t="shared" si="13"/>
        <v>0</v>
      </c>
      <c r="M70" s="16">
        <f t="shared" si="15"/>
        <v>0</v>
      </c>
      <c r="N70" s="16">
        <v>0</v>
      </c>
      <c r="O70" s="16">
        <f t="shared" si="16"/>
        <v>0</v>
      </c>
      <c r="P70" s="33">
        <v>3.3374999999999995</v>
      </c>
      <c r="Q70" s="34">
        <f t="shared" si="17"/>
        <v>3.3374999999999995</v>
      </c>
      <c r="R70" s="35">
        <f t="shared" ref="R70:R99" si="19">VLOOKUP(J70,$W$3:$X$10,2,FALSE)</f>
        <v>0</v>
      </c>
      <c r="S70" s="36">
        <f t="shared" si="18"/>
        <v>3.3374999999999995</v>
      </c>
      <c r="T70" s="64"/>
      <c r="U70" s="64"/>
      <c r="V70" s="67"/>
    </row>
    <row r="71" spans="1:22" ht="18.75">
      <c r="A71" s="13">
        <v>207</v>
      </c>
      <c r="B71" s="13">
        <v>721273803</v>
      </c>
      <c r="C71" s="226" t="s">
        <v>399</v>
      </c>
      <c r="D71" s="334"/>
      <c r="E71" s="16">
        <v>0</v>
      </c>
      <c r="F71" s="16">
        <v>0</v>
      </c>
      <c r="G71" s="374">
        <v>0</v>
      </c>
      <c r="H71" s="374">
        <v>0</v>
      </c>
      <c r="I71" s="374">
        <v>0</v>
      </c>
      <c r="J71" s="57" t="s">
        <v>187</v>
      </c>
      <c r="K71" s="18">
        <f t="shared" si="14"/>
        <v>0</v>
      </c>
      <c r="L71" s="16">
        <f t="shared" si="13"/>
        <v>0</v>
      </c>
      <c r="M71" s="16">
        <f t="shared" si="15"/>
        <v>0</v>
      </c>
      <c r="N71" s="16">
        <v>0</v>
      </c>
      <c r="O71" s="16">
        <f t="shared" si="16"/>
        <v>0</v>
      </c>
      <c r="P71" s="33">
        <v>1.425</v>
      </c>
      <c r="Q71" s="34">
        <f t="shared" si="17"/>
        <v>1.425</v>
      </c>
      <c r="R71" s="35">
        <f t="shared" si="19"/>
        <v>0</v>
      </c>
      <c r="S71" s="36">
        <f t="shared" si="18"/>
        <v>1.425</v>
      </c>
    </row>
    <row r="72" spans="1:22" ht="18.75">
      <c r="A72" s="13">
        <v>204</v>
      </c>
      <c r="B72" s="13">
        <v>1449474852</v>
      </c>
      <c r="C72" s="222" t="s">
        <v>394</v>
      </c>
      <c r="D72" s="334"/>
      <c r="E72" s="16">
        <v>0</v>
      </c>
      <c r="F72" s="16">
        <v>0</v>
      </c>
      <c r="G72" s="374">
        <v>0</v>
      </c>
      <c r="H72" s="374">
        <v>0</v>
      </c>
      <c r="I72" s="374">
        <v>0</v>
      </c>
      <c r="J72" s="57" t="s">
        <v>187</v>
      </c>
      <c r="K72" s="18">
        <f t="shared" si="14"/>
        <v>0</v>
      </c>
      <c r="L72" s="16">
        <f t="shared" si="13"/>
        <v>0</v>
      </c>
      <c r="M72" s="16">
        <f t="shared" si="15"/>
        <v>0</v>
      </c>
      <c r="N72" s="16">
        <v>0</v>
      </c>
      <c r="O72" s="16">
        <f t="shared" si="16"/>
        <v>0</v>
      </c>
      <c r="P72" s="33">
        <v>1</v>
      </c>
      <c r="Q72" s="34">
        <f t="shared" si="17"/>
        <v>1</v>
      </c>
      <c r="R72" s="35">
        <f t="shared" si="19"/>
        <v>0</v>
      </c>
      <c r="S72" s="36">
        <f t="shared" si="18"/>
        <v>1</v>
      </c>
    </row>
    <row r="73" spans="1:22" ht="18.75">
      <c r="A73" s="14">
        <v>231</v>
      </c>
      <c r="B73" s="13">
        <v>1725915293</v>
      </c>
      <c r="C73" s="222" t="s">
        <v>450</v>
      </c>
      <c r="E73" s="16">
        <v>3</v>
      </c>
      <c r="F73" s="16">
        <v>1</v>
      </c>
      <c r="G73" s="374">
        <v>0</v>
      </c>
      <c r="H73" s="374">
        <v>0</v>
      </c>
      <c r="I73" s="374">
        <v>0</v>
      </c>
      <c r="J73" s="23" t="s">
        <v>335</v>
      </c>
      <c r="K73" s="18">
        <f t="shared" si="14"/>
        <v>3.5</v>
      </c>
      <c r="L73" s="16">
        <f t="shared" si="13"/>
        <v>1.2</v>
      </c>
      <c r="M73" s="16">
        <f t="shared" si="15"/>
        <v>0</v>
      </c>
      <c r="N73" s="16">
        <v>0</v>
      </c>
      <c r="O73" s="16">
        <f t="shared" si="16"/>
        <v>4.7</v>
      </c>
      <c r="P73" s="33">
        <v>-4</v>
      </c>
      <c r="Q73" s="34">
        <f t="shared" si="17"/>
        <v>0.70000000000000018</v>
      </c>
      <c r="R73" s="35">
        <f t="shared" si="19"/>
        <v>4.375</v>
      </c>
      <c r="S73" s="36">
        <f t="shared" si="18"/>
        <v>-3.6749999999999998</v>
      </c>
    </row>
    <row r="74" spans="1:22" ht="18.75">
      <c r="A74" s="13">
        <v>141</v>
      </c>
      <c r="B74" s="13">
        <v>1190305158</v>
      </c>
      <c r="C74" s="222" t="s">
        <v>261</v>
      </c>
      <c r="D74" s="224"/>
      <c r="E74" s="16">
        <v>2</v>
      </c>
      <c r="F74" s="16">
        <v>0</v>
      </c>
      <c r="G74" s="374">
        <v>0</v>
      </c>
      <c r="H74" s="374">
        <v>0</v>
      </c>
      <c r="I74" s="374">
        <v>0</v>
      </c>
      <c r="J74" s="23" t="s">
        <v>335</v>
      </c>
      <c r="K74" s="18">
        <f t="shared" si="14"/>
        <v>2</v>
      </c>
      <c r="L74" s="16">
        <f t="shared" si="13"/>
        <v>0</v>
      </c>
      <c r="M74" s="16">
        <f t="shared" si="15"/>
        <v>0</v>
      </c>
      <c r="N74" s="16">
        <v>0</v>
      </c>
      <c r="O74" s="16">
        <f t="shared" si="16"/>
        <v>2</v>
      </c>
      <c r="P74" s="33">
        <v>-1.5500000000000043</v>
      </c>
      <c r="Q74" s="34">
        <f t="shared" si="17"/>
        <v>0.44999999999999574</v>
      </c>
      <c r="R74" s="35">
        <f t="shared" si="19"/>
        <v>4.375</v>
      </c>
      <c r="S74" s="36">
        <f t="shared" si="18"/>
        <v>-3.9250000000000043</v>
      </c>
      <c r="T74" s="64"/>
      <c r="U74" s="64"/>
      <c r="V74" s="67"/>
    </row>
    <row r="75" spans="1:22" ht="18.75">
      <c r="A75" s="14">
        <v>122</v>
      </c>
      <c r="B75" s="13">
        <v>1940099728</v>
      </c>
      <c r="C75" s="223" t="s">
        <v>228</v>
      </c>
      <c r="D75" s="224"/>
      <c r="E75" s="16">
        <v>0</v>
      </c>
      <c r="F75" s="16">
        <v>0</v>
      </c>
      <c r="G75" s="374">
        <v>0</v>
      </c>
      <c r="H75" s="374">
        <v>0</v>
      </c>
      <c r="I75" s="374">
        <v>0</v>
      </c>
      <c r="J75" s="57" t="s">
        <v>187</v>
      </c>
      <c r="K75" s="18">
        <f t="shared" si="14"/>
        <v>0</v>
      </c>
      <c r="L75" s="16">
        <f t="shared" si="13"/>
        <v>0</v>
      </c>
      <c r="M75" s="16">
        <f t="shared" si="15"/>
        <v>0</v>
      </c>
      <c r="N75" s="16">
        <v>0</v>
      </c>
      <c r="O75" s="16">
        <f t="shared" si="16"/>
        <v>0</v>
      </c>
      <c r="P75" s="33">
        <v>0.4</v>
      </c>
      <c r="Q75" s="34">
        <f t="shared" si="17"/>
        <v>0.4</v>
      </c>
      <c r="R75" s="35">
        <f t="shared" si="19"/>
        <v>0</v>
      </c>
      <c r="S75" s="36">
        <f t="shared" si="18"/>
        <v>0.4</v>
      </c>
      <c r="T75" s="64"/>
      <c r="U75" s="64"/>
      <c r="V75" s="67"/>
    </row>
    <row r="76" spans="1:22" ht="18.75">
      <c r="A76" s="13">
        <v>192</v>
      </c>
      <c r="B76" s="13">
        <v>1725281178</v>
      </c>
      <c r="C76" s="222" t="s">
        <v>383</v>
      </c>
      <c r="D76" s="334"/>
      <c r="E76" s="16">
        <v>0</v>
      </c>
      <c r="F76" s="16">
        <v>1</v>
      </c>
      <c r="G76" s="374">
        <v>1</v>
      </c>
      <c r="H76" s="374">
        <v>0</v>
      </c>
      <c r="I76" s="374">
        <v>0</v>
      </c>
      <c r="J76" s="57" t="s">
        <v>187</v>
      </c>
      <c r="K76" s="18">
        <f t="shared" si="14"/>
        <v>0</v>
      </c>
      <c r="L76" s="16">
        <f t="shared" si="13"/>
        <v>1.2</v>
      </c>
      <c r="M76" s="16">
        <f t="shared" si="15"/>
        <v>0.4</v>
      </c>
      <c r="N76" s="16">
        <v>0</v>
      </c>
      <c r="O76" s="16">
        <f t="shared" si="16"/>
        <v>1.6</v>
      </c>
      <c r="P76" s="33">
        <v>-1.487500000000006</v>
      </c>
      <c r="Q76" s="34">
        <f t="shared" si="17"/>
        <v>0.11249999999999405</v>
      </c>
      <c r="R76" s="35">
        <f t="shared" si="19"/>
        <v>0</v>
      </c>
      <c r="S76" s="36">
        <f t="shared" si="18"/>
        <v>0.11249999999999405</v>
      </c>
    </row>
    <row r="77" spans="1:22" ht="18.75">
      <c r="A77" s="14">
        <v>1</v>
      </c>
      <c r="B77" s="13">
        <v>1782151946</v>
      </c>
      <c r="C77" s="222" t="s">
        <v>351</v>
      </c>
      <c r="D77" s="222" t="s">
        <v>26</v>
      </c>
      <c r="E77" s="16">
        <v>0</v>
      </c>
      <c r="F77" s="16">
        <v>0</v>
      </c>
      <c r="G77" s="374">
        <v>0</v>
      </c>
      <c r="H77" s="374">
        <v>0</v>
      </c>
      <c r="I77" s="374">
        <v>0</v>
      </c>
      <c r="J77" s="57" t="s">
        <v>187</v>
      </c>
      <c r="K77" s="18">
        <f t="shared" si="14"/>
        <v>0</v>
      </c>
      <c r="L77" s="16">
        <f t="shared" si="13"/>
        <v>0</v>
      </c>
      <c r="M77" s="16">
        <f t="shared" si="15"/>
        <v>0</v>
      </c>
      <c r="N77" s="16">
        <v>0</v>
      </c>
      <c r="O77" s="16">
        <f t="shared" si="16"/>
        <v>0</v>
      </c>
      <c r="P77" s="33">
        <v>0</v>
      </c>
      <c r="Q77" s="34">
        <f t="shared" si="17"/>
        <v>0</v>
      </c>
      <c r="R77" s="35">
        <f t="shared" si="19"/>
        <v>0</v>
      </c>
      <c r="S77" s="36">
        <f t="shared" si="18"/>
        <v>0</v>
      </c>
      <c r="T77" s="64"/>
      <c r="U77" s="64"/>
      <c r="V77" s="64"/>
    </row>
    <row r="78" spans="1:22" ht="18.75">
      <c r="A78" s="14">
        <v>34</v>
      </c>
      <c r="B78" s="13">
        <v>2021794494</v>
      </c>
      <c r="C78" s="223" t="s">
        <v>80</v>
      </c>
      <c r="D78" s="224"/>
      <c r="E78" s="16">
        <v>0</v>
      </c>
      <c r="F78" s="16">
        <v>0</v>
      </c>
      <c r="G78" s="374">
        <v>0</v>
      </c>
      <c r="H78" s="374">
        <v>0</v>
      </c>
      <c r="I78" s="374">
        <v>0</v>
      </c>
      <c r="J78" s="57" t="s">
        <v>187</v>
      </c>
      <c r="K78" s="18">
        <f t="shared" si="14"/>
        <v>0</v>
      </c>
      <c r="L78" s="16">
        <f t="shared" si="13"/>
        <v>0</v>
      </c>
      <c r="M78" s="16">
        <f t="shared" si="15"/>
        <v>0</v>
      </c>
      <c r="N78" s="16">
        <v>0</v>
      </c>
      <c r="O78" s="16">
        <f t="shared" si="16"/>
        <v>0</v>
      </c>
      <c r="P78" s="33">
        <v>0</v>
      </c>
      <c r="Q78" s="34">
        <f t="shared" si="17"/>
        <v>0</v>
      </c>
      <c r="R78" s="35">
        <f t="shared" si="19"/>
        <v>0</v>
      </c>
      <c r="S78" s="36">
        <f t="shared" si="18"/>
        <v>0</v>
      </c>
      <c r="T78" s="64"/>
      <c r="U78" s="64"/>
      <c r="V78" s="67"/>
    </row>
    <row r="79" spans="1:22" ht="18.75">
      <c r="A79" s="14">
        <v>43</v>
      </c>
      <c r="B79" s="13">
        <v>1853818182</v>
      </c>
      <c r="C79" s="223" t="s">
        <v>356</v>
      </c>
      <c r="D79" s="222" t="s">
        <v>89</v>
      </c>
      <c r="E79" s="16">
        <v>0</v>
      </c>
      <c r="F79" s="16">
        <v>0</v>
      </c>
      <c r="G79" s="374">
        <v>0</v>
      </c>
      <c r="H79" s="374">
        <v>0</v>
      </c>
      <c r="I79" s="374">
        <v>0</v>
      </c>
      <c r="J79" s="57" t="s">
        <v>187</v>
      </c>
      <c r="K79" s="18">
        <f t="shared" si="14"/>
        <v>0</v>
      </c>
      <c r="L79" s="16">
        <f t="shared" si="13"/>
        <v>0</v>
      </c>
      <c r="M79" s="16">
        <f t="shared" si="15"/>
        <v>0</v>
      </c>
      <c r="N79" s="16">
        <v>0</v>
      </c>
      <c r="O79" s="16">
        <f t="shared" si="16"/>
        <v>0</v>
      </c>
      <c r="P79" s="33">
        <v>0</v>
      </c>
      <c r="Q79" s="34">
        <f t="shared" si="17"/>
        <v>0</v>
      </c>
      <c r="R79" s="35">
        <f t="shared" si="19"/>
        <v>0</v>
      </c>
      <c r="S79" s="36">
        <f t="shared" si="18"/>
        <v>0</v>
      </c>
      <c r="T79" s="64"/>
      <c r="U79" s="64"/>
    </row>
    <row r="80" spans="1:22" ht="18.75">
      <c r="A80" s="14">
        <v>53</v>
      </c>
      <c r="B80" s="13">
        <v>500959924</v>
      </c>
      <c r="C80" s="222" t="s">
        <v>359</v>
      </c>
      <c r="D80" s="224" t="s">
        <v>99</v>
      </c>
      <c r="E80" s="16">
        <v>0</v>
      </c>
      <c r="F80" s="16">
        <v>0</v>
      </c>
      <c r="G80" s="374">
        <v>0</v>
      </c>
      <c r="H80" s="374">
        <v>0</v>
      </c>
      <c r="I80" s="374">
        <v>0</v>
      </c>
      <c r="J80" s="57" t="s">
        <v>187</v>
      </c>
      <c r="K80" s="18">
        <f t="shared" si="14"/>
        <v>0</v>
      </c>
      <c r="L80" s="16">
        <f t="shared" si="13"/>
        <v>0</v>
      </c>
      <c r="M80" s="16">
        <f t="shared" si="15"/>
        <v>0</v>
      </c>
      <c r="N80" s="16">
        <v>0</v>
      </c>
      <c r="O80" s="16">
        <f t="shared" si="16"/>
        <v>0</v>
      </c>
      <c r="P80" s="33">
        <v>0</v>
      </c>
      <c r="Q80" s="34">
        <f t="shared" si="17"/>
        <v>0</v>
      </c>
      <c r="R80" s="35">
        <f t="shared" si="19"/>
        <v>0</v>
      </c>
      <c r="S80" s="36">
        <f t="shared" si="18"/>
        <v>0</v>
      </c>
      <c r="T80" s="64"/>
      <c r="U80" s="64"/>
      <c r="V80" s="64"/>
    </row>
    <row r="81" spans="1:22" ht="18.75">
      <c r="A81" s="13">
        <v>118</v>
      </c>
      <c r="B81" s="13">
        <v>2018112397</v>
      </c>
      <c r="C81" s="222" t="s">
        <v>342</v>
      </c>
      <c r="D81" s="222" t="s">
        <v>290</v>
      </c>
      <c r="E81" s="16">
        <v>0</v>
      </c>
      <c r="F81" s="16">
        <v>0</v>
      </c>
      <c r="G81" s="374">
        <v>0</v>
      </c>
      <c r="H81" s="374">
        <v>0</v>
      </c>
      <c r="I81" s="374">
        <v>0</v>
      </c>
      <c r="J81" s="57" t="s">
        <v>187</v>
      </c>
      <c r="K81" s="18">
        <f t="shared" si="14"/>
        <v>0</v>
      </c>
      <c r="L81" s="16">
        <f t="shared" si="13"/>
        <v>0</v>
      </c>
      <c r="M81" s="16">
        <f t="shared" si="15"/>
        <v>0</v>
      </c>
      <c r="N81" s="16">
        <v>0</v>
      </c>
      <c r="O81" s="16">
        <f t="shared" si="16"/>
        <v>0</v>
      </c>
      <c r="P81" s="33">
        <v>0</v>
      </c>
      <c r="Q81" s="34">
        <f t="shared" si="17"/>
        <v>0</v>
      </c>
      <c r="R81" s="35">
        <f t="shared" si="19"/>
        <v>0</v>
      </c>
      <c r="S81" s="36">
        <f t="shared" si="18"/>
        <v>0</v>
      </c>
      <c r="T81" s="64"/>
      <c r="U81" s="64"/>
      <c r="V81" s="86"/>
    </row>
    <row r="82" spans="1:22" ht="18.75">
      <c r="A82" s="13">
        <v>127</v>
      </c>
      <c r="B82" s="13">
        <v>615908706</v>
      </c>
      <c r="C82" s="222" t="s">
        <v>364</v>
      </c>
      <c r="D82" s="224" t="s">
        <v>240</v>
      </c>
      <c r="E82" s="16">
        <v>0</v>
      </c>
      <c r="F82" s="16">
        <v>0</v>
      </c>
      <c r="G82" s="374">
        <v>0</v>
      </c>
      <c r="H82" s="374">
        <v>0</v>
      </c>
      <c r="I82" s="374">
        <v>0</v>
      </c>
      <c r="J82" s="57" t="s">
        <v>187</v>
      </c>
      <c r="K82" s="18">
        <f t="shared" si="14"/>
        <v>0</v>
      </c>
      <c r="L82" s="16">
        <f t="shared" si="13"/>
        <v>0</v>
      </c>
      <c r="M82" s="16">
        <f t="shared" si="15"/>
        <v>0</v>
      </c>
      <c r="N82" s="16">
        <v>0</v>
      </c>
      <c r="O82" s="16">
        <f t="shared" si="16"/>
        <v>0</v>
      </c>
      <c r="P82" s="33">
        <v>0</v>
      </c>
      <c r="Q82" s="34">
        <f t="shared" si="17"/>
        <v>0</v>
      </c>
      <c r="R82" s="35">
        <f t="shared" si="19"/>
        <v>0</v>
      </c>
      <c r="S82" s="36">
        <f t="shared" si="18"/>
        <v>0</v>
      </c>
      <c r="T82" s="64"/>
      <c r="U82" s="64"/>
      <c r="V82" s="67"/>
    </row>
    <row r="83" spans="1:22" ht="18.75">
      <c r="A83" s="13">
        <v>155</v>
      </c>
      <c r="B83" s="13">
        <v>1532576874</v>
      </c>
      <c r="C83" s="222" t="s">
        <v>368</v>
      </c>
      <c r="D83" s="222" t="s">
        <v>283</v>
      </c>
      <c r="E83" s="16">
        <v>0</v>
      </c>
      <c r="F83" s="16">
        <v>0</v>
      </c>
      <c r="G83" s="374">
        <v>0</v>
      </c>
      <c r="H83" s="374">
        <v>0</v>
      </c>
      <c r="I83" s="374">
        <v>0</v>
      </c>
      <c r="J83" s="57" t="s">
        <v>187</v>
      </c>
      <c r="K83" s="18">
        <f t="shared" si="14"/>
        <v>0</v>
      </c>
      <c r="L83" s="16">
        <f t="shared" si="13"/>
        <v>0</v>
      </c>
      <c r="M83" s="16">
        <f t="shared" si="15"/>
        <v>0</v>
      </c>
      <c r="N83" s="16">
        <v>0</v>
      </c>
      <c r="O83" s="16">
        <f t="shared" si="16"/>
        <v>0</v>
      </c>
      <c r="P83" s="33">
        <v>0</v>
      </c>
      <c r="Q83" s="34">
        <f t="shared" si="17"/>
        <v>0</v>
      </c>
      <c r="R83" s="35">
        <f t="shared" si="19"/>
        <v>0</v>
      </c>
      <c r="S83" s="36">
        <f t="shared" si="18"/>
        <v>0</v>
      </c>
    </row>
    <row r="84" spans="1:22" ht="18.75">
      <c r="A84" s="13">
        <v>164</v>
      </c>
      <c r="B84" s="13">
        <v>1005320430</v>
      </c>
      <c r="C84" s="222" t="s">
        <v>294</v>
      </c>
      <c r="D84" s="335"/>
      <c r="E84" s="16">
        <v>0</v>
      </c>
      <c r="F84" s="16">
        <v>0</v>
      </c>
      <c r="G84" s="374">
        <v>0</v>
      </c>
      <c r="H84" s="374">
        <v>0</v>
      </c>
      <c r="I84" s="374">
        <v>0</v>
      </c>
      <c r="J84" s="57" t="s">
        <v>187</v>
      </c>
      <c r="K84" s="18">
        <f t="shared" si="14"/>
        <v>0</v>
      </c>
      <c r="L84" s="16">
        <f t="shared" si="13"/>
        <v>0</v>
      </c>
      <c r="M84" s="16">
        <f t="shared" si="15"/>
        <v>0</v>
      </c>
      <c r="N84" s="16">
        <v>0</v>
      </c>
      <c r="O84" s="16">
        <f t="shared" si="16"/>
        <v>0</v>
      </c>
      <c r="P84" s="33">
        <v>0</v>
      </c>
      <c r="Q84" s="34">
        <f t="shared" si="17"/>
        <v>0</v>
      </c>
      <c r="R84" s="35">
        <f t="shared" si="19"/>
        <v>0</v>
      </c>
      <c r="S84" s="36">
        <f t="shared" si="18"/>
        <v>0</v>
      </c>
    </row>
    <row r="85" spans="1:22" ht="18.75">
      <c r="A85" s="13">
        <v>169</v>
      </c>
      <c r="B85" s="13">
        <v>1280938546</v>
      </c>
      <c r="C85" s="222" t="s">
        <v>370</v>
      </c>
      <c r="D85" s="335"/>
      <c r="E85" s="16">
        <v>0</v>
      </c>
      <c r="F85" s="16">
        <v>0</v>
      </c>
      <c r="G85" s="374">
        <v>0</v>
      </c>
      <c r="H85" s="374">
        <v>0</v>
      </c>
      <c r="I85" s="374">
        <v>0</v>
      </c>
      <c r="J85" s="57" t="s">
        <v>187</v>
      </c>
      <c r="K85" s="18">
        <f t="shared" si="14"/>
        <v>0</v>
      </c>
      <c r="L85" s="16">
        <f t="shared" si="13"/>
        <v>0</v>
      </c>
      <c r="M85" s="16">
        <f t="shared" si="15"/>
        <v>0</v>
      </c>
      <c r="N85" s="16">
        <v>0</v>
      </c>
      <c r="O85" s="16">
        <f t="shared" si="16"/>
        <v>0</v>
      </c>
      <c r="P85" s="33">
        <v>0</v>
      </c>
      <c r="Q85" s="34">
        <f t="shared" si="17"/>
        <v>0</v>
      </c>
      <c r="R85" s="35">
        <f t="shared" si="19"/>
        <v>0</v>
      </c>
      <c r="S85" s="36">
        <f t="shared" si="18"/>
        <v>0</v>
      </c>
    </row>
    <row r="86" spans="1:22" ht="18.75">
      <c r="A86" s="13">
        <v>170</v>
      </c>
      <c r="B86" s="13">
        <v>1659068972</v>
      </c>
      <c r="C86" s="222" t="s">
        <v>320</v>
      </c>
      <c r="D86" s="334"/>
      <c r="E86" s="16">
        <v>0</v>
      </c>
      <c r="F86" s="16">
        <v>0</v>
      </c>
      <c r="G86" s="374">
        <v>0</v>
      </c>
      <c r="H86" s="374">
        <v>0</v>
      </c>
      <c r="I86" s="374">
        <v>0</v>
      </c>
      <c r="J86" s="57" t="s">
        <v>187</v>
      </c>
      <c r="K86" s="18">
        <f t="shared" si="14"/>
        <v>0</v>
      </c>
      <c r="L86" s="16">
        <f t="shared" si="13"/>
        <v>0</v>
      </c>
      <c r="M86" s="16">
        <f t="shared" si="15"/>
        <v>0</v>
      </c>
      <c r="N86" s="16">
        <v>0</v>
      </c>
      <c r="O86" s="16">
        <f t="shared" si="16"/>
        <v>0</v>
      </c>
      <c r="P86" s="33">
        <v>0</v>
      </c>
      <c r="Q86" s="34">
        <f t="shared" si="17"/>
        <v>0</v>
      </c>
      <c r="R86" s="35">
        <f t="shared" si="19"/>
        <v>0</v>
      </c>
      <c r="S86" s="36">
        <f t="shared" si="18"/>
        <v>0</v>
      </c>
    </row>
    <row r="87" spans="1:22" ht="18.75">
      <c r="A87" s="13">
        <v>173</v>
      </c>
      <c r="B87" s="13">
        <v>1106175185</v>
      </c>
      <c r="C87" s="222" t="s">
        <v>329</v>
      </c>
      <c r="D87" s="334"/>
      <c r="E87" s="16">
        <v>0</v>
      </c>
      <c r="F87" s="16">
        <v>0</v>
      </c>
      <c r="G87" s="374">
        <v>0</v>
      </c>
      <c r="H87" s="374">
        <v>0</v>
      </c>
      <c r="I87" s="374">
        <v>0</v>
      </c>
      <c r="J87" s="57" t="s">
        <v>187</v>
      </c>
      <c r="K87" s="18">
        <f t="shared" si="14"/>
        <v>0</v>
      </c>
      <c r="L87" s="16">
        <f t="shared" si="13"/>
        <v>0</v>
      </c>
      <c r="M87" s="16">
        <f t="shared" si="15"/>
        <v>0</v>
      </c>
      <c r="N87" s="16">
        <v>0</v>
      </c>
      <c r="O87" s="16">
        <f t="shared" si="16"/>
        <v>0</v>
      </c>
      <c r="P87" s="33">
        <v>0</v>
      </c>
      <c r="Q87" s="34">
        <f t="shared" si="17"/>
        <v>0</v>
      </c>
      <c r="R87" s="35">
        <f t="shared" si="19"/>
        <v>0</v>
      </c>
      <c r="S87" s="36">
        <f t="shared" si="18"/>
        <v>0</v>
      </c>
    </row>
    <row r="88" spans="1:22" ht="18.75">
      <c r="A88" s="13">
        <v>176</v>
      </c>
      <c r="B88" s="13">
        <v>128748910</v>
      </c>
      <c r="C88" s="222" t="s">
        <v>328</v>
      </c>
      <c r="D88" s="334"/>
      <c r="E88" s="16">
        <v>0</v>
      </c>
      <c r="F88" s="16">
        <v>0</v>
      </c>
      <c r="G88" s="374">
        <v>0</v>
      </c>
      <c r="H88" s="374">
        <v>0</v>
      </c>
      <c r="I88" s="374">
        <v>0</v>
      </c>
      <c r="J88" s="57" t="s">
        <v>187</v>
      </c>
      <c r="K88" s="18">
        <f t="shared" si="14"/>
        <v>0</v>
      </c>
      <c r="L88" s="16">
        <f t="shared" ref="L88:L99" si="20">F88*$X$14</f>
        <v>0</v>
      </c>
      <c r="M88" s="16">
        <f t="shared" si="15"/>
        <v>0</v>
      </c>
      <c r="N88" s="16">
        <v>0</v>
      </c>
      <c r="O88" s="16">
        <f t="shared" si="16"/>
        <v>0</v>
      </c>
      <c r="P88" s="33">
        <v>0</v>
      </c>
      <c r="Q88" s="34">
        <f t="shared" si="17"/>
        <v>0</v>
      </c>
      <c r="R88" s="35">
        <f t="shared" si="19"/>
        <v>0</v>
      </c>
      <c r="S88" s="36">
        <f t="shared" si="18"/>
        <v>0</v>
      </c>
    </row>
    <row r="89" spans="1:22" ht="18.75">
      <c r="A89" s="13">
        <v>181</v>
      </c>
      <c r="B89" s="13">
        <v>1467442697</v>
      </c>
      <c r="C89" s="222" t="s">
        <v>341</v>
      </c>
      <c r="D89" s="334"/>
      <c r="E89" s="16">
        <v>0</v>
      </c>
      <c r="F89" s="16">
        <v>0</v>
      </c>
      <c r="G89" s="374">
        <v>0</v>
      </c>
      <c r="H89" s="374">
        <v>0</v>
      </c>
      <c r="I89" s="374">
        <v>0</v>
      </c>
      <c r="J89" s="57" t="s">
        <v>187</v>
      </c>
      <c r="K89" s="18">
        <f t="shared" si="14"/>
        <v>0</v>
      </c>
      <c r="L89" s="16">
        <f t="shared" si="20"/>
        <v>0</v>
      </c>
      <c r="M89" s="16">
        <f t="shared" si="15"/>
        <v>0</v>
      </c>
      <c r="N89" s="16">
        <v>0</v>
      </c>
      <c r="O89" s="16">
        <f t="shared" si="16"/>
        <v>0</v>
      </c>
      <c r="P89" s="33">
        <v>0</v>
      </c>
      <c r="Q89" s="34">
        <f t="shared" si="17"/>
        <v>0</v>
      </c>
      <c r="R89" s="35">
        <f t="shared" si="19"/>
        <v>0</v>
      </c>
      <c r="S89" s="36">
        <f t="shared" si="18"/>
        <v>0</v>
      </c>
    </row>
    <row r="90" spans="1:22" ht="18.75">
      <c r="A90" s="13">
        <v>217</v>
      </c>
      <c r="B90" s="13">
        <v>331155825</v>
      </c>
      <c r="C90" s="295" t="s">
        <v>420</v>
      </c>
      <c r="D90" s="2"/>
      <c r="E90" s="16">
        <v>3</v>
      </c>
      <c r="F90" s="16">
        <v>1</v>
      </c>
      <c r="G90" s="374">
        <v>0</v>
      </c>
      <c r="H90" s="374">
        <v>0</v>
      </c>
      <c r="I90" s="374">
        <v>0</v>
      </c>
      <c r="J90" s="23" t="s">
        <v>335</v>
      </c>
      <c r="K90" s="18">
        <f t="shared" si="14"/>
        <v>3.5</v>
      </c>
      <c r="L90" s="16">
        <f t="shared" si="20"/>
        <v>1.2</v>
      </c>
      <c r="M90" s="16">
        <f t="shared" si="15"/>
        <v>0</v>
      </c>
      <c r="N90" s="16">
        <v>0</v>
      </c>
      <c r="O90" s="16">
        <f t="shared" si="16"/>
        <v>4.7</v>
      </c>
      <c r="P90" s="33">
        <v>-5.3249999999999993</v>
      </c>
      <c r="Q90" s="34">
        <f t="shared" si="17"/>
        <v>-0.62499999999999911</v>
      </c>
      <c r="R90" s="35">
        <f t="shared" si="19"/>
        <v>4.375</v>
      </c>
      <c r="S90" s="36">
        <f t="shared" si="18"/>
        <v>-4.9999999999999991</v>
      </c>
    </row>
    <row r="91" spans="1:22" ht="18.75">
      <c r="A91" s="14">
        <v>230</v>
      </c>
      <c r="B91" s="13">
        <v>1076026693</v>
      </c>
      <c r="C91" s="222" t="s">
        <v>449</v>
      </c>
      <c r="E91" s="16">
        <v>2</v>
      </c>
      <c r="F91" s="16">
        <v>1</v>
      </c>
      <c r="G91" s="374">
        <v>0</v>
      </c>
      <c r="H91" s="374">
        <v>0</v>
      </c>
      <c r="I91" s="374">
        <v>0</v>
      </c>
      <c r="J91" s="23" t="s">
        <v>335</v>
      </c>
      <c r="K91" s="18">
        <f t="shared" si="14"/>
        <v>2</v>
      </c>
      <c r="L91" s="16">
        <f t="shared" si="20"/>
        <v>1.2</v>
      </c>
      <c r="M91" s="16">
        <f t="shared" si="15"/>
        <v>0</v>
      </c>
      <c r="N91" s="16">
        <v>0</v>
      </c>
      <c r="O91" s="16">
        <f t="shared" si="16"/>
        <v>3.2</v>
      </c>
      <c r="P91" s="33">
        <v>-4.3</v>
      </c>
      <c r="Q91" s="34">
        <f t="shared" si="17"/>
        <v>-1.0999999999999996</v>
      </c>
      <c r="R91" s="35">
        <f t="shared" si="19"/>
        <v>4.375</v>
      </c>
      <c r="S91" s="36">
        <f t="shared" si="18"/>
        <v>-5.4749999999999996</v>
      </c>
    </row>
    <row r="92" spans="1:22" ht="20.25">
      <c r="A92" s="13">
        <v>186</v>
      </c>
      <c r="B92" s="13">
        <v>595953188</v>
      </c>
      <c r="C92" s="222" t="s">
        <v>453</v>
      </c>
      <c r="D92" s="222" t="s">
        <v>433</v>
      </c>
      <c r="E92" s="16">
        <v>1</v>
      </c>
      <c r="F92" s="16">
        <v>1</v>
      </c>
      <c r="G92" s="374">
        <v>0</v>
      </c>
      <c r="H92" s="374">
        <v>0</v>
      </c>
      <c r="I92" s="374">
        <v>0</v>
      </c>
      <c r="J92" s="23" t="s">
        <v>335</v>
      </c>
      <c r="K92" s="18">
        <f t="shared" si="14"/>
        <v>1</v>
      </c>
      <c r="L92" s="16">
        <f t="shared" si="20"/>
        <v>1.2</v>
      </c>
      <c r="M92" s="16">
        <f t="shared" si="15"/>
        <v>0</v>
      </c>
      <c r="N92" s="16">
        <v>0</v>
      </c>
      <c r="O92" s="16">
        <f t="shared" si="16"/>
        <v>2.2000000000000002</v>
      </c>
      <c r="P92" s="33">
        <v>-3.3749999999999991</v>
      </c>
      <c r="Q92" s="34">
        <f t="shared" si="17"/>
        <v>-1.1749999999999989</v>
      </c>
      <c r="R92" s="35">
        <f t="shared" si="19"/>
        <v>4.375</v>
      </c>
      <c r="S92" s="36">
        <f t="shared" si="18"/>
        <v>-5.5499999999999989</v>
      </c>
    </row>
    <row r="93" spans="1:22" ht="18.75">
      <c r="A93" s="14">
        <v>92</v>
      </c>
      <c r="B93" s="13">
        <v>1367873925</v>
      </c>
      <c r="C93" s="222" t="s">
        <v>398</v>
      </c>
      <c r="D93" s="222" t="s">
        <v>191</v>
      </c>
      <c r="E93" s="16">
        <v>2</v>
      </c>
      <c r="F93" s="16">
        <v>1</v>
      </c>
      <c r="G93" s="374">
        <v>1</v>
      </c>
      <c r="H93" s="374">
        <v>0</v>
      </c>
      <c r="I93" s="374">
        <v>0</v>
      </c>
      <c r="J93" s="23" t="s">
        <v>335</v>
      </c>
      <c r="K93" s="18">
        <f t="shared" si="14"/>
        <v>2</v>
      </c>
      <c r="L93" s="16">
        <f t="shared" si="20"/>
        <v>1.2</v>
      </c>
      <c r="M93" s="16">
        <f t="shared" si="15"/>
        <v>0.4</v>
      </c>
      <c r="N93" s="16">
        <v>0</v>
      </c>
      <c r="O93" s="16">
        <f t="shared" si="16"/>
        <v>3.6</v>
      </c>
      <c r="P93" s="33">
        <v>-4.8749999999999991</v>
      </c>
      <c r="Q93" s="34">
        <f t="shared" si="17"/>
        <v>-1.274999999999999</v>
      </c>
      <c r="R93" s="35">
        <f t="shared" si="19"/>
        <v>4.375</v>
      </c>
      <c r="S93" s="36">
        <f t="shared" si="18"/>
        <v>-5.6499999999999986</v>
      </c>
      <c r="T93" s="64"/>
      <c r="U93" s="64"/>
      <c r="V93" s="67"/>
    </row>
    <row r="94" spans="1:22" ht="18.75">
      <c r="A94" s="13">
        <v>194</v>
      </c>
      <c r="B94" s="13">
        <v>648785109</v>
      </c>
      <c r="C94" s="222" t="s">
        <v>385</v>
      </c>
      <c r="D94" s="334"/>
      <c r="E94" s="16">
        <v>2</v>
      </c>
      <c r="F94" s="16">
        <v>0</v>
      </c>
      <c r="G94" s="374">
        <v>0</v>
      </c>
      <c r="H94" s="374">
        <v>0</v>
      </c>
      <c r="I94" s="374">
        <v>0</v>
      </c>
      <c r="J94" s="23" t="s">
        <v>335</v>
      </c>
      <c r="K94" s="18">
        <f t="shared" si="14"/>
        <v>2</v>
      </c>
      <c r="L94" s="16">
        <f t="shared" si="20"/>
        <v>0</v>
      </c>
      <c r="M94" s="16">
        <f t="shared" si="15"/>
        <v>0</v>
      </c>
      <c r="N94" s="16">
        <v>0</v>
      </c>
      <c r="O94" s="16">
        <f t="shared" si="16"/>
        <v>2</v>
      </c>
      <c r="P94" s="33">
        <v>-3.7125000000000057</v>
      </c>
      <c r="Q94" s="34">
        <f t="shared" si="17"/>
        <v>-1.7125000000000057</v>
      </c>
      <c r="R94" s="35">
        <f t="shared" si="19"/>
        <v>4.375</v>
      </c>
      <c r="S94" s="36">
        <f t="shared" si="18"/>
        <v>-6.0875000000000057</v>
      </c>
    </row>
    <row r="95" spans="1:22" ht="18.75">
      <c r="A95" s="13">
        <v>210</v>
      </c>
      <c r="B95" s="13">
        <v>1675792665</v>
      </c>
      <c r="C95" s="222" t="s">
        <v>403</v>
      </c>
      <c r="D95" s="334"/>
      <c r="E95" s="16">
        <v>2</v>
      </c>
      <c r="F95" s="16">
        <v>0</v>
      </c>
      <c r="G95" s="374">
        <v>0</v>
      </c>
      <c r="H95" s="374">
        <v>0</v>
      </c>
      <c r="I95" s="374">
        <v>0</v>
      </c>
      <c r="J95" s="23" t="s">
        <v>335</v>
      </c>
      <c r="K95" s="18">
        <f t="shared" si="14"/>
        <v>2</v>
      </c>
      <c r="L95" s="16">
        <f t="shared" si="20"/>
        <v>0</v>
      </c>
      <c r="M95" s="16">
        <f t="shared" si="15"/>
        <v>0</v>
      </c>
      <c r="N95" s="16">
        <v>0</v>
      </c>
      <c r="O95" s="16">
        <f t="shared" si="16"/>
        <v>2</v>
      </c>
      <c r="P95" s="33">
        <v>-4.3250000000000055</v>
      </c>
      <c r="Q95" s="34">
        <f t="shared" si="17"/>
        <v>-2.3250000000000055</v>
      </c>
      <c r="R95" s="35">
        <f t="shared" si="19"/>
        <v>4.375</v>
      </c>
      <c r="S95" s="36">
        <f t="shared" si="18"/>
        <v>-6.7000000000000055</v>
      </c>
    </row>
    <row r="96" spans="1:22" ht="18.75">
      <c r="A96" s="14">
        <v>26</v>
      </c>
      <c r="B96" s="13">
        <v>1754932067</v>
      </c>
      <c r="C96" s="222" t="s">
        <v>354</v>
      </c>
      <c r="D96" s="222" t="s">
        <v>72</v>
      </c>
      <c r="E96" s="16">
        <v>2</v>
      </c>
      <c r="F96" s="16">
        <v>1</v>
      </c>
      <c r="G96" s="374">
        <v>0</v>
      </c>
      <c r="H96" s="374">
        <v>0</v>
      </c>
      <c r="I96" s="374">
        <v>0</v>
      </c>
      <c r="J96" s="23" t="s">
        <v>335</v>
      </c>
      <c r="K96" s="18">
        <f t="shared" si="14"/>
        <v>2</v>
      </c>
      <c r="L96" s="16">
        <f t="shared" si="20"/>
        <v>1.2</v>
      </c>
      <c r="M96" s="16">
        <f t="shared" si="15"/>
        <v>0</v>
      </c>
      <c r="N96" s="16">
        <v>0</v>
      </c>
      <c r="O96" s="16">
        <f t="shared" si="16"/>
        <v>3.2</v>
      </c>
      <c r="P96" s="33">
        <v>-6.0749999999999993</v>
      </c>
      <c r="Q96" s="34">
        <f t="shared" si="17"/>
        <v>-2.8749999999999991</v>
      </c>
      <c r="R96" s="35">
        <f t="shared" si="19"/>
        <v>4.375</v>
      </c>
      <c r="S96" s="36">
        <f t="shared" si="18"/>
        <v>-7.2499999999999991</v>
      </c>
      <c r="T96" s="64"/>
      <c r="U96" s="64"/>
      <c r="V96" s="64"/>
    </row>
    <row r="97" spans="1:22" ht="18.75">
      <c r="A97" s="13">
        <v>180</v>
      </c>
      <c r="B97" s="13">
        <v>24633249</v>
      </c>
      <c r="C97" s="223" t="s">
        <v>339</v>
      </c>
      <c r="D97" s="334"/>
      <c r="E97" s="16">
        <v>0</v>
      </c>
      <c r="F97" s="16">
        <v>0</v>
      </c>
      <c r="G97" s="374">
        <v>0</v>
      </c>
      <c r="H97" s="374">
        <v>0</v>
      </c>
      <c r="I97" s="374">
        <v>0</v>
      </c>
      <c r="J97" s="57" t="s">
        <v>187</v>
      </c>
      <c r="K97" s="18">
        <f t="shared" si="14"/>
        <v>0</v>
      </c>
      <c r="L97" s="16">
        <f t="shared" si="20"/>
        <v>0</v>
      </c>
      <c r="M97" s="16">
        <f t="shared" si="15"/>
        <v>0</v>
      </c>
      <c r="N97" s="16">
        <v>0</v>
      </c>
      <c r="O97" s="16">
        <f t="shared" si="16"/>
        <v>0</v>
      </c>
      <c r="P97" s="33">
        <v>-3.125</v>
      </c>
      <c r="Q97" s="34">
        <f t="shared" si="17"/>
        <v>-3.125</v>
      </c>
      <c r="R97" s="35">
        <f t="shared" si="19"/>
        <v>0</v>
      </c>
      <c r="S97" s="36">
        <f t="shared" si="18"/>
        <v>-3.125</v>
      </c>
    </row>
    <row r="98" spans="1:22" ht="18.75">
      <c r="A98" s="14">
        <v>103</v>
      </c>
      <c r="B98" s="13">
        <v>1540443440</v>
      </c>
      <c r="C98" s="223" t="s">
        <v>326</v>
      </c>
      <c r="D98" s="222" t="s">
        <v>193</v>
      </c>
      <c r="E98" s="16">
        <v>0</v>
      </c>
      <c r="F98" s="16">
        <v>0</v>
      </c>
      <c r="G98" s="374">
        <v>0</v>
      </c>
      <c r="H98" s="374">
        <v>0</v>
      </c>
      <c r="I98" s="374">
        <v>0</v>
      </c>
      <c r="J98" s="57" t="s">
        <v>187</v>
      </c>
      <c r="K98" s="18">
        <f t="shared" si="14"/>
        <v>0</v>
      </c>
      <c r="L98" s="16">
        <f t="shared" si="20"/>
        <v>0</v>
      </c>
      <c r="M98" s="16">
        <f t="shared" si="15"/>
        <v>0</v>
      </c>
      <c r="N98" s="16">
        <v>0</v>
      </c>
      <c r="O98" s="16">
        <f t="shared" si="16"/>
        <v>0</v>
      </c>
      <c r="P98" s="33">
        <v>-3.1250000000000036</v>
      </c>
      <c r="Q98" s="34">
        <f t="shared" si="17"/>
        <v>-3.1250000000000036</v>
      </c>
      <c r="R98" s="35">
        <f t="shared" si="19"/>
        <v>0</v>
      </c>
      <c r="S98" s="36">
        <f t="shared" si="18"/>
        <v>-3.1250000000000036</v>
      </c>
      <c r="T98" s="64"/>
      <c r="U98" s="64"/>
      <c r="V98" s="64"/>
    </row>
    <row r="99" spans="1:22" ht="18.75">
      <c r="A99" s="13">
        <v>203</v>
      </c>
      <c r="B99" s="13">
        <v>382695365</v>
      </c>
      <c r="C99" s="222" t="s">
        <v>393</v>
      </c>
      <c r="D99" s="334"/>
      <c r="E99" s="16">
        <v>1</v>
      </c>
      <c r="F99" s="16">
        <v>0</v>
      </c>
      <c r="G99" s="374">
        <v>0</v>
      </c>
      <c r="H99" s="374">
        <v>0</v>
      </c>
      <c r="I99" s="374">
        <v>0</v>
      </c>
      <c r="J99" s="23" t="s">
        <v>335</v>
      </c>
      <c r="K99" s="18">
        <f t="shared" si="14"/>
        <v>1</v>
      </c>
      <c r="L99" s="16">
        <f t="shared" si="20"/>
        <v>0</v>
      </c>
      <c r="M99" s="16">
        <f t="shared" si="15"/>
        <v>0</v>
      </c>
      <c r="N99" s="16">
        <v>0</v>
      </c>
      <c r="O99" s="16">
        <f t="shared" si="16"/>
        <v>1</v>
      </c>
      <c r="P99" s="33">
        <v>-9.5</v>
      </c>
      <c r="Q99" s="34">
        <f t="shared" si="17"/>
        <v>-8.5</v>
      </c>
      <c r="R99" s="35">
        <f t="shared" si="19"/>
        <v>4.375</v>
      </c>
      <c r="S99" s="36">
        <f t="shared" si="18"/>
        <v>-12.875</v>
      </c>
    </row>
  </sheetData>
  <autoFilter ref="A4:V99" xr:uid="{00000000-0009-0000-0000-00002E000000}">
    <sortState xmlns:xlrd2="http://schemas.microsoft.com/office/spreadsheetml/2017/richdata2" ref="A5:V99">
      <sortCondition descending="1" ref="Q4:Q99"/>
    </sortState>
  </autoFilter>
  <mergeCells count="5">
    <mergeCell ref="A1:S1"/>
    <mergeCell ref="A2:S2"/>
    <mergeCell ref="A3:D3"/>
    <mergeCell ref="G3:I3"/>
    <mergeCell ref="J3:S3"/>
  </mergeCells>
  <phoneticPr fontId="22" type="noConversion"/>
  <conditionalFormatting sqref="N5:N79 E5:I99">
    <cfRule type="cellIs" dxfId="51" priority="2" operator="lessThan">
      <formula>1</formula>
    </cfRule>
  </conditionalFormatting>
  <conditionalFormatting sqref="N80:N99">
    <cfRule type="cellIs" dxfId="5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EEF0-4078-45CA-BAC3-DA6E279EF788}">
  <sheetPr codeName="Sheet75"/>
  <dimension ref="A1:AB99"/>
  <sheetViews>
    <sheetView topLeftCell="A67" zoomScale="85" zoomScaleNormal="85" workbookViewId="0">
      <selection activeCell="S5" sqref="S5:S99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5.75" style="4" customWidth="1"/>
    <col min="8" max="8" width="5.875" style="4" customWidth="1"/>
    <col min="9" max="9" width="5.75" style="4" customWidth="1"/>
    <col min="10" max="10" width="20" style="4" customWidth="1"/>
    <col min="11" max="11" width="9" style="4" customWidth="1"/>
    <col min="12" max="12" width="12.125" style="4" customWidth="1"/>
    <col min="13" max="13" width="11.375" style="4" customWidth="1"/>
    <col min="14" max="14" width="10" style="4" customWidth="1"/>
    <col min="15" max="15" width="9" style="4" customWidth="1"/>
    <col min="16" max="16" width="12.875" style="4" customWidth="1"/>
    <col min="17" max="17" width="12" style="4" customWidth="1"/>
    <col min="18" max="18" width="9.25" style="4" customWidth="1"/>
    <col min="19" max="19" width="12.625" style="4" customWidth="1"/>
    <col min="20" max="22" width="11.125" style="37" customWidth="1"/>
    <col min="23" max="23" width="30.5" customWidth="1"/>
  </cols>
  <sheetData>
    <row r="1" spans="1:28" ht="36.6" customHeight="1">
      <c r="A1" s="587" t="str">
        <f>CONCATENATE("157区 活动中心",X15,"年",X16,"月",X17,"日","分包贡献明细"," 统计：一二三")</f>
        <v>157区 活动中心2021年2月27日分包贡献明细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400"/>
      <c r="U1" s="400"/>
      <c r="V1" s="400"/>
      <c r="W1" s="38" t="s">
        <v>104</v>
      </c>
      <c r="X1" s="5">
        <v>67</v>
      </c>
      <c r="Y1" s="3"/>
      <c r="Z1" s="3"/>
      <c r="AA1" s="3"/>
      <c r="AB1" s="3"/>
    </row>
    <row r="2" spans="1:28" ht="135" customHeight="1">
      <c r="A2" s="590" t="s">
        <v>441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401"/>
      <c r="U2" s="401"/>
      <c r="V2" s="401"/>
      <c r="W2" s="39" t="s">
        <v>1</v>
      </c>
      <c r="X2" s="40" t="s">
        <v>105</v>
      </c>
      <c r="Y2" s="41" t="s">
        <v>106</v>
      </c>
      <c r="Z2" s="41" t="s">
        <v>107</v>
      </c>
      <c r="AA2" s="41" t="s">
        <v>350</v>
      </c>
      <c r="AB2" s="42" t="s">
        <v>108</v>
      </c>
    </row>
    <row r="3" spans="1:28" ht="20.25">
      <c r="A3" s="584" t="s">
        <v>162</v>
      </c>
      <c r="B3" s="584"/>
      <c r="C3" s="584"/>
      <c r="D3" s="584"/>
      <c r="E3" s="402" t="s">
        <v>114</v>
      </c>
      <c r="F3" s="403" t="s">
        <v>252</v>
      </c>
      <c r="G3" s="601" t="s">
        <v>435</v>
      </c>
      <c r="H3" s="601"/>
      <c r="I3" s="601"/>
      <c r="J3" s="597" t="s">
        <v>164</v>
      </c>
      <c r="K3" s="598"/>
      <c r="L3" s="598"/>
      <c r="M3" s="598"/>
      <c r="N3" s="598"/>
      <c r="O3" s="598"/>
      <c r="P3" s="598"/>
      <c r="Q3" s="598"/>
      <c r="R3" s="598"/>
      <c r="S3" s="599"/>
      <c r="T3" s="399"/>
      <c r="U3" s="399"/>
      <c r="V3" s="399"/>
      <c r="W3" s="43" t="s">
        <v>166</v>
      </c>
      <c r="X3" s="44">
        <f>AB3/$X$13</f>
        <v>11.875</v>
      </c>
      <c r="Y3" s="39">
        <v>5</v>
      </c>
      <c r="Z3" s="39">
        <v>7</v>
      </c>
      <c r="AA3" s="39">
        <v>20</v>
      </c>
      <c r="AB3" s="39">
        <v>1900</v>
      </c>
    </row>
    <row r="4" spans="1:28" ht="40.5">
      <c r="A4" s="397" t="s">
        <v>11</v>
      </c>
      <c r="B4" s="398" t="s">
        <v>167</v>
      </c>
      <c r="C4" s="397" t="s">
        <v>12</v>
      </c>
      <c r="D4" s="397" t="s">
        <v>13</v>
      </c>
      <c r="E4" s="11" t="s">
        <v>253</v>
      </c>
      <c r="F4" s="12" t="s">
        <v>424</v>
      </c>
      <c r="G4" s="12" t="s">
        <v>436</v>
      </c>
      <c r="H4" s="12" t="s">
        <v>437</v>
      </c>
      <c r="I4" s="12" t="s">
        <v>438</v>
      </c>
      <c r="J4" s="11" t="s">
        <v>17</v>
      </c>
      <c r="K4" s="11" t="s">
        <v>168</v>
      </c>
      <c r="L4" s="12" t="s">
        <v>255</v>
      </c>
      <c r="M4" s="12" t="s">
        <v>440</v>
      </c>
      <c r="N4" s="12" t="s">
        <v>264</v>
      </c>
      <c r="O4" s="31" t="s">
        <v>170</v>
      </c>
      <c r="P4" s="398" t="s">
        <v>171</v>
      </c>
      <c r="Q4" s="32" t="s">
        <v>23</v>
      </c>
      <c r="R4" s="398" t="s">
        <v>22</v>
      </c>
      <c r="S4" s="398" t="s">
        <v>172</v>
      </c>
      <c r="T4" s="398" t="s">
        <v>115</v>
      </c>
      <c r="U4" s="398" t="s">
        <v>116</v>
      </c>
      <c r="V4" s="398" t="s">
        <v>9</v>
      </c>
      <c r="W4" s="45" t="s">
        <v>173</v>
      </c>
      <c r="X4" s="44">
        <f>AB4/$X$13</f>
        <v>9.6875</v>
      </c>
      <c r="Y4" s="39">
        <v>4</v>
      </c>
      <c r="Z4" s="39">
        <v>6</v>
      </c>
      <c r="AA4" s="39">
        <v>15</v>
      </c>
      <c r="AB4" s="39">
        <v>1550</v>
      </c>
    </row>
    <row r="5" spans="1:28" s="1" customFormat="1" ht="18.75">
      <c r="A5" s="13">
        <v>110</v>
      </c>
      <c r="B5" s="13">
        <v>1968703358</v>
      </c>
      <c r="C5" s="222" t="s">
        <v>361</v>
      </c>
      <c r="D5" s="222" t="s">
        <v>239</v>
      </c>
      <c r="E5" s="16">
        <v>2</v>
      </c>
      <c r="F5" s="16">
        <v>1</v>
      </c>
      <c r="G5" s="374">
        <v>0</v>
      </c>
      <c r="H5" s="374">
        <v>1</v>
      </c>
      <c r="I5" s="374">
        <v>0</v>
      </c>
      <c r="J5" s="43" t="s">
        <v>166</v>
      </c>
      <c r="K5" s="18">
        <f t="shared" ref="K5:K36" si="0">E5+IF(E5&gt;2,(E5-2)*0.5,0)</f>
        <v>2</v>
      </c>
      <c r="L5" s="16">
        <f>F5*$X$14</f>
        <v>1.2</v>
      </c>
      <c r="M5" s="16">
        <f t="shared" ref="M5:M36" si="1">SUM(G5:I5)*$X$18</f>
        <v>0.4</v>
      </c>
      <c r="N5" s="16">
        <v>0</v>
      </c>
      <c r="O5" s="16">
        <f t="shared" ref="O5:O36" si="2">SUM(L5+K5+N5+M5)</f>
        <v>3.6</v>
      </c>
      <c r="P5" s="33">
        <v>16.749999999999996</v>
      </c>
      <c r="Q5" s="34">
        <f t="shared" ref="Q5:Q36" si="3">O5+P5</f>
        <v>20.349999999999998</v>
      </c>
      <c r="R5" s="35">
        <f t="shared" ref="R5:R36" si="4">VLOOKUP(J5,$W$3:$X$10,2,FALSE)</f>
        <v>11.875</v>
      </c>
      <c r="S5" s="36">
        <f t="shared" ref="S5:S36" si="5">Q5-R5</f>
        <v>8.4749999999999979</v>
      </c>
      <c r="T5" s="18"/>
      <c r="U5" s="18"/>
      <c r="V5" s="33"/>
      <c r="W5" s="23" t="s">
        <v>175</v>
      </c>
      <c r="X5" s="44">
        <f>AB5/$X$13</f>
        <v>7.5</v>
      </c>
      <c r="Y5" s="46">
        <v>3</v>
      </c>
      <c r="Z5" s="46">
        <v>5</v>
      </c>
      <c r="AA5" s="46">
        <v>10</v>
      </c>
      <c r="AB5" s="46">
        <v>1200</v>
      </c>
    </row>
    <row r="6" spans="1:28" s="1" customFormat="1" ht="18.75">
      <c r="A6" s="13">
        <v>216</v>
      </c>
      <c r="B6" s="13">
        <v>395700385</v>
      </c>
      <c r="C6" s="222" t="s">
        <v>419</v>
      </c>
      <c r="D6" s="2"/>
      <c r="E6" s="16">
        <v>2</v>
      </c>
      <c r="F6" s="16">
        <v>1</v>
      </c>
      <c r="G6" s="374">
        <v>1</v>
      </c>
      <c r="H6" s="374">
        <v>0</v>
      </c>
      <c r="I6" s="374">
        <v>0</v>
      </c>
      <c r="J6" s="43" t="s">
        <v>166</v>
      </c>
      <c r="K6" s="18">
        <f t="shared" si="0"/>
        <v>2</v>
      </c>
      <c r="L6" s="16">
        <f>F6*$X$14</f>
        <v>1.2</v>
      </c>
      <c r="M6" s="16">
        <f t="shared" si="1"/>
        <v>0.4</v>
      </c>
      <c r="N6" s="16">
        <v>0</v>
      </c>
      <c r="O6" s="16">
        <f t="shared" si="2"/>
        <v>3.6</v>
      </c>
      <c r="P6" s="33">
        <v>12.50645161290322</v>
      </c>
      <c r="Q6" s="34">
        <f t="shared" si="3"/>
        <v>16.106451612903221</v>
      </c>
      <c r="R6" s="35">
        <f t="shared" si="4"/>
        <v>11.875</v>
      </c>
      <c r="S6" s="36">
        <f t="shared" si="5"/>
        <v>4.2314516129032214</v>
      </c>
      <c r="T6" s="4"/>
      <c r="U6" s="4"/>
      <c r="V6" s="4"/>
      <c r="W6" s="23"/>
      <c r="X6" s="44"/>
      <c r="Y6" s="46"/>
      <c r="Z6" s="46"/>
      <c r="AA6" s="46"/>
      <c r="AB6" s="46"/>
    </row>
    <row r="7" spans="1:28" s="1" customFormat="1" ht="18.75">
      <c r="A7" s="13">
        <v>187</v>
      </c>
      <c r="B7" s="13">
        <v>1241038267</v>
      </c>
      <c r="C7" s="222" t="s">
        <v>378</v>
      </c>
      <c r="D7" s="334"/>
      <c r="E7" s="16">
        <v>2</v>
      </c>
      <c r="F7" s="16">
        <v>1</v>
      </c>
      <c r="G7" s="374">
        <v>1</v>
      </c>
      <c r="H7" s="374">
        <v>0</v>
      </c>
      <c r="I7" s="374">
        <v>0</v>
      </c>
      <c r="J7" s="43" t="s">
        <v>166</v>
      </c>
      <c r="K7" s="18">
        <f t="shared" si="0"/>
        <v>2</v>
      </c>
      <c r="L7" s="16">
        <f>F7*$X$14</f>
        <v>1.2</v>
      </c>
      <c r="M7" s="16">
        <f t="shared" si="1"/>
        <v>0.4</v>
      </c>
      <c r="N7" s="16">
        <v>0</v>
      </c>
      <c r="O7" s="16">
        <f t="shared" si="2"/>
        <v>3.6</v>
      </c>
      <c r="P7" s="33">
        <v>9.6624999999999943</v>
      </c>
      <c r="Q7" s="34">
        <f t="shared" si="3"/>
        <v>13.262499999999994</v>
      </c>
      <c r="R7" s="35">
        <f t="shared" si="4"/>
        <v>11.875</v>
      </c>
      <c r="S7" s="36">
        <f t="shared" si="5"/>
        <v>1.387499999999994</v>
      </c>
      <c r="T7" s="4"/>
      <c r="U7" s="4"/>
      <c r="V7" s="4"/>
      <c r="W7" s="19" t="s">
        <v>333</v>
      </c>
      <c r="X7" s="44">
        <f>AB7/$X$13</f>
        <v>8.125</v>
      </c>
      <c r="Y7" s="46">
        <v>4</v>
      </c>
      <c r="Z7" s="46">
        <v>5</v>
      </c>
      <c r="AA7" s="46"/>
      <c r="AB7" s="46">
        <v>1300</v>
      </c>
    </row>
    <row r="8" spans="1:28" s="1" customFormat="1" ht="18.75">
      <c r="A8" s="13">
        <v>167</v>
      </c>
      <c r="B8" s="13">
        <v>1173807161</v>
      </c>
      <c r="C8" s="222" t="s">
        <v>324</v>
      </c>
      <c r="D8" s="335"/>
      <c r="E8" s="16">
        <v>0</v>
      </c>
      <c r="F8" s="16">
        <v>1</v>
      </c>
      <c r="G8" s="374">
        <v>0</v>
      </c>
      <c r="H8" s="374">
        <v>0</v>
      </c>
      <c r="I8" s="374">
        <v>0</v>
      </c>
      <c r="J8" s="57" t="s">
        <v>187</v>
      </c>
      <c r="K8" s="18">
        <f t="shared" si="0"/>
        <v>0</v>
      </c>
      <c r="L8" s="16">
        <f>F8*$X$14</f>
        <v>1.2</v>
      </c>
      <c r="M8" s="16">
        <f t="shared" si="1"/>
        <v>0</v>
      </c>
      <c r="N8" s="16">
        <v>0</v>
      </c>
      <c r="O8" s="16">
        <f t="shared" si="2"/>
        <v>1.2</v>
      </c>
      <c r="P8" s="33">
        <v>11.149999999999991</v>
      </c>
      <c r="Q8" s="34">
        <f t="shared" si="3"/>
        <v>12.349999999999991</v>
      </c>
      <c r="R8" s="35">
        <f t="shared" si="4"/>
        <v>0</v>
      </c>
      <c r="S8" s="36">
        <f t="shared" si="5"/>
        <v>12.349999999999991</v>
      </c>
      <c r="T8" s="4"/>
      <c r="U8" s="4"/>
      <c r="V8" s="4"/>
      <c r="W8" s="22" t="s">
        <v>334</v>
      </c>
      <c r="X8" s="44">
        <f>AB8/$X$13</f>
        <v>6.25</v>
      </c>
      <c r="Y8" s="46">
        <v>3</v>
      </c>
      <c r="Z8" s="46">
        <v>4</v>
      </c>
      <c r="AA8" s="46"/>
      <c r="AB8" s="46">
        <v>1000</v>
      </c>
    </row>
    <row r="9" spans="1:28" s="1" customFormat="1" ht="20.25">
      <c r="A9" s="14">
        <v>49</v>
      </c>
      <c r="B9" s="13">
        <v>311361673</v>
      </c>
      <c r="C9" s="223" t="s">
        <v>442</v>
      </c>
      <c r="D9" s="336" t="s">
        <v>95</v>
      </c>
      <c r="E9" s="16">
        <v>3</v>
      </c>
      <c r="F9" s="16">
        <v>1</v>
      </c>
      <c r="G9" s="374">
        <v>1</v>
      </c>
      <c r="H9" s="374">
        <v>1</v>
      </c>
      <c r="I9" s="374">
        <v>1</v>
      </c>
      <c r="J9" s="43" t="s">
        <v>166</v>
      </c>
      <c r="K9" s="18">
        <f t="shared" si="0"/>
        <v>3.5</v>
      </c>
      <c r="L9" s="16">
        <f>IF(F9&gt;0,1,0)*$X$14</f>
        <v>1.2</v>
      </c>
      <c r="M9" s="16">
        <f t="shared" si="1"/>
        <v>1.2000000000000002</v>
      </c>
      <c r="N9" s="16">
        <v>0</v>
      </c>
      <c r="O9" s="16">
        <f t="shared" si="2"/>
        <v>5.9</v>
      </c>
      <c r="P9" s="33">
        <v>6.0250000000000004</v>
      </c>
      <c r="Q9" s="34">
        <f t="shared" si="3"/>
        <v>11.925000000000001</v>
      </c>
      <c r="R9" s="35">
        <f t="shared" si="4"/>
        <v>11.875</v>
      </c>
      <c r="S9" s="36">
        <f t="shared" si="5"/>
        <v>5.0000000000000711E-2</v>
      </c>
      <c r="T9" s="18"/>
      <c r="U9" s="18"/>
      <c r="V9" s="18"/>
      <c r="W9" s="23" t="s">
        <v>335</v>
      </c>
      <c r="X9" s="44">
        <f>AB9/$X$13</f>
        <v>4.375</v>
      </c>
      <c r="Y9" s="46">
        <v>2</v>
      </c>
      <c r="Z9" s="46">
        <v>3</v>
      </c>
      <c r="AA9" s="46"/>
      <c r="AB9" s="46">
        <v>700</v>
      </c>
    </row>
    <row r="10" spans="1:28" s="1" customFormat="1" ht="18.75">
      <c r="A10" s="13">
        <v>128</v>
      </c>
      <c r="B10" s="13">
        <v>1214614935</v>
      </c>
      <c r="C10" s="222" t="s">
        <v>365</v>
      </c>
      <c r="D10" s="336" t="s">
        <v>257</v>
      </c>
      <c r="E10" s="16">
        <v>3</v>
      </c>
      <c r="F10" s="16">
        <v>1</v>
      </c>
      <c r="G10" s="374">
        <v>0</v>
      </c>
      <c r="H10" s="374">
        <v>1</v>
      </c>
      <c r="I10" s="374">
        <v>1</v>
      </c>
      <c r="J10" s="43" t="s">
        <v>166</v>
      </c>
      <c r="K10" s="18">
        <f t="shared" si="0"/>
        <v>3.5</v>
      </c>
      <c r="L10" s="16">
        <f t="shared" ref="L10:L41" si="6">F10*$X$14</f>
        <v>1.2</v>
      </c>
      <c r="M10" s="16">
        <f t="shared" si="1"/>
        <v>0.8</v>
      </c>
      <c r="N10" s="16">
        <v>0</v>
      </c>
      <c r="O10" s="16">
        <f t="shared" si="2"/>
        <v>5.5</v>
      </c>
      <c r="P10" s="33">
        <v>5.0744999999999933</v>
      </c>
      <c r="Q10" s="34">
        <f t="shared" si="3"/>
        <v>10.574499999999993</v>
      </c>
      <c r="R10" s="35">
        <f t="shared" si="4"/>
        <v>11.875</v>
      </c>
      <c r="S10" s="36">
        <f t="shared" si="5"/>
        <v>-1.3005000000000067</v>
      </c>
      <c r="T10" s="18"/>
      <c r="U10" s="18"/>
      <c r="V10" s="47"/>
      <c r="W10" s="49" t="s">
        <v>187</v>
      </c>
      <c r="X10" s="2">
        <v>0</v>
      </c>
      <c r="Y10" s="2"/>
      <c r="Z10" s="2"/>
      <c r="AA10" s="2"/>
      <c r="AB10" s="2"/>
    </row>
    <row r="11" spans="1:28" s="1" customFormat="1" ht="18.75">
      <c r="A11" s="13">
        <v>184</v>
      </c>
      <c r="B11" s="13">
        <v>1814130074</v>
      </c>
      <c r="C11" s="222" t="s">
        <v>375</v>
      </c>
      <c r="D11" s="334"/>
      <c r="E11" s="16">
        <v>3</v>
      </c>
      <c r="F11" s="16">
        <v>1</v>
      </c>
      <c r="G11" s="374">
        <v>0</v>
      </c>
      <c r="H11" s="374">
        <v>0</v>
      </c>
      <c r="I11" s="374">
        <v>1</v>
      </c>
      <c r="J11" s="43" t="s">
        <v>166</v>
      </c>
      <c r="K11" s="18">
        <f t="shared" si="0"/>
        <v>3.5</v>
      </c>
      <c r="L11" s="16">
        <f t="shared" si="6"/>
        <v>1.2</v>
      </c>
      <c r="M11" s="16">
        <f t="shared" si="1"/>
        <v>0.4</v>
      </c>
      <c r="N11" s="16">
        <v>0</v>
      </c>
      <c r="O11" s="16">
        <f t="shared" si="2"/>
        <v>5.1000000000000005</v>
      </c>
      <c r="P11" s="33">
        <v>5.0749999999999993</v>
      </c>
      <c r="Q11" s="34">
        <f t="shared" si="3"/>
        <v>10.175000000000001</v>
      </c>
      <c r="R11" s="35">
        <f t="shared" si="4"/>
        <v>11.875</v>
      </c>
      <c r="S11" s="36">
        <f t="shared" si="5"/>
        <v>-1.6999999999999993</v>
      </c>
      <c r="T11" s="4"/>
      <c r="U11" s="4"/>
      <c r="V11" s="4"/>
      <c r="W11" s="50"/>
    </row>
    <row r="12" spans="1:28" s="1" customFormat="1" ht="18.75">
      <c r="A12" s="14">
        <v>82</v>
      </c>
      <c r="B12" s="13">
        <v>982362214</v>
      </c>
      <c r="C12" s="222" t="s">
        <v>360</v>
      </c>
      <c r="D12" s="222" t="s">
        <v>144</v>
      </c>
      <c r="E12" s="16">
        <v>3</v>
      </c>
      <c r="F12" s="16">
        <v>1</v>
      </c>
      <c r="G12" s="374">
        <v>0</v>
      </c>
      <c r="H12" s="374">
        <v>0</v>
      </c>
      <c r="I12" s="374">
        <v>0</v>
      </c>
      <c r="J12" s="43" t="s">
        <v>166</v>
      </c>
      <c r="K12" s="18">
        <f t="shared" si="0"/>
        <v>3.5</v>
      </c>
      <c r="L12" s="16">
        <f t="shared" si="6"/>
        <v>1.2</v>
      </c>
      <c r="M12" s="16">
        <f t="shared" si="1"/>
        <v>0</v>
      </c>
      <c r="N12" s="16">
        <v>0</v>
      </c>
      <c r="O12" s="16">
        <f t="shared" si="2"/>
        <v>4.7</v>
      </c>
      <c r="P12" s="33">
        <v>5.3299999999999912</v>
      </c>
      <c r="Q12" s="34">
        <f t="shared" si="3"/>
        <v>10.02999999999999</v>
      </c>
      <c r="R12" s="35">
        <f t="shared" si="4"/>
        <v>11.875</v>
      </c>
      <c r="S12" s="36">
        <f t="shared" si="5"/>
        <v>-1.8450000000000095</v>
      </c>
      <c r="T12" s="18"/>
      <c r="U12" s="18"/>
      <c r="V12" s="18"/>
      <c r="W12" s="51" t="s">
        <v>209</v>
      </c>
      <c r="X12" s="1">
        <v>15000</v>
      </c>
    </row>
    <row r="13" spans="1:28" s="2" customFormat="1" ht="18.75">
      <c r="A13" s="14">
        <v>46</v>
      </c>
      <c r="B13" s="13">
        <v>2109182835</v>
      </c>
      <c r="C13" s="222" t="s">
        <v>357</v>
      </c>
      <c r="D13" s="222" t="s">
        <v>92</v>
      </c>
      <c r="E13" s="16">
        <v>2</v>
      </c>
      <c r="F13" s="16">
        <v>1</v>
      </c>
      <c r="G13" s="374">
        <v>0</v>
      </c>
      <c r="H13" s="374">
        <v>1</v>
      </c>
      <c r="I13" s="374">
        <v>1</v>
      </c>
      <c r="J13" s="43" t="s">
        <v>166</v>
      </c>
      <c r="K13" s="18">
        <f t="shared" si="0"/>
        <v>2</v>
      </c>
      <c r="L13" s="16">
        <f t="shared" si="6"/>
        <v>1.2</v>
      </c>
      <c r="M13" s="16">
        <f t="shared" si="1"/>
        <v>0.8</v>
      </c>
      <c r="N13" s="16">
        <v>0</v>
      </c>
      <c r="O13" s="16">
        <f t="shared" si="2"/>
        <v>4</v>
      </c>
      <c r="P13" s="33">
        <v>5.9049999999999905</v>
      </c>
      <c r="Q13" s="34">
        <f t="shared" si="3"/>
        <v>9.9049999999999905</v>
      </c>
      <c r="R13" s="35">
        <f t="shared" si="4"/>
        <v>11.875</v>
      </c>
      <c r="S13" s="36">
        <f t="shared" si="5"/>
        <v>-1.9700000000000095</v>
      </c>
      <c r="T13" s="18"/>
      <c r="U13" s="18"/>
      <c r="V13" s="18"/>
      <c r="W13" s="52" t="s">
        <v>210</v>
      </c>
      <c r="X13" s="53">
        <v>160</v>
      </c>
      <c r="Y13" s="1"/>
      <c r="Z13" s="1"/>
      <c r="AA13" s="1"/>
      <c r="AB13" s="1"/>
    </row>
    <row r="14" spans="1:28" s="2" customFormat="1" ht="18.75">
      <c r="A14" s="13">
        <v>215</v>
      </c>
      <c r="B14" s="13">
        <v>289805855</v>
      </c>
      <c r="C14" s="222" t="s">
        <v>417</v>
      </c>
      <c r="E14" s="16">
        <v>3</v>
      </c>
      <c r="F14" s="16">
        <v>1</v>
      </c>
      <c r="G14" s="374">
        <v>0</v>
      </c>
      <c r="H14" s="374">
        <v>1</v>
      </c>
      <c r="I14" s="374">
        <v>1</v>
      </c>
      <c r="J14" s="45" t="s">
        <v>173</v>
      </c>
      <c r="K14" s="18">
        <f t="shared" si="0"/>
        <v>3.5</v>
      </c>
      <c r="L14" s="16">
        <f t="shared" si="6"/>
        <v>1.2</v>
      </c>
      <c r="M14" s="16">
        <f t="shared" si="1"/>
        <v>0.8</v>
      </c>
      <c r="N14" s="16">
        <v>0</v>
      </c>
      <c r="O14" s="16">
        <f t="shared" si="2"/>
        <v>5.5</v>
      </c>
      <c r="P14" s="33">
        <v>4.3504999999999932</v>
      </c>
      <c r="Q14" s="34">
        <f t="shared" si="3"/>
        <v>9.8504999999999932</v>
      </c>
      <c r="R14" s="35">
        <f t="shared" si="4"/>
        <v>9.6875</v>
      </c>
      <c r="S14" s="36">
        <f t="shared" si="5"/>
        <v>0.16299999999999315</v>
      </c>
      <c r="T14" s="4"/>
      <c r="U14" s="4"/>
      <c r="V14" s="4"/>
      <c r="W14" s="54" t="s">
        <v>256</v>
      </c>
      <c r="X14" s="53">
        <v>1.2</v>
      </c>
      <c r="Y14" s="1"/>
      <c r="Z14" s="1"/>
      <c r="AA14" s="1"/>
      <c r="AB14" s="1"/>
    </row>
    <row r="15" spans="1:28" s="2" customFormat="1" ht="18.75">
      <c r="A15" s="13">
        <v>193</v>
      </c>
      <c r="B15" s="13">
        <v>2125731287</v>
      </c>
      <c r="C15" s="222" t="s">
        <v>384</v>
      </c>
      <c r="D15" s="334"/>
      <c r="E15" s="16">
        <v>3</v>
      </c>
      <c r="F15" s="16">
        <v>1</v>
      </c>
      <c r="G15" s="374">
        <v>0</v>
      </c>
      <c r="H15" s="374">
        <v>0</v>
      </c>
      <c r="I15" s="374">
        <v>0</v>
      </c>
      <c r="J15" s="45" t="s">
        <v>173</v>
      </c>
      <c r="K15" s="18">
        <f t="shared" si="0"/>
        <v>3.5</v>
      </c>
      <c r="L15" s="16">
        <f t="shared" si="6"/>
        <v>1.2</v>
      </c>
      <c r="M15" s="16">
        <f t="shared" si="1"/>
        <v>0</v>
      </c>
      <c r="N15" s="16">
        <v>0</v>
      </c>
      <c r="O15" s="16">
        <f t="shared" si="2"/>
        <v>4.7</v>
      </c>
      <c r="P15" s="33">
        <v>5.0999999999999979</v>
      </c>
      <c r="Q15" s="34">
        <f t="shared" si="3"/>
        <v>9.7999999999999972</v>
      </c>
      <c r="R15" s="35">
        <f t="shared" si="4"/>
        <v>9.6875</v>
      </c>
      <c r="S15" s="36">
        <f t="shared" si="5"/>
        <v>0.11249999999999716</v>
      </c>
      <c r="T15" s="4"/>
      <c r="U15" s="4"/>
      <c r="V15" s="4"/>
      <c r="W15" s="1" t="s">
        <v>212</v>
      </c>
      <c r="X15" s="53">
        <v>2021</v>
      </c>
      <c r="Y15" s="1"/>
      <c r="Z15" s="1"/>
      <c r="AA15" s="1"/>
      <c r="AB15" s="1"/>
    </row>
    <row r="16" spans="1:28" s="2" customFormat="1" ht="18.75">
      <c r="A16" s="13">
        <v>205</v>
      </c>
      <c r="B16" s="13">
        <v>141303545</v>
      </c>
      <c r="C16" s="222" t="s">
        <v>395</v>
      </c>
      <c r="D16" s="334"/>
      <c r="E16" s="16">
        <v>3</v>
      </c>
      <c r="F16" s="16">
        <v>1</v>
      </c>
      <c r="G16" s="374">
        <v>0</v>
      </c>
      <c r="H16" s="374">
        <v>1</v>
      </c>
      <c r="I16" s="374">
        <v>1</v>
      </c>
      <c r="J16" s="45" t="s">
        <v>173</v>
      </c>
      <c r="K16" s="18">
        <f t="shared" si="0"/>
        <v>3.5</v>
      </c>
      <c r="L16" s="16">
        <f t="shared" si="6"/>
        <v>1.2</v>
      </c>
      <c r="M16" s="16">
        <f t="shared" si="1"/>
        <v>0.8</v>
      </c>
      <c r="N16" s="16">
        <v>0</v>
      </c>
      <c r="O16" s="16">
        <f t="shared" si="2"/>
        <v>5.5</v>
      </c>
      <c r="P16" s="33">
        <v>4.2624999999999957</v>
      </c>
      <c r="Q16" s="34">
        <f t="shared" si="3"/>
        <v>9.7624999999999957</v>
      </c>
      <c r="R16" s="35">
        <f t="shared" si="4"/>
        <v>9.6875</v>
      </c>
      <c r="S16" s="36">
        <f t="shared" si="5"/>
        <v>7.4999999999995737E-2</v>
      </c>
      <c r="T16" s="4"/>
      <c r="U16" s="4"/>
      <c r="V16" s="4"/>
      <c r="W16" s="1" t="s">
        <v>213</v>
      </c>
      <c r="X16" s="53">
        <v>2</v>
      </c>
      <c r="Y16" s="1"/>
      <c r="Z16" s="1"/>
      <c r="AA16" s="1"/>
      <c r="AB16" s="1"/>
    </row>
    <row r="17" spans="1:28" s="2" customFormat="1" ht="18.75">
      <c r="A17" s="13">
        <v>189</v>
      </c>
      <c r="B17" s="13">
        <v>522812489</v>
      </c>
      <c r="C17" s="222" t="s">
        <v>380</v>
      </c>
      <c r="D17" s="334"/>
      <c r="E17" s="16">
        <v>3</v>
      </c>
      <c r="F17" s="16">
        <v>1</v>
      </c>
      <c r="G17" s="374">
        <v>1</v>
      </c>
      <c r="H17" s="374">
        <v>0</v>
      </c>
      <c r="I17" s="374">
        <v>0</v>
      </c>
      <c r="J17" s="45" t="s">
        <v>173</v>
      </c>
      <c r="K17" s="18">
        <f t="shared" si="0"/>
        <v>3.5</v>
      </c>
      <c r="L17" s="16">
        <f t="shared" si="6"/>
        <v>1.2</v>
      </c>
      <c r="M17" s="16">
        <f t="shared" si="1"/>
        <v>0.4</v>
      </c>
      <c r="N17" s="16">
        <v>0</v>
      </c>
      <c r="O17" s="16">
        <f t="shared" si="2"/>
        <v>5.1000000000000005</v>
      </c>
      <c r="P17" s="33">
        <v>4.6375000000000028</v>
      </c>
      <c r="Q17" s="34">
        <f t="shared" si="3"/>
        <v>9.7375000000000043</v>
      </c>
      <c r="R17" s="35">
        <f t="shared" si="4"/>
        <v>9.6875</v>
      </c>
      <c r="S17" s="36">
        <f t="shared" si="5"/>
        <v>5.0000000000004263E-2</v>
      </c>
      <c r="T17" s="4"/>
      <c r="U17" s="4"/>
      <c r="V17" s="4"/>
      <c r="W17" s="1" t="s">
        <v>214</v>
      </c>
      <c r="X17" s="53">
        <v>27</v>
      </c>
      <c r="Y17" s="1"/>
      <c r="Z17" s="1"/>
      <c r="AA17" s="1"/>
      <c r="AB17" s="1"/>
    </row>
    <row r="18" spans="1:28" s="2" customFormat="1" ht="18.75">
      <c r="A18" s="13">
        <v>218</v>
      </c>
      <c r="B18" s="13">
        <v>1804880865</v>
      </c>
      <c r="C18" s="222" t="s">
        <v>425</v>
      </c>
      <c r="D18" s="334"/>
      <c r="E18" s="16">
        <v>3</v>
      </c>
      <c r="F18" s="16">
        <v>1</v>
      </c>
      <c r="G18" s="374">
        <v>0</v>
      </c>
      <c r="H18" s="374">
        <v>1</v>
      </c>
      <c r="I18" s="374">
        <v>0</v>
      </c>
      <c r="J18" s="45" t="s">
        <v>173</v>
      </c>
      <c r="K18" s="18">
        <f t="shared" si="0"/>
        <v>3.5</v>
      </c>
      <c r="L18" s="16">
        <f t="shared" si="6"/>
        <v>1.2</v>
      </c>
      <c r="M18" s="16">
        <f t="shared" si="1"/>
        <v>0.4</v>
      </c>
      <c r="N18" s="16">
        <v>0</v>
      </c>
      <c r="O18" s="16">
        <f t="shared" si="2"/>
        <v>5.1000000000000005</v>
      </c>
      <c r="P18" s="33">
        <v>4.5299999999999976</v>
      </c>
      <c r="Q18" s="34">
        <f t="shared" si="3"/>
        <v>9.629999999999999</v>
      </c>
      <c r="R18" s="35">
        <f t="shared" si="4"/>
        <v>9.6875</v>
      </c>
      <c r="S18" s="36">
        <f t="shared" si="5"/>
        <v>-5.7500000000000995E-2</v>
      </c>
      <c r="T18" s="4"/>
      <c r="U18" s="4"/>
      <c r="V18" s="4"/>
      <c r="W18" s="375" t="s">
        <v>439</v>
      </c>
      <c r="X18" s="53">
        <v>0.4</v>
      </c>
      <c r="Y18" s="1"/>
      <c r="Z18" s="1"/>
      <c r="AA18" s="1"/>
      <c r="AB18" s="1"/>
    </row>
    <row r="19" spans="1:28" s="2" customFormat="1" ht="18.75">
      <c r="A19" s="13">
        <v>138</v>
      </c>
      <c r="B19" s="13">
        <v>1440730282</v>
      </c>
      <c r="C19" s="222" t="s">
        <v>366</v>
      </c>
      <c r="D19" s="222" t="s">
        <v>258</v>
      </c>
      <c r="E19" s="16">
        <v>0</v>
      </c>
      <c r="F19" s="16">
        <v>0</v>
      </c>
      <c r="G19" s="374">
        <v>0</v>
      </c>
      <c r="H19" s="374">
        <v>0</v>
      </c>
      <c r="I19" s="374">
        <v>0</v>
      </c>
      <c r="J19" s="57" t="s">
        <v>187</v>
      </c>
      <c r="K19" s="18">
        <f t="shared" si="0"/>
        <v>0</v>
      </c>
      <c r="L19" s="16">
        <f t="shared" si="6"/>
        <v>0</v>
      </c>
      <c r="M19" s="16">
        <f t="shared" si="1"/>
        <v>0</v>
      </c>
      <c r="N19" s="16">
        <v>0</v>
      </c>
      <c r="O19" s="16">
        <f t="shared" si="2"/>
        <v>0</v>
      </c>
      <c r="P19" s="33">
        <v>9.6000000000000014</v>
      </c>
      <c r="Q19" s="34">
        <f t="shared" si="3"/>
        <v>9.6000000000000014</v>
      </c>
      <c r="R19" s="35">
        <f t="shared" si="4"/>
        <v>0</v>
      </c>
      <c r="S19" s="36">
        <f t="shared" si="5"/>
        <v>9.6000000000000014</v>
      </c>
      <c r="T19" s="18"/>
      <c r="U19" s="18"/>
      <c r="V19" s="47"/>
      <c r="W19" s="1"/>
      <c r="X19" s="1"/>
      <c r="Y19" s="1"/>
      <c r="Z19" s="1"/>
      <c r="AA19" s="1"/>
      <c r="AB19" s="1"/>
    </row>
    <row r="20" spans="1:28" s="2" customFormat="1" ht="18.75">
      <c r="A20" s="13">
        <v>224</v>
      </c>
      <c r="B20" s="13">
        <v>862562360</v>
      </c>
      <c r="C20" s="222" t="s">
        <v>443</v>
      </c>
      <c r="D20" s="222"/>
      <c r="E20" s="16">
        <v>3</v>
      </c>
      <c r="F20" s="16">
        <v>0</v>
      </c>
      <c r="G20" s="374">
        <v>0</v>
      </c>
      <c r="H20" s="374">
        <v>0</v>
      </c>
      <c r="I20" s="374">
        <v>0</v>
      </c>
      <c r="J20" s="45" t="s">
        <v>173</v>
      </c>
      <c r="K20" s="18">
        <f t="shared" si="0"/>
        <v>3.5</v>
      </c>
      <c r="L20" s="16">
        <f t="shared" si="6"/>
        <v>0</v>
      </c>
      <c r="M20" s="16">
        <f t="shared" si="1"/>
        <v>0</v>
      </c>
      <c r="N20" s="16">
        <v>0</v>
      </c>
      <c r="O20" s="16">
        <f t="shared" si="2"/>
        <v>3.5</v>
      </c>
      <c r="P20" s="33">
        <v>6.0416044776119406</v>
      </c>
      <c r="Q20" s="34">
        <f t="shared" si="3"/>
        <v>9.5416044776119406</v>
      </c>
      <c r="R20" s="35">
        <f t="shared" si="4"/>
        <v>9.6875</v>
      </c>
      <c r="S20" s="36">
        <f t="shared" si="5"/>
        <v>-0.14589552238805936</v>
      </c>
      <c r="T20" s="4"/>
      <c r="U20" s="4"/>
      <c r="V20" s="4"/>
      <c r="W20" s="1"/>
      <c r="X20" s="1"/>
      <c r="Y20" s="1"/>
      <c r="Z20" s="1"/>
      <c r="AA20" s="1"/>
      <c r="AB20" s="1"/>
    </row>
    <row r="21" spans="1:28" s="2" customFormat="1" ht="18.75">
      <c r="A21" s="13">
        <v>183</v>
      </c>
      <c r="B21" s="13">
        <v>1250030371</v>
      </c>
      <c r="C21" s="222" t="s">
        <v>411</v>
      </c>
      <c r="D21" s="222" t="s">
        <v>406</v>
      </c>
      <c r="E21" s="16">
        <v>3</v>
      </c>
      <c r="F21" s="16">
        <v>1</v>
      </c>
      <c r="G21" s="374">
        <v>1</v>
      </c>
      <c r="H21" s="374">
        <v>0</v>
      </c>
      <c r="I21" s="374">
        <v>0</v>
      </c>
      <c r="J21" s="45" t="s">
        <v>173</v>
      </c>
      <c r="K21" s="18">
        <f t="shared" si="0"/>
        <v>3.5</v>
      </c>
      <c r="L21" s="16">
        <f t="shared" si="6"/>
        <v>1.2</v>
      </c>
      <c r="M21" s="16">
        <f t="shared" si="1"/>
        <v>0.4</v>
      </c>
      <c r="N21" s="16">
        <v>0</v>
      </c>
      <c r="O21" s="16">
        <f t="shared" si="2"/>
        <v>5.1000000000000005</v>
      </c>
      <c r="P21" s="33">
        <v>4.3625000000000007</v>
      </c>
      <c r="Q21" s="34">
        <f t="shared" si="3"/>
        <v>9.4625000000000021</v>
      </c>
      <c r="R21" s="35">
        <f t="shared" si="4"/>
        <v>9.6875</v>
      </c>
      <c r="S21" s="36">
        <f t="shared" si="5"/>
        <v>-0.22499999999999787</v>
      </c>
      <c r="T21" s="4"/>
      <c r="U21" s="4"/>
      <c r="V21" s="4"/>
      <c r="W21" s="1"/>
      <c r="X21" s="1"/>
      <c r="Y21" s="1"/>
      <c r="Z21" s="1"/>
      <c r="AA21" s="1"/>
      <c r="AB21" s="1"/>
    </row>
    <row r="22" spans="1:28" s="2" customFormat="1" ht="20.25">
      <c r="A22" s="13">
        <v>221</v>
      </c>
      <c r="B22" s="13">
        <v>790956883</v>
      </c>
      <c r="C22" s="222" t="s">
        <v>431</v>
      </c>
      <c r="D22" s="222" t="s">
        <v>428</v>
      </c>
      <c r="E22" s="16">
        <v>3</v>
      </c>
      <c r="F22" s="16">
        <v>1</v>
      </c>
      <c r="G22" s="374">
        <v>0</v>
      </c>
      <c r="H22" s="374">
        <v>0</v>
      </c>
      <c r="I22" s="374">
        <v>0</v>
      </c>
      <c r="J22" s="45" t="s">
        <v>173</v>
      </c>
      <c r="K22" s="18">
        <f t="shared" si="0"/>
        <v>3.5</v>
      </c>
      <c r="L22" s="16">
        <f t="shared" si="6"/>
        <v>1.2</v>
      </c>
      <c r="M22" s="16">
        <f t="shared" si="1"/>
        <v>0</v>
      </c>
      <c r="N22" s="16">
        <v>0</v>
      </c>
      <c r="O22" s="16">
        <f t="shared" si="2"/>
        <v>4.7</v>
      </c>
      <c r="P22" s="33">
        <v>4.75</v>
      </c>
      <c r="Q22" s="34">
        <f t="shared" si="3"/>
        <v>9.4499999999999993</v>
      </c>
      <c r="R22" s="35">
        <f t="shared" si="4"/>
        <v>9.6875</v>
      </c>
      <c r="S22" s="36">
        <f t="shared" si="5"/>
        <v>-0.23750000000000071</v>
      </c>
      <c r="T22" s="4"/>
      <c r="U22" s="4"/>
      <c r="V22" s="4"/>
      <c r="W22" s="1"/>
      <c r="X22" s="1"/>
      <c r="Y22" s="1"/>
      <c r="Z22" s="1"/>
      <c r="AA22" s="1"/>
      <c r="AB22" s="1"/>
    </row>
    <row r="23" spans="1:28" s="1" customFormat="1" ht="18.75">
      <c r="A23" s="13">
        <v>219</v>
      </c>
      <c r="B23" s="13">
        <v>1128309198</v>
      </c>
      <c r="C23" s="222" t="s">
        <v>426</v>
      </c>
      <c r="D23" s="334"/>
      <c r="E23" s="16">
        <v>0</v>
      </c>
      <c r="F23" s="16">
        <v>0</v>
      </c>
      <c r="G23" s="374">
        <v>0</v>
      </c>
      <c r="H23" s="374">
        <v>0</v>
      </c>
      <c r="I23" s="374">
        <v>0</v>
      </c>
      <c r="J23" s="57" t="s">
        <v>187</v>
      </c>
      <c r="K23" s="18">
        <f t="shared" si="0"/>
        <v>0</v>
      </c>
      <c r="L23" s="16">
        <f t="shared" si="6"/>
        <v>0</v>
      </c>
      <c r="M23" s="16">
        <f t="shared" si="1"/>
        <v>0</v>
      </c>
      <c r="N23" s="16">
        <v>0</v>
      </c>
      <c r="O23" s="16">
        <f t="shared" si="2"/>
        <v>0</v>
      </c>
      <c r="P23" s="33">
        <v>9.4499999999999957</v>
      </c>
      <c r="Q23" s="34">
        <f t="shared" si="3"/>
        <v>9.4499999999999957</v>
      </c>
      <c r="R23" s="35">
        <f t="shared" si="4"/>
        <v>0</v>
      </c>
      <c r="S23" s="36">
        <f t="shared" si="5"/>
        <v>9.4499999999999957</v>
      </c>
      <c r="T23" s="4"/>
      <c r="U23" s="4"/>
      <c r="V23" s="4"/>
    </row>
    <row r="24" spans="1:28" s="1" customFormat="1" ht="18.75">
      <c r="A24" s="14">
        <v>10</v>
      </c>
      <c r="B24" s="13">
        <v>2108977014</v>
      </c>
      <c r="C24" s="222" t="s">
        <v>353</v>
      </c>
      <c r="D24" s="222" t="s">
        <v>49</v>
      </c>
      <c r="E24" s="16">
        <v>3</v>
      </c>
      <c r="F24" s="16">
        <v>1</v>
      </c>
      <c r="G24" s="374">
        <v>0</v>
      </c>
      <c r="H24" s="374">
        <v>0</v>
      </c>
      <c r="I24" s="374">
        <v>1</v>
      </c>
      <c r="J24" s="23" t="s">
        <v>175</v>
      </c>
      <c r="K24" s="18">
        <f t="shared" si="0"/>
        <v>3.5</v>
      </c>
      <c r="L24" s="16">
        <f t="shared" si="6"/>
        <v>1.2</v>
      </c>
      <c r="M24" s="16">
        <f t="shared" si="1"/>
        <v>0.4</v>
      </c>
      <c r="N24" s="16">
        <v>0</v>
      </c>
      <c r="O24" s="16">
        <f t="shared" si="2"/>
        <v>5.1000000000000005</v>
      </c>
      <c r="P24" s="33">
        <v>4.1624999999999908</v>
      </c>
      <c r="Q24" s="34">
        <f t="shared" si="3"/>
        <v>9.2624999999999922</v>
      </c>
      <c r="R24" s="35">
        <f t="shared" si="4"/>
        <v>7.5</v>
      </c>
      <c r="S24" s="36">
        <f t="shared" si="5"/>
        <v>1.7624999999999922</v>
      </c>
      <c r="T24" s="18"/>
      <c r="U24" s="18"/>
      <c r="V24" s="18"/>
    </row>
    <row r="25" spans="1:28" s="1" customFormat="1" ht="18.75">
      <c r="A25" s="13">
        <v>202</v>
      </c>
      <c r="B25" s="13">
        <v>471245585</v>
      </c>
      <c r="C25" s="222" t="s">
        <v>392</v>
      </c>
      <c r="D25" s="334"/>
      <c r="E25" s="16">
        <v>3</v>
      </c>
      <c r="F25" s="16">
        <v>1</v>
      </c>
      <c r="G25" s="374">
        <v>0</v>
      </c>
      <c r="H25" s="374">
        <v>0</v>
      </c>
      <c r="I25" s="374">
        <v>0</v>
      </c>
      <c r="J25" s="23" t="s">
        <v>175</v>
      </c>
      <c r="K25" s="18">
        <f t="shared" si="0"/>
        <v>3.5</v>
      </c>
      <c r="L25" s="16">
        <f t="shared" si="6"/>
        <v>1.2</v>
      </c>
      <c r="M25" s="16">
        <f t="shared" si="1"/>
        <v>0</v>
      </c>
      <c r="N25" s="16">
        <v>0</v>
      </c>
      <c r="O25" s="16">
        <f t="shared" si="2"/>
        <v>4.7</v>
      </c>
      <c r="P25" s="33">
        <v>4.5499999999999972</v>
      </c>
      <c r="Q25" s="34">
        <f t="shared" si="3"/>
        <v>9.2499999999999964</v>
      </c>
      <c r="R25" s="35">
        <f t="shared" si="4"/>
        <v>7.5</v>
      </c>
      <c r="S25" s="36">
        <f t="shared" si="5"/>
        <v>1.7499999999999964</v>
      </c>
      <c r="T25" s="4"/>
      <c r="U25" s="4"/>
      <c r="V25" s="4"/>
    </row>
    <row r="26" spans="1:28" s="1" customFormat="1" ht="18.75" customHeight="1">
      <c r="A26" s="13">
        <v>198</v>
      </c>
      <c r="B26" s="13">
        <v>723448640</v>
      </c>
      <c r="C26" s="222" t="s">
        <v>389</v>
      </c>
      <c r="D26" s="334"/>
      <c r="E26" s="16">
        <v>3</v>
      </c>
      <c r="F26" s="16">
        <v>1</v>
      </c>
      <c r="G26" s="374">
        <v>0</v>
      </c>
      <c r="H26" s="374">
        <v>0</v>
      </c>
      <c r="I26" s="374">
        <v>0</v>
      </c>
      <c r="J26" s="23" t="s">
        <v>175</v>
      </c>
      <c r="K26" s="18">
        <f t="shared" si="0"/>
        <v>3.5</v>
      </c>
      <c r="L26" s="16">
        <f t="shared" si="6"/>
        <v>1.2</v>
      </c>
      <c r="M26" s="16">
        <f t="shared" si="1"/>
        <v>0</v>
      </c>
      <c r="N26" s="16">
        <v>0</v>
      </c>
      <c r="O26" s="16">
        <f t="shared" si="2"/>
        <v>4.7</v>
      </c>
      <c r="P26" s="33">
        <v>4.5499999999999936</v>
      </c>
      <c r="Q26" s="34">
        <f t="shared" si="3"/>
        <v>9.2499999999999929</v>
      </c>
      <c r="R26" s="35">
        <f t="shared" si="4"/>
        <v>7.5</v>
      </c>
      <c r="S26" s="36">
        <f t="shared" si="5"/>
        <v>1.7499999999999929</v>
      </c>
      <c r="T26" s="4"/>
      <c r="U26" s="4"/>
      <c r="V26" s="4"/>
    </row>
    <row r="27" spans="1:28" s="1" customFormat="1" ht="18.75">
      <c r="A27" s="13">
        <v>185</v>
      </c>
      <c r="B27" s="13">
        <v>30705222</v>
      </c>
      <c r="C27" s="222" t="s">
        <v>376</v>
      </c>
      <c r="D27" s="334"/>
      <c r="E27" s="16">
        <v>2</v>
      </c>
      <c r="F27" s="16">
        <v>1</v>
      </c>
      <c r="G27" s="374">
        <v>0</v>
      </c>
      <c r="H27" s="374">
        <v>1</v>
      </c>
      <c r="I27" s="374">
        <v>0</v>
      </c>
      <c r="J27" s="23" t="s">
        <v>175</v>
      </c>
      <c r="K27" s="18">
        <f t="shared" si="0"/>
        <v>2</v>
      </c>
      <c r="L27" s="16">
        <f t="shared" si="6"/>
        <v>1.2</v>
      </c>
      <c r="M27" s="16">
        <f t="shared" si="1"/>
        <v>0.4</v>
      </c>
      <c r="N27" s="16">
        <v>0</v>
      </c>
      <c r="O27" s="16">
        <f t="shared" si="2"/>
        <v>3.6</v>
      </c>
      <c r="P27" s="33">
        <v>5.4624999999999986</v>
      </c>
      <c r="Q27" s="34">
        <f t="shared" si="3"/>
        <v>9.0624999999999982</v>
      </c>
      <c r="R27" s="35">
        <f t="shared" si="4"/>
        <v>7.5</v>
      </c>
      <c r="S27" s="36">
        <f t="shared" si="5"/>
        <v>1.5624999999999982</v>
      </c>
      <c r="T27" s="4"/>
      <c r="U27" s="4"/>
      <c r="V27" s="4"/>
    </row>
    <row r="28" spans="1:28" s="1" customFormat="1" ht="18.75">
      <c r="A28" s="13">
        <v>116</v>
      </c>
      <c r="B28" s="13">
        <v>2122596917</v>
      </c>
      <c r="C28" s="222" t="s">
        <v>362</v>
      </c>
      <c r="D28" s="222" t="s">
        <v>217</v>
      </c>
      <c r="E28" s="16">
        <v>3</v>
      </c>
      <c r="F28" s="16">
        <v>1</v>
      </c>
      <c r="G28" s="374">
        <v>0</v>
      </c>
      <c r="H28" s="374">
        <v>0</v>
      </c>
      <c r="I28" s="374">
        <v>1</v>
      </c>
      <c r="J28" s="23" t="s">
        <v>175</v>
      </c>
      <c r="K28" s="18">
        <f t="shared" si="0"/>
        <v>3.5</v>
      </c>
      <c r="L28" s="16">
        <f t="shared" si="6"/>
        <v>1.2</v>
      </c>
      <c r="M28" s="16">
        <f t="shared" si="1"/>
        <v>0.4</v>
      </c>
      <c r="N28" s="16">
        <v>0</v>
      </c>
      <c r="O28" s="16">
        <f t="shared" si="2"/>
        <v>5.1000000000000005</v>
      </c>
      <c r="P28" s="33">
        <v>3.5999999999999961</v>
      </c>
      <c r="Q28" s="34">
        <f t="shared" si="3"/>
        <v>8.6999999999999957</v>
      </c>
      <c r="R28" s="35">
        <f t="shared" si="4"/>
        <v>7.5</v>
      </c>
      <c r="S28" s="36">
        <f t="shared" si="5"/>
        <v>1.1999999999999957</v>
      </c>
      <c r="T28" s="18"/>
      <c r="U28" s="18"/>
      <c r="V28" s="48"/>
    </row>
    <row r="29" spans="1:28" s="2" customFormat="1" ht="18.75">
      <c r="A29" s="13">
        <v>190</v>
      </c>
      <c r="B29" s="13">
        <v>684634207</v>
      </c>
      <c r="C29" s="222" t="s">
        <v>381</v>
      </c>
      <c r="D29" s="222"/>
      <c r="E29" s="16">
        <v>2</v>
      </c>
      <c r="F29" s="16">
        <v>1</v>
      </c>
      <c r="G29" s="374">
        <v>0</v>
      </c>
      <c r="H29" s="374">
        <v>1</v>
      </c>
      <c r="I29" s="374">
        <v>0</v>
      </c>
      <c r="J29" s="23" t="s">
        <v>175</v>
      </c>
      <c r="K29" s="18">
        <f t="shared" si="0"/>
        <v>2</v>
      </c>
      <c r="L29" s="16">
        <f t="shared" si="6"/>
        <v>1.2</v>
      </c>
      <c r="M29" s="16">
        <f t="shared" si="1"/>
        <v>0.4</v>
      </c>
      <c r="N29" s="16">
        <v>0</v>
      </c>
      <c r="O29" s="16">
        <f t="shared" si="2"/>
        <v>3.6</v>
      </c>
      <c r="P29" s="33">
        <v>5.0675000000000008</v>
      </c>
      <c r="Q29" s="34">
        <f t="shared" si="3"/>
        <v>8.6675000000000004</v>
      </c>
      <c r="R29" s="35">
        <f t="shared" si="4"/>
        <v>7.5</v>
      </c>
      <c r="S29" s="36">
        <f t="shared" si="5"/>
        <v>1.1675000000000004</v>
      </c>
      <c r="T29" s="4"/>
      <c r="U29" s="4"/>
      <c r="V29" s="4"/>
      <c r="W29" s="1"/>
      <c r="X29" s="1"/>
      <c r="Y29" s="1"/>
      <c r="Z29" s="1"/>
      <c r="AA29" s="1"/>
      <c r="AB29" s="1"/>
    </row>
    <row r="30" spans="1:28" s="2" customFormat="1" ht="18.75">
      <c r="A30" s="13">
        <v>211</v>
      </c>
      <c r="B30" s="13">
        <v>1030769255</v>
      </c>
      <c r="C30" s="222" t="s">
        <v>404</v>
      </c>
      <c r="D30" s="334"/>
      <c r="E30" s="16">
        <v>0</v>
      </c>
      <c r="F30" s="16">
        <v>0</v>
      </c>
      <c r="G30" s="374">
        <v>0</v>
      </c>
      <c r="H30" s="374">
        <v>0</v>
      </c>
      <c r="I30" s="374">
        <v>0</v>
      </c>
      <c r="J30" s="57" t="s">
        <v>187</v>
      </c>
      <c r="K30" s="18">
        <f t="shared" si="0"/>
        <v>0</v>
      </c>
      <c r="L30" s="16">
        <f t="shared" si="6"/>
        <v>0</v>
      </c>
      <c r="M30" s="16">
        <f t="shared" si="1"/>
        <v>0</v>
      </c>
      <c r="N30" s="16">
        <v>0</v>
      </c>
      <c r="O30" s="16">
        <f t="shared" si="2"/>
        <v>0</v>
      </c>
      <c r="P30" s="33">
        <v>8.4625000000000021</v>
      </c>
      <c r="Q30" s="34">
        <f t="shared" si="3"/>
        <v>8.4625000000000021</v>
      </c>
      <c r="R30" s="35">
        <f t="shared" si="4"/>
        <v>0</v>
      </c>
      <c r="S30" s="36">
        <f t="shared" si="5"/>
        <v>8.4625000000000021</v>
      </c>
      <c r="T30" s="4"/>
      <c r="U30" s="4"/>
      <c r="V30" s="4"/>
      <c r="W30" s="1"/>
      <c r="X30" s="1"/>
      <c r="Y30" s="1"/>
      <c r="Z30" s="1"/>
      <c r="AA30" s="1"/>
      <c r="AB30" s="1"/>
    </row>
    <row r="31" spans="1:28" s="2" customFormat="1" ht="18.75">
      <c r="A31" s="13">
        <v>156</v>
      </c>
      <c r="B31" s="13">
        <v>1744610165</v>
      </c>
      <c r="C31" s="222" t="s">
        <v>454</v>
      </c>
      <c r="D31" s="222" t="s">
        <v>369</v>
      </c>
      <c r="E31" s="16">
        <v>2</v>
      </c>
      <c r="F31" s="16">
        <v>1</v>
      </c>
      <c r="G31" s="374">
        <v>0</v>
      </c>
      <c r="H31" s="374">
        <v>0</v>
      </c>
      <c r="I31" s="374">
        <v>0</v>
      </c>
      <c r="J31" s="23" t="s">
        <v>175</v>
      </c>
      <c r="K31" s="18">
        <f t="shared" si="0"/>
        <v>2</v>
      </c>
      <c r="L31" s="16">
        <f t="shared" si="6"/>
        <v>1.2</v>
      </c>
      <c r="M31" s="16">
        <f t="shared" si="1"/>
        <v>0</v>
      </c>
      <c r="N31" s="16">
        <v>0</v>
      </c>
      <c r="O31" s="16">
        <f t="shared" si="2"/>
        <v>3.2</v>
      </c>
      <c r="P31" s="33">
        <v>5.2175161290322478</v>
      </c>
      <c r="Q31" s="34">
        <f t="shared" si="3"/>
        <v>8.4175161290322471</v>
      </c>
      <c r="R31" s="35">
        <f t="shared" si="4"/>
        <v>7.5</v>
      </c>
      <c r="S31" s="36">
        <f t="shared" si="5"/>
        <v>0.91751612903224711</v>
      </c>
      <c r="T31" s="4"/>
      <c r="U31" s="4"/>
      <c r="V31" s="4"/>
      <c r="W31" s="1"/>
      <c r="X31" s="1"/>
      <c r="Y31" s="1"/>
      <c r="Z31" s="1"/>
      <c r="AA31" s="1"/>
      <c r="AB31" s="1"/>
    </row>
    <row r="32" spans="1:28" s="2" customFormat="1" ht="20.25">
      <c r="A32" s="13">
        <v>213</v>
      </c>
      <c r="B32" s="13">
        <v>311361673</v>
      </c>
      <c r="C32" s="222" t="s">
        <v>349</v>
      </c>
      <c r="E32" s="16">
        <v>3</v>
      </c>
      <c r="F32" s="16">
        <v>1</v>
      </c>
      <c r="G32" s="374">
        <v>1</v>
      </c>
      <c r="H32" s="374">
        <v>0</v>
      </c>
      <c r="I32" s="374">
        <v>0</v>
      </c>
      <c r="J32" s="23" t="s">
        <v>175</v>
      </c>
      <c r="K32" s="18">
        <f t="shared" si="0"/>
        <v>3.5</v>
      </c>
      <c r="L32" s="16">
        <f t="shared" si="6"/>
        <v>1.2</v>
      </c>
      <c r="M32" s="16">
        <f t="shared" si="1"/>
        <v>0.4</v>
      </c>
      <c r="N32" s="16">
        <v>0</v>
      </c>
      <c r="O32" s="16">
        <f t="shared" si="2"/>
        <v>5.1000000000000005</v>
      </c>
      <c r="P32" s="33">
        <v>3.2249999999999908</v>
      </c>
      <c r="Q32" s="34">
        <f t="shared" si="3"/>
        <v>8.3249999999999922</v>
      </c>
      <c r="R32" s="35">
        <f t="shared" si="4"/>
        <v>7.5</v>
      </c>
      <c r="S32" s="36">
        <f t="shared" si="5"/>
        <v>0.82499999999999218</v>
      </c>
      <c r="T32" s="4"/>
      <c r="U32" s="4"/>
      <c r="V32" s="4"/>
      <c r="W32" s="1"/>
      <c r="X32" s="1"/>
      <c r="Y32" s="1"/>
      <c r="Z32" s="1"/>
      <c r="AA32" s="1"/>
      <c r="AB32" s="1"/>
    </row>
    <row r="33" spans="1:28" s="2" customFormat="1" ht="18.75">
      <c r="A33" s="13">
        <v>174</v>
      </c>
      <c r="B33" s="13">
        <v>775720958</v>
      </c>
      <c r="C33" s="222" t="s">
        <v>397</v>
      </c>
      <c r="D33" s="222" t="s">
        <v>327</v>
      </c>
      <c r="E33" s="16">
        <v>3</v>
      </c>
      <c r="F33" s="16">
        <v>1</v>
      </c>
      <c r="G33" s="374">
        <v>0</v>
      </c>
      <c r="H33" s="374">
        <v>0</v>
      </c>
      <c r="I33" s="374">
        <v>0</v>
      </c>
      <c r="J33" s="23" t="s">
        <v>175</v>
      </c>
      <c r="K33" s="18">
        <f t="shared" si="0"/>
        <v>3.5</v>
      </c>
      <c r="L33" s="16">
        <f t="shared" si="6"/>
        <v>1.2</v>
      </c>
      <c r="M33" s="16">
        <f t="shared" si="1"/>
        <v>0</v>
      </c>
      <c r="N33" s="16">
        <v>0</v>
      </c>
      <c r="O33" s="16">
        <f t="shared" si="2"/>
        <v>4.7</v>
      </c>
      <c r="P33" s="33">
        <v>3.4749999999999908</v>
      </c>
      <c r="Q33" s="34">
        <f t="shared" si="3"/>
        <v>8.1749999999999901</v>
      </c>
      <c r="R33" s="35">
        <f t="shared" si="4"/>
        <v>7.5</v>
      </c>
      <c r="S33" s="36">
        <f t="shared" si="5"/>
        <v>0.67499999999999005</v>
      </c>
      <c r="T33" s="4"/>
      <c r="U33" s="4"/>
      <c r="V33" s="4"/>
      <c r="W33" s="1"/>
      <c r="X33" s="1"/>
      <c r="Y33" s="1"/>
      <c r="Z33" s="1"/>
      <c r="AA33" s="1"/>
      <c r="AB33" s="1"/>
    </row>
    <row r="34" spans="1:28" s="2" customFormat="1" ht="18.75">
      <c r="A34" s="13">
        <v>182</v>
      </c>
      <c r="B34" s="13">
        <v>828260319</v>
      </c>
      <c r="C34" s="222" t="s">
        <v>422</v>
      </c>
      <c r="D34" s="222" t="s">
        <v>413</v>
      </c>
      <c r="E34" s="16">
        <v>2</v>
      </c>
      <c r="F34" s="16">
        <v>1</v>
      </c>
      <c r="G34" s="374">
        <v>0</v>
      </c>
      <c r="H34" s="374">
        <v>0</v>
      </c>
      <c r="I34" s="374">
        <v>1</v>
      </c>
      <c r="J34" s="23" t="s">
        <v>175</v>
      </c>
      <c r="K34" s="18">
        <f t="shared" si="0"/>
        <v>2</v>
      </c>
      <c r="L34" s="16">
        <f t="shared" si="6"/>
        <v>1.2</v>
      </c>
      <c r="M34" s="16">
        <f t="shared" si="1"/>
        <v>0.4</v>
      </c>
      <c r="N34" s="16">
        <v>0</v>
      </c>
      <c r="O34" s="16">
        <f t="shared" si="2"/>
        <v>3.6</v>
      </c>
      <c r="P34" s="33">
        <v>4.5254999999999956</v>
      </c>
      <c r="Q34" s="34">
        <f t="shared" si="3"/>
        <v>8.1254999999999953</v>
      </c>
      <c r="R34" s="35">
        <f t="shared" si="4"/>
        <v>7.5</v>
      </c>
      <c r="S34" s="36">
        <f t="shared" si="5"/>
        <v>0.62549999999999528</v>
      </c>
      <c r="T34" s="4"/>
      <c r="U34" s="4"/>
      <c r="V34" s="4"/>
      <c r="W34" s="1"/>
      <c r="X34" s="1"/>
      <c r="Y34" s="1"/>
      <c r="Z34" s="1"/>
      <c r="AA34" s="1"/>
      <c r="AB34" s="1"/>
    </row>
    <row r="35" spans="1:28" s="2" customFormat="1" ht="18.75">
      <c r="A35" s="13">
        <v>188</v>
      </c>
      <c r="B35" s="13">
        <v>1504984957</v>
      </c>
      <c r="C35" s="222" t="s">
        <v>379</v>
      </c>
      <c r="D35" s="334"/>
      <c r="E35" s="16">
        <v>0</v>
      </c>
      <c r="F35" s="16">
        <v>0</v>
      </c>
      <c r="G35" s="374">
        <v>0</v>
      </c>
      <c r="H35" s="374">
        <v>0</v>
      </c>
      <c r="I35" s="374">
        <v>0</v>
      </c>
      <c r="J35" s="57" t="s">
        <v>187</v>
      </c>
      <c r="K35" s="18">
        <f t="shared" si="0"/>
        <v>0</v>
      </c>
      <c r="L35" s="16">
        <f t="shared" si="6"/>
        <v>0</v>
      </c>
      <c r="M35" s="16">
        <f t="shared" si="1"/>
        <v>0</v>
      </c>
      <c r="N35" s="16">
        <v>0</v>
      </c>
      <c r="O35" s="16">
        <f t="shared" si="2"/>
        <v>0</v>
      </c>
      <c r="P35" s="33">
        <v>7.8874999999999957</v>
      </c>
      <c r="Q35" s="34">
        <f t="shared" si="3"/>
        <v>7.8874999999999957</v>
      </c>
      <c r="R35" s="35">
        <f t="shared" si="4"/>
        <v>0</v>
      </c>
      <c r="S35" s="36">
        <f t="shared" si="5"/>
        <v>7.8874999999999957</v>
      </c>
      <c r="T35" s="4"/>
      <c r="U35" s="4"/>
      <c r="V35" s="4"/>
      <c r="W35" s="1"/>
      <c r="X35" s="1"/>
      <c r="Y35" s="1"/>
      <c r="Z35" s="1"/>
      <c r="AA35" s="1"/>
      <c r="AB35" s="1"/>
    </row>
    <row r="36" spans="1:28" s="2" customFormat="1" ht="18.75">
      <c r="A36" s="13">
        <v>209</v>
      </c>
      <c r="B36" s="13">
        <v>1525950050</v>
      </c>
      <c r="C36" s="222" t="s">
        <v>408</v>
      </c>
      <c r="D36" s="222" t="s">
        <v>402</v>
      </c>
      <c r="E36" s="16">
        <v>3</v>
      </c>
      <c r="F36" s="16">
        <v>1</v>
      </c>
      <c r="G36" s="374">
        <v>0</v>
      </c>
      <c r="H36" s="374">
        <v>0</v>
      </c>
      <c r="I36" s="374">
        <v>0</v>
      </c>
      <c r="J36" s="23" t="s">
        <v>175</v>
      </c>
      <c r="K36" s="18">
        <f t="shared" si="0"/>
        <v>3.5</v>
      </c>
      <c r="L36" s="16">
        <f t="shared" si="6"/>
        <v>1.2</v>
      </c>
      <c r="M36" s="16">
        <f t="shared" si="1"/>
        <v>0</v>
      </c>
      <c r="N36" s="16">
        <v>0</v>
      </c>
      <c r="O36" s="16">
        <f t="shared" si="2"/>
        <v>4.7</v>
      </c>
      <c r="P36" s="33">
        <v>3.0749999999999966</v>
      </c>
      <c r="Q36" s="34">
        <f t="shared" si="3"/>
        <v>7.7749999999999968</v>
      </c>
      <c r="R36" s="35">
        <f t="shared" si="4"/>
        <v>7.5</v>
      </c>
      <c r="S36" s="36">
        <f t="shared" si="5"/>
        <v>0.2749999999999968</v>
      </c>
      <c r="T36" s="4"/>
      <c r="U36" s="4"/>
      <c r="V36" s="4"/>
      <c r="W36" s="1"/>
      <c r="X36" s="1"/>
      <c r="Y36" s="1"/>
      <c r="Z36" s="1"/>
      <c r="AA36" s="1"/>
      <c r="AB36" s="1"/>
    </row>
    <row r="37" spans="1:28" s="1" customFormat="1" ht="18.75">
      <c r="A37" s="13">
        <v>178</v>
      </c>
      <c r="B37" s="13">
        <v>1059185275</v>
      </c>
      <c r="C37" s="222" t="s">
        <v>372</v>
      </c>
      <c r="D37" s="334"/>
      <c r="E37" s="16">
        <v>2</v>
      </c>
      <c r="F37" s="16">
        <v>1</v>
      </c>
      <c r="G37" s="374">
        <v>0</v>
      </c>
      <c r="H37" s="374">
        <v>1</v>
      </c>
      <c r="I37" s="374">
        <v>1</v>
      </c>
      <c r="J37" s="23" t="s">
        <v>175</v>
      </c>
      <c r="K37" s="18">
        <f t="shared" ref="K37:K68" si="7">E37+IF(E37&gt;2,(E37-2)*0.5,0)</f>
        <v>2</v>
      </c>
      <c r="L37" s="16">
        <f t="shared" si="6"/>
        <v>1.2</v>
      </c>
      <c r="M37" s="16">
        <f t="shared" ref="M37:M68" si="8">SUM(G37:I37)*$X$18</f>
        <v>0.8</v>
      </c>
      <c r="N37" s="16">
        <v>0</v>
      </c>
      <c r="O37" s="16">
        <f t="shared" ref="O37:O68" si="9">SUM(L37+K37+N37+M37)</f>
        <v>4</v>
      </c>
      <c r="P37" s="33">
        <v>3.4749999999999943</v>
      </c>
      <c r="Q37" s="34">
        <f t="shared" ref="Q37:Q68" si="10">O37+P37</f>
        <v>7.4749999999999943</v>
      </c>
      <c r="R37" s="35">
        <f t="shared" ref="R37:R68" si="11">VLOOKUP(J37,$W$3:$X$10,2,FALSE)</f>
        <v>7.5</v>
      </c>
      <c r="S37" s="36">
        <f t="shared" ref="S37:S68" si="12">Q37-R37</f>
        <v>-2.5000000000005684E-2</v>
      </c>
      <c r="T37" s="4"/>
      <c r="U37" s="4"/>
      <c r="V37" s="4"/>
    </row>
    <row r="38" spans="1:28" s="2" customFormat="1" ht="18.75">
      <c r="A38" s="13">
        <v>226</v>
      </c>
      <c r="B38" s="13">
        <v>1238792963</v>
      </c>
      <c r="C38" s="222" t="s">
        <v>445</v>
      </c>
      <c r="D38" s="222"/>
      <c r="E38" s="16">
        <v>3</v>
      </c>
      <c r="F38" s="16">
        <v>1</v>
      </c>
      <c r="G38" s="374">
        <v>0</v>
      </c>
      <c r="H38" s="374">
        <v>0</v>
      </c>
      <c r="I38" s="374">
        <v>0</v>
      </c>
      <c r="J38" s="23" t="s">
        <v>175</v>
      </c>
      <c r="K38" s="18">
        <f t="shared" si="7"/>
        <v>3.5</v>
      </c>
      <c r="L38" s="16">
        <f t="shared" si="6"/>
        <v>1.2</v>
      </c>
      <c r="M38" s="16">
        <f t="shared" si="8"/>
        <v>0</v>
      </c>
      <c r="N38" s="16">
        <v>0</v>
      </c>
      <c r="O38" s="16">
        <f t="shared" si="9"/>
        <v>4.7</v>
      </c>
      <c r="P38" s="33">
        <v>2.5500000000000016</v>
      </c>
      <c r="Q38" s="34">
        <f t="shared" si="10"/>
        <v>7.2500000000000018</v>
      </c>
      <c r="R38" s="35">
        <f t="shared" si="11"/>
        <v>7.5</v>
      </c>
      <c r="S38" s="36">
        <f t="shared" si="12"/>
        <v>-0.24999999999999822</v>
      </c>
      <c r="T38" s="4"/>
      <c r="U38" s="4"/>
      <c r="V38" s="4"/>
      <c r="W38" s="1"/>
      <c r="X38" s="1"/>
      <c r="Y38" s="1"/>
      <c r="Z38" s="1"/>
      <c r="AA38" s="1"/>
      <c r="AB38" s="1"/>
    </row>
    <row r="39" spans="1:28" s="3" customFormat="1" ht="18.75">
      <c r="A39" s="13">
        <v>212</v>
      </c>
      <c r="B39" s="13">
        <v>2133045883</v>
      </c>
      <c r="C39" s="222" t="s">
        <v>405</v>
      </c>
      <c r="D39" s="334"/>
      <c r="E39" s="16">
        <v>0</v>
      </c>
      <c r="F39" s="16">
        <v>0</v>
      </c>
      <c r="G39" s="374">
        <v>0</v>
      </c>
      <c r="H39" s="374">
        <v>0</v>
      </c>
      <c r="I39" s="374">
        <v>0</v>
      </c>
      <c r="J39" s="57" t="s">
        <v>187</v>
      </c>
      <c r="K39" s="18">
        <f t="shared" si="7"/>
        <v>0</v>
      </c>
      <c r="L39" s="16">
        <f t="shared" si="6"/>
        <v>0</v>
      </c>
      <c r="M39" s="16">
        <f t="shared" si="8"/>
        <v>0</v>
      </c>
      <c r="N39" s="16">
        <v>0</v>
      </c>
      <c r="O39" s="16">
        <f t="shared" si="9"/>
        <v>0</v>
      </c>
      <c r="P39" s="33">
        <v>7.2249999999999979</v>
      </c>
      <c r="Q39" s="34">
        <f t="shared" si="10"/>
        <v>7.2249999999999979</v>
      </c>
      <c r="R39" s="35">
        <f t="shared" si="11"/>
        <v>0</v>
      </c>
      <c r="S39" s="36">
        <f t="shared" si="12"/>
        <v>7.2249999999999979</v>
      </c>
      <c r="T39" s="4"/>
      <c r="U39" s="4"/>
      <c r="V39" s="4"/>
    </row>
    <row r="40" spans="1:28" ht="20.25">
      <c r="A40" s="13">
        <v>214</v>
      </c>
      <c r="B40" s="13">
        <v>2130976604</v>
      </c>
      <c r="C40" s="222" t="s">
        <v>410</v>
      </c>
      <c r="D40" s="53"/>
      <c r="E40" s="16">
        <v>3</v>
      </c>
      <c r="F40" s="16">
        <v>1</v>
      </c>
      <c r="G40" s="374">
        <v>0</v>
      </c>
      <c r="H40" s="374">
        <v>0</v>
      </c>
      <c r="I40" s="374">
        <v>0</v>
      </c>
      <c r="J40" s="23" t="s">
        <v>175</v>
      </c>
      <c r="K40" s="18">
        <f t="shared" si="7"/>
        <v>3.5</v>
      </c>
      <c r="L40" s="16">
        <f t="shared" si="6"/>
        <v>1.2</v>
      </c>
      <c r="M40" s="16">
        <f t="shared" si="8"/>
        <v>0</v>
      </c>
      <c r="N40" s="16">
        <v>0</v>
      </c>
      <c r="O40" s="16">
        <f t="shared" si="9"/>
        <v>4.7</v>
      </c>
      <c r="P40" s="33">
        <v>2.3374999999999879</v>
      </c>
      <c r="Q40" s="34">
        <f t="shared" si="10"/>
        <v>7.0374999999999881</v>
      </c>
      <c r="R40" s="35">
        <f t="shared" si="11"/>
        <v>7.5</v>
      </c>
      <c r="S40" s="36">
        <f t="shared" si="12"/>
        <v>-0.4625000000000119</v>
      </c>
      <c r="T40" s="4"/>
      <c r="U40" s="4"/>
      <c r="V40" s="4"/>
    </row>
    <row r="41" spans="1:28" ht="18.75">
      <c r="A41" s="13">
        <v>144</v>
      </c>
      <c r="B41" s="13">
        <v>1763923855</v>
      </c>
      <c r="C41" s="222" t="s">
        <v>269</v>
      </c>
      <c r="D41" s="224"/>
      <c r="E41" s="16">
        <v>0</v>
      </c>
      <c r="F41" s="16">
        <v>0</v>
      </c>
      <c r="G41" s="374">
        <v>0</v>
      </c>
      <c r="H41" s="374">
        <v>0</v>
      </c>
      <c r="I41" s="374">
        <v>0</v>
      </c>
      <c r="J41" s="57" t="s">
        <v>187</v>
      </c>
      <c r="K41" s="18">
        <f t="shared" si="7"/>
        <v>0</v>
      </c>
      <c r="L41" s="16">
        <f t="shared" si="6"/>
        <v>0</v>
      </c>
      <c r="M41" s="16">
        <f t="shared" si="8"/>
        <v>0</v>
      </c>
      <c r="N41" s="16">
        <v>0</v>
      </c>
      <c r="O41" s="16">
        <f t="shared" si="9"/>
        <v>0</v>
      </c>
      <c r="P41" s="33">
        <v>6.8</v>
      </c>
      <c r="Q41" s="34">
        <f t="shared" si="10"/>
        <v>6.8</v>
      </c>
      <c r="R41" s="35">
        <f t="shared" si="11"/>
        <v>0</v>
      </c>
      <c r="S41" s="36">
        <f t="shared" si="12"/>
        <v>6.8</v>
      </c>
      <c r="T41" s="4"/>
      <c r="U41" s="4"/>
      <c r="V41" s="4"/>
    </row>
    <row r="42" spans="1:28" ht="18.75">
      <c r="A42" s="13">
        <v>206</v>
      </c>
      <c r="B42" s="13">
        <v>1835375380</v>
      </c>
      <c r="C42" s="222" t="s">
        <v>396</v>
      </c>
      <c r="D42" s="334"/>
      <c r="E42" s="16">
        <v>0</v>
      </c>
      <c r="F42" s="16">
        <v>0</v>
      </c>
      <c r="G42" s="374">
        <v>0</v>
      </c>
      <c r="H42" s="374">
        <v>0</v>
      </c>
      <c r="I42" s="374">
        <v>0</v>
      </c>
      <c r="J42" s="57" t="s">
        <v>187</v>
      </c>
      <c r="K42" s="18">
        <f t="shared" si="7"/>
        <v>0</v>
      </c>
      <c r="L42" s="16">
        <f t="shared" ref="L42:L73" si="13">F42*$X$14</f>
        <v>0</v>
      </c>
      <c r="M42" s="16">
        <f t="shared" si="8"/>
        <v>0</v>
      </c>
      <c r="N42" s="16">
        <v>0</v>
      </c>
      <c r="O42" s="16">
        <f t="shared" si="9"/>
        <v>0</v>
      </c>
      <c r="P42" s="33">
        <v>6.6749999999999998</v>
      </c>
      <c r="Q42" s="34">
        <f t="shared" si="10"/>
        <v>6.6749999999999998</v>
      </c>
      <c r="R42" s="35">
        <f t="shared" si="11"/>
        <v>0</v>
      </c>
      <c r="S42" s="36">
        <f t="shared" si="12"/>
        <v>6.6749999999999998</v>
      </c>
      <c r="T42" s="4"/>
      <c r="U42" s="4"/>
      <c r="V42" s="4"/>
    </row>
    <row r="43" spans="1:28" ht="18.75">
      <c r="A43" s="14">
        <v>15</v>
      </c>
      <c r="B43" s="13">
        <v>388960345</v>
      </c>
      <c r="C43" s="223" t="s">
        <v>59</v>
      </c>
      <c r="D43" s="224"/>
      <c r="E43" s="16">
        <v>0</v>
      </c>
      <c r="F43" s="16">
        <v>0</v>
      </c>
      <c r="G43" s="374">
        <v>0</v>
      </c>
      <c r="H43" s="374">
        <v>0</v>
      </c>
      <c r="I43" s="374">
        <v>0</v>
      </c>
      <c r="J43" s="57" t="s">
        <v>187</v>
      </c>
      <c r="K43" s="18">
        <f t="shared" si="7"/>
        <v>0</v>
      </c>
      <c r="L43" s="16">
        <f t="shared" si="13"/>
        <v>0</v>
      </c>
      <c r="M43" s="16">
        <f t="shared" si="8"/>
        <v>0</v>
      </c>
      <c r="N43" s="16">
        <v>0</v>
      </c>
      <c r="O43" s="16">
        <f t="shared" si="9"/>
        <v>0</v>
      </c>
      <c r="P43" s="33">
        <v>6.5375000000000014</v>
      </c>
      <c r="Q43" s="34">
        <f t="shared" si="10"/>
        <v>6.5375000000000014</v>
      </c>
      <c r="R43" s="35">
        <f t="shared" si="11"/>
        <v>0</v>
      </c>
      <c r="S43" s="36">
        <f t="shared" si="12"/>
        <v>6.5375000000000014</v>
      </c>
      <c r="T43" s="18"/>
      <c r="U43" s="18"/>
      <c r="V43" s="18"/>
    </row>
    <row r="44" spans="1:28" ht="18.75">
      <c r="A44" s="13">
        <v>232</v>
      </c>
      <c r="C44" s="222" t="s">
        <v>451</v>
      </c>
      <c r="E44" s="16">
        <v>3</v>
      </c>
      <c r="F44" s="16">
        <v>1</v>
      </c>
      <c r="G44" s="374">
        <v>0</v>
      </c>
      <c r="H44" s="374">
        <v>0</v>
      </c>
      <c r="I44" s="374">
        <v>0</v>
      </c>
      <c r="J44" s="23" t="s">
        <v>175</v>
      </c>
      <c r="K44" s="18">
        <f t="shared" si="7"/>
        <v>3.5</v>
      </c>
      <c r="L44" s="16">
        <f t="shared" si="13"/>
        <v>1.2</v>
      </c>
      <c r="M44" s="16">
        <f t="shared" si="8"/>
        <v>0</v>
      </c>
      <c r="N44" s="16">
        <v>0</v>
      </c>
      <c r="O44" s="16">
        <f t="shared" si="9"/>
        <v>4.7</v>
      </c>
      <c r="P44" s="33">
        <v>1.8250000000000002</v>
      </c>
      <c r="Q44" s="34">
        <f t="shared" si="10"/>
        <v>6.5250000000000004</v>
      </c>
      <c r="R44" s="35">
        <f t="shared" si="11"/>
        <v>7.5</v>
      </c>
      <c r="S44" s="36">
        <f t="shared" si="12"/>
        <v>-0.97499999999999964</v>
      </c>
      <c r="T44" s="4"/>
      <c r="U44" s="4"/>
      <c r="V44" s="4"/>
    </row>
    <row r="45" spans="1:28" ht="18.75">
      <c r="A45" s="13">
        <v>195</v>
      </c>
      <c r="B45" s="13">
        <v>1634663314</v>
      </c>
      <c r="C45" s="222" t="s">
        <v>386</v>
      </c>
      <c r="D45" s="334"/>
      <c r="E45" s="16">
        <v>2</v>
      </c>
      <c r="F45" s="16">
        <v>1</v>
      </c>
      <c r="G45" s="374">
        <v>0</v>
      </c>
      <c r="H45" s="374">
        <v>0</v>
      </c>
      <c r="I45" s="374">
        <v>0</v>
      </c>
      <c r="J45" s="23" t="s">
        <v>175</v>
      </c>
      <c r="K45" s="18">
        <f t="shared" si="7"/>
        <v>2</v>
      </c>
      <c r="L45" s="16">
        <f t="shared" si="13"/>
        <v>1.2</v>
      </c>
      <c r="M45" s="16">
        <f t="shared" si="8"/>
        <v>0</v>
      </c>
      <c r="N45" s="16">
        <v>0</v>
      </c>
      <c r="O45" s="16">
        <f t="shared" si="9"/>
        <v>3.2</v>
      </c>
      <c r="P45" s="33">
        <v>3.324499999999996</v>
      </c>
      <c r="Q45" s="34">
        <f t="shared" si="10"/>
        <v>6.5244999999999962</v>
      </c>
      <c r="R45" s="35">
        <f t="shared" si="11"/>
        <v>7.5</v>
      </c>
      <c r="S45" s="36">
        <f t="shared" si="12"/>
        <v>-0.97550000000000381</v>
      </c>
      <c r="T45" s="4"/>
      <c r="U45" s="4"/>
      <c r="V45" s="4"/>
    </row>
    <row r="46" spans="1:28" ht="18.75">
      <c r="A46" s="13">
        <v>148</v>
      </c>
      <c r="B46" s="13">
        <v>1579518877</v>
      </c>
      <c r="C46" s="222" t="s">
        <v>274</v>
      </c>
      <c r="D46" s="224"/>
      <c r="E46" s="16">
        <v>0</v>
      </c>
      <c r="F46" s="16">
        <v>0</v>
      </c>
      <c r="G46" s="374">
        <v>0</v>
      </c>
      <c r="H46" s="374">
        <v>0</v>
      </c>
      <c r="I46" s="374">
        <v>0</v>
      </c>
      <c r="J46" s="57" t="s">
        <v>187</v>
      </c>
      <c r="K46" s="18">
        <f t="shared" si="7"/>
        <v>0</v>
      </c>
      <c r="L46" s="16">
        <f t="shared" si="13"/>
        <v>0</v>
      </c>
      <c r="M46" s="16">
        <f t="shared" si="8"/>
        <v>0</v>
      </c>
      <c r="N46" s="16">
        <v>0</v>
      </c>
      <c r="O46" s="16">
        <f t="shared" si="9"/>
        <v>0</v>
      </c>
      <c r="P46" s="33">
        <v>6.4499999999999993</v>
      </c>
      <c r="Q46" s="34">
        <f t="shared" si="10"/>
        <v>6.4499999999999993</v>
      </c>
      <c r="R46" s="35">
        <f t="shared" si="11"/>
        <v>0</v>
      </c>
      <c r="S46" s="36">
        <f t="shared" si="12"/>
        <v>6.4499999999999993</v>
      </c>
      <c r="T46" s="4"/>
      <c r="U46" s="4"/>
      <c r="V46" s="4"/>
    </row>
    <row r="47" spans="1:28" ht="18.75">
      <c r="A47" s="13">
        <v>152</v>
      </c>
      <c r="B47" s="13">
        <v>808637979</v>
      </c>
      <c r="C47" s="222" t="s">
        <v>288</v>
      </c>
      <c r="D47" s="222" t="s">
        <v>277</v>
      </c>
      <c r="E47" s="16">
        <v>0</v>
      </c>
      <c r="F47" s="16">
        <v>0</v>
      </c>
      <c r="G47" s="374">
        <v>0</v>
      </c>
      <c r="H47" s="374">
        <v>0</v>
      </c>
      <c r="I47" s="374">
        <v>0</v>
      </c>
      <c r="J47" s="57" t="s">
        <v>187</v>
      </c>
      <c r="K47" s="18">
        <f t="shared" si="7"/>
        <v>0</v>
      </c>
      <c r="L47" s="16">
        <f t="shared" si="13"/>
        <v>0</v>
      </c>
      <c r="M47" s="16">
        <f t="shared" si="8"/>
        <v>0</v>
      </c>
      <c r="N47" s="16">
        <v>0</v>
      </c>
      <c r="O47" s="16">
        <f t="shared" si="9"/>
        <v>0</v>
      </c>
      <c r="P47" s="33">
        <v>6.34</v>
      </c>
      <c r="Q47" s="34">
        <f t="shared" si="10"/>
        <v>6.34</v>
      </c>
      <c r="R47" s="35">
        <f t="shared" si="11"/>
        <v>0</v>
      </c>
      <c r="S47" s="36">
        <f t="shared" si="12"/>
        <v>6.34</v>
      </c>
      <c r="T47" s="4"/>
      <c r="U47" s="4"/>
      <c r="V47" s="4"/>
    </row>
    <row r="48" spans="1:28" ht="20.25">
      <c r="A48" s="13">
        <v>220</v>
      </c>
      <c r="B48" s="13">
        <v>353335311</v>
      </c>
      <c r="C48" s="222" t="s">
        <v>427</v>
      </c>
      <c r="D48" s="224"/>
      <c r="E48" s="16">
        <v>1</v>
      </c>
      <c r="F48" s="16">
        <v>1</v>
      </c>
      <c r="G48" s="374">
        <v>0</v>
      </c>
      <c r="H48" s="374">
        <v>0</v>
      </c>
      <c r="I48" s="374">
        <v>0</v>
      </c>
      <c r="J48" s="23" t="s">
        <v>175</v>
      </c>
      <c r="K48" s="18">
        <f t="shared" si="7"/>
        <v>1</v>
      </c>
      <c r="L48" s="16">
        <f t="shared" si="13"/>
        <v>1.2</v>
      </c>
      <c r="M48" s="16">
        <f t="shared" si="8"/>
        <v>0</v>
      </c>
      <c r="N48" s="16">
        <v>0</v>
      </c>
      <c r="O48" s="16">
        <f t="shared" si="9"/>
        <v>2.2000000000000002</v>
      </c>
      <c r="P48" s="33">
        <v>4.1123046874999964</v>
      </c>
      <c r="Q48" s="34">
        <f t="shared" si="10"/>
        <v>6.3123046874999966</v>
      </c>
      <c r="R48" s="35">
        <f t="shared" si="11"/>
        <v>7.5</v>
      </c>
      <c r="S48" s="36">
        <f t="shared" si="12"/>
        <v>-1.1876953125000034</v>
      </c>
    </row>
    <row r="49" spans="1:22" ht="18.75">
      <c r="A49" s="13">
        <v>222</v>
      </c>
      <c r="B49" s="13">
        <v>1945277617</v>
      </c>
      <c r="C49" s="222" t="s">
        <v>432</v>
      </c>
      <c r="D49" s="222"/>
      <c r="E49" s="16">
        <v>1</v>
      </c>
      <c r="F49" s="16">
        <v>1</v>
      </c>
      <c r="G49" s="374">
        <v>0</v>
      </c>
      <c r="H49" s="374">
        <v>0</v>
      </c>
      <c r="I49" s="374">
        <v>0</v>
      </c>
      <c r="J49" s="23" t="s">
        <v>175</v>
      </c>
      <c r="K49" s="18">
        <f t="shared" si="7"/>
        <v>1</v>
      </c>
      <c r="L49" s="16">
        <f t="shared" si="13"/>
        <v>1.2</v>
      </c>
      <c r="M49" s="16">
        <f t="shared" si="8"/>
        <v>0</v>
      </c>
      <c r="N49" s="16">
        <v>0</v>
      </c>
      <c r="O49" s="16">
        <f t="shared" si="9"/>
        <v>2.2000000000000002</v>
      </c>
      <c r="P49" s="33">
        <v>3.9377276497695739</v>
      </c>
      <c r="Q49" s="34">
        <f t="shared" si="10"/>
        <v>6.1377276497695741</v>
      </c>
      <c r="R49" s="35">
        <f t="shared" si="11"/>
        <v>7.5</v>
      </c>
      <c r="S49" s="36">
        <f t="shared" si="12"/>
        <v>-1.3622723502304259</v>
      </c>
    </row>
    <row r="50" spans="1:22" ht="18.75">
      <c r="A50" s="13">
        <v>130</v>
      </c>
      <c r="B50" s="13">
        <v>1957463045</v>
      </c>
      <c r="C50" s="222" t="s">
        <v>409</v>
      </c>
      <c r="D50" s="222" t="s">
        <v>238</v>
      </c>
      <c r="E50" s="16">
        <v>0</v>
      </c>
      <c r="F50" s="16">
        <v>0</v>
      </c>
      <c r="G50" s="374">
        <v>0</v>
      </c>
      <c r="H50" s="374">
        <v>0</v>
      </c>
      <c r="I50" s="374">
        <v>0</v>
      </c>
      <c r="J50" s="57" t="s">
        <v>187</v>
      </c>
      <c r="K50" s="18">
        <f t="shared" si="7"/>
        <v>0</v>
      </c>
      <c r="L50" s="16">
        <f t="shared" si="13"/>
        <v>0</v>
      </c>
      <c r="M50" s="16">
        <f t="shared" si="8"/>
        <v>0</v>
      </c>
      <c r="N50" s="16">
        <v>0</v>
      </c>
      <c r="O50" s="16">
        <f t="shared" si="9"/>
        <v>0</v>
      </c>
      <c r="P50" s="33">
        <v>5.8500000000000023</v>
      </c>
      <c r="Q50" s="34">
        <f t="shared" si="10"/>
        <v>5.8500000000000023</v>
      </c>
      <c r="R50" s="35">
        <f t="shared" si="11"/>
        <v>0</v>
      </c>
      <c r="S50" s="36">
        <f t="shared" si="12"/>
        <v>5.8500000000000023</v>
      </c>
      <c r="T50" s="64"/>
      <c r="U50" s="64"/>
      <c r="V50" s="67"/>
    </row>
    <row r="51" spans="1:22" ht="18.75">
      <c r="A51" s="13">
        <v>227</v>
      </c>
      <c r="B51" s="13">
        <v>69368460</v>
      </c>
      <c r="C51" s="222" t="s">
        <v>446</v>
      </c>
      <c r="D51" s="222"/>
      <c r="E51" s="16">
        <v>0</v>
      </c>
      <c r="F51" s="16">
        <v>0</v>
      </c>
      <c r="G51" s="374">
        <v>0</v>
      </c>
      <c r="H51" s="374">
        <v>0</v>
      </c>
      <c r="I51" s="374">
        <v>0</v>
      </c>
      <c r="J51" s="57" t="s">
        <v>187</v>
      </c>
      <c r="K51" s="18">
        <f t="shared" si="7"/>
        <v>0</v>
      </c>
      <c r="L51" s="16">
        <f t="shared" si="13"/>
        <v>0</v>
      </c>
      <c r="M51" s="16">
        <f t="shared" si="8"/>
        <v>0</v>
      </c>
      <c r="N51" s="16">
        <v>0</v>
      </c>
      <c r="O51" s="16">
        <f t="shared" si="9"/>
        <v>0</v>
      </c>
      <c r="P51" s="33">
        <v>5.7335820895522351</v>
      </c>
      <c r="Q51" s="34">
        <f t="shared" si="10"/>
        <v>5.7335820895522351</v>
      </c>
      <c r="R51" s="35">
        <f t="shared" si="11"/>
        <v>0</v>
      </c>
      <c r="S51" s="36">
        <f t="shared" si="12"/>
        <v>5.7335820895522351</v>
      </c>
    </row>
    <row r="52" spans="1:22" ht="18.75">
      <c r="A52" s="13">
        <v>179</v>
      </c>
      <c r="B52" s="13">
        <v>1412638269</v>
      </c>
      <c r="C52" s="223" t="s">
        <v>224</v>
      </c>
      <c r="D52" s="334"/>
      <c r="E52" s="16">
        <v>0</v>
      </c>
      <c r="F52" s="16">
        <v>0</v>
      </c>
      <c r="G52" s="374">
        <v>0</v>
      </c>
      <c r="H52" s="374">
        <v>0</v>
      </c>
      <c r="I52" s="374">
        <v>0</v>
      </c>
      <c r="J52" s="57" t="s">
        <v>187</v>
      </c>
      <c r="K52" s="18">
        <f t="shared" si="7"/>
        <v>0</v>
      </c>
      <c r="L52" s="16">
        <f t="shared" si="13"/>
        <v>0</v>
      </c>
      <c r="M52" s="16">
        <f t="shared" si="8"/>
        <v>0</v>
      </c>
      <c r="N52" s="16">
        <v>0</v>
      </c>
      <c r="O52" s="16">
        <f t="shared" si="9"/>
        <v>0</v>
      </c>
      <c r="P52" s="33">
        <v>5.6846874999999955</v>
      </c>
      <c r="Q52" s="34">
        <f t="shared" si="10"/>
        <v>5.6846874999999955</v>
      </c>
      <c r="R52" s="35">
        <f t="shared" si="11"/>
        <v>0</v>
      </c>
      <c r="S52" s="36">
        <f t="shared" si="12"/>
        <v>5.6846874999999955</v>
      </c>
    </row>
    <row r="53" spans="1:22" ht="18.75">
      <c r="A53" s="13">
        <v>201</v>
      </c>
      <c r="B53" s="13">
        <v>251334814</v>
      </c>
      <c r="C53" s="222" t="s">
        <v>391</v>
      </c>
      <c r="D53" s="334"/>
      <c r="E53" s="16">
        <v>0</v>
      </c>
      <c r="F53" s="16">
        <v>0</v>
      </c>
      <c r="G53" s="374">
        <v>0</v>
      </c>
      <c r="H53" s="374">
        <v>0</v>
      </c>
      <c r="I53" s="374">
        <v>0</v>
      </c>
      <c r="J53" s="57" t="s">
        <v>187</v>
      </c>
      <c r="K53" s="18">
        <f t="shared" si="7"/>
        <v>0</v>
      </c>
      <c r="L53" s="16">
        <f t="shared" si="13"/>
        <v>0</v>
      </c>
      <c r="M53" s="16">
        <f t="shared" si="8"/>
        <v>0</v>
      </c>
      <c r="N53" s="16">
        <v>0</v>
      </c>
      <c r="O53" s="16">
        <f t="shared" si="9"/>
        <v>0</v>
      </c>
      <c r="P53" s="33">
        <v>5.5</v>
      </c>
      <c r="Q53" s="34">
        <f t="shared" si="10"/>
        <v>5.5</v>
      </c>
      <c r="R53" s="35">
        <f t="shared" si="11"/>
        <v>0</v>
      </c>
      <c r="S53" s="36">
        <f t="shared" si="12"/>
        <v>5.5</v>
      </c>
    </row>
    <row r="54" spans="1:22" ht="18.75">
      <c r="A54" s="14">
        <v>58</v>
      </c>
      <c r="B54" s="13">
        <v>1875367946</v>
      </c>
      <c r="C54" s="223" t="s">
        <v>121</v>
      </c>
      <c r="D54" s="14"/>
      <c r="E54" s="16">
        <v>0</v>
      </c>
      <c r="F54" s="16">
        <v>0</v>
      </c>
      <c r="G54" s="374">
        <v>0</v>
      </c>
      <c r="H54" s="374">
        <v>0</v>
      </c>
      <c r="I54" s="374">
        <v>0</v>
      </c>
      <c r="J54" s="57" t="s">
        <v>187</v>
      </c>
      <c r="K54" s="18">
        <f t="shared" si="7"/>
        <v>0</v>
      </c>
      <c r="L54" s="16">
        <f t="shared" si="13"/>
        <v>0</v>
      </c>
      <c r="M54" s="16">
        <f t="shared" si="8"/>
        <v>0</v>
      </c>
      <c r="N54" s="16">
        <v>0</v>
      </c>
      <c r="O54" s="16">
        <f t="shared" si="9"/>
        <v>0</v>
      </c>
      <c r="P54" s="33">
        <v>5.3749999999999964</v>
      </c>
      <c r="Q54" s="34">
        <f t="shared" si="10"/>
        <v>5.3749999999999964</v>
      </c>
      <c r="R54" s="35">
        <f t="shared" si="11"/>
        <v>0</v>
      </c>
      <c r="S54" s="36">
        <f t="shared" si="12"/>
        <v>5.3749999999999964</v>
      </c>
    </row>
    <row r="55" spans="1:22" ht="18.75">
      <c r="A55" s="13">
        <v>200</v>
      </c>
      <c r="B55" s="13">
        <v>967589156</v>
      </c>
      <c r="C55" s="222" t="s">
        <v>390</v>
      </c>
      <c r="D55" s="334"/>
      <c r="E55" s="16">
        <v>3</v>
      </c>
      <c r="F55" s="16">
        <v>1</v>
      </c>
      <c r="G55" s="374">
        <v>0</v>
      </c>
      <c r="H55" s="374">
        <v>0</v>
      </c>
      <c r="I55" s="374">
        <v>0</v>
      </c>
      <c r="J55" s="23" t="s">
        <v>175</v>
      </c>
      <c r="K55" s="18">
        <f t="shared" si="7"/>
        <v>3.5</v>
      </c>
      <c r="L55" s="16">
        <f t="shared" si="13"/>
        <v>1.2</v>
      </c>
      <c r="M55" s="16">
        <f t="shared" si="8"/>
        <v>0</v>
      </c>
      <c r="N55" s="16">
        <v>0</v>
      </c>
      <c r="O55" s="16">
        <f t="shared" si="9"/>
        <v>4.7</v>
      </c>
      <c r="P55" s="33">
        <v>0.40000000000000036</v>
      </c>
      <c r="Q55" s="34">
        <f t="shared" si="10"/>
        <v>5.1000000000000005</v>
      </c>
      <c r="R55" s="35">
        <f t="shared" si="11"/>
        <v>7.5</v>
      </c>
      <c r="S55" s="36">
        <f t="shared" si="12"/>
        <v>-2.3999999999999995</v>
      </c>
    </row>
    <row r="56" spans="1:22" ht="18.75">
      <c r="A56" s="14">
        <v>120</v>
      </c>
      <c r="B56" s="13">
        <v>171422146</v>
      </c>
      <c r="C56" s="222" t="s">
        <v>363</v>
      </c>
      <c r="D56" s="222" t="s">
        <v>246</v>
      </c>
      <c r="E56" s="16">
        <v>0</v>
      </c>
      <c r="F56" s="16">
        <v>0</v>
      </c>
      <c r="G56" s="374">
        <v>0</v>
      </c>
      <c r="H56" s="374">
        <v>0</v>
      </c>
      <c r="I56" s="374">
        <v>0</v>
      </c>
      <c r="J56" s="57" t="s">
        <v>187</v>
      </c>
      <c r="K56" s="18">
        <f t="shared" si="7"/>
        <v>0</v>
      </c>
      <c r="L56" s="16">
        <f t="shared" si="13"/>
        <v>0</v>
      </c>
      <c r="M56" s="16">
        <f t="shared" si="8"/>
        <v>0</v>
      </c>
      <c r="N56" s="16">
        <v>0</v>
      </c>
      <c r="O56" s="16">
        <f t="shared" si="9"/>
        <v>0</v>
      </c>
      <c r="P56" s="33">
        <v>4.899999999999995</v>
      </c>
      <c r="Q56" s="34">
        <f t="shared" si="10"/>
        <v>4.899999999999995</v>
      </c>
      <c r="R56" s="35">
        <f t="shared" si="11"/>
        <v>0</v>
      </c>
      <c r="S56" s="36">
        <f t="shared" si="12"/>
        <v>4.899999999999995</v>
      </c>
      <c r="T56" s="64"/>
      <c r="U56" s="64"/>
      <c r="V56" s="86"/>
    </row>
    <row r="57" spans="1:22" ht="18.75">
      <c r="A57" s="13">
        <v>199</v>
      </c>
      <c r="B57" s="13">
        <v>1190213504</v>
      </c>
      <c r="C57" s="222" t="s">
        <v>400</v>
      </c>
      <c r="D57" s="334"/>
      <c r="E57" s="16">
        <v>0</v>
      </c>
      <c r="F57" s="16">
        <v>0</v>
      </c>
      <c r="G57" s="374">
        <v>0</v>
      </c>
      <c r="H57" s="374">
        <v>0</v>
      </c>
      <c r="I57" s="374">
        <v>0</v>
      </c>
      <c r="J57" s="57" t="s">
        <v>187</v>
      </c>
      <c r="K57" s="18">
        <f t="shared" si="7"/>
        <v>0</v>
      </c>
      <c r="L57" s="16">
        <f t="shared" si="13"/>
        <v>0</v>
      </c>
      <c r="M57" s="16">
        <f t="shared" si="8"/>
        <v>0</v>
      </c>
      <c r="N57" s="16">
        <v>0</v>
      </c>
      <c r="O57" s="16">
        <f t="shared" si="9"/>
        <v>0</v>
      </c>
      <c r="P57" s="33">
        <v>4.8</v>
      </c>
      <c r="Q57" s="34">
        <f t="shared" si="10"/>
        <v>4.8</v>
      </c>
      <c r="R57" s="35">
        <f t="shared" si="11"/>
        <v>0</v>
      </c>
      <c r="S57" s="36">
        <f t="shared" si="12"/>
        <v>4.8</v>
      </c>
    </row>
    <row r="58" spans="1:22" ht="18.75">
      <c r="A58" s="13">
        <v>196</v>
      </c>
      <c r="B58" s="13">
        <v>1065641844</v>
      </c>
      <c r="C58" s="222" t="s">
        <v>387</v>
      </c>
      <c r="D58" s="334"/>
      <c r="E58" s="16">
        <v>0</v>
      </c>
      <c r="F58" s="16">
        <v>1</v>
      </c>
      <c r="G58" s="374">
        <v>1</v>
      </c>
      <c r="H58" s="374">
        <v>0</v>
      </c>
      <c r="I58" s="374">
        <v>0</v>
      </c>
      <c r="J58" s="57" t="s">
        <v>187</v>
      </c>
      <c r="K58" s="18">
        <f t="shared" si="7"/>
        <v>0</v>
      </c>
      <c r="L58" s="16">
        <f t="shared" si="13"/>
        <v>1.2</v>
      </c>
      <c r="M58" s="16">
        <f t="shared" si="8"/>
        <v>0.4</v>
      </c>
      <c r="N58" s="16">
        <v>0</v>
      </c>
      <c r="O58" s="16">
        <f t="shared" si="9"/>
        <v>1.6</v>
      </c>
      <c r="P58" s="33">
        <v>3.05</v>
      </c>
      <c r="Q58" s="34">
        <f t="shared" si="10"/>
        <v>4.6500000000000004</v>
      </c>
      <c r="R58" s="35">
        <f t="shared" si="11"/>
        <v>0</v>
      </c>
      <c r="S58" s="36">
        <f t="shared" si="12"/>
        <v>4.6500000000000004</v>
      </c>
    </row>
    <row r="59" spans="1:22" ht="18.75">
      <c r="A59" s="13">
        <v>208</v>
      </c>
      <c r="B59" s="13">
        <v>92129464</v>
      </c>
      <c r="C59" s="222" t="s">
        <v>401</v>
      </c>
      <c r="D59" s="334"/>
      <c r="E59" s="16">
        <v>1</v>
      </c>
      <c r="F59" s="16">
        <v>1</v>
      </c>
      <c r="G59" s="374">
        <v>0</v>
      </c>
      <c r="H59" s="374">
        <v>0</v>
      </c>
      <c r="I59" s="374">
        <v>0</v>
      </c>
      <c r="J59" s="23" t="s">
        <v>175</v>
      </c>
      <c r="K59" s="18">
        <f t="shared" si="7"/>
        <v>1</v>
      </c>
      <c r="L59" s="16">
        <f t="shared" si="13"/>
        <v>1.2</v>
      </c>
      <c r="M59" s="16">
        <f t="shared" si="8"/>
        <v>0</v>
      </c>
      <c r="N59" s="16">
        <v>0</v>
      </c>
      <c r="O59" s="16">
        <f t="shared" si="9"/>
        <v>2.2000000000000002</v>
      </c>
      <c r="P59" s="33">
        <v>2.3250000000000002</v>
      </c>
      <c r="Q59" s="34">
        <f t="shared" si="10"/>
        <v>4.5250000000000004</v>
      </c>
      <c r="R59" s="35">
        <f t="shared" si="11"/>
        <v>7.5</v>
      </c>
      <c r="S59" s="36">
        <f t="shared" si="12"/>
        <v>-2.9749999999999996</v>
      </c>
    </row>
    <row r="60" spans="1:22" ht="18.75">
      <c r="A60" s="13">
        <v>225</v>
      </c>
      <c r="B60" s="13">
        <v>1963965829</v>
      </c>
      <c r="C60" s="222" t="s">
        <v>444</v>
      </c>
      <c r="D60" s="222"/>
      <c r="E60" s="16">
        <v>0</v>
      </c>
      <c r="F60" s="16">
        <v>0</v>
      </c>
      <c r="G60" s="374">
        <v>0</v>
      </c>
      <c r="H60" s="374">
        <v>0</v>
      </c>
      <c r="I60" s="374">
        <v>0</v>
      </c>
      <c r="J60" s="57" t="s">
        <v>187</v>
      </c>
      <c r="K60" s="18">
        <f t="shared" si="7"/>
        <v>0</v>
      </c>
      <c r="L60" s="16">
        <f t="shared" si="13"/>
        <v>0</v>
      </c>
      <c r="M60" s="16">
        <f t="shared" si="8"/>
        <v>0</v>
      </c>
      <c r="N60" s="16">
        <v>0</v>
      </c>
      <c r="O60" s="16">
        <f t="shared" si="9"/>
        <v>0</v>
      </c>
      <c r="P60" s="33">
        <v>4.423236940298505</v>
      </c>
      <c r="Q60" s="34">
        <f t="shared" si="10"/>
        <v>4.423236940298505</v>
      </c>
      <c r="R60" s="35">
        <f t="shared" si="11"/>
        <v>0</v>
      </c>
      <c r="S60" s="36">
        <f t="shared" si="12"/>
        <v>4.423236940298505</v>
      </c>
    </row>
    <row r="61" spans="1:22" ht="18.75">
      <c r="A61" s="13">
        <v>223</v>
      </c>
      <c r="B61" s="13">
        <v>784792167</v>
      </c>
      <c r="C61" s="222" t="s">
        <v>434</v>
      </c>
      <c r="D61" s="222"/>
      <c r="E61" s="16">
        <v>3</v>
      </c>
      <c r="F61" s="16">
        <v>1</v>
      </c>
      <c r="G61" s="374">
        <v>0</v>
      </c>
      <c r="H61" s="374">
        <v>0</v>
      </c>
      <c r="I61" s="374">
        <v>0</v>
      </c>
      <c r="J61" s="23" t="s">
        <v>175</v>
      </c>
      <c r="K61" s="18">
        <f t="shared" si="7"/>
        <v>3.5</v>
      </c>
      <c r="L61" s="16">
        <f t="shared" si="13"/>
        <v>1.2</v>
      </c>
      <c r="M61" s="16">
        <f t="shared" si="8"/>
        <v>0</v>
      </c>
      <c r="N61" s="16">
        <v>0</v>
      </c>
      <c r="O61" s="16">
        <f t="shared" si="9"/>
        <v>4.7</v>
      </c>
      <c r="P61" s="33">
        <v>-0.34999999999999964</v>
      </c>
      <c r="Q61" s="34">
        <f t="shared" si="10"/>
        <v>4.3500000000000005</v>
      </c>
      <c r="R61" s="35">
        <f t="shared" si="11"/>
        <v>7.5</v>
      </c>
      <c r="S61" s="36">
        <f t="shared" si="12"/>
        <v>-3.1499999999999995</v>
      </c>
    </row>
    <row r="62" spans="1:22" ht="18.75">
      <c r="A62" s="13">
        <v>172</v>
      </c>
      <c r="B62" s="13">
        <v>724061220</v>
      </c>
      <c r="C62" s="222" t="s">
        <v>371</v>
      </c>
      <c r="D62" s="222" t="s">
        <v>330</v>
      </c>
      <c r="E62" s="16">
        <v>3</v>
      </c>
      <c r="F62" s="16">
        <v>1</v>
      </c>
      <c r="G62" s="374">
        <v>0</v>
      </c>
      <c r="H62" s="374">
        <v>0</v>
      </c>
      <c r="I62" s="374">
        <v>0</v>
      </c>
      <c r="J62" s="23" t="s">
        <v>175</v>
      </c>
      <c r="K62" s="18">
        <f t="shared" si="7"/>
        <v>3.5</v>
      </c>
      <c r="L62" s="16">
        <f t="shared" si="13"/>
        <v>1.2</v>
      </c>
      <c r="M62" s="16">
        <f t="shared" si="8"/>
        <v>0</v>
      </c>
      <c r="N62" s="16">
        <v>0</v>
      </c>
      <c r="O62" s="16">
        <f t="shared" si="9"/>
        <v>4.7</v>
      </c>
      <c r="P62" s="33">
        <v>-0.64999999999999947</v>
      </c>
      <c r="Q62" s="34">
        <f t="shared" si="10"/>
        <v>4.0500000000000007</v>
      </c>
      <c r="R62" s="35">
        <f t="shared" si="11"/>
        <v>7.5</v>
      </c>
      <c r="S62" s="36">
        <f t="shared" si="12"/>
        <v>-3.4499999999999993</v>
      </c>
    </row>
    <row r="63" spans="1:22" ht="18.75">
      <c r="A63" s="13">
        <v>191</v>
      </c>
      <c r="B63" s="13">
        <v>1037173857</v>
      </c>
      <c r="C63" s="222" t="s">
        <v>382</v>
      </c>
      <c r="D63" s="334"/>
      <c r="E63" s="16">
        <v>0</v>
      </c>
      <c r="F63" s="16">
        <v>0</v>
      </c>
      <c r="G63" s="374">
        <v>0</v>
      </c>
      <c r="H63" s="374">
        <v>0</v>
      </c>
      <c r="I63" s="374">
        <v>0</v>
      </c>
      <c r="J63" s="57" t="s">
        <v>187</v>
      </c>
      <c r="K63" s="18">
        <f t="shared" si="7"/>
        <v>0</v>
      </c>
      <c r="L63" s="16">
        <f t="shared" si="13"/>
        <v>0</v>
      </c>
      <c r="M63" s="16">
        <f t="shared" si="8"/>
        <v>0</v>
      </c>
      <c r="N63" s="16">
        <v>0</v>
      </c>
      <c r="O63" s="16">
        <f t="shared" si="9"/>
        <v>0</v>
      </c>
      <c r="P63" s="33">
        <v>3.837499999999995</v>
      </c>
      <c r="Q63" s="34">
        <f t="shared" si="10"/>
        <v>3.837499999999995</v>
      </c>
      <c r="R63" s="35">
        <f t="shared" si="11"/>
        <v>0</v>
      </c>
      <c r="S63" s="36">
        <f t="shared" si="12"/>
        <v>3.837499999999995</v>
      </c>
    </row>
    <row r="64" spans="1:22" ht="20.25">
      <c r="A64" s="13">
        <v>229</v>
      </c>
      <c r="B64" s="13">
        <v>1598972736</v>
      </c>
      <c r="C64" s="222" t="s">
        <v>448</v>
      </c>
      <c r="D64" s="222"/>
      <c r="E64" s="16">
        <v>2</v>
      </c>
      <c r="F64" s="16">
        <v>1</v>
      </c>
      <c r="G64" s="374">
        <v>1</v>
      </c>
      <c r="H64" s="374">
        <v>0</v>
      </c>
      <c r="I64" s="374">
        <v>0</v>
      </c>
      <c r="J64" s="23" t="s">
        <v>175</v>
      </c>
      <c r="K64" s="18">
        <f t="shared" si="7"/>
        <v>2</v>
      </c>
      <c r="L64" s="16">
        <f t="shared" si="13"/>
        <v>1.2</v>
      </c>
      <c r="M64" s="16">
        <f t="shared" si="8"/>
        <v>0.4</v>
      </c>
      <c r="N64" s="16">
        <v>0</v>
      </c>
      <c r="O64" s="16">
        <f t="shared" si="9"/>
        <v>3.6</v>
      </c>
      <c r="P64" s="33">
        <v>0.14708955223880071</v>
      </c>
      <c r="Q64" s="34">
        <f t="shared" si="10"/>
        <v>3.7470895522388008</v>
      </c>
      <c r="R64" s="35">
        <f t="shared" si="11"/>
        <v>7.5</v>
      </c>
      <c r="S64" s="36">
        <f t="shared" si="12"/>
        <v>-3.7529104477611992</v>
      </c>
    </row>
    <row r="65" spans="1:22" ht="18.75">
      <c r="A65" s="13">
        <v>197</v>
      </c>
      <c r="B65" s="13">
        <v>2012003193</v>
      </c>
      <c r="C65" s="222" t="s">
        <v>388</v>
      </c>
      <c r="D65" s="334"/>
      <c r="E65" s="16">
        <v>0</v>
      </c>
      <c r="F65" s="16">
        <v>0</v>
      </c>
      <c r="G65" s="374">
        <v>0</v>
      </c>
      <c r="H65" s="374">
        <v>0</v>
      </c>
      <c r="I65" s="374">
        <v>0</v>
      </c>
      <c r="J65" s="57" t="s">
        <v>187</v>
      </c>
      <c r="K65" s="18">
        <f t="shared" si="7"/>
        <v>0</v>
      </c>
      <c r="L65" s="16">
        <f t="shared" si="13"/>
        <v>0</v>
      </c>
      <c r="M65" s="16">
        <f t="shared" si="8"/>
        <v>0</v>
      </c>
      <c r="N65" s="16">
        <v>0</v>
      </c>
      <c r="O65" s="16">
        <f t="shared" si="9"/>
        <v>0</v>
      </c>
      <c r="P65" s="33">
        <v>3.5999999999999979</v>
      </c>
      <c r="Q65" s="34">
        <f t="shared" si="10"/>
        <v>3.5999999999999979</v>
      </c>
      <c r="R65" s="35">
        <f t="shared" si="11"/>
        <v>0</v>
      </c>
      <c r="S65" s="36">
        <f t="shared" si="12"/>
        <v>3.5999999999999979</v>
      </c>
    </row>
    <row r="66" spans="1:22" ht="18.75">
      <c r="A66" s="14">
        <v>33</v>
      </c>
      <c r="B66" s="13">
        <v>1006436515</v>
      </c>
      <c r="C66" s="222" t="s">
        <v>355</v>
      </c>
      <c r="D66" s="222" t="s">
        <v>79</v>
      </c>
      <c r="E66" s="16">
        <v>0</v>
      </c>
      <c r="F66" s="16">
        <v>0</v>
      </c>
      <c r="G66" s="374">
        <v>0</v>
      </c>
      <c r="H66" s="374">
        <v>0</v>
      </c>
      <c r="I66" s="374">
        <v>0</v>
      </c>
      <c r="J66" s="57" t="s">
        <v>187</v>
      </c>
      <c r="K66" s="18">
        <f t="shared" si="7"/>
        <v>0</v>
      </c>
      <c r="L66" s="16">
        <f t="shared" si="13"/>
        <v>0</v>
      </c>
      <c r="M66" s="16">
        <f t="shared" si="8"/>
        <v>0</v>
      </c>
      <c r="N66" s="16">
        <v>0</v>
      </c>
      <c r="O66" s="16">
        <f t="shared" si="9"/>
        <v>0</v>
      </c>
      <c r="P66" s="33">
        <v>3.45</v>
      </c>
      <c r="Q66" s="34">
        <f t="shared" si="10"/>
        <v>3.45</v>
      </c>
      <c r="R66" s="35">
        <f t="shared" si="11"/>
        <v>0</v>
      </c>
      <c r="S66" s="36">
        <f t="shared" si="12"/>
        <v>3.45</v>
      </c>
      <c r="T66" s="64"/>
      <c r="U66" s="64"/>
    </row>
    <row r="67" spans="1:22" ht="18.75">
      <c r="A67" s="13">
        <v>228</v>
      </c>
      <c r="B67" s="13">
        <v>1287481910</v>
      </c>
      <c r="C67" s="222" t="s">
        <v>447</v>
      </c>
      <c r="D67" s="222"/>
      <c r="E67" s="16">
        <v>2</v>
      </c>
      <c r="F67" s="16">
        <v>0</v>
      </c>
      <c r="G67" s="374">
        <v>0</v>
      </c>
      <c r="H67" s="374">
        <v>0</v>
      </c>
      <c r="I67" s="374">
        <v>0</v>
      </c>
      <c r="J67" s="23" t="s">
        <v>175</v>
      </c>
      <c r="K67" s="18">
        <f t="shared" si="7"/>
        <v>2</v>
      </c>
      <c r="L67" s="16">
        <f t="shared" si="13"/>
        <v>0</v>
      </c>
      <c r="M67" s="16">
        <f t="shared" si="8"/>
        <v>0</v>
      </c>
      <c r="N67" s="16">
        <v>0</v>
      </c>
      <c r="O67" s="16">
        <f t="shared" si="9"/>
        <v>2</v>
      </c>
      <c r="P67" s="33">
        <v>1.3500000000000005</v>
      </c>
      <c r="Q67" s="34">
        <f t="shared" si="10"/>
        <v>3.3500000000000005</v>
      </c>
      <c r="R67" s="35">
        <f t="shared" si="11"/>
        <v>7.5</v>
      </c>
      <c r="S67" s="36">
        <f t="shared" si="12"/>
        <v>-4.1499999999999995</v>
      </c>
    </row>
    <row r="68" spans="1:22" ht="18.75">
      <c r="A68" s="13">
        <v>143</v>
      </c>
      <c r="B68" s="13">
        <v>1963007427</v>
      </c>
      <c r="C68" s="222" t="s">
        <v>367</v>
      </c>
      <c r="D68" s="222" t="s">
        <v>270</v>
      </c>
      <c r="E68" s="16">
        <v>0</v>
      </c>
      <c r="F68" s="16">
        <v>0</v>
      </c>
      <c r="G68" s="374">
        <v>0</v>
      </c>
      <c r="H68" s="374">
        <v>0</v>
      </c>
      <c r="I68" s="374">
        <v>0</v>
      </c>
      <c r="J68" s="57" t="s">
        <v>187</v>
      </c>
      <c r="K68" s="18">
        <f t="shared" si="7"/>
        <v>0</v>
      </c>
      <c r="L68" s="16">
        <f t="shared" si="13"/>
        <v>0</v>
      </c>
      <c r="M68" s="16">
        <f t="shared" si="8"/>
        <v>0</v>
      </c>
      <c r="N68" s="16">
        <v>0</v>
      </c>
      <c r="O68" s="16">
        <f t="shared" si="9"/>
        <v>0</v>
      </c>
      <c r="P68" s="33">
        <v>3.3374999999999995</v>
      </c>
      <c r="Q68" s="34">
        <f t="shared" si="10"/>
        <v>3.3374999999999995</v>
      </c>
      <c r="R68" s="35">
        <f t="shared" si="11"/>
        <v>0</v>
      </c>
      <c r="S68" s="36">
        <f t="shared" si="12"/>
        <v>3.3374999999999995</v>
      </c>
      <c r="T68" s="64"/>
      <c r="U68" s="64"/>
      <c r="V68" s="67"/>
    </row>
    <row r="69" spans="1:22" ht="18.75">
      <c r="A69" s="13">
        <v>233</v>
      </c>
      <c r="C69" s="222" t="s">
        <v>452</v>
      </c>
      <c r="E69" s="16">
        <v>2</v>
      </c>
      <c r="F69" s="16">
        <v>1</v>
      </c>
      <c r="G69" s="374">
        <v>0</v>
      </c>
      <c r="H69" s="374">
        <v>0</v>
      </c>
      <c r="I69" s="374">
        <v>0</v>
      </c>
      <c r="J69" s="23" t="s">
        <v>175</v>
      </c>
      <c r="K69" s="18">
        <f t="shared" ref="K69:K99" si="14">E69+IF(E69&gt;2,(E69-2)*0.5,0)</f>
        <v>2</v>
      </c>
      <c r="L69" s="16">
        <f t="shared" si="13"/>
        <v>1.2</v>
      </c>
      <c r="M69" s="16">
        <f t="shared" ref="M69:M99" si="15">SUM(G69:I69)*$X$18</f>
        <v>0</v>
      </c>
      <c r="N69" s="16">
        <v>0</v>
      </c>
      <c r="O69" s="16">
        <f t="shared" ref="O69:O99" si="16">SUM(L69+K69+N69+M69)</f>
        <v>3.2</v>
      </c>
      <c r="P69" s="33">
        <v>-0.875</v>
      </c>
      <c r="Q69" s="34">
        <f t="shared" ref="Q69:Q99" si="17">O69+P69</f>
        <v>2.3250000000000002</v>
      </c>
      <c r="R69" s="35">
        <f t="shared" ref="R69:R99" si="18">VLOOKUP(J69,$W$3:$X$10,2,FALSE)</f>
        <v>7.5</v>
      </c>
      <c r="S69" s="36">
        <f t="shared" ref="S69:S99" si="19">Q69-R69</f>
        <v>-5.1749999999999998</v>
      </c>
    </row>
    <row r="70" spans="1:22" ht="18.75">
      <c r="A70" s="13">
        <v>192</v>
      </c>
      <c r="B70" s="13">
        <v>1725281178</v>
      </c>
      <c r="C70" s="222" t="s">
        <v>383</v>
      </c>
      <c r="D70" s="334"/>
      <c r="E70" s="16">
        <v>1</v>
      </c>
      <c r="F70" s="16">
        <v>1</v>
      </c>
      <c r="G70" s="374">
        <v>0</v>
      </c>
      <c r="H70" s="374">
        <v>0</v>
      </c>
      <c r="I70" s="374">
        <v>0</v>
      </c>
      <c r="J70" s="23" t="s">
        <v>175</v>
      </c>
      <c r="K70" s="18">
        <f t="shared" si="14"/>
        <v>1</v>
      </c>
      <c r="L70" s="16">
        <f t="shared" si="13"/>
        <v>1.2</v>
      </c>
      <c r="M70" s="16">
        <f t="shared" si="15"/>
        <v>0</v>
      </c>
      <c r="N70" s="16">
        <v>0</v>
      </c>
      <c r="O70" s="16">
        <f t="shared" si="16"/>
        <v>2.2000000000000002</v>
      </c>
      <c r="P70" s="33">
        <v>0.11249999999999405</v>
      </c>
      <c r="Q70" s="34">
        <f t="shared" si="17"/>
        <v>2.3124999999999942</v>
      </c>
      <c r="R70" s="35">
        <f t="shared" si="18"/>
        <v>7.5</v>
      </c>
      <c r="S70" s="36">
        <f t="shared" si="19"/>
        <v>-5.1875000000000053</v>
      </c>
    </row>
    <row r="71" spans="1:22" ht="18.75">
      <c r="A71" s="13">
        <v>207</v>
      </c>
      <c r="B71" s="13">
        <v>721273803</v>
      </c>
      <c r="C71" s="226" t="s">
        <v>399</v>
      </c>
      <c r="D71" s="334"/>
      <c r="E71" s="16">
        <v>0</v>
      </c>
      <c r="F71" s="16">
        <v>0</v>
      </c>
      <c r="G71" s="374">
        <v>0</v>
      </c>
      <c r="H71" s="374">
        <v>0</v>
      </c>
      <c r="I71" s="374">
        <v>0</v>
      </c>
      <c r="J71" s="57" t="s">
        <v>187</v>
      </c>
      <c r="K71" s="18">
        <f t="shared" si="14"/>
        <v>0</v>
      </c>
      <c r="L71" s="16">
        <f t="shared" si="13"/>
        <v>0</v>
      </c>
      <c r="M71" s="16">
        <f t="shared" si="15"/>
        <v>0</v>
      </c>
      <c r="N71" s="16">
        <v>0</v>
      </c>
      <c r="O71" s="16">
        <f t="shared" si="16"/>
        <v>0</v>
      </c>
      <c r="P71" s="33">
        <v>1.425</v>
      </c>
      <c r="Q71" s="34">
        <f t="shared" si="17"/>
        <v>1.425</v>
      </c>
      <c r="R71" s="35">
        <f t="shared" si="18"/>
        <v>0</v>
      </c>
      <c r="S71" s="36">
        <f t="shared" si="19"/>
        <v>1.425</v>
      </c>
    </row>
    <row r="72" spans="1:22" ht="18.75">
      <c r="A72" s="14">
        <v>231</v>
      </c>
      <c r="B72" s="13">
        <v>1725915293</v>
      </c>
      <c r="C72" s="222" t="s">
        <v>450</v>
      </c>
      <c r="E72" s="16">
        <v>3</v>
      </c>
      <c r="F72" s="16">
        <v>1</v>
      </c>
      <c r="G72" s="374">
        <v>0</v>
      </c>
      <c r="H72" s="374">
        <v>0</v>
      </c>
      <c r="I72" s="374">
        <v>0</v>
      </c>
      <c r="J72" s="23" t="s">
        <v>175</v>
      </c>
      <c r="K72" s="18">
        <f t="shared" si="14"/>
        <v>3.5</v>
      </c>
      <c r="L72" s="16">
        <f t="shared" si="13"/>
        <v>1.2</v>
      </c>
      <c r="M72" s="16">
        <f t="shared" si="15"/>
        <v>0</v>
      </c>
      <c r="N72" s="16">
        <v>0</v>
      </c>
      <c r="O72" s="16">
        <f t="shared" si="16"/>
        <v>4.7</v>
      </c>
      <c r="P72" s="33">
        <v>-3.6749999999999998</v>
      </c>
      <c r="Q72" s="34">
        <f t="shared" si="17"/>
        <v>1.0250000000000004</v>
      </c>
      <c r="R72" s="35">
        <f t="shared" si="18"/>
        <v>7.5</v>
      </c>
      <c r="S72" s="36">
        <f t="shared" si="19"/>
        <v>-6.4749999999999996</v>
      </c>
    </row>
    <row r="73" spans="1:22" ht="18.75">
      <c r="A73" s="13">
        <v>204</v>
      </c>
      <c r="B73" s="13">
        <v>1449474852</v>
      </c>
      <c r="C73" s="222" t="s">
        <v>394</v>
      </c>
      <c r="D73" s="334"/>
      <c r="E73" s="16">
        <v>0</v>
      </c>
      <c r="F73" s="16">
        <v>0</v>
      </c>
      <c r="G73" s="374">
        <v>0</v>
      </c>
      <c r="H73" s="374">
        <v>0</v>
      </c>
      <c r="I73" s="374">
        <v>0</v>
      </c>
      <c r="J73" s="57" t="s">
        <v>187</v>
      </c>
      <c r="K73" s="18">
        <f t="shared" si="14"/>
        <v>0</v>
      </c>
      <c r="L73" s="16">
        <f t="shared" si="13"/>
        <v>0</v>
      </c>
      <c r="M73" s="16">
        <f t="shared" si="15"/>
        <v>0</v>
      </c>
      <c r="N73" s="16">
        <v>0</v>
      </c>
      <c r="O73" s="16">
        <f t="shared" si="16"/>
        <v>0</v>
      </c>
      <c r="P73" s="33">
        <v>1</v>
      </c>
      <c r="Q73" s="34">
        <f t="shared" si="17"/>
        <v>1</v>
      </c>
      <c r="R73" s="35">
        <f t="shared" si="18"/>
        <v>0</v>
      </c>
      <c r="S73" s="36">
        <f t="shared" si="19"/>
        <v>1</v>
      </c>
    </row>
    <row r="74" spans="1:22" ht="18.75">
      <c r="A74" s="14">
        <v>122</v>
      </c>
      <c r="B74" s="13">
        <v>1940099728</v>
      </c>
      <c r="C74" s="223" t="s">
        <v>228</v>
      </c>
      <c r="D74" s="224"/>
      <c r="E74" s="16">
        <v>0</v>
      </c>
      <c r="F74" s="16">
        <v>0</v>
      </c>
      <c r="G74" s="374">
        <v>0</v>
      </c>
      <c r="H74" s="374">
        <v>0</v>
      </c>
      <c r="I74" s="374">
        <v>0</v>
      </c>
      <c r="J74" s="57" t="s">
        <v>187</v>
      </c>
      <c r="K74" s="18">
        <f t="shared" si="14"/>
        <v>0</v>
      </c>
      <c r="L74" s="16">
        <f t="shared" ref="L74:L99" si="20">F74*$X$14</f>
        <v>0</v>
      </c>
      <c r="M74" s="16">
        <f t="shared" si="15"/>
        <v>0</v>
      </c>
      <c r="N74" s="16">
        <v>0</v>
      </c>
      <c r="O74" s="16">
        <f t="shared" si="16"/>
        <v>0</v>
      </c>
      <c r="P74" s="33">
        <v>0.4</v>
      </c>
      <c r="Q74" s="34">
        <f t="shared" si="17"/>
        <v>0.4</v>
      </c>
      <c r="R74" s="35">
        <f t="shared" si="18"/>
        <v>0</v>
      </c>
      <c r="S74" s="36">
        <f t="shared" si="19"/>
        <v>0.4</v>
      </c>
      <c r="T74" s="64"/>
      <c r="U74" s="64"/>
      <c r="V74" s="67"/>
    </row>
    <row r="75" spans="1:22" ht="18.75">
      <c r="A75" s="14">
        <v>5</v>
      </c>
      <c r="B75" s="13">
        <v>1044399218</v>
      </c>
      <c r="C75" s="222" t="s">
        <v>352</v>
      </c>
      <c r="D75" s="222" t="s">
        <v>39</v>
      </c>
      <c r="E75" s="16">
        <v>0</v>
      </c>
      <c r="F75" s="16">
        <v>0</v>
      </c>
      <c r="G75" s="374">
        <v>0</v>
      </c>
      <c r="H75" s="374">
        <v>0</v>
      </c>
      <c r="I75" s="374">
        <v>0</v>
      </c>
      <c r="J75" s="57" t="s">
        <v>187</v>
      </c>
      <c r="K75" s="18">
        <f t="shared" si="14"/>
        <v>0</v>
      </c>
      <c r="L75" s="16">
        <f t="shared" si="20"/>
        <v>0</v>
      </c>
      <c r="M75" s="16">
        <f t="shared" si="15"/>
        <v>0</v>
      </c>
      <c r="N75" s="16">
        <v>0</v>
      </c>
      <c r="O75" s="16">
        <f t="shared" si="16"/>
        <v>0</v>
      </c>
      <c r="P75" s="33">
        <v>0.22499999999999343</v>
      </c>
      <c r="Q75" s="34">
        <f t="shared" si="17"/>
        <v>0.22499999999999343</v>
      </c>
      <c r="R75" s="35">
        <f t="shared" si="18"/>
        <v>0</v>
      </c>
      <c r="S75" s="36">
        <f t="shared" si="19"/>
        <v>0.22499999999999343</v>
      </c>
      <c r="T75" s="64"/>
      <c r="U75" s="64"/>
      <c r="V75" s="64"/>
    </row>
    <row r="76" spans="1:22" ht="18.75">
      <c r="A76" s="14">
        <v>34</v>
      </c>
      <c r="B76" s="13">
        <v>2021794494</v>
      </c>
      <c r="C76" s="223" t="s">
        <v>80</v>
      </c>
      <c r="D76" s="224"/>
      <c r="E76" s="16">
        <v>0</v>
      </c>
      <c r="F76" s="16">
        <v>0</v>
      </c>
      <c r="G76" s="374">
        <v>0</v>
      </c>
      <c r="H76" s="374">
        <v>0</v>
      </c>
      <c r="I76" s="374">
        <v>0</v>
      </c>
      <c r="J76" s="57" t="s">
        <v>187</v>
      </c>
      <c r="K76" s="18">
        <f t="shared" si="14"/>
        <v>0</v>
      </c>
      <c r="L76" s="16">
        <f t="shared" si="20"/>
        <v>0</v>
      </c>
      <c r="M76" s="16">
        <f t="shared" si="15"/>
        <v>0</v>
      </c>
      <c r="N76" s="16">
        <v>0</v>
      </c>
      <c r="O76" s="16">
        <f t="shared" si="16"/>
        <v>0</v>
      </c>
      <c r="P76" s="33">
        <v>0</v>
      </c>
      <c r="Q76" s="34">
        <f t="shared" si="17"/>
        <v>0</v>
      </c>
      <c r="R76" s="35">
        <f t="shared" si="18"/>
        <v>0</v>
      </c>
      <c r="S76" s="36">
        <f t="shared" si="19"/>
        <v>0</v>
      </c>
      <c r="T76" s="64"/>
      <c r="U76" s="64"/>
      <c r="V76" s="67"/>
    </row>
    <row r="77" spans="1:22" ht="18.75">
      <c r="A77" s="13">
        <v>170</v>
      </c>
      <c r="B77" s="13">
        <v>1659068972</v>
      </c>
      <c r="C77" s="222" t="s">
        <v>320</v>
      </c>
      <c r="D77" s="334"/>
      <c r="E77" s="16">
        <v>0</v>
      </c>
      <c r="F77" s="16">
        <v>0</v>
      </c>
      <c r="G77" s="374">
        <v>0</v>
      </c>
      <c r="H77" s="374">
        <v>0</v>
      </c>
      <c r="I77" s="374">
        <v>0</v>
      </c>
      <c r="J77" s="57" t="s">
        <v>187</v>
      </c>
      <c r="K77" s="18">
        <f t="shared" si="14"/>
        <v>0</v>
      </c>
      <c r="L77" s="16">
        <f t="shared" si="20"/>
        <v>0</v>
      </c>
      <c r="M77" s="16">
        <f t="shared" si="15"/>
        <v>0</v>
      </c>
      <c r="N77" s="16">
        <v>0</v>
      </c>
      <c r="O77" s="16">
        <f t="shared" si="16"/>
        <v>0</v>
      </c>
      <c r="P77" s="33">
        <v>0</v>
      </c>
      <c r="Q77" s="34">
        <f t="shared" si="17"/>
        <v>0</v>
      </c>
      <c r="R77" s="35">
        <f t="shared" si="18"/>
        <v>0</v>
      </c>
      <c r="S77" s="36">
        <f t="shared" si="19"/>
        <v>0</v>
      </c>
    </row>
    <row r="78" spans="1:22" ht="18.75">
      <c r="A78" s="13">
        <v>118</v>
      </c>
      <c r="B78" s="13">
        <v>2018112397</v>
      </c>
      <c r="C78" s="222" t="s">
        <v>342</v>
      </c>
      <c r="D78" s="222" t="s">
        <v>290</v>
      </c>
      <c r="E78" s="16">
        <v>0</v>
      </c>
      <c r="F78" s="16">
        <v>0</v>
      </c>
      <c r="G78" s="374">
        <v>0</v>
      </c>
      <c r="H78" s="374">
        <v>0</v>
      </c>
      <c r="I78" s="374">
        <v>0</v>
      </c>
      <c r="J78" s="57" t="s">
        <v>187</v>
      </c>
      <c r="K78" s="18">
        <f t="shared" si="14"/>
        <v>0</v>
      </c>
      <c r="L78" s="16">
        <f t="shared" si="20"/>
        <v>0</v>
      </c>
      <c r="M78" s="16">
        <f t="shared" si="15"/>
        <v>0</v>
      </c>
      <c r="N78" s="16">
        <v>0</v>
      </c>
      <c r="O78" s="16">
        <f t="shared" si="16"/>
        <v>0</v>
      </c>
      <c r="P78" s="33">
        <v>0</v>
      </c>
      <c r="Q78" s="34">
        <f t="shared" si="17"/>
        <v>0</v>
      </c>
      <c r="R78" s="35">
        <f t="shared" si="18"/>
        <v>0</v>
      </c>
      <c r="S78" s="36">
        <f t="shared" si="19"/>
        <v>0</v>
      </c>
      <c r="T78" s="64"/>
      <c r="U78" s="64"/>
      <c r="V78" s="86"/>
    </row>
    <row r="79" spans="1:22" ht="18.75">
      <c r="A79" s="13">
        <v>127</v>
      </c>
      <c r="B79" s="13">
        <v>615908706</v>
      </c>
      <c r="C79" s="222" t="s">
        <v>364</v>
      </c>
      <c r="D79" s="224" t="s">
        <v>240</v>
      </c>
      <c r="E79" s="16">
        <v>0</v>
      </c>
      <c r="F79" s="16">
        <v>0</v>
      </c>
      <c r="G79" s="374">
        <v>0</v>
      </c>
      <c r="H79" s="374">
        <v>0</v>
      </c>
      <c r="I79" s="374">
        <v>0</v>
      </c>
      <c r="J79" s="57" t="s">
        <v>187</v>
      </c>
      <c r="K79" s="18">
        <f t="shared" si="14"/>
        <v>0</v>
      </c>
      <c r="L79" s="16">
        <f t="shared" si="20"/>
        <v>0</v>
      </c>
      <c r="M79" s="16">
        <f t="shared" si="15"/>
        <v>0</v>
      </c>
      <c r="N79" s="16">
        <v>0</v>
      </c>
      <c r="O79" s="16">
        <f t="shared" si="16"/>
        <v>0</v>
      </c>
      <c r="P79" s="33">
        <v>0</v>
      </c>
      <c r="Q79" s="34">
        <f t="shared" si="17"/>
        <v>0</v>
      </c>
      <c r="R79" s="35">
        <f t="shared" si="18"/>
        <v>0</v>
      </c>
      <c r="S79" s="36">
        <f t="shared" si="19"/>
        <v>0</v>
      </c>
      <c r="T79" s="64"/>
      <c r="U79" s="64"/>
      <c r="V79" s="67"/>
    </row>
    <row r="80" spans="1:22" ht="18.75">
      <c r="A80" s="13">
        <v>169</v>
      </c>
      <c r="B80" s="13">
        <v>1280938546</v>
      </c>
      <c r="C80" s="222" t="s">
        <v>370</v>
      </c>
      <c r="D80" s="335"/>
      <c r="E80" s="16">
        <v>0</v>
      </c>
      <c r="F80" s="16">
        <v>0</v>
      </c>
      <c r="G80" s="374">
        <v>0</v>
      </c>
      <c r="H80" s="374">
        <v>0</v>
      </c>
      <c r="I80" s="374">
        <v>0</v>
      </c>
      <c r="J80" s="57" t="s">
        <v>187</v>
      </c>
      <c r="K80" s="18">
        <f t="shared" si="14"/>
        <v>0</v>
      </c>
      <c r="L80" s="16">
        <f t="shared" si="20"/>
        <v>0</v>
      </c>
      <c r="M80" s="16">
        <f t="shared" si="15"/>
        <v>0</v>
      </c>
      <c r="N80" s="16">
        <v>0</v>
      </c>
      <c r="O80" s="16">
        <f t="shared" si="16"/>
        <v>0</v>
      </c>
      <c r="P80" s="33">
        <v>0</v>
      </c>
      <c r="Q80" s="34">
        <f t="shared" si="17"/>
        <v>0</v>
      </c>
      <c r="R80" s="35">
        <f t="shared" si="18"/>
        <v>0</v>
      </c>
      <c r="S80" s="36">
        <f t="shared" si="19"/>
        <v>0</v>
      </c>
    </row>
    <row r="81" spans="1:22" ht="18.75">
      <c r="A81" s="14">
        <v>1</v>
      </c>
      <c r="B81" s="13">
        <v>1782151946</v>
      </c>
      <c r="C81" s="222" t="s">
        <v>351</v>
      </c>
      <c r="D81" s="222" t="s">
        <v>26</v>
      </c>
      <c r="E81" s="16">
        <v>0</v>
      </c>
      <c r="F81" s="16">
        <v>0</v>
      </c>
      <c r="G81" s="374">
        <v>0</v>
      </c>
      <c r="H81" s="374">
        <v>0</v>
      </c>
      <c r="I81" s="374">
        <v>0</v>
      </c>
      <c r="J81" s="57" t="s">
        <v>187</v>
      </c>
      <c r="K81" s="18">
        <f t="shared" si="14"/>
        <v>0</v>
      </c>
      <c r="L81" s="16">
        <f t="shared" si="20"/>
        <v>0</v>
      </c>
      <c r="M81" s="16">
        <f t="shared" si="15"/>
        <v>0</v>
      </c>
      <c r="N81" s="16">
        <v>0</v>
      </c>
      <c r="O81" s="16">
        <f t="shared" si="16"/>
        <v>0</v>
      </c>
      <c r="P81" s="33">
        <v>0</v>
      </c>
      <c r="Q81" s="34">
        <f t="shared" si="17"/>
        <v>0</v>
      </c>
      <c r="R81" s="35">
        <f t="shared" si="18"/>
        <v>0</v>
      </c>
      <c r="S81" s="36">
        <f t="shared" si="19"/>
        <v>0</v>
      </c>
      <c r="T81" s="64"/>
      <c r="U81" s="64"/>
      <c r="V81" s="64"/>
    </row>
    <row r="82" spans="1:22" ht="18.75">
      <c r="A82" s="13">
        <v>155</v>
      </c>
      <c r="B82" s="13">
        <v>1532576874</v>
      </c>
      <c r="C82" s="222" t="s">
        <v>368</v>
      </c>
      <c r="D82" s="222" t="s">
        <v>283</v>
      </c>
      <c r="E82" s="16">
        <v>0</v>
      </c>
      <c r="F82" s="16">
        <v>0</v>
      </c>
      <c r="G82" s="374">
        <v>0</v>
      </c>
      <c r="H82" s="374">
        <v>0</v>
      </c>
      <c r="I82" s="374">
        <v>0</v>
      </c>
      <c r="J82" s="57" t="s">
        <v>187</v>
      </c>
      <c r="K82" s="18">
        <f t="shared" si="14"/>
        <v>0</v>
      </c>
      <c r="L82" s="16">
        <f t="shared" si="20"/>
        <v>0</v>
      </c>
      <c r="M82" s="16">
        <f t="shared" si="15"/>
        <v>0</v>
      </c>
      <c r="N82" s="16">
        <v>0</v>
      </c>
      <c r="O82" s="16">
        <f t="shared" si="16"/>
        <v>0</v>
      </c>
      <c r="P82" s="33">
        <v>0</v>
      </c>
      <c r="Q82" s="34">
        <f t="shared" si="17"/>
        <v>0</v>
      </c>
      <c r="R82" s="35">
        <f t="shared" si="18"/>
        <v>0</v>
      </c>
      <c r="S82" s="36">
        <f t="shared" si="19"/>
        <v>0</v>
      </c>
    </row>
    <row r="83" spans="1:22" ht="18.75">
      <c r="A83" s="14">
        <v>43</v>
      </c>
      <c r="B83" s="13">
        <v>1853818182</v>
      </c>
      <c r="C83" s="223" t="s">
        <v>356</v>
      </c>
      <c r="D83" s="222" t="s">
        <v>89</v>
      </c>
      <c r="E83" s="16">
        <v>0</v>
      </c>
      <c r="F83" s="16">
        <v>0</v>
      </c>
      <c r="G83" s="374">
        <v>0</v>
      </c>
      <c r="H83" s="374">
        <v>0</v>
      </c>
      <c r="I83" s="374">
        <v>0</v>
      </c>
      <c r="J83" s="57" t="s">
        <v>187</v>
      </c>
      <c r="K83" s="18">
        <f t="shared" si="14"/>
        <v>0</v>
      </c>
      <c r="L83" s="16">
        <f t="shared" si="20"/>
        <v>0</v>
      </c>
      <c r="M83" s="16">
        <f t="shared" si="15"/>
        <v>0</v>
      </c>
      <c r="N83" s="16">
        <v>0</v>
      </c>
      <c r="O83" s="16">
        <f t="shared" si="16"/>
        <v>0</v>
      </c>
      <c r="P83" s="33">
        <v>0</v>
      </c>
      <c r="Q83" s="34">
        <f t="shared" si="17"/>
        <v>0</v>
      </c>
      <c r="R83" s="35">
        <f t="shared" si="18"/>
        <v>0</v>
      </c>
      <c r="S83" s="36">
        <f t="shared" si="19"/>
        <v>0</v>
      </c>
      <c r="T83" s="64"/>
      <c r="U83" s="64"/>
    </row>
    <row r="84" spans="1:22" ht="18.75">
      <c r="A84" s="14">
        <v>53</v>
      </c>
      <c r="B84" s="13">
        <v>500959924</v>
      </c>
      <c r="C84" s="222" t="s">
        <v>359</v>
      </c>
      <c r="D84" s="224" t="s">
        <v>99</v>
      </c>
      <c r="E84" s="16">
        <v>0</v>
      </c>
      <c r="F84" s="16">
        <v>0</v>
      </c>
      <c r="G84" s="374">
        <v>0</v>
      </c>
      <c r="H84" s="374">
        <v>0</v>
      </c>
      <c r="I84" s="374">
        <v>0</v>
      </c>
      <c r="J84" s="57" t="s">
        <v>187</v>
      </c>
      <c r="K84" s="18">
        <f t="shared" si="14"/>
        <v>0</v>
      </c>
      <c r="L84" s="16">
        <f t="shared" si="20"/>
        <v>0</v>
      </c>
      <c r="M84" s="16">
        <f t="shared" si="15"/>
        <v>0</v>
      </c>
      <c r="N84" s="16">
        <v>0</v>
      </c>
      <c r="O84" s="16">
        <f t="shared" si="16"/>
        <v>0</v>
      </c>
      <c r="P84" s="33">
        <v>0</v>
      </c>
      <c r="Q84" s="34">
        <f t="shared" si="17"/>
        <v>0</v>
      </c>
      <c r="R84" s="35">
        <f t="shared" si="18"/>
        <v>0</v>
      </c>
      <c r="S84" s="36">
        <f t="shared" si="19"/>
        <v>0</v>
      </c>
      <c r="T84" s="64"/>
      <c r="U84" s="64"/>
      <c r="V84" s="64"/>
    </row>
    <row r="85" spans="1:22" ht="18.75">
      <c r="A85" s="13">
        <v>164</v>
      </c>
      <c r="B85" s="13">
        <v>1005320430</v>
      </c>
      <c r="C85" s="222" t="s">
        <v>294</v>
      </c>
      <c r="D85" s="335"/>
      <c r="E85" s="16">
        <v>0</v>
      </c>
      <c r="F85" s="16">
        <v>0</v>
      </c>
      <c r="G85" s="374">
        <v>0</v>
      </c>
      <c r="H85" s="374">
        <v>0</v>
      </c>
      <c r="I85" s="374">
        <v>0</v>
      </c>
      <c r="J85" s="57" t="s">
        <v>187</v>
      </c>
      <c r="K85" s="18">
        <f t="shared" si="14"/>
        <v>0</v>
      </c>
      <c r="L85" s="16">
        <f t="shared" si="20"/>
        <v>0</v>
      </c>
      <c r="M85" s="16">
        <f t="shared" si="15"/>
        <v>0</v>
      </c>
      <c r="N85" s="16">
        <v>0</v>
      </c>
      <c r="O85" s="16">
        <f t="shared" si="16"/>
        <v>0</v>
      </c>
      <c r="P85" s="33">
        <v>0</v>
      </c>
      <c r="Q85" s="34">
        <f t="shared" si="17"/>
        <v>0</v>
      </c>
      <c r="R85" s="35">
        <f t="shared" si="18"/>
        <v>0</v>
      </c>
      <c r="S85" s="36">
        <f t="shared" si="19"/>
        <v>0</v>
      </c>
    </row>
    <row r="86" spans="1:22" ht="18.75">
      <c r="A86" s="13">
        <v>181</v>
      </c>
      <c r="B86" s="13">
        <v>1467442697</v>
      </c>
      <c r="C86" s="222" t="s">
        <v>341</v>
      </c>
      <c r="D86" s="334"/>
      <c r="E86" s="16">
        <v>0</v>
      </c>
      <c r="F86" s="16">
        <v>0</v>
      </c>
      <c r="G86" s="374">
        <v>0</v>
      </c>
      <c r="H86" s="374">
        <v>0</v>
      </c>
      <c r="I86" s="374">
        <v>0</v>
      </c>
      <c r="J86" s="57" t="s">
        <v>187</v>
      </c>
      <c r="K86" s="18">
        <f t="shared" si="14"/>
        <v>0</v>
      </c>
      <c r="L86" s="16">
        <f t="shared" si="20"/>
        <v>0</v>
      </c>
      <c r="M86" s="16">
        <f t="shared" si="15"/>
        <v>0</v>
      </c>
      <c r="N86" s="16">
        <v>0</v>
      </c>
      <c r="O86" s="16">
        <f t="shared" si="16"/>
        <v>0</v>
      </c>
      <c r="P86" s="33">
        <v>0</v>
      </c>
      <c r="Q86" s="34">
        <f t="shared" si="17"/>
        <v>0</v>
      </c>
      <c r="R86" s="35">
        <f t="shared" si="18"/>
        <v>0</v>
      </c>
      <c r="S86" s="36">
        <f t="shared" si="19"/>
        <v>0</v>
      </c>
    </row>
    <row r="87" spans="1:22" ht="18.75">
      <c r="A87" s="13">
        <v>176</v>
      </c>
      <c r="B87" s="13">
        <v>128748910</v>
      </c>
      <c r="C87" s="222" t="s">
        <v>328</v>
      </c>
      <c r="D87" s="334"/>
      <c r="E87" s="16">
        <v>0</v>
      </c>
      <c r="F87" s="16">
        <v>0</v>
      </c>
      <c r="G87" s="374">
        <v>0</v>
      </c>
      <c r="H87" s="374">
        <v>0</v>
      </c>
      <c r="I87" s="374">
        <v>0</v>
      </c>
      <c r="J87" s="57" t="s">
        <v>187</v>
      </c>
      <c r="K87" s="18">
        <f t="shared" si="14"/>
        <v>0</v>
      </c>
      <c r="L87" s="16">
        <f t="shared" si="20"/>
        <v>0</v>
      </c>
      <c r="M87" s="16">
        <f t="shared" si="15"/>
        <v>0</v>
      </c>
      <c r="N87" s="16">
        <v>0</v>
      </c>
      <c r="O87" s="16">
        <f t="shared" si="16"/>
        <v>0</v>
      </c>
      <c r="P87" s="33">
        <v>0</v>
      </c>
      <c r="Q87" s="34">
        <f t="shared" si="17"/>
        <v>0</v>
      </c>
      <c r="R87" s="35">
        <f t="shared" si="18"/>
        <v>0</v>
      </c>
      <c r="S87" s="36">
        <f t="shared" si="19"/>
        <v>0</v>
      </c>
    </row>
    <row r="88" spans="1:22" ht="18.75">
      <c r="A88" s="13">
        <v>173</v>
      </c>
      <c r="B88" s="13">
        <v>1106175185</v>
      </c>
      <c r="C88" s="222" t="s">
        <v>329</v>
      </c>
      <c r="D88" s="334"/>
      <c r="E88" s="16">
        <v>0</v>
      </c>
      <c r="F88" s="16">
        <v>0</v>
      </c>
      <c r="G88" s="374">
        <v>0</v>
      </c>
      <c r="H88" s="374">
        <v>0</v>
      </c>
      <c r="I88" s="374">
        <v>0</v>
      </c>
      <c r="J88" s="57" t="s">
        <v>187</v>
      </c>
      <c r="K88" s="18">
        <f t="shared" si="14"/>
        <v>0</v>
      </c>
      <c r="L88" s="16">
        <f t="shared" si="20"/>
        <v>0</v>
      </c>
      <c r="M88" s="16">
        <f t="shared" si="15"/>
        <v>0</v>
      </c>
      <c r="N88" s="16">
        <v>0</v>
      </c>
      <c r="O88" s="16">
        <f t="shared" si="16"/>
        <v>0</v>
      </c>
      <c r="P88" s="33">
        <v>0</v>
      </c>
      <c r="Q88" s="34">
        <f t="shared" si="17"/>
        <v>0</v>
      </c>
      <c r="R88" s="35">
        <f t="shared" si="18"/>
        <v>0</v>
      </c>
      <c r="S88" s="36">
        <f t="shared" si="19"/>
        <v>0</v>
      </c>
    </row>
    <row r="89" spans="1:22" ht="18.75">
      <c r="A89" s="13">
        <v>217</v>
      </c>
      <c r="B89" s="13">
        <v>331155825</v>
      </c>
      <c r="C89" s="295" t="s">
        <v>420</v>
      </c>
      <c r="D89" s="2"/>
      <c r="E89" s="16">
        <v>3</v>
      </c>
      <c r="F89" s="16">
        <v>1</v>
      </c>
      <c r="G89" s="374">
        <v>0</v>
      </c>
      <c r="H89" s="374">
        <v>0</v>
      </c>
      <c r="I89" s="374">
        <v>0</v>
      </c>
      <c r="J89" s="23" t="s">
        <v>175</v>
      </c>
      <c r="K89" s="18">
        <f t="shared" si="14"/>
        <v>3.5</v>
      </c>
      <c r="L89" s="16">
        <f t="shared" si="20"/>
        <v>1.2</v>
      </c>
      <c r="M89" s="16">
        <f t="shared" si="15"/>
        <v>0</v>
      </c>
      <c r="N89" s="16">
        <v>0</v>
      </c>
      <c r="O89" s="16">
        <f t="shared" si="16"/>
        <v>4.7</v>
      </c>
      <c r="P89" s="33">
        <v>-4.9999999999999991</v>
      </c>
      <c r="Q89" s="34">
        <f t="shared" si="17"/>
        <v>-0.29999999999999893</v>
      </c>
      <c r="R89" s="35">
        <f t="shared" si="18"/>
        <v>7.5</v>
      </c>
      <c r="S89" s="36">
        <f t="shared" si="19"/>
        <v>-7.7999999999999989</v>
      </c>
    </row>
    <row r="90" spans="1:22" ht="18.75">
      <c r="A90" s="14">
        <v>92</v>
      </c>
      <c r="B90" s="13">
        <v>1367873925</v>
      </c>
      <c r="C90" s="222" t="s">
        <v>398</v>
      </c>
      <c r="D90" s="222" t="s">
        <v>191</v>
      </c>
      <c r="E90" s="16">
        <v>3</v>
      </c>
      <c r="F90" s="16">
        <v>1</v>
      </c>
      <c r="G90" s="374">
        <v>0</v>
      </c>
      <c r="H90" s="374">
        <v>0</v>
      </c>
      <c r="I90" s="374">
        <v>0</v>
      </c>
      <c r="J90" s="23" t="s">
        <v>175</v>
      </c>
      <c r="K90" s="18">
        <f t="shared" si="14"/>
        <v>3.5</v>
      </c>
      <c r="L90" s="16">
        <f t="shared" si="20"/>
        <v>1.2</v>
      </c>
      <c r="M90" s="16">
        <f t="shared" si="15"/>
        <v>0</v>
      </c>
      <c r="N90" s="16">
        <v>0</v>
      </c>
      <c r="O90" s="16">
        <f t="shared" si="16"/>
        <v>4.7</v>
      </c>
      <c r="P90" s="33">
        <v>-5.6499999999999986</v>
      </c>
      <c r="Q90" s="34">
        <f t="shared" si="17"/>
        <v>-0.9499999999999984</v>
      </c>
      <c r="R90" s="35">
        <f t="shared" si="18"/>
        <v>7.5</v>
      </c>
      <c r="S90" s="36">
        <f t="shared" si="19"/>
        <v>-8.4499999999999993</v>
      </c>
      <c r="T90" s="64"/>
      <c r="U90" s="64"/>
      <c r="V90" s="67"/>
    </row>
    <row r="91" spans="1:22" ht="18.75">
      <c r="A91" s="14">
        <v>230</v>
      </c>
      <c r="B91" s="13">
        <v>1076026693</v>
      </c>
      <c r="C91" s="222" t="s">
        <v>449</v>
      </c>
      <c r="E91" s="16">
        <v>2</v>
      </c>
      <c r="F91" s="16">
        <v>1</v>
      </c>
      <c r="G91" s="374">
        <v>1</v>
      </c>
      <c r="H91" s="374">
        <v>0</v>
      </c>
      <c r="I91" s="374">
        <v>0</v>
      </c>
      <c r="J91" s="23" t="s">
        <v>175</v>
      </c>
      <c r="K91" s="18">
        <f t="shared" si="14"/>
        <v>2</v>
      </c>
      <c r="L91" s="16">
        <f t="shared" si="20"/>
        <v>1.2</v>
      </c>
      <c r="M91" s="16">
        <f t="shared" si="15"/>
        <v>0.4</v>
      </c>
      <c r="N91" s="16">
        <v>0</v>
      </c>
      <c r="O91" s="16">
        <f t="shared" si="16"/>
        <v>3.6</v>
      </c>
      <c r="P91" s="33">
        <v>-5.4749999999999996</v>
      </c>
      <c r="Q91" s="34">
        <f t="shared" si="17"/>
        <v>-1.8749999999999996</v>
      </c>
      <c r="R91" s="35">
        <f t="shared" si="18"/>
        <v>7.5</v>
      </c>
      <c r="S91" s="36">
        <f t="shared" si="19"/>
        <v>-9.375</v>
      </c>
    </row>
    <row r="92" spans="1:22" ht="18.75">
      <c r="A92" s="13">
        <v>141</v>
      </c>
      <c r="B92" s="13">
        <v>1190305158</v>
      </c>
      <c r="C92" s="222" t="s">
        <v>261</v>
      </c>
      <c r="D92" s="224"/>
      <c r="E92" s="16">
        <v>2</v>
      </c>
      <c r="F92" s="16">
        <v>0</v>
      </c>
      <c r="G92" s="374">
        <v>0</v>
      </c>
      <c r="H92" s="374">
        <v>0</v>
      </c>
      <c r="I92" s="374">
        <v>0</v>
      </c>
      <c r="J92" s="23" t="s">
        <v>175</v>
      </c>
      <c r="K92" s="18">
        <f t="shared" si="14"/>
        <v>2</v>
      </c>
      <c r="L92" s="16">
        <f t="shared" si="20"/>
        <v>0</v>
      </c>
      <c r="M92" s="16">
        <f t="shared" si="15"/>
        <v>0</v>
      </c>
      <c r="N92" s="16">
        <v>0</v>
      </c>
      <c r="O92" s="16">
        <f t="shared" si="16"/>
        <v>2</v>
      </c>
      <c r="P92" s="33">
        <v>-3.9250000000000043</v>
      </c>
      <c r="Q92" s="34">
        <f t="shared" si="17"/>
        <v>-1.9250000000000043</v>
      </c>
      <c r="R92" s="35">
        <f t="shared" si="18"/>
        <v>7.5</v>
      </c>
      <c r="S92" s="36">
        <f t="shared" si="19"/>
        <v>-9.4250000000000043</v>
      </c>
      <c r="T92" s="64"/>
      <c r="U92" s="64"/>
      <c r="V92" s="67"/>
    </row>
    <row r="93" spans="1:22" ht="18.75">
      <c r="A93" s="13">
        <v>180</v>
      </c>
      <c r="B93" s="13">
        <v>24633249</v>
      </c>
      <c r="C93" s="223" t="s">
        <v>339</v>
      </c>
      <c r="D93" s="334"/>
      <c r="E93" s="16">
        <v>0</v>
      </c>
      <c r="F93" s="16">
        <v>0</v>
      </c>
      <c r="G93" s="374">
        <v>0</v>
      </c>
      <c r="H93" s="374">
        <v>0</v>
      </c>
      <c r="I93" s="374">
        <v>0</v>
      </c>
      <c r="J93" s="57" t="s">
        <v>187</v>
      </c>
      <c r="K93" s="18">
        <f t="shared" si="14"/>
        <v>0</v>
      </c>
      <c r="L93" s="16">
        <f t="shared" si="20"/>
        <v>0</v>
      </c>
      <c r="M93" s="16">
        <f t="shared" si="15"/>
        <v>0</v>
      </c>
      <c r="N93" s="16">
        <v>0</v>
      </c>
      <c r="O93" s="16">
        <f t="shared" si="16"/>
        <v>0</v>
      </c>
      <c r="P93" s="33">
        <v>-3.125</v>
      </c>
      <c r="Q93" s="34">
        <f t="shared" si="17"/>
        <v>-3.125</v>
      </c>
      <c r="R93" s="35">
        <f t="shared" si="18"/>
        <v>0</v>
      </c>
      <c r="S93" s="36">
        <f t="shared" si="19"/>
        <v>-3.125</v>
      </c>
    </row>
    <row r="94" spans="1:22" ht="18.75">
      <c r="A94" s="14">
        <v>103</v>
      </c>
      <c r="B94" s="13">
        <v>1540443440</v>
      </c>
      <c r="C94" s="223" t="s">
        <v>326</v>
      </c>
      <c r="D94" s="222" t="s">
        <v>193</v>
      </c>
      <c r="E94" s="16">
        <v>0</v>
      </c>
      <c r="F94" s="16">
        <v>0</v>
      </c>
      <c r="G94" s="374">
        <v>0</v>
      </c>
      <c r="H94" s="374">
        <v>0</v>
      </c>
      <c r="I94" s="374">
        <v>0</v>
      </c>
      <c r="J94" s="57" t="s">
        <v>187</v>
      </c>
      <c r="K94" s="18">
        <f t="shared" si="14"/>
        <v>0</v>
      </c>
      <c r="L94" s="16">
        <f t="shared" si="20"/>
        <v>0</v>
      </c>
      <c r="M94" s="16">
        <f t="shared" si="15"/>
        <v>0</v>
      </c>
      <c r="N94" s="16">
        <v>0</v>
      </c>
      <c r="O94" s="16">
        <f t="shared" si="16"/>
        <v>0</v>
      </c>
      <c r="P94" s="33">
        <v>-3.1250000000000036</v>
      </c>
      <c r="Q94" s="34">
        <f t="shared" si="17"/>
        <v>-3.1250000000000036</v>
      </c>
      <c r="R94" s="35">
        <f t="shared" si="18"/>
        <v>0</v>
      </c>
      <c r="S94" s="36">
        <f t="shared" si="19"/>
        <v>-3.1250000000000036</v>
      </c>
      <c r="T94" s="64"/>
      <c r="U94" s="64"/>
      <c r="V94" s="64"/>
    </row>
    <row r="95" spans="1:22" ht="20.25">
      <c r="A95" s="13">
        <v>186</v>
      </c>
      <c r="B95" s="13">
        <v>595953188</v>
      </c>
      <c r="C95" s="222" t="s">
        <v>453</v>
      </c>
      <c r="D95" s="222" t="s">
        <v>433</v>
      </c>
      <c r="E95" s="16">
        <v>2</v>
      </c>
      <c r="F95" s="16">
        <v>0</v>
      </c>
      <c r="G95" s="374">
        <v>0</v>
      </c>
      <c r="H95" s="374">
        <v>0</v>
      </c>
      <c r="I95" s="374">
        <v>0</v>
      </c>
      <c r="J95" s="23" t="s">
        <v>175</v>
      </c>
      <c r="K95" s="18">
        <f t="shared" si="14"/>
        <v>2</v>
      </c>
      <c r="L95" s="16">
        <f t="shared" si="20"/>
        <v>0</v>
      </c>
      <c r="M95" s="16">
        <f t="shared" si="15"/>
        <v>0</v>
      </c>
      <c r="N95" s="16">
        <v>0</v>
      </c>
      <c r="O95" s="16">
        <f t="shared" si="16"/>
        <v>2</v>
      </c>
      <c r="P95" s="33">
        <v>-5.5499999999999989</v>
      </c>
      <c r="Q95" s="34">
        <f t="shared" si="17"/>
        <v>-3.5499999999999989</v>
      </c>
      <c r="R95" s="35">
        <f t="shared" si="18"/>
        <v>7.5</v>
      </c>
      <c r="S95" s="36">
        <f t="shared" si="19"/>
        <v>-11.049999999999999</v>
      </c>
    </row>
    <row r="96" spans="1:22" ht="18.75">
      <c r="A96" s="14">
        <v>26</v>
      </c>
      <c r="B96" s="13">
        <v>1754932067</v>
      </c>
      <c r="C96" s="222" t="s">
        <v>354</v>
      </c>
      <c r="D96" s="222" t="s">
        <v>72</v>
      </c>
      <c r="E96" s="16">
        <v>2</v>
      </c>
      <c r="F96" s="16">
        <v>1</v>
      </c>
      <c r="G96" s="374">
        <v>1</v>
      </c>
      <c r="H96" s="374">
        <v>0</v>
      </c>
      <c r="I96" s="374">
        <v>0</v>
      </c>
      <c r="J96" s="23" t="s">
        <v>175</v>
      </c>
      <c r="K96" s="18">
        <f t="shared" si="14"/>
        <v>2</v>
      </c>
      <c r="L96" s="16">
        <f t="shared" si="20"/>
        <v>1.2</v>
      </c>
      <c r="M96" s="16">
        <f t="shared" si="15"/>
        <v>0.4</v>
      </c>
      <c r="N96" s="16">
        <v>0</v>
      </c>
      <c r="O96" s="16">
        <f t="shared" si="16"/>
        <v>3.6</v>
      </c>
      <c r="P96" s="33">
        <v>-7.2499999999999991</v>
      </c>
      <c r="Q96" s="34">
        <f t="shared" si="17"/>
        <v>-3.649999999999999</v>
      </c>
      <c r="R96" s="35">
        <f t="shared" si="18"/>
        <v>7.5</v>
      </c>
      <c r="S96" s="36">
        <f t="shared" si="19"/>
        <v>-11.149999999999999</v>
      </c>
      <c r="T96" s="64"/>
      <c r="U96" s="64"/>
      <c r="V96" s="64"/>
    </row>
    <row r="97" spans="1:19" ht="18.75">
      <c r="A97" s="13">
        <v>210</v>
      </c>
      <c r="B97" s="13">
        <v>1675792665</v>
      </c>
      <c r="C97" s="222" t="s">
        <v>403</v>
      </c>
      <c r="D97" s="334"/>
      <c r="E97" s="16">
        <v>2</v>
      </c>
      <c r="F97" s="16">
        <v>0</v>
      </c>
      <c r="G97" s="374">
        <v>0</v>
      </c>
      <c r="H97" s="374">
        <v>0</v>
      </c>
      <c r="I97" s="374">
        <v>0</v>
      </c>
      <c r="J97" s="23" t="s">
        <v>175</v>
      </c>
      <c r="K97" s="18">
        <f t="shared" si="14"/>
        <v>2</v>
      </c>
      <c r="L97" s="16">
        <f t="shared" si="20"/>
        <v>0</v>
      </c>
      <c r="M97" s="16">
        <f t="shared" si="15"/>
        <v>0</v>
      </c>
      <c r="N97" s="16">
        <v>0</v>
      </c>
      <c r="O97" s="16">
        <f t="shared" si="16"/>
        <v>2</v>
      </c>
      <c r="P97" s="33">
        <v>-6.7000000000000055</v>
      </c>
      <c r="Q97" s="34">
        <f t="shared" si="17"/>
        <v>-4.7000000000000055</v>
      </c>
      <c r="R97" s="35">
        <f t="shared" si="18"/>
        <v>7.5</v>
      </c>
      <c r="S97" s="36">
        <f t="shared" si="19"/>
        <v>-12.200000000000006</v>
      </c>
    </row>
    <row r="98" spans="1:19" ht="18.75">
      <c r="A98" s="13">
        <v>194</v>
      </c>
      <c r="B98" s="13">
        <v>648785109</v>
      </c>
      <c r="C98" s="222" t="s">
        <v>385</v>
      </c>
      <c r="D98" s="334"/>
      <c r="E98" s="16">
        <v>1</v>
      </c>
      <c r="F98" s="16">
        <v>0</v>
      </c>
      <c r="G98" s="374">
        <v>0</v>
      </c>
      <c r="H98" s="374">
        <v>0</v>
      </c>
      <c r="I98" s="374">
        <v>0</v>
      </c>
      <c r="J98" s="23" t="s">
        <v>175</v>
      </c>
      <c r="K98" s="18">
        <f t="shared" si="14"/>
        <v>1</v>
      </c>
      <c r="L98" s="16">
        <f t="shared" si="20"/>
        <v>0</v>
      </c>
      <c r="M98" s="16">
        <f t="shared" si="15"/>
        <v>0</v>
      </c>
      <c r="N98" s="16">
        <v>0</v>
      </c>
      <c r="O98" s="16">
        <f t="shared" si="16"/>
        <v>1</v>
      </c>
      <c r="P98" s="33">
        <v>-6.0875000000000057</v>
      </c>
      <c r="Q98" s="34">
        <f t="shared" si="17"/>
        <v>-5.0875000000000057</v>
      </c>
      <c r="R98" s="35">
        <f t="shared" si="18"/>
        <v>7.5</v>
      </c>
      <c r="S98" s="36">
        <f t="shared" si="19"/>
        <v>-12.587500000000006</v>
      </c>
    </row>
    <row r="99" spans="1:19" ht="18.75">
      <c r="A99" s="13">
        <v>203</v>
      </c>
      <c r="B99" s="13">
        <v>382695365</v>
      </c>
      <c r="C99" s="222" t="s">
        <v>393</v>
      </c>
      <c r="D99" s="334"/>
      <c r="E99" s="16">
        <v>2</v>
      </c>
      <c r="F99" s="16">
        <v>0</v>
      </c>
      <c r="G99" s="374">
        <v>0</v>
      </c>
      <c r="H99" s="374">
        <v>0</v>
      </c>
      <c r="I99" s="374">
        <v>0</v>
      </c>
      <c r="J99" s="23" t="s">
        <v>175</v>
      </c>
      <c r="K99" s="18">
        <f t="shared" si="14"/>
        <v>2</v>
      </c>
      <c r="L99" s="16">
        <f t="shared" si="20"/>
        <v>0</v>
      </c>
      <c r="M99" s="16">
        <f t="shared" si="15"/>
        <v>0</v>
      </c>
      <c r="N99" s="16">
        <v>0</v>
      </c>
      <c r="O99" s="16">
        <f t="shared" si="16"/>
        <v>2</v>
      </c>
      <c r="P99" s="33">
        <v>-12.875</v>
      </c>
      <c r="Q99" s="34">
        <f t="shared" si="17"/>
        <v>-10.875</v>
      </c>
      <c r="R99" s="35">
        <f t="shared" si="18"/>
        <v>7.5</v>
      </c>
      <c r="S99" s="36">
        <f t="shared" si="19"/>
        <v>-18.375</v>
      </c>
    </row>
  </sheetData>
  <autoFilter ref="A4:V99" xr:uid="{00000000-0009-0000-0000-00002E000000}">
    <sortState xmlns:xlrd2="http://schemas.microsoft.com/office/spreadsheetml/2017/richdata2" ref="A5:V99">
      <sortCondition descending="1" ref="Q4:Q99"/>
    </sortState>
  </autoFilter>
  <mergeCells count="5">
    <mergeCell ref="A1:S1"/>
    <mergeCell ref="A2:S2"/>
    <mergeCell ref="A3:D3"/>
    <mergeCell ref="G3:I3"/>
    <mergeCell ref="J3:S3"/>
  </mergeCells>
  <phoneticPr fontId="22" type="noConversion"/>
  <conditionalFormatting sqref="N5:N79 E5:I99">
    <cfRule type="cellIs" dxfId="49" priority="2" operator="lessThan">
      <formula>1</formula>
    </cfRule>
  </conditionalFormatting>
  <conditionalFormatting sqref="N80:N99">
    <cfRule type="cellIs" dxfId="48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1A80-5195-4005-8348-43D10D9C06E5}">
  <sheetPr codeName="Sheet76"/>
  <dimension ref="A1:AB100"/>
  <sheetViews>
    <sheetView zoomScale="85" zoomScaleNormal="85" workbookViewId="0">
      <selection activeCell="W5" sqref="W5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5.75" style="4" customWidth="1"/>
    <col min="8" max="8" width="5.875" style="4" customWidth="1"/>
    <col min="9" max="9" width="5.75" style="4" customWidth="1"/>
    <col min="10" max="10" width="20" style="4" customWidth="1"/>
    <col min="11" max="11" width="9" style="4" customWidth="1"/>
    <col min="12" max="12" width="12.125" style="4" customWidth="1"/>
    <col min="13" max="13" width="11.375" style="4" customWidth="1"/>
    <col min="14" max="14" width="10" style="4" customWidth="1"/>
    <col min="15" max="15" width="9" style="4" customWidth="1"/>
    <col min="16" max="16" width="12.875" style="4" customWidth="1"/>
    <col min="17" max="17" width="12" style="4" customWidth="1"/>
    <col min="18" max="18" width="9.25" style="4" customWidth="1"/>
    <col min="19" max="19" width="12.625" style="4" customWidth="1"/>
    <col min="20" max="22" width="11.125" style="37" customWidth="1"/>
    <col min="23" max="23" width="30.5" customWidth="1"/>
  </cols>
  <sheetData>
    <row r="1" spans="1:28" ht="36.6" customHeight="1">
      <c r="A1" s="587" t="str">
        <f>CONCATENATE("157区 活动中心",X15,"年",X16,"月",X17,"日","分包贡献明细"," 统计：一二三")</f>
        <v>157区 活动中心2021年3月6日分包贡献明细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407"/>
      <c r="U1" s="407"/>
      <c r="V1" s="407"/>
      <c r="W1" s="38" t="s">
        <v>104</v>
      </c>
      <c r="X1" s="5">
        <v>67</v>
      </c>
      <c r="Y1" s="3"/>
      <c r="Z1" s="3"/>
      <c r="AA1" s="3"/>
      <c r="AB1" s="3"/>
    </row>
    <row r="2" spans="1:28" ht="135" customHeight="1">
      <c r="A2" s="590" t="s">
        <v>441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408"/>
      <c r="U2" s="408"/>
      <c r="V2" s="408"/>
      <c r="W2" s="39" t="s">
        <v>1</v>
      </c>
      <c r="X2" s="40" t="s">
        <v>105</v>
      </c>
      <c r="Y2" s="41" t="s">
        <v>106</v>
      </c>
      <c r="Z2" s="41" t="s">
        <v>107</v>
      </c>
      <c r="AA2" s="41" t="s">
        <v>350</v>
      </c>
      <c r="AB2" s="42" t="s">
        <v>108</v>
      </c>
    </row>
    <row r="3" spans="1:28" ht="20.25">
      <c r="A3" s="584" t="s">
        <v>162</v>
      </c>
      <c r="B3" s="584"/>
      <c r="C3" s="584"/>
      <c r="D3" s="584"/>
      <c r="E3" s="409" t="s">
        <v>114</v>
      </c>
      <c r="F3" s="410" t="s">
        <v>252</v>
      </c>
      <c r="G3" s="601" t="s">
        <v>435</v>
      </c>
      <c r="H3" s="601"/>
      <c r="I3" s="601"/>
      <c r="J3" s="597" t="s">
        <v>164</v>
      </c>
      <c r="K3" s="598"/>
      <c r="L3" s="598"/>
      <c r="M3" s="598"/>
      <c r="N3" s="598"/>
      <c r="O3" s="598"/>
      <c r="P3" s="598"/>
      <c r="Q3" s="598"/>
      <c r="R3" s="598"/>
      <c r="S3" s="599"/>
      <c r="T3" s="406"/>
      <c r="U3" s="406"/>
      <c r="V3" s="406"/>
      <c r="W3" s="43" t="s">
        <v>166</v>
      </c>
      <c r="X3" s="44">
        <f>AB3/$X$13</f>
        <v>11.875</v>
      </c>
      <c r="Y3" s="39">
        <v>5</v>
      </c>
      <c r="Z3" s="39">
        <v>7</v>
      </c>
      <c r="AA3" s="39">
        <v>20</v>
      </c>
      <c r="AB3" s="39">
        <v>1900</v>
      </c>
    </row>
    <row r="4" spans="1:28" ht="40.5">
      <c r="A4" s="404" t="s">
        <v>11</v>
      </c>
      <c r="B4" s="405" t="s">
        <v>167</v>
      </c>
      <c r="C4" s="404" t="s">
        <v>12</v>
      </c>
      <c r="D4" s="404" t="s">
        <v>13</v>
      </c>
      <c r="E4" s="11" t="s">
        <v>253</v>
      </c>
      <c r="F4" s="12" t="s">
        <v>424</v>
      </c>
      <c r="G4" s="12" t="s">
        <v>436</v>
      </c>
      <c r="H4" s="12" t="s">
        <v>437</v>
      </c>
      <c r="I4" s="12" t="s">
        <v>438</v>
      </c>
      <c r="J4" s="11" t="s">
        <v>17</v>
      </c>
      <c r="K4" s="11" t="s">
        <v>168</v>
      </c>
      <c r="L4" s="12" t="s">
        <v>255</v>
      </c>
      <c r="M4" s="12" t="s">
        <v>440</v>
      </c>
      <c r="N4" s="12" t="s">
        <v>264</v>
      </c>
      <c r="O4" s="31" t="s">
        <v>170</v>
      </c>
      <c r="P4" s="405" t="s">
        <v>171</v>
      </c>
      <c r="Q4" s="32" t="s">
        <v>23</v>
      </c>
      <c r="R4" s="405" t="s">
        <v>22</v>
      </c>
      <c r="S4" s="405" t="s">
        <v>172</v>
      </c>
      <c r="T4" s="405" t="s">
        <v>115</v>
      </c>
      <c r="U4" s="405" t="s">
        <v>116</v>
      </c>
      <c r="V4" s="405" t="s">
        <v>9</v>
      </c>
      <c r="W4" s="45" t="s">
        <v>173</v>
      </c>
      <c r="X4" s="44">
        <f>AB4/$X$13</f>
        <v>9.6875</v>
      </c>
      <c r="Y4" s="39">
        <v>4</v>
      </c>
      <c r="Z4" s="39">
        <v>6</v>
      </c>
      <c r="AA4" s="39">
        <v>15</v>
      </c>
      <c r="AB4" s="39">
        <v>1550</v>
      </c>
    </row>
    <row r="5" spans="1:28" s="1" customFormat="1" ht="18.75">
      <c r="A5" s="13">
        <v>167</v>
      </c>
      <c r="B5" s="13">
        <v>1173807161</v>
      </c>
      <c r="C5" s="222" t="s">
        <v>324</v>
      </c>
      <c r="D5" s="335"/>
      <c r="E5" s="16">
        <v>0</v>
      </c>
      <c r="F5" s="16">
        <v>1</v>
      </c>
      <c r="G5" s="374">
        <v>0</v>
      </c>
      <c r="H5" s="374">
        <v>0</v>
      </c>
      <c r="I5" s="374">
        <v>0</v>
      </c>
      <c r="J5" s="57" t="s">
        <v>187</v>
      </c>
      <c r="K5" s="18">
        <f t="shared" ref="K5:K36" si="0">E5+IF(E5&gt;2,(E5-2)*0.5,0)</f>
        <v>0</v>
      </c>
      <c r="L5" s="16">
        <f t="shared" ref="L5:L18" si="1">F5*$X$14</f>
        <v>1.2</v>
      </c>
      <c r="M5" s="16">
        <f t="shared" ref="M5:M36" si="2">SUM(G5:I5)*$X$18</f>
        <v>0</v>
      </c>
      <c r="N5" s="16">
        <v>0</v>
      </c>
      <c r="O5" s="16">
        <f t="shared" ref="O5:O36" si="3">SUM(L5+K5+N5+M5)</f>
        <v>1.2</v>
      </c>
      <c r="P5" s="33">
        <v>12.349999999999991</v>
      </c>
      <c r="Q5" s="34">
        <f t="shared" ref="Q5:Q36" si="4">O5+P5</f>
        <v>13.54999999999999</v>
      </c>
      <c r="R5" s="35">
        <f t="shared" ref="R5:R36" si="5">VLOOKUP(J5,$W$3:$X$10,2,FALSE)</f>
        <v>0</v>
      </c>
      <c r="S5" s="36">
        <f t="shared" ref="S5:S36" si="6">Q5-R5</f>
        <v>13.54999999999999</v>
      </c>
      <c r="T5" s="4"/>
      <c r="U5" s="4"/>
      <c r="V5" s="4"/>
      <c r="W5" s="23" t="s">
        <v>175</v>
      </c>
      <c r="X5" s="44">
        <f>AB5/$X$13</f>
        <v>7.5</v>
      </c>
      <c r="Y5" s="46">
        <v>3</v>
      </c>
      <c r="Z5" s="46">
        <v>5</v>
      </c>
      <c r="AA5" s="46">
        <v>10</v>
      </c>
      <c r="AB5" s="46">
        <v>1200</v>
      </c>
    </row>
    <row r="6" spans="1:28" s="1" customFormat="1" ht="18.75">
      <c r="A6" s="13">
        <v>110</v>
      </c>
      <c r="B6" s="13">
        <v>1968703358</v>
      </c>
      <c r="C6" s="222" t="s">
        <v>361</v>
      </c>
      <c r="D6" s="222" t="s">
        <v>239</v>
      </c>
      <c r="E6" s="16">
        <v>0</v>
      </c>
      <c r="F6" s="16">
        <v>1</v>
      </c>
      <c r="G6" s="374">
        <v>0</v>
      </c>
      <c r="H6" s="374">
        <v>1</v>
      </c>
      <c r="I6" s="374">
        <v>0</v>
      </c>
      <c r="J6" s="57" t="s">
        <v>187</v>
      </c>
      <c r="K6" s="18">
        <f t="shared" si="0"/>
        <v>0</v>
      </c>
      <c r="L6" s="16">
        <f t="shared" si="1"/>
        <v>1.2</v>
      </c>
      <c r="M6" s="16">
        <f t="shared" si="2"/>
        <v>0.4</v>
      </c>
      <c r="N6" s="16">
        <v>0</v>
      </c>
      <c r="O6" s="16">
        <f t="shared" si="3"/>
        <v>1.6</v>
      </c>
      <c r="P6" s="33">
        <v>8.4749999999999979</v>
      </c>
      <c r="Q6" s="34">
        <f t="shared" si="4"/>
        <v>10.074999999999998</v>
      </c>
      <c r="R6" s="35">
        <f t="shared" si="5"/>
        <v>0</v>
      </c>
      <c r="S6" s="36">
        <f t="shared" si="6"/>
        <v>10.074999999999998</v>
      </c>
      <c r="T6" s="18"/>
      <c r="U6" s="18"/>
      <c r="V6" s="33"/>
      <c r="W6" s="23"/>
      <c r="X6" s="44"/>
      <c r="Y6" s="46"/>
      <c r="Z6" s="46"/>
      <c r="AA6" s="46"/>
      <c r="AB6" s="46"/>
    </row>
    <row r="7" spans="1:28" s="1" customFormat="1" ht="18.75">
      <c r="A7" s="13">
        <v>138</v>
      </c>
      <c r="B7" s="13">
        <v>1440730282</v>
      </c>
      <c r="C7" s="222" t="s">
        <v>366</v>
      </c>
      <c r="D7" s="222" t="s">
        <v>258</v>
      </c>
      <c r="E7" s="16">
        <v>0</v>
      </c>
      <c r="F7" s="16">
        <v>0</v>
      </c>
      <c r="G7" s="374">
        <v>0</v>
      </c>
      <c r="H7" s="374">
        <v>0</v>
      </c>
      <c r="I7" s="374">
        <v>0</v>
      </c>
      <c r="J7" s="57" t="s">
        <v>187</v>
      </c>
      <c r="K7" s="18">
        <f t="shared" si="0"/>
        <v>0</v>
      </c>
      <c r="L7" s="16">
        <f t="shared" si="1"/>
        <v>0</v>
      </c>
      <c r="M7" s="16">
        <f t="shared" si="2"/>
        <v>0</v>
      </c>
      <c r="N7" s="16">
        <v>0</v>
      </c>
      <c r="O7" s="16">
        <f t="shared" si="3"/>
        <v>0</v>
      </c>
      <c r="P7" s="33">
        <v>9.6000000000000014</v>
      </c>
      <c r="Q7" s="34">
        <f t="shared" si="4"/>
        <v>9.6000000000000014</v>
      </c>
      <c r="R7" s="35">
        <f t="shared" si="5"/>
        <v>0</v>
      </c>
      <c r="S7" s="36">
        <f t="shared" si="6"/>
        <v>9.6000000000000014</v>
      </c>
      <c r="T7" s="18"/>
      <c r="U7" s="18"/>
      <c r="V7" s="47"/>
      <c r="W7" s="19" t="s">
        <v>333</v>
      </c>
      <c r="X7" s="44">
        <f>AB7/$X$13</f>
        <v>8.125</v>
      </c>
      <c r="Y7" s="46">
        <v>4</v>
      </c>
      <c r="Z7" s="46">
        <v>5</v>
      </c>
      <c r="AA7" s="46"/>
      <c r="AB7" s="46">
        <v>1300</v>
      </c>
    </row>
    <row r="8" spans="1:28" s="1" customFormat="1" ht="18.75">
      <c r="A8" s="13">
        <v>219</v>
      </c>
      <c r="B8" s="13">
        <v>1128309198</v>
      </c>
      <c r="C8" s="222" t="s">
        <v>426</v>
      </c>
      <c r="D8" s="334"/>
      <c r="E8" s="16">
        <v>0</v>
      </c>
      <c r="F8" s="16">
        <v>0</v>
      </c>
      <c r="G8" s="374">
        <v>0</v>
      </c>
      <c r="H8" s="374">
        <v>0</v>
      </c>
      <c r="I8" s="374">
        <v>0</v>
      </c>
      <c r="J8" s="57" t="s">
        <v>187</v>
      </c>
      <c r="K8" s="18">
        <f t="shared" si="0"/>
        <v>0</v>
      </c>
      <c r="L8" s="16">
        <f t="shared" si="1"/>
        <v>0</v>
      </c>
      <c r="M8" s="16">
        <f t="shared" si="2"/>
        <v>0</v>
      </c>
      <c r="N8" s="16">
        <v>0</v>
      </c>
      <c r="O8" s="16">
        <f t="shared" si="3"/>
        <v>0</v>
      </c>
      <c r="P8" s="33">
        <v>9.4499999999999957</v>
      </c>
      <c r="Q8" s="34">
        <f t="shared" si="4"/>
        <v>9.4499999999999957</v>
      </c>
      <c r="R8" s="35">
        <f t="shared" si="5"/>
        <v>0</v>
      </c>
      <c r="S8" s="36">
        <f t="shared" si="6"/>
        <v>9.4499999999999957</v>
      </c>
      <c r="T8" s="4"/>
      <c r="U8" s="4"/>
      <c r="V8" s="4"/>
      <c r="W8" s="22" t="s">
        <v>334</v>
      </c>
      <c r="X8" s="44">
        <f>AB8/$X$13</f>
        <v>6.25</v>
      </c>
      <c r="Y8" s="46">
        <v>3</v>
      </c>
      <c r="Z8" s="46">
        <v>4</v>
      </c>
      <c r="AA8" s="46"/>
      <c r="AB8" s="46">
        <v>1000</v>
      </c>
    </row>
    <row r="9" spans="1:28" s="1" customFormat="1" ht="18.75">
      <c r="A9" s="13">
        <v>211</v>
      </c>
      <c r="B9" s="13">
        <v>1030769255</v>
      </c>
      <c r="C9" s="222" t="s">
        <v>404</v>
      </c>
      <c r="D9" s="334"/>
      <c r="E9" s="16">
        <v>0</v>
      </c>
      <c r="F9" s="16">
        <v>0</v>
      </c>
      <c r="G9" s="374">
        <v>0</v>
      </c>
      <c r="H9" s="374">
        <v>0</v>
      </c>
      <c r="I9" s="374">
        <v>0</v>
      </c>
      <c r="J9" s="57" t="s">
        <v>187</v>
      </c>
      <c r="K9" s="18">
        <f t="shared" si="0"/>
        <v>0</v>
      </c>
      <c r="L9" s="16">
        <f t="shared" si="1"/>
        <v>0</v>
      </c>
      <c r="M9" s="16">
        <f t="shared" si="2"/>
        <v>0</v>
      </c>
      <c r="N9" s="16">
        <v>0</v>
      </c>
      <c r="O9" s="16">
        <f t="shared" si="3"/>
        <v>0</v>
      </c>
      <c r="P9" s="33">
        <v>8.4625000000000021</v>
      </c>
      <c r="Q9" s="34">
        <f t="shared" si="4"/>
        <v>8.4625000000000021</v>
      </c>
      <c r="R9" s="35">
        <f t="shared" si="5"/>
        <v>0</v>
      </c>
      <c r="S9" s="36">
        <f t="shared" si="6"/>
        <v>8.4625000000000021</v>
      </c>
      <c r="T9" s="4"/>
      <c r="U9" s="4"/>
      <c r="V9" s="4"/>
      <c r="W9" s="23" t="s">
        <v>335</v>
      </c>
      <c r="X9" s="44">
        <f>AB9/$X$13</f>
        <v>4.375</v>
      </c>
      <c r="Y9" s="46">
        <v>2</v>
      </c>
      <c r="Z9" s="46">
        <v>3</v>
      </c>
      <c r="AA9" s="46"/>
      <c r="AB9" s="46">
        <v>700</v>
      </c>
    </row>
    <row r="10" spans="1:28" s="1" customFormat="1" ht="18.75">
      <c r="A10" s="14">
        <v>10</v>
      </c>
      <c r="B10" s="13">
        <v>2108977014</v>
      </c>
      <c r="C10" s="222" t="s">
        <v>353</v>
      </c>
      <c r="D10" s="222" t="s">
        <v>49</v>
      </c>
      <c r="E10" s="16">
        <v>4</v>
      </c>
      <c r="F10" s="16">
        <v>1</v>
      </c>
      <c r="G10" s="374">
        <v>0</v>
      </c>
      <c r="H10" s="374">
        <v>0</v>
      </c>
      <c r="I10" s="374">
        <v>1</v>
      </c>
      <c r="J10" s="19" t="s">
        <v>333</v>
      </c>
      <c r="K10" s="18">
        <f t="shared" si="0"/>
        <v>5</v>
      </c>
      <c r="L10" s="16">
        <f t="shared" si="1"/>
        <v>1.2</v>
      </c>
      <c r="M10" s="16">
        <f t="shared" si="2"/>
        <v>0.4</v>
      </c>
      <c r="N10" s="16">
        <v>0</v>
      </c>
      <c r="O10" s="16">
        <f t="shared" si="3"/>
        <v>6.6000000000000005</v>
      </c>
      <c r="P10" s="33">
        <v>1.7624999999999922</v>
      </c>
      <c r="Q10" s="34">
        <f t="shared" si="4"/>
        <v>8.3624999999999936</v>
      </c>
      <c r="R10" s="35">
        <f t="shared" si="5"/>
        <v>8.125</v>
      </c>
      <c r="S10" s="36">
        <f t="shared" si="6"/>
        <v>0.23749999999999361</v>
      </c>
      <c r="T10" s="18"/>
      <c r="U10" s="18"/>
      <c r="V10" s="18"/>
      <c r="W10" s="49" t="s">
        <v>187</v>
      </c>
      <c r="X10" s="2">
        <v>0</v>
      </c>
      <c r="Y10" s="2"/>
      <c r="Z10" s="2"/>
      <c r="AA10" s="2"/>
      <c r="AB10" s="2"/>
    </row>
    <row r="11" spans="1:28" s="1" customFormat="1" ht="18.75">
      <c r="A11" s="13">
        <v>185</v>
      </c>
      <c r="B11" s="13">
        <v>30705222</v>
      </c>
      <c r="C11" s="222" t="s">
        <v>376</v>
      </c>
      <c r="D11" s="334"/>
      <c r="E11" s="16">
        <v>4</v>
      </c>
      <c r="F11" s="16">
        <v>1</v>
      </c>
      <c r="G11" s="374">
        <v>0</v>
      </c>
      <c r="H11" s="374">
        <v>1</v>
      </c>
      <c r="I11" s="374">
        <v>0</v>
      </c>
      <c r="J11" s="19" t="s">
        <v>333</v>
      </c>
      <c r="K11" s="18">
        <f t="shared" si="0"/>
        <v>5</v>
      </c>
      <c r="L11" s="16">
        <f t="shared" si="1"/>
        <v>1.2</v>
      </c>
      <c r="M11" s="16">
        <f t="shared" si="2"/>
        <v>0.4</v>
      </c>
      <c r="N11" s="16">
        <v>0</v>
      </c>
      <c r="O11" s="16">
        <f t="shared" si="3"/>
        <v>6.6000000000000005</v>
      </c>
      <c r="P11" s="33">
        <v>1.5624999999999982</v>
      </c>
      <c r="Q11" s="34">
        <f t="shared" si="4"/>
        <v>8.1624999999999979</v>
      </c>
      <c r="R11" s="35">
        <f t="shared" si="5"/>
        <v>8.125</v>
      </c>
      <c r="S11" s="36">
        <f t="shared" si="6"/>
        <v>3.7499999999997868E-2</v>
      </c>
      <c r="T11" s="4"/>
      <c r="U11" s="4"/>
      <c r="V11" s="4"/>
      <c r="W11" s="50"/>
    </row>
    <row r="12" spans="1:28" s="1" customFormat="1" ht="18.75">
      <c r="A12" s="13">
        <v>202</v>
      </c>
      <c r="B12" s="13">
        <v>471245585</v>
      </c>
      <c r="C12" s="222" t="s">
        <v>392</v>
      </c>
      <c r="D12" s="334"/>
      <c r="E12" s="16">
        <v>4</v>
      </c>
      <c r="F12" s="16">
        <v>1</v>
      </c>
      <c r="G12" s="374">
        <v>0</v>
      </c>
      <c r="H12" s="374">
        <v>0</v>
      </c>
      <c r="I12" s="374">
        <v>0</v>
      </c>
      <c r="J12" s="19" t="s">
        <v>333</v>
      </c>
      <c r="K12" s="18">
        <f t="shared" si="0"/>
        <v>5</v>
      </c>
      <c r="L12" s="16">
        <f t="shared" si="1"/>
        <v>1.2</v>
      </c>
      <c r="M12" s="16">
        <f t="shared" si="2"/>
        <v>0</v>
      </c>
      <c r="N12" s="16">
        <v>0</v>
      </c>
      <c r="O12" s="16">
        <f t="shared" si="3"/>
        <v>6.2</v>
      </c>
      <c r="P12" s="33">
        <v>1.7499999999999964</v>
      </c>
      <c r="Q12" s="34">
        <f t="shared" si="4"/>
        <v>7.9499999999999966</v>
      </c>
      <c r="R12" s="35">
        <f t="shared" si="5"/>
        <v>8.125</v>
      </c>
      <c r="S12" s="36">
        <f t="shared" si="6"/>
        <v>-0.17500000000000338</v>
      </c>
      <c r="T12" s="4"/>
      <c r="U12" s="4"/>
      <c r="V12" s="4"/>
      <c r="W12" s="51" t="s">
        <v>209</v>
      </c>
      <c r="X12" s="1">
        <v>15000</v>
      </c>
    </row>
    <row r="13" spans="1:28" s="2" customFormat="1" ht="18.75">
      <c r="A13" s="13">
        <v>188</v>
      </c>
      <c r="B13" s="13">
        <v>1504984957</v>
      </c>
      <c r="C13" s="222" t="s">
        <v>379</v>
      </c>
      <c r="D13" s="334"/>
      <c r="E13" s="16">
        <v>0</v>
      </c>
      <c r="F13" s="16">
        <v>0</v>
      </c>
      <c r="G13" s="374">
        <v>0</v>
      </c>
      <c r="H13" s="374">
        <v>0</v>
      </c>
      <c r="I13" s="374">
        <v>0</v>
      </c>
      <c r="J13" s="57" t="s">
        <v>187</v>
      </c>
      <c r="K13" s="18">
        <f t="shared" si="0"/>
        <v>0</v>
      </c>
      <c r="L13" s="16">
        <f t="shared" si="1"/>
        <v>0</v>
      </c>
      <c r="M13" s="16">
        <f t="shared" si="2"/>
        <v>0</v>
      </c>
      <c r="N13" s="16">
        <v>0</v>
      </c>
      <c r="O13" s="16">
        <f t="shared" si="3"/>
        <v>0</v>
      </c>
      <c r="P13" s="33">
        <v>7.8874999999999957</v>
      </c>
      <c r="Q13" s="34">
        <f t="shared" si="4"/>
        <v>7.8874999999999957</v>
      </c>
      <c r="R13" s="35">
        <f t="shared" si="5"/>
        <v>0</v>
      </c>
      <c r="S13" s="36">
        <f t="shared" si="6"/>
        <v>7.8874999999999957</v>
      </c>
      <c r="T13" s="4"/>
      <c r="U13" s="4"/>
      <c r="V13" s="4"/>
      <c r="W13" s="52" t="s">
        <v>210</v>
      </c>
      <c r="X13" s="53">
        <v>160</v>
      </c>
      <c r="Y13" s="1"/>
      <c r="Z13" s="1"/>
      <c r="AA13" s="1"/>
      <c r="AB13" s="1"/>
    </row>
    <row r="14" spans="1:28" s="2" customFormat="1" ht="18.75">
      <c r="A14" s="13">
        <v>216</v>
      </c>
      <c r="B14" s="13">
        <v>395700385</v>
      </c>
      <c r="C14" s="222" t="s">
        <v>419</v>
      </c>
      <c r="E14" s="16">
        <v>2</v>
      </c>
      <c r="F14" s="16">
        <v>1</v>
      </c>
      <c r="G14" s="374">
        <v>0</v>
      </c>
      <c r="H14" s="374">
        <v>0</v>
      </c>
      <c r="I14" s="374">
        <v>0</v>
      </c>
      <c r="J14" s="19" t="s">
        <v>333</v>
      </c>
      <c r="K14" s="18">
        <f t="shared" si="0"/>
        <v>2</v>
      </c>
      <c r="L14" s="16">
        <f t="shared" si="1"/>
        <v>1.2</v>
      </c>
      <c r="M14" s="16">
        <f t="shared" si="2"/>
        <v>0</v>
      </c>
      <c r="N14" s="16">
        <v>0</v>
      </c>
      <c r="O14" s="16">
        <f t="shared" si="3"/>
        <v>3.2</v>
      </c>
      <c r="P14" s="33">
        <v>4.2314516129032214</v>
      </c>
      <c r="Q14" s="34">
        <f t="shared" si="4"/>
        <v>7.4314516129032215</v>
      </c>
      <c r="R14" s="35">
        <f t="shared" si="5"/>
        <v>8.125</v>
      </c>
      <c r="S14" s="36">
        <f t="shared" si="6"/>
        <v>-0.69354838709677846</v>
      </c>
      <c r="T14" s="4"/>
      <c r="U14" s="4"/>
      <c r="V14" s="4"/>
      <c r="W14" s="54" t="s">
        <v>256</v>
      </c>
      <c r="X14" s="53">
        <v>1.2</v>
      </c>
      <c r="Y14" s="1"/>
      <c r="Z14" s="1"/>
      <c r="AA14" s="1"/>
      <c r="AB14" s="1"/>
    </row>
    <row r="15" spans="1:28" s="2" customFormat="1" ht="18.75">
      <c r="A15" s="13">
        <v>182</v>
      </c>
      <c r="B15" s="13">
        <v>828260319</v>
      </c>
      <c r="C15" s="222" t="s">
        <v>422</v>
      </c>
      <c r="D15" s="222" t="s">
        <v>413</v>
      </c>
      <c r="E15" s="16">
        <v>4</v>
      </c>
      <c r="F15" s="16">
        <v>1</v>
      </c>
      <c r="G15" s="374">
        <v>0</v>
      </c>
      <c r="H15" s="374">
        <v>0</v>
      </c>
      <c r="I15" s="374">
        <v>1</v>
      </c>
      <c r="J15" s="19" t="s">
        <v>333</v>
      </c>
      <c r="K15" s="18">
        <f t="shared" si="0"/>
        <v>5</v>
      </c>
      <c r="L15" s="16">
        <f t="shared" si="1"/>
        <v>1.2</v>
      </c>
      <c r="M15" s="16">
        <f t="shared" si="2"/>
        <v>0.4</v>
      </c>
      <c r="N15" s="16">
        <v>0</v>
      </c>
      <c r="O15" s="16">
        <f t="shared" si="3"/>
        <v>6.6000000000000005</v>
      </c>
      <c r="P15" s="33">
        <v>0.62549999999999528</v>
      </c>
      <c r="Q15" s="34">
        <f t="shared" si="4"/>
        <v>7.2254999999999958</v>
      </c>
      <c r="R15" s="35">
        <f t="shared" si="5"/>
        <v>8.125</v>
      </c>
      <c r="S15" s="36">
        <f t="shared" si="6"/>
        <v>-0.89950000000000419</v>
      </c>
      <c r="T15" s="4"/>
      <c r="U15" s="4"/>
      <c r="V15" s="4"/>
      <c r="W15" s="1" t="s">
        <v>212</v>
      </c>
      <c r="X15" s="53">
        <v>2021</v>
      </c>
      <c r="Y15" s="1"/>
      <c r="Z15" s="1"/>
      <c r="AA15" s="1"/>
      <c r="AB15" s="1"/>
    </row>
    <row r="16" spans="1:28" s="2" customFormat="1" ht="18.75">
      <c r="A16" s="13">
        <v>212</v>
      </c>
      <c r="B16" s="13">
        <v>2133045883</v>
      </c>
      <c r="C16" s="222" t="s">
        <v>405</v>
      </c>
      <c r="D16" s="334"/>
      <c r="E16" s="16">
        <v>0</v>
      </c>
      <c r="F16" s="16">
        <v>0</v>
      </c>
      <c r="G16" s="374">
        <v>0</v>
      </c>
      <c r="H16" s="374">
        <v>0</v>
      </c>
      <c r="I16" s="374">
        <v>0</v>
      </c>
      <c r="J16" s="57" t="s">
        <v>187</v>
      </c>
      <c r="K16" s="18">
        <f t="shared" si="0"/>
        <v>0</v>
      </c>
      <c r="L16" s="16">
        <f t="shared" si="1"/>
        <v>0</v>
      </c>
      <c r="M16" s="16">
        <f t="shared" si="2"/>
        <v>0</v>
      </c>
      <c r="N16" s="16">
        <v>0</v>
      </c>
      <c r="O16" s="16">
        <f t="shared" si="3"/>
        <v>0</v>
      </c>
      <c r="P16" s="33">
        <v>7.2249999999999979</v>
      </c>
      <c r="Q16" s="34">
        <f t="shared" si="4"/>
        <v>7.2249999999999979</v>
      </c>
      <c r="R16" s="35">
        <f t="shared" si="5"/>
        <v>0</v>
      </c>
      <c r="S16" s="36">
        <f t="shared" si="6"/>
        <v>7.2249999999999979</v>
      </c>
      <c r="T16" s="4"/>
      <c r="U16" s="4"/>
      <c r="V16" s="4"/>
      <c r="W16" s="1" t="s">
        <v>213</v>
      </c>
      <c r="X16" s="53">
        <v>3</v>
      </c>
      <c r="Y16" s="1"/>
      <c r="Z16" s="1"/>
      <c r="AA16" s="1"/>
      <c r="AB16" s="1"/>
    </row>
    <row r="17" spans="1:28" s="2" customFormat="1" ht="18.75">
      <c r="A17" s="13">
        <v>215</v>
      </c>
      <c r="B17" s="13">
        <v>289805855</v>
      </c>
      <c r="C17" s="222" t="s">
        <v>417</v>
      </c>
      <c r="E17" s="16">
        <v>4</v>
      </c>
      <c r="F17" s="16">
        <v>1</v>
      </c>
      <c r="G17" s="374">
        <v>0</v>
      </c>
      <c r="H17" s="374">
        <v>1</v>
      </c>
      <c r="I17" s="374">
        <v>1</v>
      </c>
      <c r="J17" s="19" t="s">
        <v>333</v>
      </c>
      <c r="K17" s="18">
        <f t="shared" si="0"/>
        <v>5</v>
      </c>
      <c r="L17" s="16">
        <f t="shared" si="1"/>
        <v>1.2</v>
      </c>
      <c r="M17" s="16">
        <f t="shared" si="2"/>
        <v>0.8</v>
      </c>
      <c r="N17" s="16">
        <v>0</v>
      </c>
      <c r="O17" s="16">
        <f t="shared" si="3"/>
        <v>7</v>
      </c>
      <c r="P17" s="33">
        <v>0.16299999999999315</v>
      </c>
      <c r="Q17" s="34">
        <f t="shared" si="4"/>
        <v>7.1629999999999932</v>
      </c>
      <c r="R17" s="35">
        <f t="shared" si="5"/>
        <v>8.125</v>
      </c>
      <c r="S17" s="36">
        <f t="shared" si="6"/>
        <v>-0.96200000000000685</v>
      </c>
      <c r="T17" s="4"/>
      <c r="U17" s="4"/>
      <c r="V17" s="4"/>
      <c r="W17" s="1" t="s">
        <v>214</v>
      </c>
      <c r="X17" s="53">
        <v>6</v>
      </c>
      <c r="Y17" s="1"/>
      <c r="Z17" s="1"/>
      <c r="AA17" s="1"/>
      <c r="AB17" s="1"/>
    </row>
    <row r="18" spans="1:28" s="2" customFormat="1" ht="18.75">
      <c r="A18" s="13">
        <v>205</v>
      </c>
      <c r="B18" s="13">
        <v>141303545</v>
      </c>
      <c r="C18" s="222" t="s">
        <v>395</v>
      </c>
      <c r="D18" s="334"/>
      <c r="E18" s="16">
        <v>4</v>
      </c>
      <c r="F18" s="16">
        <v>1</v>
      </c>
      <c r="G18" s="374">
        <v>0</v>
      </c>
      <c r="H18" s="374">
        <v>1</v>
      </c>
      <c r="I18" s="374">
        <v>1</v>
      </c>
      <c r="J18" s="19" t="s">
        <v>333</v>
      </c>
      <c r="K18" s="18">
        <f t="shared" si="0"/>
        <v>5</v>
      </c>
      <c r="L18" s="16">
        <f t="shared" si="1"/>
        <v>1.2</v>
      </c>
      <c r="M18" s="16">
        <f t="shared" si="2"/>
        <v>0.8</v>
      </c>
      <c r="N18" s="16">
        <v>0</v>
      </c>
      <c r="O18" s="16">
        <f t="shared" si="3"/>
        <v>7</v>
      </c>
      <c r="P18" s="33">
        <v>7.4999999999995737E-2</v>
      </c>
      <c r="Q18" s="34">
        <f t="shared" si="4"/>
        <v>7.0749999999999957</v>
      </c>
      <c r="R18" s="35">
        <f t="shared" si="5"/>
        <v>8.125</v>
      </c>
      <c r="S18" s="36">
        <f t="shared" si="6"/>
        <v>-1.0500000000000043</v>
      </c>
      <c r="T18" s="4"/>
      <c r="U18" s="4"/>
      <c r="V18" s="4"/>
      <c r="W18" s="375" t="s">
        <v>439</v>
      </c>
      <c r="X18" s="53">
        <v>0.4</v>
      </c>
      <c r="Y18" s="1"/>
      <c r="Z18" s="1"/>
      <c r="AA18" s="1"/>
      <c r="AB18" s="1"/>
    </row>
    <row r="19" spans="1:28" s="2" customFormat="1" ht="20.25">
      <c r="A19" s="14">
        <v>49</v>
      </c>
      <c r="B19" s="13">
        <v>311361673</v>
      </c>
      <c r="C19" s="223" t="s">
        <v>442</v>
      </c>
      <c r="D19" s="336" t="s">
        <v>95</v>
      </c>
      <c r="E19" s="16">
        <v>4</v>
      </c>
      <c r="F19" s="16">
        <v>1</v>
      </c>
      <c r="G19" s="374">
        <v>0</v>
      </c>
      <c r="H19" s="374">
        <v>1</v>
      </c>
      <c r="I19" s="374">
        <v>1</v>
      </c>
      <c r="J19" s="22" t="s">
        <v>334</v>
      </c>
      <c r="K19" s="18">
        <f t="shared" si="0"/>
        <v>5</v>
      </c>
      <c r="L19" s="16">
        <f>IF(F19&gt;0,1,0)*$X$14</f>
        <v>1.2</v>
      </c>
      <c r="M19" s="16">
        <f t="shared" si="2"/>
        <v>0.8</v>
      </c>
      <c r="N19" s="16">
        <v>0</v>
      </c>
      <c r="O19" s="16">
        <f t="shared" si="3"/>
        <v>7</v>
      </c>
      <c r="P19" s="33">
        <v>5.0000000000000711E-2</v>
      </c>
      <c r="Q19" s="34">
        <f t="shared" si="4"/>
        <v>7.0500000000000007</v>
      </c>
      <c r="R19" s="35">
        <f t="shared" si="5"/>
        <v>6.25</v>
      </c>
      <c r="S19" s="36">
        <f t="shared" si="6"/>
        <v>0.80000000000000071</v>
      </c>
      <c r="T19" s="18"/>
      <c r="U19" s="18"/>
      <c r="V19" s="18"/>
      <c r="W19" s="1"/>
      <c r="X19" s="1"/>
      <c r="Y19" s="1"/>
      <c r="Z19" s="1"/>
      <c r="AA19" s="1"/>
      <c r="AB19" s="1"/>
    </row>
    <row r="20" spans="1:28" s="2" customFormat="1" ht="20.25">
      <c r="A20" s="13">
        <v>213</v>
      </c>
      <c r="B20" s="13">
        <v>311361673</v>
      </c>
      <c r="C20" s="222" t="s">
        <v>349</v>
      </c>
      <c r="E20" s="16">
        <v>4</v>
      </c>
      <c r="F20" s="16">
        <v>1</v>
      </c>
      <c r="G20" s="374">
        <v>0</v>
      </c>
      <c r="H20" s="374">
        <v>0</v>
      </c>
      <c r="I20" s="374">
        <v>0</v>
      </c>
      <c r="J20" s="22" t="s">
        <v>334</v>
      </c>
      <c r="K20" s="18">
        <f t="shared" si="0"/>
        <v>5</v>
      </c>
      <c r="L20" s="16">
        <f t="shared" ref="L20:L51" si="7">F20*$X$14</f>
        <v>1.2</v>
      </c>
      <c r="M20" s="16">
        <f t="shared" si="2"/>
        <v>0</v>
      </c>
      <c r="N20" s="16">
        <v>0</v>
      </c>
      <c r="O20" s="16">
        <f t="shared" si="3"/>
        <v>6.2</v>
      </c>
      <c r="P20" s="33">
        <v>0.82499999999999218</v>
      </c>
      <c r="Q20" s="34">
        <f t="shared" si="4"/>
        <v>7.0249999999999924</v>
      </c>
      <c r="R20" s="35">
        <f t="shared" si="5"/>
        <v>6.25</v>
      </c>
      <c r="S20" s="36">
        <f t="shared" si="6"/>
        <v>0.77499999999999236</v>
      </c>
      <c r="T20" s="4"/>
      <c r="U20" s="4"/>
      <c r="V20" s="4"/>
      <c r="W20" s="1"/>
      <c r="X20" s="1"/>
      <c r="Y20" s="1"/>
      <c r="Z20" s="1"/>
      <c r="AA20" s="1"/>
      <c r="AB20" s="1"/>
    </row>
    <row r="21" spans="1:28" s="2" customFormat="1" ht="18.75">
      <c r="A21" s="13">
        <v>178</v>
      </c>
      <c r="B21" s="13">
        <v>1059185275</v>
      </c>
      <c r="C21" s="222" t="s">
        <v>372</v>
      </c>
      <c r="D21" s="334"/>
      <c r="E21" s="16">
        <v>4</v>
      </c>
      <c r="F21" s="16">
        <v>1</v>
      </c>
      <c r="G21" s="374">
        <v>0</v>
      </c>
      <c r="H21" s="374">
        <v>1</v>
      </c>
      <c r="I21" s="374">
        <v>1</v>
      </c>
      <c r="J21" s="22" t="s">
        <v>334</v>
      </c>
      <c r="K21" s="18">
        <f t="shared" si="0"/>
        <v>5</v>
      </c>
      <c r="L21" s="16">
        <f t="shared" si="7"/>
        <v>1.2</v>
      </c>
      <c r="M21" s="16">
        <f t="shared" si="2"/>
        <v>0.8</v>
      </c>
      <c r="N21" s="16">
        <v>0</v>
      </c>
      <c r="O21" s="16">
        <f t="shared" si="3"/>
        <v>7</v>
      </c>
      <c r="P21" s="33">
        <v>-2.5000000000005684E-2</v>
      </c>
      <c r="Q21" s="34">
        <f t="shared" si="4"/>
        <v>6.9749999999999943</v>
      </c>
      <c r="R21" s="35">
        <f t="shared" si="5"/>
        <v>6.25</v>
      </c>
      <c r="S21" s="36">
        <f t="shared" si="6"/>
        <v>0.72499999999999432</v>
      </c>
      <c r="T21" s="4"/>
      <c r="U21" s="4"/>
      <c r="V21" s="4"/>
      <c r="W21" s="1"/>
      <c r="X21" s="1"/>
      <c r="Y21" s="1"/>
      <c r="Z21" s="1"/>
      <c r="AA21" s="1"/>
      <c r="AB21" s="1"/>
    </row>
    <row r="22" spans="1:28" s="2" customFormat="1" ht="18.75">
      <c r="A22" s="13">
        <v>144</v>
      </c>
      <c r="B22" s="13">
        <v>1763923855</v>
      </c>
      <c r="C22" s="222" t="s">
        <v>269</v>
      </c>
      <c r="D22" s="224"/>
      <c r="E22" s="16">
        <v>0</v>
      </c>
      <c r="F22" s="16">
        <v>0</v>
      </c>
      <c r="G22" s="374">
        <v>0</v>
      </c>
      <c r="H22" s="374">
        <v>0</v>
      </c>
      <c r="I22" s="374">
        <v>0</v>
      </c>
      <c r="J22" s="57" t="s">
        <v>187</v>
      </c>
      <c r="K22" s="18">
        <f t="shared" si="0"/>
        <v>0</v>
      </c>
      <c r="L22" s="16">
        <f t="shared" si="7"/>
        <v>0</v>
      </c>
      <c r="M22" s="16">
        <f t="shared" si="2"/>
        <v>0</v>
      </c>
      <c r="N22" s="16">
        <v>0</v>
      </c>
      <c r="O22" s="16">
        <f t="shared" si="3"/>
        <v>0</v>
      </c>
      <c r="P22" s="33">
        <v>6.8</v>
      </c>
      <c r="Q22" s="34">
        <f t="shared" si="4"/>
        <v>6.8</v>
      </c>
      <c r="R22" s="35">
        <f t="shared" si="5"/>
        <v>0</v>
      </c>
      <c r="S22" s="36">
        <f t="shared" si="6"/>
        <v>6.8</v>
      </c>
      <c r="T22" s="4"/>
      <c r="U22" s="4"/>
      <c r="V22" s="4"/>
      <c r="W22" s="1"/>
      <c r="X22" s="1"/>
      <c r="Y22" s="1"/>
      <c r="Z22" s="1"/>
      <c r="AA22" s="1"/>
      <c r="AB22" s="1"/>
    </row>
    <row r="23" spans="1:28" s="1" customFormat="1" ht="18.75">
      <c r="A23" s="13">
        <v>206</v>
      </c>
      <c r="B23" s="13">
        <v>1835375380</v>
      </c>
      <c r="C23" s="222" t="s">
        <v>396</v>
      </c>
      <c r="D23" s="334"/>
      <c r="E23" s="16">
        <v>0</v>
      </c>
      <c r="F23" s="16">
        <v>0</v>
      </c>
      <c r="G23" s="374">
        <v>0</v>
      </c>
      <c r="H23" s="374">
        <v>0</v>
      </c>
      <c r="I23" s="374">
        <v>0</v>
      </c>
      <c r="J23" s="57" t="s">
        <v>187</v>
      </c>
      <c r="K23" s="18">
        <f t="shared" si="0"/>
        <v>0</v>
      </c>
      <c r="L23" s="16">
        <f t="shared" si="7"/>
        <v>0</v>
      </c>
      <c r="M23" s="16">
        <f t="shared" si="2"/>
        <v>0</v>
      </c>
      <c r="N23" s="16">
        <v>0</v>
      </c>
      <c r="O23" s="16">
        <f t="shared" si="3"/>
        <v>0</v>
      </c>
      <c r="P23" s="33">
        <v>6.6749999999999998</v>
      </c>
      <c r="Q23" s="34">
        <f t="shared" si="4"/>
        <v>6.6749999999999998</v>
      </c>
      <c r="R23" s="35">
        <f t="shared" si="5"/>
        <v>0</v>
      </c>
      <c r="S23" s="36">
        <f t="shared" si="6"/>
        <v>6.6749999999999998</v>
      </c>
      <c r="T23" s="4"/>
      <c r="U23" s="4"/>
      <c r="V23" s="4"/>
    </row>
    <row r="24" spans="1:28" s="1" customFormat="1" ht="18.75">
      <c r="A24" s="13">
        <v>218</v>
      </c>
      <c r="B24" s="13">
        <v>1804880865</v>
      </c>
      <c r="C24" s="222" t="s">
        <v>425</v>
      </c>
      <c r="D24" s="334"/>
      <c r="E24" s="16">
        <v>4</v>
      </c>
      <c r="F24" s="16">
        <v>1</v>
      </c>
      <c r="G24" s="374">
        <v>0</v>
      </c>
      <c r="H24" s="374">
        <v>1</v>
      </c>
      <c r="I24" s="374">
        <v>0</v>
      </c>
      <c r="J24" s="22" t="s">
        <v>334</v>
      </c>
      <c r="K24" s="18">
        <f t="shared" si="0"/>
        <v>5</v>
      </c>
      <c r="L24" s="16">
        <f t="shared" si="7"/>
        <v>1.2</v>
      </c>
      <c r="M24" s="16">
        <f t="shared" si="2"/>
        <v>0.4</v>
      </c>
      <c r="N24" s="16">
        <v>0</v>
      </c>
      <c r="O24" s="16">
        <f t="shared" si="3"/>
        <v>6.6000000000000005</v>
      </c>
      <c r="P24" s="33">
        <v>-5.7500000000000995E-2</v>
      </c>
      <c r="Q24" s="34">
        <f t="shared" si="4"/>
        <v>6.5424999999999995</v>
      </c>
      <c r="R24" s="35">
        <f t="shared" si="5"/>
        <v>6.25</v>
      </c>
      <c r="S24" s="36">
        <f t="shared" si="6"/>
        <v>0.29249999999999954</v>
      </c>
      <c r="T24" s="4"/>
      <c r="U24" s="4"/>
      <c r="V24" s="4"/>
    </row>
    <row r="25" spans="1:28" s="1" customFormat="1" ht="18.75">
      <c r="A25" s="14">
        <v>15</v>
      </c>
      <c r="B25" s="13">
        <v>388960345</v>
      </c>
      <c r="C25" s="223" t="s">
        <v>59</v>
      </c>
      <c r="D25" s="224"/>
      <c r="E25" s="16">
        <v>0</v>
      </c>
      <c r="F25" s="16">
        <v>0</v>
      </c>
      <c r="G25" s="374">
        <v>0</v>
      </c>
      <c r="H25" s="374">
        <v>0</v>
      </c>
      <c r="I25" s="374">
        <v>0</v>
      </c>
      <c r="J25" s="57" t="s">
        <v>187</v>
      </c>
      <c r="K25" s="18">
        <f t="shared" si="0"/>
        <v>0</v>
      </c>
      <c r="L25" s="16">
        <f t="shared" si="7"/>
        <v>0</v>
      </c>
      <c r="M25" s="16">
        <f t="shared" si="2"/>
        <v>0</v>
      </c>
      <c r="N25" s="16">
        <v>0</v>
      </c>
      <c r="O25" s="16">
        <f t="shared" si="3"/>
        <v>0</v>
      </c>
      <c r="P25" s="33">
        <v>6.5375000000000014</v>
      </c>
      <c r="Q25" s="34">
        <f t="shared" si="4"/>
        <v>6.5375000000000014</v>
      </c>
      <c r="R25" s="35">
        <f t="shared" si="5"/>
        <v>0</v>
      </c>
      <c r="S25" s="36">
        <f t="shared" si="6"/>
        <v>6.5375000000000014</v>
      </c>
      <c r="T25" s="18"/>
      <c r="U25" s="18"/>
      <c r="V25" s="18"/>
    </row>
    <row r="26" spans="1:28" s="1" customFormat="1" ht="18.75" customHeight="1">
      <c r="A26" s="13">
        <v>209</v>
      </c>
      <c r="B26" s="13">
        <v>1525950050</v>
      </c>
      <c r="C26" s="222" t="s">
        <v>408</v>
      </c>
      <c r="D26" s="222" t="s">
        <v>402</v>
      </c>
      <c r="E26" s="16">
        <v>4</v>
      </c>
      <c r="F26" s="16">
        <v>1</v>
      </c>
      <c r="G26" s="374">
        <v>0</v>
      </c>
      <c r="H26" s="374">
        <v>0</v>
      </c>
      <c r="I26" s="374">
        <v>0</v>
      </c>
      <c r="J26" s="22" t="s">
        <v>334</v>
      </c>
      <c r="K26" s="18">
        <f t="shared" si="0"/>
        <v>5</v>
      </c>
      <c r="L26" s="16">
        <f t="shared" si="7"/>
        <v>1.2</v>
      </c>
      <c r="M26" s="16">
        <f t="shared" si="2"/>
        <v>0</v>
      </c>
      <c r="N26" s="16">
        <v>0</v>
      </c>
      <c r="O26" s="16">
        <f t="shared" si="3"/>
        <v>6.2</v>
      </c>
      <c r="P26" s="33">
        <v>0.2749999999999968</v>
      </c>
      <c r="Q26" s="34">
        <f t="shared" si="4"/>
        <v>6.474999999999997</v>
      </c>
      <c r="R26" s="35">
        <f t="shared" si="5"/>
        <v>6.25</v>
      </c>
      <c r="S26" s="36">
        <f t="shared" si="6"/>
        <v>0.22499999999999698</v>
      </c>
      <c r="T26" s="4"/>
      <c r="U26" s="4"/>
      <c r="V26" s="4"/>
    </row>
    <row r="27" spans="1:28" s="1" customFormat="1" ht="18.75">
      <c r="A27" s="13">
        <v>148</v>
      </c>
      <c r="B27" s="13">
        <v>1579518877</v>
      </c>
      <c r="C27" s="222" t="s">
        <v>274</v>
      </c>
      <c r="D27" s="224"/>
      <c r="E27" s="16">
        <v>0</v>
      </c>
      <c r="F27" s="16">
        <v>0</v>
      </c>
      <c r="G27" s="374">
        <v>0</v>
      </c>
      <c r="H27" s="374">
        <v>0</v>
      </c>
      <c r="I27" s="374">
        <v>0</v>
      </c>
      <c r="J27" s="57" t="s">
        <v>187</v>
      </c>
      <c r="K27" s="18">
        <f t="shared" si="0"/>
        <v>0</v>
      </c>
      <c r="L27" s="16">
        <f t="shared" si="7"/>
        <v>0</v>
      </c>
      <c r="M27" s="16">
        <f t="shared" si="2"/>
        <v>0</v>
      </c>
      <c r="N27" s="16">
        <v>0</v>
      </c>
      <c r="O27" s="16">
        <f t="shared" si="3"/>
        <v>0</v>
      </c>
      <c r="P27" s="33">
        <v>6.4499999999999993</v>
      </c>
      <c r="Q27" s="34">
        <f t="shared" si="4"/>
        <v>6.4499999999999993</v>
      </c>
      <c r="R27" s="35">
        <f t="shared" si="5"/>
        <v>0</v>
      </c>
      <c r="S27" s="36">
        <f t="shared" si="6"/>
        <v>6.4499999999999993</v>
      </c>
      <c r="T27" s="4"/>
      <c r="U27" s="4"/>
      <c r="V27" s="4"/>
    </row>
    <row r="28" spans="1:28" s="1" customFormat="1" ht="18.75">
      <c r="A28" s="13">
        <v>198</v>
      </c>
      <c r="B28" s="13">
        <v>723448640</v>
      </c>
      <c r="C28" s="222" t="s">
        <v>389</v>
      </c>
      <c r="D28" s="334"/>
      <c r="E28" s="16">
        <v>3</v>
      </c>
      <c r="F28" s="16">
        <v>1</v>
      </c>
      <c r="G28" s="374">
        <v>0</v>
      </c>
      <c r="H28" s="374">
        <v>0</v>
      </c>
      <c r="I28" s="374">
        <v>0</v>
      </c>
      <c r="J28" s="22" t="s">
        <v>334</v>
      </c>
      <c r="K28" s="18">
        <f t="shared" si="0"/>
        <v>3.5</v>
      </c>
      <c r="L28" s="16">
        <f t="shared" si="7"/>
        <v>1.2</v>
      </c>
      <c r="M28" s="16">
        <f t="shared" si="2"/>
        <v>0</v>
      </c>
      <c r="N28" s="16">
        <v>0</v>
      </c>
      <c r="O28" s="16">
        <f t="shared" si="3"/>
        <v>4.7</v>
      </c>
      <c r="P28" s="33">
        <v>1.7499999999999929</v>
      </c>
      <c r="Q28" s="34">
        <f t="shared" si="4"/>
        <v>6.4499999999999931</v>
      </c>
      <c r="R28" s="35">
        <f t="shared" si="5"/>
        <v>6.25</v>
      </c>
      <c r="S28" s="36">
        <f t="shared" si="6"/>
        <v>0.19999999999999307</v>
      </c>
      <c r="T28" s="4"/>
      <c r="U28" s="4"/>
      <c r="V28" s="4"/>
    </row>
    <row r="29" spans="1:28" s="2" customFormat="1" ht="18.75">
      <c r="A29" s="13">
        <v>187</v>
      </c>
      <c r="B29" s="13">
        <v>1241038267</v>
      </c>
      <c r="C29" s="222" t="s">
        <v>378</v>
      </c>
      <c r="D29" s="334"/>
      <c r="E29" s="16">
        <v>4</v>
      </c>
      <c r="F29" s="16">
        <v>0</v>
      </c>
      <c r="G29" s="374">
        <v>0</v>
      </c>
      <c r="H29" s="374">
        <v>0</v>
      </c>
      <c r="I29" s="374">
        <v>0</v>
      </c>
      <c r="J29" s="22" t="s">
        <v>334</v>
      </c>
      <c r="K29" s="18">
        <f t="shared" si="0"/>
        <v>5</v>
      </c>
      <c r="L29" s="16">
        <f t="shared" si="7"/>
        <v>0</v>
      </c>
      <c r="M29" s="16">
        <f t="shared" si="2"/>
        <v>0</v>
      </c>
      <c r="N29" s="16">
        <v>0</v>
      </c>
      <c r="O29" s="16">
        <f t="shared" si="3"/>
        <v>5</v>
      </c>
      <c r="P29" s="33">
        <v>1.387499999999994</v>
      </c>
      <c r="Q29" s="34">
        <f t="shared" si="4"/>
        <v>6.387499999999994</v>
      </c>
      <c r="R29" s="35">
        <f t="shared" si="5"/>
        <v>6.25</v>
      </c>
      <c r="S29" s="36">
        <f t="shared" si="6"/>
        <v>0.13749999999999396</v>
      </c>
      <c r="T29" s="4"/>
      <c r="U29" s="4"/>
      <c r="V29" s="4"/>
      <c r="W29" s="1"/>
      <c r="X29" s="1"/>
      <c r="Y29" s="1"/>
      <c r="Z29" s="1"/>
      <c r="AA29" s="1"/>
      <c r="AB29" s="1"/>
    </row>
    <row r="30" spans="1:28" s="2" customFormat="1" ht="18.75">
      <c r="A30" s="13">
        <v>152</v>
      </c>
      <c r="B30" s="13">
        <v>808637979</v>
      </c>
      <c r="C30" s="222" t="s">
        <v>288</v>
      </c>
      <c r="D30" s="222" t="s">
        <v>277</v>
      </c>
      <c r="E30" s="16">
        <v>0</v>
      </c>
      <c r="F30" s="16">
        <v>0</v>
      </c>
      <c r="G30" s="374">
        <v>0</v>
      </c>
      <c r="H30" s="374">
        <v>0</v>
      </c>
      <c r="I30" s="374">
        <v>0</v>
      </c>
      <c r="J30" s="57" t="s">
        <v>187</v>
      </c>
      <c r="K30" s="18">
        <f t="shared" si="0"/>
        <v>0</v>
      </c>
      <c r="L30" s="16">
        <f t="shared" si="7"/>
        <v>0</v>
      </c>
      <c r="M30" s="16">
        <f t="shared" si="2"/>
        <v>0</v>
      </c>
      <c r="N30" s="16">
        <v>0</v>
      </c>
      <c r="O30" s="16">
        <f t="shared" si="3"/>
        <v>0</v>
      </c>
      <c r="P30" s="33">
        <v>6.34</v>
      </c>
      <c r="Q30" s="34">
        <f t="shared" si="4"/>
        <v>6.34</v>
      </c>
      <c r="R30" s="35">
        <f t="shared" si="5"/>
        <v>0</v>
      </c>
      <c r="S30" s="36">
        <f t="shared" si="6"/>
        <v>6.34</v>
      </c>
      <c r="T30" s="4"/>
      <c r="U30" s="4"/>
      <c r="V30" s="4"/>
      <c r="W30" s="1"/>
      <c r="X30" s="1"/>
      <c r="Y30" s="1"/>
      <c r="Z30" s="1"/>
      <c r="AA30" s="1"/>
      <c r="AB30" s="1"/>
    </row>
    <row r="31" spans="1:28" s="2" customFormat="1" ht="18.75">
      <c r="A31" s="13">
        <v>193</v>
      </c>
      <c r="B31" s="13">
        <v>2125731287</v>
      </c>
      <c r="C31" s="222" t="s">
        <v>384</v>
      </c>
      <c r="D31" s="334"/>
      <c r="E31" s="16">
        <v>4</v>
      </c>
      <c r="F31" s="16">
        <v>1</v>
      </c>
      <c r="G31" s="374">
        <v>0</v>
      </c>
      <c r="H31" s="374">
        <v>0</v>
      </c>
      <c r="I31" s="374">
        <v>0</v>
      </c>
      <c r="J31" s="23" t="s">
        <v>335</v>
      </c>
      <c r="K31" s="18">
        <f t="shared" si="0"/>
        <v>5</v>
      </c>
      <c r="L31" s="16">
        <f t="shared" si="7"/>
        <v>1.2</v>
      </c>
      <c r="M31" s="16">
        <f t="shared" si="2"/>
        <v>0</v>
      </c>
      <c r="N31" s="16">
        <v>0</v>
      </c>
      <c r="O31" s="16">
        <f t="shared" si="3"/>
        <v>6.2</v>
      </c>
      <c r="P31" s="33">
        <v>0.11249999999999716</v>
      </c>
      <c r="Q31" s="34">
        <f t="shared" si="4"/>
        <v>6.3124999999999973</v>
      </c>
      <c r="R31" s="35">
        <f t="shared" si="5"/>
        <v>4.375</v>
      </c>
      <c r="S31" s="36">
        <f t="shared" si="6"/>
        <v>1.9374999999999973</v>
      </c>
      <c r="T31" s="4"/>
      <c r="U31" s="4"/>
      <c r="V31" s="4"/>
      <c r="W31" s="1"/>
      <c r="X31" s="1"/>
      <c r="Y31" s="1"/>
      <c r="Z31" s="1"/>
      <c r="AA31" s="1"/>
      <c r="AB31" s="1"/>
    </row>
    <row r="32" spans="1:28" s="2" customFormat="1" ht="18.75">
      <c r="A32" s="13">
        <v>189</v>
      </c>
      <c r="B32" s="13">
        <v>522812489</v>
      </c>
      <c r="C32" s="222" t="s">
        <v>380</v>
      </c>
      <c r="D32" s="334"/>
      <c r="E32" s="16">
        <v>4</v>
      </c>
      <c r="F32" s="16">
        <v>1</v>
      </c>
      <c r="G32" s="374">
        <v>0</v>
      </c>
      <c r="H32" s="374">
        <v>0</v>
      </c>
      <c r="I32" s="374">
        <v>0</v>
      </c>
      <c r="J32" s="23" t="s">
        <v>335</v>
      </c>
      <c r="K32" s="18">
        <f t="shared" si="0"/>
        <v>5</v>
      </c>
      <c r="L32" s="16">
        <f t="shared" si="7"/>
        <v>1.2</v>
      </c>
      <c r="M32" s="16">
        <f t="shared" si="2"/>
        <v>0</v>
      </c>
      <c r="N32" s="16">
        <v>0</v>
      </c>
      <c r="O32" s="16">
        <f t="shared" si="3"/>
        <v>6.2</v>
      </c>
      <c r="P32" s="33">
        <v>5.0000000000004263E-2</v>
      </c>
      <c r="Q32" s="34">
        <f t="shared" si="4"/>
        <v>6.2500000000000044</v>
      </c>
      <c r="R32" s="35">
        <f t="shared" si="5"/>
        <v>4.375</v>
      </c>
      <c r="S32" s="36">
        <f t="shared" si="6"/>
        <v>1.8750000000000044</v>
      </c>
      <c r="T32" s="4"/>
      <c r="U32" s="4"/>
      <c r="V32" s="4"/>
      <c r="W32" s="1"/>
      <c r="X32" s="1"/>
      <c r="Y32" s="1"/>
      <c r="Z32" s="1"/>
      <c r="AA32" s="1"/>
      <c r="AB32" s="1"/>
    </row>
    <row r="33" spans="1:28" s="2" customFormat="1" ht="18.75">
      <c r="A33" s="13">
        <v>183</v>
      </c>
      <c r="B33" s="13">
        <v>1250030371</v>
      </c>
      <c r="C33" s="222" t="s">
        <v>411</v>
      </c>
      <c r="D33" s="222" t="s">
        <v>406</v>
      </c>
      <c r="E33" s="16">
        <v>4</v>
      </c>
      <c r="F33" s="16">
        <v>1</v>
      </c>
      <c r="G33" s="374">
        <v>0</v>
      </c>
      <c r="H33" s="374">
        <v>0</v>
      </c>
      <c r="I33" s="374">
        <v>0</v>
      </c>
      <c r="J33" s="23" t="s">
        <v>335</v>
      </c>
      <c r="K33" s="18">
        <f t="shared" si="0"/>
        <v>5</v>
      </c>
      <c r="L33" s="16">
        <f t="shared" si="7"/>
        <v>1.2</v>
      </c>
      <c r="M33" s="16">
        <f t="shared" si="2"/>
        <v>0</v>
      </c>
      <c r="N33" s="16">
        <v>0</v>
      </c>
      <c r="O33" s="16">
        <f t="shared" si="3"/>
        <v>6.2</v>
      </c>
      <c r="P33" s="33">
        <v>-0.22499999999999787</v>
      </c>
      <c r="Q33" s="34">
        <f t="shared" si="4"/>
        <v>5.9750000000000023</v>
      </c>
      <c r="R33" s="35">
        <f t="shared" si="5"/>
        <v>4.375</v>
      </c>
      <c r="S33" s="36">
        <f t="shared" si="6"/>
        <v>1.6000000000000023</v>
      </c>
      <c r="T33" s="4"/>
      <c r="U33" s="4"/>
      <c r="V33" s="4"/>
      <c r="W33" s="1"/>
      <c r="X33" s="1"/>
      <c r="Y33" s="1"/>
      <c r="Z33" s="1"/>
      <c r="AA33" s="1"/>
      <c r="AB33" s="1"/>
    </row>
    <row r="34" spans="1:28" s="2" customFormat="1" ht="20.25">
      <c r="A34" s="13">
        <v>221</v>
      </c>
      <c r="B34" s="13">
        <v>790956883</v>
      </c>
      <c r="C34" s="222" t="s">
        <v>431</v>
      </c>
      <c r="D34" s="222" t="s">
        <v>428</v>
      </c>
      <c r="E34" s="16">
        <v>4</v>
      </c>
      <c r="F34" s="16">
        <v>1</v>
      </c>
      <c r="G34" s="374">
        <v>0</v>
      </c>
      <c r="H34" s="374">
        <v>0</v>
      </c>
      <c r="I34" s="374">
        <v>0</v>
      </c>
      <c r="J34" s="23" t="s">
        <v>335</v>
      </c>
      <c r="K34" s="18">
        <f t="shared" si="0"/>
        <v>5</v>
      </c>
      <c r="L34" s="16">
        <f t="shared" si="7"/>
        <v>1.2</v>
      </c>
      <c r="M34" s="16">
        <f t="shared" si="2"/>
        <v>0</v>
      </c>
      <c r="N34" s="16">
        <v>0</v>
      </c>
      <c r="O34" s="16">
        <f t="shared" si="3"/>
        <v>6.2</v>
      </c>
      <c r="P34" s="33">
        <v>-0.23750000000000071</v>
      </c>
      <c r="Q34" s="34">
        <f t="shared" si="4"/>
        <v>5.9624999999999995</v>
      </c>
      <c r="R34" s="35">
        <f t="shared" si="5"/>
        <v>4.375</v>
      </c>
      <c r="S34" s="36">
        <f t="shared" si="6"/>
        <v>1.5874999999999995</v>
      </c>
      <c r="T34" s="4"/>
      <c r="U34" s="4"/>
      <c r="V34" s="4"/>
      <c r="W34" s="1"/>
      <c r="X34" s="1"/>
      <c r="Y34" s="1"/>
      <c r="Z34" s="1"/>
      <c r="AA34" s="1"/>
      <c r="AB34" s="1"/>
    </row>
    <row r="35" spans="1:28" s="2" customFormat="1" ht="18.75">
      <c r="A35" s="13">
        <v>130</v>
      </c>
      <c r="B35" s="13">
        <v>1957463045</v>
      </c>
      <c r="C35" s="222" t="s">
        <v>409</v>
      </c>
      <c r="D35" s="222" t="s">
        <v>238</v>
      </c>
      <c r="E35" s="16">
        <v>0</v>
      </c>
      <c r="F35" s="16">
        <v>0</v>
      </c>
      <c r="G35" s="374">
        <v>0</v>
      </c>
      <c r="H35" s="374">
        <v>0</v>
      </c>
      <c r="I35" s="374">
        <v>0</v>
      </c>
      <c r="J35" s="57" t="s">
        <v>187</v>
      </c>
      <c r="K35" s="18">
        <f t="shared" si="0"/>
        <v>0</v>
      </c>
      <c r="L35" s="16">
        <f t="shared" si="7"/>
        <v>0</v>
      </c>
      <c r="M35" s="16">
        <f t="shared" si="2"/>
        <v>0</v>
      </c>
      <c r="N35" s="16">
        <v>0</v>
      </c>
      <c r="O35" s="16">
        <f t="shared" si="3"/>
        <v>0</v>
      </c>
      <c r="P35" s="33">
        <v>5.8500000000000023</v>
      </c>
      <c r="Q35" s="34">
        <f t="shared" si="4"/>
        <v>5.8500000000000023</v>
      </c>
      <c r="R35" s="35">
        <f t="shared" si="5"/>
        <v>0</v>
      </c>
      <c r="S35" s="36">
        <f t="shared" si="6"/>
        <v>5.8500000000000023</v>
      </c>
      <c r="T35" s="18"/>
      <c r="U35" s="18"/>
      <c r="V35" s="47"/>
      <c r="W35" s="1"/>
      <c r="X35" s="1"/>
      <c r="Y35" s="1"/>
      <c r="Z35" s="1"/>
      <c r="AA35" s="1"/>
      <c r="AB35" s="1"/>
    </row>
    <row r="36" spans="1:28" s="2" customFormat="1" ht="18.75">
      <c r="A36" s="13">
        <v>196</v>
      </c>
      <c r="B36" s="13">
        <v>1065641844</v>
      </c>
      <c r="C36" s="222" t="s">
        <v>387</v>
      </c>
      <c r="D36" s="334"/>
      <c r="E36" s="16">
        <v>0</v>
      </c>
      <c r="F36" s="16">
        <v>1</v>
      </c>
      <c r="G36" s="374">
        <v>0</v>
      </c>
      <c r="H36" s="374">
        <v>0</v>
      </c>
      <c r="I36" s="374">
        <v>0</v>
      </c>
      <c r="J36" s="57" t="s">
        <v>187</v>
      </c>
      <c r="K36" s="18">
        <f t="shared" si="0"/>
        <v>0</v>
      </c>
      <c r="L36" s="16">
        <f t="shared" si="7"/>
        <v>1.2</v>
      </c>
      <c r="M36" s="16">
        <f t="shared" si="2"/>
        <v>0</v>
      </c>
      <c r="N36" s="16">
        <v>0</v>
      </c>
      <c r="O36" s="16">
        <f t="shared" si="3"/>
        <v>1.2</v>
      </c>
      <c r="P36" s="33">
        <v>4.6500000000000004</v>
      </c>
      <c r="Q36" s="34">
        <f t="shared" si="4"/>
        <v>5.8500000000000005</v>
      </c>
      <c r="R36" s="35">
        <f t="shared" si="5"/>
        <v>0</v>
      </c>
      <c r="S36" s="36">
        <f t="shared" si="6"/>
        <v>5.8500000000000005</v>
      </c>
      <c r="T36" s="4"/>
      <c r="U36" s="4"/>
      <c r="V36" s="4"/>
      <c r="W36" s="1"/>
      <c r="X36" s="1"/>
      <c r="Y36" s="1"/>
      <c r="Z36" s="1"/>
      <c r="AA36" s="1"/>
      <c r="AB36" s="1"/>
    </row>
    <row r="37" spans="1:28" s="1" customFormat="1" ht="18.75">
      <c r="A37" s="13">
        <v>227</v>
      </c>
      <c r="B37" s="13">
        <v>69368460</v>
      </c>
      <c r="C37" s="222" t="s">
        <v>446</v>
      </c>
      <c r="D37" s="222"/>
      <c r="E37" s="16">
        <v>0</v>
      </c>
      <c r="F37" s="16">
        <v>0</v>
      </c>
      <c r="G37" s="374">
        <v>0</v>
      </c>
      <c r="H37" s="374">
        <v>0</v>
      </c>
      <c r="I37" s="374">
        <v>0</v>
      </c>
      <c r="J37" s="57" t="s">
        <v>187</v>
      </c>
      <c r="K37" s="18">
        <f t="shared" ref="K37:K68" si="8">E37+IF(E37&gt;2,(E37-2)*0.5,0)</f>
        <v>0</v>
      </c>
      <c r="L37" s="16">
        <f t="shared" si="7"/>
        <v>0</v>
      </c>
      <c r="M37" s="16">
        <f t="shared" ref="M37:M68" si="9">SUM(G37:I37)*$X$18</f>
        <v>0</v>
      </c>
      <c r="N37" s="16">
        <v>0</v>
      </c>
      <c r="O37" s="16">
        <f t="shared" ref="O37:O68" si="10">SUM(L37+K37+N37+M37)</f>
        <v>0</v>
      </c>
      <c r="P37" s="33">
        <v>5.7335820895522351</v>
      </c>
      <c r="Q37" s="34">
        <f t="shared" ref="Q37:Q68" si="11">O37+P37</f>
        <v>5.7335820895522351</v>
      </c>
      <c r="R37" s="35">
        <f t="shared" ref="R37:R68" si="12">VLOOKUP(J37,$W$3:$X$10,2,FALSE)</f>
        <v>0</v>
      </c>
      <c r="S37" s="36">
        <f t="shared" ref="S37:S68" si="13">Q37-R37</f>
        <v>5.7335820895522351</v>
      </c>
      <c r="T37" s="4"/>
      <c r="U37" s="4"/>
      <c r="V37" s="4"/>
    </row>
    <row r="38" spans="1:28" s="2" customFormat="1" ht="18.75">
      <c r="A38" s="13">
        <v>128</v>
      </c>
      <c r="B38" s="13">
        <v>1214614935</v>
      </c>
      <c r="C38" s="222" t="s">
        <v>365</v>
      </c>
      <c r="D38" s="336" t="s">
        <v>257</v>
      </c>
      <c r="E38" s="16">
        <v>4</v>
      </c>
      <c r="F38" s="16">
        <v>1</v>
      </c>
      <c r="G38" s="374">
        <v>0</v>
      </c>
      <c r="H38" s="374">
        <v>1</v>
      </c>
      <c r="I38" s="374">
        <v>1</v>
      </c>
      <c r="J38" s="23" t="s">
        <v>335</v>
      </c>
      <c r="K38" s="18">
        <f t="shared" si="8"/>
        <v>5</v>
      </c>
      <c r="L38" s="16">
        <f t="shared" si="7"/>
        <v>1.2</v>
      </c>
      <c r="M38" s="16">
        <f t="shared" si="9"/>
        <v>0.8</v>
      </c>
      <c r="N38" s="16">
        <v>0</v>
      </c>
      <c r="O38" s="16">
        <f t="shared" si="10"/>
        <v>7</v>
      </c>
      <c r="P38" s="33">
        <v>-1.3005000000000067</v>
      </c>
      <c r="Q38" s="34">
        <f t="shared" si="11"/>
        <v>5.6994999999999933</v>
      </c>
      <c r="R38" s="35">
        <f t="shared" si="12"/>
        <v>4.375</v>
      </c>
      <c r="S38" s="36">
        <f t="shared" si="13"/>
        <v>1.3244999999999933</v>
      </c>
      <c r="T38" s="18"/>
      <c r="U38" s="18"/>
      <c r="V38" s="47"/>
      <c r="W38" s="1"/>
      <c r="X38" s="1"/>
      <c r="Y38" s="1"/>
      <c r="Z38" s="1"/>
      <c r="AA38" s="1"/>
      <c r="AB38" s="1"/>
    </row>
    <row r="39" spans="1:28" s="3" customFormat="1" ht="18.75">
      <c r="A39" s="13">
        <v>179</v>
      </c>
      <c r="B39" s="13">
        <v>1412638269</v>
      </c>
      <c r="C39" s="223" t="s">
        <v>224</v>
      </c>
      <c r="D39" s="334"/>
      <c r="E39" s="16">
        <v>0</v>
      </c>
      <c r="F39" s="16">
        <v>0</v>
      </c>
      <c r="G39" s="374">
        <v>0</v>
      </c>
      <c r="H39" s="374">
        <v>0</v>
      </c>
      <c r="I39" s="374">
        <v>0</v>
      </c>
      <c r="J39" s="57" t="s">
        <v>187</v>
      </c>
      <c r="K39" s="18">
        <f t="shared" si="8"/>
        <v>0</v>
      </c>
      <c r="L39" s="16">
        <f t="shared" si="7"/>
        <v>0</v>
      </c>
      <c r="M39" s="16">
        <f t="shared" si="9"/>
        <v>0</v>
      </c>
      <c r="N39" s="16">
        <v>0</v>
      </c>
      <c r="O39" s="16">
        <f t="shared" si="10"/>
        <v>0</v>
      </c>
      <c r="P39" s="33">
        <v>5.6846874999999955</v>
      </c>
      <c r="Q39" s="34">
        <f t="shared" si="11"/>
        <v>5.6846874999999955</v>
      </c>
      <c r="R39" s="35">
        <f t="shared" si="12"/>
        <v>0</v>
      </c>
      <c r="S39" s="36">
        <f t="shared" si="13"/>
        <v>5.6846874999999955</v>
      </c>
      <c r="T39" s="4"/>
      <c r="U39" s="4"/>
      <c r="V39" s="4"/>
    </row>
    <row r="40" spans="1:28" ht="18.75">
      <c r="A40" s="13">
        <v>201</v>
      </c>
      <c r="B40" s="13">
        <v>251334814</v>
      </c>
      <c r="C40" s="222" t="s">
        <v>391</v>
      </c>
      <c r="D40" s="345"/>
      <c r="E40" s="16">
        <v>0</v>
      </c>
      <c r="F40" s="16">
        <v>0</v>
      </c>
      <c r="G40" s="374">
        <v>0</v>
      </c>
      <c r="H40" s="374">
        <v>0</v>
      </c>
      <c r="I40" s="374">
        <v>0</v>
      </c>
      <c r="J40" s="57" t="s">
        <v>187</v>
      </c>
      <c r="K40" s="18">
        <f t="shared" si="8"/>
        <v>0</v>
      </c>
      <c r="L40" s="16">
        <f t="shared" si="7"/>
        <v>0</v>
      </c>
      <c r="M40" s="16">
        <f t="shared" si="9"/>
        <v>0</v>
      </c>
      <c r="N40" s="16">
        <v>0</v>
      </c>
      <c r="O40" s="16">
        <f t="shared" si="10"/>
        <v>0</v>
      </c>
      <c r="P40" s="33">
        <v>5.5</v>
      </c>
      <c r="Q40" s="34">
        <f t="shared" si="11"/>
        <v>5.5</v>
      </c>
      <c r="R40" s="35">
        <f t="shared" si="12"/>
        <v>0</v>
      </c>
      <c r="S40" s="36">
        <f t="shared" si="13"/>
        <v>5.5</v>
      </c>
      <c r="T40" s="4"/>
      <c r="U40" s="4"/>
      <c r="V40" s="4"/>
    </row>
    <row r="41" spans="1:28" ht="18.75">
      <c r="A41" s="14">
        <v>58</v>
      </c>
      <c r="B41" s="13">
        <v>1875367946</v>
      </c>
      <c r="C41" s="223" t="s">
        <v>121</v>
      </c>
      <c r="D41" s="14"/>
      <c r="E41" s="16">
        <v>0</v>
      </c>
      <c r="F41" s="16">
        <v>0</v>
      </c>
      <c r="G41" s="374">
        <v>0</v>
      </c>
      <c r="H41" s="374">
        <v>0</v>
      </c>
      <c r="I41" s="374">
        <v>0</v>
      </c>
      <c r="J41" s="57" t="s">
        <v>187</v>
      </c>
      <c r="K41" s="18">
        <f t="shared" si="8"/>
        <v>0</v>
      </c>
      <c r="L41" s="16">
        <f t="shared" si="7"/>
        <v>0</v>
      </c>
      <c r="M41" s="16">
        <f t="shared" si="9"/>
        <v>0</v>
      </c>
      <c r="N41" s="16">
        <v>0</v>
      </c>
      <c r="O41" s="16">
        <f t="shared" si="10"/>
        <v>0</v>
      </c>
      <c r="P41" s="33">
        <v>5.3749999999999964</v>
      </c>
      <c r="Q41" s="34">
        <f t="shared" si="11"/>
        <v>5.3749999999999964</v>
      </c>
      <c r="R41" s="35">
        <f t="shared" si="12"/>
        <v>0</v>
      </c>
      <c r="S41" s="36">
        <f t="shared" si="13"/>
        <v>5.3749999999999964</v>
      </c>
      <c r="T41" s="4"/>
      <c r="U41" s="4"/>
      <c r="V41" s="4"/>
    </row>
    <row r="42" spans="1:28" ht="18.75">
      <c r="A42" s="13">
        <v>174</v>
      </c>
      <c r="B42" s="13">
        <v>775720958</v>
      </c>
      <c r="C42" s="222" t="s">
        <v>397</v>
      </c>
      <c r="D42" s="222" t="s">
        <v>327</v>
      </c>
      <c r="E42" s="16">
        <v>3</v>
      </c>
      <c r="F42" s="16">
        <v>1</v>
      </c>
      <c r="G42" s="374">
        <v>0</v>
      </c>
      <c r="H42" s="374">
        <v>0</v>
      </c>
      <c r="I42" s="374">
        <v>0</v>
      </c>
      <c r="J42" s="23" t="s">
        <v>335</v>
      </c>
      <c r="K42" s="18">
        <f t="shared" si="8"/>
        <v>3.5</v>
      </c>
      <c r="L42" s="16">
        <f t="shared" si="7"/>
        <v>1.2</v>
      </c>
      <c r="M42" s="16">
        <f t="shared" si="9"/>
        <v>0</v>
      </c>
      <c r="N42" s="16">
        <v>0</v>
      </c>
      <c r="O42" s="16">
        <f t="shared" si="10"/>
        <v>4.7</v>
      </c>
      <c r="P42" s="33">
        <v>0.67499999999999005</v>
      </c>
      <c r="Q42" s="34">
        <f t="shared" si="11"/>
        <v>5.3749999999999902</v>
      </c>
      <c r="R42" s="35">
        <f t="shared" si="12"/>
        <v>4.375</v>
      </c>
      <c r="S42" s="36">
        <f t="shared" si="13"/>
        <v>0.99999999999999023</v>
      </c>
      <c r="T42" s="4"/>
      <c r="U42" s="4"/>
      <c r="V42" s="4"/>
    </row>
    <row r="43" spans="1:28" ht="18.75">
      <c r="A43" s="14">
        <v>46</v>
      </c>
      <c r="B43" s="13">
        <v>2109182835</v>
      </c>
      <c r="C43" s="222" t="s">
        <v>357</v>
      </c>
      <c r="D43" s="222" t="s">
        <v>92</v>
      </c>
      <c r="E43" s="16">
        <v>4</v>
      </c>
      <c r="F43" s="16">
        <v>1</v>
      </c>
      <c r="G43" s="374">
        <v>0</v>
      </c>
      <c r="H43" s="374">
        <v>1</v>
      </c>
      <c r="I43" s="374">
        <v>1</v>
      </c>
      <c r="J43" s="23" t="s">
        <v>335</v>
      </c>
      <c r="K43" s="18">
        <f t="shared" si="8"/>
        <v>5</v>
      </c>
      <c r="L43" s="16">
        <f t="shared" si="7"/>
        <v>1.2</v>
      </c>
      <c r="M43" s="16">
        <f t="shared" si="9"/>
        <v>0.8</v>
      </c>
      <c r="N43" s="16">
        <v>0</v>
      </c>
      <c r="O43" s="16">
        <f t="shared" si="10"/>
        <v>7</v>
      </c>
      <c r="P43" s="33">
        <v>-1.9700000000000095</v>
      </c>
      <c r="Q43" s="34">
        <f t="shared" si="11"/>
        <v>5.0299999999999905</v>
      </c>
      <c r="R43" s="35">
        <f t="shared" si="12"/>
        <v>4.375</v>
      </c>
      <c r="S43" s="36">
        <f t="shared" si="13"/>
        <v>0.65499999999999048</v>
      </c>
      <c r="T43" s="18"/>
      <c r="U43" s="18"/>
      <c r="V43" s="18"/>
    </row>
    <row r="44" spans="1:28" ht="18.75">
      <c r="A44" s="13">
        <v>184</v>
      </c>
      <c r="B44" s="13">
        <v>1814130074</v>
      </c>
      <c r="C44" s="222" t="s">
        <v>375</v>
      </c>
      <c r="D44" s="334"/>
      <c r="E44" s="16">
        <v>4</v>
      </c>
      <c r="F44" s="16">
        <v>1</v>
      </c>
      <c r="G44" s="374">
        <v>0</v>
      </c>
      <c r="H44" s="374">
        <v>0</v>
      </c>
      <c r="I44" s="374">
        <v>1</v>
      </c>
      <c r="J44" s="23" t="s">
        <v>335</v>
      </c>
      <c r="K44" s="18">
        <f t="shared" si="8"/>
        <v>5</v>
      </c>
      <c r="L44" s="16">
        <f t="shared" si="7"/>
        <v>1.2</v>
      </c>
      <c r="M44" s="16">
        <f t="shared" si="9"/>
        <v>0.4</v>
      </c>
      <c r="N44" s="16">
        <v>0</v>
      </c>
      <c r="O44" s="16">
        <f t="shared" si="10"/>
        <v>6.6000000000000005</v>
      </c>
      <c r="P44" s="33">
        <v>-1.6999999999999993</v>
      </c>
      <c r="Q44" s="34">
        <f t="shared" si="11"/>
        <v>4.9000000000000012</v>
      </c>
      <c r="R44" s="35">
        <f t="shared" si="12"/>
        <v>4.375</v>
      </c>
      <c r="S44" s="36">
        <f t="shared" si="13"/>
        <v>0.52500000000000124</v>
      </c>
      <c r="T44" s="4"/>
      <c r="U44" s="4"/>
      <c r="V44" s="4"/>
    </row>
    <row r="45" spans="1:28" ht="18.75">
      <c r="A45" s="14">
        <v>120</v>
      </c>
      <c r="B45" s="13">
        <v>171422146</v>
      </c>
      <c r="C45" s="222" t="s">
        <v>363</v>
      </c>
      <c r="D45" s="222" t="s">
        <v>246</v>
      </c>
      <c r="E45" s="16">
        <v>0</v>
      </c>
      <c r="F45" s="16">
        <v>0</v>
      </c>
      <c r="G45" s="374">
        <v>0</v>
      </c>
      <c r="H45" s="374">
        <v>0</v>
      </c>
      <c r="I45" s="374">
        <v>0</v>
      </c>
      <c r="J45" s="57" t="s">
        <v>187</v>
      </c>
      <c r="K45" s="18">
        <f t="shared" si="8"/>
        <v>0</v>
      </c>
      <c r="L45" s="16">
        <f t="shared" si="7"/>
        <v>0</v>
      </c>
      <c r="M45" s="16">
        <f t="shared" si="9"/>
        <v>0</v>
      </c>
      <c r="N45" s="16">
        <v>0</v>
      </c>
      <c r="O45" s="16">
        <f t="shared" si="10"/>
        <v>0</v>
      </c>
      <c r="P45" s="33">
        <v>4.899999999999995</v>
      </c>
      <c r="Q45" s="34">
        <f t="shared" si="11"/>
        <v>4.899999999999995</v>
      </c>
      <c r="R45" s="35">
        <f t="shared" si="12"/>
        <v>0</v>
      </c>
      <c r="S45" s="36">
        <f t="shared" si="13"/>
        <v>4.899999999999995</v>
      </c>
      <c r="T45" s="18"/>
      <c r="U45" s="18"/>
      <c r="V45" s="48"/>
    </row>
    <row r="46" spans="1:28" ht="18.75">
      <c r="A46" s="13">
        <v>199</v>
      </c>
      <c r="B46" s="13">
        <v>1190213504</v>
      </c>
      <c r="C46" s="222" t="s">
        <v>400</v>
      </c>
      <c r="D46" s="334"/>
      <c r="E46" s="16">
        <v>0</v>
      </c>
      <c r="F46" s="16">
        <v>0</v>
      </c>
      <c r="G46" s="374">
        <v>0</v>
      </c>
      <c r="H46" s="374">
        <v>0</v>
      </c>
      <c r="I46" s="374">
        <v>0</v>
      </c>
      <c r="J46" s="57" t="s">
        <v>187</v>
      </c>
      <c r="K46" s="18">
        <f t="shared" si="8"/>
        <v>0</v>
      </c>
      <c r="L46" s="16">
        <f t="shared" si="7"/>
        <v>0</v>
      </c>
      <c r="M46" s="16">
        <f t="shared" si="9"/>
        <v>0</v>
      </c>
      <c r="N46" s="16">
        <v>0</v>
      </c>
      <c r="O46" s="16">
        <f t="shared" si="10"/>
        <v>0</v>
      </c>
      <c r="P46" s="33">
        <v>4.8</v>
      </c>
      <c r="Q46" s="34">
        <f t="shared" si="11"/>
        <v>4.8</v>
      </c>
      <c r="R46" s="35">
        <f t="shared" si="12"/>
        <v>0</v>
      </c>
      <c r="S46" s="36">
        <f t="shared" si="13"/>
        <v>4.8</v>
      </c>
      <c r="T46" s="4"/>
      <c r="U46" s="4"/>
      <c r="V46" s="4"/>
    </row>
    <row r="47" spans="1:28" ht="18.75">
      <c r="A47" s="13">
        <v>225</v>
      </c>
      <c r="B47" s="13">
        <v>1963965829</v>
      </c>
      <c r="C47" s="222" t="s">
        <v>444</v>
      </c>
      <c r="D47" s="222"/>
      <c r="E47" s="16">
        <v>0</v>
      </c>
      <c r="F47" s="16">
        <v>0</v>
      </c>
      <c r="G47" s="374">
        <v>0</v>
      </c>
      <c r="H47" s="374">
        <v>0</v>
      </c>
      <c r="I47" s="374">
        <v>0</v>
      </c>
      <c r="J47" s="57" t="s">
        <v>187</v>
      </c>
      <c r="K47" s="18">
        <f t="shared" si="8"/>
        <v>0</v>
      </c>
      <c r="L47" s="16">
        <f t="shared" si="7"/>
        <v>0</v>
      </c>
      <c r="M47" s="16">
        <f t="shared" si="9"/>
        <v>0</v>
      </c>
      <c r="N47" s="16">
        <v>0</v>
      </c>
      <c r="O47" s="16">
        <f t="shared" si="10"/>
        <v>0</v>
      </c>
      <c r="P47" s="33">
        <v>4.423236940298505</v>
      </c>
      <c r="Q47" s="34">
        <f t="shared" si="11"/>
        <v>4.423236940298505</v>
      </c>
      <c r="R47" s="35">
        <f t="shared" si="12"/>
        <v>0</v>
      </c>
      <c r="S47" s="36">
        <f t="shared" si="13"/>
        <v>4.423236940298505</v>
      </c>
      <c r="T47" s="4"/>
      <c r="U47" s="4"/>
      <c r="V47" s="4"/>
    </row>
    <row r="48" spans="1:28" ht="18.75">
      <c r="A48" s="13">
        <v>156</v>
      </c>
      <c r="B48" s="13">
        <v>1744610165</v>
      </c>
      <c r="C48" s="222" t="s">
        <v>369</v>
      </c>
      <c r="D48" s="222"/>
      <c r="E48" s="16">
        <v>2</v>
      </c>
      <c r="F48" s="16">
        <v>1</v>
      </c>
      <c r="G48" s="374">
        <v>0</v>
      </c>
      <c r="H48" s="374">
        <v>0</v>
      </c>
      <c r="I48" s="374">
        <v>0</v>
      </c>
      <c r="J48" s="23" t="s">
        <v>335</v>
      </c>
      <c r="K48" s="18">
        <f t="shared" si="8"/>
        <v>2</v>
      </c>
      <c r="L48" s="16">
        <f t="shared" si="7"/>
        <v>1.2</v>
      </c>
      <c r="M48" s="16">
        <f t="shared" si="9"/>
        <v>0</v>
      </c>
      <c r="N48" s="16">
        <v>0</v>
      </c>
      <c r="O48" s="16">
        <f t="shared" si="10"/>
        <v>3.2</v>
      </c>
      <c r="P48" s="33">
        <v>0.91751612903224711</v>
      </c>
      <c r="Q48" s="34">
        <f t="shared" si="11"/>
        <v>4.1175161290322473</v>
      </c>
      <c r="R48" s="35">
        <f t="shared" si="12"/>
        <v>4.375</v>
      </c>
      <c r="S48" s="36">
        <f t="shared" si="13"/>
        <v>-0.25748387096775271</v>
      </c>
    </row>
    <row r="49" spans="1:22" ht="18.75">
      <c r="A49" s="13">
        <v>191</v>
      </c>
      <c r="B49" s="13">
        <v>1037173857</v>
      </c>
      <c r="C49" s="222" t="s">
        <v>382</v>
      </c>
      <c r="D49" s="334"/>
      <c r="E49" s="16">
        <v>0</v>
      </c>
      <c r="F49" s="16">
        <v>0</v>
      </c>
      <c r="G49" s="374">
        <v>0</v>
      </c>
      <c r="H49" s="374">
        <v>0</v>
      </c>
      <c r="I49" s="374">
        <v>0</v>
      </c>
      <c r="J49" s="57" t="s">
        <v>187</v>
      </c>
      <c r="K49" s="18">
        <f t="shared" si="8"/>
        <v>0</v>
      </c>
      <c r="L49" s="16">
        <f t="shared" si="7"/>
        <v>0</v>
      </c>
      <c r="M49" s="16">
        <f t="shared" si="9"/>
        <v>0</v>
      </c>
      <c r="N49" s="16">
        <v>0</v>
      </c>
      <c r="O49" s="16">
        <f t="shared" si="10"/>
        <v>0</v>
      </c>
      <c r="P49" s="33">
        <v>3.837499999999995</v>
      </c>
      <c r="Q49" s="34">
        <f t="shared" si="11"/>
        <v>3.837499999999995</v>
      </c>
      <c r="R49" s="35">
        <f t="shared" si="12"/>
        <v>0</v>
      </c>
      <c r="S49" s="36">
        <f t="shared" si="13"/>
        <v>3.837499999999995</v>
      </c>
    </row>
    <row r="50" spans="1:22" ht="18.75">
      <c r="A50" s="13">
        <v>200</v>
      </c>
      <c r="B50" s="13">
        <v>967589156</v>
      </c>
      <c r="C50" s="222" t="s">
        <v>390</v>
      </c>
      <c r="D50" s="334"/>
      <c r="E50" s="16">
        <v>4</v>
      </c>
      <c r="F50" s="16">
        <v>1</v>
      </c>
      <c r="G50" s="374">
        <v>0</v>
      </c>
      <c r="H50" s="374">
        <v>0</v>
      </c>
      <c r="I50" s="374">
        <v>0</v>
      </c>
      <c r="J50" s="23" t="s">
        <v>335</v>
      </c>
      <c r="K50" s="18">
        <f t="shared" si="8"/>
        <v>5</v>
      </c>
      <c r="L50" s="16">
        <f t="shared" si="7"/>
        <v>1.2</v>
      </c>
      <c r="M50" s="16">
        <f t="shared" si="9"/>
        <v>0</v>
      </c>
      <c r="N50" s="16">
        <v>0</v>
      </c>
      <c r="O50" s="16">
        <f t="shared" si="10"/>
        <v>6.2</v>
      </c>
      <c r="P50" s="33">
        <v>-2.3999999999999995</v>
      </c>
      <c r="Q50" s="34">
        <f t="shared" si="11"/>
        <v>3.8000000000000007</v>
      </c>
      <c r="R50" s="35">
        <f t="shared" si="12"/>
        <v>4.375</v>
      </c>
      <c r="S50" s="36">
        <f t="shared" si="13"/>
        <v>-0.57499999999999929</v>
      </c>
    </row>
    <row r="51" spans="1:22" ht="18.75">
      <c r="A51" s="13">
        <v>232</v>
      </c>
      <c r="C51" s="222" t="s">
        <v>451</v>
      </c>
      <c r="E51" s="16">
        <v>3</v>
      </c>
      <c r="F51" s="16">
        <v>1</v>
      </c>
      <c r="G51" s="374">
        <v>0</v>
      </c>
      <c r="H51" s="374">
        <v>0</v>
      </c>
      <c r="I51" s="374">
        <v>0</v>
      </c>
      <c r="J51" s="23" t="s">
        <v>335</v>
      </c>
      <c r="K51" s="18">
        <f t="shared" si="8"/>
        <v>3.5</v>
      </c>
      <c r="L51" s="16">
        <f t="shared" si="7"/>
        <v>1.2</v>
      </c>
      <c r="M51" s="16">
        <f t="shared" si="9"/>
        <v>0</v>
      </c>
      <c r="N51" s="16">
        <v>0</v>
      </c>
      <c r="O51" s="16">
        <f t="shared" si="10"/>
        <v>4.7</v>
      </c>
      <c r="P51" s="33">
        <v>-0.97499999999999964</v>
      </c>
      <c r="Q51" s="34">
        <f t="shared" si="11"/>
        <v>3.7250000000000005</v>
      </c>
      <c r="R51" s="35">
        <f t="shared" si="12"/>
        <v>4.375</v>
      </c>
      <c r="S51" s="36">
        <f t="shared" si="13"/>
        <v>-0.64999999999999947</v>
      </c>
    </row>
    <row r="52" spans="1:22" ht="18.75">
      <c r="A52" s="13">
        <v>197</v>
      </c>
      <c r="B52" s="13">
        <v>2012003193</v>
      </c>
      <c r="C52" s="222" t="s">
        <v>388</v>
      </c>
      <c r="D52" s="334"/>
      <c r="E52" s="16">
        <v>0</v>
      </c>
      <c r="F52" s="16">
        <v>0</v>
      </c>
      <c r="G52" s="374">
        <v>0</v>
      </c>
      <c r="H52" s="374">
        <v>0</v>
      </c>
      <c r="I52" s="374">
        <v>0</v>
      </c>
      <c r="J52" s="57" t="s">
        <v>187</v>
      </c>
      <c r="K52" s="18">
        <f t="shared" si="8"/>
        <v>0</v>
      </c>
      <c r="L52" s="16">
        <f t="shared" ref="L52:L83" si="14">F52*$X$14</f>
        <v>0</v>
      </c>
      <c r="M52" s="16">
        <f t="shared" si="9"/>
        <v>0</v>
      </c>
      <c r="N52" s="16">
        <v>0</v>
      </c>
      <c r="O52" s="16">
        <f t="shared" si="10"/>
        <v>0</v>
      </c>
      <c r="P52" s="33">
        <v>3.5999999999999979</v>
      </c>
      <c r="Q52" s="34">
        <f t="shared" si="11"/>
        <v>3.5999999999999979</v>
      </c>
      <c r="R52" s="35">
        <f t="shared" si="12"/>
        <v>0</v>
      </c>
      <c r="S52" s="36">
        <f t="shared" si="13"/>
        <v>3.5999999999999979</v>
      </c>
    </row>
    <row r="53" spans="1:22" ht="20.25">
      <c r="A53" s="13">
        <v>220</v>
      </c>
      <c r="B53" s="13">
        <v>353335311</v>
      </c>
      <c r="C53" s="222" t="s">
        <v>427</v>
      </c>
      <c r="D53" s="224"/>
      <c r="E53" s="16">
        <v>3</v>
      </c>
      <c r="F53" s="16">
        <v>1</v>
      </c>
      <c r="G53" s="374">
        <v>0</v>
      </c>
      <c r="H53" s="374">
        <v>0</v>
      </c>
      <c r="I53" s="374">
        <v>0</v>
      </c>
      <c r="J53" s="23" t="s">
        <v>335</v>
      </c>
      <c r="K53" s="18">
        <f t="shared" si="8"/>
        <v>3.5</v>
      </c>
      <c r="L53" s="16">
        <f t="shared" si="14"/>
        <v>1.2</v>
      </c>
      <c r="M53" s="16">
        <f t="shared" si="9"/>
        <v>0</v>
      </c>
      <c r="N53" s="16">
        <v>0</v>
      </c>
      <c r="O53" s="16">
        <f t="shared" si="10"/>
        <v>4.7</v>
      </c>
      <c r="P53" s="33">
        <v>-1.1876953125000034</v>
      </c>
      <c r="Q53" s="34">
        <f t="shared" si="11"/>
        <v>3.5123046874999968</v>
      </c>
      <c r="R53" s="35">
        <f t="shared" si="12"/>
        <v>4.375</v>
      </c>
      <c r="S53" s="36">
        <f t="shared" si="13"/>
        <v>-0.8626953125000032</v>
      </c>
    </row>
    <row r="54" spans="1:22" ht="18.75">
      <c r="A54" s="14">
        <v>33</v>
      </c>
      <c r="B54" s="13">
        <v>1006436515</v>
      </c>
      <c r="C54" s="222" t="s">
        <v>355</v>
      </c>
      <c r="D54" s="222" t="s">
        <v>79</v>
      </c>
      <c r="E54" s="16">
        <v>0</v>
      </c>
      <c r="F54" s="16">
        <v>0</v>
      </c>
      <c r="G54" s="374">
        <v>0</v>
      </c>
      <c r="H54" s="374">
        <v>0</v>
      </c>
      <c r="I54" s="374">
        <v>0</v>
      </c>
      <c r="J54" s="57" t="s">
        <v>187</v>
      </c>
      <c r="K54" s="18">
        <f t="shared" si="8"/>
        <v>0</v>
      </c>
      <c r="L54" s="16">
        <f t="shared" si="14"/>
        <v>0</v>
      </c>
      <c r="M54" s="16">
        <f t="shared" si="9"/>
        <v>0</v>
      </c>
      <c r="N54" s="16">
        <v>0</v>
      </c>
      <c r="O54" s="16">
        <f t="shared" si="10"/>
        <v>0</v>
      </c>
      <c r="P54" s="33">
        <v>3.45</v>
      </c>
      <c r="Q54" s="34">
        <f t="shared" si="11"/>
        <v>3.45</v>
      </c>
      <c r="R54" s="35">
        <f t="shared" si="12"/>
        <v>0</v>
      </c>
      <c r="S54" s="36">
        <f t="shared" si="13"/>
        <v>3.45</v>
      </c>
      <c r="T54" s="64"/>
      <c r="U54" s="64"/>
    </row>
    <row r="55" spans="1:22" ht="18.75">
      <c r="A55" s="13">
        <v>143</v>
      </c>
      <c r="B55" s="13">
        <v>1963007427</v>
      </c>
      <c r="C55" s="222" t="s">
        <v>367</v>
      </c>
      <c r="D55" s="222" t="s">
        <v>270</v>
      </c>
      <c r="E55" s="16">
        <v>0</v>
      </c>
      <c r="F55" s="16">
        <v>0</v>
      </c>
      <c r="G55" s="374">
        <v>0</v>
      </c>
      <c r="H55" s="374">
        <v>0</v>
      </c>
      <c r="I55" s="374">
        <v>0</v>
      </c>
      <c r="J55" s="57" t="s">
        <v>187</v>
      </c>
      <c r="K55" s="18">
        <f t="shared" si="8"/>
        <v>0</v>
      </c>
      <c r="L55" s="16">
        <f t="shared" si="14"/>
        <v>0</v>
      </c>
      <c r="M55" s="16">
        <f t="shared" si="9"/>
        <v>0</v>
      </c>
      <c r="N55" s="16">
        <v>0</v>
      </c>
      <c r="O55" s="16">
        <f t="shared" si="10"/>
        <v>0</v>
      </c>
      <c r="P55" s="33">
        <v>3.3374999999999995</v>
      </c>
      <c r="Q55" s="34">
        <f t="shared" si="11"/>
        <v>3.3374999999999995</v>
      </c>
      <c r="R55" s="35">
        <f t="shared" si="12"/>
        <v>0</v>
      </c>
      <c r="S55" s="36">
        <f t="shared" si="13"/>
        <v>3.3374999999999995</v>
      </c>
      <c r="T55" s="64"/>
      <c r="U55" s="64"/>
      <c r="V55" s="67"/>
    </row>
    <row r="56" spans="1:22" ht="18.75">
      <c r="A56" s="13">
        <v>224</v>
      </c>
      <c r="B56" s="13">
        <v>862562360</v>
      </c>
      <c r="C56" s="222" t="s">
        <v>443</v>
      </c>
      <c r="D56" s="222"/>
      <c r="E56" s="16">
        <v>2</v>
      </c>
      <c r="F56" s="16">
        <v>1</v>
      </c>
      <c r="G56" s="374">
        <v>0</v>
      </c>
      <c r="H56" s="374">
        <v>0</v>
      </c>
      <c r="I56" s="374">
        <v>0</v>
      </c>
      <c r="J56" s="23" t="s">
        <v>335</v>
      </c>
      <c r="K56" s="18">
        <f t="shared" si="8"/>
        <v>2</v>
      </c>
      <c r="L56" s="16">
        <f t="shared" si="14"/>
        <v>1.2</v>
      </c>
      <c r="M56" s="16">
        <f t="shared" si="9"/>
        <v>0</v>
      </c>
      <c r="N56" s="16">
        <v>0</v>
      </c>
      <c r="O56" s="16">
        <f t="shared" si="10"/>
        <v>3.2</v>
      </c>
      <c r="P56" s="33">
        <v>-0.14589552238805936</v>
      </c>
      <c r="Q56" s="34">
        <f t="shared" si="11"/>
        <v>3.0541044776119408</v>
      </c>
      <c r="R56" s="35">
        <f t="shared" si="12"/>
        <v>4.375</v>
      </c>
      <c r="S56" s="36">
        <f t="shared" si="13"/>
        <v>-1.3208955223880592</v>
      </c>
    </row>
    <row r="57" spans="1:22" ht="18.75">
      <c r="A57" s="13">
        <v>226</v>
      </c>
      <c r="B57" s="13">
        <v>1238792963</v>
      </c>
      <c r="C57" s="222" t="s">
        <v>445</v>
      </c>
      <c r="D57" s="222"/>
      <c r="E57" s="16">
        <v>2</v>
      </c>
      <c r="F57" s="16">
        <v>1</v>
      </c>
      <c r="G57" s="374">
        <v>0</v>
      </c>
      <c r="H57" s="374">
        <v>0</v>
      </c>
      <c r="I57" s="374">
        <v>0</v>
      </c>
      <c r="J57" s="23" t="s">
        <v>335</v>
      </c>
      <c r="K57" s="18">
        <f t="shared" si="8"/>
        <v>2</v>
      </c>
      <c r="L57" s="16">
        <f t="shared" si="14"/>
        <v>1.2</v>
      </c>
      <c r="M57" s="16">
        <f t="shared" si="9"/>
        <v>0</v>
      </c>
      <c r="N57" s="16">
        <v>0</v>
      </c>
      <c r="O57" s="16">
        <f t="shared" si="10"/>
        <v>3.2</v>
      </c>
      <c r="P57" s="33">
        <v>-0.24999999999999822</v>
      </c>
      <c r="Q57" s="34">
        <f t="shared" si="11"/>
        <v>2.950000000000002</v>
      </c>
      <c r="R57" s="35">
        <f t="shared" si="12"/>
        <v>4.375</v>
      </c>
      <c r="S57" s="36">
        <f t="shared" si="13"/>
        <v>-1.424999999999998</v>
      </c>
    </row>
    <row r="58" spans="1:22" ht="18.75">
      <c r="A58" s="14">
        <v>82</v>
      </c>
      <c r="B58" s="13">
        <v>982362214</v>
      </c>
      <c r="C58" s="222" t="s">
        <v>360</v>
      </c>
      <c r="D58" s="222" t="s">
        <v>144</v>
      </c>
      <c r="E58" s="16">
        <v>3</v>
      </c>
      <c r="F58" s="16">
        <v>1</v>
      </c>
      <c r="G58" s="374">
        <v>0</v>
      </c>
      <c r="H58" s="374">
        <v>0</v>
      </c>
      <c r="I58" s="374">
        <v>0</v>
      </c>
      <c r="J58" s="23" t="s">
        <v>335</v>
      </c>
      <c r="K58" s="18">
        <f t="shared" si="8"/>
        <v>3.5</v>
      </c>
      <c r="L58" s="16">
        <f t="shared" si="14"/>
        <v>1.2</v>
      </c>
      <c r="M58" s="16">
        <f t="shared" si="9"/>
        <v>0</v>
      </c>
      <c r="N58" s="16">
        <v>0</v>
      </c>
      <c r="O58" s="16">
        <f t="shared" si="10"/>
        <v>4.7</v>
      </c>
      <c r="P58" s="33">
        <v>-1.8450000000000095</v>
      </c>
      <c r="Q58" s="34">
        <f t="shared" si="11"/>
        <v>2.8549999999999907</v>
      </c>
      <c r="R58" s="35">
        <f t="shared" si="12"/>
        <v>4.375</v>
      </c>
      <c r="S58" s="36">
        <f t="shared" si="13"/>
        <v>-1.5200000000000093</v>
      </c>
      <c r="T58" s="64"/>
      <c r="U58" s="64"/>
      <c r="V58" s="64"/>
    </row>
    <row r="59" spans="1:22" ht="18.75">
      <c r="A59" s="13">
        <v>116</v>
      </c>
      <c r="B59" s="13">
        <v>2122596917</v>
      </c>
      <c r="C59" s="222" t="s">
        <v>362</v>
      </c>
      <c r="D59" s="222" t="s">
        <v>217</v>
      </c>
      <c r="E59" s="16">
        <v>0</v>
      </c>
      <c r="F59" s="16">
        <v>1</v>
      </c>
      <c r="G59" s="374">
        <v>0</v>
      </c>
      <c r="H59" s="374">
        <v>0</v>
      </c>
      <c r="I59" s="374">
        <v>1</v>
      </c>
      <c r="J59" s="57" t="s">
        <v>187</v>
      </c>
      <c r="K59" s="18">
        <f t="shared" si="8"/>
        <v>0</v>
      </c>
      <c r="L59" s="16">
        <f t="shared" si="14"/>
        <v>1.2</v>
      </c>
      <c r="M59" s="16">
        <f t="shared" si="9"/>
        <v>0.4</v>
      </c>
      <c r="N59" s="16">
        <v>0</v>
      </c>
      <c r="O59" s="16">
        <f t="shared" si="10"/>
        <v>1.6</v>
      </c>
      <c r="P59" s="33">
        <v>1.1999999999999957</v>
      </c>
      <c r="Q59" s="34">
        <f t="shared" si="11"/>
        <v>2.7999999999999958</v>
      </c>
      <c r="R59" s="35">
        <f t="shared" si="12"/>
        <v>0</v>
      </c>
      <c r="S59" s="36">
        <f t="shared" si="13"/>
        <v>2.7999999999999958</v>
      </c>
      <c r="T59" s="64"/>
      <c r="U59" s="64"/>
      <c r="V59" s="86"/>
    </row>
    <row r="60" spans="1:22" ht="18.75">
      <c r="A60" s="13">
        <v>172</v>
      </c>
      <c r="B60" s="13">
        <v>724061220</v>
      </c>
      <c r="C60" s="222" t="s">
        <v>371</v>
      </c>
      <c r="D60" s="222" t="s">
        <v>330</v>
      </c>
      <c r="E60" s="16">
        <v>4</v>
      </c>
      <c r="F60" s="16">
        <v>1</v>
      </c>
      <c r="G60" s="374">
        <v>0</v>
      </c>
      <c r="H60" s="374">
        <v>0</v>
      </c>
      <c r="I60" s="374">
        <v>0</v>
      </c>
      <c r="J60" s="23" t="s">
        <v>335</v>
      </c>
      <c r="K60" s="18">
        <f t="shared" si="8"/>
        <v>5</v>
      </c>
      <c r="L60" s="16">
        <f t="shared" si="14"/>
        <v>1.2</v>
      </c>
      <c r="M60" s="16">
        <f t="shared" si="9"/>
        <v>0</v>
      </c>
      <c r="N60" s="16">
        <v>0</v>
      </c>
      <c r="O60" s="16">
        <f t="shared" si="10"/>
        <v>6.2</v>
      </c>
      <c r="P60" s="33">
        <v>-3.4499999999999993</v>
      </c>
      <c r="Q60" s="34">
        <f t="shared" si="11"/>
        <v>2.7500000000000009</v>
      </c>
      <c r="R60" s="35">
        <f t="shared" si="12"/>
        <v>4.375</v>
      </c>
      <c r="S60" s="36">
        <f t="shared" si="13"/>
        <v>-1.6249999999999991</v>
      </c>
    </row>
    <row r="61" spans="1:22" ht="20.25">
      <c r="A61" s="13">
        <v>214</v>
      </c>
      <c r="B61" s="13">
        <v>2130976604</v>
      </c>
      <c r="C61" s="222" t="s">
        <v>410</v>
      </c>
      <c r="D61" s="2"/>
      <c r="E61" s="16">
        <v>2</v>
      </c>
      <c r="F61" s="16">
        <v>1</v>
      </c>
      <c r="G61" s="374">
        <v>0</v>
      </c>
      <c r="H61" s="374">
        <v>0</v>
      </c>
      <c r="I61" s="374">
        <v>0</v>
      </c>
      <c r="J61" s="23" t="s">
        <v>335</v>
      </c>
      <c r="K61" s="18">
        <f t="shared" si="8"/>
        <v>2</v>
      </c>
      <c r="L61" s="16">
        <f t="shared" si="14"/>
        <v>1.2</v>
      </c>
      <c r="M61" s="16">
        <f t="shared" si="9"/>
        <v>0</v>
      </c>
      <c r="N61" s="16">
        <v>0</v>
      </c>
      <c r="O61" s="16">
        <f t="shared" si="10"/>
        <v>3.2</v>
      </c>
      <c r="P61" s="33">
        <v>-0.4625000000000119</v>
      </c>
      <c r="Q61" s="34">
        <f t="shared" si="11"/>
        <v>2.7374999999999883</v>
      </c>
      <c r="R61" s="35">
        <f t="shared" si="12"/>
        <v>4.375</v>
      </c>
      <c r="S61" s="36">
        <f t="shared" si="13"/>
        <v>-1.6375000000000117</v>
      </c>
    </row>
    <row r="62" spans="1:22" ht="18.75">
      <c r="A62" s="13">
        <v>234</v>
      </c>
      <c r="C62" s="222" t="s">
        <v>455</v>
      </c>
      <c r="E62" s="16">
        <v>4</v>
      </c>
      <c r="F62" s="16">
        <v>1</v>
      </c>
      <c r="G62" s="374">
        <v>0</v>
      </c>
      <c r="H62" s="374">
        <v>0</v>
      </c>
      <c r="I62" s="374">
        <v>0</v>
      </c>
      <c r="J62" s="23" t="s">
        <v>335</v>
      </c>
      <c r="K62" s="18">
        <f t="shared" si="8"/>
        <v>5</v>
      </c>
      <c r="L62" s="16">
        <f t="shared" si="14"/>
        <v>1.2</v>
      </c>
      <c r="M62" s="16">
        <f t="shared" si="9"/>
        <v>0</v>
      </c>
      <c r="N62" s="16">
        <v>0</v>
      </c>
      <c r="O62" s="16">
        <f t="shared" si="10"/>
        <v>6.2</v>
      </c>
      <c r="P62" s="33">
        <v>-4.1749999999999998</v>
      </c>
      <c r="Q62" s="34">
        <f t="shared" si="11"/>
        <v>2.0250000000000004</v>
      </c>
      <c r="R62" s="35">
        <f t="shared" si="12"/>
        <v>4.375</v>
      </c>
      <c r="S62" s="36">
        <f t="shared" si="13"/>
        <v>-2.3499999999999996</v>
      </c>
    </row>
    <row r="63" spans="1:22" ht="18.75">
      <c r="A63" s="13">
        <v>223</v>
      </c>
      <c r="B63" s="13">
        <v>784792167</v>
      </c>
      <c r="C63" s="222" t="s">
        <v>434</v>
      </c>
      <c r="D63" s="222"/>
      <c r="E63" s="16">
        <v>4</v>
      </c>
      <c r="F63" s="16">
        <v>0</v>
      </c>
      <c r="G63" s="374">
        <v>0</v>
      </c>
      <c r="H63" s="374">
        <v>0</v>
      </c>
      <c r="I63" s="374">
        <v>0</v>
      </c>
      <c r="J63" s="23" t="s">
        <v>335</v>
      </c>
      <c r="K63" s="18">
        <f t="shared" si="8"/>
        <v>5</v>
      </c>
      <c r="L63" s="16">
        <f t="shared" si="14"/>
        <v>0</v>
      </c>
      <c r="M63" s="16">
        <f t="shared" si="9"/>
        <v>0</v>
      </c>
      <c r="N63" s="16">
        <v>0</v>
      </c>
      <c r="O63" s="16">
        <f t="shared" si="10"/>
        <v>5</v>
      </c>
      <c r="P63" s="33">
        <v>-3.1499999999999995</v>
      </c>
      <c r="Q63" s="34">
        <f t="shared" si="11"/>
        <v>1.8500000000000005</v>
      </c>
      <c r="R63" s="35">
        <f t="shared" si="12"/>
        <v>4.375</v>
      </c>
      <c r="S63" s="36">
        <f t="shared" si="13"/>
        <v>-2.5249999999999995</v>
      </c>
    </row>
    <row r="64" spans="1:22" ht="18.75">
      <c r="A64" s="13">
        <v>222</v>
      </c>
      <c r="B64" s="13">
        <v>1945277617</v>
      </c>
      <c r="C64" s="222" t="s">
        <v>432</v>
      </c>
      <c r="D64" s="222"/>
      <c r="E64" s="16">
        <v>2</v>
      </c>
      <c r="F64" s="16">
        <v>1</v>
      </c>
      <c r="G64" s="374">
        <v>0</v>
      </c>
      <c r="H64" s="374">
        <v>0</v>
      </c>
      <c r="I64" s="374">
        <v>0</v>
      </c>
      <c r="J64" s="23" t="s">
        <v>335</v>
      </c>
      <c r="K64" s="18">
        <f t="shared" si="8"/>
        <v>2</v>
      </c>
      <c r="L64" s="16">
        <f t="shared" si="14"/>
        <v>1.2</v>
      </c>
      <c r="M64" s="16">
        <f t="shared" si="9"/>
        <v>0</v>
      </c>
      <c r="N64" s="16">
        <v>0</v>
      </c>
      <c r="O64" s="16">
        <f t="shared" si="10"/>
        <v>3.2</v>
      </c>
      <c r="P64" s="33">
        <v>-1.3622723502304259</v>
      </c>
      <c r="Q64" s="34">
        <f t="shared" si="11"/>
        <v>1.8377276497695743</v>
      </c>
      <c r="R64" s="35">
        <f t="shared" si="12"/>
        <v>4.375</v>
      </c>
      <c r="S64" s="36">
        <f t="shared" si="13"/>
        <v>-2.5372723502304257</v>
      </c>
    </row>
    <row r="65" spans="1:22" ht="18.75">
      <c r="A65" s="13">
        <v>190</v>
      </c>
      <c r="B65" s="13">
        <v>684634207</v>
      </c>
      <c r="C65" s="222" t="s">
        <v>381</v>
      </c>
      <c r="D65" s="222"/>
      <c r="E65" s="16">
        <v>0</v>
      </c>
      <c r="F65" s="16">
        <v>0</v>
      </c>
      <c r="G65" s="374">
        <v>0</v>
      </c>
      <c r="H65" s="374">
        <v>1</v>
      </c>
      <c r="I65" s="374">
        <v>0</v>
      </c>
      <c r="J65" s="57" t="s">
        <v>187</v>
      </c>
      <c r="K65" s="18">
        <f t="shared" si="8"/>
        <v>0</v>
      </c>
      <c r="L65" s="16">
        <f t="shared" si="14"/>
        <v>0</v>
      </c>
      <c r="M65" s="16">
        <f t="shared" si="9"/>
        <v>0.4</v>
      </c>
      <c r="N65" s="16">
        <v>0</v>
      </c>
      <c r="O65" s="16">
        <f t="shared" si="10"/>
        <v>0.4</v>
      </c>
      <c r="P65" s="33">
        <v>1.1675000000000004</v>
      </c>
      <c r="Q65" s="34">
        <f t="shared" si="11"/>
        <v>1.5675000000000003</v>
      </c>
      <c r="R65" s="35">
        <f t="shared" si="12"/>
        <v>0</v>
      </c>
      <c r="S65" s="36">
        <f t="shared" si="13"/>
        <v>1.5675000000000003</v>
      </c>
    </row>
    <row r="66" spans="1:22" ht="18.75">
      <c r="A66" s="13">
        <v>207</v>
      </c>
      <c r="B66" s="13">
        <v>721273803</v>
      </c>
      <c r="C66" s="226" t="s">
        <v>399</v>
      </c>
      <c r="D66" s="334"/>
      <c r="E66" s="16">
        <v>0</v>
      </c>
      <c r="F66" s="16">
        <v>0</v>
      </c>
      <c r="G66" s="374">
        <v>0</v>
      </c>
      <c r="H66" s="374">
        <v>0</v>
      </c>
      <c r="I66" s="374">
        <v>0</v>
      </c>
      <c r="J66" s="57" t="s">
        <v>187</v>
      </c>
      <c r="K66" s="18">
        <f t="shared" si="8"/>
        <v>0</v>
      </c>
      <c r="L66" s="16">
        <f t="shared" si="14"/>
        <v>0</v>
      </c>
      <c r="M66" s="16">
        <f t="shared" si="9"/>
        <v>0</v>
      </c>
      <c r="N66" s="16">
        <v>0</v>
      </c>
      <c r="O66" s="16">
        <f t="shared" si="10"/>
        <v>0</v>
      </c>
      <c r="P66" s="33">
        <v>1.425</v>
      </c>
      <c r="Q66" s="34">
        <f t="shared" si="11"/>
        <v>1.425</v>
      </c>
      <c r="R66" s="35">
        <f t="shared" si="12"/>
        <v>0</v>
      </c>
      <c r="S66" s="36">
        <f t="shared" si="13"/>
        <v>1.425</v>
      </c>
    </row>
    <row r="67" spans="1:22" ht="18.75">
      <c r="A67" s="13">
        <v>233</v>
      </c>
      <c r="C67" s="222" t="s">
        <v>452</v>
      </c>
      <c r="E67" s="16">
        <v>4</v>
      </c>
      <c r="F67" s="16">
        <v>1</v>
      </c>
      <c r="G67" s="374">
        <v>0</v>
      </c>
      <c r="H67" s="374">
        <v>0</v>
      </c>
      <c r="I67" s="374">
        <v>0</v>
      </c>
      <c r="J67" s="23" t="s">
        <v>335</v>
      </c>
      <c r="K67" s="18">
        <f t="shared" si="8"/>
        <v>5</v>
      </c>
      <c r="L67" s="16">
        <f t="shared" si="14"/>
        <v>1.2</v>
      </c>
      <c r="M67" s="16">
        <f t="shared" si="9"/>
        <v>0</v>
      </c>
      <c r="N67" s="16">
        <v>0</v>
      </c>
      <c r="O67" s="16">
        <f t="shared" si="10"/>
        <v>6.2</v>
      </c>
      <c r="P67" s="33">
        <v>-5.1749999999999998</v>
      </c>
      <c r="Q67" s="34">
        <f t="shared" si="11"/>
        <v>1.0250000000000004</v>
      </c>
      <c r="R67" s="35">
        <f t="shared" si="12"/>
        <v>4.375</v>
      </c>
      <c r="S67" s="36">
        <f t="shared" si="13"/>
        <v>-3.3499999999999996</v>
      </c>
    </row>
    <row r="68" spans="1:22" ht="18.75">
      <c r="A68" s="13">
        <v>204</v>
      </c>
      <c r="B68" s="13">
        <v>1449474852</v>
      </c>
      <c r="C68" s="222" t="s">
        <v>394</v>
      </c>
      <c r="D68" s="334"/>
      <c r="E68" s="16">
        <v>0</v>
      </c>
      <c r="F68" s="16">
        <v>0</v>
      </c>
      <c r="G68" s="374">
        <v>0</v>
      </c>
      <c r="H68" s="374">
        <v>0</v>
      </c>
      <c r="I68" s="374">
        <v>0</v>
      </c>
      <c r="J68" s="57" t="s">
        <v>187</v>
      </c>
      <c r="K68" s="18">
        <f t="shared" si="8"/>
        <v>0</v>
      </c>
      <c r="L68" s="16">
        <f t="shared" si="14"/>
        <v>0</v>
      </c>
      <c r="M68" s="16">
        <f t="shared" si="9"/>
        <v>0</v>
      </c>
      <c r="N68" s="16">
        <v>0</v>
      </c>
      <c r="O68" s="16">
        <f t="shared" si="10"/>
        <v>0</v>
      </c>
      <c r="P68" s="33">
        <v>1</v>
      </c>
      <c r="Q68" s="34">
        <f t="shared" si="11"/>
        <v>1</v>
      </c>
      <c r="R68" s="35">
        <f t="shared" si="12"/>
        <v>0</v>
      </c>
      <c r="S68" s="36">
        <f t="shared" si="13"/>
        <v>1</v>
      </c>
    </row>
    <row r="69" spans="1:22" ht="18.75">
      <c r="A69" s="14">
        <v>122</v>
      </c>
      <c r="B69" s="13">
        <v>1940099728</v>
      </c>
      <c r="C69" s="223" t="s">
        <v>228</v>
      </c>
      <c r="D69" s="224"/>
      <c r="E69" s="16">
        <v>0</v>
      </c>
      <c r="F69" s="16">
        <v>0</v>
      </c>
      <c r="G69" s="374">
        <v>0</v>
      </c>
      <c r="H69" s="374">
        <v>0</v>
      </c>
      <c r="I69" s="374">
        <v>0</v>
      </c>
      <c r="J69" s="57" t="s">
        <v>187</v>
      </c>
      <c r="K69" s="18">
        <f t="shared" ref="K69:K100" si="15">E69+IF(E69&gt;2,(E69-2)*0.5,0)</f>
        <v>0</v>
      </c>
      <c r="L69" s="16">
        <f t="shared" si="14"/>
        <v>0</v>
      </c>
      <c r="M69" s="16">
        <f t="shared" ref="M69:M100" si="16">SUM(G69:I69)*$X$18</f>
        <v>0</v>
      </c>
      <c r="N69" s="16">
        <v>0</v>
      </c>
      <c r="O69" s="16">
        <f t="shared" ref="O69:O100" si="17">SUM(L69+K69+N69+M69)</f>
        <v>0</v>
      </c>
      <c r="P69" s="33">
        <v>0.4</v>
      </c>
      <c r="Q69" s="34">
        <f t="shared" ref="Q69:Q100" si="18">O69+P69</f>
        <v>0.4</v>
      </c>
      <c r="R69" s="35">
        <f t="shared" ref="R69:R100" si="19">VLOOKUP(J69,$W$3:$X$10,2,FALSE)</f>
        <v>0</v>
      </c>
      <c r="S69" s="36">
        <f t="shared" ref="S69:S100" si="20">Q69-R69</f>
        <v>0.4</v>
      </c>
      <c r="T69" s="64"/>
      <c r="U69" s="64"/>
      <c r="V69" s="67"/>
    </row>
    <row r="70" spans="1:22" ht="18.75">
      <c r="A70" s="13">
        <v>208</v>
      </c>
      <c r="B70" s="13">
        <v>92129464</v>
      </c>
      <c r="C70" s="222" t="s">
        <v>401</v>
      </c>
      <c r="D70" s="334"/>
      <c r="E70" s="16">
        <v>2</v>
      </c>
      <c r="F70" s="16">
        <v>1</v>
      </c>
      <c r="G70" s="374">
        <v>0</v>
      </c>
      <c r="H70" s="374">
        <v>0</v>
      </c>
      <c r="I70" s="374">
        <v>0</v>
      </c>
      <c r="J70" s="23" t="s">
        <v>335</v>
      </c>
      <c r="K70" s="18">
        <f t="shared" si="15"/>
        <v>2</v>
      </c>
      <c r="L70" s="16">
        <f t="shared" si="14"/>
        <v>1.2</v>
      </c>
      <c r="M70" s="16">
        <f t="shared" si="16"/>
        <v>0</v>
      </c>
      <c r="N70" s="16">
        <v>0</v>
      </c>
      <c r="O70" s="16">
        <f t="shared" si="17"/>
        <v>3.2</v>
      </c>
      <c r="P70" s="33">
        <v>-2.9749999999999996</v>
      </c>
      <c r="Q70" s="34">
        <f t="shared" si="18"/>
        <v>0.22500000000000053</v>
      </c>
      <c r="R70" s="35">
        <f t="shared" si="19"/>
        <v>4.375</v>
      </c>
      <c r="S70" s="36">
        <f t="shared" si="20"/>
        <v>-4.1499999999999995</v>
      </c>
    </row>
    <row r="71" spans="1:22" ht="18.75">
      <c r="A71" s="14">
        <v>5</v>
      </c>
      <c r="B71" s="13">
        <v>1044399218</v>
      </c>
      <c r="C71" s="222" t="s">
        <v>352</v>
      </c>
      <c r="D71" s="222" t="s">
        <v>39</v>
      </c>
      <c r="E71" s="16">
        <v>0</v>
      </c>
      <c r="F71" s="16">
        <v>0</v>
      </c>
      <c r="G71" s="374">
        <v>0</v>
      </c>
      <c r="H71" s="374">
        <v>0</v>
      </c>
      <c r="I71" s="374">
        <v>0</v>
      </c>
      <c r="J71" s="57" t="s">
        <v>187</v>
      </c>
      <c r="K71" s="18">
        <f t="shared" si="15"/>
        <v>0</v>
      </c>
      <c r="L71" s="16">
        <f t="shared" si="14"/>
        <v>0</v>
      </c>
      <c r="M71" s="16">
        <f t="shared" si="16"/>
        <v>0</v>
      </c>
      <c r="N71" s="16">
        <v>0</v>
      </c>
      <c r="O71" s="16">
        <f t="shared" si="17"/>
        <v>0</v>
      </c>
      <c r="P71" s="33">
        <v>0.22499999999999343</v>
      </c>
      <c r="Q71" s="34">
        <f t="shared" si="18"/>
        <v>0.22499999999999343</v>
      </c>
      <c r="R71" s="35">
        <f t="shared" si="19"/>
        <v>0</v>
      </c>
      <c r="S71" s="36">
        <f t="shared" si="20"/>
        <v>0.22499999999999343</v>
      </c>
      <c r="T71" s="64"/>
      <c r="U71" s="64"/>
      <c r="V71" s="64"/>
    </row>
    <row r="72" spans="1:22" ht="18.75">
      <c r="A72" s="13">
        <v>195</v>
      </c>
      <c r="B72" s="13">
        <v>1634663314</v>
      </c>
      <c r="C72" s="222" t="s">
        <v>386</v>
      </c>
      <c r="D72" s="334"/>
      <c r="E72" s="16">
        <v>0</v>
      </c>
      <c r="F72" s="16">
        <v>1</v>
      </c>
      <c r="G72" s="374">
        <v>0</v>
      </c>
      <c r="H72" s="374">
        <v>0</v>
      </c>
      <c r="I72" s="374">
        <v>0</v>
      </c>
      <c r="J72" s="57" t="s">
        <v>187</v>
      </c>
      <c r="K72" s="18">
        <f t="shared" si="15"/>
        <v>0</v>
      </c>
      <c r="L72" s="16">
        <f t="shared" si="14"/>
        <v>1.2</v>
      </c>
      <c r="M72" s="16">
        <f t="shared" si="16"/>
        <v>0</v>
      </c>
      <c r="N72" s="16">
        <v>0</v>
      </c>
      <c r="O72" s="16">
        <f t="shared" si="17"/>
        <v>1.2</v>
      </c>
      <c r="P72" s="33">
        <v>-0.97550000000000381</v>
      </c>
      <c r="Q72" s="34">
        <f t="shared" si="18"/>
        <v>0.22449999999999615</v>
      </c>
      <c r="R72" s="35">
        <f t="shared" si="19"/>
        <v>0</v>
      </c>
      <c r="S72" s="36">
        <f t="shared" si="20"/>
        <v>0.22449999999999615</v>
      </c>
    </row>
    <row r="73" spans="1:22" ht="18.75">
      <c r="A73" s="14">
        <v>34</v>
      </c>
      <c r="B73" s="13">
        <v>2021794494</v>
      </c>
      <c r="C73" s="223" t="s">
        <v>80</v>
      </c>
      <c r="D73" s="224"/>
      <c r="E73" s="16">
        <v>0</v>
      </c>
      <c r="F73" s="16">
        <v>0</v>
      </c>
      <c r="G73" s="374">
        <v>0</v>
      </c>
      <c r="H73" s="374">
        <v>0</v>
      </c>
      <c r="I73" s="374">
        <v>0</v>
      </c>
      <c r="J73" s="57" t="s">
        <v>187</v>
      </c>
      <c r="K73" s="18">
        <f t="shared" si="15"/>
        <v>0</v>
      </c>
      <c r="L73" s="16">
        <f t="shared" si="14"/>
        <v>0</v>
      </c>
      <c r="M73" s="16">
        <f t="shared" si="16"/>
        <v>0</v>
      </c>
      <c r="N73" s="16">
        <v>0</v>
      </c>
      <c r="O73" s="16">
        <f t="shared" si="17"/>
        <v>0</v>
      </c>
      <c r="P73" s="33">
        <v>0</v>
      </c>
      <c r="Q73" s="34">
        <f t="shared" si="18"/>
        <v>0</v>
      </c>
      <c r="R73" s="35">
        <f t="shared" si="19"/>
        <v>0</v>
      </c>
      <c r="S73" s="36">
        <f t="shared" si="20"/>
        <v>0</v>
      </c>
      <c r="T73" s="64"/>
      <c r="U73" s="64"/>
      <c r="V73" s="67"/>
    </row>
    <row r="74" spans="1:22" ht="18.75">
      <c r="A74" s="13">
        <v>170</v>
      </c>
      <c r="B74" s="13">
        <v>1659068972</v>
      </c>
      <c r="C74" s="222" t="s">
        <v>320</v>
      </c>
      <c r="D74" s="334"/>
      <c r="E74" s="16">
        <v>0</v>
      </c>
      <c r="F74" s="16">
        <v>0</v>
      </c>
      <c r="G74" s="374">
        <v>0</v>
      </c>
      <c r="H74" s="374">
        <v>0</v>
      </c>
      <c r="I74" s="374">
        <v>0</v>
      </c>
      <c r="J74" s="57" t="s">
        <v>187</v>
      </c>
      <c r="K74" s="18">
        <f t="shared" si="15"/>
        <v>0</v>
      </c>
      <c r="L74" s="16">
        <f t="shared" si="14"/>
        <v>0</v>
      </c>
      <c r="M74" s="16">
        <f t="shared" si="16"/>
        <v>0</v>
      </c>
      <c r="N74" s="16">
        <v>0</v>
      </c>
      <c r="O74" s="16">
        <f t="shared" si="17"/>
        <v>0</v>
      </c>
      <c r="P74" s="33">
        <v>0</v>
      </c>
      <c r="Q74" s="34">
        <f t="shared" si="18"/>
        <v>0</v>
      </c>
      <c r="R74" s="35">
        <f t="shared" si="19"/>
        <v>0</v>
      </c>
      <c r="S74" s="36">
        <f t="shared" si="20"/>
        <v>0</v>
      </c>
    </row>
    <row r="75" spans="1:22" ht="18.75">
      <c r="A75" s="13">
        <v>118</v>
      </c>
      <c r="B75" s="13">
        <v>2018112397</v>
      </c>
      <c r="C75" s="222" t="s">
        <v>342</v>
      </c>
      <c r="D75" s="222" t="s">
        <v>290</v>
      </c>
      <c r="E75" s="16">
        <v>0</v>
      </c>
      <c r="F75" s="16">
        <v>0</v>
      </c>
      <c r="G75" s="374">
        <v>0</v>
      </c>
      <c r="H75" s="374">
        <v>0</v>
      </c>
      <c r="I75" s="374">
        <v>0</v>
      </c>
      <c r="J75" s="57" t="s">
        <v>187</v>
      </c>
      <c r="K75" s="18">
        <f t="shared" si="15"/>
        <v>0</v>
      </c>
      <c r="L75" s="16">
        <f t="shared" si="14"/>
        <v>0</v>
      </c>
      <c r="M75" s="16">
        <f t="shared" si="16"/>
        <v>0</v>
      </c>
      <c r="N75" s="16">
        <v>0</v>
      </c>
      <c r="O75" s="16">
        <f t="shared" si="17"/>
        <v>0</v>
      </c>
      <c r="P75" s="33">
        <v>0</v>
      </c>
      <c r="Q75" s="34">
        <f t="shared" si="18"/>
        <v>0</v>
      </c>
      <c r="R75" s="35">
        <f t="shared" si="19"/>
        <v>0</v>
      </c>
      <c r="S75" s="36">
        <f t="shared" si="20"/>
        <v>0</v>
      </c>
      <c r="T75" s="64"/>
      <c r="U75" s="64"/>
      <c r="V75" s="86"/>
    </row>
    <row r="76" spans="1:22" ht="18.75">
      <c r="A76" s="13">
        <v>127</v>
      </c>
      <c r="B76" s="13">
        <v>615908706</v>
      </c>
      <c r="C76" s="222" t="s">
        <v>364</v>
      </c>
      <c r="D76" s="224" t="s">
        <v>240</v>
      </c>
      <c r="E76" s="16">
        <v>0</v>
      </c>
      <c r="F76" s="16">
        <v>0</v>
      </c>
      <c r="G76" s="374">
        <v>0</v>
      </c>
      <c r="H76" s="374">
        <v>0</v>
      </c>
      <c r="I76" s="374">
        <v>0</v>
      </c>
      <c r="J76" s="57" t="s">
        <v>187</v>
      </c>
      <c r="K76" s="18">
        <f t="shared" si="15"/>
        <v>0</v>
      </c>
      <c r="L76" s="16">
        <f t="shared" si="14"/>
        <v>0</v>
      </c>
      <c r="M76" s="16">
        <f t="shared" si="16"/>
        <v>0</v>
      </c>
      <c r="N76" s="16">
        <v>0</v>
      </c>
      <c r="O76" s="16">
        <f t="shared" si="17"/>
        <v>0</v>
      </c>
      <c r="P76" s="33">
        <v>0</v>
      </c>
      <c r="Q76" s="34">
        <f t="shared" si="18"/>
        <v>0</v>
      </c>
      <c r="R76" s="35">
        <f t="shared" si="19"/>
        <v>0</v>
      </c>
      <c r="S76" s="36">
        <f t="shared" si="20"/>
        <v>0</v>
      </c>
      <c r="T76" s="64"/>
      <c r="U76" s="64"/>
      <c r="V76" s="67"/>
    </row>
    <row r="77" spans="1:22" ht="18.75">
      <c r="A77" s="13">
        <v>169</v>
      </c>
      <c r="B77" s="13">
        <v>1280938546</v>
      </c>
      <c r="C77" s="222" t="s">
        <v>370</v>
      </c>
      <c r="D77" s="335"/>
      <c r="E77" s="16">
        <v>0</v>
      </c>
      <c r="F77" s="16">
        <v>0</v>
      </c>
      <c r="G77" s="374">
        <v>0</v>
      </c>
      <c r="H77" s="374">
        <v>0</v>
      </c>
      <c r="I77" s="374">
        <v>0</v>
      </c>
      <c r="J77" s="57" t="s">
        <v>187</v>
      </c>
      <c r="K77" s="18">
        <f t="shared" si="15"/>
        <v>0</v>
      </c>
      <c r="L77" s="16">
        <f t="shared" si="14"/>
        <v>0</v>
      </c>
      <c r="M77" s="16">
        <f t="shared" si="16"/>
        <v>0</v>
      </c>
      <c r="N77" s="16">
        <v>0</v>
      </c>
      <c r="O77" s="16">
        <f t="shared" si="17"/>
        <v>0</v>
      </c>
      <c r="P77" s="33">
        <v>0</v>
      </c>
      <c r="Q77" s="34">
        <f t="shared" si="18"/>
        <v>0</v>
      </c>
      <c r="R77" s="35">
        <f t="shared" si="19"/>
        <v>0</v>
      </c>
      <c r="S77" s="36">
        <f t="shared" si="20"/>
        <v>0</v>
      </c>
    </row>
    <row r="78" spans="1:22" ht="18.75">
      <c r="A78" s="14">
        <v>1</v>
      </c>
      <c r="B78" s="13">
        <v>1782151946</v>
      </c>
      <c r="C78" s="222" t="s">
        <v>351</v>
      </c>
      <c r="D78" s="222" t="s">
        <v>26</v>
      </c>
      <c r="E78" s="16">
        <v>0</v>
      </c>
      <c r="F78" s="16">
        <v>0</v>
      </c>
      <c r="G78" s="374">
        <v>0</v>
      </c>
      <c r="H78" s="374">
        <v>0</v>
      </c>
      <c r="I78" s="374">
        <v>0</v>
      </c>
      <c r="J78" s="57" t="s">
        <v>187</v>
      </c>
      <c r="K78" s="18">
        <f t="shared" si="15"/>
        <v>0</v>
      </c>
      <c r="L78" s="16">
        <f t="shared" si="14"/>
        <v>0</v>
      </c>
      <c r="M78" s="16">
        <f t="shared" si="16"/>
        <v>0</v>
      </c>
      <c r="N78" s="16">
        <v>0</v>
      </c>
      <c r="O78" s="16">
        <f t="shared" si="17"/>
        <v>0</v>
      </c>
      <c r="P78" s="33">
        <v>0</v>
      </c>
      <c r="Q78" s="34">
        <f t="shared" si="18"/>
        <v>0</v>
      </c>
      <c r="R78" s="35">
        <f t="shared" si="19"/>
        <v>0</v>
      </c>
      <c r="S78" s="36">
        <f t="shared" si="20"/>
        <v>0</v>
      </c>
      <c r="T78" s="64"/>
      <c r="U78" s="64"/>
      <c r="V78" s="64"/>
    </row>
    <row r="79" spans="1:22" ht="18.75">
      <c r="A79" s="13">
        <v>155</v>
      </c>
      <c r="B79" s="13">
        <v>1532576874</v>
      </c>
      <c r="C79" s="222" t="s">
        <v>368</v>
      </c>
      <c r="D79" s="222" t="s">
        <v>283</v>
      </c>
      <c r="E79" s="16">
        <v>0</v>
      </c>
      <c r="F79" s="16">
        <v>0</v>
      </c>
      <c r="G79" s="374">
        <v>0</v>
      </c>
      <c r="H79" s="374">
        <v>0</v>
      </c>
      <c r="I79" s="374">
        <v>0</v>
      </c>
      <c r="J79" s="57" t="s">
        <v>187</v>
      </c>
      <c r="K79" s="18">
        <f t="shared" si="15"/>
        <v>0</v>
      </c>
      <c r="L79" s="16">
        <f t="shared" si="14"/>
        <v>0</v>
      </c>
      <c r="M79" s="16">
        <f t="shared" si="16"/>
        <v>0</v>
      </c>
      <c r="N79" s="16">
        <v>0</v>
      </c>
      <c r="O79" s="16">
        <f t="shared" si="17"/>
        <v>0</v>
      </c>
      <c r="P79" s="33">
        <v>0</v>
      </c>
      <c r="Q79" s="34">
        <f t="shared" si="18"/>
        <v>0</v>
      </c>
      <c r="R79" s="35">
        <f t="shared" si="19"/>
        <v>0</v>
      </c>
      <c r="S79" s="36">
        <f t="shared" si="20"/>
        <v>0</v>
      </c>
    </row>
    <row r="80" spans="1:22" ht="18.75">
      <c r="A80" s="14">
        <v>43</v>
      </c>
      <c r="B80" s="13">
        <v>1853818182</v>
      </c>
      <c r="C80" s="223" t="s">
        <v>356</v>
      </c>
      <c r="D80" s="222" t="s">
        <v>89</v>
      </c>
      <c r="E80" s="16">
        <v>0</v>
      </c>
      <c r="F80" s="16">
        <v>0</v>
      </c>
      <c r="G80" s="374">
        <v>0</v>
      </c>
      <c r="H80" s="374">
        <v>0</v>
      </c>
      <c r="I80" s="374">
        <v>0</v>
      </c>
      <c r="J80" s="57" t="s">
        <v>187</v>
      </c>
      <c r="K80" s="18">
        <f t="shared" si="15"/>
        <v>0</v>
      </c>
      <c r="L80" s="16">
        <f t="shared" si="14"/>
        <v>0</v>
      </c>
      <c r="M80" s="16">
        <f t="shared" si="16"/>
        <v>0</v>
      </c>
      <c r="N80" s="16">
        <v>0</v>
      </c>
      <c r="O80" s="16">
        <f t="shared" si="17"/>
        <v>0</v>
      </c>
      <c r="P80" s="33">
        <v>0</v>
      </c>
      <c r="Q80" s="34">
        <f t="shared" si="18"/>
        <v>0</v>
      </c>
      <c r="R80" s="35">
        <f t="shared" si="19"/>
        <v>0</v>
      </c>
      <c r="S80" s="36">
        <f t="shared" si="20"/>
        <v>0</v>
      </c>
      <c r="T80" s="64"/>
      <c r="U80" s="64"/>
    </row>
    <row r="81" spans="1:22" ht="18.75">
      <c r="A81" s="14">
        <v>53</v>
      </c>
      <c r="B81" s="13">
        <v>500959924</v>
      </c>
      <c r="C81" s="222" t="s">
        <v>359</v>
      </c>
      <c r="D81" s="224" t="s">
        <v>99</v>
      </c>
      <c r="E81" s="16">
        <v>0</v>
      </c>
      <c r="F81" s="16">
        <v>0</v>
      </c>
      <c r="G81" s="374">
        <v>0</v>
      </c>
      <c r="H81" s="374">
        <v>0</v>
      </c>
      <c r="I81" s="374">
        <v>0</v>
      </c>
      <c r="J81" s="57" t="s">
        <v>187</v>
      </c>
      <c r="K81" s="18">
        <f t="shared" si="15"/>
        <v>0</v>
      </c>
      <c r="L81" s="16">
        <f t="shared" si="14"/>
        <v>0</v>
      </c>
      <c r="M81" s="16">
        <f t="shared" si="16"/>
        <v>0</v>
      </c>
      <c r="N81" s="16">
        <v>0</v>
      </c>
      <c r="O81" s="16">
        <f t="shared" si="17"/>
        <v>0</v>
      </c>
      <c r="P81" s="33">
        <v>0</v>
      </c>
      <c r="Q81" s="34">
        <f t="shared" si="18"/>
        <v>0</v>
      </c>
      <c r="R81" s="35">
        <f t="shared" si="19"/>
        <v>0</v>
      </c>
      <c r="S81" s="36">
        <f t="shared" si="20"/>
        <v>0</v>
      </c>
      <c r="T81" s="64"/>
      <c r="U81" s="64"/>
      <c r="V81" s="64"/>
    </row>
    <row r="82" spans="1:22" ht="18.75">
      <c r="A82" s="13">
        <v>164</v>
      </c>
      <c r="B82" s="13">
        <v>1005320430</v>
      </c>
      <c r="C82" s="222" t="s">
        <v>294</v>
      </c>
      <c r="D82" s="335"/>
      <c r="E82" s="16">
        <v>0</v>
      </c>
      <c r="F82" s="16">
        <v>0</v>
      </c>
      <c r="G82" s="374">
        <v>0</v>
      </c>
      <c r="H82" s="374">
        <v>0</v>
      </c>
      <c r="I82" s="374">
        <v>0</v>
      </c>
      <c r="J82" s="57" t="s">
        <v>187</v>
      </c>
      <c r="K82" s="18">
        <f t="shared" si="15"/>
        <v>0</v>
      </c>
      <c r="L82" s="16">
        <f t="shared" si="14"/>
        <v>0</v>
      </c>
      <c r="M82" s="16">
        <f t="shared" si="16"/>
        <v>0</v>
      </c>
      <c r="N82" s="16">
        <v>0</v>
      </c>
      <c r="O82" s="16">
        <f t="shared" si="17"/>
        <v>0</v>
      </c>
      <c r="P82" s="33">
        <v>0</v>
      </c>
      <c r="Q82" s="34">
        <f t="shared" si="18"/>
        <v>0</v>
      </c>
      <c r="R82" s="35">
        <f t="shared" si="19"/>
        <v>0</v>
      </c>
      <c r="S82" s="36">
        <f t="shared" si="20"/>
        <v>0</v>
      </c>
    </row>
    <row r="83" spans="1:22" ht="18.75">
      <c r="A83" s="13">
        <v>181</v>
      </c>
      <c r="B83" s="13">
        <v>1467442697</v>
      </c>
      <c r="C83" s="222" t="s">
        <v>341</v>
      </c>
      <c r="D83" s="334"/>
      <c r="E83" s="16">
        <v>0</v>
      </c>
      <c r="F83" s="16">
        <v>0</v>
      </c>
      <c r="G83" s="374">
        <v>0</v>
      </c>
      <c r="H83" s="374">
        <v>0</v>
      </c>
      <c r="I83" s="374">
        <v>0</v>
      </c>
      <c r="J83" s="57" t="s">
        <v>187</v>
      </c>
      <c r="K83" s="18">
        <f t="shared" si="15"/>
        <v>0</v>
      </c>
      <c r="L83" s="16">
        <f t="shared" si="14"/>
        <v>0</v>
      </c>
      <c r="M83" s="16">
        <f t="shared" si="16"/>
        <v>0</v>
      </c>
      <c r="N83" s="16">
        <v>0</v>
      </c>
      <c r="O83" s="16">
        <f t="shared" si="17"/>
        <v>0</v>
      </c>
      <c r="P83" s="33">
        <v>0</v>
      </c>
      <c r="Q83" s="34">
        <f t="shared" si="18"/>
        <v>0</v>
      </c>
      <c r="R83" s="35">
        <f t="shared" si="19"/>
        <v>0</v>
      </c>
      <c r="S83" s="36">
        <f t="shared" si="20"/>
        <v>0</v>
      </c>
    </row>
    <row r="84" spans="1:22" ht="18.75">
      <c r="A84" s="13">
        <v>176</v>
      </c>
      <c r="B84" s="13">
        <v>128748910</v>
      </c>
      <c r="C84" s="222" t="s">
        <v>328</v>
      </c>
      <c r="D84" s="334"/>
      <c r="E84" s="16">
        <v>0</v>
      </c>
      <c r="F84" s="16">
        <v>0</v>
      </c>
      <c r="G84" s="374">
        <v>0</v>
      </c>
      <c r="H84" s="374">
        <v>0</v>
      </c>
      <c r="I84" s="374">
        <v>0</v>
      </c>
      <c r="J84" s="57" t="s">
        <v>187</v>
      </c>
      <c r="K84" s="18">
        <f t="shared" si="15"/>
        <v>0</v>
      </c>
      <c r="L84" s="16">
        <f t="shared" ref="L84:L100" si="21">F84*$X$14</f>
        <v>0</v>
      </c>
      <c r="M84" s="16">
        <f t="shared" si="16"/>
        <v>0</v>
      </c>
      <c r="N84" s="16">
        <v>0</v>
      </c>
      <c r="O84" s="16">
        <f t="shared" si="17"/>
        <v>0</v>
      </c>
      <c r="P84" s="33">
        <v>0</v>
      </c>
      <c r="Q84" s="34">
        <f t="shared" si="18"/>
        <v>0</v>
      </c>
      <c r="R84" s="35">
        <f t="shared" si="19"/>
        <v>0</v>
      </c>
      <c r="S84" s="36">
        <f t="shared" si="20"/>
        <v>0</v>
      </c>
    </row>
    <row r="85" spans="1:22" ht="18.75">
      <c r="A85" s="13">
        <v>173</v>
      </c>
      <c r="B85" s="13">
        <v>1106175185</v>
      </c>
      <c r="C85" s="222" t="s">
        <v>329</v>
      </c>
      <c r="D85" s="334"/>
      <c r="E85" s="16">
        <v>0</v>
      </c>
      <c r="F85" s="16">
        <v>0</v>
      </c>
      <c r="G85" s="374">
        <v>0</v>
      </c>
      <c r="H85" s="374">
        <v>0</v>
      </c>
      <c r="I85" s="374">
        <v>0</v>
      </c>
      <c r="J85" s="57" t="s">
        <v>187</v>
      </c>
      <c r="K85" s="18">
        <f t="shared" si="15"/>
        <v>0</v>
      </c>
      <c r="L85" s="16">
        <f t="shared" si="21"/>
        <v>0</v>
      </c>
      <c r="M85" s="16">
        <f t="shared" si="16"/>
        <v>0</v>
      </c>
      <c r="N85" s="16">
        <v>0</v>
      </c>
      <c r="O85" s="16">
        <f t="shared" si="17"/>
        <v>0</v>
      </c>
      <c r="P85" s="33">
        <v>0</v>
      </c>
      <c r="Q85" s="34">
        <f t="shared" si="18"/>
        <v>0</v>
      </c>
      <c r="R85" s="35">
        <f t="shared" si="19"/>
        <v>0</v>
      </c>
      <c r="S85" s="36">
        <f t="shared" si="20"/>
        <v>0</v>
      </c>
    </row>
    <row r="86" spans="1:22" ht="18.75">
      <c r="A86" s="14">
        <v>231</v>
      </c>
      <c r="B86" s="13">
        <v>1725915293</v>
      </c>
      <c r="C86" s="222" t="s">
        <v>450</v>
      </c>
      <c r="E86" s="16">
        <v>4</v>
      </c>
      <c r="F86" s="16">
        <v>1</v>
      </c>
      <c r="G86" s="374">
        <v>0</v>
      </c>
      <c r="H86" s="374">
        <v>0</v>
      </c>
      <c r="I86" s="374">
        <v>0</v>
      </c>
      <c r="J86" s="23" t="s">
        <v>335</v>
      </c>
      <c r="K86" s="18">
        <f t="shared" si="15"/>
        <v>5</v>
      </c>
      <c r="L86" s="16">
        <f t="shared" si="21"/>
        <v>1.2</v>
      </c>
      <c r="M86" s="16">
        <f t="shared" si="16"/>
        <v>0</v>
      </c>
      <c r="N86" s="16">
        <v>0</v>
      </c>
      <c r="O86" s="16">
        <f t="shared" si="17"/>
        <v>6.2</v>
      </c>
      <c r="P86" s="33">
        <v>-6.4749999999999996</v>
      </c>
      <c r="Q86" s="34">
        <f t="shared" si="18"/>
        <v>-0.27499999999999947</v>
      </c>
      <c r="R86" s="35">
        <f t="shared" si="19"/>
        <v>4.375</v>
      </c>
      <c r="S86" s="36">
        <f t="shared" si="20"/>
        <v>-4.6499999999999995</v>
      </c>
    </row>
    <row r="87" spans="1:22" ht="18.75">
      <c r="A87" s="14">
        <v>92</v>
      </c>
      <c r="B87" s="13">
        <v>1367873925</v>
      </c>
      <c r="C87" s="222" t="s">
        <v>398</v>
      </c>
      <c r="D87" s="222" t="s">
        <v>191</v>
      </c>
      <c r="E87" s="16">
        <v>4</v>
      </c>
      <c r="F87" s="16">
        <v>1</v>
      </c>
      <c r="G87" s="374">
        <v>0</v>
      </c>
      <c r="H87" s="374">
        <v>0</v>
      </c>
      <c r="I87" s="374">
        <v>0</v>
      </c>
      <c r="J87" s="23" t="s">
        <v>335</v>
      </c>
      <c r="K87" s="18">
        <f t="shared" si="15"/>
        <v>5</v>
      </c>
      <c r="L87" s="16">
        <f t="shared" si="21"/>
        <v>1.2</v>
      </c>
      <c r="M87" s="16">
        <f t="shared" si="16"/>
        <v>0</v>
      </c>
      <c r="N87" s="16">
        <v>0</v>
      </c>
      <c r="O87" s="16">
        <f t="shared" si="17"/>
        <v>6.2</v>
      </c>
      <c r="P87" s="33">
        <v>-8.4499999999999993</v>
      </c>
      <c r="Q87" s="34">
        <f t="shared" si="18"/>
        <v>-2.2499999999999991</v>
      </c>
      <c r="R87" s="35">
        <f t="shared" si="19"/>
        <v>4.375</v>
      </c>
      <c r="S87" s="36">
        <f t="shared" si="20"/>
        <v>-6.6249999999999991</v>
      </c>
      <c r="T87" s="64"/>
      <c r="U87" s="64"/>
      <c r="V87" s="67"/>
    </row>
    <row r="88" spans="1:22" ht="20.25">
      <c r="A88" s="13">
        <v>229</v>
      </c>
      <c r="B88" s="13">
        <v>1598972736</v>
      </c>
      <c r="C88" s="222" t="s">
        <v>448</v>
      </c>
      <c r="D88" s="222"/>
      <c r="E88" s="16">
        <v>0</v>
      </c>
      <c r="F88" s="16">
        <v>1</v>
      </c>
      <c r="G88" s="374">
        <v>0</v>
      </c>
      <c r="H88" s="374">
        <v>0</v>
      </c>
      <c r="I88" s="374">
        <v>0</v>
      </c>
      <c r="J88" s="57" t="s">
        <v>187</v>
      </c>
      <c r="K88" s="18">
        <f t="shared" si="15"/>
        <v>0</v>
      </c>
      <c r="L88" s="16">
        <f t="shared" si="21"/>
        <v>1.2</v>
      </c>
      <c r="M88" s="16">
        <f t="shared" si="16"/>
        <v>0</v>
      </c>
      <c r="N88" s="16">
        <v>0</v>
      </c>
      <c r="O88" s="16">
        <f t="shared" si="17"/>
        <v>1.2</v>
      </c>
      <c r="P88" s="33">
        <v>-3.7529104477611992</v>
      </c>
      <c r="Q88" s="34">
        <f t="shared" si="18"/>
        <v>-2.5529104477611995</v>
      </c>
      <c r="R88" s="35">
        <f t="shared" si="19"/>
        <v>0</v>
      </c>
      <c r="S88" s="36">
        <f t="shared" si="20"/>
        <v>-2.5529104477611995</v>
      </c>
    </row>
    <row r="89" spans="1:22" ht="18.75">
      <c r="A89" s="13">
        <v>192</v>
      </c>
      <c r="B89" s="13">
        <v>1725281178</v>
      </c>
      <c r="C89" s="222" t="s">
        <v>383</v>
      </c>
      <c r="D89" s="334"/>
      <c r="E89" s="16">
        <v>1</v>
      </c>
      <c r="F89" s="16">
        <v>1</v>
      </c>
      <c r="G89" s="374">
        <v>0</v>
      </c>
      <c r="H89" s="374">
        <v>0</v>
      </c>
      <c r="I89" s="374">
        <v>0</v>
      </c>
      <c r="J89" s="23" t="s">
        <v>335</v>
      </c>
      <c r="K89" s="18">
        <f t="shared" si="15"/>
        <v>1</v>
      </c>
      <c r="L89" s="16">
        <f t="shared" si="21"/>
        <v>1.2</v>
      </c>
      <c r="M89" s="16">
        <f t="shared" si="16"/>
        <v>0</v>
      </c>
      <c r="N89" s="16">
        <v>0</v>
      </c>
      <c r="O89" s="16">
        <f t="shared" si="17"/>
        <v>2.2000000000000002</v>
      </c>
      <c r="P89" s="33">
        <v>-5.1875000000000053</v>
      </c>
      <c r="Q89" s="34">
        <f t="shared" si="18"/>
        <v>-2.9875000000000052</v>
      </c>
      <c r="R89" s="35">
        <f t="shared" si="19"/>
        <v>4.375</v>
      </c>
      <c r="S89" s="36">
        <f t="shared" si="20"/>
        <v>-7.3625000000000052</v>
      </c>
    </row>
    <row r="90" spans="1:22" ht="18.75">
      <c r="A90" s="13">
        <v>217</v>
      </c>
      <c r="B90" s="13">
        <v>331155825</v>
      </c>
      <c r="C90" s="295" t="s">
        <v>420</v>
      </c>
      <c r="D90" s="2"/>
      <c r="E90" s="16">
        <v>3</v>
      </c>
      <c r="F90" s="16">
        <v>1</v>
      </c>
      <c r="G90" s="374">
        <v>0</v>
      </c>
      <c r="H90" s="374">
        <v>0</v>
      </c>
      <c r="I90" s="374">
        <v>0</v>
      </c>
      <c r="J90" s="23" t="s">
        <v>335</v>
      </c>
      <c r="K90" s="18">
        <f t="shared" si="15"/>
        <v>3.5</v>
      </c>
      <c r="L90" s="16">
        <f t="shared" si="21"/>
        <v>1.2</v>
      </c>
      <c r="M90" s="16">
        <f t="shared" si="16"/>
        <v>0</v>
      </c>
      <c r="N90" s="16">
        <v>0</v>
      </c>
      <c r="O90" s="16">
        <f t="shared" si="17"/>
        <v>4.7</v>
      </c>
      <c r="P90" s="33">
        <v>-7.7999999999999989</v>
      </c>
      <c r="Q90" s="34">
        <f t="shared" si="18"/>
        <v>-3.0999999999999988</v>
      </c>
      <c r="R90" s="35">
        <f t="shared" si="19"/>
        <v>4.375</v>
      </c>
      <c r="S90" s="36">
        <f t="shared" si="20"/>
        <v>-7.4749999999999988</v>
      </c>
    </row>
    <row r="91" spans="1:22" ht="18.75">
      <c r="A91" s="13">
        <v>180</v>
      </c>
      <c r="B91" s="13">
        <v>24633249</v>
      </c>
      <c r="C91" s="223" t="s">
        <v>339</v>
      </c>
      <c r="D91" s="334"/>
      <c r="E91" s="16">
        <v>0</v>
      </c>
      <c r="F91" s="16">
        <v>0</v>
      </c>
      <c r="G91" s="374">
        <v>0</v>
      </c>
      <c r="H91" s="374">
        <v>0</v>
      </c>
      <c r="I91" s="374">
        <v>0</v>
      </c>
      <c r="J91" s="57" t="s">
        <v>187</v>
      </c>
      <c r="K91" s="18">
        <f t="shared" si="15"/>
        <v>0</v>
      </c>
      <c r="L91" s="16">
        <f t="shared" si="21"/>
        <v>0</v>
      </c>
      <c r="M91" s="16">
        <f t="shared" si="16"/>
        <v>0</v>
      </c>
      <c r="N91" s="16">
        <v>0</v>
      </c>
      <c r="O91" s="16">
        <f t="shared" si="17"/>
        <v>0</v>
      </c>
      <c r="P91" s="33">
        <v>-3.125</v>
      </c>
      <c r="Q91" s="34">
        <f t="shared" si="18"/>
        <v>-3.125</v>
      </c>
      <c r="R91" s="35">
        <f t="shared" si="19"/>
        <v>0</v>
      </c>
      <c r="S91" s="36">
        <f t="shared" si="20"/>
        <v>-3.125</v>
      </c>
    </row>
    <row r="92" spans="1:22" ht="18.75">
      <c r="A92" s="14">
        <v>103</v>
      </c>
      <c r="B92" s="13">
        <v>1540443440</v>
      </c>
      <c r="C92" s="223" t="s">
        <v>326</v>
      </c>
      <c r="D92" s="222" t="s">
        <v>193</v>
      </c>
      <c r="E92" s="16">
        <v>0</v>
      </c>
      <c r="F92" s="16">
        <v>0</v>
      </c>
      <c r="G92" s="374">
        <v>0</v>
      </c>
      <c r="H92" s="374">
        <v>0</v>
      </c>
      <c r="I92" s="374">
        <v>0</v>
      </c>
      <c r="J92" s="57" t="s">
        <v>187</v>
      </c>
      <c r="K92" s="18">
        <f t="shared" si="15"/>
        <v>0</v>
      </c>
      <c r="L92" s="16">
        <f t="shared" si="21"/>
        <v>0</v>
      </c>
      <c r="M92" s="16">
        <f t="shared" si="16"/>
        <v>0</v>
      </c>
      <c r="N92" s="16">
        <v>0</v>
      </c>
      <c r="O92" s="16">
        <f t="shared" si="17"/>
        <v>0</v>
      </c>
      <c r="P92" s="33">
        <v>-3.1250000000000036</v>
      </c>
      <c r="Q92" s="34">
        <f t="shared" si="18"/>
        <v>-3.1250000000000036</v>
      </c>
      <c r="R92" s="35">
        <f t="shared" si="19"/>
        <v>0</v>
      </c>
      <c r="S92" s="36">
        <f t="shared" si="20"/>
        <v>-3.1250000000000036</v>
      </c>
      <c r="T92" s="64"/>
      <c r="U92" s="64"/>
      <c r="V92" s="64"/>
    </row>
    <row r="93" spans="1:22" ht="18.75">
      <c r="A93" s="13">
        <v>228</v>
      </c>
      <c r="B93" s="13">
        <v>1287481910</v>
      </c>
      <c r="C93" s="222" t="s">
        <v>447</v>
      </c>
      <c r="D93" s="222"/>
      <c r="E93" s="16">
        <v>0</v>
      </c>
      <c r="F93" s="16">
        <v>0</v>
      </c>
      <c r="G93" s="374">
        <v>0</v>
      </c>
      <c r="H93" s="374">
        <v>0</v>
      </c>
      <c r="I93" s="374">
        <v>0</v>
      </c>
      <c r="J93" s="57" t="s">
        <v>187</v>
      </c>
      <c r="K93" s="18">
        <f t="shared" si="15"/>
        <v>0</v>
      </c>
      <c r="L93" s="16">
        <f t="shared" si="21"/>
        <v>0</v>
      </c>
      <c r="M93" s="16">
        <f t="shared" si="16"/>
        <v>0</v>
      </c>
      <c r="N93" s="16">
        <v>0</v>
      </c>
      <c r="O93" s="16">
        <f t="shared" si="17"/>
        <v>0</v>
      </c>
      <c r="P93" s="33">
        <v>-4.1499999999999995</v>
      </c>
      <c r="Q93" s="34">
        <f t="shared" si="18"/>
        <v>-4.1499999999999995</v>
      </c>
      <c r="R93" s="35">
        <f t="shared" si="19"/>
        <v>0</v>
      </c>
      <c r="S93" s="36">
        <f t="shared" si="20"/>
        <v>-4.1499999999999995</v>
      </c>
    </row>
    <row r="94" spans="1:22" ht="18.75">
      <c r="A94" s="14">
        <v>230</v>
      </c>
      <c r="B94" s="13">
        <v>1076026693</v>
      </c>
      <c r="C94" s="222" t="s">
        <v>449</v>
      </c>
      <c r="E94" s="16">
        <v>3</v>
      </c>
      <c r="F94" s="16">
        <v>1</v>
      </c>
      <c r="G94" s="374">
        <v>0</v>
      </c>
      <c r="H94" s="374">
        <v>0</v>
      </c>
      <c r="I94" s="374">
        <v>0</v>
      </c>
      <c r="J94" s="23" t="s">
        <v>335</v>
      </c>
      <c r="K94" s="18">
        <f t="shared" si="15"/>
        <v>3.5</v>
      </c>
      <c r="L94" s="16">
        <f t="shared" si="21"/>
        <v>1.2</v>
      </c>
      <c r="M94" s="16">
        <f t="shared" si="16"/>
        <v>0</v>
      </c>
      <c r="N94" s="16">
        <v>0</v>
      </c>
      <c r="O94" s="16">
        <f t="shared" si="17"/>
        <v>4.7</v>
      </c>
      <c r="P94" s="33">
        <v>-9.375</v>
      </c>
      <c r="Q94" s="34">
        <f t="shared" si="18"/>
        <v>-4.6749999999999998</v>
      </c>
      <c r="R94" s="35">
        <f t="shared" si="19"/>
        <v>4.375</v>
      </c>
      <c r="S94" s="36">
        <f t="shared" si="20"/>
        <v>-9.0500000000000007</v>
      </c>
    </row>
    <row r="95" spans="1:22" ht="18.75">
      <c r="A95" s="13">
        <v>141</v>
      </c>
      <c r="B95" s="13">
        <v>1190305158</v>
      </c>
      <c r="C95" s="222" t="s">
        <v>261</v>
      </c>
      <c r="D95" s="224"/>
      <c r="E95" s="16">
        <v>2</v>
      </c>
      <c r="F95" s="16">
        <v>0</v>
      </c>
      <c r="G95" s="374">
        <v>0</v>
      </c>
      <c r="H95" s="374">
        <v>0</v>
      </c>
      <c r="I95" s="374">
        <v>0</v>
      </c>
      <c r="J95" s="23" t="s">
        <v>335</v>
      </c>
      <c r="K95" s="18">
        <f t="shared" si="15"/>
        <v>2</v>
      </c>
      <c r="L95" s="16">
        <f t="shared" si="21"/>
        <v>0</v>
      </c>
      <c r="M95" s="16">
        <f t="shared" si="16"/>
        <v>0</v>
      </c>
      <c r="N95" s="16">
        <v>0</v>
      </c>
      <c r="O95" s="16">
        <f t="shared" si="17"/>
        <v>2</v>
      </c>
      <c r="P95" s="33">
        <v>-9.4250000000000043</v>
      </c>
      <c r="Q95" s="34">
        <f t="shared" si="18"/>
        <v>-7.4250000000000043</v>
      </c>
      <c r="R95" s="35">
        <f t="shared" si="19"/>
        <v>4.375</v>
      </c>
      <c r="S95" s="36">
        <f t="shared" si="20"/>
        <v>-11.800000000000004</v>
      </c>
      <c r="T95" s="64"/>
      <c r="U95" s="64"/>
      <c r="V95" s="67"/>
    </row>
    <row r="96" spans="1:22" ht="18.75">
      <c r="A96" s="14">
        <v>26</v>
      </c>
      <c r="B96" s="13">
        <v>1754932067</v>
      </c>
      <c r="C96" s="222" t="s">
        <v>354</v>
      </c>
      <c r="D96" s="222" t="s">
        <v>72</v>
      </c>
      <c r="E96" s="16">
        <v>2</v>
      </c>
      <c r="F96" s="16">
        <v>1</v>
      </c>
      <c r="G96" s="374">
        <v>0</v>
      </c>
      <c r="H96" s="374">
        <v>0</v>
      </c>
      <c r="I96" s="374">
        <v>0</v>
      </c>
      <c r="J96" s="23" t="s">
        <v>335</v>
      </c>
      <c r="K96" s="18">
        <f t="shared" si="15"/>
        <v>2</v>
      </c>
      <c r="L96" s="16">
        <f t="shared" si="21"/>
        <v>1.2</v>
      </c>
      <c r="M96" s="16">
        <f t="shared" si="16"/>
        <v>0</v>
      </c>
      <c r="N96" s="16">
        <v>0</v>
      </c>
      <c r="O96" s="16">
        <f t="shared" si="17"/>
        <v>3.2</v>
      </c>
      <c r="P96" s="33">
        <v>-11.149999999999999</v>
      </c>
      <c r="Q96" s="34">
        <f t="shared" si="18"/>
        <v>-7.9499999999999984</v>
      </c>
      <c r="R96" s="35">
        <f t="shared" si="19"/>
        <v>4.375</v>
      </c>
      <c r="S96" s="36">
        <f t="shared" si="20"/>
        <v>-12.324999999999999</v>
      </c>
      <c r="T96" s="64"/>
      <c r="U96" s="64"/>
      <c r="V96" s="64"/>
    </row>
    <row r="97" spans="1:19" ht="20.25">
      <c r="A97" s="13">
        <v>186</v>
      </c>
      <c r="B97" s="13">
        <v>595953188</v>
      </c>
      <c r="C97" s="222" t="s">
        <v>453</v>
      </c>
      <c r="D97" s="222" t="s">
        <v>433</v>
      </c>
      <c r="E97" s="16">
        <v>0</v>
      </c>
      <c r="F97" s="16">
        <v>0</v>
      </c>
      <c r="G97" s="374">
        <v>0</v>
      </c>
      <c r="H97" s="374">
        <v>0</v>
      </c>
      <c r="I97" s="374">
        <v>0</v>
      </c>
      <c r="J97" s="57" t="s">
        <v>187</v>
      </c>
      <c r="K97" s="18">
        <f t="shared" si="15"/>
        <v>0</v>
      </c>
      <c r="L97" s="16">
        <f t="shared" si="21"/>
        <v>0</v>
      </c>
      <c r="M97" s="16">
        <f t="shared" si="16"/>
        <v>0</v>
      </c>
      <c r="N97" s="16">
        <v>0</v>
      </c>
      <c r="O97" s="16">
        <f t="shared" si="17"/>
        <v>0</v>
      </c>
      <c r="P97" s="33">
        <v>-11.049999999999999</v>
      </c>
      <c r="Q97" s="34">
        <f t="shared" si="18"/>
        <v>-11.049999999999999</v>
      </c>
      <c r="R97" s="35">
        <f t="shared" si="19"/>
        <v>0</v>
      </c>
      <c r="S97" s="36">
        <f t="shared" si="20"/>
        <v>-11.049999999999999</v>
      </c>
    </row>
    <row r="98" spans="1:19" ht="18.75">
      <c r="A98" s="13">
        <v>210</v>
      </c>
      <c r="B98" s="13">
        <v>1675792665</v>
      </c>
      <c r="C98" s="222" t="s">
        <v>403</v>
      </c>
      <c r="D98" s="334"/>
      <c r="E98" s="16">
        <v>1</v>
      </c>
      <c r="F98" s="16">
        <v>0</v>
      </c>
      <c r="G98" s="374">
        <v>0</v>
      </c>
      <c r="H98" s="374">
        <v>0</v>
      </c>
      <c r="I98" s="374">
        <v>0</v>
      </c>
      <c r="J98" s="23" t="s">
        <v>335</v>
      </c>
      <c r="K98" s="18">
        <f t="shared" si="15"/>
        <v>1</v>
      </c>
      <c r="L98" s="16">
        <f t="shared" si="21"/>
        <v>0</v>
      </c>
      <c r="M98" s="16">
        <f t="shared" si="16"/>
        <v>0</v>
      </c>
      <c r="N98" s="16">
        <v>0</v>
      </c>
      <c r="O98" s="16">
        <f t="shared" si="17"/>
        <v>1</v>
      </c>
      <c r="P98" s="33">
        <v>-12.200000000000006</v>
      </c>
      <c r="Q98" s="34">
        <f t="shared" si="18"/>
        <v>-11.200000000000006</v>
      </c>
      <c r="R98" s="35">
        <f t="shared" si="19"/>
        <v>4.375</v>
      </c>
      <c r="S98" s="36">
        <f t="shared" si="20"/>
        <v>-15.575000000000006</v>
      </c>
    </row>
    <row r="99" spans="1:19" ht="18.75">
      <c r="A99" s="13">
        <v>194</v>
      </c>
      <c r="B99" s="13">
        <v>648785109</v>
      </c>
      <c r="C99" s="222" t="s">
        <v>385</v>
      </c>
      <c r="D99" s="334"/>
      <c r="E99" s="16">
        <v>1</v>
      </c>
      <c r="F99" s="16">
        <v>0</v>
      </c>
      <c r="G99" s="374">
        <v>0</v>
      </c>
      <c r="H99" s="374">
        <v>0</v>
      </c>
      <c r="I99" s="374">
        <v>0</v>
      </c>
      <c r="J99" s="23" t="s">
        <v>335</v>
      </c>
      <c r="K99" s="18">
        <f t="shared" si="15"/>
        <v>1</v>
      </c>
      <c r="L99" s="16">
        <f t="shared" si="21"/>
        <v>0</v>
      </c>
      <c r="M99" s="16">
        <f t="shared" si="16"/>
        <v>0</v>
      </c>
      <c r="N99" s="16">
        <v>0</v>
      </c>
      <c r="O99" s="16">
        <f t="shared" si="17"/>
        <v>1</v>
      </c>
      <c r="P99" s="33">
        <v>-12.587500000000006</v>
      </c>
      <c r="Q99" s="34">
        <f t="shared" si="18"/>
        <v>-11.587500000000006</v>
      </c>
      <c r="R99" s="35">
        <f t="shared" si="19"/>
        <v>4.375</v>
      </c>
      <c r="S99" s="36">
        <f t="shared" si="20"/>
        <v>-15.962500000000006</v>
      </c>
    </row>
    <row r="100" spans="1:19" ht="18.75">
      <c r="A100" s="13">
        <v>203</v>
      </c>
      <c r="B100" s="13">
        <v>382695365</v>
      </c>
      <c r="C100" s="222" t="s">
        <v>393</v>
      </c>
      <c r="D100" s="334"/>
      <c r="E100" s="16">
        <v>4</v>
      </c>
      <c r="F100" s="16">
        <v>0</v>
      </c>
      <c r="G100" s="374">
        <v>0</v>
      </c>
      <c r="H100" s="374">
        <v>0</v>
      </c>
      <c r="I100" s="374">
        <v>0</v>
      </c>
      <c r="J100" s="23" t="s">
        <v>335</v>
      </c>
      <c r="K100" s="18">
        <f t="shared" si="15"/>
        <v>5</v>
      </c>
      <c r="L100" s="16">
        <f t="shared" si="21"/>
        <v>0</v>
      </c>
      <c r="M100" s="16">
        <f t="shared" si="16"/>
        <v>0</v>
      </c>
      <c r="N100" s="16">
        <v>0</v>
      </c>
      <c r="O100" s="16">
        <f t="shared" si="17"/>
        <v>5</v>
      </c>
      <c r="P100" s="33">
        <v>-18.375</v>
      </c>
      <c r="Q100" s="34">
        <f t="shared" si="18"/>
        <v>-13.375</v>
      </c>
      <c r="R100" s="35">
        <f t="shared" si="19"/>
        <v>4.375</v>
      </c>
      <c r="S100" s="36">
        <f t="shared" si="20"/>
        <v>-17.75</v>
      </c>
    </row>
  </sheetData>
  <autoFilter ref="A4:V100" xr:uid="{00000000-0009-0000-0000-00002E000000}">
    <sortState xmlns:xlrd2="http://schemas.microsoft.com/office/spreadsheetml/2017/richdata2" ref="A5:V100">
      <sortCondition descending="1" ref="Q4:Q99"/>
    </sortState>
  </autoFilter>
  <mergeCells count="5">
    <mergeCell ref="A1:S1"/>
    <mergeCell ref="A2:S2"/>
    <mergeCell ref="A3:D3"/>
    <mergeCell ref="G3:I3"/>
    <mergeCell ref="J3:S3"/>
  </mergeCells>
  <phoneticPr fontId="22" type="noConversion"/>
  <conditionalFormatting sqref="N5:N79 E5:I100">
    <cfRule type="cellIs" dxfId="47" priority="2" operator="lessThan">
      <formula>1</formula>
    </cfRule>
  </conditionalFormatting>
  <conditionalFormatting sqref="N80:N100">
    <cfRule type="cellIs" dxfId="46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DC53-F4E5-4AE0-889C-9C645EAB9D8C}">
  <sheetPr codeName="Sheet77"/>
  <dimension ref="A1:AB101"/>
  <sheetViews>
    <sheetView zoomScale="85" zoomScaleNormal="85" workbookViewId="0">
      <selection activeCell="S5" sqref="S5:S101"/>
    </sheetView>
  </sheetViews>
  <sheetFormatPr defaultColWidth="9"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5.75" style="4" customWidth="1"/>
    <col min="8" max="8" width="5.875" style="4" customWidth="1"/>
    <col min="9" max="9" width="5.75" style="4" customWidth="1"/>
    <col min="10" max="10" width="20" style="4" customWidth="1"/>
    <col min="11" max="11" width="9" style="4" customWidth="1"/>
    <col min="12" max="12" width="12.125" style="4" customWidth="1"/>
    <col min="13" max="13" width="11.375" style="4" customWidth="1"/>
    <col min="14" max="14" width="10" style="4" customWidth="1"/>
    <col min="15" max="15" width="9" style="4" customWidth="1"/>
    <col min="16" max="16" width="12.875" style="4" customWidth="1"/>
    <col min="17" max="17" width="12" style="4" customWidth="1"/>
    <col min="18" max="18" width="9.25" style="4" customWidth="1"/>
    <col min="19" max="19" width="12.625" style="4" customWidth="1"/>
    <col min="20" max="22" width="11.125" style="37" customWidth="1"/>
    <col min="23" max="23" width="30.5" customWidth="1"/>
  </cols>
  <sheetData>
    <row r="1" spans="1:28" ht="36.6" customHeight="1">
      <c r="A1" s="587" t="str">
        <f>CONCATENATE("157区 活动中心",X15,"年",X16,"月",X17,"日","分包贡献明细"," 统计：一二三")</f>
        <v>157区 活动中心2021年3月6日分包贡献明细 统计：一二三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414"/>
      <c r="U1" s="414"/>
      <c r="V1" s="414"/>
      <c r="W1" s="38" t="s">
        <v>104</v>
      </c>
      <c r="X1" s="5">
        <v>67</v>
      </c>
      <c r="Y1" s="3"/>
      <c r="Z1" s="3"/>
      <c r="AA1" s="3"/>
      <c r="AB1" s="3"/>
    </row>
    <row r="2" spans="1:28" ht="135" customHeight="1">
      <c r="A2" s="590" t="s">
        <v>441</v>
      </c>
      <c r="B2" s="600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415"/>
      <c r="U2" s="415"/>
      <c r="V2" s="415"/>
      <c r="W2" s="39" t="s">
        <v>1</v>
      </c>
      <c r="X2" s="40" t="s">
        <v>105</v>
      </c>
      <c r="Y2" s="41" t="s">
        <v>106</v>
      </c>
      <c r="Z2" s="41" t="s">
        <v>107</v>
      </c>
      <c r="AA2" s="41" t="s">
        <v>350</v>
      </c>
      <c r="AB2" s="42" t="s">
        <v>108</v>
      </c>
    </row>
    <row r="3" spans="1:28" ht="20.25">
      <c r="A3" s="584" t="s">
        <v>162</v>
      </c>
      <c r="B3" s="584"/>
      <c r="C3" s="584"/>
      <c r="D3" s="584"/>
      <c r="E3" s="416" t="s">
        <v>114</v>
      </c>
      <c r="F3" s="417" t="s">
        <v>252</v>
      </c>
      <c r="G3" s="601" t="s">
        <v>435</v>
      </c>
      <c r="H3" s="601"/>
      <c r="I3" s="601"/>
      <c r="J3" s="597" t="s">
        <v>164</v>
      </c>
      <c r="K3" s="598"/>
      <c r="L3" s="598"/>
      <c r="M3" s="598"/>
      <c r="N3" s="598"/>
      <c r="O3" s="598"/>
      <c r="P3" s="598"/>
      <c r="Q3" s="598"/>
      <c r="R3" s="598"/>
      <c r="S3" s="599"/>
      <c r="T3" s="413"/>
      <c r="U3" s="413"/>
      <c r="V3" s="413"/>
      <c r="W3" s="43" t="s">
        <v>166</v>
      </c>
      <c r="X3" s="44">
        <f>AB3/$X$13</f>
        <v>11.875</v>
      </c>
      <c r="Y3" s="39">
        <v>5</v>
      </c>
      <c r="Z3" s="39">
        <v>7</v>
      </c>
      <c r="AA3" s="39">
        <v>20</v>
      </c>
      <c r="AB3" s="39">
        <v>1900</v>
      </c>
    </row>
    <row r="4" spans="1:28" ht="40.5">
      <c r="A4" s="411" t="s">
        <v>11</v>
      </c>
      <c r="B4" s="412" t="s">
        <v>167</v>
      </c>
      <c r="C4" s="411" t="s">
        <v>12</v>
      </c>
      <c r="D4" s="411" t="s">
        <v>13</v>
      </c>
      <c r="E4" s="11" t="s">
        <v>253</v>
      </c>
      <c r="F4" s="12" t="s">
        <v>424</v>
      </c>
      <c r="G4" s="12" t="s">
        <v>436</v>
      </c>
      <c r="H4" s="12" t="s">
        <v>437</v>
      </c>
      <c r="I4" s="12" t="s">
        <v>438</v>
      </c>
      <c r="J4" s="11" t="s">
        <v>17</v>
      </c>
      <c r="K4" s="11" t="s">
        <v>168</v>
      </c>
      <c r="L4" s="12" t="s">
        <v>255</v>
      </c>
      <c r="M4" s="12" t="s">
        <v>440</v>
      </c>
      <c r="N4" s="12" t="s">
        <v>264</v>
      </c>
      <c r="O4" s="31" t="s">
        <v>170</v>
      </c>
      <c r="P4" s="412" t="s">
        <v>171</v>
      </c>
      <c r="Q4" s="32" t="s">
        <v>23</v>
      </c>
      <c r="R4" s="412" t="s">
        <v>22</v>
      </c>
      <c r="S4" s="412" t="s">
        <v>172</v>
      </c>
      <c r="T4" s="412" t="s">
        <v>115</v>
      </c>
      <c r="U4" s="412" t="s">
        <v>116</v>
      </c>
      <c r="V4" s="412" t="s">
        <v>9</v>
      </c>
      <c r="W4" s="45" t="s">
        <v>173</v>
      </c>
      <c r="X4" s="44">
        <f>AB4/$X$13</f>
        <v>9.6875</v>
      </c>
      <c r="Y4" s="39">
        <v>4</v>
      </c>
      <c r="Z4" s="39">
        <v>6</v>
      </c>
      <c r="AA4" s="39">
        <v>15</v>
      </c>
      <c r="AB4" s="39">
        <v>1550</v>
      </c>
    </row>
    <row r="5" spans="1:28" s="1" customFormat="1" ht="18.75">
      <c r="A5" s="13">
        <v>167</v>
      </c>
      <c r="B5" s="13">
        <v>1173807161</v>
      </c>
      <c r="C5" s="222" t="s">
        <v>324</v>
      </c>
      <c r="D5" s="335"/>
      <c r="E5" s="16">
        <v>0</v>
      </c>
      <c r="F5" s="16">
        <v>1</v>
      </c>
      <c r="G5" s="374">
        <v>0</v>
      </c>
      <c r="H5" s="374">
        <v>0</v>
      </c>
      <c r="I5" s="374">
        <v>0</v>
      </c>
      <c r="J5" s="57" t="s">
        <v>187</v>
      </c>
      <c r="K5" s="18">
        <f t="shared" ref="K5:K36" si="0">E5+IF(E5&gt;2,(E5-2)*0.5,0)</f>
        <v>0</v>
      </c>
      <c r="L5" s="16">
        <f t="shared" ref="L5:L21" si="1">F5*$X$14</f>
        <v>1.2</v>
      </c>
      <c r="M5" s="16">
        <f t="shared" ref="M5:M36" si="2">SUM(G5:I5)*$X$18</f>
        <v>0</v>
      </c>
      <c r="N5" s="16">
        <v>0</v>
      </c>
      <c r="O5" s="16">
        <f t="shared" ref="O5:O36" si="3">SUM(L5+K5+N5+M5)</f>
        <v>1.2</v>
      </c>
      <c r="P5" s="33">
        <v>13.54999999999999</v>
      </c>
      <c r="Q5" s="34">
        <f t="shared" ref="Q5:Q36" si="4">O5+P5</f>
        <v>14.749999999999989</v>
      </c>
      <c r="R5" s="35">
        <f t="shared" ref="R5:R36" si="5">VLOOKUP(J5,$W$3:$X$10,2,FALSE)</f>
        <v>0</v>
      </c>
      <c r="S5" s="36">
        <f t="shared" ref="S5:S36" si="6">Q5-R5</f>
        <v>14.749999999999989</v>
      </c>
      <c r="T5" s="4"/>
      <c r="U5" s="4"/>
      <c r="V5" s="4"/>
      <c r="W5" s="23" t="s">
        <v>175</v>
      </c>
      <c r="X5" s="44">
        <f>AB5/$X$13/2</f>
        <v>3.75</v>
      </c>
      <c r="Y5" s="46">
        <v>3</v>
      </c>
      <c r="Z5" s="46">
        <v>5</v>
      </c>
      <c r="AA5" s="46">
        <v>10</v>
      </c>
      <c r="AB5" s="46">
        <v>1200</v>
      </c>
    </row>
    <row r="6" spans="1:28" s="1" customFormat="1" ht="18.75">
      <c r="A6" s="13">
        <v>110</v>
      </c>
      <c r="B6" s="13">
        <v>1968703358</v>
      </c>
      <c r="C6" s="222" t="s">
        <v>361</v>
      </c>
      <c r="D6" s="222" t="s">
        <v>239</v>
      </c>
      <c r="E6" s="16">
        <v>1</v>
      </c>
      <c r="F6" s="16">
        <v>1</v>
      </c>
      <c r="G6" s="374">
        <v>0</v>
      </c>
      <c r="H6" s="374">
        <v>1</v>
      </c>
      <c r="I6" s="374">
        <v>0</v>
      </c>
      <c r="J6" s="43" t="s">
        <v>166</v>
      </c>
      <c r="K6" s="18">
        <f t="shared" si="0"/>
        <v>1</v>
      </c>
      <c r="L6" s="16">
        <f t="shared" si="1"/>
        <v>1.2</v>
      </c>
      <c r="M6" s="16">
        <f t="shared" si="2"/>
        <v>0.4</v>
      </c>
      <c r="N6" s="16">
        <v>0</v>
      </c>
      <c r="O6" s="16">
        <f t="shared" si="3"/>
        <v>2.6</v>
      </c>
      <c r="P6" s="33">
        <v>10.074999999999998</v>
      </c>
      <c r="Q6" s="34">
        <f t="shared" si="4"/>
        <v>12.674999999999997</v>
      </c>
      <c r="R6" s="35">
        <f t="shared" si="5"/>
        <v>11.875</v>
      </c>
      <c r="S6" s="36">
        <f t="shared" si="6"/>
        <v>0.79999999999999716</v>
      </c>
      <c r="T6" s="18"/>
      <c r="U6" s="18"/>
      <c r="V6" s="33"/>
      <c r="W6" s="23"/>
      <c r="X6" s="44"/>
      <c r="Y6" s="46"/>
      <c r="Z6" s="46"/>
      <c r="AA6" s="46"/>
      <c r="AB6" s="46"/>
    </row>
    <row r="7" spans="1:28" s="1" customFormat="1" ht="18.75">
      <c r="A7" s="13">
        <v>138</v>
      </c>
      <c r="B7" s="13">
        <v>1440730282</v>
      </c>
      <c r="C7" s="222" t="s">
        <v>366</v>
      </c>
      <c r="D7" s="222" t="s">
        <v>258</v>
      </c>
      <c r="E7" s="16">
        <v>0</v>
      </c>
      <c r="F7" s="16">
        <v>0</v>
      </c>
      <c r="G7" s="374">
        <v>0</v>
      </c>
      <c r="H7" s="374">
        <v>0</v>
      </c>
      <c r="I7" s="374">
        <v>0</v>
      </c>
      <c r="J7" s="57" t="s">
        <v>187</v>
      </c>
      <c r="K7" s="18">
        <f t="shared" si="0"/>
        <v>0</v>
      </c>
      <c r="L7" s="16">
        <f t="shared" si="1"/>
        <v>0</v>
      </c>
      <c r="M7" s="16">
        <f t="shared" si="2"/>
        <v>0</v>
      </c>
      <c r="N7" s="16">
        <v>0</v>
      </c>
      <c r="O7" s="16">
        <f t="shared" si="3"/>
        <v>0</v>
      </c>
      <c r="P7" s="33">
        <v>9.6000000000000014</v>
      </c>
      <c r="Q7" s="34">
        <f t="shared" si="4"/>
        <v>9.6000000000000014</v>
      </c>
      <c r="R7" s="35">
        <f t="shared" si="5"/>
        <v>0</v>
      </c>
      <c r="S7" s="36">
        <f t="shared" si="6"/>
        <v>9.6000000000000014</v>
      </c>
      <c r="T7" s="18"/>
      <c r="U7" s="18"/>
      <c r="V7" s="47"/>
      <c r="W7" s="19" t="s">
        <v>333</v>
      </c>
      <c r="X7" s="44">
        <f>AB7/$X$13</f>
        <v>8.125</v>
      </c>
      <c r="Y7" s="46">
        <v>4</v>
      </c>
      <c r="Z7" s="46">
        <v>5</v>
      </c>
      <c r="AA7" s="46"/>
      <c r="AB7" s="46">
        <v>1300</v>
      </c>
    </row>
    <row r="8" spans="1:28" s="1" customFormat="1" ht="18.75">
      <c r="A8" s="13">
        <v>219</v>
      </c>
      <c r="B8" s="13">
        <v>1128309198</v>
      </c>
      <c r="C8" s="222" t="s">
        <v>426</v>
      </c>
      <c r="D8" s="334"/>
      <c r="E8" s="16">
        <v>0</v>
      </c>
      <c r="F8" s="16">
        <v>0</v>
      </c>
      <c r="G8" s="374">
        <v>0</v>
      </c>
      <c r="H8" s="374">
        <v>0</v>
      </c>
      <c r="I8" s="374">
        <v>0</v>
      </c>
      <c r="J8" s="57" t="s">
        <v>187</v>
      </c>
      <c r="K8" s="18">
        <f t="shared" si="0"/>
        <v>0</v>
      </c>
      <c r="L8" s="16">
        <f t="shared" si="1"/>
        <v>0</v>
      </c>
      <c r="M8" s="16">
        <f t="shared" si="2"/>
        <v>0</v>
      </c>
      <c r="N8" s="16">
        <v>0</v>
      </c>
      <c r="O8" s="16">
        <f t="shared" si="3"/>
        <v>0</v>
      </c>
      <c r="P8" s="33">
        <v>9.4499999999999957</v>
      </c>
      <c r="Q8" s="34">
        <f t="shared" si="4"/>
        <v>9.4499999999999957</v>
      </c>
      <c r="R8" s="35">
        <f t="shared" si="5"/>
        <v>0</v>
      </c>
      <c r="S8" s="36">
        <f t="shared" si="6"/>
        <v>9.4499999999999957</v>
      </c>
      <c r="T8" s="4"/>
      <c r="U8" s="4"/>
      <c r="V8" s="4"/>
      <c r="W8" s="22" t="s">
        <v>334</v>
      </c>
      <c r="X8" s="44">
        <f>AB8/$X$13</f>
        <v>6.25</v>
      </c>
      <c r="Y8" s="46">
        <v>3</v>
      </c>
      <c r="Z8" s="46">
        <v>4</v>
      </c>
      <c r="AA8" s="46"/>
      <c r="AB8" s="46">
        <v>1000</v>
      </c>
    </row>
    <row r="9" spans="1:28" s="1" customFormat="1" ht="18.75">
      <c r="A9" s="13">
        <v>211</v>
      </c>
      <c r="B9" s="13">
        <v>1030769255</v>
      </c>
      <c r="C9" s="222" t="s">
        <v>404</v>
      </c>
      <c r="D9" s="334"/>
      <c r="E9" s="16">
        <v>0</v>
      </c>
      <c r="F9" s="16">
        <v>0</v>
      </c>
      <c r="G9" s="374">
        <v>0</v>
      </c>
      <c r="H9" s="374">
        <v>0</v>
      </c>
      <c r="I9" s="374">
        <v>0</v>
      </c>
      <c r="J9" s="57" t="s">
        <v>187</v>
      </c>
      <c r="K9" s="18">
        <f t="shared" si="0"/>
        <v>0</v>
      </c>
      <c r="L9" s="16">
        <f t="shared" si="1"/>
        <v>0</v>
      </c>
      <c r="M9" s="16">
        <f t="shared" si="2"/>
        <v>0</v>
      </c>
      <c r="N9" s="16">
        <v>0</v>
      </c>
      <c r="O9" s="16">
        <f t="shared" si="3"/>
        <v>0</v>
      </c>
      <c r="P9" s="33">
        <v>8.4625000000000021</v>
      </c>
      <c r="Q9" s="34">
        <f t="shared" si="4"/>
        <v>8.4625000000000021</v>
      </c>
      <c r="R9" s="35">
        <f t="shared" si="5"/>
        <v>0</v>
      </c>
      <c r="S9" s="36">
        <f t="shared" si="6"/>
        <v>8.4625000000000021</v>
      </c>
      <c r="T9" s="4"/>
      <c r="U9" s="4"/>
      <c r="V9" s="4"/>
      <c r="W9" s="23" t="s">
        <v>335</v>
      </c>
      <c r="X9" s="44">
        <f>AB9/$X$13/2</f>
        <v>2.1875</v>
      </c>
      <c r="Y9" s="46">
        <v>2</v>
      </c>
      <c r="Z9" s="46">
        <v>3</v>
      </c>
      <c r="AA9" s="46"/>
      <c r="AB9" s="46">
        <v>700</v>
      </c>
    </row>
    <row r="10" spans="1:28" s="1" customFormat="1" ht="18.75">
      <c r="A10" s="13">
        <v>188</v>
      </c>
      <c r="B10" s="13">
        <v>1504984957</v>
      </c>
      <c r="C10" s="222" t="s">
        <v>379</v>
      </c>
      <c r="D10" s="334"/>
      <c r="E10" s="16">
        <v>0</v>
      </c>
      <c r="F10" s="16">
        <v>0</v>
      </c>
      <c r="G10" s="374">
        <v>0</v>
      </c>
      <c r="H10" s="374">
        <v>0</v>
      </c>
      <c r="I10" s="374">
        <v>0</v>
      </c>
      <c r="J10" s="57" t="s">
        <v>187</v>
      </c>
      <c r="K10" s="18">
        <f t="shared" si="0"/>
        <v>0</v>
      </c>
      <c r="L10" s="16">
        <f t="shared" si="1"/>
        <v>0</v>
      </c>
      <c r="M10" s="16">
        <f t="shared" si="2"/>
        <v>0</v>
      </c>
      <c r="N10" s="16">
        <v>0</v>
      </c>
      <c r="O10" s="16">
        <f t="shared" si="3"/>
        <v>0</v>
      </c>
      <c r="P10" s="33">
        <v>7.8874999999999957</v>
      </c>
      <c r="Q10" s="34">
        <f t="shared" si="4"/>
        <v>7.8874999999999957</v>
      </c>
      <c r="R10" s="35">
        <f t="shared" si="5"/>
        <v>0</v>
      </c>
      <c r="S10" s="36">
        <f t="shared" si="6"/>
        <v>7.8874999999999957</v>
      </c>
      <c r="T10" s="4"/>
      <c r="U10" s="4"/>
      <c r="V10" s="4"/>
      <c r="W10" s="49" t="s">
        <v>187</v>
      </c>
      <c r="X10" s="2">
        <v>0</v>
      </c>
      <c r="Y10" s="2"/>
      <c r="Z10" s="2"/>
      <c r="AA10" s="2"/>
      <c r="AB10" s="2"/>
    </row>
    <row r="11" spans="1:28" s="1" customFormat="1" ht="18.75">
      <c r="A11" s="13">
        <v>212</v>
      </c>
      <c r="B11" s="13">
        <v>2133045883</v>
      </c>
      <c r="C11" s="222" t="s">
        <v>405</v>
      </c>
      <c r="D11" s="334"/>
      <c r="E11" s="16">
        <v>0</v>
      </c>
      <c r="F11" s="16">
        <v>0</v>
      </c>
      <c r="G11" s="374">
        <v>0</v>
      </c>
      <c r="H11" s="374">
        <v>0</v>
      </c>
      <c r="I11" s="374">
        <v>0</v>
      </c>
      <c r="J11" s="57" t="s">
        <v>187</v>
      </c>
      <c r="K11" s="18">
        <f t="shared" si="0"/>
        <v>0</v>
      </c>
      <c r="L11" s="16">
        <f t="shared" si="1"/>
        <v>0</v>
      </c>
      <c r="M11" s="16">
        <f t="shared" si="2"/>
        <v>0</v>
      </c>
      <c r="N11" s="16">
        <v>0</v>
      </c>
      <c r="O11" s="16">
        <f t="shared" si="3"/>
        <v>0</v>
      </c>
      <c r="P11" s="33">
        <v>7.2249999999999979</v>
      </c>
      <c r="Q11" s="34">
        <f t="shared" si="4"/>
        <v>7.2249999999999979</v>
      </c>
      <c r="R11" s="35">
        <f t="shared" si="5"/>
        <v>0</v>
      </c>
      <c r="S11" s="36">
        <f t="shared" si="6"/>
        <v>7.2249999999999979</v>
      </c>
      <c r="T11" s="4"/>
      <c r="U11" s="4"/>
      <c r="V11" s="4"/>
      <c r="W11" s="50"/>
    </row>
    <row r="12" spans="1:28" s="1" customFormat="1" ht="18.75">
      <c r="A12" s="13">
        <v>196</v>
      </c>
      <c r="B12" s="13">
        <v>1065641844</v>
      </c>
      <c r="C12" s="222" t="s">
        <v>387</v>
      </c>
      <c r="D12" s="334"/>
      <c r="E12" s="16">
        <v>0</v>
      </c>
      <c r="F12" s="16">
        <v>1</v>
      </c>
      <c r="G12" s="374">
        <v>0</v>
      </c>
      <c r="H12" s="374">
        <v>0</v>
      </c>
      <c r="I12" s="374">
        <v>0</v>
      </c>
      <c r="J12" s="57" t="s">
        <v>187</v>
      </c>
      <c r="K12" s="18">
        <f t="shared" si="0"/>
        <v>0</v>
      </c>
      <c r="L12" s="16">
        <f t="shared" si="1"/>
        <v>1.2</v>
      </c>
      <c r="M12" s="16">
        <f t="shared" si="2"/>
        <v>0</v>
      </c>
      <c r="N12" s="16">
        <v>0</v>
      </c>
      <c r="O12" s="16">
        <f t="shared" si="3"/>
        <v>1.2</v>
      </c>
      <c r="P12" s="33">
        <v>5.8500000000000005</v>
      </c>
      <c r="Q12" s="34">
        <f t="shared" si="4"/>
        <v>7.0500000000000007</v>
      </c>
      <c r="R12" s="35">
        <f t="shared" si="5"/>
        <v>0</v>
      </c>
      <c r="S12" s="36">
        <f t="shared" si="6"/>
        <v>7.0500000000000007</v>
      </c>
      <c r="T12" s="4"/>
      <c r="U12" s="4"/>
      <c r="V12" s="4"/>
      <c r="W12" s="51" t="s">
        <v>209</v>
      </c>
      <c r="X12" s="1">
        <v>15000</v>
      </c>
    </row>
    <row r="13" spans="1:28" s="2" customFormat="1" ht="18.75">
      <c r="A13" s="13">
        <v>128</v>
      </c>
      <c r="B13" s="13">
        <v>1214614935</v>
      </c>
      <c r="C13" s="222" t="s">
        <v>365</v>
      </c>
      <c r="D13" s="336" t="s">
        <v>257</v>
      </c>
      <c r="E13" s="16">
        <v>3</v>
      </c>
      <c r="F13" s="16">
        <v>1</v>
      </c>
      <c r="G13" s="374">
        <v>0</v>
      </c>
      <c r="H13" s="374">
        <v>1</v>
      </c>
      <c r="I13" s="374">
        <v>1</v>
      </c>
      <c r="J13" s="43" t="s">
        <v>166</v>
      </c>
      <c r="K13" s="18">
        <f t="shared" si="0"/>
        <v>3.5</v>
      </c>
      <c r="L13" s="16">
        <f t="shared" si="1"/>
        <v>1.2</v>
      </c>
      <c r="M13" s="16">
        <f t="shared" si="2"/>
        <v>0.8</v>
      </c>
      <c r="N13" s="16">
        <v>0</v>
      </c>
      <c r="O13" s="16">
        <f t="shared" si="3"/>
        <v>5.5</v>
      </c>
      <c r="P13" s="33">
        <v>1.3244999999999933</v>
      </c>
      <c r="Q13" s="34">
        <f t="shared" si="4"/>
        <v>6.8244999999999933</v>
      </c>
      <c r="R13" s="35">
        <f t="shared" si="5"/>
        <v>11.875</v>
      </c>
      <c r="S13" s="36">
        <f t="shared" si="6"/>
        <v>-5.0505000000000067</v>
      </c>
      <c r="T13" s="18"/>
      <c r="U13" s="18"/>
      <c r="V13" s="47"/>
      <c r="W13" s="52" t="s">
        <v>210</v>
      </c>
      <c r="X13" s="53">
        <v>160</v>
      </c>
      <c r="Y13" s="1"/>
      <c r="Z13" s="1"/>
      <c r="AA13" s="1"/>
      <c r="AB13" s="1"/>
    </row>
    <row r="14" spans="1:28" s="2" customFormat="1" ht="18.75">
      <c r="A14" s="13">
        <v>144</v>
      </c>
      <c r="B14" s="13">
        <v>1763923855</v>
      </c>
      <c r="C14" s="222" t="s">
        <v>269</v>
      </c>
      <c r="D14" s="224"/>
      <c r="E14" s="16">
        <v>0</v>
      </c>
      <c r="F14" s="16">
        <v>0</v>
      </c>
      <c r="G14" s="374">
        <v>0</v>
      </c>
      <c r="H14" s="374">
        <v>0</v>
      </c>
      <c r="I14" s="374">
        <v>0</v>
      </c>
      <c r="J14" s="57" t="s">
        <v>187</v>
      </c>
      <c r="K14" s="18">
        <f t="shared" si="0"/>
        <v>0</v>
      </c>
      <c r="L14" s="16">
        <f t="shared" si="1"/>
        <v>0</v>
      </c>
      <c r="M14" s="16">
        <f t="shared" si="2"/>
        <v>0</v>
      </c>
      <c r="N14" s="16">
        <v>0</v>
      </c>
      <c r="O14" s="16">
        <f t="shared" si="3"/>
        <v>0</v>
      </c>
      <c r="P14" s="33">
        <v>6.8</v>
      </c>
      <c r="Q14" s="34">
        <f t="shared" si="4"/>
        <v>6.8</v>
      </c>
      <c r="R14" s="35">
        <f t="shared" si="5"/>
        <v>0</v>
      </c>
      <c r="S14" s="36">
        <f t="shared" si="6"/>
        <v>6.8</v>
      </c>
      <c r="T14" s="4"/>
      <c r="U14" s="4"/>
      <c r="V14" s="4"/>
      <c r="W14" s="54" t="s">
        <v>256</v>
      </c>
      <c r="X14" s="53">
        <v>1.2</v>
      </c>
      <c r="Y14" s="1"/>
      <c r="Z14" s="1"/>
      <c r="AA14" s="1"/>
      <c r="AB14" s="1"/>
    </row>
    <row r="15" spans="1:28" s="2" customFormat="1" ht="18.75">
      <c r="A15" s="13">
        <v>206</v>
      </c>
      <c r="B15" s="13">
        <v>1835375380</v>
      </c>
      <c r="C15" s="222" t="s">
        <v>396</v>
      </c>
      <c r="D15" s="334"/>
      <c r="E15" s="16">
        <v>0</v>
      </c>
      <c r="F15" s="16">
        <v>0</v>
      </c>
      <c r="G15" s="374">
        <v>0</v>
      </c>
      <c r="H15" s="374">
        <v>0</v>
      </c>
      <c r="I15" s="374">
        <v>0</v>
      </c>
      <c r="J15" s="57" t="s">
        <v>187</v>
      </c>
      <c r="K15" s="18">
        <f t="shared" si="0"/>
        <v>0</v>
      </c>
      <c r="L15" s="16">
        <f t="shared" si="1"/>
        <v>0</v>
      </c>
      <c r="M15" s="16">
        <f t="shared" si="2"/>
        <v>0</v>
      </c>
      <c r="N15" s="16">
        <v>0</v>
      </c>
      <c r="O15" s="16">
        <f t="shared" si="3"/>
        <v>0</v>
      </c>
      <c r="P15" s="33">
        <v>6.6749999999999998</v>
      </c>
      <c r="Q15" s="34">
        <f t="shared" si="4"/>
        <v>6.6749999999999998</v>
      </c>
      <c r="R15" s="35">
        <f t="shared" si="5"/>
        <v>0</v>
      </c>
      <c r="S15" s="36">
        <f t="shared" si="6"/>
        <v>6.6749999999999998</v>
      </c>
      <c r="T15" s="4"/>
      <c r="U15" s="4"/>
      <c r="V15" s="4"/>
      <c r="W15" s="1" t="s">
        <v>212</v>
      </c>
      <c r="X15" s="53">
        <v>2021</v>
      </c>
      <c r="Y15" s="1"/>
      <c r="Z15" s="1"/>
      <c r="AA15" s="1"/>
      <c r="AB15" s="1"/>
    </row>
    <row r="16" spans="1:28" s="2" customFormat="1" ht="18.75">
      <c r="A16" s="13">
        <v>193</v>
      </c>
      <c r="B16" s="13">
        <v>2125731287</v>
      </c>
      <c r="C16" s="222" t="s">
        <v>384</v>
      </c>
      <c r="D16" s="334"/>
      <c r="E16" s="16">
        <v>3</v>
      </c>
      <c r="F16" s="16">
        <v>1</v>
      </c>
      <c r="G16" s="374">
        <v>0</v>
      </c>
      <c r="H16" s="374">
        <v>0</v>
      </c>
      <c r="I16" s="374">
        <v>0</v>
      </c>
      <c r="J16" s="43" t="s">
        <v>166</v>
      </c>
      <c r="K16" s="18">
        <f t="shared" si="0"/>
        <v>3.5</v>
      </c>
      <c r="L16" s="16">
        <f t="shared" si="1"/>
        <v>1.2</v>
      </c>
      <c r="M16" s="16">
        <f t="shared" si="2"/>
        <v>0</v>
      </c>
      <c r="N16" s="16">
        <v>0</v>
      </c>
      <c r="O16" s="16">
        <f t="shared" si="3"/>
        <v>4.7</v>
      </c>
      <c r="P16" s="33">
        <v>1.9374999999999973</v>
      </c>
      <c r="Q16" s="34">
        <f t="shared" si="4"/>
        <v>6.6374999999999975</v>
      </c>
      <c r="R16" s="35">
        <f t="shared" si="5"/>
        <v>11.875</v>
      </c>
      <c r="S16" s="36">
        <f t="shared" si="6"/>
        <v>-5.2375000000000025</v>
      </c>
      <c r="T16" s="4"/>
      <c r="U16" s="4"/>
      <c r="V16" s="4"/>
      <c r="W16" s="1" t="s">
        <v>213</v>
      </c>
      <c r="X16" s="53">
        <v>3</v>
      </c>
      <c r="Y16" s="1"/>
      <c r="Z16" s="1"/>
      <c r="AA16" s="1"/>
      <c r="AB16" s="1"/>
    </row>
    <row r="17" spans="1:28" s="2" customFormat="1" ht="18.75">
      <c r="A17" s="13">
        <v>189</v>
      </c>
      <c r="B17" s="13">
        <v>522812489</v>
      </c>
      <c r="C17" s="222" t="s">
        <v>380</v>
      </c>
      <c r="D17" s="334"/>
      <c r="E17" s="16">
        <v>3</v>
      </c>
      <c r="F17" s="16">
        <v>1</v>
      </c>
      <c r="G17" s="374">
        <v>0</v>
      </c>
      <c r="H17" s="374">
        <v>0</v>
      </c>
      <c r="I17" s="374">
        <v>0</v>
      </c>
      <c r="J17" s="43" t="s">
        <v>166</v>
      </c>
      <c r="K17" s="18">
        <f t="shared" si="0"/>
        <v>3.5</v>
      </c>
      <c r="L17" s="16">
        <f t="shared" si="1"/>
        <v>1.2</v>
      </c>
      <c r="M17" s="16">
        <f t="shared" si="2"/>
        <v>0</v>
      </c>
      <c r="N17" s="16">
        <v>0</v>
      </c>
      <c r="O17" s="16">
        <f t="shared" si="3"/>
        <v>4.7</v>
      </c>
      <c r="P17" s="33">
        <v>1.8750000000000044</v>
      </c>
      <c r="Q17" s="34">
        <f t="shared" si="4"/>
        <v>6.5750000000000046</v>
      </c>
      <c r="R17" s="35">
        <f t="shared" si="5"/>
        <v>11.875</v>
      </c>
      <c r="S17" s="36">
        <f t="shared" si="6"/>
        <v>-5.2999999999999954</v>
      </c>
      <c r="T17" s="4"/>
      <c r="U17" s="4"/>
      <c r="V17" s="4"/>
      <c r="W17" s="1" t="s">
        <v>214</v>
      </c>
      <c r="X17" s="53">
        <v>6</v>
      </c>
      <c r="Y17" s="1"/>
      <c r="Z17" s="1"/>
      <c r="AA17" s="1"/>
      <c r="AB17" s="1"/>
    </row>
    <row r="18" spans="1:28" s="2" customFormat="1" ht="18.75">
      <c r="A18" s="14">
        <v>15</v>
      </c>
      <c r="B18" s="13">
        <v>388960345</v>
      </c>
      <c r="C18" s="223" t="s">
        <v>59</v>
      </c>
      <c r="D18" s="224"/>
      <c r="E18" s="16">
        <v>0</v>
      </c>
      <c r="F18" s="16">
        <v>0</v>
      </c>
      <c r="G18" s="374">
        <v>0</v>
      </c>
      <c r="H18" s="374">
        <v>0</v>
      </c>
      <c r="I18" s="374">
        <v>0</v>
      </c>
      <c r="J18" s="57" t="s">
        <v>187</v>
      </c>
      <c r="K18" s="18">
        <f t="shared" si="0"/>
        <v>0</v>
      </c>
      <c r="L18" s="16">
        <f t="shared" si="1"/>
        <v>0</v>
      </c>
      <c r="M18" s="16">
        <f t="shared" si="2"/>
        <v>0</v>
      </c>
      <c r="N18" s="16">
        <v>0</v>
      </c>
      <c r="O18" s="16">
        <f t="shared" si="3"/>
        <v>0</v>
      </c>
      <c r="P18" s="33">
        <v>6.5375000000000014</v>
      </c>
      <c r="Q18" s="34">
        <f t="shared" si="4"/>
        <v>6.5375000000000014</v>
      </c>
      <c r="R18" s="35">
        <f t="shared" si="5"/>
        <v>0</v>
      </c>
      <c r="S18" s="36">
        <f t="shared" si="6"/>
        <v>6.5375000000000014</v>
      </c>
      <c r="T18" s="18"/>
      <c r="U18" s="18"/>
      <c r="V18" s="18"/>
      <c r="W18" s="375" t="s">
        <v>439</v>
      </c>
      <c r="X18" s="53">
        <v>0.4</v>
      </c>
      <c r="Y18" s="1"/>
      <c r="Z18" s="1"/>
      <c r="AA18" s="1"/>
      <c r="AB18" s="1"/>
    </row>
    <row r="19" spans="1:28" s="2" customFormat="1" ht="18.75">
      <c r="A19" s="13">
        <v>148</v>
      </c>
      <c r="B19" s="13">
        <v>1579518877</v>
      </c>
      <c r="C19" s="222" t="s">
        <v>274</v>
      </c>
      <c r="D19" s="224"/>
      <c r="E19" s="16">
        <v>0</v>
      </c>
      <c r="F19" s="16">
        <v>0</v>
      </c>
      <c r="G19" s="374">
        <v>0</v>
      </c>
      <c r="H19" s="374">
        <v>0</v>
      </c>
      <c r="I19" s="374">
        <v>0</v>
      </c>
      <c r="J19" s="57" t="s">
        <v>187</v>
      </c>
      <c r="K19" s="18">
        <f t="shared" si="0"/>
        <v>0</v>
      </c>
      <c r="L19" s="16">
        <f t="shared" si="1"/>
        <v>0</v>
      </c>
      <c r="M19" s="16">
        <f t="shared" si="2"/>
        <v>0</v>
      </c>
      <c r="N19" s="16">
        <v>0</v>
      </c>
      <c r="O19" s="16">
        <f t="shared" si="3"/>
        <v>0</v>
      </c>
      <c r="P19" s="33">
        <v>6.4499999999999993</v>
      </c>
      <c r="Q19" s="34">
        <f t="shared" si="4"/>
        <v>6.4499999999999993</v>
      </c>
      <c r="R19" s="35">
        <f t="shared" si="5"/>
        <v>0</v>
      </c>
      <c r="S19" s="36">
        <f t="shared" si="6"/>
        <v>6.4499999999999993</v>
      </c>
      <c r="T19" s="4"/>
      <c r="U19" s="4"/>
      <c r="V19" s="4"/>
      <c r="W19" s="1"/>
      <c r="X19" s="1"/>
      <c r="Y19" s="1"/>
      <c r="Z19" s="1"/>
      <c r="AA19" s="1"/>
      <c r="AB19" s="1"/>
    </row>
    <row r="20" spans="1:28" s="2" customFormat="1" ht="18.75">
      <c r="A20" s="13">
        <v>152</v>
      </c>
      <c r="B20" s="13">
        <v>808637979</v>
      </c>
      <c r="C20" s="222" t="s">
        <v>288</v>
      </c>
      <c r="D20" s="222" t="s">
        <v>277</v>
      </c>
      <c r="E20" s="16">
        <v>0</v>
      </c>
      <c r="F20" s="16">
        <v>0</v>
      </c>
      <c r="G20" s="374">
        <v>0</v>
      </c>
      <c r="H20" s="374">
        <v>0</v>
      </c>
      <c r="I20" s="374">
        <v>0</v>
      </c>
      <c r="J20" s="57" t="s">
        <v>187</v>
      </c>
      <c r="K20" s="18">
        <f t="shared" si="0"/>
        <v>0</v>
      </c>
      <c r="L20" s="16">
        <f t="shared" si="1"/>
        <v>0</v>
      </c>
      <c r="M20" s="16">
        <f t="shared" si="2"/>
        <v>0</v>
      </c>
      <c r="N20" s="16">
        <v>0</v>
      </c>
      <c r="O20" s="16">
        <f t="shared" si="3"/>
        <v>0</v>
      </c>
      <c r="P20" s="33">
        <v>6.34</v>
      </c>
      <c r="Q20" s="34">
        <f t="shared" si="4"/>
        <v>6.34</v>
      </c>
      <c r="R20" s="35">
        <f t="shared" si="5"/>
        <v>0</v>
      </c>
      <c r="S20" s="36">
        <f t="shared" si="6"/>
        <v>6.34</v>
      </c>
      <c r="T20" s="4"/>
      <c r="U20" s="4"/>
      <c r="V20" s="4"/>
      <c r="W20" s="1"/>
      <c r="X20" s="1"/>
      <c r="Y20" s="1"/>
      <c r="Z20" s="1"/>
      <c r="AA20" s="1"/>
      <c r="AB20" s="1"/>
    </row>
    <row r="21" spans="1:28" s="2" customFormat="1" ht="18.75">
      <c r="A21" s="13">
        <v>183</v>
      </c>
      <c r="B21" s="13">
        <v>1250030371</v>
      </c>
      <c r="C21" s="222" t="s">
        <v>411</v>
      </c>
      <c r="D21" s="222" t="s">
        <v>406</v>
      </c>
      <c r="E21" s="16">
        <v>3</v>
      </c>
      <c r="F21" s="16">
        <v>1</v>
      </c>
      <c r="G21" s="374">
        <v>0</v>
      </c>
      <c r="H21" s="374">
        <v>0</v>
      </c>
      <c r="I21" s="374">
        <v>0</v>
      </c>
      <c r="J21" s="43" t="s">
        <v>166</v>
      </c>
      <c r="K21" s="18">
        <f t="shared" si="0"/>
        <v>3.5</v>
      </c>
      <c r="L21" s="16">
        <f t="shared" si="1"/>
        <v>1.2</v>
      </c>
      <c r="M21" s="16">
        <f t="shared" si="2"/>
        <v>0</v>
      </c>
      <c r="N21" s="16">
        <v>0</v>
      </c>
      <c r="O21" s="16">
        <f t="shared" si="3"/>
        <v>4.7</v>
      </c>
      <c r="P21" s="33">
        <v>1.6000000000000023</v>
      </c>
      <c r="Q21" s="34">
        <f t="shared" si="4"/>
        <v>6.3000000000000025</v>
      </c>
      <c r="R21" s="35">
        <f t="shared" si="5"/>
        <v>11.875</v>
      </c>
      <c r="S21" s="36">
        <f t="shared" si="6"/>
        <v>-5.5749999999999975</v>
      </c>
      <c r="T21" s="4"/>
      <c r="U21" s="4"/>
      <c r="V21" s="4"/>
      <c r="W21" s="1"/>
      <c r="X21" s="1"/>
      <c r="Y21" s="1"/>
      <c r="Z21" s="1"/>
      <c r="AA21" s="1"/>
      <c r="AB21" s="1"/>
    </row>
    <row r="22" spans="1:28" s="2" customFormat="1" ht="20.25">
      <c r="A22" s="14">
        <v>49</v>
      </c>
      <c r="B22" s="13">
        <v>311361673</v>
      </c>
      <c r="C22" s="223" t="s">
        <v>442</v>
      </c>
      <c r="D22" s="336" t="s">
        <v>95</v>
      </c>
      <c r="E22" s="16">
        <v>3</v>
      </c>
      <c r="F22" s="16">
        <v>1</v>
      </c>
      <c r="G22" s="374">
        <v>0</v>
      </c>
      <c r="H22" s="374">
        <v>1</v>
      </c>
      <c r="I22" s="374">
        <v>1</v>
      </c>
      <c r="J22" s="43" t="s">
        <v>166</v>
      </c>
      <c r="K22" s="18">
        <f t="shared" si="0"/>
        <v>3.5</v>
      </c>
      <c r="L22" s="16">
        <f>IF(F22&gt;0,1,0)*$X$14</f>
        <v>1.2</v>
      </c>
      <c r="M22" s="16">
        <f t="shared" si="2"/>
        <v>0.8</v>
      </c>
      <c r="N22" s="16">
        <v>0</v>
      </c>
      <c r="O22" s="16">
        <f t="shared" si="3"/>
        <v>5.5</v>
      </c>
      <c r="P22" s="33">
        <v>0.80000000000000071</v>
      </c>
      <c r="Q22" s="34">
        <f t="shared" si="4"/>
        <v>6.3000000000000007</v>
      </c>
      <c r="R22" s="35">
        <f t="shared" si="5"/>
        <v>11.875</v>
      </c>
      <c r="S22" s="36">
        <f t="shared" si="6"/>
        <v>-5.5749999999999993</v>
      </c>
      <c r="T22" s="18"/>
      <c r="U22" s="18"/>
      <c r="V22" s="18"/>
      <c r="W22" s="1"/>
      <c r="X22" s="1"/>
      <c r="Y22" s="1"/>
      <c r="Z22" s="1"/>
      <c r="AA22" s="1"/>
      <c r="AB22" s="1"/>
    </row>
    <row r="23" spans="1:28" s="1" customFormat="1" ht="20.25">
      <c r="A23" s="13">
        <v>221</v>
      </c>
      <c r="B23" s="13">
        <v>790956883</v>
      </c>
      <c r="C23" s="222" t="s">
        <v>431</v>
      </c>
      <c r="D23" s="222" t="s">
        <v>428</v>
      </c>
      <c r="E23" s="16">
        <v>3</v>
      </c>
      <c r="F23" s="16">
        <v>1</v>
      </c>
      <c r="G23" s="374">
        <v>0</v>
      </c>
      <c r="H23" s="374">
        <v>0</v>
      </c>
      <c r="I23" s="374">
        <v>0</v>
      </c>
      <c r="J23" s="43" t="s">
        <v>166</v>
      </c>
      <c r="K23" s="18">
        <f t="shared" si="0"/>
        <v>3.5</v>
      </c>
      <c r="L23" s="16">
        <f t="shared" ref="L23:L54" si="7">F23*$X$14</f>
        <v>1.2</v>
      </c>
      <c r="M23" s="16">
        <f t="shared" si="2"/>
        <v>0</v>
      </c>
      <c r="N23" s="16">
        <v>0</v>
      </c>
      <c r="O23" s="16">
        <f t="shared" si="3"/>
        <v>4.7</v>
      </c>
      <c r="P23" s="33">
        <v>1.5874999999999995</v>
      </c>
      <c r="Q23" s="34">
        <f t="shared" si="4"/>
        <v>6.2874999999999996</v>
      </c>
      <c r="R23" s="35">
        <f t="shared" si="5"/>
        <v>11.875</v>
      </c>
      <c r="S23" s="36">
        <f t="shared" si="6"/>
        <v>-5.5875000000000004</v>
      </c>
      <c r="T23" s="4"/>
      <c r="U23" s="4"/>
      <c r="V23" s="4"/>
    </row>
    <row r="24" spans="1:28" s="1" customFormat="1" ht="18.75">
      <c r="A24" s="13">
        <v>178</v>
      </c>
      <c r="B24" s="13">
        <v>1059185275</v>
      </c>
      <c r="C24" s="222" t="s">
        <v>372</v>
      </c>
      <c r="D24" s="334"/>
      <c r="E24" s="16">
        <v>3</v>
      </c>
      <c r="F24" s="16">
        <v>1</v>
      </c>
      <c r="G24" s="374">
        <v>0</v>
      </c>
      <c r="H24" s="374">
        <v>1</v>
      </c>
      <c r="I24" s="374">
        <v>1</v>
      </c>
      <c r="J24" s="43" t="s">
        <v>166</v>
      </c>
      <c r="K24" s="18">
        <f t="shared" si="0"/>
        <v>3.5</v>
      </c>
      <c r="L24" s="16">
        <f t="shared" si="7"/>
        <v>1.2</v>
      </c>
      <c r="M24" s="16">
        <f t="shared" si="2"/>
        <v>0.8</v>
      </c>
      <c r="N24" s="16">
        <v>0</v>
      </c>
      <c r="O24" s="16">
        <f t="shared" si="3"/>
        <v>5.5</v>
      </c>
      <c r="P24" s="33">
        <v>0.72499999999999432</v>
      </c>
      <c r="Q24" s="34">
        <f t="shared" si="4"/>
        <v>6.2249999999999943</v>
      </c>
      <c r="R24" s="35">
        <f t="shared" si="5"/>
        <v>11.875</v>
      </c>
      <c r="S24" s="36">
        <f t="shared" si="6"/>
        <v>-5.6500000000000057</v>
      </c>
      <c r="T24" s="4"/>
      <c r="U24" s="4"/>
      <c r="V24" s="4"/>
    </row>
    <row r="25" spans="1:28" s="1" customFormat="1" ht="18.75">
      <c r="A25" s="14">
        <v>46</v>
      </c>
      <c r="B25" s="13">
        <v>2109182835</v>
      </c>
      <c r="C25" s="222" t="s">
        <v>357</v>
      </c>
      <c r="D25" s="222" t="s">
        <v>92</v>
      </c>
      <c r="E25" s="16">
        <v>3</v>
      </c>
      <c r="F25" s="16">
        <v>1</v>
      </c>
      <c r="G25" s="374">
        <v>0</v>
      </c>
      <c r="H25" s="374">
        <v>1</v>
      </c>
      <c r="I25" s="374">
        <v>1</v>
      </c>
      <c r="J25" s="45" t="s">
        <v>173</v>
      </c>
      <c r="K25" s="18">
        <f t="shared" si="0"/>
        <v>3.5</v>
      </c>
      <c r="L25" s="16">
        <f t="shared" si="7"/>
        <v>1.2</v>
      </c>
      <c r="M25" s="16">
        <f t="shared" si="2"/>
        <v>0.8</v>
      </c>
      <c r="N25" s="16">
        <v>0</v>
      </c>
      <c r="O25" s="16">
        <f t="shared" si="3"/>
        <v>5.5</v>
      </c>
      <c r="P25" s="33">
        <v>0.65499999999999048</v>
      </c>
      <c r="Q25" s="34">
        <f t="shared" si="4"/>
        <v>6.1549999999999905</v>
      </c>
      <c r="R25" s="35">
        <f t="shared" si="5"/>
        <v>9.6875</v>
      </c>
      <c r="S25" s="36">
        <f t="shared" si="6"/>
        <v>-3.5325000000000095</v>
      </c>
      <c r="T25" s="18"/>
      <c r="U25" s="18"/>
      <c r="V25" s="18"/>
    </row>
    <row r="26" spans="1:28" s="1" customFormat="1" ht="18.75" customHeight="1">
      <c r="A26" s="13">
        <v>130</v>
      </c>
      <c r="B26" s="13">
        <v>1957463045</v>
      </c>
      <c r="C26" s="222" t="s">
        <v>409</v>
      </c>
      <c r="D26" s="222" t="s">
        <v>238</v>
      </c>
      <c r="E26" s="16">
        <v>0</v>
      </c>
      <c r="F26" s="16">
        <v>0</v>
      </c>
      <c r="G26" s="374">
        <v>0</v>
      </c>
      <c r="H26" s="374">
        <v>0</v>
      </c>
      <c r="I26" s="374">
        <v>0</v>
      </c>
      <c r="J26" s="57" t="s">
        <v>187</v>
      </c>
      <c r="K26" s="18">
        <f t="shared" si="0"/>
        <v>0</v>
      </c>
      <c r="L26" s="16">
        <f t="shared" si="7"/>
        <v>0</v>
      </c>
      <c r="M26" s="16">
        <f t="shared" si="2"/>
        <v>0</v>
      </c>
      <c r="N26" s="16">
        <v>0</v>
      </c>
      <c r="O26" s="16">
        <f t="shared" si="3"/>
        <v>0</v>
      </c>
      <c r="P26" s="33">
        <v>5.8500000000000023</v>
      </c>
      <c r="Q26" s="34">
        <f t="shared" si="4"/>
        <v>5.8500000000000023</v>
      </c>
      <c r="R26" s="35">
        <f t="shared" si="5"/>
        <v>0</v>
      </c>
      <c r="S26" s="36">
        <f t="shared" si="6"/>
        <v>5.8500000000000023</v>
      </c>
      <c r="T26" s="18"/>
      <c r="U26" s="18"/>
      <c r="V26" s="47"/>
    </row>
    <row r="27" spans="1:28" s="1" customFormat="1" ht="18.75">
      <c r="A27" s="13">
        <v>227</v>
      </c>
      <c r="B27" s="13">
        <v>69368460</v>
      </c>
      <c r="C27" s="222" t="s">
        <v>446</v>
      </c>
      <c r="D27" s="222"/>
      <c r="E27" s="16">
        <v>0</v>
      </c>
      <c r="F27" s="16">
        <v>0</v>
      </c>
      <c r="G27" s="374">
        <v>0</v>
      </c>
      <c r="H27" s="374">
        <v>0</v>
      </c>
      <c r="I27" s="374">
        <v>0</v>
      </c>
      <c r="J27" s="57" t="s">
        <v>187</v>
      </c>
      <c r="K27" s="18">
        <f t="shared" si="0"/>
        <v>0</v>
      </c>
      <c r="L27" s="16">
        <f t="shared" si="7"/>
        <v>0</v>
      </c>
      <c r="M27" s="16">
        <f t="shared" si="2"/>
        <v>0</v>
      </c>
      <c r="N27" s="16">
        <v>0</v>
      </c>
      <c r="O27" s="16">
        <f t="shared" si="3"/>
        <v>0</v>
      </c>
      <c r="P27" s="33">
        <v>5.7335820895522351</v>
      </c>
      <c r="Q27" s="34">
        <f t="shared" si="4"/>
        <v>5.7335820895522351</v>
      </c>
      <c r="R27" s="35">
        <f t="shared" si="5"/>
        <v>0</v>
      </c>
      <c r="S27" s="36">
        <f t="shared" si="6"/>
        <v>5.7335820895522351</v>
      </c>
      <c r="T27" s="4"/>
      <c r="U27" s="4"/>
      <c r="V27" s="4"/>
    </row>
    <row r="28" spans="1:28" s="1" customFormat="1" ht="18.75">
      <c r="A28" s="13">
        <v>174</v>
      </c>
      <c r="B28" s="13">
        <v>775720958</v>
      </c>
      <c r="C28" s="222" t="s">
        <v>397</v>
      </c>
      <c r="D28" s="222" t="s">
        <v>327</v>
      </c>
      <c r="E28" s="16">
        <v>3</v>
      </c>
      <c r="F28" s="16">
        <v>1</v>
      </c>
      <c r="G28" s="374">
        <v>0</v>
      </c>
      <c r="H28" s="374">
        <v>0</v>
      </c>
      <c r="I28" s="374">
        <v>0</v>
      </c>
      <c r="J28" s="45" t="s">
        <v>173</v>
      </c>
      <c r="K28" s="18">
        <f t="shared" si="0"/>
        <v>3.5</v>
      </c>
      <c r="L28" s="16">
        <f t="shared" si="7"/>
        <v>1.2</v>
      </c>
      <c r="M28" s="16">
        <f t="shared" si="2"/>
        <v>0</v>
      </c>
      <c r="N28" s="16">
        <v>0</v>
      </c>
      <c r="O28" s="16">
        <f t="shared" si="3"/>
        <v>4.7</v>
      </c>
      <c r="P28" s="33">
        <v>0.99999999999999023</v>
      </c>
      <c r="Q28" s="34">
        <f t="shared" si="4"/>
        <v>5.6999999999999904</v>
      </c>
      <c r="R28" s="35">
        <f t="shared" si="5"/>
        <v>9.6875</v>
      </c>
      <c r="S28" s="36">
        <f t="shared" si="6"/>
        <v>-3.9875000000000096</v>
      </c>
      <c r="T28" s="4"/>
      <c r="U28" s="4"/>
      <c r="V28" s="4"/>
    </row>
    <row r="29" spans="1:28" s="2" customFormat="1" ht="18.75">
      <c r="A29" s="13">
        <v>179</v>
      </c>
      <c r="B29" s="13">
        <v>1412638269</v>
      </c>
      <c r="C29" s="223" t="s">
        <v>224</v>
      </c>
      <c r="D29" s="334"/>
      <c r="E29" s="16">
        <v>0</v>
      </c>
      <c r="F29" s="16">
        <v>0</v>
      </c>
      <c r="G29" s="374">
        <v>0</v>
      </c>
      <c r="H29" s="374">
        <v>0</v>
      </c>
      <c r="I29" s="374">
        <v>0</v>
      </c>
      <c r="J29" s="57" t="s">
        <v>187</v>
      </c>
      <c r="K29" s="18">
        <f t="shared" si="0"/>
        <v>0</v>
      </c>
      <c r="L29" s="16">
        <f t="shared" si="7"/>
        <v>0</v>
      </c>
      <c r="M29" s="16">
        <f t="shared" si="2"/>
        <v>0</v>
      </c>
      <c r="N29" s="16">
        <v>0</v>
      </c>
      <c r="O29" s="16">
        <f t="shared" si="3"/>
        <v>0</v>
      </c>
      <c r="P29" s="33">
        <v>5.6846874999999955</v>
      </c>
      <c r="Q29" s="34">
        <f t="shared" si="4"/>
        <v>5.6846874999999955</v>
      </c>
      <c r="R29" s="35">
        <f t="shared" si="5"/>
        <v>0</v>
      </c>
      <c r="S29" s="36">
        <f t="shared" si="6"/>
        <v>5.6846874999999955</v>
      </c>
      <c r="T29" s="4"/>
      <c r="U29" s="4"/>
      <c r="V29" s="4"/>
      <c r="W29" s="1"/>
      <c r="X29" s="1"/>
      <c r="Y29" s="1"/>
      <c r="Z29" s="1"/>
      <c r="AA29" s="1"/>
      <c r="AB29" s="1"/>
    </row>
    <row r="30" spans="1:28" s="2" customFormat="1" ht="18.75">
      <c r="A30" s="13">
        <v>184</v>
      </c>
      <c r="B30" s="13">
        <v>1814130074</v>
      </c>
      <c r="C30" s="222" t="s">
        <v>375</v>
      </c>
      <c r="D30" s="334"/>
      <c r="E30" s="16">
        <v>3</v>
      </c>
      <c r="F30" s="16">
        <v>1</v>
      </c>
      <c r="G30" s="374">
        <v>0</v>
      </c>
      <c r="H30" s="374">
        <v>0</v>
      </c>
      <c r="I30" s="374">
        <v>1</v>
      </c>
      <c r="J30" s="45" t="s">
        <v>173</v>
      </c>
      <c r="K30" s="18">
        <f t="shared" si="0"/>
        <v>3.5</v>
      </c>
      <c r="L30" s="16">
        <f t="shared" si="7"/>
        <v>1.2</v>
      </c>
      <c r="M30" s="16">
        <f t="shared" si="2"/>
        <v>0.4</v>
      </c>
      <c r="N30" s="16">
        <v>0</v>
      </c>
      <c r="O30" s="16">
        <f t="shared" si="3"/>
        <v>5.1000000000000005</v>
      </c>
      <c r="P30" s="33">
        <v>0.52500000000000124</v>
      </c>
      <c r="Q30" s="34">
        <f t="shared" si="4"/>
        <v>5.6250000000000018</v>
      </c>
      <c r="R30" s="35">
        <f t="shared" si="5"/>
        <v>9.6875</v>
      </c>
      <c r="S30" s="36">
        <f t="shared" si="6"/>
        <v>-4.0624999999999982</v>
      </c>
      <c r="T30" s="4"/>
      <c r="U30" s="4"/>
      <c r="V30" s="4"/>
      <c r="W30" s="1"/>
      <c r="X30" s="1"/>
      <c r="Y30" s="1"/>
      <c r="Z30" s="1"/>
      <c r="AA30" s="1"/>
      <c r="AB30" s="1"/>
    </row>
    <row r="31" spans="1:28" s="2" customFormat="1" ht="18.75">
      <c r="A31" s="13">
        <v>201</v>
      </c>
      <c r="B31" s="13">
        <v>251334814</v>
      </c>
      <c r="C31" s="222" t="s">
        <v>391</v>
      </c>
      <c r="D31" s="334"/>
      <c r="E31" s="16">
        <v>0</v>
      </c>
      <c r="F31" s="16">
        <v>0</v>
      </c>
      <c r="G31" s="374">
        <v>0</v>
      </c>
      <c r="H31" s="374">
        <v>0</v>
      </c>
      <c r="I31" s="374">
        <v>0</v>
      </c>
      <c r="J31" s="57" t="s">
        <v>187</v>
      </c>
      <c r="K31" s="18">
        <f t="shared" si="0"/>
        <v>0</v>
      </c>
      <c r="L31" s="16">
        <f t="shared" si="7"/>
        <v>0</v>
      </c>
      <c r="M31" s="16">
        <f t="shared" si="2"/>
        <v>0</v>
      </c>
      <c r="N31" s="16">
        <v>0</v>
      </c>
      <c r="O31" s="16">
        <f t="shared" si="3"/>
        <v>0</v>
      </c>
      <c r="P31" s="33">
        <v>5.5</v>
      </c>
      <c r="Q31" s="34">
        <f t="shared" si="4"/>
        <v>5.5</v>
      </c>
      <c r="R31" s="35">
        <f t="shared" si="5"/>
        <v>0</v>
      </c>
      <c r="S31" s="36">
        <f t="shared" si="6"/>
        <v>5.5</v>
      </c>
      <c r="T31" s="4"/>
      <c r="U31" s="4"/>
      <c r="V31" s="4"/>
      <c r="W31" s="1"/>
      <c r="X31" s="1"/>
      <c r="Y31" s="1"/>
      <c r="Z31" s="1"/>
      <c r="AA31" s="1"/>
      <c r="AB31" s="1"/>
    </row>
    <row r="32" spans="1:28" s="2" customFormat="1" ht="20.25">
      <c r="A32" s="13">
        <v>213</v>
      </c>
      <c r="B32" s="13">
        <v>311361673</v>
      </c>
      <c r="C32" s="222" t="s">
        <v>349</v>
      </c>
      <c r="E32" s="16">
        <v>3</v>
      </c>
      <c r="F32" s="16">
        <v>1</v>
      </c>
      <c r="G32" s="374">
        <v>0</v>
      </c>
      <c r="H32" s="374">
        <v>0</v>
      </c>
      <c r="I32" s="374">
        <v>0</v>
      </c>
      <c r="J32" s="45" t="s">
        <v>173</v>
      </c>
      <c r="K32" s="18">
        <f t="shared" si="0"/>
        <v>3.5</v>
      </c>
      <c r="L32" s="16">
        <f t="shared" si="7"/>
        <v>1.2</v>
      </c>
      <c r="M32" s="16">
        <f t="shared" si="2"/>
        <v>0</v>
      </c>
      <c r="N32" s="16">
        <v>0</v>
      </c>
      <c r="O32" s="16">
        <f t="shared" si="3"/>
        <v>4.7</v>
      </c>
      <c r="P32" s="33">
        <v>0.77499999999999236</v>
      </c>
      <c r="Q32" s="34">
        <f t="shared" si="4"/>
        <v>5.4749999999999925</v>
      </c>
      <c r="R32" s="35">
        <f t="shared" si="5"/>
        <v>9.6875</v>
      </c>
      <c r="S32" s="36">
        <f t="shared" si="6"/>
        <v>-4.2125000000000075</v>
      </c>
      <c r="T32" s="4"/>
      <c r="U32" s="4"/>
      <c r="V32" s="4"/>
      <c r="W32" s="1"/>
      <c r="X32" s="1"/>
      <c r="Y32" s="1"/>
      <c r="Z32" s="1"/>
      <c r="AA32" s="1"/>
      <c r="AB32" s="1"/>
    </row>
    <row r="33" spans="1:28" s="2" customFormat="1" ht="18.75">
      <c r="A33" s="13">
        <v>116</v>
      </c>
      <c r="B33" s="13">
        <v>2122596917</v>
      </c>
      <c r="C33" s="222" t="s">
        <v>362</v>
      </c>
      <c r="D33" s="222" t="s">
        <v>217</v>
      </c>
      <c r="E33" s="16">
        <v>1</v>
      </c>
      <c r="F33" s="16">
        <v>1</v>
      </c>
      <c r="G33" s="374">
        <v>0</v>
      </c>
      <c r="H33" s="374">
        <v>0</v>
      </c>
      <c r="I33" s="374">
        <v>1</v>
      </c>
      <c r="J33" s="45" t="s">
        <v>173</v>
      </c>
      <c r="K33" s="18">
        <f t="shared" si="0"/>
        <v>1</v>
      </c>
      <c r="L33" s="16">
        <f t="shared" si="7"/>
        <v>1.2</v>
      </c>
      <c r="M33" s="16">
        <f t="shared" si="2"/>
        <v>0.4</v>
      </c>
      <c r="N33" s="16">
        <v>0</v>
      </c>
      <c r="O33" s="16">
        <f t="shared" si="3"/>
        <v>2.6</v>
      </c>
      <c r="P33" s="33">
        <v>2.7999999999999958</v>
      </c>
      <c r="Q33" s="34">
        <f t="shared" si="4"/>
        <v>5.3999999999999959</v>
      </c>
      <c r="R33" s="35">
        <f t="shared" si="5"/>
        <v>9.6875</v>
      </c>
      <c r="S33" s="36">
        <f t="shared" si="6"/>
        <v>-4.2875000000000041</v>
      </c>
      <c r="T33" s="18"/>
      <c r="U33" s="18"/>
      <c r="V33" s="48"/>
      <c r="W33" s="1"/>
      <c r="X33" s="1"/>
      <c r="Y33" s="1"/>
      <c r="Z33" s="1"/>
      <c r="AA33" s="1"/>
      <c r="AB33" s="1"/>
    </row>
    <row r="34" spans="1:28" s="2" customFormat="1" ht="18.75">
      <c r="A34" s="14">
        <v>58</v>
      </c>
      <c r="B34" s="13">
        <v>1875367946</v>
      </c>
      <c r="C34" s="223" t="s">
        <v>121</v>
      </c>
      <c r="D34" s="14"/>
      <c r="E34" s="16">
        <v>0</v>
      </c>
      <c r="F34" s="16">
        <v>0</v>
      </c>
      <c r="G34" s="374">
        <v>0</v>
      </c>
      <c r="H34" s="374">
        <v>0</v>
      </c>
      <c r="I34" s="374">
        <v>0</v>
      </c>
      <c r="J34" s="57" t="s">
        <v>187</v>
      </c>
      <c r="K34" s="18">
        <f t="shared" si="0"/>
        <v>0</v>
      </c>
      <c r="L34" s="16">
        <f t="shared" si="7"/>
        <v>0</v>
      </c>
      <c r="M34" s="16">
        <f t="shared" si="2"/>
        <v>0</v>
      </c>
      <c r="N34" s="16">
        <v>0</v>
      </c>
      <c r="O34" s="16">
        <f t="shared" si="3"/>
        <v>0</v>
      </c>
      <c r="P34" s="33">
        <v>5.3749999999999964</v>
      </c>
      <c r="Q34" s="34">
        <f t="shared" si="4"/>
        <v>5.3749999999999964</v>
      </c>
      <c r="R34" s="35">
        <f t="shared" si="5"/>
        <v>0</v>
      </c>
      <c r="S34" s="36">
        <f t="shared" si="6"/>
        <v>5.3749999999999964</v>
      </c>
      <c r="T34" s="4"/>
      <c r="U34" s="4"/>
      <c r="V34" s="4"/>
      <c r="W34" s="1"/>
      <c r="X34" s="1"/>
      <c r="Y34" s="1"/>
      <c r="Z34" s="1"/>
      <c r="AA34" s="1"/>
      <c r="AB34" s="1"/>
    </row>
    <row r="35" spans="1:28" s="2" customFormat="1" ht="18.75">
      <c r="A35" s="14">
        <v>10</v>
      </c>
      <c r="B35" s="13">
        <v>2108977014</v>
      </c>
      <c r="C35" s="222" t="s">
        <v>353</v>
      </c>
      <c r="D35" s="222" t="s">
        <v>49</v>
      </c>
      <c r="E35" s="16">
        <v>3</v>
      </c>
      <c r="F35" s="16">
        <v>1</v>
      </c>
      <c r="G35" s="374">
        <v>0</v>
      </c>
      <c r="H35" s="374">
        <v>0</v>
      </c>
      <c r="I35" s="374">
        <v>1</v>
      </c>
      <c r="J35" s="45" t="s">
        <v>173</v>
      </c>
      <c r="K35" s="18">
        <f t="shared" si="0"/>
        <v>3.5</v>
      </c>
      <c r="L35" s="16">
        <f t="shared" si="7"/>
        <v>1.2</v>
      </c>
      <c r="M35" s="16">
        <f t="shared" si="2"/>
        <v>0.4</v>
      </c>
      <c r="N35" s="16">
        <v>0</v>
      </c>
      <c r="O35" s="16">
        <f t="shared" si="3"/>
        <v>5.1000000000000005</v>
      </c>
      <c r="P35" s="33">
        <v>0.23749999999999361</v>
      </c>
      <c r="Q35" s="34">
        <f t="shared" si="4"/>
        <v>5.3374999999999941</v>
      </c>
      <c r="R35" s="35">
        <f t="shared" si="5"/>
        <v>9.6875</v>
      </c>
      <c r="S35" s="36">
        <f t="shared" si="6"/>
        <v>-4.3500000000000059</v>
      </c>
      <c r="T35" s="18"/>
      <c r="U35" s="18"/>
      <c r="V35" s="18"/>
      <c r="W35" s="1"/>
      <c r="X35" s="1"/>
      <c r="Y35" s="1"/>
      <c r="Z35" s="1"/>
      <c r="AA35" s="1"/>
      <c r="AB35" s="1"/>
    </row>
    <row r="36" spans="1:28" s="2" customFormat="1" ht="18.75">
      <c r="A36" s="13">
        <v>185</v>
      </c>
      <c r="B36" s="13">
        <v>30705222</v>
      </c>
      <c r="C36" s="222" t="s">
        <v>376</v>
      </c>
      <c r="D36" s="334"/>
      <c r="E36" s="16">
        <v>3</v>
      </c>
      <c r="F36" s="16">
        <v>1</v>
      </c>
      <c r="G36" s="374">
        <v>0</v>
      </c>
      <c r="H36" s="374">
        <v>1</v>
      </c>
      <c r="I36" s="374">
        <v>0</v>
      </c>
      <c r="J36" s="45" t="s">
        <v>173</v>
      </c>
      <c r="K36" s="18">
        <f t="shared" si="0"/>
        <v>3.5</v>
      </c>
      <c r="L36" s="16">
        <f t="shared" si="7"/>
        <v>1.2</v>
      </c>
      <c r="M36" s="16">
        <f t="shared" si="2"/>
        <v>0.4</v>
      </c>
      <c r="N36" s="16">
        <v>0</v>
      </c>
      <c r="O36" s="16">
        <f t="shared" si="3"/>
        <v>5.1000000000000005</v>
      </c>
      <c r="P36" s="33">
        <v>3.7499999999997868E-2</v>
      </c>
      <c r="Q36" s="34">
        <f t="shared" si="4"/>
        <v>5.1374999999999984</v>
      </c>
      <c r="R36" s="35">
        <f t="shared" si="5"/>
        <v>9.6875</v>
      </c>
      <c r="S36" s="36">
        <f t="shared" si="6"/>
        <v>-4.5500000000000016</v>
      </c>
      <c r="T36" s="4"/>
      <c r="U36" s="4"/>
      <c r="V36" s="4"/>
      <c r="W36" s="1"/>
      <c r="X36" s="1"/>
      <c r="Y36" s="1"/>
      <c r="Z36" s="1"/>
      <c r="AA36" s="1"/>
      <c r="AB36" s="1"/>
    </row>
    <row r="37" spans="1:28" s="1" customFormat="1" ht="18.75">
      <c r="A37" s="14">
        <v>120</v>
      </c>
      <c r="B37" s="13">
        <v>171422146</v>
      </c>
      <c r="C37" s="222" t="s">
        <v>363</v>
      </c>
      <c r="D37" s="222" t="s">
        <v>246</v>
      </c>
      <c r="E37" s="16">
        <v>0</v>
      </c>
      <c r="F37" s="16">
        <v>0</v>
      </c>
      <c r="G37" s="374">
        <v>0</v>
      </c>
      <c r="H37" s="374">
        <v>0</v>
      </c>
      <c r="I37" s="374">
        <v>0</v>
      </c>
      <c r="J37" s="57" t="s">
        <v>187</v>
      </c>
      <c r="K37" s="18">
        <f t="shared" ref="K37:K68" si="8">E37+IF(E37&gt;2,(E37-2)*0.5,0)</f>
        <v>0</v>
      </c>
      <c r="L37" s="16">
        <f t="shared" si="7"/>
        <v>0</v>
      </c>
      <c r="M37" s="16">
        <f t="shared" ref="M37:M68" si="9">SUM(G37:I37)*$X$18</f>
        <v>0</v>
      </c>
      <c r="N37" s="16">
        <v>0</v>
      </c>
      <c r="O37" s="16">
        <f t="shared" ref="O37:O68" si="10">SUM(L37+K37+N37+M37)</f>
        <v>0</v>
      </c>
      <c r="P37" s="33">
        <v>4.899999999999995</v>
      </c>
      <c r="Q37" s="34">
        <f t="shared" ref="Q37:Q68" si="11">O37+P37</f>
        <v>4.899999999999995</v>
      </c>
      <c r="R37" s="35">
        <f t="shared" ref="R37:R68" si="12">VLOOKUP(J37,$W$3:$X$10,2,FALSE)</f>
        <v>0</v>
      </c>
      <c r="S37" s="36">
        <f t="shared" ref="S37:S68" si="13">Q37-R37</f>
        <v>4.899999999999995</v>
      </c>
      <c r="T37" s="18"/>
      <c r="U37" s="18"/>
      <c r="V37" s="48"/>
    </row>
    <row r="38" spans="1:28" s="2" customFormat="1" ht="18.75">
      <c r="A38" s="13">
        <v>198</v>
      </c>
      <c r="B38" s="13">
        <v>723448640</v>
      </c>
      <c r="C38" s="222" t="s">
        <v>389</v>
      </c>
      <c r="D38" s="334"/>
      <c r="E38" s="16">
        <v>3</v>
      </c>
      <c r="F38" s="16">
        <v>1</v>
      </c>
      <c r="G38" s="374">
        <v>0</v>
      </c>
      <c r="H38" s="374">
        <v>0</v>
      </c>
      <c r="I38" s="374">
        <v>0</v>
      </c>
      <c r="J38" s="45" t="s">
        <v>173</v>
      </c>
      <c r="K38" s="18">
        <f t="shared" si="8"/>
        <v>3.5</v>
      </c>
      <c r="L38" s="16">
        <f t="shared" si="7"/>
        <v>1.2</v>
      </c>
      <c r="M38" s="16">
        <f t="shared" si="9"/>
        <v>0</v>
      </c>
      <c r="N38" s="16">
        <v>0</v>
      </c>
      <c r="O38" s="16">
        <f t="shared" si="10"/>
        <v>4.7</v>
      </c>
      <c r="P38" s="33">
        <v>0.19999999999999307</v>
      </c>
      <c r="Q38" s="34">
        <f t="shared" si="11"/>
        <v>4.8999999999999932</v>
      </c>
      <c r="R38" s="35">
        <f t="shared" si="12"/>
        <v>9.6875</v>
      </c>
      <c r="S38" s="36">
        <f t="shared" si="13"/>
        <v>-4.7875000000000068</v>
      </c>
      <c r="T38" s="4"/>
      <c r="U38" s="4"/>
      <c r="V38" s="4"/>
      <c r="W38" s="1"/>
      <c r="X38" s="1"/>
      <c r="Y38" s="1"/>
      <c r="Z38" s="1"/>
      <c r="AA38" s="1"/>
      <c r="AB38" s="1"/>
    </row>
    <row r="39" spans="1:28" s="3" customFormat="1" ht="18.75">
      <c r="A39" s="13">
        <v>199</v>
      </c>
      <c r="B39" s="13">
        <v>1190213504</v>
      </c>
      <c r="C39" s="222" t="s">
        <v>400</v>
      </c>
      <c r="D39" s="334"/>
      <c r="E39" s="16">
        <v>0</v>
      </c>
      <c r="F39" s="16">
        <v>0</v>
      </c>
      <c r="G39" s="374">
        <v>0</v>
      </c>
      <c r="H39" s="374">
        <v>0</v>
      </c>
      <c r="I39" s="374">
        <v>0</v>
      </c>
      <c r="J39" s="57" t="s">
        <v>187</v>
      </c>
      <c r="K39" s="18">
        <f t="shared" si="8"/>
        <v>0</v>
      </c>
      <c r="L39" s="16">
        <f t="shared" si="7"/>
        <v>0</v>
      </c>
      <c r="M39" s="16">
        <f t="shared" si="9"/>
        <v>0</v>
      </c>
      <c r="N39" s="16">
        <v>0</v>
      </c>
      <c r="O39" s="16">
        <f t="shared" si="10"/>
        <v>0</v>
      </c>
      <c r="P39" s="33">
        <v>4.8</v>
      </c>
      <c r="Q39" s="34">
        <f t="shared" si="11"/>
        <v>4.8</v>
      </c>
      <c r="R39" s="35">
        <f t="shared" si="12"/>
        <v>0</v>
      </c>
      <c r="S39" s="36">
        <f t="shared" si="13"/>
        <v>4.8</v>
      </c>
      <c r="T39" s="4"/>
      <c r="U39" s="4"/>
      <c r="V39" s="4"/>
    </row>
    <row r="40" spans="1:28" ht="18.75">
      <c r="A40" s="13">
        <v>215</v>
      </c>
      <c r="B40" s="13">
        <v>289805855</v>
      </c>
      <c r="C40" s="222" t="s">
        <v>417</v>
      </c>
      <c r="D40" s="53"/>
      <c r="E40" s="16">
        <v>3</v>
      </c>
      <c r="F40" s="16">
        <v>1</v>
      </c>
      <c r="G40" s="374">
        <v>0</v>
      </c>
      <c r="H40" s="374">
        <v>1</v>
      </c>
      <c r="I40" s="374">
        <v>1</v>
      </c>
      <c r="J40" s="23" t="s">
        <v>175</v>
      </c>
      <c r="K40" s="18">
        <f t="shared" si="8"/>
        <v>3.5</v>
      </c>
      <c r="L40" s="16">
        <f t="shared" si="7"/>
        <v>1.2</v>
      </c>
      <c r="M40" s="16">
        <f t="shared" si="9"/>
        <v>0.8</v>
      </c>
      <c r="N40" s="16">
        <v>0</v>
      </c>
      <c r="O40" s="16">
        <f t="shared" si="10"/>
        <v>5.5</v>
      </c>
      <c r="P40" s="33">
        <v>-0.96200000000000685</v>
      </c>
      <c r="Q40" s="34">
        <f t="shared" si="11"/>
        <v>4.5379999999999932</v>
      </c>
      <c r="R40" s="35">
        <f t="shared" si="12"/>
        <v>3.75</v>
      </c>
      <c r="S40" s="36">
        <f t="shared" si="13"/>
        <v>0.78799999999999315</v>
      </c>
      <c r="T40" s="4"/>
      <c r="U40" s="4"/>
      <c r="V40" s="4"/>
    </row>
    <row r="41" spans="1:28" ht="18.75">
      <c r="A41" s="13">
        <v>202</v>
      </c>
      <c r="B41" s="13">
        <v>471245585</v>
      </c>
      <c r="C41" s="222" t="s">
        <v>392</v>
      </c>
      <c r="D41" s="334"/>
      <c r="E41" s="16">
        <v>3</v>
      </c>
      <c r="F41" s="16">
        <v>1</v>
      </c>
      <c r="G41" s="374">
        <v>0</v>
      </c>
      <c r="H41" s="374">
        <v>0</v>
      </c>
      <c r="I41" s="374">
        <v>0</v>
      </c>
      <c r="J41" s="23" t="s">
        <v>175</v>
      </c>
      <c r="K41" s="18">
        <f t="shared" si="8"/>
        <v>3.5</v>
      </c>
      <c r="L41" s="16">
        <f t="shared" si="7"/>
        <v>1.2</v>
      </c>
      <c r="M41" s="16">
        <f t="shared" si="9"/>
        <v>0</v>
      </c>
      <c r="N41" s="16">
        <v>0</v>
      </c>
      <c r="O41" s="16">
        <f t="shared" si="10"/>
        <v>4.7</v>
      </c>
      <c r="P41" s="33">
        <v>-0.17500000000000338</v>
      </c>
      <c r="Q41" s="34">
        <f t="shared" si="11"/>
        <v>4.5249999999999968</v>
      </c>
      <c r="R41" s="35">
        <f t="shared" si="12"/>
        <v>3.75</v>
      </c>
      <c r="S41" s="36">
        <f t="shared" si="13"/>
        <v>0.7749999999999968</v>
      </c>
      <c r="T41" s="4"/>
      <c r="U41" s="4"/>
      <c r="V41" s="4"/>
    </row>
    <row r="42" spans="1:28" ht="18.75">
      <c r="A42" s="13">
        <v>205</v>
      </c>
      <c r="B42" s="13">
        <v>141303545</v>
      </c>
      <c r="C42" s="222" t="s">
        <v>395</v>
      </c>
      <c r="D42" s="334"/>
      <c r="E42" s="16">
        <v>3</v>
      </c>
      <c r="F42" s="16">
        <v>1</v>
      </c>
      <c r="G42" s="374">
        <v>0</v>
      </c>
      <c r="H42" s="374">
        <v>1</v>
      </c>
      <c r="I42" s="374">
        <v>1</v>
      </c>
      <c r="J42" s="23" t="s">
        <v>175</v>
      </c>
      <c r="K42" s="18">
        <f t="shared" si="8"/>
        <v>3.5</v>
      </c>
      <c r="L42" s="16">
        <f t="shared" si="7"/>
        <v>1.2</v>
      </c>
      <c r="M42" s="16">
        <f t="shared" si="9"/>
        <v>0.8</v>
      </c>
      <c r="N42" s="16">
        <v>0</v>
      </c>
      <c r="O42" s="16">
        <f t="shared" si="10"/>
        <v>5.5</v>
      </c>
      <c r="P42" s="33">
        <v>-1.0500000000000043</v>
      </c>
      <c r="Q42" s="34">
        <f t="shared" si="11"/>
        <v>4.4499999999999957</v>
      </c>
      <c r="R42" s="35">
        <f t="shared" si="12"/>
        <v>3.75</v>
      </c>
      <c r="S42" s="36">
        <f t="shared" si="13"/>
        <v>0.69999999999999574</v>
      </c>
      <c r="T42" s="4"/>
      <c r="U42" s="4"/>
      <c r="V42" s="4"/>
    </row>
    <row r="43" spans="1:28" ht="18.75">
      <c r="A43" s="13">
        <v>225</v>
      </c>
      <c r="B43" s="13">
        <v>1963965829</v>
      </c>
      <c r="C43" s="222" t="s">
        <v>444</v>
      </c>
      <c r="D43" s="222"/>
      <c r="E43" s="16">
        <v>0</v>
      </c>
      <c r="F43" s="16">
        <v>0</v>
      </c>
      <c r="G43" s="374">
        <v>0</v>
      </c>
      <c r="H43" s="374">
        <v>0</v>
      </c>
      <c r="I43" s="374">
        <v>0</v>
      </c>
      <c r="J43" s="57" t="s">
        <v>187</v>
      </c>
      <c r="K43" s="18">
        <f t="shared" si="8"/>
        <v>0</v>
      </c>
      <c r="L43" s="16">
        <f t="shared" si="7"/>
        <v>0</v>
      </c>
      <c r="M43" s="16">
        <f t="shared" si="9"/>
        <v>0</v>
      </c>
      <c r="N43" s="16">
        <v>0</v>
      </c>
      <c r="O43" s="16">
        <f t="shared" si="10"/>
        <v>0</v>
      </c>
      <c r="P43" s="33">
        <v>4.423236940298505</v>
      </c>
      <c r="Q43" s="34">
        <f t="shared" si="11"/>
        <v>4.423236940298505</v>
      </c>
      <c r="R43" s="35">
        <f t="shared" si="12"/>
        <v>0</v>
      </c>
      <c r="S43" s="36">
        <f t="shared" si="13"/>
        <v>4.423236940298505</v>
      </c>
      <c r="T43" s="4"/>
      <c r="U43" s="4"/>
      <c r="V43" s="4"/>
    </row>
    <row r="44" spans="1:28" ht="18.75">
      <c r="A44" s="13">
        <v>182</v>
      </c>
      <c r="B44" s="13">
        <v>828260319</v>
      </c>
      <c r="C44" s="222" t="s">
        <v>422</v>
      </c>
      <c r="D44" s="222" t="s">
        <v>413</v>
      </c>
      <c r="E44" s="16">
        <v>3</v>
      </c>
      <c r="F44" s="16">
        <v>1</v>
      </c>
      <c r="G44" s="374">
        <v>0</v>
      </c>
      <c r="H44" s="374">
        <v>0</v>
      </c>
      <c r="I44" s="374">
        <v>1</v>
      </c>
      <c r="J44" s="23" t="s">
        <v>175</v>
      </c>
      <c r="K44" s="18">
        <f t="shared" si="8"/>
        <v>3.5</v>
      </c>
      <c r="L44" s="16">
        <f t="shared" si="7"/>
        <v>1.2</v>
      </c>
      <c r="M44" s="16">
        <f t="shared" si="9"/>
        <v>0.4</v>
      </c>
      <c r="N44" s="16">
        <v>0</v>
      </c>
      <c r="O44" s="16">
        <f t="shared" si="10"/>
        <v>5.1000000000000005</v>
      </c>
      <c r="P44" s="33">
        <v>-0.89950000000000419</v>
      </c>
      <c r="Q44" s="34">
        <f t="shared" si="11"/>
        <v>4.2004999999999963</v>
      </c>
      <c r="R44" s="35">
        <f t="shared" si="12"/>
        <v>3.75</v>
      </c>
      <c r="S44" s="36">
        <f t="shared" si="13"/>
        <v>0.45049999999999635</v>
      </c>
      <c r="T44" s="4"/>
      <c r="U44" s="4"/>
      <c r="V44" s="4"/>
    </row>
    <row r="45" spans="1:28" ht="18.75">
      <c r="A45" s="13">
        <v>218</v>
      </c>
      <c r="B45" s="13">
        <v>1804880865</v>
      </c>
      <c r="C45" s="222" t="s">
        <v>425</v>
      </c>
      <c r="D45" s="334"/>
      <c r="E45" s="16">
        <v>2</v>
      </c>
      <c r="F45" s="16">
        <v>1</v>
      </c>
      <c r="G45" s="374">
        <v>0</v>
      </c>
      <c r="H45" s="374">
        <v>1</v>
      </c>
      <c r="I45" s="374">
        <v>0</v>
      </c>
      <c r="J45" s="23" t="s">
        <v>175</v>
      </c>
      <c r="K45" s="18">
        <f t="shared" si="8"/>
        <v>2</v>
      </c>
      <c r="L45" s="16">
        <f t="shared" si="7"/>
        <v>1.2</v>
      </c>
      <c r="M45" s="16">
        <f t="shared" si="9"/>
        <v>0.4</v>
      </c>
      <c r="N45" s="16">
        <v>0</v>
      </c>
      <c r="O45" s="16">
        <f t="shared" si="10"/>
        <v>3.6</v>
      </c>
      <c r="P45" s="33">
        <v>0.29249999999999954</v>
      </c>
      <c r="Q45" s="34">
        <f t="shared" si="11"/>
        <v>3.8924999999999996</v>
      </c>
      <c r="R45" s="35">
        <f t="shared" si="12"/>
        <v>3.75</v>
      </c>
      <c r="S45" s="36">
        <f t="shared" si="13"/>
        <v>0.14249999999999963</v>
      </c>
      <c r="T45" s="4"/>
      <c r="U45" s="4"/>
      <c r="V45" s="4"/>
    </row>
    <row r="46" spans="1:28" ht="18.75">
      <c r="A46" s="13">
        <v>191</v>
      </c>
      <c r="B46" s="13">
        <v>1037173857</v>
      </c>
      <c r="C46" s="222" t="s">
        <v>382</v>
      </c>
      <c r="D46" s="334"/>
      <c r="E46" s="16">
        <v>0</v>
      </c>
      <c r="F46" s="16">
        <v>0</v>
      </c>
      <c r="G46" s="374">
        <v>0</v>
      </c>
      <c r="H46" s="374">
        <v>0</v>
      </c>
      <c r="I46" s="374">
        <v>0</v>
      </c>
      <c r="J46" s="57" t="s">
        <v>187</v>
      </c>
      <c r="K46" s="18">
        <f t="shared" si="8"/>
        <v>0</v>
      </c>
      <c r="L46" s="16">
        <f t="shared" si="7"/>
        <v>0</v>
      </c>
      <c r="M46" s="16">
        <f t="shared" si="9"/>
        <v>0</v>
      </c>
      <c r="N46" s="16">
        <v>0</v>
      </c>
      <c r="O46" s="16">
        <f t="shared" si="10"/>
        <v>0</v>
      </c>
      <c r="P46" s="33">
        <v>3.837499999999995</v>
      </c>
      <c r="Q46" s="34">
        <f t="shared" si="11"/>
        <v>3.837499999999995</v>
      </c>
      <c r="R46" s="35">
        <f t="shared" si="12"/>
        <v>0</v>
      </c>
      <c r="S46" s="36">
        <f t="shared" si="13"/>
        <v>3.837499999999995</v>
      </c>
      <c r="T46" s="4"/>
      <c r="U46" s="4"/>
      <c r="V46" s="4"/>
    </row>
    <row r="47" spans="1:28" ht="20.25">
      <c r="A47" s="13">
        <v>220</v>
      </c>
      <c r="B47" s="13">
        <v>353335311</v>
      </c>
      <c r="C47" s="222" t="s">
        <v>427</v>
      </c>
      <c r="D47" s="224"/>
      <c r="E47" s="16">
        <v>3</v>
      </c>
      <c r="F47" s="16">
        <v>1</v>
      </c>
      <c r="G47" s="374">
        <v>0</v>
      </c>
      <c r="H47" s="374">
        <v>0</v>
      </c>
      <c r="I47" s="374">
        <v>0</v>
      </c>
      <c r="J47" s="23" t="s">
        <v>175</v>
      </c>
      <c r="K47" s="18">
        <f t="shared" si="8"/>
        <v>3.5</v>
      </c>
      <c r="L47" s="16">
        <f t="shared" si="7"/>
        <v>1.2</v>
      </c>
      <c r="M47" s="16">
        <f t="shared" si="9"/>
        <v>0</v>
      </c>
      <c r="N47" s="16">
        <v>0</v>
      </c>
      <c r="O47" s="16">
        <f t="shared" si="10"/>
        <v>4.7</v>
      </c>
      <c r="P47" s="33">
        <v>-0.8626953125000032</v>
      </c>
      <c r="Q47" s="34">
        <f t="shared" si="11"/>
        <v>3.837304687499997</v>
      </c>
      <c r="R47" s="35">
        <f t="shared" si="12"/>
        <v>3.75</v>
      </c>
      <c r="S47" s="36">
        <f t="shared" si="13"/>
        <v>8.730468749999698E-2</v>
      </c>
      <c r="T47" s="4"/>
      <c r="U47" s="4"/>
      <c r="V47" s="4"/>
    </row>
    <row r="48" spans="1:28" ht="18.75">
      <c r="A48" s="13">
        <v>197</v>
      </c>
      <c r="B48" s="13">
        <v>2012003193</v>
      </c>
      <c r="C48" s="222" t="s">
        <v>388</v>
      </c>
      <c r="D48" s="334"/>
      <c r="E48" s="16">
        <v>0</v>
      </c>
      <c r="F48" s="16">
        <v>0</v>
      </c>
      <c r="G48" s="374">
        <v>0</v>
      </c>
      <c r="H48" s="374">
        <v>0</v>
      </c>
      <c r="I48" s="374">
        <v>0</v>
      </c>
      <c r="J48" s="57" t="s">
        <v>187</v>
      </c>
      <c r="K48" s="18">
        <f t="shared" si="8"/>
        <v>0</v>
      </c>
      <c r="L48" s="16">
        <f t="shared" si="7"/>
        <v>0</v>
      </c>
      <c r="M48" s="16">
        <f t="shared" si="9"/>
        <v>0</v>
      </c>
      <c r="N48" s="16">
        <v>0</v>
      </c>
      <c r="O48" s="16">
        <f t="shared" si="10"/>
        <v>0</v>
      </c>
      <c r="P48" s="33">
        <v>3.5999999999999979</v>
      </c>
      <c r="Q48" s="34">
        <f t="shared" si="11"/>
        <v>3.5999999999999979</v>
      </c>
      <c r="R48" s="35">
        <f t="shared" si="12"/>
        <v>0</v>
      </c>
      <c r="S48" s="36">
        <f t="shared" si="13"/>
        <v>3.5999999999999979</v>
      </c>
    </row>
    <row r="49" spans="1:22" ht="18.75">
      <c r="A49" s="14">
        <v>33</v>
      </c>
      <c r="B49" s="13">
        <v>1006436515</v>
      </c>
      <c r="C49" s="222" t="s">
        <v>355</v>
      </c>
      <c r="D49" s="222" t="s">
        <v>79</v>
      </c>
      <c r="E49" s="16">
        <v>0</v>
      </c>
      <c r="F49" s="16">
        <v>0</v>
      </c>
      <c r="G49" s="374">
        <v>0</v>
      </c>
      <c r="H49" s="374">
        <v>0</v>
      </c>
      <c r="I49" s="374">
        <v>0</v>
      </c>
      <c r="J49" s="57" t="s">
        <v>187</v>
      </c>
      <c r="K49" s="18">
        <f t="shared" si="8"/>
        <v>0</v>
      </c>
      <c r="L49" s="16">
        <f t="shared" si="7"/>
        <v>0</v>
      </c>
      <c r="M49" s="16">
        <f t="shared" si="9"/>
        <v>0</v>
      </c>
      <c r="N49" s="16">
        <v>0</v>
      </c>
      <c r="O49" s="16">
        <f t="shared" si="10"/>
        <v>0</v>
      </c>
      <c r="P49" s="33">
        <v>3.45</v>
      </c>
      <c r="Q49" s="34">
        <f t="shared" si="11"/>
        <v>3.45</v>
      </c>
      <c r="R49" s="35">
        <f t="shared" si="12"/>
        <v>0</v>
      </c>
      <c r="S49" s="36">
        <f t="shared" si="13"/>
        <v>3.45</v>
      </c>
      <c r="T49" s="64"/>
      <c r="U49" s="64"/>
    </row>
    <row r="50" spans="1:22" ht="18.75">
      <c r="A50" s="13">
        <v>143</v>
      </c>
      <c r="B50" s="13">
        <v>1963007427</v>
      </c>
      <c r="C50" s="222" t="s">
        <v>367</v>
      </c>
      <c r="D50" s="222" t="s">
        <v>270</v>
      </c>
      <c r="E50" s="16">
        <v>0</v>
      </c>
      <c r="F50" s="16">
        <v>0</v>
      </c>
      <c r="G50" s="374">
        <v>0</v>
      </c>
      <c r="H50" s="374">
        <v>0</v>
      </c>
      <c r="I50" s="374">
        <v>0</v>
      </c>
      <c r="J50" s="57" t="s">
        <v>187</v>
      </c>
      <c r="K50" s="18">
        <f t="shared" si="8"/>
        <v>0</v>
      </c>
      <c r="L50" s="16">
        <f t="shared" si="7"/>
        <v>0</v>
      </c>
      <c r="M50" s="16">
        <f t="shared" si="9"/>
        <v>0</v>
      </c>
      <c r="N50" s="16">
        <v>0</v>
      </c>
      <c r="O50" s="16">
        <f t="shared" si="10"/>
        <v>0</v>
      </c>
      <c r="P50" s="33">
        <v>3.3374999999999995</v>
      </c>
      <c r="Q50" s="34">
        <f t="shared" si="11"/>
        <v>3.3374999999999995</v>
      </c>
      <c r="R50" s="35">
        <f t="shared" si="12"/>
        <v>0</v>
      </c>
      <c r="S50" s="36">
        <f t="shared" si="13"/>
        <v>3.3374999999999995</v>
      </c>
      <c r="T50" s="64"/>
      <c r="U50" s="64"/>
      <c r="V50" s="67"/>
    </row>
    <row r="51" spans="1:22" ht="18.75">
      <c r="A51" s="13">
        <v>156</v>
      </c>
      <c r="B51" s="13">
        <v>1744610165</v>
      </c>
      <c r="C51" s="222" t="s">
        <v>369</v>
      </c>
      <c r="D51" s="222"/>
      <c r="E51" s="16">
        <v>3</v>
      </c>
      <c r="F51" s="16">
        <v>0</v>
      </c>
      <c r="G51" s="374">
        <v>0</v>
      </c>
      <c r="H51" s="374">
        <v>0</v>
      </c>
      <c r="I51" s="374">
        <v>0</v>
      </c>
      <c r="J51" s="23" t="s">
        <v>175</v>
      </c>
      <c r="K51" s="18">
        <f t="shared" si="8"/>
        <v>3.5</v>
      </c>
      <c r="L51" s="16">
        <f t="shared" si="7"/>
        <v>0</v>
      </c>
      <c r="M51" s="16">
        <f t="shared" si="9"/>
        <v>0</v>
      </c>
      <c r="N51" s="16">
        <v>0</v>
      </c>
      <c r="O51" s="16">
        <f t="shared" si="10"/>
        <v>3.5</v>
      </c>
      <c r="P51" s="33">
        <v>-0.25748387096775271</v>
      </c>
      <c r="Q51" s="34">
        <f t="shared" si="11"/>
        <v>3.2425161290322473</v>
      </c>
      <c r="R51" s="35">
        <f t="shared" si="12"/>
        <v>3.75</v>
      </c>
      <c r="S51" s="36">
        <f t="shared" si="13"/>
        <v>-0.50748387096775271</v>
      </c>
    </row>
    <row r="52" spans="1:22" ht="18.75">
      <c r="A52" s="13">
        <v>172</v>
      </c>
      <c r="B52" s="13">
        <v>724061220</v>
      </c>
      <c r="C52" s="222" t="s">
        <v>371</v>
      </c>
      <c r="D52" s="222" t="s">
        <v>330</v>
      </c>
      <c r="E52" s="16">
        <v>3</v>
      </c>
      <c r="F52" s="16">
        <v>1</v>
      </c>
      <c r="G52" s="374">
        <v>0</v>
      </c>
      <c r="H52" s="374">
        <v>0</v>
      </c>
      <c r="I52" s="374">
        <v>0</v>
      </c>
      <c r="J52" s="23" t="s">
        <v>175</v>
      </c>
      <c r="K52" s="18">
        <f t="shared" si="8"/>
        <v>3.5</v>
      </c>
      <c r="L52" s="16">
        <f t="shared" si="7"/>
        <v>1.2</v>
      </c>
      <c r="M52" s="16">
        <f t="shared" si="9"/>
        <v>0</v>
      </c>
      <c r="N52" s="16">
        <v>0</v>
      </c>
      <c r="O52" s="16">
        <f t="shared" si="10"/>
        <v>4.7</v>
      </c>
      <c r="P52" s="33">
        <v>-1.6249999999999991</v>
      </c>
      <c r="Q52" s="34">
        <f t="shared" si="11"/>
        <v>3.0750000000000011</v>
      </c>
      <c r="R52" s="35">
        <f t="shared" si="12"/>
        <v>3.75</v>
      </c>
      <c r="S52" s="36">
        <f t="shared" si="13"/>
        <v>-0.67499999999999893</v>
      </c>
    </row>
    <row r="53" spans="1:22" ht="18.75">
      <c r="A53" s="13">
        <v>232</v>
      </c>
      <c r="B53" s="13">
        <v>1088909927</v>
      </c>
      <c r="C53" s="222" t="s">
        <v>451</v>
      </c>
      <c r="E53" s="16">
        <v>2</v>
      </c>
      <c r="F53" s="16">
        <v>1</v>
      </c>
      <c r="G53" s="374">
        <v>0</v>
      </c>
      <c r="H53" s="374">
        <v>0</v>
      </c>
      <c r="I53" s="374">
        <v>0</v>
      </c>
      <c r="J53" s="23" t="s">
        <v>175</v>
      </c>
      <c r="K53" s="18">
        <f t="shared" si="8"/>
        <v>2</v>
      </c>
      <c r="L53" s="16">
        <f t="shared" si="7"/>
        <v>1.2</v>
      </c>
      <c r="M53" s="16">
        <f t="shared" si="9"/>
        <v>0</v>
      </c>
      <c r="N53" s="16">
        <v>0</v>
      </c>
      <c r="O53" s="16">
        <f t="shared" si="10"/>
        <v>3.2</v>
      </c>
      <c r="P53" s="33">
        <v>-0.64999999999999947</v>
      </c>
      <c r="Q53" s="34">
        <f t="shared" si="11"/>
        <v>2.5500000000000007</v>
      </c>
      <c r="R53" s="35">
        <f t="shared" si="12"/>
        <v>3.75</v>
      </c>
      <c r="S53" s="36">
        <f t="shared" si="13"/>
        <v>-1.1999999999999993</v>
      </c>
    </row>
    <row r="54" spans="1:22" ht="18.75">
      <c r="A54" s="13">
        <v>195</v>
      </c>
      <c r="B54" s="13">
        <v>1634663314</v>
      </c>
      <c r="C54" s="222" t="s">
        <v>386</v>
      </c>
      <c r="D54" s="334"/>
      <c r="E54" s="16">
        <v>1</v>
      </c>
      <c r="F54" s="16">
        <v>1</v>
      </c>
      <c r="G54" s="374">
        <v>0</v>
      </c>
      <c r="H54" s="374">
        <v>0</v>
      </c>
      <c r="I54" s="374">
        <v>0</v>
      </c>
      <c r="J54" s="23" t="s">
        <v>175</v>
      </c>
      <c r="K54" s="18">
        <f t="shared" si="8"/>
        <v>1</v>
      </c>
      <c r="L54" s="16">
        <f t="shared" si="7"/>
        <v>1.2</v>
      </c>
      <c r="M54" s="16">
        <f t="shared" si="9"/>
        <v>0</v>
      </c>
      <c r="N54" s="16">
        <v>0</v>
      </c>
      <c r="O54" s="16">
        <f t="shared" si="10"/>
        <v>2.2000000000000002</v>
      </c>
      <c r="P54" s="33">
        <v>0.22449999999999615</v>
      </c>
      <c r="Q54" s="34">
        <f t="shared" si="11"/>
        <v>2.4244999999999965</v>
      </c>
      <c r="R54" s="35">
        <f t="shared" si="12"/>
        <v>3.75</v>
      </c>
      <c r="S54" s="36">
        <f t="shared" si="13"/>
        <v>-1.3255000000000035</v>
      </c>
    </row>
    <row r="55" spans="1:22" ht="18.75">
      <c r="A55" s="13">
        <v>234</v>
      </c>
      <c r="B55" s="13">
        <v>1333428907</v>
      </c>
      <c r="C55" s="222" t="s">
        <v>455</v>
      </c>
      <c r="E55" s="16">
        <v>3</v>
      </c>
      <c r="F55" s="16">
        <v>1</v>
      </c>
      <c r="G55" s="374">
        <v>0</v>
      </c>
      <c r="H55" s="374">
        <v>0</v>
      </c>
      <c r="I55" s="374">
        <v>0</v>
      </c>
      <c r="J55" s="23" t="s">
        <v>175</v>
      </c>
      <c r="K55" s="18">
        <f t="shared" si="8"/>
        <v>3.5</v>
      </c>
      <c r="L55" s="16">
        <f t="shared" ref="L55:L86" si="14">F55*$X$14</f>
        <v>1.2</v>
      </c>
      <c r="M55" s="16">
        <f t="shared" si="9"/>
        <v>0</v>
      </c>
      <c r="N55" s="16">
        <v>0</v>
      </c>
      <c r="O55" s="16">
        <f t="shared" si="10"/>
        <v>4.7</v>
      </c>
      <c r="P55" s="33">
        <v>-2.3499999999999996</v>
      </c>
      <c r="Q55" s="34">
        <f t="shared" si="11"/>
        <v>2.3500000000000005</v>
      </c>
      <c r="R55" s="35">
        <f t="shared" si="12"/>
        <v>3.75</v>
      </c>
      <c r="S55" s="36">
        <f t="shared" si="13"/>
        <v>-1.3999999999999995</v>
      </c>
    </row>
    <row r="56" spans="1:22" ht="18.75">
      <c r="A56" s="13">
        <v>187</v>
      </c>
      <c r="B56" s="13">
        <v>1241038267</v>
      </c>
      <c r="C56" s="222" t="s">
        <v>378</v>
      </c>
      <c r="D56" s="334"/>
      <c r="E56" s="16">
        <v>1</v>
      </c>
      <c r="F56" s="16">
        <v>1</v>
      </c>
      <c r="G56" s="374">
        <v>0</v>
      </c>
      <c r="H56" s="374">
        <v>0</v>
      </c>
      <c r="I56" s="374">
        <v>0</v>
      </c>
      <c r="J56" s="23" t="s">
        <v>175</v>
      </c>
      <c r="K56" s="18">
        <f t="shared" si="8"/>
        <v>1</v>
      </c>
      <c r="L56" s="16">
        <f t="shared" si="14"/>
        <v>1.2</v>
      </c>
      <c r="M56" s="16">
        <f t="shared" si="9"/>
        <v>0</v>
      </c>
      <c r="N56" s="16">
        <v>0</v>
      </c>
      <c r="O56" s="16">
        <f t="shared" si="10"/>
        <v>2.2000000000000002</v>
      </c>
      <c r="P56" s="33">
        <v>0.13749999999999396</v>
      </c>
      <c r="Q56" s="34">
        <f t="shared" si="11"/>
        <v>2.3374999999999941</v>
      </c>
      <c r="R56" s="35">
        <f t="shared" si="12"/>
        <v>3.75</v>
      </c>
      <c r="S56" s="36">
        <f t="shared" si="13"/>
        <v>-1.4125000000000059</v>
      </c>
    </row>
    <row r="57" spans="1:22" ht="18.75">
      <c r="A57" s="13">
        <v>209</v>
      </c>
      <c r="B57" s="13">
        <v>1525950050</v>
      </c>
      <c r="C57" s="222" t="s">
        <v>408</v>
      </c>
      <c r="D57" s="222" t="s">
        <v>402</v>
      </c>
      <c r="E57" s="16">
        <v>2</v>
      </c>
      <c r="F57" s="16">
        <v>0</v>
      </c>
      <c r="G57" s="374">
        <v>0</v>
      </c>
      <c r="H57" s="374">
        <v>0</v>
      </c>
      <c r="I57" s="374">
        <v>0</v>
      </c>
      <c r="J57" s="23" t="s">
        <v>175</v>
      </c>
      <c r="K57" s="18">
        <f t="shared" si="8"/>
        <v>2</v>
      </c>
      <c r="L57" s="16">
        <f t="shared" si="14"/>
        <v>0</v>
      </c>
      <c r="M57" s="16">
        <f t="shared" si="9"/>
        <v>0</v>
      </c>
      <c r="N57" s="16">
        <v>0</v>
      </c>
      <c r="O57" s="16">
        <f t="shared" si="10"/>
        <v>2</v>
      </c>
      <c r="P57" s="33">
        <v>0.22499999999999698</v>
      </c>
      <c r="Q57" s="34">
        <f t="shared" si="11"/>
        <v>2.224999999999997</v>
      </c>
      <c r="R57" s="35">
        <f t="shared" si="12"/>
        <v>3.75</v>
      </c>
      <c r="S57" s="36">
        <f t="shared" si="13"/>
        <v>-1.525000000000003</v>
      </c>
    </row>
    <row r="58" spans="1:22" ht="18.75">
      <c r="A58" s="13">
        <v>224</v>
      </c>
      <c r="B58" s="13">
        <v>862562360</v>
      </c>
      <c r="C58" s="222" t="s">
        <v>443</v>
      </c>
      <c r="D58" s="222"/>
      <c r="E58" s="16">
        <v>3</v>
      </c>
      <c r="F58" s="16">
        <v>0</v>
      </c>
      <c r="G58" s="374">
        <v>0</v>
      </c>
      <c r="H58" s="374">
        <v>0</v>
      </c>
      <c r="I58" s="374">
        <v>0</v>
      </c>
      <c r="J58" s="23" t="s">
        <v>175</v>
      </c>
      <c r="K58" s="18">
        <f t="shared" si="8"/>
        <v>3.5</v>
      </c>
      <c r="L58" s="16">
        <f t="shared" si="14"/>
        <v>0</v>
      </c>
      <c r="M58" s="16">
        <f t="shared" si="9"/>
        <v>0</v>
      </c>
      <c r="N58" s="16">
        <v>0</v>
      </c>
      <c r="O58" s="16">
        <f t="shared" si="10"/>
        <v>3.5</v>
      </c>
      <c r="P58" s="33">
        <v>-1.3208955223880592</v>
      </c>
      <c r="Q58" s="34">
        <f t="shared" si="11"/>
        <v>2.1791044776119408</v>
      </c>
      <c r="R58" s="35">
        <f t="shared" si="12"/>
        <v>3.75</v>
      </c>
      <c r="S58" s="36">
        <f t="shared" si="13"/>
        <v>-1.5708955223880592</v>
      </c>
    </row>
    <row r="59" spans="1:22" ht="18.75">
      <c r="A59" s="13">
        <v>223</v>
      </c>
      <c r="B59" s="13">
        <v>784792167</v>
      </c>
      <c r="C59" s="222" t="s">
        <v>434</v>
      </c>
      <c r="D59" s="222"/>
      <c r="E59" s="16">
        <v>3</v>
      </c>
      <c r="F59" s="16">
        <v>1</v>
      </c>
      <c r="G59" s="374">
        <v>0</v>
      </c>
      <c r="H59" s="374">
        <v>0</v>
      </c>
      <c r="I59" s="374">
        <v>0</v>
      </c>
      <c r="J59" s="23" t="s">
        <v>175</v>
      </c>
      <c r="K59" s="18">
        <f t="shared" si="8"/>
        <v>3.5</v>
      </c>
      <c r="L59" s="16">
        <f t="shared" si="14"/>
        <v>1.2</v>
      </c>
      <c r="M59" s="16">
        <f t="shared" si="9"/>
        <v>0</v>
      </c>
      <c r="N59" s="16">
        <v>0</v>
      </c>
      <c r="O59" s="16">
        <f t="shared" si="10"/>
        <v>4.7</v>
      </c>
      <c r="P59" s="33">
        <v>-2.5249999999999995</v>
      </c>
      <c r="Q59" s="34">
        <f t="shared" si="11"/>
        <v>2.1750000000000007</v>
      </c>
      <c r="R59" s="35">
        <f t="shared" si="12"/>
        <v>3.75</v>
      </c>
      <c r="S59" s="36">
        <f t="shared" si="13"/>
        <v>-1.5749999999999993</v>
      </c>
    </row>
    <row r="60" spans="1:22" ht="20.25">
      <c r="A60" s="13">
        <v>229</v>
      </c>
      <c r="B60" s="13">
        <v>1598972736</v>
      </c>
      <c r="C60" s="222" t="s">
        <v>448</v>
      </c>
      <c r="D60" s="222"/>
      <c r="E60" s="16">
        <v>3</v>
      </c>
      <c r="F60" s="16">
        <v>1</v>
      </c>
      <c r="G60" s="374">
        <v>0</v>
      </c>
      <c r="H60" s="374">
        <v>0</v>
      </c>
      <c r="I60" s="374">
        <v>0</v>
      </c>
      <c r="J60" s="23" t="s">
        <v>175</v>
      </c>
      <c r="K60" s="18">
        <f t="shared" si="8"/>
        <v>3.5</v>
      </c>
      <c r="L60" s="16">
        <f t="shared" si="14"/>
        <v>1.2</v>
      </c>
      <c r="M60" s="16">
        <f t="shared" si="9"/>
        <v>0</v>
      </c>
      <c r="N60" s="16">
        <v>0</v>
      </c>
      <c r="O60" s="16">
        <f t="shared" si="10"/>
        <v>4.7</v>
      </c>
      <c r="P60" s="33">
        <v>-2.5529104477611995</v>
      </c>
      <c r="Q60" s="34">
        <f t="shared" si="11"/>
        <v>2.1470895522388007</v>
      </c>
      <c r="R60" s="35">
        <f t="shared" si="12"/>
        <v>3.75</v>
      </c>
      <c r="S60" s="36">
        <f t="shared" si="13"/>
        <v>-1.6029104477611993</v>
      </c>
    </row>
    <row r="61" spans="1:22" ht="18.75">
      <c r="A61" s="13">
        <v>235</v>
      </c>
      <c r="B61" s="13">
        <v>988684940</v>
      </c>
      <c r="C61" s="222" t="s">
        <v>456</v>
      </c>
      <c r="E61" s="16">
        <v>2</v>
      </c>
      <c r="F61" s="16">
        <v>0</v>
      </c>
      <c r="G61" s="374">
        <v>0</v>
      </c>
      <c r="H61" s="374">
        <v>0</v>
      </c>
      <c r="I61" s="374">
        <v>0</v>
      </c>
      <c r="J61" s="23" t="s">
        <v>175</v>
      </c>
      <c r="K61" s="18">
        <f t="shared" si="8"/>
        <v>2</v>
      </c>
      <c r="L61" s="16">
        <f t="shared" si="14"/>
        <v>0</v>
      </c>
      <c r="M61" s="16">
        <f t="shared" si="9"/>
        <v>0</v>
      </c>
      <c r="N61" s="16">
        <v>0</v>
      </c>
      <c r="O61" s="16">
        <f t="shared" si="10"/>
        <v>2</v>
      </c>
      <c r="P61" s="33">
        <v>0</v>
      </c>
      <c r="Q61" s="34">
        <f t="shared" si="11"/>
        <v>2</v>
      </c>
      <c r="R61" s="35">
        <f t="shared" si="12"/>
        <v>3.75</v>
      </c>
      <c r="S61" s="36">
        <f t="shared" si="13"/>
        <v>-1.75</v>
      </c>
    </row>
    <row r="62" spans="1:22" ht="18.75">
      <c r="A62" s="13">
        <v>190</v>
      </c>
      <c r="B62" s="13">
        <v>684634207</v>
      </c>
      <c r="C62" s="222" t="s">
        <v>381</v>
      </c>
      <c r="D62" s="222"/>
      <c r="E62" s="16">
        <v>0</v>
      </c>
      <c r="F62" s="16">
        <v>0</v>
      </c>
      <c r="G62" s="374">
        <v>0</v>
      </c>
      <c r="H62" s="374">
        <v>1</v>
      </c>
      <c r="I62" s="374">
        <v>0</v>
      </c>
      <c r="J62" s="57" t="s">
        <v>187</v>
      </c>
      <c r="K62" s="18">
        <f t="shared" si="8"/>
        <v>0</v>
      </c>
      <c r="L62" s="16">
        <f t="shared" si="14"/>
        <v>0</v>
      </c>
      <c r="M62" s="16">
        <f t="shared" si="9"/>
        <v>0.4</v>
      </c>
      <c r="N62" s="16">
        <v>0</v>
      </c>
      <c r="O62" s="16">
        <f t="shared" si="10"/>
        <v>0.4</v>
      </c>
      <c r="P62" s="33">
        <v>1.5675000000000003</v>
      </c>
      <c r="Q62" s="34">
        <f t="shared" si="11"/>
        <v>1.9675000000000002</v>
      </c>
      <c r="R62" s="35">
        <f t="shared" si="12"/>
        <v>0</v>
      </c>
      <c r="S62" s="36">
        <f t="shared" si="13"/>
        <v>1.9675000000000002</v>
      </c>
    </row>
    <row r="63" spans="1:22" ht="18.75">
      <c r="A63" s="13">
        <v>226</v>
      </c>
      <c r="B63" s="13">
        <v>1238792963</v>
      </c>
      <c r="C63" s="222" t="s">
        <v>445</v>
      </c>
      <c r="D63" s="222"/>
      <c r="E63" s="16">
        <v>2</v>
      </c>
      <c r="F63" s="16">
        <v>1</v>
      </c>
      <c r="G63" s="374">
        <v>0</v>
      </c>
      <c r="H63" s="374">
        <v>0</v>
      </c>
      <c r="I63" s="374">
        <v>0</v>
      </c>
      <c r="J63" s="23" t="s">
        <v>175</v>
      </c>
      <c r="K63" s="18">
        <f t="shared" si="8"/>
        <v>2</v>
      </c>
      <c r="L63" s="16">
        <f t="shared" si="14"/>
        <v>1.2</v>
      </c>
      <c r="M63" s="16">
        <f t="shared" si="9"/>
        <v>0</v>
      </c>
      <c r="N63" s="16">
        <v>0</v>
      </c>
      <c r="O63" s="16">
        <f t="shared" si="10"/>
        <v>3.2</v>
      </c>
      <c r="P63" s="33">
        <v>-1.424999999999998</v>
      </c>
      <c r="Q63" s="34">
        <f t="shared" si="11"/>
        <v>1.7750000000000021</v>
      </c>
      <c r="R63" s="35">
        <f t="shared" si="12"/>
        <v>3.75</v>
      </c>
      <c r="S63" s="36">
        <f t="shared" si="13"/>
        <v>-1.9749999999999979</v>
      </c>
    </row>
    <row r="64" spans="1:22" ht="18.75">
      <c r="A64" s="13">
        <v>200</v>
      </c>
      <c r="B64" s="13">
        <v>967589156</v>
      </c>
      <c r="C64" s="222" t="s">
        <v>390</v>
      </c>
      <c r="D64" s="334"/>
      <c r="E64" s="16">
        <v>1</v>
      </c>
      <c r="F64" s="16">
        <v>1</v>
      </c>
      <c r="G64" s="374">
        <v>0</v>
      </c>
      <c r="H64" s="374">
        <v>0</v>
      </c>
      <c r="I64" s="374">
        <v>0</v>
      </c>
      <c r="J64" s="23" t="s">
        <v>175</v>
      </c>
      <c r="K64" s="18">
        <f t="shared" si="8"/>
        <v>1</v>
      </c>
      <c r="L64" s="16">
        <f t="shared" si="14"/>
        <v>1.2</v>
      </c>
      <c r="M64" s="16">
        <f t="shared" si="9"/>
        <v>0</v>
      </c>
      <c r="N64" s="16">
        <v>0</v>
      </c>
      <c r="O64" s="16">
        <f t="shared" si="10"/>
        <v>2.2000000000000002</v>
      </c>
      <c r="P64" s="33">
        <v>-0.57499999999999929</v>
      </c>
      <c r="Q64" s="34">
        <f t="shared" si="11"/>
        <v>1.6250000000000009</v>
      </c>
      <c r="R64" s="35">
        <f t="shared" si="12"/>
        <v>3.75</v>
      </c>
      <c r="S64" s="36">
        <f t="shared" si="13"/>
        <v>-2.1249999999999991</v>
      </c>
    </row>
    <row r="65" spans="1:22" ht="20.25">
      <c r="A65" s="13">
        <v>214</v>
      </c>
      <c r="B65" s="13">
        <v>2130976604</v>
      </c>
      <c r="C65" s="222" t="s">
        <v>410</v>
      </c>
      <c r="D65" s="2"/>
      <c r="E65" s="16">
        <v>2</v>
      </c>
      <c r="F65" s="16">
        <v>1</v>
      </c>
      <c r="G65" s="374">
        <v>0</v>
      </c>
      <c r="H65" s="374">
        <v>0</v>
      </c>
      <c r="I65" s="374">
        <v>0</v>
      </c>
      <c r="J65" s="23" t="s">
        <v>175</v>
      </c>
      <c r="K65" s="18">
        <f t="shared" si="8"/>
        <v>2</v>
      </c>
      <c r="L65" s="16">
        <f t="shared" si="14"/>
        <v>1.2</v>
      </c>
      <c r="M65" s="16">
        <f t="shared" si="9"/>
        <v>0</v>
      </c>
      <c r="N65" s="16">
        <v>0</v>
      </c>
      <c r="O65" s="16">
        <f t="shared" si="10"/>
        <v>3.2</v>
      </c>
      <c r="P65" s="33">
        <v>-1.6375000000000117</v>
      </c>
      <c r="Q65" s="34">
        <f t="shared" si="11"/>
        <v>1.5624999999999885</v>
      </c>
      <c r="R65" s="35">
        <f t="shared" si="12"/>
        <v>3.75</v>
      </c>
      <c r="S65" s="36">
        <f t="shared" si="13"/>
        <v>-2.1875000000000115</v>
      </c>
    </row>
    <row r="66" spans="1:22" ht="18.75">
      <c r="A66" s="13">
        <v>207</v>
      </c>
      <c r="B66" s="13">
        <v>721273803</v>
      </c>
      <c r="C66" s="226" t="s">
        <v>399</v>
      </c>
      <c r="D66" s="334"/>
      <c r="E66" s="16">
        <v>0</v>
      </c>
      <c r="F66" s="16">
        <v>0</v>
      </c>
      <c r="G66" s="374">
        <v>0</v>
      </c>
      <c r="H66" s="374">
        <v>0</v>
      </c>
      <c r="I66" s="374">
        <v>0</v>
      </c>
      <c r="J66" s="57" t="s">
        <v>187</v>
      </c>
      <c r="K66" s="18">
        <f t="shared" si="8"/>
        <v>0</v>
      </c>
      <c r="L66" s="16">
        <f t="shared" si="14"/>
        <v>0</v>
      </c>
      <c r="M66" s="16">
        <f t="shared" si="9"/>
        <v>0</v>
      </c>
      <c r="N66" s="16">
        <v>0</v>
      </c>
      <c r="O66" s="16">
        <f t="shared" si="10"/>
        <v>0</v>
      </c>
      <c r="P66" s="33">
        <v>1.425</v>
      </c>
      <c r="Q66" s="34">
        <f t="shared" si="11"/>
        <v>1.425</v>
      </c>
      <c r="R66" s="35">
        <f t="shared" si="12"/>
        <v>0</v>
      </c>
      <c r="S66" s="36">
        <f t="shared" si="13"/>
        <v>1.425</v>
      </c>
    </row>
    <row r="67" spans="1:22" ht="18.75">
      <c r="A67" s="13">
        <v>204</v>
      </c>
      <c r="B67" s="13">
        <v>1449474852</v>
      </c>
      <c r="C67" s="222" t="s">
        <v>394</v>
      </c>
      <c r="D67" s="334"/>
      <c r="E67" s="16">
        <v>0</v>
      </c>
      <c r="F67" s="16">
        <v>0</v>
      </c>
      <c r="G67" s="374">
        <v>0</v>
      </c>
      <c r="H67" s="374">
        <v>0</v>
      </c>
      <c r="I67" s="374">
        <v>0</v>
      </c>
      <c r="J67" s="57" t="s">
        <v>187</v>
      </c>
      <c r="K67" s="18">
        <f t="shared" si="8"/>
        <v>0</v>
      </c>
      <c r="L67" s="16">
        <f t="shared" si="14"/>
        <v>0</v>
      </c>
      <c r="M67" s="16">
        <f t="shared" si="9"/>
        <v>0</v>
      </c>
      <c r="N67" s="16">
        <v>0</v>
      </c>
      <c r="O67" s="16">
        <f t="shared" si="10"/>
        <v>0</v>
      </c>
      <c r="P67" s="33">
        <v>1</v>
      </c>
      <c r="Q67" s="34">
        <f t="shared" si="11"/>
        <v>1</v>
      </c>
      <c r="R67" s="35">
        <f t="shared" si="12"/>
        <v>0</v>
      </c>
      <c r="S67" s="36">
        <f t="shared" si="13"/>
        <v>1</v>
      </c>
    </row>
    <row r="68" spans="1:22" ht="18.75">
      <c r="A68" s="14">
        <v>122</v>
      </c>
      <c r="B68" s="13">
        <v>1940099728</v>
      </c>
      <c r="C68" s="223" t="s">
        <v>228</v>
      </c>
      <c r="D68" s="224"/>
      <c r="E68" s="16">
        <v>0</v>
      </c>
      <c r="F68" s="16">
        <v>0</v>
      </c>
      <c r="G68" s="374">
        <v>0</v>
      </c>
      <c r="H68" s="374">
        <v>0</v>
      </c>
      <c r="I68" s="374">
        <v>0</v>
      </c>
      <c r="J68" s="57" t="s">
        <v>187</v>
      </c>
      <c r="K68" s="18">
        <f t="shared" si="8"/>
        <v>0</v>
      </c>
      <c r="L68" s="16">
        <f t="shared" si="14"/>
        <v>0</v>
      </c>
      <c r="M68" s="16">
        <f t="shared" si="9"/>
        <v>0</v>
      </c>
      <c r="N68" s="16">
        <v>0</v>
      </c>
      <c r="O68" s="16">
        <f t="shared" si="10"/>
        <v>0</v>
      </c>
      <c r="P68" s="33">
        <v>0.4</v>
      </c>
      <c r="Q68" s="34">
        <f t="shared" si="11"/>
        <v>0.4</v>
      </c>
      <c r="R68" s="35">
        <f t="shared" si="12"/>
        <v>0</v>
      </c>
      <c r="S68" s="36">
        <f t="shared" si="13"/>
        <v>0.4</v>
      </c>
      <c r="T68" s="64"/>
      <c r="U68" s="64"/>
      <c r="V68" s="67"/>
    </row>
    <row r="69" spans="1:22" ht="18.75">
      <c r="A69" s="14">
        <v>5</v>
      </c>
      <c r="B69" s="13">
        <v>1044399218</v>
      </c>
      <c r="C69" s="222" t="s">
        <v>352</v>
      </c>
      <c r="D69" s="222" t="s">
        <v>39</v>
      </c>
      <c r="E69" s="16">
        <v>0</v>
      </c>
      <c r="F69" s="16">
        <v>0</v>
      </c>
      <c r="G69" s="374">
        <v>0</v>
      </c>
      <c r="H69" s="374">
        <v>0</v>
      </c>
      <c r="I69" s="374">
        <v>0</v>
      </c>
      <c r="J69" s="57" t="s">
        <v>187</v>
      </c>
      <c r="K69" s="18">
        <f t="shared" ref="K69:K101" si="15">E69+IF(E69&gt;2,(E69-2)*0.5,0)</f>
        <v>0</v>
      </c>
      <c r="L69" s="16">
        <f t="shared" si="14"/>
        <v>0</v>
      </c>
      <c r="M69" s="16">
        <f t="shared" ref="M69:M101" si="16">SUM(G69:I69)*$X$18</f>
        <v>0</v>
      </c>
      <c r="N69" s="16">
        <v>0</v>
      </c>
      <c r="O69" s="16">
        <f t="shared" ref="O69:O100" si="17">SUM(L69+K69+N69+M69)</f>
        <v>0</v>
      </c>
      <c r="P69" s="33">
        <v>0.22499999999999343</v>
      </c>
      <c r="Q69" s="34">
        <f t="shared" ref="Q69:Q100" si="18">O69+P69</f>
        <v>0.22499999999999343</v>
      </c>
      <c r="R69" s="35">
        <f t="shared" ref="R69:R101" si="19">VLOOKUP(J69,$W$3:$X$10,2,FALSE)</f>
        <v>0</v>
      </c>
      <c r="S69" s="36">
        <f t="shared" ref="S69:S100" si="20">Q69-R69</f>
        <v>0.22499999999999343</v>
      </c>
      <c r="T69" s="64"/>
      <c r="U69" s="64"/>
      <c r="V69" s="64"/>
    </row>
    <row r="70" spans="1:22" ht="18.75">
      <c r="A70" s="14">
        <v>231</v>
      </c>
      <c r="B70" s="13">
        <v>1725915293</v>
      </c>
      <c r="C70" s="222" t="s">
        <v>450</v>
      </c>
      <c r="E70" s="16">
        <v>3</v>
      </c>
      <c r="F70" s="16">
        <v>1</v>
      </c>
      <c r="G70" s="374">
        <v>0</v>
      </c>
      <c r="H70" s="374">
        <v>0</v>
      </c>
      <c r="I70" s="374">
        <v>0</v>
      </c>
      <c r="J70" s="23" t="s">
        <v>175</v>
      </c>
      <c r="K70" s="18">
        <f t="shared" si="15"/>
        <v>3.5</v>
      </c>
      <c r="L70" s="16">
        <f t="shared" si="14"/>
        <v>1.2</v>
      </c>
      <c r="M70" s="16">
        <f t="shared" si="16"/>
        <v>0</v>
      </c>
      <c r="N70" s="16">
        <v>0</v>
      </c>
      <c r="O70" s="16">
        <f t="shared" si="17"/>
        <v>4.7</v>
      </c>
      <c r="P70" s="33">
        <v>-4.6499999999999995</v>
      </c>
      <c r="Q70" s="34">
        <f t="shared" si="18"/>
        <v>5.0000000000000711E-2</v>
      </c>
      <c r="R70" s="35">
        <f t="shared" si="19"/>
        <v>3.75</v>
      </c>
      <c r="S70" s="36">
        <f t="shared" si="20"/>
        <v>-3.6999999999999993</v>
      </c>
    </row>
    <row r="71" spans="1:22" ht="18.75">
      <c r="A71" s="14">
        <v>34</v>
      </c>
      <c r="B71" s="13">
        <v>2021794494</v>
      </c>
      <c r="C71" s="223" t="s">
        <v>80</v>
      </c>
      <c r="D71" s="224"/>
      <c r="E71" s="16">
        <v>0</v>
      </c>
      <c r="F71" s="16">
        <v>0</v>
      </c>
      <c r="G71" s="374">
        <v>0</v>
      </c>
      <c r="H71" s="374">
        <v>0</v>
      </c>
      <c r="I71" s="374">
        <v>0</v>
      </c>
      <c r="J71" s="57" t="s">
        <v>187</v>
      </c>
      <c r="K71" s="18">
        <f t="shared" si="15"/>
        <v>0</v>
      </c>
      <c r="L71" s="16">
        <f t="shared" si="14"/>
        <v>0</v>
      </c>
      <c r="M71" s="16">
        <f t="shared" si="16"/>
        <v>0</v>
      </c>
      <c r="N71" s="16">
        <v>0</v>
      </c>
      <c r="O71" s="16">
        <f t="shared" si="17"/>
        <v>0</v>
      </c>
      <c r="P71" s="33">
        <v>0</v>
      </c>
      <c r="Q71" s="34">
        <f t="shared" si="18"/>
        <v>0</v>
      </c>
      <c r="R71" s="35">
        <f t="shared" si="19"/>
        <v>0</v>
      </c>
      <c r="S71" s="36">
        <f t="shared" si="20"/>
        <v>0</v>
      </c>
      <c r="T71" s="64"/>
      <c r="U71" s="64"/>
      <c r="V71" s="67"/>
    </row>
    <row r="72" spans="1:22" ht="18.75">
      <c r="A72" s="13">
        <v>170</v>
      </c>
      <c r="B72" s="13">
        <v>1659068972</v>
      </c>
      <c r="C72" s="222" t="s">
        <v>320</v>
      </c>
      <c r="D72" s="334"/>
      <c r="E72" s="16">
        <v>0</v>
      </c>
      <c r="F72" s="16">
        <v>0</v>
      </c>
      <c r="G72" s="374">
        <v>0</v>
      </c>
      <c r="H72" s="374">
        <v>0</v>
      </c>
      <c r="I72" s="374">
        <v>0</v>
      </c>
      <c r="J72" s="57" t="s">
        <v>187</v>
      </c>
      <c r="K72" s="18">
        <f t="shared" si="15"/>
        <v>0</v>
      </c>
      <c r="L72" s="16">
        <f t="shared" si="14"/>
        <v>0</v>
      </c>
      <c r="M72" s="16">
        <f t="shared" si="16"/>
        <v>0</v>
      </c>
      <c r="N72" s="16">
        <v>0</v>
      </c>
      <c r="O72" s="16">
        <f t="shared" si="17"/>
        <v>0</v>
      </c>
      <c r="P72" s="33">
        <v>0</v>
      </c>
      <c r="Q72" s="34">
        <f t="shared" si="18"/>
        <v>0</v>
      </c>
      <c r="R72" s="35">
        <f t="shared" si="19"/>
        <v>0</v>
      </c>
      <c r="S72" s="36">
        <f t="shared" si="20"/>
        <v>0</v>
      </c>
    </row>
    <row r="73" spans="1:22" ht="18.75">
      <c r="A73" s="13">
        <v>118</v>
      </c>
      <c r="B73" s="13">
        <v>2018112397</v>
      </c>
      <c r="C73" s="222" t="s">
        <v>342</v>
      </c>
      <c r="D73" s="222" t="s">
        <v>290</v>
      </c>
      <c r="E73" s="16">
        <v>0</v>
      </c>
      <c r="F73" s="16">
        <v>0</v>
      </c>
      <c r="G73" s="374">
        <v>0</v>
      </c>
      <c r="H73" s="374">
        <v>0</v>
      </c>
      <c r="I73" s="374">
        <v>0</v>
      </c>
      <c r="J73" s="57" t="s">
        <v>187</v>
      </c>
      <c r="K73" s="18">
        <f t="shared" si="15"/>
        <v>0</v>
      </c>
      <c r="L73" s="16">
        <f t="shared" si="14"/>
        <v>0</v>
      </c>
      <c r="M73" s="16">
        <f t="shared" si="16"/>
        <v>0</v>
      </c>
      <c r="N73" s="16">
        <v>0</v>
      </c>
      <c r="O73" s="16">
        <f t="shared" si="17"/>
        <v>0</v>
      </c>
      <c r="P73" s="33">
        <v>0</v>
      </c>
      <c r="Q73" s="34">
        <f t="shared" si="18"/>
        <v>0</v>
      </c>
      <c r="R73" s="35">
        <f t="shared" si="19"/>
        <v>0</v>
      </c>
      <c r="S73" s="36">
        <f t="shared" si="20"/>
        <v>0</v>
      </c>
      <c r="T73" s="64"/>
      <c r="U73" s="64"/>
      <c r="V73" s="86"/>
    </row>
    <row r="74" spans="1:22" ht="18.75">
      <c r="A74" s="13">
        <v>127</v>
      </c>
      <c r="B74" s="13">
        <v>615908706</v>
      </c>
      <c r="C74" s="222" t="s">
        <v>364</v>
      </c>
      <c r="D74" s="224" t="s">
        <v>240</v>
      </c>
      <c r="E74" s="16">
        <v>0</v>
      </c>
      <c r="F74" s="16">
        <v>0</v>
      </c>
      <c r="G74" s="374">
        <v>0</v>
      </c>
      <c r="H74" s="374">
        <v>0</v>
      </c>
      <c r="I74" s="374">
        <v>0</v>
      </c>
      <c r="J74" s="57" t="s">
        <v>187</v>
      </c>
      <c r="K74" s="18">
        <f t="shared" si="15"/>
        <v>0</v>
      </c>
      <c r="L74" s="16">
        <f t="shared" si="14"/>
        <v>0</v>
      </c>
      <c r="M74" s="16">
        <f t="shared" si="16"/>
        <v>0</v>
      </c>
      <c r="N74" s="16">
        <v>0</v>
      </c>
      <c r="O74" s="16">
        <f t="shared" si="17"/>
        <v>0</v>
      </c>
      <c r="P74" s="33">
        <v>0</v>
      </c>
      <c r="Q74" s="34">
        <f t="shared" si="18"/>
        <v>0</v>
      </c>
      <c r="R74" s="35">
        <f t="shared" si="19"/>
        <v>0</v>
      </c>
      <c r="S74" s="36">
        <f t="shared" si="20"/>
        <v>0</v>
      </c>
      <c r="T74" s="64"/>
      <c r="U74" s="64"/>
      <c r="V74" s="67"/>
    </row>
    <row r="75" spans="1:22" ht="18.75">
      <c r="A75" s="13">
        <v>169</v>
      </c>
      <c r="B75" s="13">
        <v>1280938546</v>
      </c>
      <c r="C75" s="222" t="s">
        <v>370</v>
      </c>
      <c r="D75" s="335"/>
      <c r="E75" s="16">
        <v>0</v>
      </c>
      <c r="F75" s="16">
        <v>0</v>
      </c>
      <c r="G75" s="374">
        <v>0</v>
      </c>
      <c r="H75" s="374">
        <v>0</v>
      </c>
      <c r="I75" s="374">
        <v>0</v>
      </c>
      <c r="J75" s="57" t="s">
        <v>187</v>
      </c>
      <c r="K75" s="18">
        <f t="shared" si="15"/>
        <v>0</v>
      </c>
      <c r="L75" s="16">
        <f t="shared" si="14"/>
        <v>0</v>
      </c>
      <c r="M75" s="16">
        <f t="shared" si="16"/>
        <v>0</v>
      </c>
      <c r="N75" s="16">
        <v>0</v>
      </c>
      <c r="O75" s="16">
        <f t="shared" si="17"/>
        <v>0</v>
      </c>
      <c r="P75" s="33">
        <v>0</v>
      </c>
      <c r="Q75" s="34">
        <f t="shared" si="18"/>
        <v>0</v>
      </c>
      <c r="R75" s="35">
        <f t="shared" si="19"/>
        <v>0</v>
      </c>
      <c r="S75" s="36">
        <f t="shared" si="20"/>
        <v>0</v>
      </c>
    </row>
    <row r="76" spans="1:22" ht="18.75">
      <c r="A76" s="14">
        <v>1</v>
      </c>
      <c r="B76" s="13">
        <v>1782151946</v>
      </c>
      <c r="C76" s="222" t="s">
        <v>351</v>
      </c>
      <c r="D76" s="222" t="s">
        <v>26</v>
      </c>
      <c r="E76" s="16">
        <v>0</v>
      </c>
      <c r="F76" s="16">
        <v>0</v>
      </c>
      <c r="G76" s="374">
        <v>0</v>
      </c>
      <c r="H76" s="374">
        <v>0</v>
      </c>
      <c r="I76" s="374">
        <v>0</v>
      </c>
      <c r="J76" s="57" t="s">
        <v>187</v>
      </c>
      <c r="K76" s="18">
        <f t="shared" si="15"/>
        <v>0</v>
      </c>
      <c r="L76" s="16">
        <f t="shared" si="14"/>
        <v>0</v>
      </c>
      <c r="M76" s="16">
        <f t="shared" si="16"/>
        <v>0</v>
      </c>
      <c r="N76" s="16">
        <v>0</v>
      </c>
      <c r="O76" s="16">
        <f t="shared" si="17"/>
        <v>0</v>
      </c>
      <c r="P76" s="33">
        <v>0</v>
      </c>
      <c r="Q76" s="34">
        <f t="shared" si="18"/>
        <v>0</v>
      </c>
      <c r="R76" s="35">
        <f t="shared" si="19"/>
        <v>0</v>
      </c>
      <c r="S76" s="36">
        <f t="shared" si="20"/>
        <v>0</v>
      </c>
      <c r="T76" s="64"/>
      <c r="U76" s="64"/>
      <c r="V76" s="64"/>
    </row>
    <row r="77" spans="1:22" ht="18.75">
      <c r="A77" s="13">
        <v>155</v>
      </c>
      <c r="B77" s="13">
        <v>1532576874</v>
      </c>
      <c r="C77" s="222" t="s">
        <v>368</v>
      </c>
      <c r="D77" s="222" t="s">
        <v>283</v>
      </c>
      <c r="E77" s="16">
        <v>0</v>
      </c>
      <c r="F77" s="16">
        <v>0</v>
      </c>
      <c r="G77" s="374">
        <v>0</v>
      </c>
      <c r="H77" s="374">
        <v>0</v>
      </c>
      <c r="I77" s="374">
        <v>0</v>
      </c>
      <c r="J77" s="57" t="s">
        <v>187</v>
      </c>
      <c r="K77" s="18">
        <f t="shared" si="15"/>
        <v>0</v>
      </c>
      <c r="L77" s="16">
        <f t="shared" si="14"/>
        <v>0</v>
      </c>
      <c r="M77" s="16">
        <f t="shared" si="16"/>
        <v>0</v>
      </c>
      <c r="N77" s="16">
        <v>0</v>
      </c>
      <c r="O77" s="16">
        <f t="shared" si="17"/>
        <v>0</v>
      </c>
      <c r="P77" s="33">
        <v>0</v>
      </c>
      <c r="Q77" s="34">
        <f t="shared" si="18"/>
        <v>0</v>
      </c>
      <c r="R77" s="35">
        <f t="shared" si="19"/>
        <v>0</v>
      </c>
      <c r="S77" s="36">
        <f t="shared" si="20"/>
        <v>0</v>
      </c>
    </row>
    <row r="78" spans="1:22" ht="18.75">
      <c r="A78" s="14">
        <v>43</v>
      </c>
      <c r="B78" s="13">
        <v>1853818182</v>
      </c>
      <c r="C78" s="223" t="s">
        <v>356</v>
      </c>
      <c r="D78" s="222" t="s">
        <v>89</v>
      </c>
      <c r="E78" s="16">
        <v>0</v>
      </c>
      <c r="F78" s="16">
        <v>0</v>
      </c>
      <c r="G78" s="374">
        <v>0</v>
      </c>
      <c r="H78" s="374">
        <v>0</v>
      </c>
      <c r="I78" s="374">
        <v>0</v>
      </c>
      <c r="J78" s="57" t="s">
        <v>187</v>
      </c>
      <c r="K78" s="18">
        <f t="shared" si="15"/>
        <v>0</v>
      </c>
      <c r="L78" s="16">
        <f t="shared" si="14"/>
        <v>0</v>
      </c>
      <c r="M78" s="16">
        <f t="shared" si="16"/>
        <v>0</v>
      </c>
      <c r="N78" s="16">
        <v>0</v>
      </c>
      <c r="O78" s="16">
        <f t="shared" si="17"/>
        <v>0</v>
      </c>
      <c r="P78" s="33">
        <v>0</v>
      </c>
      <c r="Q78" s="34">
        <f t="shared" si="18"/>
        <v>0</v>
      </c>
      <c r="R78" s="35">
        <f t="shared" si="19"/>
        <v>0</v>
      </c>
      <c r="S78" s="36">
        <f t="shared" si="20"/>
        <v>0</v>
      </c>
      <c r="T78" s="64"/>
      <c r="U78" s="64"/>
    </row>
    <row r="79" spans="1:22" ht="18.75">
      <c r="A79" s="14">
        <v>53</v>
      </c>
      <c r="B79" s="13">
        <v>500959924</v>
      </c>
      <c r="C79" s="222" t="s">
        <v>359</v>
      </c>
      <c r="D79" s="224" t="s">
        <v>99</v>
      </c>
      <c r="E79" s="16">
        <v>0</v>
      </c>
      <c r="F79" s="16">
        <v>0</v>
      </c>
      <c r="G79" s="374">
        <v>0</v>
      </c>
      <c r="H79" s="374">
        <v>0</v>
      </c>
      <c r="I79" s="374">
        <v>0</v>
      </c>
      <c r="J79" s="57" t="s">
        <v>187</v>
      </c>
      <c r="K79" s="18">
        <f t="shared" si="15"/>
        <v>0</v>
      </c>
      <c r="L79" s="16">
        <f t="shared" si="14"/>
        <v>0</v>
      </c>
      <c r="M79" s="16">
        <f t="shared" si="16"/>
        <v>0</v>
      </c>
      <c r="N79" s="16">
        <v>0</v>
      </c>
      <c r="O79" s="16">
        <f t="shared" si="17"/>
        <v>0</v>
      </c>
      <c r="P79" s="33">
        <v>0</v>
      </c>
      <c r="Q79" s="34">
        <f t="shared" si="18"/>
        <v>0</v>
      </c>
      <c r="R79" s="35">
        <f t="shared" si="19"/>
        <v>0</v>
      </c>
      <c r="S79" s="36">
        <f t="shared" si="20"/>
        <v>0</v>
      </c>
      <c r="T79" s="64"/>
      <c r="U79" s="64"/>
      <c r="V79" s="64"/>
    </row>
    <row r="80" spans="1:22" ht="18.75">
      <c r="A80" s="13">
        <v>164</v>
      </c>
      <c r="B80" s="13">
        <v>1005320430</v>
      </c>
      <c r="C80" s="222" t="s">
        <v>294</v>
      </c>
      <c r="D80" s="335"/>
      <c r="E80" s="16">
        <v>0</v>
      </c>
      <c r="F80" s="16">
        <v>0</v>
      </c>
      <c r="G80" s="374">
        <v>0</v>
      </c>
      <c r="H80" s="374">
        <v>0</v>
      </c>
      <c r="I80" s="374">
        <v>0</v>
      </c>
      <c r="J80" s="57" t="s">
        <v>187</v>
      </c>
      <c r="K80" s="18">
        <f t="shared" si="15"/>
        <v>0</v>
      </c>
      <c r="L80" s="16">
        <f t="shared" si="14"/>
        <v>0</v>
      </c>
      <c r="M80" s="16">
        <f t="shared" si="16"/>
        <v>0</v>
      </c>
      <c r="N80" s="16">
        <v>0</v>
      </c>
      <c r="O80" s="16">
        <f t="shared" si="17"/>
        <v>0</v>
      </c>
      <c r="P80" s="33">
        <v>0</v>
      </c>
      <c r="Q80" s="34">
        <f t="shared" si="18"/>
        <v>0</v>
      </c>
      <c r="R80" s="35">
        <f t="shared" si="19"/>
        <v>0</v>
      </c>
      <c r="S80" s="36">
        <f t="shared" si="20"/>
        <v>0</v>
      </c>
    </row>
    <row r="81" spans="1:22" ht="18.75">
      <c r="A81" s="13">
        <v>181</v>
      </c>
      <c r="B81" s="13">
        <v>1467442697</v>
      </c>
      <c r="C81" s="222" t="s">
        <v>341</v>
      </c>
      <c r="D81" s="334"/>
      <c r="E81" s="16">
        <v>0</v>
      </c>
      <c r="F81" s="16">
        <v>0</v>
      </c>
      <c r="G81" s="374">
        <v>0</v>
      </c>
      <c r="H81" s="374">
        <v>0</v>
      </c>
      <c r="I81" s="374">
        <v>0</v>
      </c>
      <c r="J81" s="57" t="s">
        <v>187</v>
      </c>
      <c r="K81" s="18">
        <f t="shared" si="15"/>
        <v>0</v>
      </c>
      <c r="L81" s="16">
        <f t="shared" si="14"/>
        <v>0</v>
      </c>
      <c r="M81" s="16">
        <f t="shared" si="16"/>
        <v>0</v>
      </c>
      <c r="N81" s="16">
        <v>0</v>
      </c>
      <c r="O81" s="16">
        <f t="shared" si="17"/>
        <v>0</v>
      </c>
      <c r="P81" s="33">
        <v>0</v>
      </c>
      <c r="Q81" s="34">
        <f t="shared" si="18"/>
        <v>0</v>
      </c>
      <c r="R81" s="35">
        <f t="shared" si="19"/>
        <v>0</v>
      </c>
      <c r="S81" s="36">
        <f t="shared" si="20"/>
        <v>0</v>
      </c>
    </row>
    <row r="82" spans="1:22" ht="18.75">
      <c r="A82" s="13">
        <v>176</v>
      </c>
      <c r="B82" s="13">
        <v>128748910</v>
      </c>
      <c r="C82" s="222" t="s">
        <v>328</v>
      </c>
      <c r="D82" s="334"/>
      <c r="E82" s="16">
        <v>0</v>
      </c>
      <c r="F82" s="16">
        <v>0</v>
      </c>
      <c r="G82" s="374">
        <v>0</v>
      </c>
      <c r="H82" s="374">
        <v>0</v>
      </c>
      <c r="I82" s="374">
        <v>0</v>
      </c>
      <c r="J82" s="57" t="s">
        <v>187</v>
      </c>
      <c r="K82" s="18">
        <f t="shared" si="15"/>
        <v>0</v>
      </c>
      <c r="L82" s="16">
        <f t="shared" si="14"/>
        <v>0</v>
      </c>
      <c r="M82" s="16">
        <f t="shared" si="16"/>
        <v>0</v>
      </c>
      <c r="N82" s="16">
        <v>0</v>
      </c>
      <c r="O82" s="16">
        <f t="shared" si="17"/>
        <v>0</v>
      </c>
      <c r="P82" s="33">
        <v>0</v>
      </c>
      <c r="Q82" s="34">
        <f t="shared" si="18"/>
        <v>0</v>
      </c>
      <c r="R82" s="35">
        <f t="shared" si="19"/>
        <v>0</v>
      </c>
      <c r="S82" s="36">
        <f t="shared" si="20"/>
        <v>0</v>
      </c>
    </row>
    <row r="83" spans="1:22" ht="18.75">
      <c r="A83" s="13">
        <v>173</v>
      </c>
      <c r="B83" s="13">
        <v>1106175185</v>
      </c>
      <c r="C83" s="222" t="s">
        <v>329</v>
      </c>
      <c r="D83" s="334"/>
      <c r="E83" s="16">
        <v>0</v>
      </c>
      <c r="F83" s="16">
        <v>0</v>
      </c>
      <c r="G83" s="374">
        <v>0</v>
      </c>
      <c r="H83" s="374">
        <v>0</v>
      </c>
      <c r="I83" s="374">
        <v>0</v>
      </c>
      <c r="J83" s="57" t="s">
        <v>187</v>
      </c>
      <c r="K83" s="18">
        <f t="shared" si="15"/>
        <v>0</v>
      </c>
      <c r="L83" s="16">
        <f t="shared" si="14"/>
        <v>0</v>
      </c>
      <c r="M83" s="16">
        <f t="shared" si="16"/>
        <v>0</v>
      </c>
      <c r="N83" s="16">
        <v>0</v>
      </c>
      <c r="O83" s="16">
        <f t="shared" si="17"/>
        <v>0</v>
      </c>
      <c r="P83" s="33">
        <v>0</v>
      </c>
      <c r="Q83" s="34">
        <f t="shared" si="18"/>
        <v>0</v>
      </c>
      <c r="R83" s="35">
        <f t="shared" si="19"/>
        <v>0</v>
      </c>
      <c r="S83" s="36">
        <f t="shared" si="20"/>
        <v>0</v>
      </c>
    </row>
    <row r="84" spans="1:22" ht="18.75">
      <c r="A84" s="13">
        <v>233</v>
      </c>
      <c r="B84" s="13">
        <v>1963965829</v>
      </c>
      <c r="C84" s="222" t="s">
        <v>452</v>
      </c>
      <c r="E84" s="16">
        <v>2</v>
      </c>
      <c r="F84" s="16">
        <v>1</v>
      </c>
      <c r="G84" s="374">
        <v>0</v>
      </c>
      <c r="H84" s="374">
        <v>0</v>
      </c>
      <c r="I84" s="374">
        <v>0</v>
      </c>
      <c r="J84" s="23" t="s">
        <v>175</v>
      </c>
      <c r="K84" s="18">
        <f t="shared" si="15"/>
        <v>2</v>
      </c>
      <c r="L84" s="16">
        <f t="shared" si="14"/>
        <v>1.2</v>
      </c>
      <c r="M84" s="16">
        <f t="shared" si="16"/>
        <v>0</v>
      </c>
      <c r="N84" s="16">
        <v>0</v>
      </c>
      <c r="O84" s="16">
        <f t="shared" si="17"/>
        <v>3.2</v>
      </c>
      <c r="P84" s="33">
        <v>-3.3499999999999996</v>
      </c>
      <c r="Q84" s="34">
        <f t="shared" si="18"/>
        <v>-0.14999999999999947</v>
      </c>
      <c r="R84" s="35">
        <f t="shared" si="19"/>
        <v>3.75</v>
      </c>
      <c r="S84" s="36">
        <f t="shared" si="20"/>
        <v>-3.8999999999999995</v>
      </c>
    </row>
    <row r="85" spans="1:22" ht="18.75">
      <c r="A85" s="13">
        <v>222</v>
      </c>
      <c r="B85" s="13">
        <v>1945277617</v>
      </c>
      <c r="C85" s="222" t="s">
        <v>432</v>
      </c>
      <c r="D85" s="222"/>
      <c r="E85" s="16">
        <v>1</v>
      </c>
      <c r="F85" s="16">
        <v>1</v>
      </c>
      <c r="G85" s="374">
        <v>0</v>
      </c>
      <c r="H85" s="374">
        <v>0</v>
      </c>
      <c r="I85" s="374">
        <v>0</v>
      </c>
      <c r="J85" s="23" t="s">
        <v>175</v>
      </c>
      <c r="K85" s="18">
        <f t="shared" si="15"/>
        <v>1</v>
      </c>
      <c r="L85" s="16">
        <f t="shared" si="14"/>
        <v>1.2</v>
      </c>
      <c r="M85" s="16">
        <f t="shared" si="16"/>
        <v>0</v>
      </c>
      <c r="N85" s="16">
        <v>0</v>
      </c>
      <c r="O85" s="16">
        <f t="shared" si="17"/>
        <v>2.2000000000000002</v>
      </c>
      <c r="P85" s="33">
        <v>-2.5372723502304257</v>
      </c>
      <c r="Q85" s="34">
        <f t="shared" si="18"/>
        <v>-0.33727235023042557</v>
      </c>
      <c r="R85" s="35">
        <f t="shared" si="19"/>
        <v>3.75</v>
      </c>
      <c r="S85" s="36">
        <f t="shared" si="20"/>
        <v>-4.0872723502304256</v>
      </c>
    </row>
    <row r="86" spans="1:22" ht="18.75">
      <c r="A86" s="13">
        <v>216</v>
      </c>
      <c r="B86" s="13">
        <v>395700385</v>
      </c>
      <c r="C86" s="222" t="s">
        <v>419</v>
      </c>
      <c r="D86" s="2"/>
      <c r="E86" s="16">
        <v>0</v>
      </c>
      <c r="F86" s="16">
        <v>0</v>
      </c>
      <c r="G86" s="374">
        <v>0</v>
      </c>
      <c r="H86" s="374">
        <v>0</v>
      </c>
      <c r="I86" s="374">
        <v>0</v>
      </c>
      <c r="J86" s="57" t="s">
        <v>187</v>
      </c>
      <c r="K86" s="18">
        <f t="shared" si="15"/>
        <v>0</v>
      </c>
      <c r="L86" s="16">
        <f t="shared" si="14"/>
        <v>0</v>
      </c>
      <c r="M86" s="16">
        <f t="shared" si="16"/>
        <v>0</v>
      </c>
      <c r="N86" s="16">
        <v>0</v>
      </c>
      <c r="O86" s="16">
        <f t="shared" si="17"/>
        <v>0</v>
      </c>
      <c r="P86" s="33">
        <v>-0.69354838709677846</v>
      </c>
      <c r="Q86" s="34">
        <f t="shared" si="18"/>
        <v>-0.69354838709677846</v>
      </c>
      <c r="R86" s="35">
        <f t="shared" si="19"/>
        <v>0</v>
      </c>
      <c r="S86" s="36">
        <f t="shared" si="20"/>
        <v>-0.69354838709677846</v>
      </c>
    </row>
    <row r="87" spans="1:22" ht="18.75">
      <c r="A87" s="13">
        <v>208</v>
      </c>
      <c r="B87" s="13">
        <v>92129464</v>
      </c>
      <c r="C87" s="222" t="s">
        <v>401</v>
      </c>
      <c r="D87" s="334"/>
      <c r="E87" s="16">
        <v>2</v>
      </c>
      <c r="F87" s="16">
        <v>1</v>
      </c>
      <c r="G87" s="374">
        <v>0</v>
      </c>
      <c r="H87" s="374">
        <v>0</v>
      </c>
      <c r="I87" s="374">
        <v>0</v>
      </c>
      <c r="J87" s="23" t="s">
        <v>175</v>
      </c>
      <c r="K87" s="18">
        <f t="shared" si="15"/>
        <v>2</v>
      </c>
      <c r="L87" s="16">
        <f t="shared" ref="L87:L101" si="21">F87*$X$14</f>
        <v>1.2</v>
      </c>
      <c r="M87" s="16">
        <f t="shared" si="16"/>
        <v>0</v>
      </c>
      <c r="N87" s="16">
        <v>0</v>
      </c>
      <c r="O87" s="16">
        <f t="shared" si="17"/>
        <v>3.2</v>
      </c>
      <c r="P87" s="33">
        <v>-4.1499999999999995</v>
      </c>
      <c r="Q87" s="34">
        <f t="shared" si="18"/>
        <v>-0.94999999999999929</v>
      </c>
      <c r="R87" s="35">
        <f t="shared" si="19"/>
        <v>3.75</v>
      </c>
      <c r="S87" s="36">
        <f t="shared" si="20"/>
        <v>-4.6999999999999993</v>
      </c>
    </row>
    <row r="88" spans="1:22" ht="18.75">
      <c r="A88" s="14">
        <v>82</v>
      </c>
      <c r="B88" s="13">
        <v>982362214</v>
      </c>
      <c r="C88" s="222" t="s">
        <v>360</v>
      </c>
      <c r="D88" s="222" t="s">
        <v>144</v>
      </c>
      <c r="E88" s="16">
        <v>0</v>
      </c>
      <c r="F88" s="16">
        <v>0</v>
      </c>
      <c r="G88" s="374">
        <v>0</v>
      </c>
      <c r="H88" s="374">
        <v>0</v>
      </c>
      <c r="I88" s="374">
        <v>0</v>
      </c>
      <c r="J88" s="57" t="s">
        <v>187</v>
      </c>
      <c r="K88" s="18">
        <f t="shared" si="15"/>
        <v>0</v>
      </c>
      <c r="L88" s="16">
        <f t="shared" si="21"/>
        <v>0</v>
      </c>
      <c r="M88" s="16">
        <f t="shared" si="16"/>
        <v>0</v>
      </c>
      <c r="N88" s="16">
        <v>0</v>
      </c>
      <c r="O88" s="16">
        <f t="shared" si="17"/>
        <v>0</v>
      </c>
      <c r="P88" s="33">
        <v>-1.5200000000000093</v>
      </c>
      <c r="Q88" s="34">
        <f t="shared" si="18"/>
        <v>-1.5200000000000093</v>
      </c>
      <c r="R88" s="35">
        <f t="shared" si="19"/>
        <v>0</v>
      </c>
      <c r="S88" s="36">
        <f t="shared" si="20"/>
        <v>-1.5200000000000093</v>
      </c>
      <c r="T88" s="64"/>
      <c r="U88" s="64"/>
      <c r="V88" s="64"/>
    </row>
    <row r="89" spans="1:22" ht="18.75">
      <c r="A89" s="14">
        <v>92</v>
      </c>
      <c r="B89" s="13">
        <v>1367873925</v>
      </c>
      <c r="C89" s="222" t="s">
        <v>398</v>
      </c>
      <c r="D89" s="222" t="s">
        <v>191</v>
      </c>
      <c r="E89" s="16">
        <v>3</v>
      </c>
      <c r="F89" s="16">
        <v>1</v>
      </c>
      <c r="G89" s="374">
        <v>0</v>
      </c>
      <c r="H89" s="374">
        <v>0</v>
      </c>
      <c r="I89" s="374">
        <v>0</v>
      </c>
      <c r="J89" s="23" t="s">
        <v>175</v>
      </c>
      <c r="K89" s="18">
        <f t="shared" si="15"/>
        <v>3.5</v>
      </c>
      <c r="L89" s="16">
        <f t="shared" si="21"/>
        <v>1.2</v>
      </c>
      <c r="M89" s="16">
        <f t="shared" si="16"/>
        <v>0</v>
      </c>
      <c r="N89" s="16">
        <v>0</v>
      </c>
      <c r="O89" s="16">
        <f t="shared" si="17"/>
        <v>4.7</v>
      </c>
      <c r="P89" s="33">
        <v>-6.6249999999999991</v>
      </c>
      <c r="Q89" s="34">
        <f t="shared" si="18"/>
        <v>-1.9249999999999989</v>
      </c>
      <c r="R89" s="35">
        <f t="shared" si="19"/>
        <v>3.75</v>
      </c>
      <c r="S89" s="36">
        <f t="shared" si="20"/>
        <v>-5.6749999999999989</v>
      </c>
      <c r="T89" s="64"/>
      <c r="U89" s="64"/>
      <c r="V89" s="67"/>
    </row>
    <row r="90" spans="1:22" ht="18.75">
      <c r="A90" s="13">
        <v>217</v>
      </c>
      <c r="B90" s="13">
        <v>331155825</v>
      </c>
      <c r="C90" s="295" t="s">
        <v>420</v>
      </c>
      <c r="D90" s="2"/>
      <c r="E90" s="16">
        <v>3</v>
      </c>
      <c r="F90" s="16">
        <v>1</v>
      </c>
      <c r="G90" s="374">
        <v>0</v>
      </c>
      <c r="H90" s="374">
        <v>0</v>
      </c>
      <c r="I90" s="374">
        <v>0</v>
      </c>
      <c r="J90" s="23" t="s">
        <v>175</v>
      </c>
      <c r="K90" s="18">
        <f t="shared" si="15"/>
        <v>3.5</v>
      </c>
      <c r="L90" s="16">
        <f t="shared" si="21"/>
        <v>1.2</v>
      </c>
      <c r="M90" s="16">
        <f t="shared" si="16"/>
        <v>0</v>
      </c>
      <c r="N90" s="16">
        <v>0</v>
      </c>
      <c r="O90" s="16">
        <f t="shared" si="17"/>
        <v>4.7</v>
      </c>
      <c r="P90" s="33">
        <v>-7.4749999999999988</v>
      </c>
      <c r="Q90" s="34">
        <f t="shared" si="18"/>
        <v>-2.7749999999999986</v>
      </c>
      <c r="R90" s="35">
        <f t="shared" si="19"/>
        <v>3.75</v>
      </c>
      <c r="S90" s="36">
        <f t="shared" si="20"/>
        <v>-6.5249999999999986</v>
      </c>
    </row>
    <row r="91" spans="1:22" ht="18.75">
      <c r="A91" s="13">
        <v>180</v>
      </c>
      <c r="B91" s="13">
        <v>24633249</v>
      </c>
      <c r="C91" s="223" t="s">
        <v>339</v>
      </c>
      <c r="D91" s="334"/>
      <c r="E91" s="16">
        <v>0</v>
      </c>
      <c r="F91" s="16">
        <v>0</v>
      </c>
      <c r="G91" s="374">
        <v>0</v>
      </c>
      <c r="H91" s="374">
        <v>0</v>
      </c>
      <c r="I91" s="374">
        <v>0</v>
      </c>
      <c r="J91" s="57" t="s">
        <v>187</v>
      </c>
      <c r="K91" s="18">
        <f t="shared" si="15"/>
        <v>0</v>
      </c>
      <c r="L91" s="16">
        <f t="shared" si="21"/>
        <v>0</v>
      </c>
      <c r="M91" s="16">
        <f t="shared" si="16"/>
        <v>0</v>
      </c>
      <c r="N91" s="16">
        <v>0</v>
      </c>
      <c r="O91" s="16">
        <f t="shared" si="17"/>
        <v>0</v>
      </c>
      <c r="P91" s="33">
        <v>-3.125</v>
      </c>
      <c r="Q91" s="34">
        <f t="shared" si="18"/>
        <v>-3.125</v>
      </c>
      <c r="R91" s="35">
        <f t="shared" si="19"/>
        <v>0</v>
      </c>
      <c r="S91" s="36">
        <f t="shared" si="20"/>
        <v>-3.125</v>
      </c>
    </row>
    <row r="92" spans="1:22" ht="18.75">
      <c r="A92" s="14">
        <v>103</v>
      </c>
      <c r="B92" s="13">
        <v>1540443440</v>
      </c>
      <c r="C92" s="223" t="s">
        <v>326</v>
      </c>
      <c r="D92" s="222" t="s">
        <v>193</v>
      </c>
      <c r="E92" s="16">
        <v>0</v>
      </c>
      <c r="F92" s="16">
        <v>0</v>
      </c>
      <c r="G92" s="374">
        <v>0</v>
      </c>
      <c r="H92" s="374">
        <v>0</v>
      </c>
      <c r="I92" s="374">
        <v>0</v>
      </c>
      <c r="J92" s="57" t="s">
        <v>187</v>
      </c>
      <c r="K92" s="18">
        <f t="shared" si="15"/>
        <v>0</v>
      </c>
      <c r="L92" s="16">
        <f t="shared" si="21"/>
        <v>0</v>
      </c>
      <c r="M92" s="16">
        <f t="shared" si="16"/>
        <v>0</v>
      </c>
      <c r="N92" s="16">
        <v>0</v>
      </c>
      <c r="O92" s="16">
        <f t="shared" si="17"/>
        <v>0</v>
      </c>
      <c r="P92" s="33">
        <v>-3.1250000000000036</v>
      </c>
      <c r="Q92" s="34">
        <f t="shared" si="18"/>
        <v>-3.1250000000000036</v>
      </c>
      <c r="R92" s="35">
        <f t="shared" si="19"/>
        <v>0</v>
      </c>
      <c r="S92" s="36">
        <f t="shared" si="20"/>
        <v>-3.1250000000000036</v>
      </c>
      <c r="T92" s="64"/>
      <c r="U92" s="64"/>
      <c r="V92" s="64"/>
    </row>
    <row r="93" spans="1:22" ht="18.75">
      <c r="A93" s="13">
        <v>228</v>
      </c>
      <c r="B93" s="13">
        <v>1287481910</v>
      </c>
      <c r="C93" s="222" t="s">
        <v>447</v>
      </c>
      <c r="D93" s="222"/>
      <c r="E93" s="16">
        <v>0</v>
      </c>
      <c r="F93" s="16">
        <v>0</v>
      </c>
      <c r="G93" s="374">
        <v>0</v>
      </c>
      <c r="H93" s="374">
        <v>0</v>
      </c>
      <c r="I93" s="374">
        <v>0</v>
      </c>
      <c r="J93" s="57" t="s">
        <v>187</v>
      </c>
      <c r="K93" s="18">
        <f t="shared" si="15"/>
        <v>0</v>
      </c>
      <c r="L93" s="16">
        <f t="shared" si="21"/>
        <v>0</v>
      </c>
      <c r="M93" s="16">
        <f t="shared" si="16"/>
        <v>0</v>
      </c>
      <c r="N93" s="16">
        <v>0</v>
      </c>
      <c r="O93" s="16">
        <f t="shared" si="17"/>
        <v>0</v>
      </c>
      <c r="P93" s="33">
        <v>-4.1499999999999995</v>
      </c>
      <c r="Q93" s="34">
        <f t="shared" si="18"/>
        <v>-4.1499999999999995</v>
      </c>
      <c r="R93" s="35">
        <f t="shared" si="19"/>
        <v>0</v>
      </c>
      <c r="S93" s="36">
        <f t="shared" si="20"/>
        <v>-4.1499999999999995</v>
      </c>
    </row>
    <row r="94" spans="1:22" ht="18.75">
      <c r="A94" s="14">
        <v>230</v>
      </c>
      <c r="B94" s="13">
        <v>1076026693</v>
      </c>
      <c r="C94" s="222" t="s">
        <v>449</v>
      </c>
      <c r="E94" s="16">
        <v>3</v>
      </c>
      <c r="F94" s="16">
        <v>1</v>
      </c>
      <c r="G94" s="374">
        <v>0</v>
      </c>
      <c r="H94" s="374">
        <v>0</v>
      </c>
      <c r="I94" s="374">
        <v>0</v>
      </c>
      <c r="J94" s="23" t="s">
        <v>175</v>
      </c>
      <c r="K94" s="18">
        <f t="shared" si="15"/>
        <v>3.5</v>
      </c>
      <c r="L94" s="16">
        <f t="shared" si="21"/>
        <v>1.2</v>
      </c>
      <c r="M94" s="16">
        <f t="shared" si="16"/>
        <v>0</v>
      </c>
      <c r="N94" s="16">
        <v>0</v>
      </c>
      <c r="O94" s="16">
        <f t="shared" si="17"/>
        <v>4.7</v>
      </c>
      <c r="P94" s="33">
        <v>-9.0500000000000007</v>
      </c>
      <c r="Q94" s="34">
        <f t="shared" si="18"/>
        <v>-4.3500000000000005</v>
      </c>
      <c r="R94" s="35">
        <f t="shared" si="19"/>
        <v>3.75</v>
      </c>
      <c r="S94" s="36">
        <f t="shared" si="20"/>
        <v>-8.1000000000000014</v>
      </c>
    </row>
    <row r="95" spans="1:22" ht="18.75">
      <c r="A95" s="13">
        <v>192</v>
      </c>
      <c r="B95" s="13">
        <v>1725281178</v>
      </c>
      <c r="C95" s="222" t="s">
        <v>383</v>
      </c>
      <c r="D95" s="334"/>
      <c r="E95" s="16">
        <v>0</v>
      </c>
      <c r="F95" s="16">
        <v>1</v>
      </c>
      <c r="G95" s="374">
        <v>0</v>
      </c>
      <c r="H95" s="374">
        <v>0</v>
      </c>
      <c r="I95" s="374">
        <v>0</v>
      </c>
      <c r="J95" s="57" t="s">
        <v>187</v>
      </c>
      <c r="K95" s="18">
        <f t="shared" si="15"/>
        <v>0</v>
      </c>
      <c r="L95" s="16">
        <f t="shared" si="21"/>
        <v>1.2</v>
      </c>
      <c r="M95" s="16">
        <f t="shared" si="16"/>
        <v>0</v>
      </c>
      <c r="N95" s="16">
        <v>0</v>
      </c>
      <c r="O95" s="16">
        <f t="shared" si="17"/>
        <v>1.2</v>
      </c>
      <c r="P95" s="33">
        <v>-7.3625000000000052</v>
      </c>
      <c r="Q95" s="34">
        <f t="shared" si="18"/>
        <v>-6.162500000000005</v>
      </c>
      <c r="R95" s="35">
        <f t="shared" si="19"/>
        <v>0</v>
      </c>
      <c r="S95" s="36">
        <f t="shared" si="20"/>
        <v>-6.162500000000005</v>
      </c>
    </row>
    <row r="96" spans="1:22" ht="18.75">
      <c r="A96" s="13">
        <v>141</v>
      </c>
      <c r="B96" s="13">
        <v>1190305158</v>
      </c>
      <c r="C96" s="222" t="s">
        <v>261</v>
      </c>
      <c r="D96" s="224"/>
      <c r="E96" s="16">
        <v>3</v>
      </c>
      <c r="F96" s="16">
        <v>0</v>
      </c>
      <c r="G96" s="374">
        <v>0</v>
      </c>
      <c r="H96" s="374">
        <v>0</v>
      </c>
      <c r="I96" s="374">
        <v>0</v>
      </c>
      <c r="J96" s="23" t="s">
        <v>175</v>
      </c>
      <c r="K96" s="18">
        <f t="shared" si="15"/>
        <v>3.5</v>
      </c>
      <c r="L96" s="16">
        <f t="shared" si="21"/>
        <v>0</v>
      </c>
      <c r="M96" s="16">
        <f t="shared" si="16"/>
        <v>0</v>
      </c>
      <c r="N96" s="16">
        <v>0</v>
      </c>
      <c r="O96" s="16">
        <f t="shared" si="17"/>
        <v>3.5</v>
      </c>
      <c r="P96" s="33">
        <v>-11.800000000000004</v>
      </c>
      <c r="Q96" s="34">
        <f t="shared" si="18"/>
        <v>-8.3000000000000043</v>
      </c>
      <c r="R96" s="35">
        <f t="shared" si="19"/>
        <v>3.75</v>
      </c>
      <c r="S96" s="36">
        <f t="shared" si="20"/>
        <v>-12.050000000000004</v>
      </c>
      <c r="T96" s="64"/>
      <c r="U96" s="64"/>
      <c r="V96" s="67"/>
    </row>
    <row r="97" spans="1:22" ht="18.75">
      <c r="A97" s="14">
        <v>26</v>
      </c>
      <c r="B97" s="13">
        <v>1754932067</v>
      </c>
      <c r="C97" s="222" t="s">
        <v>354</v>
      </c>
      <c r="D97" s="222" t="s">
        <v>72</v>
      </c>
      <c r="E97" s="16">
        <v>2</v>
      </c>
      <c r="F97" s="16">
        <v>1</v>
      </c>
      <c r="G97" s="374">
        <v>0</v>
      </c>
      <c r="H97" s="374">
        <v>0</v>
      </c>
      <c r="I97" s="374">
        <v>0</v>
      </c>
      <c r="J97" s="23" t="s">
        <v>175</v>
      </c>
      <c r="K97" s="18">
        <f t="shared" si="15"/>
        <v>2</v>
      </c>
      <c r="L97" s="16">
        <f t="shared" si="21"/>
        <v>1.2</v>
      </c>
      <c r="M97" s="16">
        <f t="shared" si="16"/>
        <v>0</v>
      </c>
      <c r="N97" s="16">
        <v>0</v>
      </c>
      <c r="O97" s="16">
        <f t="shared" si="17"/>
        <v>3.2</v>
      </c>
      <c r="P97" s="33">
        <v>-12.324999999999999</v>
      </c>
      <c r="Q97" s="34">
        <f t="shared" si="18"/>
        <v>-9.125</v>
      </c>
      <c r="R97" s="35">
        <f t="shared" si="19"/>
        <v>3.75</v>
      </c>
      <c r="S97" s="36">
        <f t="shared" si="20"/>
        <v>-12.875</v>
      </c>
      <c r="T97" s="64"/>
      <c r="U97" s="64"/>
      <c r="V97" s="64"/>
    </row>
    <row r="98" spans="1:22" ht="20.25">
      <c r="A98" s="13">
        <v>186</v>
      </c>
      <c r="B98" s="13">
        <v>595953188</v>
      </c>
      <c r="C98" s="222" t="s">
        <v>453</v>
      </c>
      <c r="D98" s="222" t="s">
        <v>433</v>
      </c>
      <c r="E98" s="16">
        <v>0</v>
      </c>
      <c r="F98" s="16">
        <v>0</v>
      </c>
      <c r="G98" s="374">
        <v>0</v>
      </c>
      <c r="H98" s="374">
        <v>0</v>
      </c>
      <c r="I98" s="374">
        <v>0</v>
      </c>
      <c r="J98" s="57" t="s">
        <v>187</v>
      </c>
      <c r="K98" s="18">
        <f t="shared" si="15"/>
        <v>0</v>
      </c>
      <c r="L98" s="16">
        <f t="shared" si="21"/>
        <v>0</v>
      </c>
      <c r="M98" s="16">
        <f t="shared" si="16"/>
        <v>0</v>
      </c>
      <c r="N98" s="16">
        <v>0</v>
      </c>
      <c r="O98" s="16">
        <f t="shared" si="17"/>
        <v>0</v>
      </c>
      <c r="P98" s="33">
        <v>-11.049999999999999</v>
      </c>
      <c r="Q98" s="34">
        <f t="shared" si="18"/>
        <v>-11.049999999999999</v>
      </c>
      <c r="R98" s="35">
        <f t="shared" si="19"/>
        <v>0</v>
      </c>
      <c r="S98" s="36">
        <f t="shared" si="20"/>
        <v>-11.049999999999999</v>
      </c>
    </row>
    <row r="99" spans="1:22" ht="18.75">
      <c r="A99" s="13">
        <v>210</v>
      </c>
      <c r="B99" s="13">
        <v>1675792665</v>
      </c>
      <c r="C99" s="222" t="s">
        <v>403</v>
      </c>
      <c r="D99" s="334"/>
      <c r="E99" s="16">
        <v>1</v>
      </c>
      <c r="F99" s="16">
        <v>0</v>
      </c>
      <c r="G99" s="374">
        <v>0</v>
      </c>
      <c r="H99" s="374">
        <v>0</v>
      </c>
      <c r="I99" s="374">
        <v>0</v>
      </c>
      <c r="J99" s="23" t="s">
        <v>175</v>
      </c>
      <c r="K99" s="18">
        <f t="shared" si="15"/>
        <v>1</v>
      </c>
      <c r="L99" s="16">
        <f t="shared" si="21"/>
        <v>0</v>
      </c>
      <c r="M99" s="16">
        <f t="shared" si="16"/>
        <v>0</v>
      </c>
      <c r="N99" s="16">
        <v>0</v>
      </c>
      <c r="O99" s="16">
        <f t="shared" si="17"/>
        <v>1</v>
      </c>
      <c r="P99" s="33">
        <v>-15.575000000000006</v>
      </c>
      <c r="Q99" s="34">
        <f t="shared" si="18"/>
        <v>-14.575000000000006</v>
      </c>
      <c r="R99" s="35">
        <f t="shared" si="19"/>
        <v>3.75</v>
      </c>
      <c r="S99" s="36">
        <f t="shared" si="20"/>
        <v>-18.325000000000006</v>
      </c>
    </row>
    <row r="100" spans="1:22" ht="18.75">
      <c r="A100" s="13">
        <v>194</v>
      </c>
      <c r="B100" s="13">
        <v>648785109</v>
      </c>
      <c r="C100" s="222" t="s">
        <v>385</v>
      </c>
      <c r="D100" s="334"/>
      <c r="E100" s="16">
        <v>1</v>
      </c>
      <c r="F100" s="16">
        <v>0</v>
      </c>
      <c r="G100" s="374">
        <v>0</v>
      </c>
      <c r="H100" s="374">
        <v>0</v>
      </c>
      <c r="I100" s="374">
        <v>0</v>
      </c>
      <c r="J100" s="23" t="s">
        <v>175</v>
      </c>
      <c r="K100" s="18">
        <f t="shared" si="15"/>
        <v>1</v>
      </c>
      <c r="L100" s="16">
        <f t="shared" si="21"/>
        <v>0</v>
      </c>
      <c r="M100" s="16">
        <f t="shared" si="16"/>
        <v>0</v>
      </c>
      <c r="N100" s="16">
        <v>0</v>
      </c>
      <c r="O100" s="16">
        <f t="shared" si="17"/>
        <v>1</v>
      </c>
      <c r="P100" s="33">
        <v>-15.962500000000006</v>
      </c>
      <c r="Q100" s="34">
        <f t="shared" si="18"/>
        <v>-14.962500000000006</v>
      </c>
      <c r="R100" s="35">
        <f t="shared" si="19"/>
        <v>3.75</v>
      </c>
      <c r="S100" s="36">
        <f t="shared" si="20"/>
        <v>-18.712500000000006</v>
      </c>
    </row>
    <row r="101" spans="1:22" ht="18.75">
      <c r="A101" s="13">
        <v>203</v>
      </c>
      <c r="B101" s="13">
        <v>382695365</v>
      </c>
      <c r="C101" s="222" t="s">
        <v>393</v>
      </c>
      <c r="D101" s="334"/>
      <c r="E101" s="16">
        <v>1</v>
      </c>
      <c r="F101" s="16">
        <v>0</v>
      </c>
      <c r="G101" s="374">
        <v>0</v>
      </c>
      <c r="H101" s="374">
        <v>0</v>
      </c>
      <c r="I101" s="374">
        <v>0</v>
      </c>
      <c r="J101" s="23" t="s">
        <v>175</v>
      </c>
      <c r="K101" s="18">
        <f t="shared" si="15"/>
        <v>1</v>
      </c>
      <c r="L101" s="16">
        <f t="shared" si="21"/>
        <v>0</v>
      </c>
      <c r="M101" s="16">
        <f t="shared" si="16"/>
        <v>0</v>
      </c>
      <c r="N101" s="16">
        <v>0</v>
      </c>
      <c r="O101" s="16">
        <f t="shared" ref="O101" si="22">SUM(L101+K101+N101+M101)</f>
        <v>1</v>
      </c>
      <c r="P101" s="33">
        <v>-17.75</v>
      </c>
      <c r="Q101" s="34">
        <f t="shared" ref="Q101" si="23">O101+P101</f>
        <v>-16.75</v>
      </c>
      <c r="R101" s="35">
        <f t="shared" si="19"/>
        <v>3.75</v>
      </c>
      <c r="S101" s="36">
        <f t="shared" ref="S101" si="24">Q101-R101</f>
        <v>-20.5</v>
      </c>
    </row>
  </sheetData>
  <autoFilter ref="A4:V101" xr:uid="{00000000-0009-0000-0000-00002E000000}">
    <sortState xmlns:xlrd2="http://schemas.microsoft.com/office/spreadsheetml/2017/richdata2" ref="A5:V101">
      <sortCondition descending="1" ref="Q4:Q100"/>
    </sortState>
  </autoFilter>
  <mergeCells count="5">
    <mergeCell ref="A1:S1"/>
    <mergeCell ref="A2:S2"/>
    <mergeCell ref="A3:D3"/>
    <mergeCell ref="G3:I3"/>
    <mergeCell ref="J3:S3"/>
  </mergeCells>
  <phoneticPr fontId="22" type="noConversion"/>
  <conditionalFormatting sqref="N5:N79 E5:I101">
    <cfRule type="cellIs" dxfId="45" priority="2" operator="lessThan">
      <formula>1</formula>
    </cfRule>
  </conditionalFormatting>
  <conditionalFormatting sqref="N80:N101">
    <cfRule type="cellIs" dxfId="44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CD56-A0A2-4FB9-9607-4B7DFFFE6F89}">
  <sheetPr codeName="Sheet78"/>
  <dimension ref="A1:AC102"/>
  <sheetViews>
    <sheetView topLeftCell="F1" zoomScale="85" zoomScaleNormal="85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活动中心2021年3月20日分包贡献明细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21"/>
      <c r="V1" s="421"/>
      <c r="W1" s="421"/>
      <c r="X1" s="38" t="s">
        <v>104</v>
      </c>
      <c r="Y1" s="5">
        <v>67</v>
      </c>
      <c r="Z1" s="3"/>
      <c r="AA1" s="3"/>
      <c r="AB1" s="3"/>
      <c r="AC1" s="3"/>
    </row>
    <row r="2" spans="1:29" ht="135" customHeight="1">
      <c r="B2" s="590" t="s">
        <v>441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22"/>
      <c r="V2" s="422"/>
      <c r="W2" s="422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23" t="s">
        <v>114</v>
      </c>
      <c r="G3" s="424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20"/>
      <c r="V3" s="420"/>
      <c r="W3" s="420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18" t="s">
        <v>457</v>
      </c>
      <c r="B4" s="418" t="s">
        <v>11</v>
      </c>
      <c r="C4" s="419" t="s">
        <v>167</v>
      </c>
      <c r="D4" s="418" t="s">
        <v>12</v>
      </c>
      <c r="E4" s="418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19" t="s">
        <v>171</v>
      </c>
      <c r="R4" s="32" t="s">
        <v>23</v>
      </c>
      <c r="S4" s="419" t="s">
        <v>22</v>
      </c>
      <c r="T4" s="419" t="s">
        <v>172</v>
      </c>
      <c r="U4" s="419" t="s">
        <v>115</v>
      </c>
      <c r="V4" s="419" t="s">
        <v>116</v>
      </c>
      <c r="W4" s="419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>
        <v>1</v>
      </c>
      <c r="B5" s="13">
        <v>167</v>
      </c>
      <c r="C5" s="13">
        <v>1173807161</v>
      </c>
      <c r="D5" s="222" t="s">
        <v>324</v>
      </c>
      <c r="E5" s="335"/>
      <c r="F5" s="16">
        <v>0</v>
      </c>
      <c r="G5" s="16">
        <v>1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36" si="0">F5+IF(F5&gt;2,(F5-2)*0.5,0)</f>
        <v>0</v>
      </c>
      <c r="M5" s="16">
        <f t="shared" ref="M5:M33" si="1">G5*$Y$14</f>
        <v>1.2</v>
      </c>
      <c r="N5" s="16">
        <f t="shared" ref="N5:N36" si="2">SUM(H5:J5)*$Y$18</f>
        <v>0</v>
      </c>
      <c r="O5" s="16">
        <v>0</v>
      </c>
      <c r="P5" s="16">
        <f t="shared" ref="P5:P36" si="3">SUM(M5+L5+O5+N5)</f>
        <v>1.2</v>
      </c>
      <c r="Q5" s="33">
        <v>14.749999999999989</v>
      </c>
      <c r="R5" s="34">
        <f t="shared" ref="R5:R36" si="4">P5+Q5</f>
        <v>15.949999999999989</v>
      </c>
      <c r="S5" s="35">
        <f t="shared" ref="S5:S36" si="5">VLOOKUP(K5,$X$3:$Y$10,2,FALSE)</f>
        <v>0</v>
      </c>
      <c r="T5" s="36">
        <f t="shared" ref="T5:T36" si="6">R5-S5</f>
        <v>15.949999999999989</v>
      </c>
      <c r="U5" s="4"/>
      <c r="V5" s="4"/>
      <c r="W5" s="4"/>
      <c r="X5" s="23" t="s">
        <v>175</v>
      </c>
      <c r="Y5" s="44">
        <f>AC5/$Y$13/2</f>
        <v>3.75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>
        <v>1</v>
      </c>
      <c r="B6" s="13">
        <v>219</v>
      </c>
      <c r="C6" s="13">
        <v>1128309198</v>
      </c>
      <c r="D6" s="222" t="s">
        <v>426</v>
      </c>
      <c r="E6" s="33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9.4499999999999957</v>
      </c>
      <c r="R6" s="34">
        <f t="shared" si="4"/>
        <v>9.4499999999999957</v>
      </c>
      <c r="S6" s="35">
        <f t="shared" si="5"/>
        <v>0</v>
      </c>
      <c r="T6" s="36">
        <f t="shared" si="6"/>
        <v>9.4499999999999957</v>
      </c>
      <c r="U6" s="4"/>
      <c r="V6" s="4"/>
      <c r="W6" s="4"/>
      <c r="X6" s="23"/>
      <c r="Y6" s="44"/>
      <c r="Z6" s="46"/>
      <c r="AA6" s="46"/>
      <c r="AB6" s="46"/>
      <c r="AC6" s="46"/>
    </row>
    <row r="7" spans="1:29" s="1" customFormat="1" ht="18.75">
      <c r="A7" s="14">
        <v>1</v>
      </c>
      <c r="B7" s="13">
        <v>196</v>
      </c>
      <c r="C7" s="13">
        <v>1065641844</v>
      </c>
      <c r="D7" s="222" t="s">
        <v>387</v>
      </c>
      <c r="E7" s="334"/>
      <c r="F7" s="16">
        <v>1</v>
      </c>
      <c r="G7" s="16">
        <v>1</v>
      </c>
      <c r="H7" s="374">
        <v>0</v>
      </c>
      <c r="I7" s="374">
        <v>0</v>
      </c>
      <c r="J7" s="374">
        <v>0</v>
      </c>
      <c r="K7" s="19" t="s">
        <v>333</v>
      </c>
      <c r="L7" s="18">
        <f t="shared" si="0"/>
        <v>1</v>
      </c>
      <c r="M7" s="16">
        <f t="shared" si="1"/>
        <v>1.2</v>
      </c>
      <c r="N7" s="16">
        <f t="shared" si="2"/>
        <v>0</v>
      </c>
      <c r="O7" s="16">
        <v>0</v>
      </c>
      <c r="P7" s="16">
        <f t="shared" si="3"/>
        <v>2.2000000000000002</v>
      </c>
      <c r="Q7" s="33">
        <v>7.0500000000000007</v>
      </c>
      <c r="R7" s="34">
        <f t="shared" si="4"/>
        <v>9.25</v>
      </c>
      <c r="S7" s="35">
        <f t="shared" si="5"/>
        <v>8.125</v>
      </c>
      <c r="T7" s="36">
        <f t="shared" si="6"/>
        <v>1.125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>
        <v>1</v>
      </c>
      <c r="B8" s="13">
        <v>215</v>
      </c>
      <c r="C8" s="13">
        <v>289805855</v>
      </c>
      <c r="D8" s="222" t="s">
        <v>417</v>
      </c>
      <c r="E8" s="2"/>
      <c r="F8" s="16">
        <v>4</v>
      </c>
      <c r="G8" s="16">
        <v>1</v>
      </c>
      <c r="H8" s="374">
        <v>0</v>
      </c>
      <c r="I8" s="374">
        <v>1</v>
      </c>
      <c r="J8" s="374">
        <v>1</v>
      </c>
      <c r="K8" s="19" t="s">
        <v>333</v>
      </c>
      <c r="L8" s="18">
        <f t="shared" si="0"/>
        <v>5</v>
      </c>
      <c r="M8" s="16">
        <f t="shared" si="1"/>
        <v>1.2</v>
      </c>
      <c r="N8" s="16">
        <f t="shared" si="2"/>
        <v>0.8</v>
      </c>
      <c r="O8" s="16">
        <v>0</v>
      </c>
      <c r="P8" s="16">
        <f t="shared" si="3"/>
        <v>7</v>
      </c>
      <c r="Q8" s="33">
        <v>0.78799999999999315</v>
      </c>
      <c r="R8" s="34">
        <f t="shared" si="4"/>
        <v>7.7879999999999932</v>
      </c>
      <c r="S8" s="35">
        <f t="shared" si="5"/>
        <v>8.125</v>
      </c>
      <c r="T8" s="36">
        <f t="shared" si="6"/>
        <v>-0.33700000000000685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>
        <v>1</v>
      </c>
      <c r="B9" s="13">
        <v>205</v>
      </c>
      <c r="C9" s="13">
        <v>141303545</v>
      </c>
      <c r="D9" s="222" t="s">
        <v>395</v>
      </c>
      <c r="E9" s="334"/>
      <c r="F9" s="16">
        <v>4</v>
      </c>
      <c r="G9" s="16">
        <v>1</v>
      </c>
      <c r="H9" s="374">
        <v>0</v>
      </c>
      <c r="I9" s="374">
        <v>1</v>
      </c>
      <c r="J9" s="374">
        <v>1</v>
      </c>
      <c r="K9" s="19" t="s">
        <v>333</v>
      </c>
      <c r="L9" s="18">
        <f t="shared" si="0"/>
        <v>5</v>
      </c>
      <c r="M9" s="16">
        <f t="shared" si="1"/>
        <v>1.2</v>
      </c>
      <c r="N9" s="16">
        <f t="shared" si="2"/>
        <v>0.8</v>
      </c>
      <c r="O9" s="16">
        <v>0</v>
      </c>
      <c r="P9" s="16">
        <f t="shared" si="3"/>
        <v>7</v>
      </c>
      <c r="Q9" s="33">
        <v>0.69999999999999574</v>
      </c>
      <c r="R9" s="34">
        <f t="shared" si="4"/>
        <v>7.6999999999999957</v>
      </c>
      <c r="S9" s="35">
        <f t="shared" si="5"/>
        <v>8.125</v>
      </c>
      <c r="T9" s="36">
        <f t="shared" si="6"/>
        <v>-0.42500000000000426</v>
      </c>
      <c r="U9" s="4"/>
      <c r="V9" s="4"/>
      <c r="W9" s="4"/>
      <c r="X9" s="23" t="s">
        <v>335</v>
      </c>
      <c r="Y9" s="44">
        <f>AC9/$Y$13/2</f>
        <v>2.1875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212</v>
      </c>
      <c r="C10" s="13">
        <v>2133045883</v>
      </c>
      <c r="D10" s="222" t="s">
        <v>405</v>
      </c>
      <c r="E10" s="334"/>
      <c r="F10" s="16">
        <v>0</v>
      </c>
      <c r="G10" s="16">
        <v>0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si="0"/>
        <v>0</v>
      </c>
      <c r="M10" s="16">
        <f t="shared" si="1"/>
        <v>0</v>
      </c>
      <c r="N10" s="16">
        <f t="shared" si="2"/>
        <v>0</v>
      </c>
      <c r="O10" s="16">
        <v>0</v>
      </c>
      <c r="P10" s="16">
        <f t="shared" si="3"/>
        <v>0</v>
      </c>
      <c r="Q10" s="33">
        <v>7.2249999999999979</v>
      </c>
      <c r="R10" s="34">
        <f t="shared" si="4"/>
        <v>7.2249999999999979</v>
      </c>
      <c r="S10" s="35">
        <f t="shared" si="5"/>
        <v>0</v>
      </c>
      <c r="T10" s="36">
        <f t="shared" si="6"/>
        <v>7.2249999999999979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182</v>
      </c>
      <c r="C11" s="13">
        <v>828260319</v>
      </c>
      <c r="D11" s="222" t="s">
        <v>422</v>
      </c>
      <c r="E11" s="222" t="s">
        <v>413</v>
      </c>
      <c r="F11" s="16">
        <v>4</v>
      </c>
      <c r="G11" s="16">
        <v>1</v>
      </c>
      <c r="H11" s="374">
        <v>0</v>
      </c>
      <c r="I11" s="374">
        <v>0</v>
      </c>
      <c r="J11" s="374">
        <v>1</v>
      </c>
      <c r="K11" s="19" t="s">
        <v>333</v>
      </c>
      <c r="L11" s="18">
        <f t="shared" si="0"/>
        <v>5</v>
      </c>
      <c r="M11" s="16">
        <f t="shared" si="1"/>
        <v>1.2</v>
      </c>
      <c r="N11" s="16">
        <f t="shared" si="2"/>
        <v>0.4</v>
      </c>
      <c r="O11" s="16">
        <v>0</v>
      </c>
      <c r="P11" s="16">
        <f t="shared" si="3"/>
        <v>6.6000000000000005</v>
      </c>
      <c r="Q11" s="33">
        <v>0.45049999999999635</v>
      </c>
      <c r="R11" s="34">
        <f t="shared" si="4"/>
        <v>7.0504999999999969</v>
      </c>
      <c r="S11" s="35">
        <f t="shared" si="5"/>
        <v>8.125</v>
      </c>
      <c r="T11" s="36">
        <f t="shared" si="6"/>
        <v>-1.0745000000000031</v>
      </c>
      <c r="U11" s="4"/>
      <c r="V11" s="4"/>
      <c r="W11" s="4"/>
      <c r="X11" s="50"/>
    </row>
    <row r="12" spans="1:29" s="1" customFormat="1" ht="20.25">
      <c r="A12" s="14">
        <v>1</v>
      </c>
      <c r="B12" s="13">
        <v>220</v>
      </c>
      <c r="C12" s="13">
        <v>353335311</v>
      </c>
      <c r="D12" s="222" t="s">
        <v>427</v>
      </c>
      <c r="E12" s="224"/>
      <c r="F12" s="16">
        <v>4</v>
      </c>
      <c r="G12" s="16">
        <v>1</v>
      </c>
      <c r="H12" s="374">
        <v>0</v>
      </c>
      <c r="I12" s="374">
        <v>0</v>
      </c>
      <c r="J12" s="374">
        <v>0</v>
      </c>
      <c r="K12" s="19" t="s">
        <v>333</v>
      </c>
      <c r="L12" s="18">
        <f t="shared" si="0"/>
        <v>5</v>
      </c>
      <c r="M12" s="16">
        <f t="shared" si="1"/>
        <v>1.2</v>
      </c>
      <c r="N12" s="16">
        <f t="shared" si="2"/>
        <v>0</v>
      </c>
      <c r="O12" s="16">
        <v>0</v>
      </c>
      <c r="P12" s="16">
        <f t="shared" si="3"/>
        <v>6.2</v>
      </c>
      <c r="Q12" s="33">
        <v>8.730468749999698E-2</v>
      </c>
      <c r="R12" s="34">
        <f t="shared" si="4"/>
        <v>6.2873046874999972</v>
      </c>
      <c r="S12" s="35">
        <f t="shared" si="5"/>
        <v>8.125</v>
      </c>
      <c r="T12" s="36">
        <f t="shared" si="6"/>
        <v>-1.8376953125000028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236</v>
      </c>
      <c r="C13" s="13">
        <v>1968448898</v>
      </c>
      <c r="D13" s="222" t="s">
        <v>458</v>
      </c>
      <c r="E13" s="4"/>
      <c r="F13" s="16">
        <v>4</v>
      </c>
      <c r="G13" s="16">
        <v>1</v>
      </c>
      <c r="H13" s="374">
        <v>0</v>
      </c>
      <c r="I13" s="374">
        <v>0</v>
      </c>
      <c r="J13" s="374">
        <v>0</v>
      </c>
      <c r="K13" s="19" t="s">
        <v>333</v>
      </c>
      <c r="L13" s="18">
        <f t="shared" si="0"/>
        <v>5</v>
      </c>
      <c r="M13" s="16">
        <f t="shared" si="1"/>
        <v>1.2</v>
      </c>
      <c r="N13" s="16">
        <f t="shared" si="2"/>
        <v>0</v>
      </c>
      <c r="O13" s="16">
        <v>0</v>
      </c>
      <c r="P13" s="16">
        <f t="shared" si="3"/>
        <v>6.2</v>
      </c>
      <c r="Q13" s="33">
        <v>0</v>
      </c>
      <c r="R13" s="34">
        <f t="shared" si="4"/>
        <v>6.2</v>
      </c>
      <c r="S13" s="35">
        <f t="shared" si="5"/>
        <v>8.125</v>
      </c>
      <c r="T13" s="36">
        <f t="shared" si="6"/>
        <v>-1.9249999999999998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202</v>
      </c>
      <c r="C14" s="13">
        <v>471245585</v>
      </c>
      <c r="D14" s="222" t="s">
        <v>392</v>
      </c>
      <c r="E14" s="334"/>
      <c r="F14" s="16">
        <v>3</v>
      </c>
      <c r="G14" s="16">
        <v>1</v>
      </c>
      <c r="H14" s="374">
        <v>0</v>
      </c>
      <c r="I14" s="374">
        <v>0</v>
      </c>
      <c r="J14" s="374">
        <v>0</v>
      </c>
      <c r="K14" s="19" t="s">
        <v>333</v>
      </c>
      <c r="L14" s="18">
        <f t="shared" si="0"/>
        <v>3.5</v>
      </c>
      <c r="M14" s="16">
        <f t="shared" si="1"/>
        <v>1.2</v>
      </c>
      <c r="N14" s="16">
        <f t="shared" si="2"/>
        <v>0</v>
      </c>
      <c r="O14" s="16">
        <v>0</v>
      </c>
      <c r="P14" s="16">
        <f t="shared" si="3"/>
        <v>4.7</v>
      </c>
      <c r="Q14" s="33">
        <v>0.7749999999999968</v>
      </c>
      <c r="R14" s="34">
        <f t="shared" si="4"/>
        <v>5.474999999999997</v>
      </c>
      <c r="S14" s="35">
        <f t="shared" si="5"/>
        <v>8.125</v>
      </c>
      <c r="T14" s="36">
        <f t="shared" si="6"/>
        <v>-2.650000000000003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218</v>
      </c>
      <c r="C15" s="13">
        <v>1804880865</v>
      </c>
      <c r="D15" s="222" t="s">
        <v>425</v>
      </c>
      <c r="E15" s="334"/>
      <c r="F15" s="16">
        <v>3</v>
      </c>
      <c r="G15" s="16">
        <v>1</v>
      </c>
      <c r="H15" s="374">
        <v>0</v>
      </c>
      <c r="I15" s="374">
        <v>1</v>
      </c>
      <c r="J15" s="374">
        <v>0</v>
      </c>
      <c r="K15" s="22" t="s">
        <v>334</v>
      </c>
      <c r="L15" s="18">
        <f t="shared" si="0"/>
        <v>3.5</v>
      </c>
      <c r="M15" s="16">
        <f t="shared" si="1"/>
        <v>1.2</v>
      </c>
      <c r="N15" s="16">
        <f t="shared" si="2"/>
        <v>0.4</v>
      </c>
      <c r="O15" s="16">
        <v>0</v>
      </c>
      <c r="P15" s="16">
        <f t="shared" si="3"/>
        <v>5.1000000000000005</v>
      </c>
      <c r="Q15" s="33">
        <v>0.14249999999999963</v>
      </c>
      <c r="R15" s="34">
        <f t="shared" si="4"/>
        <v>5.2424999999999997</v>
      </c>
      <c r="S15" s="35">
        <f t="shared" si="5"/>
        <v>6.25</v>
      </c>
      <c r="T15" s="36">
        <f t="shared" si="6"/>
        <v>-1.0075000000000003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195</v>
      </c>
      <c r="C16" s="13">
        <v>1634663314</v>
      </c>
      <c r="D16" s="222" t="s">
        <v>386</v>
      </c>
      <c r="E16" s="334"/>
      <c r="F16" s="16">
        <v>4</v>
      </c>
      <c r="G16" s="16">
        <v>1</v>
      </c>
      <c r="H16" s="374">
        <v>0</v>
      </c>
      <c r="I16" s="374">
        <v>0</v>
      </c>
      <c r="J16" s="374">
        <v>0</v>
      </c>
      <c r="K16" s="22" t="s">
        <v>334</v>
      </c>
      <c r="L16" s="18">
        <f t="shared" si="0"/>
        <v>5</v>
      </c>
      <c r="M16" s="16">
        <f t="shared" si="1"/>
        <v>1.2</v>
      </c>
      <c r="N16" s="16">
        <f t="shared" si="2"/>
        <v>0</v>
      </c>
      <c r="O16" s="16">
        <v>0</v>
      </c>
      <c r="P16" s="16">
        <f t="shared" si="3"/>
        <v>6.2</v>
      </c>
      <c r="Q16" s="33">
        <v>-1.3255000000000035</v>
      </c>
      <c r="R16" s="34">
        <f t="shared" si="4"/>
        <v>4.8744999999999967</v>
      </c>
      <c r="S16" s="35">
        <f t="shared" si="5"/>
        <v>6.25</v>
      </c>
      <c r="T16" s="36">
        <f t="shared" si="6"/>
        <v>-1.3755000000000033</v>
      </c>
      <c r="U16" s="4"/>
      <c r="V16" s="4"/>
      <c r="W16" s="4"/>
      <c r="X16" s="1" t="s">
        <v>213</v>
      </c>
      <c r="Y16" s="53">
        <v>3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224</v>
      </c>
      <c r="C17" s="13">
        <v>862562360</v>
      </c>
      <c r="D17" s="222" t="s">
        <v>443</v>
      </c>
      <c r="E17" s="222"/>
      <c r="F17" s="16">
        <v>4</v>
      </c>
      <c r="G17" s="16">
        <v>1</v>
      </c>
      <c r="H17" s="374">
        <v>0</v>
      </c>
      <c r="I17" s="374">
        <v>0</v>
      </c>
      <c r="J17" s="374">
        <v>0</v>
      </c>
      <c r="K17" s="22" t="s">
        <v>334</v>
      </c>
      <c r="L17" s="18">
        <f t="shared" si="0"/>
        <v>5</v>
      </c>
      <c r="M17" s="16">
        <f t="shared" si="1"/>
        <v>1.2</v>
      </c>
      <c r="N17" s="16">
        <f t="shared" si="2"/>
        <v>0</v>
      </c>
      <c r="O17" s="16">
        <v>0</v>
      </c>
      <c r="P17" s="16">
        <f t="shared" si="3"/>
        <v>6.2</v>
      </c>
      <c r="Q17" s="33">
        <v>-1.5708955223880592</v>
      </c>
      <c r="R17" s="34">
        <f t="shared" si="4"/>
        <v>4.629104477611941</v>
      </c>
      <c r="S17" s="35">
        <f t="shared" si="5"/>
        <v>6.25</v>
      </c>
      <c r="T17" s="36">
        <f t="shared" si="6"/>
        <v>-1.620895522388059</v>
      </c>
      <c r="U17" s="4"/>
      <c r="V17" s="4"/>
      <c r="W17" s="4"/>
      <c r="X17" s="1" t="s">
        <v>214</v>
      </c>
      <c r="Y17" s="53">
        <v>20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225</v>
      </c>
      <c r="C18" s="13">
        <v>1963965829</v>
      </c>
      <c r="D18" s="222" t="s">
        <v>444</v>
      </c>
      <c r="E18" s="222"/>
      <c r="F18" s="16">
        <v>0</v>
      </c>
      <c r="G18" s="16">
        <v>0</v>
      </c>
      <c r="H18" s="374">
        <v>0</v>
      </c>
      <c r="I18" s="374">
        <v>0</v>
      </c>
      <c r="J18" s="374">
        <v>0</v>
      </c>
      <c r="K18" s="57" t="s">
        <v>187</v>
      </c>
      <c r="L18" s="18">
        <f t="shared" si="0"/>
        <v>0</v>
      </c>
      <c r="M18" s="16">
        <f t="shared" si="1"/>
        <v>0</v>
      </c>
      <c r="N18" s="16">
        <f t="shared" si="2"/>
        <v>0</v>
      </c>
      <c r="O18" s="16">
        <v>0</v>
      </c>
      <c r="P18" s="16">
        <f t="shared" si="3"/>
        <v>0</v>
      </c>
      <c r="Q18" s="33">
        <v>4.423236940298505</v>
      </c>
      <c r="R18" s="34">
        <f t="shared" si="4"/>
        <v>4.423236940298505</v>
      </c>
      <c r="S18" s="35">
        <f t="shared" si="5"/>
        <v>0</v>
      </c>
      <c r="T18" s="36">
        <f t="shared" si="6"/>
        <v>4.423236940298505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>
        <v>1</v>
      </c>
      <c r="B19" s="13">
        <v>172</v>
      </c>
      <c r="C19" s="13">
        <v>724061220</v>
      </c>
      <c r="D19" s="222" t="s">
        <v>371</v>
      </c>
      <c r="E19" s="222" t="s">
        <v>330</v>
      </c>
      <c r="F19" s="16">
        <v>4</v>
      </c>
      <c r="G19" s="16">
        <v>0</v>
      </c>
      <c r="H19" s="374">
        <v>0</v>
      </c>
      <c r="I19" s="374">
        <v>0</v>
      </c>
      <c r="J19" s="374">
        <v>0</v>
      </c>
      <c r="K19" s="22" t="s">
        <v>334</v>
      </c>
      <c r="L19" s="18">
        <f t="shared" si="0"/>
        <v>5</v>
      </c>
      <c r="M19" s="16">
        <f t="shared" si="1"/>
        <v>0</v>
      </c>
      <c r="N19" s="16">
        <f t="shared" si="2"/>
        <v>0</v>
      </c>
      <c r="O19" s="16">
        <v>0</v>
      </c>
      <c r="P19" s="16">
        <f t="shared" si="3"/>
        <v>5</v>
      </c>
      <c r="Q19" s="33">
        <v>-0.67499999999999893</v>
      </c>
      <c r="R19" s="34">
        <f t="shared" si="4"/>
        <v>4.3250000000000011</v>
      </c>
      <c r="S19" s="35">
        <f t="shared" si="5"/>
        <v>6.25</v>
      </c>
      <c r="T19" s="36">
        <f t="shared" si="6"/>
        <v>-1.9249999999999989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4">
        <v>46</v>
      </c>
      <c r="C20" s="13">
        <v>2109182835</v>
      </c>
      <c r="D20" s="222" t="s">
        <v>357</v>
      </c>
      <c r="E20" s="222" t="s">
        <v>92</v>
      </c>
      <c r="F20" s="16">
        <v>4</v>
      </c>
      <c r="G20" s="16">
        <v>1</v>
      </c>
      <c r="H20" s="374">
        <v>0</v>
      </c>
      <c r="I20" s="374">
        <v>1</v>
      </c>
      <c r="J20" s="374">
        <v>1</v>
      </c>
      <c r="K20" s="22" t="s">
        <v>334</v>
      </c>
      <c r="L20" s="18">
        <f t="shared" si="0"/>
        <v>5</v>
      </c>
      <c r="M20" s="16">
        <f t="shared" si="1"/>
        <v>1.2</v>
      </c>
      <c r="N20" s="16">
        <f t="shared" si="2"/>
        <v>0.8</v>
      </c>
      <c r="O20" s="16">
        <v>0</v>
      </c>
      <c r="P20" s="16">
        <f t="shared" si="3"/>
        <v>7</v>
      </c>
      <c r="Q20" s="33">
        <v>-3.5325000000000095</v>
      </c>
      <c r="R20" s="34">
        <f t="shared" si="4"/>
        <v>3.4674999999999905</v>
      </c>
      <c r="S20" s="35">
        <f t="shared" si="5"/>
        <v>6.25</v>
      </c>
      <c r="T20" s="36">
        <f t="shared" si="6"/>
        <v>-2.7825000000000095</v>
      </c>
      <c r="U20" s="18"/>
      <c r="V20" s="18"/>
      <c r="W20" s="18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223</v>
      </c>
      <c r="C21" s="13">
        <v>784792167</v>
      </c>
      <c r="D21" s="222" t="s">
        <v>434</v>
      </c>
      <c r="E21" s="222"/>
      <c r="F21" s="16">
        <v>4</v>
      </c>
      <c r="G21" s="16">
        <v>0</v>
      </c>
      <c r="H21" s="374">
        <v>0</v>
      </c>
      <c r="I21" s="374">
        <v>0</v>
      </c>
      <c r="J21" s="374">
        <v>0</v>
      </c>
      <c r="K21" s="22" t="s">
        <v>334</v>
      </c>
      <c r="L21" s="18">
        <f t="shared" si="0"/>
        <v>5</v>
      </c>
      <c r="M21" s="16">
        <f t="shared" si="1"/>
        <v>0</v>
      </c>
      <c r="N21" s="16">
        <f t="shared" si="2"/>
        <v>0</v>
      </c>
      <c r="O21" s="16">
        <v>0</v>
      </c>
      <c r="P21" s="16">
        <f t="shared" si="3"/>
        <v>5</v>
      </c>
      <c r="Q21" s="33">
        <v>-1.5749999999999993</v>
      </c>
      <c r="R21" s="34">
        <f t="shared" si="4"/>
        <v>3.4250000000000007</v>
      </c>
      <c r="S21" s="35">
        <f t="shared" si="5"/>
        <v>6.25</v>
      </c>
      <c r="T21" s="36">
        <f t="shared" si="6"/>
        <v>-2.8249999999999993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234</v>
      </c>
      <c r="C22" s="13">
        <v>1333428907</v>
      </c>
      <c r="D22" s="222" t="s">
        <v>455</v>
      </c>
      <c r="E22" s="4"/>
      <c r="F22" s="16">
        <v>3</v>
      </c>
      <c r="G22" s="16">
        <v>1</v>
      </c>
      <c r="H22" s="374">
        <v>0</v>
      </c>
      <c r="I22" s="374">
        <v>0</v>
      </c>
      <c r="J22" s="374">
        <v>0</v>
      </c>
      <c r="K22" s="22" t="s">
        <v>334</v>
      </c>
      <c r="L22" s="18">
        <f t="shared" si="0"/>
        <v>3.5</v>
      </c>
      <c r="M22" s="16">
        <f t="shared" si="1"/>
        <v>1.2</v>
      </c>
      <c r="N22" s="16">
        <f t="shared" si="2"/>
        <v>0</v>
      </c>
      <c r="O22" s="16">
        <v>0</v>
      </c>
      <c r="P22" s="16">
        <f t="shared" si="3"/>
        <v>4.7</v>
      </c>
      <c r="Q22" s="33">
        <v>-1.3999999999999995</v>
      </c>
      <c r="R22" s="34">
        <f t="shared" si="4"/>
        <v>3.3000000000000007</v>
      </c>
      <c r="S22" s="35">
        <f t="shared" si="5"/>
        <v>6.25</v>
      </c>
      <c r="T22" s="36">
        <f t="shared" si="6"/>
        <v>-2.9499999999999993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>
        <v>1</v>
      </c>
      <c r="B23" s="13">
        <v>110</v>
      </c>
      <c r="C23" s="13">
        <v>1968703358</v>
      </c>
      <c r="D23" s="222" t="s">
        <v>361</v>
      </c>
      <c r="E23" s="222" t="s">
        <v>239</v>
      </c>
      <c r="F23" s="16">
        <v>2</v>
      </c>
      <c r="G23" s="16">
        <v>0</v>
      </c>
      <c r="H23" s="374">
        <v>0</v>
      </c>
      <c r="I23" s="374">
        <v>1</v>
      </c>
      <c r="J23" s="374">
        <v>0</v>
      </c>
      <c r="K23" s="23" t="s">
        <v>335</v>
      </c>
      <c r="L23" s="18">
        <f t="shared" si="0"/>
        <v>2</v>
      </c>
      <c r="M23" s="16">
        <f t="shared" si="1"/>
        <v>0</v>
      </c>
      <c r="N23" s="16">
        <f t="shared" si="2"/>
        <v>0.4</v>
      </c>
      <c r="O23" s="16">
        <v>0</v>
      </c>
      <c r="P23" s="16">
        <f t="shared" si="3"/>
        <v>2.4</v>
      </c>
      <c r="Q23" s="33">
        <v>0.79999999999999716</v>
      </c>
      <c r="R23" s="34">
        <f t="shared" si="4"/>
        <v>3.1999999999999971</v>
      </c>
      <c r="S23" s="35">
        <f t="shared" si="5"/>
        <v>2.1875</v>
      </c>
      <c r="T23" s="36">
        <f t="shared" si="6"/>
        <v>1.0124999999999971</v>
      </c>
      <c r="U23" s="18"/>
      <c r="V23" s="18"/>
      <c r="W23" s="33"/>
    </row>
    <row r="24" spans="1:29" s="1" customFormat="1" ht="18.75">
      <c r="A24" s="14">
        <v>1</v>
      </c>
      <c r="B24" s="13">
        <v>209</v>
      </c>
      <c r="C24" s="13">
        <v>1525950050</v>
      </c>
      <c r="D24" s="222" t="s">
        <v>408</v>
      </c>
      <c r="E24" s="222" t="s">
        <v>402</v>
      </c>
      <c r="F24" s="16">
        <v>3</v>
      </c>
      <c r="G24" s="16">
        <v>1</v>
      </c>
      <c r="H24" s="374">
        <v>0</v>
      </c>
      <c r="I24" s="374">
        <v>0</v>
      </c>
      <c r="J24" s="374">
        <v>0</v>
      </c>
      <c r="K24" s="23" t="s">
        <v>335</v>
      </c>
      <c r="L24" s="18">
        <f t="shared" si="0"/>
        <v>3.5</v>
      </c>
      <c r="M24" s="16">
        <f t="shared" si="1"/>
        <v>1.2</v>
      </c>
      <c r="N24" s="16">
        <f t="shared" si="2"/>
        <v>0</v>
      </c>
      <c r="O24" s="16">
        <v>0</v>
      </c>
      <c r="P24" s="16">
        <f t="shared" si="3"/>
        <v>4.7</v>
      </c>
      <c r="Q24" s="33">
        <v>-1.525000000000003</v>
      </c>
      <c r="R24" s="34">
        <f t="shared" si="4"/>
        <v>3.1749999999999972</v>
      </c>
      <c r="S24" s="35">
        <f t="shared" si="5"/>
        <v>2.1875</v>
      </c>
      <c r="T24" s="36">
        <f t="shared" si="6"/>
        <v>0.98749999999999716</v>
      </c>
      <c r="U24" s="4"/>
      <c r="V24" s="4"/>
      <c r="W24" s="4"/>
    </row>
    <row r="25" spans="1:29" s="1" customFormat="1" ht="18.75">
      <c r="A25" s="14">
        <v>1</v>
      </c>
      <c r="B25" s="13">
        <v>156</v>
      </c>
      <c r="C25" s="13">
        <v>1744610165</v>
      </c>
      <c r="D25" s="222" t="s">
        <v>369</v>
      </c>
      <c r="E25" s="222"/>
      <c r="F25" s="16">
        <v>3</v>
      </c>
      <c r="G25" s="16">
        <v>0</v>
      </c>
      <c r="H25" s="374">
        <v>0</v>
      </c>
      <c r="I25" s="374">
        <v>0</v>
      </c>
      <c r="J25" s="374">
        <v>0</v>
      </c>
      <c r="K25" s="23" t="s">
        <v>335</v>
      </c>
      <c r="L25" s="18">
        <f t="shared" si="0"/>
        <v>3.5</v>
      </c>
      <c r="M25" s="16">
        <f t="shared" si="1"/>
        <v>0</v>
      </c>
      <c r="N25" s="16">
        <f t="shared" si="2"/>
        <v>0</v>
      </c>
      <c r="O25" s="16">
        <v>0</v>
      </c>
      <c r="P25" s="16">
        <f t="shared" si="3"/>
        <v>3.5</v>
      </c>
      <c r="Q25" s="33">
        <v>-0.50748387096775271</v>
      </c>
      <c r="R25" s="34">
        <f t="shared" si="4"/>
        <v>2.9925161290322473</v>
      </c>
      <c r="S25" s="35">
        <f t="shared" si="5"/>
        <v>2.1875</v>
      </c>
      <c r="T25" s="36">
        <f t="shared" si="6"/>
        <v>0.80501612903224729</v>
      </c>
      <c r="U25" s="4"/>
      <c r="V25" s="4"/>
      <c r="W25" s="4"/>
    </row>
    <row r="26" spans="1:29" s="1" customFormat="1" ht="18.75" customHeight="1">
      <c r="A26" s="14">
        <v>1</v>
      </c>
      <c r="B26" s="13">
        <v>184</v>
      </c>
      <c r="C26" s="13">
        <v>1814130074</v>
      </c>
      <c r="D26" s="222" t="s">
        <v>375</v>
      </c>
      <c r="E26" s="334"/>
      <c r="F26" s="16">
        <v>4</v>
      </c>
      <c r="G26" s="16">
        <v>1</v>
      </c>
      <c r="H26" s="374">
        <v>0</v>
      </c>
      <c r="I26" s="374">
        <v>0</v>
      </c>
      <c r="J26" s="374">
        <v>1</v>
      </c>
      <c r="K26" s="23" t="s">
        <v>335</v>
      </c>
      <c r="L26" s="18">
        <f t="shared" si="0"/>
        <v>5</v>
      </c>
      <c r="M26" s="16">
        <f t="shared" si="1"/>
        <v>1.2</v>
      </c>
      <c r="N26" s="16">
        <f t="shared" si="2"/>
        <v>0.4</v>
      </c>
      <c r="O26" s="16">
        <v>0</v>
      </c>
      <c r="P26" s="16">
        <f t="shared" si="3"/>
        <v>6.6000000000000005</v>
      </c>
      <c r="Q26" s="33">
        <v>-4.0624999999999982</v>
      </c>
      <c r="R26" s="34">
        <f t="shared" si="4"/>
        <v>2.5375000000000023</v>
      </c>
      <c r="S26" s="35">
        <f t="shared" si="5"/>
        <v>2.1875</v>
      </c>
      <c r="T26" s="36">
        <f t="shared" si="6"/>
        <v>0.35000000000000231</v>
      </c>
      <c r="U26" s="4"/>
      <c r="V26" s="4"/>
      <c r="W26" s="4"/>
    </row>
    <row r="27" spans="1:29" s="1" customFormat="1" ht="18.75">
      <c r="A27" s="14">
        <v>1</v>
      </c>
      <c r="B27" s="14">
        <v>231</v>
      </c>
      <c r="C27" s="13">
        <v>1725915293</v>
      </c>
      <c r="D27" s="222" t="s">
        <v>450</v>
      </c>
      <c r="E27" s="4"/>
      <c r="F27" s="16">
        <v>4</v>
      </c>
      <c r="G27" s="16">
        <v>1</v>
      </c>
      <c r="H27" s="374">
        <v>0</v>
      </c>
      <c r="I27" s="374">
        <v>0</v>
      </c>
      <c r="J27" s="374">
        <v>0</v>
      </c>
      <c r="K27" s="23" t="s">
        <v>335</v>
      </c>
      <c r="L27" s="18">
        <f t="shared" si="0"/>
        <v>5</v>
      </c>
      <c r="M27" s="16">
        <f t="shared" si="1"/>
        <v>1.2</v>
      </c>
      <c r="N27" s="16">
        <f t="shared" si="2"/>
        <v>0</v>
      </c>
      <c r="O27" s="16">
        <v>0</v>
      </c>
      <c r="P27" s="16">
        <f t="shared" si="3"/>
        <v>6.2</v>
      </c>
      <c r="Q27" s="33">
        <v>-3.6999999999999993</v>
      </c>
      <c r="R27" s="34">
        <f t="shared" si="4"/>
        <v>2.5000000000000009</v>
      </c>
      <c r="S27" s="35">
        <f t="shared" si="5"/>
        <v>2.1875</v>
      </c>
      <c r="T27" s="36">
        <f t="shared" si="6"/>
        <v>0.31250000000000089</v>
      </c>
      <c r="U27" s="4"/>
      <c r="V27" s="4"/>
      <c r="W27" s="4"/>
    </row>
    <row r="28" spans="1:29" s="1" customFormat="1" ht="18.75">
      <c r="A28" s="14">
        <v>1</v>
      </c>
      <c r="B28" s="13">
        <v>233</v>
      </c>
      <c r="C28" s="13">
        <v>1963965829</v>
      </c>
      <c r="D28" s="222" t="s">
        <v>452</v>
      </c>
      <c r="E28" s="4"/>
      <c r="F28" s="16">
        <v>4</v>
      </c>
      <c r="G28" s="16">
        <v>1</v>
      </c>
      <c r="H28" s="374">
        <v>0</v>
      </c>
      <c r="I28" s="374">
        <v>0</v>
      </c>
      <c r="J28" s="374">
        <v>0</v>
      </c>
      <c r="K28" s="23" t="s">
        <v>335</v>
      </c>
      <c r="L28" s="18">
        <f t="shared" si="0"/>
        <v>5</v>
      </c>
      <c r="M28" s="16">
        <f t="shared" si="1"/>
        <v>1.2</v>
      </c>
      <c r="N28" s="16">
        <f t="shared" si="2"/>
        <v>0</v>
      </c>
      <c r="O28" s="16">
        <v>0</v>
      </c>
      <c r="P28" s="16">
        <f t="shared" si="3"/>
        <v>6.2</v>
      </c>
      <c r="Q28" s="33">
        <v>-3.8999999999999995</v>
      </c>
      <c r="R28" s="34">
        <f t="shared" si="4"/>
        <v>2.3000000000000007</v>
      </c>
      <c r="S28" s="35">
        <f t="shared" si="5"/>
        <v>2.1875</v>
      </c>
      <c r="T28" s="36">
        <f t="shared" si="6"/>
        <v>0.11250000000000071</v>
      </c>
      <c r="U28" s="4"/>
      <c r="V28" s="4"/>
      <c r="W28" s="4"/>
    </row>
    <row r="29" spans="1:29" s="2" customFormat="1" ht="18.75">
      <c r="A29" s="14">
        <v>1</v>
      </c>
      <c r="B29" s="14">
        <v>10</v>
      </c>
      <c r="C29" s="13">
        <v>2108977014</v>
      </c>
      <c r="D29" s="222" t="s">
        <v>353</v>
      </c>
      <c r="E29" s="222" t="s">
        <v>49</v>
      </c>
      <c r="F29" s="16">
        <v>4</v>
      </c>
      <c r="G29" s="16">
        <v>1</v>
      </c>
      <c r="H29" s="374">
        <v>0</v>
      </c>
      <c r="I29" s="374">
        <v>0</v>
      </c>
      <c r="J29" s="374">
        <v>1</v>
      </c>
      <c r="K29" s="23" t="s">
        <v>335</v>
      </c>
      <c r="L29" s="18">
        <f t="shared" si="0"/>
        <v>5</v>
      </c>
      <c r="M29" s="16">
        <f t="shared" si="1"/>
        <v>1.2</v>
      </c>
      <c r="N29" s="16">
        <f t="shared" si="2"/>
        <v>0.4</v>
      </c>
      <c r="O29" s="16">
        <v>0</v>
      </c>
      <c r="P29" s="16">
        <f t="shared" si="3"/>
        <v>6.6000000000000005</v>
      </c>
      <c r="Q29" s="33">
        <v>-4.3500000000000059</v>
      </c>
      <c r="R29" s="34">
        <f t="shared" si="4"/>
        <v>2.2499999999999947</v>
      </c>
      <c r="S29" s="35">
        <f t="shared" si="5"/>
        <v>2.1875</v>
      </c>
      <c r="T29" s="36">
        <f t="shared" si="6"/>
        <v>6.2499999999994671E-2</v>
      </c>
      <c r="U29" s="18"/>
      <c r="V29" s="18"/>
      <c r="W29" s="18"/>
      <c r="X29" s="1"/>
      <c r="Y29" s="1"/>
      <c r="Z29" s="1"/>
      <c r="AA29" s="1"/>
      <c r="AB29" s="1"/>
      <c r="AC29" s="1"/>
    </row>
    <row r="30" spans="1:29" s="2" customFormat="1" ht="20.25">
      <c r="A30" s="14">
        <v>1</v>
      </c>
      <c r="B30" s="13">
        <v>213</v>
      </c>
      <c r="C30" s="13">
        <v>311361673</v>
      </c>
      <c r="D30" s="222" t="s">
        <v>349</v>
      </c>
      <c r="F30" s="16">
        <v>4</v>
      </c>
      <c r="G30" s="16">
        <v>1</v>
      </c>
      <c r="H30" s="374">
        <v>0</v>
      </c>
      <c r="I30" s="374">
        <v>0</v>
      </c>
      <c r="J30" s="374">
        <v>0</v>
      </c>
      <c r="K30" s="23" t="s">
        <v>335</v>
      </c>
      <c r="L30" s="18">
        <f t="shared" si="0"/>
        <v>5</v>
      </c>
      <c r="M30" s="16">
        <f t="shared" si="1"/>
        <v>1.2</v>
      </c>
      <c r="N30" s="16">
        <f t="shared" si="2"/>
        <v>0</v>
      </c>
      <c r="O30" s="16">
        <v>0</v>
      </c>
      <c r="P30" s="16">
        <f t="shared" si="3"/>
        <v>6.2</v>
      </c>
      <c r="Q30" s="33">
        <v>-4.2125000000000075</v>
      </c>
      <c r="R30" s="34">
        <f t="shared" si="4"/>
        <v>1.9874999999999927</v>
      </c>
      <c r="S30" s="35">
        <f t="shared" si="5"/>
        <v>2.1875</v>
      </c>
      <c r="T30" s="36">
        <f t="shared" si="6"/>
        <v>-0.20000000000000728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128</v>
      </c>
      <c r="C31" s="13">
        <v>1214614935</v>
      </c>
      <c r="D31" s="222" t="s">
        <v>365</v>
      </c>
      <c r="E31" s="336" t="s">
        <v>257</v>
      </c>
      <c r="F31" s="16">
        <v>4</v>
      </c>
      <c r="G31" s="16">
        <v>1</v>
      </c>
      <c r="H31" s="374">
        <v>0</v>
      </c>
      <c r="I31" s="374">
        <v>1</v>
      </c>
      <c r="J31" s="374">
        <v>1</v>
      </c>
      <c r="K31" s="23" t="s">
        <v>335</v>
      </c>
      <c r="L31" s="18">
        <f t="shared" si="0"/>
        <v>5</v>
      </c>
      <c r="M31" s="16">
        <f t="shared" si="1"/>
        <v>1.2</v>
      </c>
      <c r="N31" s="16">
        <f t="shared" si="2"/>
        <v>0.8</v>
      </c>
      <c r="O31" s="16">
        <v>0</v>
      </c>
      <c r="P31" s="16">
        <f t="shared" si="3"/>
        <v>7</v>
      </c>
      <c r="Q31" s="33">
        <v>-5.0505000000000067</v>
      </c>
      <c r="R31" s="34">
        <f t="shared" si="4"/>
        <v>1.9494999999999933</v>
      </c>
      <c r="S31" s="35">
        <f t="shared" si="5"/>
        <v>2.1875</v>
      </c>
      <c r="T31" s="36">
        <f t="shared" si="6"/>
        <v>-0.23800000000000665</v>
      </c>
      <c r="U31" s="18"/>
      <c r="V31" s="18"/>
      <c r="W31" s="47"/>
      <c r="X31" s="1"/>
      <c r="Y31" s="1"/>
      <c r="Z31" s="1"/>
      <c r="AA31" s="1"/>
      <c r="AB31" s="1"/>
      <c r="AC31" s="1"/>
    </row>
    <row r="32" spans="1:29" s="2" customFormat="1" ht="20.25">
      <c r="A32" s="14">
        <v>1</v>
      </c>
      <c r="B32" s="13">
        <v>229</v>
      </c>
      <c r="C32" s="13">
        <v>1598972736</v>
      </c>
      <c r="D32" s="222" t="s">
        <v>448</v>
      </c>
      <c r="E32" s="222"/>
      <c r="F32" s="16">
        <v>2</v>
      </c>
      <c r="G32" s="16">
        <v>1</v>
      </c>
      <c r="H32" s="374">
        <v>0</v>
      </c>
      <c r="I32" s="374">
        <v>0</v>
      </c>
      <c r="J32" s="374">
        <v>0</v>
      </c>
      <c r="K32" s="23" t="s">
        <v>335</v>
      </c>
      <c r="L32" s="18">
        <f t="shared" si="0"/>
        <v>2</v>
      </c>
      <c r="M32" s="16">
        <f t="shared" si="1"/>
        <v>1.2</v>
      </c>
      <c r="N32" s="16">
        <f t="shared" si="2"/>
        <v>0</v>
      </c>
      <c r="O32" s="16">
        <v>0</v>
      </c>
      <c r="P32" s="16">
        <f t="shared" si="3"/>
        <v>3.2</v>
      </c>
      <c r="Q32" s="33">
        <v>-1.6029104477611993</v>
      </c>
      <c r="R32" s="34">
        <f t="shared" si="4"/>
        <v>1.5970895522388009</v>
      </c>
      <c r="S32" s="35">
        <f t="shared" si="5"/>
        <v>2.1875</v>
      </c>
      <c r="T32" s="36">
        <f t="shared" si="6"/>
        <v>-0.59041044776119911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216</v>
      </c>
      <c r="C33" s="13">
        <v>395700385</v>
      </c>
      <c r="D33" s="222" t="s">
        <v>419</v>
      </c>
      <c r="F33" s="16">
        <v>1</v>
      </c>
      <c r="G33" s="16">
        <v>1</v>
      </c>
      <c r="H33" s="374">
        <v>0</v>
      </c>
      <c r="I33" s="374">
        <v>0</v>
      </c>
      <c r="J33" s="374">
        <v>0</v>
      </c>
      <c r="K33" s="23" t="s">
        <v>335</v>
      </c>
      <c r="L33" s="18">
        <f t="shared" si="0"/>
        <v>1</v>
      </c>
      <c r="M33" s="16">
        <f t="shared" si="1"/>
        <v>1.2</v>
      </c>
      <c r="N33" s="16">
        <f t="shared" si="2"/>
        <v>0</v>
      </c>
      <c r="O33" s="16">
        <v>0</v>
      </c>
      <c r="P33" s="16">
        <f t="shared" si="3"/>
        <v>2.2000000000000002</v>
      </c>
      <c r="Q33" s="33">
        <v>-0.69354838709677846</v>
      </c>
      <c r="R33" s="34">
        <f t="shared" si="4"/>
        <v>1.5064516129032217</v>
      </c>
      <c r="S33" s="35">
        <f t="shared" si="5"/>
        <v>2.1875</v>
      </c>
      <c r="T33" s="36">
        <f t="shared" si="6"/>
        <v>-0.68104838709677828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20.25">
      <c r="A34" s="14">
        <v>1</v>
      </c>
      <c r="B34" s="14">
        <v>49</v>
      </c>
      <c r="C34" s="13">
        <v>311361673</v>
      </c>
      <c r="D34" s="223" t="s">
        <v>442</v>
      </c>
      <c r="E34" s="336" t="s">
        <v>95</v>
      </c>
      <c r="F34" s="16">
        <v>4</v>
      </c>
      <c r="G34" s="16">
        <v>1</v>
      </c>
      <c r="H34" s="374">
        <v>0</v>
      </c>
      <c r="I34" s="374">
        <v>1</v>
      </c>
      <c r="J34" s="374">
        <v>1</v>
      </c>
      <c r="K34" s="23" t="s">
        <v>335</v>
      </c>
      <c r="L34" s="18">
        <f t="shared" si="0"/>
        <v>5</v>
      </c>
      <c r="M34" s="16">
        <f>IF(G34&gt;0,1,0)*$Y$14</f>
        <v>1.2</v>
      </c>
      <c r="N34" s="16">
        <f t="shared" si="2"/>
        <v>0.8</v>
      </c>
      <c r="O34" s="16">
        <v>0</v>
      </c>
      <c r="P34" s="16">
        <f t="shared" si="3"/>
        <v>7</v>
      </c>
      <c r="Q34" s="33">
        <v>-5.5749999999999993</v>
      </c>
      <c r="R34" s="34">
        <f t="shared" si="4"/>
        <v>1.4250000000000007</v>
      </c>
      <c r="S34" s="35">
        <f t="shared" si="5"/>
        <v>2.1875</v>
      </c>
      <c r="T34" s="36">
        <f t="shared" si="6"/>
        <v>-0.76249999999999929</v>
      </c>
      <c r="U34" s="18"/>
      <c r="V34" s="18"/>
      <c r="W34" s="18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207</v>
      </c>
      <c r="C35" s="13">
        <v>721273803</v>
      </c>
      <c r="D35" s="226" t="s">
        <v>399</v>
      </c>
      <c r="E35" s="334"/>
      <c r="F35" s="16">
        <v>0</v>
      </c>
      <c r="G35" s="16">
        <v>0</v>
      </c>
      <c r="H35" s="374">
        <v>0</v>
      </c>
      <c r="I35" s="374">
        <v>0</v>
      </c>
      <c r="J35" s="374">
        <v>0</v>
      </c>
      <c r="K35" s="57" t="s">
        <v>187</v>
      </c>
      <c r="L35" s="18">
        <f t="shared" si="0"/>
        <v>0</v>
      </c>
      <c r="M35" s="16">
        <f t="shared" ref="M35:M66" si="7">G35*$Y$14</f>
        <v>0</v>
      </c>
      <c r="N35" s="16">
        <f t="shared" si="2"/>
        <v>0</v>
      </c>
      <c r="O35" s="16">
        <v>0</v>
      </c>
      <c r="P35" s="16">
        <f t="shared" si="3"/>
        <v>0</v>
      </c>
      <c r="Q35" s="33">
        <v>1.425</v>
      </c>
      <c r="R35" s="34">
        <f t="shared" si="4"/>
        <v>1.425</v>
      </c>
      <c r="S35" s="35">
        <f t="shared" si="5"/>
        <v>0</v>
      </c>
      <c r="T35" s="36">
        <f t="shared" si="6"/>
        <v>1.425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>
        <v>1</v>
      </c>
      <c r="B36" s="13">
        <v>178</v>
      </c>
      <c r="C36" s="13">
        <v>1059185275</v>
      </c>
      <c r="D36" s="222" t="s">
        <v>372</v>
      </c>
      <c r="E36" s="334"/>
      <c r="F36" s="16">
        <v>4</v>
      </c>
      <c r="G36" s="16">
        <v>1</v>
      </c>
      <c r="H36" s="374">
        <v>0</v>
      </c>
      <c r="I36" s="374">
        <v>1</v>
      </c>
      <c r="J36" s="374">
        <v>1</v>
      </c>
      <c r="K36" s="23" t="s">
        <v>335</v>
      </c>
      <c r="L36" s="18">
        <f t="shared" si="0"/>
        <v>5</v>
      </c>
      <c r="M36" s="16">
        <f t="shared" si="7"/>
        <v>1.2</v>
      </c>
      <c r="N36" s="16">
        <f t="shared" si="2"/>
        <v>0.8</v>
      </c>
      <c r="O36" s="16">
        <v>0</v>
      </c>
      <c r="P36" s="16">
        <f t="shared" si="3"/>
        <v>7</v>
      </c>
      <c r="Q36" s="33">
        <v>-5.6500000000000057</v>
      </c>
      <c r="R36" s="34">
        <f t="shared" si="4"/>
        <v>1.3499999999999943</v>
      </c>
      <c r="S36" s="35">
        <f t="shared" si="5"/>
        <v>2.1875</v>
      </c>
      <c r="T36" s="36">
        <f t="shared" si="6"/>
        <v>-0.83750000000000568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>
        <v>1</v>
      </c>
      <c r="B37" s="13">
        <v>200</v>
      </c>
      <c r="C37" s="13">
        <v>967589156</v>
      </c>
      <c r="D37" s="222" t="s">
        <v>390</v>
      </c>
      <c r="E37" s="334"/>
      <c r="F37" s="16">
        <v>2</v>
      </c>
      <c r="G37" s="16">
        <v>1</v>
      </c>
      <c r="H37" s="374">
        <v>0</v>
      </c>
      <c r="I37" s="374">
        <v>0</v>
      </c>
      <c r="J37" s="374">
        <v>0</v>
      </c>
      <c r="K37" s="23" t="s">
        <v>335</v>
      </c>
      <c r="L37" s="18">
        <f t="shared" ref="L37:L68" si="8">F37+IF(F37&gt;2,(F37-2)*0.5,0)</f>
        <v>2</v>
      </c>
      <c r="M37" s="16">
        <f t="shared" si="7"/>
        <v>1.2</v>
      </c>
      <c r="N37" s="16">
        <f t="shared" ref="N37:N68" si="9">SUM(H37:J37)*$Y$18</f>
        <v>0</v>
      </c>
      <c r="O37" s="16">
        <v>0</v>
      </c>
      <c r="P37" s="16">
        <f t="shared" ref="P37:P68" si="10">SUM(M37+L37+O37+N37)</f>
        <v>3.2</v>
      </c>
      <c r="Q37" s="33">
        <v>-2.1249999999999991</v>
      </c>
      <c r="R37" s="34">
        <f t="shared" ref="R37:R68" si="11">P37+Q37</f>
        <v>1.0750000000000011</v>
      </c>
      <c r="S37" s="35">
        <f t="shared" ref="S37:S68" si="12">VLOOKUP(K37,$X$3:$Y$10,2,FALSE)</f>
        <v>2.1875</v>
      </c>
      <c r="T37" s="36">
        <f t="shared" ref="T37:T68" si="13">R37-S37</f>
        <v>-1.1124999999999989</v>
      </c>
      <c r="U37" s="4"/>
      <c r="V37" s="4"/>
      <c r="W37" s="4"/>
    </row>
    <row r="38" spans="1:29" s="2" customFormat="1" ht="18.75">
      <c r="A38" s="14">
        <v>1</v>
      </c>
      <c r="B38" s="13">
        <v>193</v>
      </c>
      <c r="C38" s="13">
        <v>2125731287</v>
      </c>
      <c r="D38" s="222" t="s">
        <v>384</v>
      </c>
      <c r="E38" s="334"/>
      <c r="F38" s="16">
        <v>4</v>
      </c>
      <c r="G38" s="16">
        <v>1</v>
      </c>
      <c r="H38" s="374">
        <v>0</v>
      </c>
      <c r="I38" s="374">
        <v>0</v>
      </c>
      <c r="J38" s="374">
        <v>0</v>
      </c>
      <c r="K38" s="23" t="s">
        <v>335</v>
      </c>
      <c r="L38" s="18">
        <f t="shared" si="8"/>
        <v>5</v>
      </c>
      <c r="M38" s="16">
        <f t="shared" si="7"/>
        <v>1.2</v>
      </c>
      <c r="N38" s="16">
        <f t="shared" si="9"/>
        <v>0</v>
      </c>
      <c r="O38" s="16">
        <v>0</v>
      </c>
      <c r="P38" s="16">
        <f t="shared" si="10"/>
        <v>6.2</v>
      </c>
      <c r="Q38" s="33">
        <v>-5.2375000000000025</v>
      </c>
      <c r="R38" s="34">
        <f t="shared" si="11"/>
        <v>0.96249999999999769</v>
      </c>
      <c r="S38" s="35">
        <f t="shared" si="12"/>
        <v>2.1875</v>
      </c>
      <c r="T38" s="36">
        <f t="shared" si="13"/>
        <v>-1.2250000000000023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189</v>
      </c>
      <c r="C39" s="13">
        <v>522812489</v>
      </c>
      <c r="D39" s="222" t="s">
        <v>380</v>
      </c>
      <c r="E39" s="334"/>
      <c r="F39" s="16">
        <v>4</v>
      </c>
      <c r="G39" s="16">
        <v>1</v>
      </c>
      <c r="H39" s="374">
        <v>0</v>
      </c>
      <c r="I39" s="374">
        <v>0</v>
      </c>
      <c r="J39" s="374">
        <v>0</v>
      </c>
      <c r="K39" s="23" t="s">
        <v>335</v>
      </c>
      <c r="L39" s="18">
        <f t="shared" si="8"/>
        <v>5</v>
      </c>
      <c r="M39" s="16">
        <f t="shared" si="7"/>
        <v>1.2</v>
      </c>
      <c r="N39" s="16">
        <f t="shared" si="9"/>
        <v>0</v>
      </c>
      <c r="O39" s="16">
        <v>0</v>
      </c>
      <c r="P39" s="16">
        <f t="shared" si="10"/>
        <v>6.2</v>
      </c>
      <c r="Q39" s="33">
        <v>-5.2999999999999954</v>
      </c>
      <c r="R39" s="34">
        <f t="shared" si="11"/>
        <v>0.9000000000000048</v>
      </c>
      <c r="S39" s="35">
        <f t="shared" si="12"/>
        <v>2.1875</v>
      </c>
      <c r="T39" s="36">
        <f t="shared" si="13"/>
        <v>-1.2874999999999952</v>
      </c>
      <c r="U39" s="4"/>
      <c r="V39" s="4"/>
      <c r="W39" s="4"/>
    </row>
    <row r="40" spans="1:29" ht="18.75">
      <c r="A40" s="14">
        <v>1</v>
      </c>
      <c r="B40" s="13">
        <v>232</v>
      </c>
      <c r="C40" s="13">
        <v>1088909927</v>
      </c>
      <c r="D40" s="222" t="s">
        <v>451</v>
      </c>
      <c r="E40" s="37"/>
      <c r="F40" s="16">
        <v>2</v>
      </c>
      <c r="G40" s="16">
        <v>0</v>
      </c>
      <c r="H40" s="374">
        <v>0</v>
      </c>
      <c r="I40" s="374">
        <v>0</v>
      </c>
      <c r="J40" s="374">
        <v>0</v>
      </c>
      <c r="K40" s="23" t="s">
        <v>335</v>
      </c>
      <c r="L40" s="18">
        <f t="shared" si="8"/>
        <v>2</v>
      </c>
      <c r="M40" s="16">
        <f t="shared" si="7"/>
        <v>0</v>
      </c>
      <c r="N40" s="16">
        <f t="shared" si="9"/>
        <v>0</v>
      </c>
      <c r="O40" s="16">
        <v>0</v>
      </c>
      <c r="P40" s="16">
        <f t="shared" si="10"/>
        <v>2</v>
      </c>
      <c r="Q40" s="33">
        <v>-1.1999999999999993</v>
      </c>
      <c r="R40" s="34">
        <f t="shared" si="11"/>
        <v>0.80000000000000071</v>
      </c>
      <c r="S40" s="35">
        <f t="shared" si="12"/>
        <v>2.1875</v>
      </c>
      <c r="T40" s="36">
        <f t="shared" si="13"/>
        <v>-1.3874999999999993</v>
      </c>
      <c r="U40" s="4"/>
      <c r="V40" s="4"/>
      <c r="W40" s="4"/>
    </row>
    <row r="41" spans="1:29" ht="18.75">
      <c r="A41" s="14">
        <v>1</v>
      </c>
      <c r="B41" s="13">
        <v>174</v>
      </c>
      <c r="C41" s="13">
        <v>775720958</v>
      </c>
      <c r="D41" s="222" t="s">
        <v>397</v>
      </c>
      <c r="E41" s="222" t="s">
        <v>327</v>
      </c>
      <c r="F41" s="16">
        <v>3</v>
      </c>
      <c r="G41" s="16">
        <v>1</v>
      </c>
      <c r="H41" s="374">
        <v>0</v>
      </c>
      <c r="I41" s="374">
        <v>0</v>
      </c>
      <c r="J41" s="374">
        <v>0</v>
      </c>
      <c r="K41" s="23" t="s">
        <v>335</v>
      </c>
      <c r="L41" s="18">
        <f t="shared" si="8"/>
        <v>3.5</v>
      </c>
      <c r="M41" s="16">
        <f t="shared" si="7"/>
        <v>1.2</v>
      </c>
      <c r="N41" s="16">
        <f t="shared" si="9"/>
        <v>0</v>
      </c>
      <c r="O41" s="16">
        <v>0</v>
      </c>
      <c r="P41" s="16">
        <f t="shared" si="10"/>
        <v>4.7</v>
      </c>
      <c r="Q41" s="33">
        <v>-3.9875000000000096</v>
      </c>
      <c r="R41" s="34">
        <f t="shared" si="11"/>
        <v>0.71249999999999059</v>
      </c>
      <c r="S41" s="35">
        <f t="shared" si="12"/>
        <v>2.1875</v>
      </c>
      <c r="T41" s="36">
        <f t="shared" si="13"/>
        <v>-1.4750000000000094</v>
      </c>
      <c r="U41" s="4"/>
      <c r="V41" s="4"/>
      <c r="W41" s="4"/>
    </row>
    <row r="42" spans="1:29" ht="18.75">
      <c r="A42" s="14">
        <v>1</v>
      </c>
      <c r="B42" s="13">
        <v>183</v>
      </c>
      <c r="C42" s="13">
        <v>1250030371</v>
      </c>
      <c r="D42" s="222" t="s">
        <v>411</v>
      </c>
      <c r="E42" s="222" t="s">
        <v>406</v>
      </c>
      <c r="F42" s="16">
        <v>4</v>
      </c>
      <c r="G42" s="16">
        <v>1</v>
      </c>
      <c r="H42" s="374">
        <v>0</v>
      </c>
      <c r="I42" s="374">
        <v>0</v>
      </c>
      <c r="J42" s="374">
        <v>0</v>
      </c>
      <c r="K42" s="23" t="s">
        <v>335</v>
      </c>
      <c r="L42" s="18">
        <f t="shared" si="8"/>
        <v>5</v>
      </c>
      <c r="M42" s="16">
        <f t="shared" si="7"/>
        <v>1.2</v>
      </c>
      <c r="N42" s="16">
        <f t="shared" si="9"/>
        <v>0</v>
      </c>
      <c r="O42" s="16">
        <v>0</v>
      </c>
      <c r="P42" s="16">
        <f t="shared" si="10"/>
        <v>6.2</v>
      </c>
      <c r="Q42" s="33">
        <v>-5.5749999999999975</v>
      </c>
      <c r="R42" s="34">
        <f t="shared" si="11"/>
        <v>0.62500000000000266</v>
      </c>
      <c r="S42" s="35">
        <f t="shared" si="12"/>
        <v>2.1875</v>
      </c>
      <c r="T42" s="36">
        <f t="shared" si="13"/>
        <v>-1.5624999999999973</v>
      </c>
      <c r="U42" s="4"/>
      <c r="V42" s="4"/>
      <c r="W42" s="4"/>
    </row>
    <row r="43" spans="1:29" ht="18.75">
      <c r="A43" s="14">
        <v>1</v>
      </c>
      <c r="B43" s="13">
        <v>222</v>
      </c>
      <c r="C43" s="13">
        <v>1945277617</v>
      </c>
      <c r="D43" s="222" t="s">
        <v>432</v>
      </c>
      <c r="E43" s="222"/>
      <c r="F43" s="16">
        <v>3</v>
      </c>
      <c r="G43" s="16">
        <v>1</v>
      </c>
      <c r="H43" s="374">
        <v>0</v>
      </c>
      <c r="I43" s="374">
        <v>0</v>
      </c>
      <c r="J43" s="374">
        <v>0</v>
      </c>
      <c r="K43" s="23" t="s">
        <v>335</v>
      </c>
      <c r="L43" s="18">
        <f t="shared" si="8"/>
        <v>3.5</v>
      </c>
      <c r="M43" s="16">
        <f t="shared" si="7"/>
        <v>1.2</v>
      </c>
      <c r="N43" s="16">
        <f t="shared" si="9"/>
        <v>0</v>
      </c>
      <c r="O43" s="16">
        <v>0</v>
      </c>
      <c r="P43" s="16">
        <f t="shared" si="10"/>
        <v>4.7</v>
      </c>
      <c r="Q43" s="33">
        <v>-4.0872723502304256</v>
      </c>
      <c r="R43" s="34">
        <f t="shared" si="11"/>
        <v>0.61272764976957461</v>
      </c>
      <c r="S43" s="35">
        <f t="shared" si="12"/>
        <v>2.1875</v>
      </c>
      <c r="T43" s="36">
        <f t="shared" si="13"/>
        <v>-1.5747723502304254</v>
      </c>
      <c r="U43" s="4"/>
      <c r="V43" s="4"/>
      <c r="W43" s="4"/>
    </row>
    <row r="44" spans="1:29" ht="20.25">
      <c r="A44" s="14">
        <v>1</v>
      </c>
      <c r="B44" s="13">
        <v>221</v>
      </c>
      <c r="C44" s="13">
        <v>790956883</v>
      </c>
      <c r="D44" s="222" t="s">
        <v>431</v>
      </c>
      <c r="E44" s="222" t="s">
        <v>428</v>
      </c>
      <c r="F44" s="16">
        <v>4</v>
      </c>
      <c r="G44" s="16">
        <v>1</v>
      </c>
      <c r="H44" s="374">
        <v>0</v>
      </c>
      <c r="I44" s="374">
        <v>0</v>
      </c>
      <c r="J44" s="374">
        <v>0</v>
      </c>
      <c r="K44" s="23" t="s">
        <v>335</v>
      </c>
      <c r="L44" s="18">
        <f t="shared" si="8"/>
        <v>5</v>
      </c>
      <c r="M44" s="16">
        <f t="shared" si="7"/>
        <v>1.2</v>
      </c>
      <c r="N44" s="16">
        <f t="shared" si="9"/>
        <v>0</v>
      </c>
      <c r="O44" s="16">
        <v>0</v>
      </c>
      <c r="P44" s="16">
        <f t="shared" si="10"/>
        <v>6.2</v>
      </c>
      <c r="Q44" s="33">
        <v>-5.5875000000000004</v>
      </c>
      <c r="R44" s="34">
        <f t="shared" si="11"/>
        <v>0.61249999999999982</v>
      </c>
      <c r="S44" s="35">
        <f t="shared" si="12"/>
        <v>2.1875</v>
      </c>
      <c r="T44" s="36">
        <f t="shared" si="13"/>
        <v>-1.5750000000000002</v>
      </c>
      <c r="U44" s="4"/>
      <c r="V44" s="4"/>
      <c r="W44" s="4"/>
    </row>
    <row r="45" spans="1:29" ht="18.75">
      <c r="A45" s="14">
        <v>1</v>
      </c>
      <c r="B45" s="13">
        <v>185</v>
      </c>
      <c r="C45" s="13">
        <v>30705222</v>
      </c>
      <c r="D45" s="222" t="s">
        <v>376</v>
      </c>
      <c r="E45" s="334"/>
      <c r="F45" s="16">
        <v>3</v>
      </c>
      <c r="G45" s="16">
        <v>1</v>
      </c>
      <c r="H45" s="374">
        <v>0</v>
      </c>
      <c r="I45" s="374">
        <v>1</v>
      </c>
      <c r="J45" s="374">
        <v>0</v>
      </c>
      <c r="K45" s="23" t="s">
        <v>335</v>
      </c>
      <c r="L45" s="18">
        <f t="shared" si="8"/>
        <v>3.5</v>
      </c>
      <c r="M45" s="16">
        <f t="shared" si="7"/>
        <v>1.2</v>
      </c>
      <c r="N45" s="16">
        <f t="shared" si="9"/>
        <v>0.4</v>
      </c>
      <c r="O45" s="16">
        <v>0</v>
      </c>
      <c r="P45" s="16">
        <f t="shared" si="10"/>
        <v>5.1000000000000005</v>
      </c>
      <c r="Q45" s="33">
        <v>-4.5500000000000016</v>
      </c>
      <c r="R45" s="34">
        <f t="shared" si="11"/>
        <v>0.54999999999999893</v>
      </c>
      <c r="S45" s="35">
        <f t="shared" si="12"/>
        <v>2.1875</v>
      </c>
      <c r="T45" s="36">
        <f t="shared" si="13"/>
        <v>-1.6375000000000011</v>
      </c>
      <c r="U45" s="4"/>
      <c r="V45" s="4"/>
      <c r="W45" s="4"/>
    </row>
    <row r="46" spans="1:29" ht="18.75">
      <c r="A46" s="14">
        <v>1</v>
      </c>
      <c r="B46" s="14">
        <v>92</v>
      </c>
      <c r="C46" s="13">
        <v>1367873925</v>
      </c>
      <c r="D46" s="222" t="s">
        <v>398</v>
      </c>
      <c r="E46" s="222" t="s">
        <v>191</v>
      </c>
      <c r="F46" s="16">
        <v>4</v>
      </c>
      <c r="G46" s="16">
        <v>1</v>
      </c>
      <c r="H46" s="374">
        <v>0</v>
      </c>
      <c r="I46" s="374">
        <v>0</v>
      </c>
      <c r="J46" s="374">
        <v>0</v>
      </c>
      <c r="K46" s="23" t="s">
        <v>335</v>
      </c>
      <c r="L46" s="18">
        <f t="shared" si="8"/>
        <v>5</v>
      </c>
      <c r="M46" s="16">
        <f t="shared" si="7"/>
        <v>1.2</v>
      </c>
      <c r="N46" s="16">
        <f t="shared" si="9"/>
        <v>0</v>
      </c>
      <c r="O46" s="16">
        <v>0</v>
      </c>
      <c r="P46" s="16">
        <f t="shared" si="10"/>
        <v>6.2</v>
      </c>
      <c r="Q46" s="33">
        <v>-5.6749999999999989</v>
      </c>
      <c r="R46" s="34">
        <f t="shared" si="11"/>
        <v>0.52500000000000124</v>
      </c>
      <c r="S46" s="35">
        <f t="shared" si="12"/>
        <v>2.1875</v>
      </c>
      <c r="T46" s="36">
        <f t="shared" si="13"/>
        <v>-1.6624999999999988</v>
      </c>
      <c r="U46" s="18"/>
      <c r="V46" s="18"/>
      <c r="W46" s="47"/>
    </row>
    <row r="47" spans="1:29" ht="18.75">
      <c r="A47" s="14">
        <v>1</v>
      </c>
      <c r="B47" s="13">
        <v>198</v>
      </c>
      <c r="C47" s="13">
        <v>723448640</v>
      </c>
      <c r="D47" s="222" t="s">
        <v>389</v>
      </c>
      <c r="E47" s="334"/>
      <c r="F47" s="16">
        <v>3</v>
      </c>
      <c r="G47" s="16">
        <v>1</v>
      </c>
      <c r="H47" s="374">
        <v>0</v>
      </c>
      <c r="I47" s="374">
        <v>0</v>
      </c>
      <c r="J47" s="374">
        <v>0</v>
      </c>
      <c r="K47" s="23" t="s">
        <v>335</v>
      </c>
      <c r="L47" s="18">
        <f t="shared" si="8"/>
        <v>3.5</v>
      </c>
      <c r="M47" s="16">
        <f t="shared" si="7"/>
        <v>1.2</v>
      </c>
      <c r="N47" s="16">
        <f t="shared" si="9"/>
        <v>0</v>
      </c>
      <c r="O47" s="16">
        <v>0</v>
      </c>
      <c r="P47" s="16">
        <f t="shared" si="10"/>
        <v>4.7</v>
      </c>
      <c r="Q47" s="33">
        <v>-4.7875000000000068</v>
      </c>
      <c r="R47" s="34">
        <f t="shared" si="11"/>
        <v>-8.7500000000006573E-2</v>
      </c>
      <c r="S47" s="35">
        <f t="shared" si="12"/>
        <v>2.1875</v>
      </c>
      <c r="T47" s="36">
        <f t="shared" si="13"/>
        <v>-2.2750000000000066</v>
      </c>
      <c r="U47" s="4"/>
      <c r="V47" s="4"/>
      <c r="W47" s="4"/>
    </row>
    <row r="48" spans="1:29" ht="18.75">
      <c r="A48" s="14">
        <v>1</v>
      </c>
      <c r="B48" s="13">
        <v>187</v>
      </c>
      <c r="C48" s="13">
        <v>1241038267</v>
      </c>
      <c r="D48" s="222" t="s">
        <v>378</v>
      </c>
      <c r="E48" s="334"/>
      <c r="F48" s="16">
        <v>0</v>
      </c>
      <c r="G48" s="16">
        <v>1</v>
      </c>
      <c r="H48" s="374">
        <v>0</v>
      </c>
      <c r="I48" s="374">
        <v>0</v>
      </c>
      <c r="J48" s="374">
        <v>0</v>
      </c>
      <c r="K48" s="57" t="s">
        <v>187</v>
      </c>
      <c r="L48" s="18">
        <f t="shared" si="8"/>
        <v>0</v>
      </c>
      <c r="M48" s="16">
        <f t="shared" si="7"/>
        <v>1.2</v>
      </c>
      <c r="N48" s="16">
        <f t="shared" si="9"/>
        <v>0</v>
      </c>
      <c r="O48" s="16">
        <v>0</v>
      </c>
      <c r="P48" s="16">
        <f t="shared" si="10"/>
        <v>1.2</v>
      </c>
      <c r="Q48" s="33">
        <v>-1.4125000000000059</v>
      </c>
      <c r="R48" s="34">
        <f t="shared" si="11"/>
        <v>-0.21250000000000591</v>
      </c>
      <c r="S48" s="35">
        <f t="shared" si="12"/>
        <v>0</v>
      </c>
      <c r="T48" s="36">
        <f t="shared" si="13"/>
        <v>-0.21250000000000591</v>
      </c>
    </row>
    <row r="49" spans="1:23" ht="18.75">
      <c r="A49" s="14">
        <v>1</v>
      </c>
      <c r="B49" s="13">
        <v>217</v>
      </c>
      <c r="C49" s="13">
        <v>331155825</v>
      </c>
      <c r="D49" s="295" t="s">
        <v>420</v>
      </c>
      <c r="E49" s="2"/>
      <c r="F49" s="16">
        <v>4</v>
      </c>
      <c r="G49" s="16">
        <v>1</v>
      </c>
      <c r="H49" s="374">
        <v>0</v>
      </c>
      <c r="I49" s="374">
        <v>0</v>
      </c>
      <c r="J49" s="374">
        <v>0</v>
      </c>
      <c r="K49" s="23" t="s">
        <v>335</v>
      </c>
      <c r="L49" s="18">
        <f t="shared" si="8"/>
        <v>5</v>
      </c>
      <c r="M49" s="16">
        <f t="shared" si="7"/>
        <v>1.2</v>
      </c>
      <c r="N49" s="16">
        <f t="shared" si="9"/>
        <v>0</v>
      </c>
      <c r="O49" s="16">
        <v>0</v>
      </c>
      <c r="P49" s="16">
        <f t="shared" si="10"/>
        <v>6.2</v>
      </c>
      <c r="Q49" s="33">
        <v>-6.5249999999999986</v>
      </c>
      <c r="R49" s="34">
        <f t="shared" si="11"/>
        <v>-0.3249999999999984</v>
      </c>
      <c r="S49" s="35">
        <f t="shared" si="12"/>
        <v>2.1875</v>
      </c>
      <c r="T49" s="36">
        <f t="shared" si="13"/>
        <v>-2.5124999999999984</v>
      </c>
    </row>
    <row r="50" spans="1:23" ht="18.75">
      <c r="A50" s="14"/>
      <c r="B50" s="14">
        <v>15</v>
      </c>
      <c r="C50" s="13">
        <v>388960345</v>
      </c>
      <c r="D50" s="223" t="s">
        <v>59</v>
      </c>
      <c r="E50" s="224"/>
      <c r="F50" s="16">
        <v>0</v>
      </c>
      <c r="G50" s="16">
        <v>0</v>
      </c>
      <c r="H50" s="374">
        <v>0</v>
      </c>
      <c r="I50" s="374">
        <v>0</v>
      </c>
      <c r="J50" s="374">
        <v>0</v>
      </c>
      <c r="K50" s="57" t="s">
        <v>187</v>
      </c>
      <c r="L50" s="18">
        <f t="shared" si="8"/>
        <v>0</v>
      </c>
      <c r="M50" s="16">
        <f t="shared" si="7"/>
        <v>0</v>
      </c>
      <c r="N50" s="16">
        <f t="shared" si="9"/>
        <v>0</v>
      </c>
      <c r="O50" s="16">
        <v>0</v>
      </c>
      <c r="P50" s="16">
        <f t="shared" si="10"/>
        <v>0</v>
      </c>
      <c r="Q50" s="33">
        <v>6.5375000000000014</v>
      </c>
      <c r="R50" s="34">
        <f t="shared" si="11"/>
        <v>6.5375000000000014</v>
      </c>
      <c r="S50" s="35">
        <f t="shared" si="12"/>
        <v>0</v>
      </c>
      <c r="T50" s="36">
        <f t="shared" si="13"/>
        <v>6.5375000000000014</v>
      </c>
      <c r="U50" s="64"/>
      <c r="V50" s="64"/>
      <c r="W50" s="64"/>
    </row>
    <row r="51" spans="1:23" ht="18.75">
      <c r="A51" s="14"/>
      <c r="B51" s="14">
        <v>34</v>
      </c>
      <c r="C51" s="13">
        <v>2021794494</v>
      </c>
      <c r="D51" s="223" t="s">
        <v>80</v>
      </c>
      <c r="E51" s="224"/>
      <c r="F51" s="16">
        <v>0</v>
      </c>
      <c r="G51" s="16">
        <v>0</v>
      </c>
      <c r="H51" s="374">
        <v>0</v>
      </c>
      <c r="I51" s="374">
        <v>0</v>
      </c>
      <c r="J51" s="374">
        <v>0</v>
      </c>
      <c r="K51" s="57" t="s">
        <v>187</v>
      </c>
      <c r="L51" s="18">
        <f t="shared" si="8"/>
        <v>0</v>
      </c>
      <c r="M51" s="16">
        <f t="shared" si="7"/>
        <v>0</v>
      </c>
      <c r="N51" s="16">
        <f t="shared" si="9"/>
        <v>0</v>
      </c>
      <c r="O51" s="16">
        <v>0</v>
      </c>
      <c r="P51" s="16">
        <f t="shared" si="10"/>
        <v>0</v>
      </c>
      <c r="Q51" s="33">
        <v>0</v>
      </c>
      <c r="R51" s="34">
        <f t="shared" si="11"/>
        <v>0</v>
      </c>
      <c r="S51" s="35">
        <f t="shared" si="12"/>
        <v>0</v>
      </c>
      <c r="T51" s="36">
        <f t="shared" si="13"/>
        <v>0</v>
      </c>
      <c r="U51" s="64"/>
      <c r="V51" s="64"/>
      <c r="W51" s="67"/>
    </row>
    <row r="52" spans="1:23" ht="18.75">
      <c r="A52" s="14"/>
      <c r="B52" s="14">
        <v>58</v>
      </c>
      <c r="C52" s="13">
        <v>1875367946</v>
      </c>
      <c r="D52" s="223" t="s">
        <v>121</v>
      </c>
      <c r="E52" s="14"/>
      <c r="F52" s="16">
        <v>0</v>
      </c>
      <c r="G52" s="16">
        <v>0</v>
      </c>
      <c r="H52" s="374">
        <v>0</v>
      </c>
      <c r="I52" s="374">
        <v>0</v>
      </c>
      <c r="J52" s="374">
        <v>0</v>
      </c>
      <c r="K52" s="57" t="s">
        <v>187</v>
      </c>
      <c r="L52" s="18">
        <f t="shared" si="8"/>
        <v>0</v>
      </c>
      <c r="M52" s="16">
        <f t="shared" si="7"/>
        <v>0</v>
      </c>
      <c r="N52" s="16">
        <f t="shared" si="9"/>
        <v>0</v>
      </c>
      <c r="O52" s="16">
        <v>0</v>
      </c>
      <c r="P52" s="16">
        <f t="shared" si="10"/>
        <v>0</v>
      </c>
      <c r="Q52" s="33">
        <v>5.3749999999999964</v>
      </c>
      <c r="R52" s="34">
        <f t="shared" si="11"/>
        <v>5.3749999999999964</v>
      </c>
      <c r="S52" s="35">
        <f t="shared" si="12"/>
        <v>0</v>
      </c>
      <c r="T52" s="36">
        <f t="shared" si="13"/>
        <v>5.3749999999999964</v>
      </c>
    </row>
    <row r="53" spans="1:23" ht="18.75">
      <c r="A53" s="14"/>
      <c r="B53" s="13">
        <v>152</v>
      </c>
      <c r="C53" s="13">
        <v>808637979</v>
      </c>
      <c r="D53" s="222" t="s">
        <v>288</v>
      </c>
      <c r="E53" s="222" t="s">
        <v>277</v>
      </c>
      <c r="F53" s="16">
        <v>0</v>
      </c>
      <c r="G53" s="16">
        <v>0</v>
      </c>
      <c r="H53" s="374">
        <v>0</v>
      </c>
      <c r="I53" s="374">
        <v>0</v>
      </c>
      <c r="J53" s="374">
        <v>0</v>
      </c>
      <c r="K53" s="57" t="s">
        <v>187</v>
      </c>
      <c r="L53" s="18">
        <f t="shared" si="8"/>
        <v>0</v>
      </c>
      <c r="M53" s="16">
        <f t="shared" si="7"/>
        <v>0</v>
      </c>
      <c r="N53" s="16">
        <f t="shared" si="9"/>
        <v>0</v>
      </c>
      <c r="O53" s="16">
        <v>0</v>
      </c>
      <c r="P53" s="16">
        <f t="shared" si="10"/>
        <v>0</v>
      </c>
      <c r="Q53" s="33">
        <v>6.34</v>
      </c>
      <c r="R53" s="34">
        <f t="shared" si="11"/>
        <v>6.34</v>
      </c>
      <c r="S53" s="35">
        <f t="shared" si="12"/>
        <v>0</v>
      </c>
      <c r="T53" s="36">
        <f t="shared" si="13"/>
        <v>6.34</v>
      </c>
    </row>
    <row r="54" spans="1:23" ht="18.75">
      <c r="A54" s="14"/>
      <c r="B54" s="13">
        <v>170</v>
      </c>
      <c r="C54" s="13">
        <v>1659068972</v>
      </c>
      <c r="D54" s="222" t="s">
        <v>320</v>
      </c>
      <c r="E54" s="334"/>
      <c r="F54" s="16">
        <v>0</v>
      </c>
      <c r="G54" s="16">
        <v>0</v>
      </c>
      <c r="H54" s="374">
        <v>0</v>
      </c>
      <c r="I54" s="374">
        <v>0</v>
      </c>
      <c r="J54" s="374">
        <v>0</v>
      </c>
      <c r="K54" s="57" t="s">
        <v>187</v>
      </c>
      <c r="L54" s="18">
        <f t="shared" si="8"/>
        <v>0</v>
      </c>
      <c r="M54" s="16">
        <f t="shared" si="7"/>
        <v>0</v>
      </c>
      <c r="N54" s="16">
        <f t="shared" si="9"/>
        <v>0</v>
      </c>
      <c r="O54" s="16">
        <v>0</v>
      </c>
      <c r="P54" s="16">
        <f t="shared" si="10"/>
        <v>0</v>
      </c>
      <c r="Q54" s="33">
        <v>0</v>
      </c>
      <c r="R54" s="34">
        <f t="shared" si="11"/>
        <v>0</v>
      </c>
      <c r="S54" s="35">
        <f t="shared" si="12"/>
        <v>0</v>
      </c>
      <c r="T54" s="36">
        <f t="shared" si="13"/>
        <v>0</v>
      </c>
    </row>
    <row r="55" spans="1:23" ht="18.75">
      <c r="A55" s="14">
        <v>1</v>
      </c>
      <c r="B55" s="13">
        <v>116</v>
      </c>
      <c r="C55" s="13">
        <v>2122596917</v>
      </c>
      <c r="D55" s="222" t="s">
        <v>362</v>
      </c>
      <c r="E55" s="222" t="s">
        <v>217</v>
      </c>
      <c r="F55" s="16">
        <v>2</v>
      </c>
      <c r="G55" s="16">
        <v>1</v>
      </c>
      <c r="H55" s="374">
        <v>0</v>
      </c>
      <c r="I55" s="374">
        <v>0</v>
      </c>
      <c r="J55" s="374">
        <v>1</v>
      </c>
      <c r="K55" s="23" t="s">
        <v>335</v>
      </c>
      <c r="L55" s="18">
        <f t="shared" si="8"/>
        <v>2</v>
      </c>
      <c r="M55" s="16">
        <f t="shared" si="7"/>
        <v>1.2</v>
      </c>
      <c r="N55" s="16">
        <f t="shared" si="9"/>
        <v>0.4</v>
      </c>
      <c r="O55" s="16">
        <v>0</v>
      </c>
      <c r="P55" s="16">
        <f t="shared" si="10"/>
        <v>3.6</v>
      </c>
      <c r="Q55" s="33">
        <v>-4.2875000000000041</v>
      </c>
      <c r="R55" s="34">
        <f t="shared" si="11"/>
        <v>-0.687500000000004</v>
      </c>
      <c r="S55" s="35">
        <f t="shared" si="12"/>
        <v>2.1875</v>
      </c>
      <c r="T55" s="36">
        <f t="shared" si="13"/>
        <v>-2.875000000000004</v>
      </c>
      <c r="U55" s="64"/>
      <c r="V55" s="64"/>
      <c r="W55" s="86"/>
    </row>
    <row r="56" spans="1:23" ht="18.75">
      <c r="A56" s="14"/>
      <c r="B56" s="13">
        <v>118</v>
      </c>
      <c r="C56" s="13">
        <v>2018112397</v>
      </c>
      <c r="D56" s="222" t="s">
        <v>342</v>
      </c>
      <c r="E56" s="222" t="s">
        <v>290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8"/>
        <v>0</v>
      </c>
      <c r="M56" s="16">
        <f t="shared" si="7"/>
        <v>0</v>
      </c>
      <c r="N56" s="16">
        <f t="shared" si="9"/>
        <v>0</v>
      </c>
      <c r="O56" s="16">
        <v>0</v>
      </c>
      <c r="P56" s="16">
        <f t="shared" si="10"/>
        <v>0</v>
      </c>
      <c r="Q56" s="33">
        <v>0</v>
      </c>
      <c r="R56" s="34">
        <f t="shared" si="11"/>
        <v>0</v>
      </c>
      <c r="S56" s="35">
        <f t="shared" si="12"/>
        <v>0</v>
      </c>
      <c r="T56" s="36">
        <f t="shared" si="13"/>
        <v>0</v>
      </c>
      <c r="U56" s="64"/>
      <c r="V56" s="64"/>
      <c r="W56" s="86"/>
    </row>
    <row r="57" spans="1:23" ht="18.75">
      <c r="A57" s="14">
        <v>1</v>
      </c>
      <c r="B57" s="13">
        <v>235</v>
      </c>
      <c r="C57" s="13">
        <v>988684940</v>
      </c>
      <c r="D57" s="222" t="s">
        <v>456</v>
      </c>
      <c r="F57" s="16">
        <v>1</v>
      </c>
      <c r="G57" s="16">
        <v>0</v>
      </c>
      <c r="H57" s="374">
        <v>0</v>
      </c>
      <c r="I57" s="374">
        <v>0</v>
      </c>
      <c r="J57" s="374">
        <v>0</v>
      </c>
      <c r="K57" s="23" t="s">
        <v>335</v>
      </c>
      <c r="L57" s="18">
        <f t="shared" si="8"/>
        <v>1</v>
      </c>
      <c r="M57" s="16">
        <f t="shared" si="7"/>
        <v>0</v>
      </c>
      <c r="N57" s="16">
        <f t="shared" si="9"/>
        <v>0</v>
      </c>
      <c r="O57" s="16">
        <v>0</v>
      </c>
      <c r="P57" s="16">
        <f t="shared" si="10"/>
        <v>1</v>
      </c>
      <c r="Q57" s="33">
        <v>-1.75</v>
      </c>
      <c r="R57" s="34">
        <f t="shared" si="11"/>
        <v>-0.75</v>
      </c>
      <c r="S57" s="35">
        <f t="shared" si="12"/>
        <v>2.1875</v>
      </c>
      <c r="T57" s="36">
        <f t="shared" si="13"/>
        <v>-2.9375</v>
      </c>
    </row>
    <row r="58" spans="1:23" ht="18.75">
      <c r="A58" s="14"/>
      <c r="B58" s="13">
        <v>138</v>
      </c>
      <c r="C58" s="13">
        <v>1440730282</v>
      </c>
      <c r="D58" s="222" t="s">
        <v>366</v>
      </c>
      <c r="E58" s="222" t="s">
        <v>258</v>
      </c>
      <c r="F58" s="16">
        <v>0</v>
      </c>
      <c r="G58" s="16">
        <v>0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8"/>
        <v>0</v>
      </c>
      <c r="M58" s="16">
        <f t="shared" si="7"/>
        <v>0</v>
      </c>
      <c r="N58" s="16">
        <f t="shared" si="9"/>
        <v>0</v>
      </c>
      <c r="O58" s="16">
        <v>0</v>
      </c>
      <c r="P58" s="16">
        <f t="shared" si="10"/>
        <v>0</v>
      </c>
      <c r="Q58" s="33">
        <v>9.6000000000000014</v>
      </c>
      <c r="R58" s="34">
        <f t="shared" si="11"/>
        <v>9.6000000000000014</v>
      </c>
      <c r="S58" s="35">
        <f t="shared" si="12"/>
        <v>0</v>
      </c>
      <c r="T58" s="36">
        <f t="shared" si="13"/>
        <v>9.6000000000000014</v>
      </c>
      <c r="U58" s="64"/>
      <c r="V58" s="64"/>
      <c r="W58" s="67"/>
    </row>
    <row r="59" spans="1:23" ht="18.75">
      <c r="A59" s="14"/>
      <c r="B59" s="13">
        <v>188</v>
      </c>
      <c r="C59" s="13">
        <v>1504984957</v>
      </c>
      <c r="D59" s="222" t="s">
        <v>379</v>
      </c>
      <c r="E59" s="334"/>
      <c r="F59" s="16">
        <v>0</v>
      </c>
      <c r="G59" s="16">
        <v>0</v>
      </c>
      <c r="H59" s="374">
        <v>0</v>
      </c>
      <c r="I59" s="374">
        <v>0</v>
      </c>
      <c r="J59" s="374">
        <v>0</v>
      </c>
      <c r="K59" s="57" t="s">
        <v>187</v>
      </c>
      <c r="L59" s="18">
        <f t="shared" si="8"/>
        <v>0</v>
      </c>
      <c r="M59" s="16">
        <f t="shared" si="7"/>
        <v>0</v>
      </c>
      <c r="N59" s="16">
        <f t="shared" si="9"/>
        <v>0</v>
      </c>
      <c r="O59" s="16">
        <v>0</v>
      </c>
      <c r="P59" s="16">
        <f t="shared" si="10"/>
        <v>0</v>
      </c>
      <c r="Q59" s="33">
        <v>7.8874999999999957</v>
      </c>
      <c r="R59" s="34">
        <f t="shared" si="11"/>
        <v>7.8874999999999957</v>
      </c>
      <c r="S59" s="35">
        <f t="shared" si="12"/>
        <v>0</v>
      </c>
      <c r="T59" s="36">
        <f t="shared" si="13"/>
        <v>7.8874999999999957</v>
      </c>
    </row>
    <row r="60" spans="1:23" ht="18.75">
      <c r="A60" s="14"/>
      <c r="B60" s="14">
        <v>82</v>
      </c>
      <c r="C60" s="13">
        <v>982362214</v>
      </c>
      <c r="D60" s="222" t="s">
        <v>360</v>
      </c>
      <c r="E60" s="222" t="s">
        <v>144</v>
      </c>
      <c r="F60" s="16">
        <v>0</v>
      </c>
      <c r="G60" s="16">
        <v>0</v>
      </c>
      <c r="H60" s="374">
        <v>0</v>
      </c>
      <c r="I60" s="374">
        <v>0</v>
      </c>
      <c r="J60" s="374">
        <v>0</v>
      </c>
      <c r="K60" s="57" t="s">
        <v>187</v>
      </c>
      <c r="L60" s="18">
        <f t="shared" si="8"/>
        <v>0</v>
      </c>
      <c r="M60" s="16">
        <f t="shared" si="7"/>
        <v>0</v>
      </c>
      <c r="N60" s="16">
        <f t="shared" si="9"/>
        <v>0</v>
      </c>
      <c r="O60" s="16">
        <v>0</v>
      </c>
      <c r="P60" s="16">
        <f t="shared" si="10"/>
        <v>0</v>
      </c>
      <c r="Q60" s="33">
        <v>-1.5200000000000093</v>
      </c>
      <c r="R60" s="34">
        <f t="shared" si="11"/>
        <v>-1.5200000000000093</v>
      </c>
      <c r="S60" s="35">
        <f t="shared" si="12"/>
        <v>0</v>
      </c>
      <c r="T60" s="36">
        <f t="shared" si="13"/>
        <v>-1.5200000000000093</v>
      </c>
      <c r="U60" s="64"/>
      <c r="V60" s="64"/>
      <c r="W60" s="64"/>
    </row>
    <row r="61" spans="1:23" ht="18.75">
      <c r="A61" s="14"/>
      <c r="B61" s="13">
        <v>199</v>
      </c>
      <c r="C61" s="13">
        <v>1190213504</v>
      </c>
      <c r="D61" s="222" t="s">
        <v>400</v>
      </c>
      <c r="E61" s="334"/>
      <c r="F61" s="16">
        <v>0</v>
      </c>
      <c r="G61" s="16">
        <v>0</v>
      </c>
      <c r="H61" s="374">
        <v>0</v>
      </c>
      <c r="I61" s="374">
        <v>0</v>
      </c>
      <c r="J61" s="374">
        <v>0</v>
      </c>
      <c r="K61" s="57" t="s">
        <v>187</v>
      </c>
      <c r="L61" s="18">
        <f t="shared" si="8"/>
        <v>0</v>
      </c>
      <c r="M61" s="16">
        <f t="shared" si="7"/>
        <v>0</v>
      </c>
      <c r="N61" s="16">
        <f t="shared" si="9"/>
        <v>0</v>
      </c>
      <c r="O61" s="16">
        <v>0</v>
      </c>
      <c r="P61" s="16">
        <f t="shared" si="10"/>
        <v>0</v>
      </c>
      <c r="Q61" s="33">
        <v>4.8</v>
      </c>
      <c r="R61" s="34">
        <f t="shared" si="11"/>
        <v>4.8</v>
      </c>
      <c r="S61" s="35">
        <f t="shared" si="12"/>
        <v>0</v>
      </c>
      <c r="T61" s="36">
        <f t="shared" si="13"/>
        <v>4.8</v>
      </c>
    </row>
    <row r="62" spans="1:23" ht="18.75">
      <c r="A62" s="14"/>
      <c r="B62" s="13">
        <v>211</v>
      </c>
      <c r="C62" s="13">
        <v>1030769255</v>
      </c>
      <c r="D62" s="222" t="s">
        <v>404</v>
      </c>
      <c r="E62" s="334"/>
      <c r="F62" s="16">
        <v>0</v>
      </c>
      <c r="G62" s="16">
        <v>0</v>
      </c>
      <c r="H62" s="374">
        <v>0</v>
      </c>
      <c r="I62" s="374">
        <v>0</v>
      </c>
      <c r="J62" s="374">
        <v>0</v>
      </c>
      <c r="K62" s="57" t="s">
        <v>187</v>
      </c>
      <c r="L62" s="18">
        <f t="shared" si="8"/>
        <v>0</v>
      </c>
      <c r="M62" s="16">
        <f t="shared" si="7"/>
        <v>0</v>
      </c>
      <c r="N62" s="16">
        <f t="shared" si="9"/>
        <v>0</v>
      </c>
      <c r="O62" s="16">
        <v>0</v>
      </c>
      <c r="P62" s="16">
        <f t="shared" si="10"/>
        <v>0</v>
      </c>
      <c r="Q62" s="33">
        <v>8.4625000000000021</v>
      </c>
      <c r="R62" s="34">
        <f t="shared" si="11"/>
        <v>8.4625000000000021</v>
      </c>
      <c r="S62" s="35">
        <f t="shared" si="12"/>
        <v>0</v>
      </c>
      <c r="T62" s="36">
        <f t="shared" si="13"/>
        <v>8.4625000000000021</v>
      </c>
    </row>
    <row r="63" spans="1:23" ht="18.75">
      <c r="A63" s="14"/>
      <c r="B63" s="13">
        <v>191</v>
      </c>
      <c r="C63" s="13">
        <v>1037173857</v>
      </c>
      <c r="D63" s="222" t="s">
        <v>382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8"/>
        <v>0</v>
      </c>
      <c r="M63" s="16">
        <f t="shared" si="7"/>
        <v>0</v>
      </c>
      <c r="N63" s="16">
        <f t="shared" si="9"/>
        <v>0</v>
      </c>
      <c r="O63" s="16">
        <v>0</v>
      </c>
      <c r="P63" s="16">
        <f t="shared" si="10"/>
        <v>0</v>
      </c>
      <c r="Q63" s="33">
        <v>3.837499999999995</v>
      </c>
      <c r="R63" s="34">
        <f t="shared" si="11"/>
        <v>3.837499999999995</v>
      </c>
      <c r="S63" s="35">
        <f t="shared" si="12"/>
        <v>0</v>
      </c>
      <c r="T63" s="36">
        <f t="shared" si="13"/>
        <v>3.837499999999995</v>
      </c>
    </row>
    <row r="64" spans="1:23" ht="18.75">
      <c r="A64" s="14"/>
      <c r="B64" s="13">
        <v>127</v>
      </c>
      <c r="C64" s="13">
        <v>615908706</v>
      </c>
      <c r="D64" s="222" t="s">
        <v>364</v>
      </c>
      <c r="E64" s="224" t="s">
        <v>240</v>
      </c>
      <c r="F64" s="16">
        <v>0</v>
      </c>
      <c r="G64" s="16">
        <v>0</v>
      </c>
      <c r="H64" s="374">
        <v>0</v>
      </c>
      <c r="I64" s="374">
        <v>0</v>
      </c>
      <c r="J64" s="374">
        <v>0</v>
      </c>
      <c r="K64" s="57" t="s">
        <v>187</v>
      </c>
      <c r="L64" s="18">
        <f t="shared" si="8"/>
        <v>0</v>
      </c>
      <c r="M64" s="16">
        <f t="shared" si="7"/>
        <v>0</v>
      </c>
      <c r="N64" s="16">
        <f t="shared" si="9"/>
        <v>0</v>
      </c>
      <c r="O64" s="16">
        <v>0</v>
      </c>
      <c r="P64" s="16">
        <f t="shared" si="10"/>
        <v>0</v>
      </c>
      <c r="Q64" s="33">
        <v>0</v>
      </c>
      <c r="R64" s="34">
        <f t="shared" si="11"/>
        <v>0</v>
      </c>
      <c r="S64" s="35">
        <f t="shared" si="12"/>
        <v>0</v>
      </c>
      <c r="T64" s="36">
        <f t="shared" si="13"/>
        <v>0</v>
      </c>
      <c r="U64" s="64"/>
      <c r="V64" s="64"/>
      <c r="W64" s="67"/>
    </row>
    <row r="65" spans="1:23" ht="18.75">
      <c r="A65" s="14">
        <v>1</v>
      </c>
      <c r="B65" s="13">
        <v>226</v>
      </c>
      <c r="C65" s="13">
        <v>1238792963</v>
      </c>
      <c r="D65" s="222" t="s">
        <v>445</v>
      </c>
      <c r="E65" s="222"/>
      <c r="F65" s="16">
        <v>0</v>
      </c>
      <c r="G65" s="16">
        <v>1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8"/>
        <v>0</v>
      </c>
      <c r="M65" s="16">
        <f t="shared" si="7"/>
        <v>1.2</v>
      </c>
      <c r="N65" s="16">
        <f t="shared" si="9"/>
        <v>0</v>
      </c>
      <c r="O65" s="16">
        <v>0</v>
      </c>
      <c r="P65" s="16">
        <f t="shared" si="10"/>
        <v>1.2</v>
      </c>
      <c r="Q65" s="33">
        <v>-1.9749999999999979</v>
      </c>
      <c r="R65" s="34">
        <f t="shared" si="11"/>
        <v>-0.77499999999999791</v>
      </c>
      <c r="S65" s="35">
        <f t="shared" si="12"/>
        <v>0</v>
      </c>
      <c r="T65" s="36">
        <f t="shared" si="13"/>
        <v>-0.77499999999999791</v>
      </c>
    </row>
    <row r="66" spans="1:23" ht="18.75">
      <c r="A66" s="14"/>
      <c r="B66" s="13">
        <v>204</v>
      </c>
      <c r="C66" s="13">
        <v>1449474852</v>
      </c>
      <c r="D66" s="222" t="s">
        <v>394</v>
      </c>
      <c r="E66" s="334"/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8"/>
        <v>0</v>
      </c>
      <c r="M66" s="16">
        <f t="shared" si="7"/>
        <v>0</v>
      </c>
      <c r="N66" s="16">
        <f t="shared" si="9"/>
        <v>0</v>
      </c>
      <c r="O66" s="16">
        <v>0</v>
      </c>
      <c r="P66" s="16">
        <f t="shared" si="10"/>
        <v>0</v>
      </c>
      <c r="Q66" s="33">
        <v>1</v>
      </c>
      <c r="R66" s="34">
        <f t="shared" si="11"/>
        <v>1</v>
      </c>
      <c r="S66" s="35">
        <f t="shared" si="12"/>
        <v>0</v>
      </c>
      <c r="T66" s="36">
        <f t="shared" si="13"/>
        <v>1</v>
      </c>
    </row>
    <row r="67" spans="1:23" ht="18.75">
      <c r="A67" s="14"/>
      <c r="B67" s="13">
        <v>206</v>
      </c>
      <c r="C67" s="13">
        <v>1835375380</v>
      </c>
      <c r="D67" s="222" t="s">
        <v>396</v>
      </c>
      <c r="E67" s="334"/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8"/>
        <v>0</v>
      </c>
      <c r="M67" s="16">
        <f t="shared" ref="M67:M102" si="14">G67*$Y$14</f>
        <v>0</v>
      </c>
      <c r="N67" s="16">
        <f t="shared" si="9"/>
        <v>0</v>
      </c>
      <c r="O67" s="16">
        <v>0</v>
      </c>
      <c r="P67" s="16">
        <f t="shared" si="10"/>
        <v>0</v>
      </c>
      <c r="Q67" s="33">
        <v>6.6749999999999998</v>
      </c>
      <c r="R67" s="34">
        <f t="shared" si="11"/>
        <v>6.6749999999999998</v>
      </c>
      <c r="S67" s="35">
        <f t="shared" si="12"/>
        <v>0</v>
      </c>
      <c r="T67" s="36">
        <f t="shared" si="13"/>
        <v>6.6749999999999998</v>
      </c>
    </row>
    <row r="68" spans="1:23" ht="18.75">
      <c r="A68" s="14"/>
      <c r="B68" s="14">
        <v>120</v>
      </c>
      <c r="C68" s="13">
        <v>171422146</v>
      </c>
      <c r="D68" s="222" t="s">
        <v>363</v>
      </c>
      <c r="E68" s="222" t="s">
        <v>246</v>
      </c>
      <c r="F68" s="16">
        <v>0</v>
      </c>
      <c r="G68" s="16">
        <v>0</v>
      </c>
      <c r="H68" s="374">
        <v>0</v>
      </c>
      <c r="I68" s="374">
        <v>0</v>
      </c>
      <c r="J68" s="374">
        <v>0</v>
      </c>
      <c r="K68" s="57" t="s">
        <v>187</v>
      </c>
      <c r="L68" s="18">
        <f t="shared" si="8"/>
        <v>0</v>
      </c>
      <c r="M68" s="16">
        <f t="shared" si="14"/>
        <v>0</v>
      </c>
      <c r="N68" s="16">
        <f t="shared" si="9"/>
        <v>0</v>
      </c>
      <c r="O68" s="16">
        <v>0</v>
      </c>
      <c r="P68" s="16">
        <f t="shared" si="10"/>
        <v>0</v>
      </c>
      <c r="Q68" s="33">
        <v>4.899999999999995</v>
      </c>
      <c r="R68" s="34">
        <f t="shared" si="11"/>
        <v>4.899999999999995</v>
      </c>
      <c r="S68" s="35">
        <f t="shared" si="12"/>
        <v>0</v>
      </c>
      <c r="T68" s="36">
        <f t="shared" si="13"/>
        <v>4.899999999999995</v>
      </c>
      <c r="U68" s="64"/>
      <c r="V68" s="64"/>
      <c r="W68" s="86"/>
    </row>
    <row r="69" spans="1:23" ht="18.75">
      <c r="A69" s="14"/>
      <c r="B69" s="13">
        <v>169</v>
      </c>
      <c r="C69" s="13">
        <v>1280938546</v>
      </c>
      <c r="D69" s="222" t="s">
        <v>370</v>
      </c>
      <c r="E69" s="335"/>
      <c r="F69" s="16">
        <v>0</v>
      </c>
      <c r="G69" s="16">
        <v>0</v>
      </c>
      <c r="H69" s="374">
        <v>0</v>
      </c>
      <c r="I69" s="374">
        <v>0</v>
      </c>
      <c r="J69" s="374">
        <v>0</v>
      </c>
      <c r="K69" s="57" t="s">
        <v>187</v>
      </c>
      <c r="L69" s="18">
        <f t="shared" ref="L69:L102" si="15">F69+IF(F69&gt;2,(F69-2)*0.5,0)</f>
        <v>0</v>
      </c>
      <c r="M69" s="16">
        <f t="shared" si="14"/>
        <v>0</v>
      </c>
      <c r="N69" s="16">
        <f t="shared" ref="N69:N102" si="16">SUM(H69:J69)*$Y$18</f>
        <v>0</v>
      </c>
      <c r="O69" s="16">
        <v>0</v>
      </c>
      <c r="P69" s="16">
        <f t="shared" ref="P69:P100" si="17">SUM(M69+L69+O69+N69)</f>
        <v>0</v>
      </c>
      <c r="Q69" s="33">
        <v>0</v>
      </c>
      <c r="R69" s="34">
        <f t="shared" ref="R69:R100" si="18">P69+Q69</f>
        <v>0</v>
      </c>
      <c r="S69" s="35">
        <f t="shared" ref="S69:S102" si="19">VLOOKUP(K69,$X$3:$Y$10,2,FALSE)</f>
        <v>0</v>
      </c>
      <c r="T69" s="36">
        <f t="shared" ref="T69:T100" si="20">R69-S69</f>
        <v>0</v>
      </c>
    </row>
    <row r="70" spans="1:23" ht="20.25">
      <c r="A70" s="14"/>
      <c r="B70" s="13">
        <v>186</v>
      </c>
      <c r="C70" s="13">
        <v>595953188</v>
      </c>
      <c r="D70" s="222" t="s">
        <v>453</v>
      </c>
      <c r="E70" s="222" t="s">
        <v>433</v>
      </c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5"/>
        <v>0</v>
      </c>
      <c r="M70" s="16">
        <f t="shared" si="14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-11.049999999999999</v>
      </c>
      <c r="R70" s="34">
        <f t="shared" si="18"/>
        <v>-11.049999999999999</v>
      </c>
      <c r="S70" s="35">
        <f t="shared" si="19"/>
        <v>0</v>
      </c>
      <c r="T70" s="36">
        <f t="shared" si="20"/>
        <v>-11.049999999999999</v>
      </c>
    </row>
    <row r="71" spans="1:23" ht="18.75">
      <c r="A71" s="14"/>
      <c r="B71" s="13">
        <v>143</v>
      </c>
      <c r="C71" s="13">
        <v>1963007427</v>
      </c>
      <c r="D71" s="222" t="s">
        <v>367</v>
      </c>
      <c r="E71" s="222" t="s">
        <v>270</v>
      </c>
      <c r="F71" s="16">
        <v>0</v>
      </c>
      <c r="G71" s="16">
        <v>0</v>
      </c>
      <c r="H71" s="374">
        <v>0</v>
      </c>
      <c r="I71" s="374">
        <v>0</v>
      </c>
      <c r="J71" s="374">
        <v>0</v>
      </c>
      <c r="K71" s="57" t="s">
        <v>187</v>
      </c>
      <c r="L71" s="18">
        <f t="shared" si="15"/>
        <v>0</v>
      </c>
      <c r="M71" s="16">
        <f t="shared" si="14"/>
        <v>0</v>
      </c>
      <c r="N71" s="16">
        <f t="shared" si="16"/>
        <v>0</v>
      </c>
      <c r="O71" s="16">
        <v>0</v>
      </c>
      <c r="P71" s="16">
        <f t="shared" si="17"/>
        <v>0</v>
      </c>
      <c r="Q71" s="33">
        <v>3.3374999999999995</v>
      </c>
      <c r="R71" s="34">
        <f t="shared" si="18"/>
        <v>3.3374999999999995</v>
      </c>
      <c r="S71" s="35">
        <f t="shared" si="19"/>
        <v>0</v>
      </c>
      <c r="T71" s="36">
        <f t="shared" si="20"/>
        <v>3.3374999999999995</v>
      </c>
      <c r="U71" s="64"/>
      <c r="V71" s="64"/>
      <c r="W71" s="67"/>
    </row>
    <row r="72" spans="1:23" ht="18.75">
      <c r="A72" s="14"/>
      <c r="B72" s="14">
        <v>1</v>
      </c>
      <c r="C72" s="13">
        <v>1782151946</v>
      </c>
      <c r="D72" s="222" t="s">
        <v>351</v>
      </c>
      <c r="E72" s="222" t="s">
        <v>26</v>
      </c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5"/>
        <v>0</v>
      </c>
      <c r="M72" s="16">
        <f t="shared" si="14"/>
        <v>0</v>
      </c>
      <c r="N72" s="16">
        <f t="shared" si="16"/>
        <v>0</v>
      </c>
      <c r="O72" s="16">
        <v>0</v>
      </c>
      <c r="P72" s="16">
        <f t="shared" si="17"/>
        <v>0</v>
      </c>
      <c r="Q72" s="33">
        <v>0</v>
      </c>
      <c r="R72" s="34">
        <f t="shared" si="18"/>
        <v>0</v>
      </c>
      <c r="S72" s="35">
        <f t="shared" si="19"/>
        <v>0</v>
      </c>
      <c r="T72" s="36">
        <f t="shared" si="20"/>
        <v>0</v>
      </c>
      <c r="U72" s="64"/>
      <c r="V72" s="64"/>
      <c r="W72" s="64"/>
    </row>
    <row r="73" spans="1:23" ht="18.75">
      <c r="A73" s="14"/>
      <c r="B73" s="14">
        <v>33</v>
      </c>
      <c r="C73" s="13">
        <v>1006436515</v>
      </c>
      <c r="D73" s="222" t="s">
        <v>355</v>
      </c>
      <c r="E73" s="222" t="s">
        <v>79</v>
      </c>
      <c r="F73" s="16">
        <v>0</v>
      </c>
      <c r="G73" s="16">
        <v>0</v>
      </c>
      <c r="H73" s="374">
        <v>0</v>
      </c>
      <c r="I73" s="374">
        <v>0</v>
      </c>
      <c r="J73" s="374">
        <v>0</v>
      </c>
      <c r="K73" s="57" t="s">
        <v>187</v>
      </c>
      <c r="L73" s="18">
        <f t="shared" si="15"/>
        <v>0</v>
      </c>
      <c r="M73" s="16">
        <f t="shared" si="14"/>
        <v>0</v>
      </c>
      <c r="N73" s="16">
        <f t="shared" si="16"/>
        <v>0</v>
      </c>
      <c r="O73" s="16">
        <v>0</v>
      </c>
      <c r="P73" s="16">
        <f t="shared" si="17"/>
        <v>0</v>
      </c>
      <c r="Q73" s="33">
        <v>3.45</v>
      </c>
      <c r="R73" s="34">
        <f t="shared" si="18"/>
        <v>3.45</v>
      </c>
      <c r="S73" s="35">
        <f t="shared" si="19"/>
        <v>0</v>
      </c>
      <c r="T73" s="36">
        <f t="shared" si="20"/>
        <v>3.45</v>
      </c>
      <c r="U73" s="64"/>
      <c r="V73" s="64"/>
    </row>
    <row r="74" spans="1:23" ht="18.75">
      <c r="A74" s="14">
        <v>1</v>
      </c>
      <c r="B74" s="13">
        <v>208</v>
      </c>
      <c r="C74" s="13">
        <v>92129464</v>
      </c>
      <c r="D74" s="222" t="s">
        <v>401</v>
      </c>
      <c r="E74" s="334"/>
      <c r="F74" s="16">
        <v>2</v>
      </c>
      <c r="G74" s="16">
        <v>1</v>
      </c>
      <c r="H74" s="374">
        <v>0</v>
      </c>
      <c r="I74" s="374">
        <v>0</v>
      </c>
      <c r="J74" s="374">
        <v>0</v>
      </c>
      <c r="K74" s="23" t="s">
        <v>335</v>
      </c>
      <c r="L74" s="18">
        <f t="shared" si="15"/>
        <v>2</v>
      </c>
      <c r="M74" s="16">
        <f t="shared" si="14"/>
        <v>1.2</v>
      </c>
      <c r="N74" s="16">
        <f t="shared" si="16"/>
        <v>0</v>
      </c>
      <c r="O74" s="16">
        <v>0</v>
      </c>
      <c r="P74" s="16">
        <f t="shared" si="17"/>
        <v>3.2</v>
      </c>
      <c r="Q74" s="33">
        <v>-4.6999999999999993</v>
      </c>
      <c r="R74" s="34">
        <f t="shared" si="18"/>
        <v>-1.4999999999999991</v>
      </c>
      <c r="S74" s="35">
        <f t="shared" si="19"/>
        <v>2.1875</v>
      </c>
      <c r="T74" s="36">
        <f t="shared" si="20"/>
        <v>-3.6874999999999991</v>
      </c>
    </row>
    <row r="75" spans="1:23" ht="18.75">
      <c r="A75" s="14"/>
      <c r="B75" s="13">
        <v>155</v>
      </c>
      <c r="C75" s="13">
        <v>1532576874</v>
      </c>
      <c r="D75" s="222" t="s">
        <v>368</v>
      </c>
      <c r="E75" s="222" t="s">
        <v>283</v>
      </c>
      <c r="F75" s="16">
        <v>0</v>
      </c>
      <c r="G75" s="16">
        <v>0</v>
      </c>
      <c r="H75" s="374">
        <v>0</v>
      </c>
      <c r="I75" s="374">
        <v>0</v>
      </c>
      <c r="J75" s="374">
        <v>0</v>
      </c>
      <c r="K75" s="57" t="s">
        <v>187</v>
      </c>
      <c r="L75" s="18">
        <f t="shared" si="15"/>
        <v>0</v>
      </c>
      <c r="M75" s="16">
        <f t="shared" si="14"/>
        <v>0</v>
      </c>
      <c r="N75" s="16">
        <f t="shared" si="16"/>
        <v>0</v>
      </c>
      <c r="O75" s="16">
        <v>0</v>
      </c>
      <c r="P75" s="16">
        <f t="shared" si="17"/>
        <v>0</v>
      </c>
      <c r="Q75" s="33">
        <v>0</v>
      </c>
      <c r="R75" s="34">
        <f t="shared" si="18"/>
        <v>0</v>
      </c>
      <c r="S75" s="35">
        <f t="shared" si="19"/>
        <v>0</v>
      </c>
      <c r="T75" s="36">
        <f t="shared" si="20"/>
        <v>0</v>
      </c>
    </row>
    <row r="76" spans="1:23" ht="20.25">
      <c r="A76" s="14">
        <v>1</v>
      </c>
      <c r="B76" s="13">
        <v>214</v>
      </c>
      <c r="C76" s="13">
        <v>2130976604</v>
      </c>
      <c r="D76" s="222" t="s">
        <v>410</v>
      </c>
      <c r="E76" s="2"/>
      <c r="F76" s="16">
        <v>0</v>
      </c>
      <c r="G76" s="16">
        <v>0</v>
      </c>
      <c r="H76" s="374">
        <v>0</v>
      </c>
      <c r="I76" s="374">
        <v>0</v>
      </c>
      <c r="J76" s="374">
        <v>0</v>
      </c>
      <c r="K76" s="57" t="s">
        <v>187</v>
      </c>
      <c r="L76" s="18">
        <f t="shared" si="15"/>
        <v>0</v>
      </c>
      <c r="M76" s="16">
        <f t="shared" si="14"/>
        <v>0</v>
      </c>
      <c r="N76" s="16">
        <f t="shared" si="16"/>
        <v>0</v>
      </c>
      <c r="O76" s="16">
        <v>0</v>
      </c>
      <c r="P76" s="16">
        <f t="shared" si="17"/>
        <v>0</v>
      </c>
      <c r="Q76" s="33">
        <v>-2.1875000000000115</v>
      </c>
      <c r="R76" s="34">
        <f t="shared" si="18"/>
        <v>-2.1875000000000115</v>
      </c>
      <c r="S76" s="35">
        <f t="shared" si="19"/>
        <v>0</v>
      </c>
      <c r="T76" s="36">
        <f t="shared" si="20"/>
        <v>-2.1875000000000115</v>
      </c>
    </row>
    <row r="77" spans="1:23" ht="18.75">
      <c r="A77" s="14"/>
      <c r="B77" s="13">
        <v>190</v>
      </c>
      <c r="C77" s="13">
        <v>684634207</v>
      </c>
      <c r="D77" s="222" t="s">
        <v>381</v>
      </c>
      <c r="E77" s="222"/>
      <c r="F77" s="16">
        <v>0</v>
      </c>
      <c r="G77" s="16">
        <v>0</v>
      </c>
      <c r="H77" s="374">
        <v>0</v>
      </c>
      <c r="I77" s="374">
        <v>1</v>
      </c>
      <c r="J77" s="374">
        <v>0</v>
      </c>
      <c r="K77" s="57" t="s">
        <v>187</v>
      </c>
      <c r="L77" s="18">
        <f t="shared" si="15"/>
        <v>0</v>
      </c>
      <c r="M77" s="16">
        <f t="shared" si="14"/>
        <v>0</v>
      </c>
      <c r="N77" s="16">
        <f t="shared" si="16"/>
        <v>0.4</v>
      </c>
      <c r="O77" s="16">
        <v>0</v>
      </c>
      <c r="P77" s="16">
        <f t="shared" si="17"/>
        <v>0.4</v>
      </c>
      <c r="Q77" s="33">
        <v>1.9675000000000002</v>
      </c>
      <c r="R77" s="34">
        <f t="shared" si="18"/>
        <v>2.3675000000000002</v>
      </c>
      <c r="S77" s="35">
        <f t="shared" si="19"/>
        <v>0</v>
      </c>
      <c r="T77" s="36">
        <f t="shared" si="20"/>
        <v>2.3675000000000002</v>
      </c>
    </row>
    <row r="78" spans="1:23" ht="18.75">
      <c r="A78" s="14"/>
      <c r="B78" s="14">
        <v>5</v>
      </c>
      <c r="C78" s="13">
        <v>1044399218</v>
      </c>
      <c r="D78" s="222" t="s">
        <v>352</v>
      </c>
      <c r="E78" s="222" t="s">
        <v>39</v>
      </c>
      <c r="F78" s="16">
        <v>0</v>
      </c>
      <c r="G78" s="16">
        <v>0</v>
      </c>
      <c r="H78" s="374">
        <v>0</v>
      </c>
      <c r="I78" s="374">
        <v>0</v>
      </c>
      <c r="J78" s="374">
        <v>0</v>
      </c>
      <c r="K78" s="57" t="s">
        <v>187</v>
      </c>
      <c r="L78" s="18">
        <f t="shared" si="15"/>
        <v>0</v>
      </c>
      <c r="M78" s="16">
        <f t="shared" si="14"/>
        <v>0</v>
      </c>
      <c r="N78" s="16">
        <f t="shared" si="16"/>
        <v>0</v>
      </c>
      <c r="O78" s="16">
        <v>0</v>
      </c>
      <c r="P78" s="16">
        <f t="shared" si="17"/>
        <v>0</v>
      </c>
      <c r="Q78" s="33">
        <v>0.22499999999999343</v>
      </c>
      <c r="R78" s="34">
        <f t="shared" si="18"/>
        <v>0.22499999999999343</v>
      </c>
      <c r="S78" s="35">
        <f t="shared" si="19"/>
        <v>0</v>
      </c>
      <c r="T78" s="36">
        <f t="shared" si="20"/>
        <v>0.22499999999999343</v>
      </c>
      <c r="U78" s="64"/>
      <c r="V78" s="64"/>
      <c r="W78" s="64"/>
    </row>
    <row r="79" spans="1:23" ht="18.75">
      <c r="A79" s="14"/>
      <c r="B79" s="14">
        <v>43</v>
      </c>
      <c r="C79" s="13">
        <v>1853818182</v>
      </c>
      <c r="D79" s="223" t="s">
        <v>356</v>
      </c>
      <c r="E79" s="222" t="s">
        <v>89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15"/>
        <v>0</v>
      </c>
      <c r="M79" s="16">
        <f t="shared" si="14"/>
        <v>0</v>
      </c>
      <c r="N79" s="16">
        <f t="shared" si="16"/>
        <v>0</v>
      </c>
      <c r="O79" s="16">
        <v>0</v>
      </c>
      <c r="P79" s="16">
        <f t="shared" si="17"/>
        <v>0</v>
      </c>
      <c r="Q79" s="33">
        <v>0</v>
      </c>
      <c r="R79" s="34">
        <f t="shared" si="18"/>
        <v>0</v>
      </c>
      <c r="S79" s="35">
        <f t="shared" si="19"/>
        <v>0</v>
      </c>
      <c r="T79" s="36">
        <f t="shared" si="20"/>
        <v>0</v>
      </c>
      <c r="U79" s="64"/>
      <c r="V79" s="64"/>
    </row>
    <row r="80" spans="1:23" ht="18.75">
      <c r="A80" s="14"/>
      <c r="B80" s="13">
        <v>197</v>
      </c>
      <c r="C80" s="13">
        <v>2012003193</v>
      </c>
      <c r="D80" s="222" t="s">
        <v>388</v>
      </c>
      <c r="E80" s="334"/>
      <c r="F80" s="16">
        <v>0</v>
      </c>
      <c r="G80" s="16">
        <v>0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15"/>
        <v>0</v>
      </c>
      <c r="M80" s="16">
        <f t="shared" si="14"/>
        <v>0</v>
      </c>
      <c r="N80" s="16">
        <f t="shared" si="16"/>
        <v>0</v>
      </c>
      <c r="O80" s="16">
        <v>0</v>
      </c>
      <c r="P80" s="16">
        <f t="shared" si="17"/>
        <v>0</v>
      </c>
      <c r="Q80" s="33">
        <v>3.5999999999999979</v>
      </c>
      <c r="R80" s="34">
        <f t="shared" si="18"/>
        <v>3.5999999999999979</v>
      </c>
      <c r="S80" s="35">
        <f t="shared" si="19"/>
        <v>0</v>
      </c>
      <c r="T80" s="36">
        <f t="shared" si="20"/>
        <v>3.5999999999999979</v>
      </c>
    </row>
    <row r="81" spans="1:23" ht="18.75">
      <c r="A81" s="14"/>
      <c r="B81" s="13">
        <v>130</v>
      </c>
      <c r="C81" s="13">
        <v>1957463045</v>
      </c>
      <c r="D81" s="222" t="s">
        <v>409</v>
      </c>
      <c r="E81" s="222" t="s">
        <v>238</v>
      </c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15"/>
        <v>0</v>
      </c>
      <c r="M81" s="16">
        <f t="shared" si="14"/>
        <v>0</v>
      </c>
      <c r="N81" s="16">
        <f t="shared" si="16"/>
        <v>0</v>
      </c>
      <c r="O81" s="16">
        <v>0</v>
      </c>
      <c r="P81" s="16">
        <f t="shared" si="17"/>
        <v>0</v>
      </c>
      <c r="Q81" s="33">
        <v>5.8500000000000023</v>
      </c>
      <c r="R81" s="34">
        <f t="shared" si="18"/>
        <v>5.8500000000000023</v>
      </c>
      <c r="S81" s="35">
        <f t="shared" si="19"/>
        <v>0</v>
      </c>
      <c r="T81" s="36">
        <f t="shared" si="20"/>
        <v>5.8500000000000023</v>
      </c>
      <c r="U81" s="64"/>
      <c r="V81" s="64"/>
      <c r="W81" s="67"/>
    </row>
    <row r="82" spans="1:23" ht="18.75">
      <c r="A82" s="14"/>
      <c r="B82" s="14">
        <v>53</v>
      </c>
      <c r="C82" s="13">
        <v>500959924</v>
      </c>
      <c r="D82" s="222" t="s">
        <v>359</v>
      </c>
      <c r="E82" s="224" t="s">
        <v>99</v>
      </c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15"/>
        <v>0</v>
      </c>
      <c r="M82" s="16">
        <f t="shared" si="14"/>
        <v>0</v>
      </c>
      <c r="N82" s="16">
        <f t="shared" si="16"/>
        <v>0</v>
      </c>
      <c r="O82" s="16">
        <v>0</v>
      </c>
      <c r="P82" s="16">
        <f t="shared" si="17"/>
        <v>0</v>
      </c>
      <c r="Q82" s="33">
        <v>0</v>
      </c>
      <c r="R82" s="34">
        <f t="shared" si="18"/>
        <v>0</v>
      </c>
      <c r="S82" s="35">
        <f t="shared" si="19"/>
        <v>0</v>
      </c>
      <c r="T82" s="36">
        <f t="shared" si="20"/>
        <v>0</v>
      </c>
      <c r="U82" s="64"/>
      <c r="V82" s="64"/>
      <c r="W82" s="64"/>
    </row>
    <row r="83" spans="1:23" ht="18.75">
      <c r="A83" s="14"/>
      <c r="B83" s="13">
        <v>201</v>
      </c>
      <c r="C83" s="13">
        <v>251334814</v>
      </c>
      <c r="D83" s="222" t="s">
        <v>391</v>
      </c>
      <c r="E83" s="33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15"/>
        <v>0</v>
      </c>
      <c r="M83" s="16">
        <f t="shared" si="14"/>
        <v>0</v>
      </c>
      <c r="N83" s="16">
        <f t="shared" si="16"/>
        <v>0</v>
      </c>
      <c r="O83" s="16">
        <v>0</v>
      </c>
      <c r="P83" s="16">
        <f t="shared" si="17"/>
        <v>0</v>
      </c>
      <c r="Q83" s="33">
        <v>5.5</v>
      </c>
      <c r="R83" s="34">
        <f t="shared" si="18"/>
        <v>5.5</v>
      </c>
      <c r="S83" s="35">
        <f t="shared" si="19"/>
        <v>0</v>
      </c>
      <c r="T83" s="36">
        <f t="shared" si="20"/>
        <v>5.5</v>
      </c>
    </row>
    <row r="84" spans="1:23" ht="18.75">
      <c r="A84" s="14">
        <v>1</v>
      </c>
      <c r="B84" s="14">
        <v>230</v>
      </c>
      <c r="C84" s="13">
        <v>1076026693</v>
      </c>
      <c r="D84" s="222" t="s">
        <v>449</v>
      </c>
      <c r="F84" s="16">
        <v>3</v>
      </c>
      <c r="G84" s="16">
        <v>1</v>
      </c>
      <c r="H84" s="374">
        <v>0</v>
      </c>
      <c r="I84" s="374">
        <v>0</v>
      </c>
      <c r="J84" s="374">
        <v>0</v>
      </c>
      <c r="K84" s="23" t="s">
        <v>335</v>
      </c>
      <c r="L84" s="18">
        <f t="shared" si="15"/>
        <v>3.5</v>
      </c>
      <c r="M84" s="16">
        <f t="shared" si="14"/>
        <v>1.2</v>
      </c>
      <c r="N84" s="16">
        <f t="shared" si="16"/>
        <v>0</v>
      </c>
      <c r="O84" s="16">
        <v>0</v>
      </c>
      <c r="P84" s="16">
        <f t="shared" si="17"/>
        <v>4.7</v>
      </c>
      <c r="Q84" s="33">
        <v>-8.1000000000000014</v>
      </c>
      <c r="R84" s="34">
        <f t="shared" si="18"/>
        <v>-3.4000000000000012</v>
      </c>
      <c r="S84" s="35">
        <f t="shared" si="19"/>
        <v>2.1875</v>
      </c>
      <c r="T84" s="36">
        <f t="shared" si="20"/>
        <v>-5.5875000000000012</v>
      </c>
    </row>
    <row r="85" spans="1:23" ht="18.75">
      <c r="A85" s="14"/>
      <c r="B85" s="14">
        <v>103</v>
      </c>
      <c r="C85" s="13">
        <v>1540443440</v>
      </c>
      <c r="D85" s="223" t="s">
        <v>326</v>
      </c>
      <c r="E85" s="222" t="s">
        <v>193</v>
      </c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15"/>
        <v>0</v>
      </c>
      <c r="M85" s="16">
        <f t="shared" si="14"/>
        <v>0</v>
      </c>
      <c r="N85" s="16">
        <f t="shared" si="16"/>
        <v>0</v>
      </c>
      <c r="O85" s="16">
        <v>0</v>
      </c>
      <c r="P85" s="16">
        <f t="shared" si="17"/>
        <v>0</v>
      </c>
      <c r="Q85" s="33">
        <v>-3.1250000000000036</v>
      </c>
      <c r="R85" s="34">
        <f t="shared" si="18"/>
        <v>-3.1250000000000036</v>
      </c>
      <c r="S85" s="35">
        <f t="shared" si="19"/>
        <v>0</v>
      </c>
      <c r="T85" s="36">
        <f t="shared" si="20"/>
        <v>-3.1250000000000036</v>
      </c>
      <c r="U85" s="64"/>
      <c r="V85" s="64"/>
      <c r="W85" s="64"/>
    </row>
    <row r="86" spans="1:23" ht="18.75">
      <c r="A86" s="14">
        <v>1</v>
      </c>
      <c r="B86" s="13">
        <v>228</v>
      </c>
      <c r="C86" s="13">
        <v>1287481910</v>
      </c>
      <c r="D86" s="222" t="s">
        <v>447</v>
      </c>
      <c r="E86" s="222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15"/>
        <v>0</v>
      </c>
      <c r="M86" s="16">
        <f t="shared" si="14"/>
        <v>0</v>
      </c>
      <c r="N86" s="16">
        <f t="shared" si="16"/>
        <v>0</v>
      </c>
      <c r="O86" s="16">
        <v>0</v>
      </c>
      <c r="P86" s="16">
        <f t="shared" si="17"/>
        <v>0</v>
      </c>
      <c r="Q86" s="33">
        <v>-4.1499999999999995</v>
      </c>
      <c r="R86" s="34">
        <f t="shared" si="18"/>
        <v>-4.1499999999999995</v>
      </c>
      <c r="S86" s="35">
        <f t="shared" si="19"/>
        <v>0</v>
      </c>
      <c r="T86" s="36">
        <f t="shared" si="20"/>
        <v>-4.1499999999999995</v>
      </c>
    </row>
    <row r="87" spans="1:23" ht="18.75">
      <c r="A87" s="14">
        <v>1</v>
      </c>
      <c r="B87" s="13">
        <v>192</v>
      </c>
      <c r="C87" s="13">
        <v>1725281178</v>
      </c>
      <c r="D87" s="222" t="s">
        <v>383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15"/>
        <v>0</v>
      </c>
      <c r="M87" s="16">
        <f t="shared" si="14"/>
        <v>0</v>
      </c>
      <c r="N87" s="16">
        <f t="shared" si="16"/>
        <v>0</v>
      </c>
      <c r="O87" s="16">
        <v>0</v>
      </c>
      <c r="P87" s="16">
        <f t="shared" si="17"/>
        <v>0</v>
      </c>
      <c r="Q87" s="33">
        <v>-6.162500000000005</v>
      </c>
      <c r="R87" s="34">
        <f t="shared" si="18"/>
        <v>-6.162500000000005</v>
      </c>
      <c r="S87" s="35">
        <f t="shared" si="19"/>
        <v>0</v>
      </c>
      <c r="T87" s="36">
        <f t="shared" si="20"/>
        <v>-6.162500000000005</v>
      </c>
    </row>
    <row r="88" spans="1:23" ht="18.75">
      <c r="A88" s="14"/>
      <c r="B88" s="13">
        <v>148</v>
      </c>
      <c r="C88" s="13">
        <v>1579518877</v>
      </c>
      <c r="D88" s="222" t="s">
        <v>274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15"/>
        <v>0</v>
      </c>
      <c r="M88" s="16">
        <f t="shared" si="14"/>
        <v>0</v>
      </c>
      <c r="N88" s="16">
        <f t="shared" si="16"/>
        <v>0</v>
      </c>
      <c r="O88" s="16">
        <v>0</v>
      </c>
      <c r="P88" s="16">
        <f t="shared" si="17"/>
        <v>0</v>
      </c>
      <c r="Q88" s="33">
        <v>6.4499999999999993</v>
      </c>
      <c r="R88" s="34">
        <f t="shared" si="18"/>
        <v>6.4499999999999993</v>
      </c>
      <c r="S88" s="35">
        <f t="shared" si="19"/>
        <v>0</v>
      </c>
      <c r="T88" s="36">
        <f t="shared" si="20"/>
        <v>6.4499999999999993</v>
      </c>
    </row>
    <row r="89" spans="1:23" ht="18.75">
      <c r="A89" s="14"/>
      <c r="B89" s="13">
        <v>164</v>
      </c>
      <c r="C89" s="13">
        <v>1005320430</v>
      </c>
      <c r="D89" s="222" t="s">
        <v>294</v>
      </c>
      <c r="E89" s="335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15"/>
        <v>0</v>
      </c>
      <c r="M89" s="16">
        <f t="shared" si="14"/>
        <v>0</v>
      </c>
      <c r="N89" s="16">
        <f t="shared" si="16"/>
        <v>0</v>
      </c>
      <c r="O89" s="16">
        <v>0</v>
      </c>
      <c r="P89" s="16">
        <f t="shared" si="17"/>
        <v>0</v>
      </c>
      <c r="Q89" s="33">
        <v>0</v>
      </c>
      <c r="R89" s="34">
        <f t="shared" si="18"/>
        <v>0</v>
      </c>
      <c r="S89" s="35">
        <f t="shared" si="19"/>
        <v>0</v>
      </c>
      <c r="T89" s="36">
        <f t="shared" si="20"/>
        <v>0</v>
      </c>
    </row>
    <row r="90" spans="1:23" ht="18.75">
      <c r="A90" s="14">
        <v>1</v>
      </c>
      <c r="B90" s="14">
        <v>26</v>
      </c>
      <c r="C90" s="13">
        <v>1754932067</v>
      </c>
      <c r="D90" s="222" t="s">
        <v>354</v>
      </c>
      <c r="E90" s="222" t="s">
        <v>72</v>
      </c>
      <c r="F90" s="16">
        <v>2</v>
      </c>
      <c r="G90" s="16">
        <v>1</v>
      </c>
      <c r="H90" s="374">
        <v>0</v>
      </c>
      <c r="I90" s="374">
        <v>0</v>
      </c>
      <c r="J90" s="374">
        <v>0</v>
      </c>
      <c r="K90" s="23" t="s">
        <v>335</v>
      </c>
      <c r="L90" s="18">
        <f t="shared" si="15"/>
        <v>2</v>
      </c>
      <c r="M90" s="16">
        <f t="shared" si="14"/>
        <v>1.2</v>
      </c>
      <c r="N90" s="16">
        <f t="shared" si="16"/>
        <v>0</v>
      </c>
      <c r="O90" s="16">
        <v>0</v>
      </c>
      <c r="P90" s="16">
        <f t="shared" si="17"/>
        <v>3.2</v>
      </c>
      <c r="Q90" s="33">
        <v>-12.875</v>
      </c>
      <c r="R90" s="34">
        <f t="shared" si="18"/>
        <v>-9.6750000000000007</v>
      </c>
      <c r="S90" s="35">
        <f t="shared" si="19"/>
        <v>2.1875</v>
      </c>
      <c r="T90" s="36">
        <f t="shared" si="20"/>
        <v>-11.862500000000001</v>
      </c>
      <c r="U90" s="64"/>
      <c r="V90" s="64"/>
      <c r="W90" s="64"/>
    </row>
    <row r="91" spans="1:23" ht="18.75">
      <c r="A91" s="14"/>
      <c r="B91" s="14">
        <v>122</v>
      </c>
      <c r="C91" s="13">
        <v>1940099728</v>
      </c>
      <c r="D91" s="223" t="s">
        <v>228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15"/>
        <v>0</v>
      </c>
      <c r="M91" s="16">
        <f t="shared" si="14"/>
        <v>0</v>
      </c>
      <c r="N91" s="16">
        <f t="shared" si="16"/>
        <v>0</v>
      </c>
      <c r="O91" s="16">
        <v>0</v>
      </c>
      <c r="P91" s="16">
        <f t="shared" si="17"/>
        <v>0</v>
      </c>
      <c r="Q91" s="33">
        <v>0.4</v>
      </c>
      <c r="R91" s="34">
        <f t="shared" si="18"/>
        <v>0.4</v>
      </c>
      <c r="S91" s="35">
        <f t="shared" si="19"/>
        <v>0</v>
      </c>
      <c r="T91" s="36">
        <f t="shared" si="20"/>
        <v>0.4</v>
      </c>
      <c r="U91" s="64"/>
      <c r="V91" s="64"/>
      <c r="W91" s="67"/>
    </row>
    <row r="92" spans="1:23" ht="18.75">
      <c r="A92" s="14"/>
      <c r="B92" s="13">
        <v>144</v>
      </c>
      <c r="C92" s="13">
        <v>1763923855</v>
      </c>
      <c r="D92" s="222" t="s">
        <v>269</v>
      </c>
      <c r="E92" s="22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15"/>
        <v>0</v>
      </c>
      <c r="M92" s="16">
        <f t="shared" si="14"/>
        <v>0</v>
      </c>
      <c r="N92" s="16">
        <f t="shared" si="16"/>
        <v>0</v>
      </c>
      <c r="O92" s="16">
        <v>0</v>
      </c>
      <c r="P92" s="16">
        <f t="shared" si="17"/>
        <v>0</v>
      </c>
      <c r="Q92" s="33">
        <v>6.8</v>
      </c>
      <c r="R92" s="34">
        <f t="shared" si="18"/>
        <v>6.8</v>
      </c>
      <c r="S92" s="35">
        <f t="shared" si="19"/>
        <v>0</v>
      </c>
      <c r="T92" s="36">
        <f t="shared" si="20"/>
        <v>6.8</v>
      </c>
    </row>
    <row r="93" spans="1:23" ht="18.75">
      <c r="A93" s="14">
        <v>1</v>
      </c>
      <c r="B93" s="13">
        <v>141</v>
      </c>
      <c r="C93" s="13">
        <v>1190305158</v>
      </c>
      <c r="D93" s="222" t="s">
        <v>261</v>
      </c>
      <c r="E93" s="22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15"/>
        <v>0</v>
      </c>
      <c r="M93" s="16">
        <f t="shared" si="14"/>
        <v>0</v>
      </c>
      <c r="N93" s="16">
        <f t="shared" si="16"/>
        <v>0</v>
      </c>
      <c r="O93" s="16">
        <v>0</v>
      </c>
      <c r="P93" s="16">
        <f t="shared" si="17"/>
        <v>0</v>
      </c>
      <c r="Q93" s="33">
        <v>-12.050000000000004</v>
      </c>
      <c r="R93" s="34">
        <f t="shared" si="18"/>
        <v>-12.050000000000004</v>
      </c>
      <c r="S93" s="35">
        <f t="shared" si="19"/>
        <v>0</v>
      </c>
      <c r="T93" s="36">
        <f t="shared" si="20"/>
        <v>-12.050000000000004</v>
      </c>
      <c r="U93" s="64"/>
      <c r="V93" s="64"/>
      <c r="W93" s="67"/>
    </row>
    <row r="94" spans="1:23" ht="18.75">
      <c r="A94" s="14"/>
      <c r="B94" s="13">
        <v>181</v>
      </c>
      <c r="C94" s="13">
        <v>1467442697</v>
      </c>
      <c r="D94" s="222" t="s">
        <v>341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15"/>
        <v>0</v>
      </c>
      <c r="M94" s="16">
        <f t="shared" si="14"/>
        <v>0</v>
      </c>
      <c r="N94" s="16">
        <f t="shared" si="16"/>
        <v>0</v>
      </c>
      <c r="O94" s="16">
        <v>0</v>
      </c>
      <c r="P94" s="16">
        <f t="shared" si="17"/>
        <v>0</v>
      </c>
      <c r="Q94" s="33">
        <v>0</v>
      </c>
      <c r="R94" s="34">
        <f t="shared" si="18"/>
        <v>0</v>
      </c>
      <c r="S94" s="35">
        <f t="shared" si="19"/>
        <v>0</v>
      </c>
      <c r="T94" s="36">
        <f t="shared" si="20"/>
        <v>0</v>
      </c>
    </row>
    <row r="95" spans="1:23" ht="18.75">
      <c r="A95" s="14">
        <v>1</v>
      </c>
      <c r="B95" s="13">
        <v>210</v>
      </c>
      <c r="C95" s="13">
        <v>1675792665</v>
      </c>
      <c r="D95" s="222" t="s">
        <v>403</v>
      </c>
      <c r="E95" s="334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15"/>
        <v>0</v>
      </c>
      <c r="M95" s="16">
        <f t="shared" si="14"/>
        <v>0</v>
      </c>
      <c r="N95" s="16">
        <f t="shared" si="16"/>
        <v>0</v>
      </c>
      <c r="O95" s="16">
        <v>0</v>
      </c>
      <c r="P95" s="16">
        <f t="shared" si="17"/>
        <v>0</v>
      </c>
      <c r="Q95" s="33">
        <v>-18.325000000000006</v>
      </c>
      <c r="R95" s="34">
        <f t="shared" si="18"/>
        <v>-18.325000000000006</v>
      </c>
      <c r="S95" s="35">
        <f t="shared" si="19"/>
        <v>0</v>
      </c>
      <c r="T95" s="36">
        <f t="shared" si="20"/>
        <v>-18.325000000000006</v>
      </c>
    </row>
    <row r="96" spans="1:23" ht="18.75">
      <c r="A96" s="14">
        <v>1</v>
      </c>
      <c r="B96" s="13">
        <v>203</v>
      </c>
      <c r="C96" s="13">
        <v>382695365</v>
      </c>
      <c r="D96" s="222" t="s">
        <v>393</v>
      </c>
      <c r="E96" s="334"/>
      <c r="F96" s="16">
        <v>2</v>
      </c>
      <c r="G96" s="16">
        <v>0</v>
      </c>
      <c r="H96" s="374">
        <v>0</v>
      </c>
      <c r="I96" s="374">
        <v>0</v>
      </c>
      <c r="J96" s="374">
        <v>0</v>
      </c>
      <c r="K96" s="23" t="s">
        <v>335</v>
      </c>
      <c r="L96" s="18">
        <f t="shared" si="15"/>
        <v>2</v>
      </c>
      <c r="M96" s="16">
        <f t="shared" si="14"/>
        <v>0</v>
      </c>
      <c r="N96" s="16">
        <f t="shared" si="16"/>
        <v>0</v>
      </c>
      <c r="O96" s="16">
        <v>0</v>
      </c>
      <c r="P96" s="16">
        <f t="shared" si="17"/>
        <v>2</v>
      </c>
      <c r="Q96" s="33">
        <v>-20.5</v>
      </c>
      <c r="R96" s="34">
        <f t="shared" si="18"/>
        <v>-18.5</v>
      </c>
      <c r="S96" s="35">
        <f t="shared" si="19"/>
        <v>2.1875</v>
      </c>
      <c r="T96" s="36">
        <f t="shared" si="20"/>
        <v>-20.6875</v>
      </c>
    </row>
    <row r="97" spans="1:20" ht="18.75">
      <c r="A97" s="14">
        <v>1</v>
      </c>
      <c r="B97" s="13">
        <v>194</v>
      </c>
      <c r="C97" s="13">
        <v>648785109</v>
      </c>
      <c r="D97" s="222" t="s">
        <v>385</v>
      </c>
      <c r="E97" s="334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15"/>
        <v>0</v>
      </c>
      <c r="M97" s="16">
        <f t="shared" si="14"/>
        <v>0</v>
      </c>
      <c r="N97" s="16">
        <f t="shared" si="16"/>
        <v>0</v>
      </c>
      <c r="O97" s="16">
        <v>0</v>
      </c>
      <c r="P97" s="16">
        <f t="shared" si="17"/>
        <v>0</v>
      </c>
      <c r="Q97" s="33">
        <v>-18.712500000000006</v>
      </c>
      <c r="R97" s="34">
        <f t="shared" si="18"/>
        <v>-18.712500000000006</v>
      </c>
      <c r="S97" s="35">
        <f t="shared" si="19"/>
        <v>0</v>
      </c>
      <c r="T97" s="36">
        <f t="shared" si="20"/>
        <v>-18.712500000000006</v>
      </c>
    </row>
    <row r="98" spans="1:20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15"/>
        <v>0</v>
      </c>
      <c r="M98" s="16">
        <f t="shared" si="14"/>
        <v>0</v>
      </c>
      <c r="N98" s="16">
        <f t="shared" si="16"/>
        <v>0</v>
      </c>
      <c r="O98" s="16">
        <v>0</v>
      </c>
      <c r="P98" s="16">
        <f t="shared" si="17"/>
        <v>0</v>
      </c>
      <c r="Q98" s="33">
        <v>0</v>
      </c>
      <c r="R98" s="34">
        <f t="shared" si="18"/>
        <v>0</v>
      </c>
      <c r="S98" s="35">
        <f t="shared" si="19"/>
        <v>0</v>
      </c>
      <c r="T98" s="36">
        <f t="shared" si="20"/>
        <v>0</v>
      </c>
    </row>
    <row r="99" spans="1:20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15"/>
        <v>0</v>
      </c>
      <c r="M99" s="16">
        <f t="shared" si="14"/>
        <v>0</v>
      </c>
      <c r="N99" s="16">
        <f t="shared" si="16"/>
        <v>0</v>
      </c>
      <c r="O99" s="16">
        <v>0</v>
      </c>
      <c r="P99" s="16">
        <f t="shared" si="17"/>
        <v>0</v>
      </c>
      <c r="Q99" s="33">
        <v>5.6846874999999955</v>
      </c>
      <c r="R99" s="34">
        <f t="shared" si="18"/>
        <v>5.6846874999999955</v>
      </c>
      <c r="S99" s="35">
        <f t="shared" si="19"/>
        <v>0</v>
      </c>
      <c r="T99" s="36">
        <f t="shared" si="20"/>
        <v>5.6846874999999955</v>
      </c>
    </row>
    <row r="100" spans="1:20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15"/>
        <v>0</v>
      </c>
      <c r="M100" s="16">
        <f t="shared" si="14"/>
        <v>0</v>
      </c>
      <c r="N100" s="16">
        <f t="shared" si="16"/>
        <v>0</v>
      </c>
      <c r="O100" s="16">
        <v>0</v>
      </c>
      <c r="P100" s="16">
        <f t="shared" si="17"/>
        <v>0</v>
      </c>
      <c r="Q100" s="33">
        <v>-3.125</v>
      </c>
      <c r="R100" s="34">
        <f t="shared" si="18"/>
        <v>-3.125</v>
      </c>
      <c r="S100" s="35">
        <f t="shared" si="19"/>
        <v>0</v>
      </c>
      <c r="T100" s="36">
        <f t="shared" si="20"/>
        <v>-3.125</v>
      </c>
    </row>
    <row r="101" spans="1:20" ht="18.75">
      <c r="A101" s="14"/>
      <c r="B101" s="13">
        <v>227</v>
      </c>
      <c r="C101" s="13">
        <v>69368460</v>
      </c>
      <c r="D101" s="222" t="s">
        <v>446</v>
      </c>
      <c r="E101" s="222"/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15"/>
        <v>0</v>
      </c>
      <c r="M101" s="16">
        <f t="shared" si="14"/>
        <v>0</v>
      </c>
      <c r="N101" s="16">
        <f t="shared" si="16"/>
        <v>0</v>
      </c>
      <c r="O101" s="16">
        <v>0</v>
      </c>
      <c r="P101" s="16">
        <f t="shared" ref="P101:P102" si="21">SUM(M101+L101+O101+N101)</f>
        <v>0</v>
      </c>
      <c r="Q101" s="33">
        <v>5.7335820895522351</v>
      </c>
      <c r="R101" s="34">
        <f t="shared" ref="R101:R102" si="22">P101+Q101</f>
        <v>5.7335820895522351</v>
      </c>
      <c r="S101" s="35">
        <f t="shared" si="19"/>
        <v>0</v>
      </c>
      <c r="T101" s="36">
        <f t="shared" ref="T101:T102" si="23">R101-S101</f>
        <v>5.7335820895522351</v>
      </c>
    </row>
    <row r="102" spans="1:20" ht="18.75">
      <c r="A102" s="14"/>
      <c r="B102" s="13">
        <v>173</v>
      </c>
      <c r="C102" s="13">
        <v>1106175185</v>
      </c>
      <c r="D102" s="222" t="s">
        <v>329</v>
      </c>
      <c r="E102" s="334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15"/>
        <v>0</v>
      </c>
      <c r="M102" s="16">
        <f t="shared" si="14"/>
        <v>0</v>
      </c>
      <c r="N102" s="16">
        <f t="shared" si="16"/>
        <v>0</v>
      </c>
      <c r="O102" s="16">
        <v>0</v>
      </c>
      <c r="P102" s="16">
        <f t="shared" si="21"/>
        <v>0</v>
      </c>
      <c r="Q102" s="33">
        <v>0</v>
      </c>
      <c r="R102" s="34">
        <f t="shared" si="22"/>
        <v>0</v>
      </c>
      <c r="S102" s="35">
        <f t="shared" si="19"/>
        <v>0</v>
      </c>
      <c r="T102" s="36">
        <f t="shared" si="23"/>
        <v>0</v>
      </c>
    </row>
  </sheetData>
  <autoFilter ref="A4:W102" xr:uid="{28593B8F-03E7-4BE1-B554-FC0AADC431B2}">
    <sortState xmlns:xlrd2="http://schemas.microsoft.com/office/spreadsheetml/2017/richdata2" ref="A5:W97">
      <sortCondition descending="1" ref="R4:R102"/>
    </sortState>
  </autoFilter>
  <mergeCells count="5">
    <mergeCell ref="B1:T1"/>
    <mergeCell ref="B2:T2"/>
    <mergeCell ref="B3:E3"/>
    <mergeCell ref="H3:J3"/>
    <mergeCell ref="K3:T3"/>
  </mergeCells>
  <phoneticPr fontId="22" type="noConversion"/>
  <conditionalFormatting sqref="O5:O79 F5:J102">
    <cfRule type="cellIs" dxfId="43" priority="2" operator="lessThan">
      <formula>1</formula>
    </cfRule>
  </conditionalFormatting>
  <conditionalFormatting sqref="O80:O103">
    <cfRule type="cellIs" dxfId="42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DC4D-4A7B-42F2-B1BB-016CE8D1A481}">
  <sheetPr codeName="Sheet79"/>
  <dimension ref="A1:AC102"/>
  <sheetViews>
    <sheetView zoomScale="85" zoomScaleNormal="85" workbookViewId="0">
      <selection activeCell="X9" sqref="X9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活动中心2021年3月27日分包贡献明细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28"/>
      <c r="V1" s="428"/>
      <c r="W1" s="428"/>
      <c r="X1" s="38" t="s">
        <v>104</v>
      </c>
      <c r="Y1" s="5">
        <v>67</v>
      </c>
      <c r="Z1" s="3"/>
      <c r="AA1" s="3"/>
      <c r="AB1" s="3"/>
      <c r="AC1" s="3"/>
    </row>
    <row r="2" spans="1:29" ht="135" customHeight="1">
      <c r="B2" s="590" t="s">
        <v>441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29"/>
      <c r="V2" s="429"/>
      <c r="W2" s="429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30" t="s">
        <v>114</v>
      </c>
      <c r="G3" s="431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27"/>
      <c r="V3" s="427"/>
      <c r="W3" s="427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25" t="s">
        <v>457</v>
      </c>
      <c r="B4" s="425" t="s">
        <v>11</v>
      </c>
      <c r="C4" s="426" t="s">
        <v>167</v>
      </c>
      <c r="D4" s="425" t="s">
        <v>12</v>
      </c>
      <c r="E4" s="425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26" t="s">
        <v>171</v>
      </c>
      <c r="R4" s="32" t="s">
        <v>23</v>
      </c>
      <c r="S4" s="426" t="s">
        <v>22</v>
      </c>
      <c r="T4" s="426" t="s">
        <v>172</v>
      </c>
      <c r="U4" s="426" t="s">
        <v>115</v>
      </c>
      <c r="V4" s="426" t="s">
        <v>116</v>
      </c>
      <c r="W4" s="426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>
        <v>1</v>
      </c>
      <c r="B5" s="13">
        <v>167</v>
      </c>
      <c r="C5" s="13">
        <v>1173807161</v>
      </c>
      <c r="D5" s="222" t="s">
        <v>324</v>
      </c>
      <c r="E5" s="335"/>
      <c r="F5" s="16">
        <v>0</v>
      </c>
      <c r="G5" s="16">
        <v>1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36" si="0">F5+IF(F5&gt;2,(F5-2)*0.5,0)</f>
        <v>0</v>
      </c>
      <c r="M5" s="16">
        <f t="shared" ref="M5:M13" si="1">G5*$Y$14</f>
        <v>1.2</v>
      </c>
      <c r="N5" s="16">
        <f t="shared" ref="N5:N36" si="2">SUM(H5:J5)*$Y$18</f>
        <v>0</v>
      </c>
      <c r="O5" s="16">
        <v>0</v>
      </c>
      <c r="P5" s="16">
        <f t="shared" ref="P5:P36" si="3">SUM(M5+L5+O5+N5)</f>
        <v>1.2</v>
      </c>
      <c r="Q5" s="33">
        <v>15.949999999999989</v>
      </c>
      <c r="R5" s="34">
        <f t="shared" ref="R5:R36" si="4">P5+Q5</f>
        <v>17.149999999999988</v>
      </c>
      <c r="S5" s="35">
        <f t="shared" ref="S5:S36" si="5">VLOOKUP(K5,$X$3:$Y$10,2,FALSE)</f>
        <v>0</v>
      </c>
      <c r="T5" s="36">
        <f t="shared" ref="T5:T36" si="6">R5-S5</f>
        <v>17.149999999999988</v>
      </c>
      <c r="U5" s="4"/>
      <c r="V5" s="4"/>
      <c r="W5" s="4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>
        <v>1</v>
      </c>
      <c r="B6" s="13">
        <v>219</v>
      </c>
      <c r="C6" s="13">
        <v>1128309198</v>
      </c>
      <c r="D6" s="222" t="s">
        <v>426</v>
      </c>
      <c r="E6" s="33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9.4499999999999957</v>
      </c>
      <c r="R6" s="34">
        <f t="shared" si="4"/>
        <v>9.4499999999999957</v>
      </c>
      <c r="S6" s="35">
        <f t="shared" si="5"/>
        <v>0</v>
      </c>
      <c r="T6" s="36">
        <f t="shared" si="6"/>
        <v>9.4499999999999957</v>
      </c>
      <c r="U6" s="4"/>
      <c r="V6" s="4"/>
      <c r="W6" s="4"/>
      <c r="X6" s="23"/>
      <c r="Y6" s="44"/>
      <c r="Z6" s="46"/>
      <c r="AA6" s="46"/>
      <c r="AB6" s="46"/>
      <c r="AC6" s="46"/>
    </row>
    <row r="7" spans="1:29" s="1" customFormat="1" ht="18.75">
      <c r="A7" s="14">
        <v>1</v>
      </c>
      <c r="B7" s="13">
        <v>212</v>
      </c>
      <c r="C7" s="13">
        <v>2133045883</v>
      </c>
      <c r="D7" s="222" t="s">
        <v>405</v>
      </c>
      <c r="E7" s="33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7.2249999999999979</v>
      </c>
      <c r="R7" s="34">
        <f t="shared" si="4"/>
        <v>7.2249999999999979</v>
      </c>
      <c r="S7" s="35">
        <f t="shared" si="5"/>
        <v>0</v>
      </c>
      <c r="T7" s="36">
        <f t="shared" si="6"/>
        <v>7.2249999999999979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>
        <v>1</v>
      </c>
      <c r="B8" s="13">
        <v>156</v>
      </c>
      <c r="C8" s="13">
        <v>1744610165</v>
      </c>
      <c r="D8" s="222" t="s">
        <v>369</v>
      </c>
      <c r="E8" s="222"/>
      <c r="F8" s="16">
        <v>3</v>
      </c>
      <c r="G8" s="16">
        <v>1</v>
      </c>
      <c r="H8" s="374">
        <v>0</v>
      </c>
      <c r="I8" s="374">
        <v>0</v>
      </c>
      <c r="J8" s="374">
        <v>0</v>
      </c>
      <c r="K8" s="43" t="s">
        <v>166</v>
      </c>
      <c r="L8" s="18">
        <f t="shared" si="0"/>
        <v>3.5</v>
      </c>
      <c r="M8" s="16">
        <f t="shared" si="1"/>
        <v>1.2</v>
      </c>
      <c r="N8" s="16">
        <f t="shared" si="2"/>
        <v>0</v>
      </c>
      <c r="O8" s="16">
        <v>0</v>
      </c>
      <c r="P8" s="16">
        <f t="shared" si="3"/>
        <v>4.7</v>
      </c>
      <c r="Q8" s="33">
        <v>0.80501612903224729</v>
      </c>
      <c r="R8" s="34">
        <f t="shared" si="4"/>
        <v>5.5050161290322475</v>
      </c>
      <c r="S8" s="35">
        <f t="shared" si="5"/>
        <v>11.875</v>
      </c>
      <c r="T8" s="36">
        <f t="shared" si="6"/>
        <v>-6.3699838709677525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>
        <v>1</v>
      </c>
      <c r="B9" s="13">
        <v>128</v>
      </c>
      <c r="C9" s="13">
        <v>1214614935</v>
      </c>
      <c r="D9" s="222" t="s">
        <v>365</v>
      </c>
      <c r="E9" s="336" t="s">
        <v>257</v>
      </c>
      <c r="F9" s="16">
        <v>3</v>
      </c>
      <c r="G9" s="16">
        <v>1</v>
      </c>
      <c r="H9" s="374">
        <v>0</v>
      </c>
      <c r="I9" s="374">
        <v>1</v>
      </c>
      <c r="J9" s="374">
        <v>1</v>
      </c>
      <c r="K9" s="43" t="s">
        <v>166</v>
      </c>
      <c r="L9" s="18">
        <f t="shared" si="0"/>
        <v>3.5</v>
      </c>
      <c r="M9" s="16">
        <f t="shared" si="1"/>
        <v>1.2</v>
      </c>
      <c r="N9" s="16">
        <f t="shared" si="2"/>
        <v>0.8</v>
      </c>
      <c r="O9" s="16">
        <v>0</v>
      </c>
      <c r="P9" s="16">
        <f t="shared" si="3"/>
        <v>5.5</v>
      </c>
      <c r="Q9" s="33">
        <v>-0.23800000000000665</v>
      </c>
      <c r="R9" s="34">
        <f t="shared" si="4"/>
        <v>5.2619999999999933</v>
      </c>
      <c r="S9" s="35">
        <f t="shared" si="5"/>
        <v>11.875</v>
      </c>
      <c r="T9" s="36">
        <f t="shared" si="6"/>
        <v>-6.6130000000000067</v>
      </c>
      <c r="U9" s="18"/>
      <c r="V9" s="18"/>
      <c r="W9" s="47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215</v>
      </c>
      <c r="C10" s="13">
        <v>289805855</v>
      </c>
      <c r="D10" s="222" t="s">
        <v>417</v>
      </c>
      <c r="E10" s="2"/>
      <c r="F10" s="16">
        <v>3</v>
      </c>
      <c r="G10" s="16">
        <v>1</v>
      </c>
      <c r="H10" s="374">
        <v>0</v>
      </c>
      <c r="I10" s="374">
        <v>1</v>
      </c>
      <c r="J10" s="374">
        <v>1</v>
      </c>
      <c r="K10" s="43" t="s">
        <v>166</v>
      </c>
      <c r="L10" s="18">
        <f t="shared" si="0"/>
        <v>3.5</v>
      </c>
      <c r="M10" s="16">
        <f t="shared" si="1"/>
        <v>1.2</v>
      </c>
      <c r="N10" s="16">
        <f t="shared" si="2"/>
        <v>0.8</v>
      </c>
      <c r="O10" s="16">
        <v>0</v>
      </c>
      <c r="P10" s="16">
        <f t="shared" si="3"/>
        <v>5.5</v>
      </c>
      <c r="Q10" s="33">
        <v>-0.33700000000000685</v>
      </c>
      <c r="R10" s="34">
        <f t="shared" si="4"/>
        <v>5.1629999999999932</v>
      </c>
      <c r="S10" s="35">
        <f t="shared" si="5"/>
        <v>11.875</v>
      </c>
      <c r="T10" s="36">
        <f t="shared" si="6"/>
        <v>-6.7120000000000068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4">
        <v>10</v>
      </c>
      <c r="C11" s="13">
        <v>2108977014</v>
      </c>
      <c r="D11" s="222" t="s">
        <v>353</v>
      </c>
      <c r="E11" s="222" t="s">
        <v>49</v>
      </c>
      <c r="F11" s="16">
        <v>3</v>
      </c>
      <c r="G11" s="16">
        <v>1</v>
      </c>
      <c r="H11" s="374">
        <v>0</v>
      </c>
      <c r="I11" s="374">
        <v>0</v>
      </c>
      <c r="J11" s="374">
        <v>1</v>
      </c>
      <c r="K11" s="43" t="s">
        <v>166</v>
      </c>
      <c r="L11" s="18">
        <f t="shared" si="0"/>
        <v>3.5</v>
      </c>
      <c r="M11" s="16">
        <f t="shared" si="1"/>
        <v>1.2</v>
      </c>
      <c r="N11" s="16">
        <f t="shared" si="2"/>
        <v>0.4</v>
      </c>
      <c r="O11" s="16">
        <v>0</v>
      </c>
      <c r="P11" s="16">
        <f t="shared" si="3"/>
        <v>5.1000000000000005</v>
      </c>
      <c r="Q11" s="33">
        <v>6.2499999999994671E-2</v>
      </c>
      <c r="R11" s="34">
        <f t="shared" si="4"/>
        <v>5.1624999999999952</v>
      </c>
      <c r="S11" s="35">
        <f t="shared" si="5"/>
        <v>11.875</v>
      </c>
      <c r="T11" s="36">
        <f t="shared" si="6"/>
        <v>-6.7125000000000048</v>
      </c>
      <c r="U11" s="18"/>
      <c r="V11" s="18"/>
      <c r="W11" s="18"/>
      <c r="X11" s="50"/>
    </row>
    <row r="12" spans="1:29" s="1" customFormat="1" ht="18.75">
      <c r="A12" s="14">
        <v>1</v>
      </c>
      <c r="B12" s="13">
        <v>205</v>
      </c>
      <c r="C12" s="13">
        <v>141303545</v>
      </c>
      <c r="D12" s="222" t="s">
        <v>395</v>
      </c>
      <c r="E12" s="334"/>
      <c r="F12" s="16">
        <v>3</v>
      </c>
      <c r="G12" s="16">
        <v>1</v>
      </c>
      <c r="H12" s="374">
        <v>0</v>
      </c>
      <c r="I12" s="374">
        <v>1</v>
      </c>
      <c r="J12" s="374">
        <v>1</v>
      </c>
      <c r="K12" s="43" t="s">
        <v>166</v>
      </c>
      <c r="L12" s="18">
        <f t="shared" si="0"/>
        <v>3.5</v>
      </c>
      <c r="M12" s="16">
        <f t="shared" si="1"/>
        <v>1.2</v>
      </c>
      <c r="N12" s="16">
        <f t="shared" si="2"/>
        <v>0.8</v>
      </c>
      <c r="O12" s="16">
        <v>0</v>
      </c>
      <c r="P12" s="16">
        <f t="shared" si="3"/>
        <v>5.5</v>
      </c>
      <c r="Q12" s="33">
        <v>-0.42500000000000426</v>
      </c>
      <c r="R12" s="34">
        <f t="shared" si="4"/>
        <v>5.0749999999999957</v>
      </c>
      <c r="S12" s="35">
        <f t="shared" si="5"/>
        <v>11.875</v>
      </c>
      <c r="T12" s="36">
        <f t="shared" si="6"/>
        <v>-6.8000000000000043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4">
        <v>231</v>
      </c>
      <c r="C13" s="13">
        <v>1725915293</v>
      </c>
      <c r="D13" s="222" t="s">
        <v>450</v>
      </c>
      <c r="E13" s="4"/>
      <c r="F13" s="16">
        <v>3</v>
      </c>
      <c r="G13" s="16">
        <v>1</v>
      </c>
      <c r="H13" s="374">
        <v>0</v>
      </c>
      <c r="I13" s="374">
        <v>0</v>
      </c>
      <c r="J13" s="374">
        <v>0</v>
      </c>
      <c r="K13" s="43" t="s">
        <v>166</v>
      </c>
      <c r="L13" s="18">
        <f t="shared" si="0"/>
        <v>3.5</v>
      </c>
      <c r="M13" s="16">
        <f t="shared" si="1"/>
        <v>1.2</v>
      </c>
      <c r="N13" s="16">
        <f t="shared" si="2"/>
        <v>0</v>
      </c>
      <c r="O13" s="16">
        <v>0</v>
      </c>
      <c r="P13" s="16">
        <f t="shared" si="3"/>
        <v>4.7</v>
      </c>
      <c r="Q13" s="33">
        <v>0.31250000000000089</v>
      </c>
      <c r="R13" s="34">
        <f t="shared" si="4"/>
        <v>5.0125000000000011</v>
      </c>
      <c r="S13" s="35">
        <f t="shared" si="5"/>
        <v>11.875</v>
      </c>
      <c r="T13" s="36">
        <f t="shared" si="6"/>
        <v>-6.8624999999999989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20.25">
      <c r="A14" s="14">
        <v>1</v>
      </c>
      <c r="B14" s="14">
        <v>49</v>
      </c>
      <c r="C14" s="13">
        <v>311361673</v>
      </c>
      <c r="D14" s="223" t="s">
        <v>442</v>
      </c>
      <c r="E14" s="336" t="s">
        <v>95</v>
      </c>
      <c r="F14" s="16">
        <v>3</v>
      </c>
      <c r="G14" s="16">
        <v>1</v>
      </c>
      <c r="H14" s="374">
        <v>0</v>
      </c>
      <c r="I14" s="374">
        <v>1</v>
      </c>
      <c r="J14" s="374">
        <v>1</v>
      </c>
      <c r="K14" s="43" t="s">
        <v>166</v>
      </c>
      <c r="L14" s="18">
        <f t="shared" si="0"/>
        <v>3.5</v>
      </c>
      <c r="M14" s="16">
        <f>IF(G14&gt;0,1,0)*$Y$14</f>
        <v>1.2</v>
      </c>
      <c r="N14" s="16">
        <f t="shared" si="2"/>
        <v>0.8</v>
      </c>
      <c r="O14" s="16">
        <v>0</v>
      </c>
      <c r="P14" s="16">
        <f t="shared" si="3"/>
        <v>5.5</v>
      </c>
      <c r="Q14" s="33">
        <v>-0.76249999999999929</v>
      </c>
      <c r="R14" s="34">
        <f t="shared" si="4"/>
        <v>4.7375000000000007</v>
      </c>
      <c r="S14" s="35">
        <f t="shared" si="5"/>
        <v>11.875</v>
      </c>
      <c r="T14" s="36">
        <f t="shared" si="6"/>
        <v>-7.1374999999999993</v>
      </c>
      <c r="U14" s="18"/>
      <c r="V14" s="18"/>
      <c r="W14" s="18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178</v>
      </c>
      <c r="C15" s="13">
        <v>1059185275</v>
      </c>
      <c r="D15" s="222" t="s">
        <v>372</v>
      </c>
      <c r="E15" s="334"/>
      <c r="F15" s="16">
        <v>3</v>
      </c>
      <c r="G15" s="16">
        <v>1</v>
      </c>
      <c r="H15" s="374">
        <v>0</v>
      </c>
      <c r="I15" s="374">
        <v>1</v>
      </c>
      <c r="J15" s="374">
        <v>1</v>
      </c>
      <c r="K15" s="43" t="s">
        <v>166</v>
      </c>
      <c r="L15" s="18">
        <f t="shared" si="0"/>
        <v>3.5</v>
      </c>
      <c r="M15" s="16">
        <f t="shared" ref="M15:M46" si="7">G15*$Y$14</f>
        <v>1.2</v>
      </c>
      <c r="N15" s="16">
        <f t="shared" si="2"/>
        <v>0.8</v>
      </c>
      <c r="O15" s="16">
        <v>0</v>
      </c>
      <c r="P15" s="16">
        <f t="shared" si="3"/>
        <v>5.5</v>
      </c>
      <c r="Q15" s="33">
        <v>-0.83750000000000568</v>
      </c>
      <c r="R15" s="34">
        <f t="shared" si="4"/>
        <v>4.6624999999999943</v>
      </c>
      <c r="S15" s="35">
        <f t="shared" si="5"/>
        <v>11.875</v>
      </c>
      <c r="T15" s="36">
        <f t="shared" si="6"/>
        <v>-7.2125000000000057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20.25">
      <c r="A16" s="14">
        <v>1</v>
      </c>
      <c r="B16" s="13">
        <v>213</v>
      </c>
      <c r="C16" s="13">
        <v>311361673</v>
      </c>
      <c r="D16" s="222" t="s">
        <v>349</v>
      </c>
      <c r="F16" s="16">
        <v>3</v>
      </c>
      <c r="G16" s="16">
        <v>1</v>
      </c>
      <c r="H16" s="374">
        <v>0</v>
      </c>
      <c r="I16" s="374">
        <v>0</v>
      </c>
      <c r="J16" s="374">
        <v>0</v>
      </c>
      <c r="K16" s="45" t="s">
        <v>173</v>
      </c>
      <c r="L16" s="18">
        <f t="shared" si="0"/>
        <v>3.5</v>
      </c>
      <c r="M16" s="16">
        <f t="shared" si="7"/>
        <v>1.2</v>
      </c>
      <c r="N16" s="16">
        <f t="shared" si="2"/>
        <v>0</v>
      </c>
      <c r="O16" s="16">
        <v>0</v>
      </c>
      <c r="P16" s="16">
        <f t="shared" si="3"/>
        <v>4.7</v>
      </c>
      <c r="Q16" s="33">
        <v>-0.20000000000000728</v>
      </c>
      <c r="R16" s="34">
        <f t="shared" si="4"/>
        <v>4.4999999999999929</v>
      </c>
      <c r="S16" s="35">
        <f t="shared" si="5"/>
        <v>9.6875</v>
      </c>
      <c r="T16" s="36">
        <f t="shared" si="6"/>
        <v>-5.1875000000000071</v>
      </c>
      <c r="U16" s="4"/>
      <c r="V16" s="4"/>
      <c r="W16" s="4"/>
      <c r="X16" s="1" t="s">
        <v>213</v>
      </c>
      <c r="Y16" s="53">
        <v>3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225</v>
      </c>
      <c r="C17" s="13">
        <v>1963965829</v>
      </c>
      <c r="D17" s="222" t="s">
        <v>444</v>
      </c>
      <c r="E17" s="222"/>
      <c r="F17" s="16">
        <v>0</v>
      </c>
      <c r="G17" s="16">
        <v>0</v>
      </c>
      <c r="H17" s="374">
        <v>0</v>
      </c>
      <c r="I17" s="374">
        <v>0</v>
      </c>
      <c r="J17" s="374">
        <v>0</v>
      </c>
      <c r="K17" s="57" t="s">
        <v>187</v>
      </c>
      <c r="L17" s="18">
        <f t="shared" si="0"/>
        <v>0</v>
      </c>
      <c r="M17" s="16">
        <f t="shared" si="7"/>
        <v>0</v>
      </c>
      <c r="N17" s="16">
        <f t="shared" si="2"/>
        <v>0</v>
      </c>
      <c r="O17" s="16">
        <v>0</v>
      </c>
      <c r="P17" s="16">
        <f t="shared" si="3"/>
        <v>0</v>
      </c>
      <c r="Q17" s="33">
        <v>4.423236940298505</v>
      </c>
      <c r="R17" s="34">
        <f t="shared" si="4"/>
        <v>4.423236940298505</v>
      </c>
      <c r="S17" s="35">
        <f t="shared" si="5"/>
        <v>0</v>
      </c>
      <c r="T17" s="36">
        <f t="shared" si="6"/>
        <v>4.423236940298505</v>
      </c>
      <c r="U17" s="4"/>
      <c r="V17" s="4"/>
      <c r="W17" s="4"/>
      <c r="X17" s="1" t="s">
        <v>214</v>
      </c>
      <c r="Y17" s="53">
        <v>27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209</v>
      </c>
      <c r="C18" s="13">
        <v>1525950050</v>
      </c>
      <c r="D18" s="222" t="s">
        <v>408</v>
      </c>
      <c r="E18" s="222" t="s">
        <v>402</v>
      </c>
      <c r="F18" s="16">
        <v>2</v>
      </c>
      <c r="G18" s="16">
        <v>1</v>
      </c>
      <c r="H18" s="374">
        <v>0</v>
      </c>
      <c r="I18" s="374">
        <v>0</v>
      </c>
      <c r="J18" s="374">
        <v>0</v>
      </c>
      <c r="K18" s="45" t="s">
        <v>173</v>
      </c>
      <c r="L18" s="18">
        <f t="shared" si="0"/>
        <v>2</v>
      </c>
      <c r="M18" s="16">
        <f t="shared" si="7"/>
        <v>1.2</v>
      </c>
      <c r="N18" s="16">
        <f t="shared" si="2"/>
        <v>0</v>
      </c>
      <c r="O18" s="16">
        <v>0</v>
      </c>
      <c r="P18" s="16">
        <f t="shared" si="3"/>
        <v>3.2</v>
      </c>
      <c r="Q18" s="33">
        <v>0.98749999999999716</v>
      </c>
      <c r="R18" s="34">
        <f t="shared" si="4"/>
        <v>4.1874999999999973</v>
      </c>
      <c r="S18" s="35">
        <f t="shared" si="5"/>
        <v>9.6875</v>
      </c>
      <c r="T18" s="36">
        <f t="shared" si="6"/>
        <v>-5.5000000000000027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>
        <v>1</v>
      </c>
      <c r="B19" s="13">
        <v>182</v>
      </c>
      <c r="C19" s="13">
        <v>828260319</v>
      </c>
      <c r="D19" s="222" t="s">
        <v>422</v>
      </c>
      <c r="E19" s="222" t="s">
        <v>413</v>
      </c>
      <c r="F19" s="16">
        <v>3</v>
      </c>
      <c r="G19" s="16">
        <v>1</v>
      </c>
      <c r="H19" s="374">
        <v>0</v>
      </c>
      <c r="I19" s="374">
        <v>0</v>
      </c>
      <c r="J19" s="374">
        <v>1</v>
      </c>
      <c r="K19" s="45" t="s">
        <v>173</v>
      </c>
      <c r="L19" s="18">
        <f t="shared" si="0"/>
        <v>3.5</v>
      </c>
      <c r="M19" s="16">
        <f t="shared" si="7"/>
        <v>1.2</v>
      </c>
      <c r="N19" s="16">
        <f t="shared" si="2"/>
        <v>0.4</v>
      </c>
      <c r="O19" s="16">
        <v>0</v>
      </c>
      <c r="P19" s="16">
        <f t="shared" si="3"/>
        <v>5.1000000000000005</v>
      </c>
      <c r="Q19" s="33">
        <v>-1.0745000000000031</v>
      </c>
      <c r="R19" s="34">
        <f t="shared" si="4"/>
        <v>4.0254999999999974</v>
      </c>
      <c r="S19" s="35">
        <f t="shared" si="5"/>
        <v>9.6875</v>
      </c>
      <c r="T19" s="36">
        <f t="shared" si="6"/>
        <v>-5.6620000000000026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200</v>
      </c>
      <c r="C20" s="13">
        <v>967589156</v>
      </c>
      <c r="D20" s="222" t="s">
        <v>390</v>
      </c>
      <c r="E20" s="334"/>
      <c r="F20" s="16">
        <v>3</v>
      </c>
      <c r="G20" s="16">
        <v>1</v>
      </c>
      <c r="H20" s="374">
        <v>0</v>
      </c>
      <c r="I20" s="374">
        <v>0</v>
      </c>
      <c r="J20" s="374">
        <v>0</v>
      </c>
      <c r="K20" s="45" t="s">
        <v>173</v>
      </c>
      <c r="L20" s="18">
        <f t="shared" si="0"/>
        <v>3.5</v>
      </c>
      <c r="M20" s="16">
        <f t="shared" si="7"/>
        <v>1.2</v>
      </c>
      <c r="N20" s="16">
        <f t="shared" si="2"/>
        <v>0</v>
      </c>
      <c r="O20" s="16">
        <v>0</v>
      </c>
      <c r="P20" s="16">
        <f t="shared" si="3"/>
        <v>4.7</v>
      </c>
      <c r="Q20" s="33">
        <v>-1.1124999999999989</v>
      </c>
      <c r="R20" s="34">
        <f t="shared" si="4"/>
        <v>3.5875000000000012</v>
      </c>
      <c r="S20" s="35">
        <f t="shared" si="5"/>
        <v>9.6875</v>
      </c>
      <c r="T20" s="36">
        <f t="shared" si="6"/>
        <v>-6.0999999999999988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193</v>
      </c>
      <c r="C21" s="13">
        <v>2125731287</v>
      </c>
      <c r="D21" s="222" t="s">
        <v>384</v>
      </c>
      <c r="E21" s="334"/>
      <c r="F21" s="16">
        <v>3</v>
      </c>
      <c r="G21" s="16">
        <v>1</v>
      </c>
      <c r="H21" s="374">
        <v>0</v>
      </c>
      <c r="I21" s="374">
        <v>0</v>
      </c>
      <c r="J21" s="374">
        <v>0</v>
      </c>
      <c r="K21" s="45" t="s">
        <v>173</v>
      </c>
      <c r="L21" s="18">
        <f t="shared" si="0"/>
        <v>3.5</v>
      </c>
      <c r="M21" s="16">
        <f t="shared" si="7"/>
        <v>1.2</v>
      </c>
      <c r="N21" s="16">
        <f t="shared" si="2"/>
        <v>0</v>
      </c>
      <c r="O21" s="16">
        <v>0</v>
      </c>
      <c r="P21" s="16">
        <f t="shared" si="3"/>
        <v>4.7</v>
      </c>
      <c r="Q21" s="33">
        <v>-1.2250000000000023</v>
      </c>
      <c r="R21" s="34">
        <f t="shared" si="4"/>
        <v>3.4749999999999979</v>
      </c>
      <c r="S21" s="35">
        <f t="shared" si="5"/>
        <v>9.6875</v>
      </c>
      <c r="T21" s="36">
        <f t="shared" si="6"/>
        <v>-6.2125000000000021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185</v>
      </c>
      <c r="C22" s="13">
        <v>30705222</v>
      </c>
      <c r="D22" s="222" t="s">
        <v>376</v>
      </c>
      <c r="E22" s="334"/>
      <c r="F22" s="16">
        <v>3</v>
      </c>
      <c r="G22" s="16">
        <v>1</v>
      </c>
      <c r="H22" s="374">
        <v>0</v>
      </c>
      <c r="I22" s="374">
        <v>1</v>
      </c>
      <c r="J22" s="374">
        <v>0</v>
      </c>
      <c r="K22" s="45" t="s">
        <v>173</v>
      </c>
      <c r="L22" s="18">
        <f t="shared" si="0"/>
        <v>3.5</v>
      </c>
      <c r="M22" s="16">
        <f t="shared" si="7"/>
        <v>1.2</v>
      </c>
      <c r="N22" s="16">
        <f t="shared" si="2"/>
        <v>0.4</v>
      </c>
      <c r="O22" s="16">
        <v>0</v>
      </c>
      <c r="P22" s="16">
        <f t="shared" si="3"/>
        <v>5.1000000000000005</v>
      </c>
      <c r="Q22" s="33">
        <v>-1.6375000000000011</v>
      </c>
      <c r="R22" s="34">
        <f t="shared" si="4"/>
        <v>3.4624999999999995</v>
      </c>
      <c r="S22" s="35">
        <f t="shared" si="5"/>
        <v>9.6875</v>
      </c>
      <c r="T22" s="36">
        <f t="shared" si="6"/>
        <v>-6.2250000000000005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>
        <v>1</v>
      </c>
      <c r="B23" s="13">
        <v>189</v>
      </c>
      <c r="C23" s="13">
        <v>522812489</v>
      </c>
      <c r="D23" s="222" t="s">
        <v>380</v>
      </c>
      <c r="E23" s="334"/>
      <c r="F23" s="16">
        <v>3</v>
      </c>
      <c r="G23" s="16">
        <v>1</v>
      </c>
      <c r="H23" s="374">
        <v>0</v>
      </c>
      <c r="I23" s="374">
        <v>0</v>
      </c>
      <c r="J23" s="374">
        <v>0</v>
      </c>
      <c r="K23" s="45" t="s">
        <v>173</v>
      </c>
      <c r="L23" s="18">
        <f t="shared" si="0"/>
        <v>3.5</v>
      </c>
      <c r="M23" s="16">
        <f t="shared" si="7"/>
        <v>1.2</v>
      </c>
      <c r="N23" s="16">
        <f t="shared" si="2"/>
        <v>0</v>
      </c>
      <c r="O23" s="16">
        <v>0</v>
      </c>
      <c r="P23" s="16">
        <f t="shared" si="3"/>
        <v>4.7</v>
      </c>
      <c r="Q23" s="33">
        <v>-1.2874999999999952</v>
      </c>
      <c r="R23" s="34">
        <f t="shared" si="4"/>
        <v>3.412500000000005</v>
      </c>
      <c r="S23" s="35">
        <f t="shared" si="5"/>
        <v>9.6875</v>
      </c>
      <c r="T23" s="36">
        <f t="shared" si="6"/>
        <v>-6.274999999999995</v>
      </c>
      <c r="U23" s="4"/>
      <c r="V23" s="4"/>
      <c r="W23" s="4"/>
    </row>
    <row r="24" spans="1:29" s="1" customFormat="1" ht="18.75">
      <c r="A24" s="14">
        <v>1</v>
      </c>
      <c r="B24" s="13">
        <v>196</v>
      </c>
      <c r="C24" s="13">
        <v>1065641844</v>
      </c>
      <c r="D24" s="222" t="s">
        <v>387</v>
      </c>
      <c r="E24" s="334"/>
      <c r="F24" s="16">
        <v>1</v>
      </c>
      <c r="G24" s="16">
        <v>1</v>
      </c>
      <c r="H24" s="374">
        <v>0</v>
      </c>
      <c r="I24" s="374">
        <v>0</v>
      </c>
      <c r="J24" s="374">
        <v>0</v>
      </c>
      <c r="K24" s="45" t="s">
        <v>173</v>
      </c>
      <c r="L24" s="18">
        <f t="shared" si="0"/>
        <v>1</v>
      </c>
      <c r="M24" s="16">
        <f t="shared" si="7"/>
        <v>1.2</v>
      </c>
      <c r="N24" s="16">
        <f t="shared" si="2"/>
        <v>0</v>
      </c>
      <c r="O24" s="16">
        <v>0</v>
      </c>
      <c r="P24" s="16">
        <f t="shared" si="3"/>
        <v>2.2000000000000002</v>
      </c>
      <c r="Q24" s="33">
        <v>1.125</v>
      </c>
      <c r="R24" s="34">
        <f t="shared" si="4"/>
        <v>3.3250000000000002</v>
      </c>
      <c r="S24" s="35">
        <f t="shared" si="5"/>
        <v>9.6875</v>
      </c>
      <c r="T24" s="36">
        <f t="shared" si="6"/>
        <v>-6.3624999999999998</v>
      </c>
      <c r="U24" s="4"/>
      <c r="V24" s="4"/>
      <c r="W24" s="4"/>
    </row>
    <row r="25" spans="1:29" s="1" customFormat="1" ht="18.75">
      <c r="A25" s="14">
        <v>1</v>
      </c>
      <c r="B25" s="13">
        <v>195</v>
      </c>
      <c r="C25" s="13">
        <v>1634663314</v>
      </c>
      <c r="D25" s="222" t="s">
        <v>386</v>
      </c>
      <c r="E25" s="334"/>
      <c r="F25" s="16">
        <v>3</v>
      </c>
      <c r="G25" s="16">
        <v>1</v>
      </c>
      <c r="H25" s="374">
        <v>0</v>
      </c>
      <c r="I25" s="374">
        <v>0</v>
      </c>
      <c r="J25" s="374">
        <v>0</v>
      </c>
      <c r="K25" s="23" t="s">
        <v>175</v>
      </c>
      <c r="L25" s="18">
        <f t="shared" si="0"/>
        <v>3.5</v>
      </c>
      <c r="M25" s="16">
        <f t="shared" si="7"/>
        <v>1.2</v>
      </c>
      <c r="N25" s="16">
        <f t="shared" si="2"/>
        <v>0</v>
      </c>
      <c r="O25" s="16">
        <v>0</v>
      </c>
      <c r="P25" s="16">
        <f t="shared" si="3"/>
        <v>4.7</v>
      </c>
      <c r="Q25" s="33">
        <v>-1.3755000000000033</v>
      </c>
      <c r="R25" s="34">
        <f t="shared" si="4"/>
        <v>3.3244999999999969</v>
      </c>
      <c r="S25" s="35">
        <f t="shared" si="5"/>
        <v>1.875</v>
      </c>
      <c r="T25" s="36">
        <f t="shared" si="6"/>
        <v>1.4494999999999969</v>
      </c>
      <c r="U25" s="4"/>
      <c r="V25" s="4"/>
      <c r="W25" s="4"/>
    </row>
    <row r="26" spans="1:29" s="1" customFormat="1" ht="18.75" customHeight="1">
      <c r="A26" s="14">
        <v>1</v>
      </c>
      <c r="B26" s="13">
        <v>174</v>
      </c>
      <c r="C26" s="13">
        <v>775720958</v>
      </c>
      <c r="D26" s="222" t="s">
        <v>397</v>
      </c>
      <c r="E26" s="222" t="s">
        <v>327</v>
      </c>
      <c r="F26" s="16">
        <v>3</v>
      </c>
      <c r="G26" s="16">
        <v>1</v>
      </c>
      <c r="H26" s="374">
        <v>0</v>
      </c>
      <c r="I26" s="374">
        <v>0</v>
      </c>
      <c r="J26" s="374">
        <v>0</v>
      </c>
      <c r="K26" s="23" t="s">
        <v>175</v>
      </c>
      <c r="L26" s="18">
        <f t="shared" si="0"/>
        <v>3.5</v>
      </c>
      <c r="M26" s="16">
        <f t="shared" si="7"/>
        <v>1.2</v>
      </c>
      <c r="N26" s="16">
        <f t="shared" si="2"/>
        <v>0</v>
      </c>
      <c r="O26" s="16">
        <v>0</v>
      </c>
      <c r="P26" s="16">
        <f t="shared" si="3"/>
        <v>4.7</v>
      </c>
      <c r="Q26" s="33">
        <v>-1.4750000000000094</v>
      </c>
      <c r="R26" s="34">
        <f t="shared" si="4"/>
        <v>3.2249999999999908</v>
      </c>
      <c r="S26" s="35">
        <f t="shared" si="5"/>
        <v>1.875</v>
      </c>
      <c r="T26" s="36">
        <f t="shared" si="6"/>
        <v>1.3499999999999908</v>
      </c>
      <c r="U26" s="4"/>
      <c r="V26" s="4"/>
      <c r="W26" s="4"/>
    </row>
    <row r="27" spans="1:29" s="1" customFormat="1" ht="18.75">
      <c r="A27" s="14">
        <v>1</v>
      </c>
      <c r="B27" s="13">
        <v>183</v>
      </c>
      <c r="C27" s="13">
        <v>1250030371</v>
      </c>
      <c r="D27" s="222" t="s">
        <v>411</v>
      </c>
      <c r="E27" s="222" t="s">
        <v>406</v>
      </c>
      <c r="F27" s="16">
        <v>3</v>
      </c>
      <c r="G27" s="16">
        <v>1</v>
      </c>
      <c r="H27" s="374">
        <v>0</v>
      </c>
      <c r="I27" s="374">
        <v>0</v>
      </c>
      <c r="J27" s="374">
        <v>0</v>
      </c>
      <c r="K27" s="23" t="s">
        <v>175</v>
      </c>
      <c r="L27" s="18">
        <f t="shared" si="0"/>
        <v>3.5</v>
      </c>
      <c r="M27" s="16">
        <f t="shared" si="7"/>
        <v>1.2</v>
      </c>
      <c r="N27" s="16">
        <f t="shared" si="2"/>
        <v>0</v>
      </c>
      <c r="O27" s="16">
        <v>0</v>
      </c>
      <c r="P27" s="16">
        <f t="shared" si="3"/>
        <v>4.7</v>
      </c>
      <c r="Q27" s="33">
        <v>-1.5624999999999973</v>
      </c>
      <c r="R27" s="34">
        <f t="shared" si="4"/>
        <v>3.1375000000000028</v>
      </c>
      <c r="S27" s="35">
        <f t="shared" si="5"/>
        <v>1.875</v>
      </c>
      <c r="T27" s="36">
        <f t="shared" si="6"/>
        <v>1.2625000000000028</v>
      </c>
      <c r="U27" s="4"/>
      <c r="V27" s="4"/>
      <c r="W27" s="4"/>
    </row>
    <row r="28" spans="1:29" s="1" customFormat="1" ht="20.25">
      <c r="A28" s="14">
        <v>1</v>
      </c>
      <c r="B28" s="13">
        <v>221</v>
      </c>
      <c r="C28" s="13">
        <v>790956883</v>
      </c>
      <c r="D28" s="222" t="s">
        <v>431</v>
      </c>
      <c r="E28" s="222" t="s">
        <v>428</v>
      </c>
      <c r="F28" s="16">
        <v>3</v>
      </c>
      <c r="G28" s="16">
        <v>1</v>
      </c>
      <c r="H28" s="374">
        <v>0</v>
      </c>
      <c r="I28" s="374">
        <v>0</v>
      </c>
      <c r="J28" s="374">
        <v>0</v>
      </c>
      <c r="K28" s="23" t="s">
        <v>175</v>
      </c>
      <c r="L28" s="18">
        <f t="shared" si="0"/>
        <v>3.5</v>
      </c>
      <c r="M28" s="16">
        <f t="shared" si="7"/>
        <v>1.2</v>
      </c>
      <c r="N28" s="16">
        <f t="shared" si="2"/>
        <v>0</v>
      </c>
      <c r="O28" s="16">
        <v>0</v>
      </c>
      <c r="P28" s="16">
        <f t="shared" si="3"/>
        <v>4.7</v>
      </c>
      <c r="Q28" s="33">
        <v>-1.5750000000000002</v>
      </c>
      <c r="R28" s="34">
        <f t="shared" si="4"/>
        <v>3.125</v>
      </c>
      <c r="S28" s="35">
        <f t="shared" si="5"/>
        <v>1.875</v>
      </c>
      <c r="T28" s="36">
        <f t="shared" si="6"/>
        <v>1.25</v>
      </c>
      <c r="U28" s="4"/>
      <c r="V28" s="4"/>
      <c r="W28" s="4"/>
    </row>
    <row r="29" spans="1:29" s="2" customFormat="1" ht="18.75">
      <c r="A29" s="14">
        <v>1</v>
      </c>
      <c r="B29" s="14">
        <v>92</v>
      </c>
      <c r="C29" s="13">
        <v>1367873925</v>
      </c>
      <c r="D29" s="222" t="s">
        <v>398</v>
      </c>
      <c r="E29" s="222" t="s">
        <v>191</v>
      </c>
      <c r="F29" s="16">
        <v>3</v>
      </c>
      <c r="G29" s="16">
        <v>1</v>
      </c>
      <c r="H29" s="374">
        <v>0</v>
      </c>
      <c r="I29" s="374">
        <v>0</v>
      </c>
      <c r="J29" s="374">
        <v>0</v>
      </c>
      <c r="K29" s="23" t="s">
        <v>175</v>
      </c>
      <c r="L29" s="18">
        <f t="shared" si="0"/>
        <v>3.5</v>
      </c>
      <c r="M29" s="16">
        <f t="shared" si="7"/>
        <v>1.2</v>
      </c>
      <c r="N29" s="16">
        <f t="shared" si="2"/>
        <v>0</v>
      </c>
      <c r="O29" s="16">
        <v>0</v>
      </c>
      <c r="P29" s="16">
        <f t="shared" si="3"/>
        <v>4.7</v>
      </c>
      <c r="Q29" s="33">
        <v>-1.6624999999999988</v>
      </c>
      <c r="R29" s="34">
        <f t="shared" si="4"/>
        <v>3.0375000000000014</v>
      </c>
      <c r="S29" s="35">
        <f t="shared" si="5"/>
        <v>1.875</v>
      </c>
      <c r="T29" s="36">
        <f t="shared" si="6"/>
        <v>1.1625000000000014</v>
      </c>
      <c r="U29" s="18"/>
      <c r="V29" s="18"/>
      <c r="W29" s="47"/>
      <c r="X29" s="1"/>
      <c r="Y29" s="1"/>
      <c r="Z29" s="1"/>
      <c r="AA29" s="1"/>
      <c r="AB29" s="1"/>
      <c r="AC29" s="1"/>
    </row>
    <row r="30" spans="1:29" s="2" customFormat="1" ht="18.75">
      <c r="A30" s="14">
        <v>1</v>
      </c>
      <c r="B30" s="13">
        <v>184</v>
      </c>
      <c r="C30" s="13">
        <v>1814130074</v>
      </c>
      <c r="D30" s="222" t="s">
        <v>375</v>
      </c>
      <c r="E30" s="334"/>
      <c r="F30" s="16">
        <v>1</v>
      </c>
      <c r="G30" s="16">
        <v>1</v>
      </c>
      <c r="H30" s="374">
        <v>0</v>
      </c>
      <c r="I30" s="374">
        <v>0</v>
      </c>
      <c r="J30" s="374">
        <v>1</v>
      </c>
      <c r="K30" s="23" t="s">
        <v>175</v>
      </c>
      <c r="L30" s="18">
        <f t="shared" si="0"/>
        <v>1</v>
      </c>
      <c r="M30" s="16">
        <f t="shared" si="7"/>
        <v>1.2</v>
      </c>
      <c r="N30" s="16">
        <f t="shared" si="2"/>
        <v>0.4</v>
      </c>
      <c r="O30" s="16">
        <v>0</v>
      </c>
      <c r="P30" s="16">
        <f t="shared" si="3"/>
        <v>2.6</v>
      </c>
      <c r="Q30" s="33">
        <v>0.35000000000000231</v>
      </c>
      <c r="R30" s="34">
        <f t="shared" si="4"/>
        <v>2.9500000000000024</v>
      </c>
      <c r="S30" s="35">
        <f t="shared" si="5"/>
        <v>1.875</v>
      </c>
      <c r="T30" s="36">
        <f t="shared" si="6"/>
        <v>1.0750000000000024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172</v>
      </c>
      <c r="C31" s="13">
        <v>724061220</v>
      </c>
      <c r="D31" s="222" t="s">
        <v>371</v>
      </c>
      <c r="E31" s="222" t="s">
        <v>330</v>
      </c>
      <c r="F31" s="16">
        <v>3</v>
      </c>
      <c r="G31" s="16">
        <v>1</v>
      </c>
      <c r="H31" s="374">
        <v>0</v>
      </c>
      <c r="I31" s="374">
        <v>0</v>
      </c>
      <c r="J31" s="374">
        <v>0</v>
      </c>
      <c r="K31" s="23" t="s">
        <v>175</v>
      </c>
      <c r="L31" s="18">
        <f t="shared" si="0"/>
        <v>3.5</v>
      </c>
      <c r="M31" s="16">
        <f t="shared" si="7"/>
        <v>1.2</v>
      </c>
      <c r="N31" s="16">
        <f t="shared" si="2"/>
        <v>0</v>
      </c>
      <c r="O31" s="16">
        <v>0</v>
      </c>
      <c r="P31" s="16">
        <f t="shared" si="3"/>
        <v>4.7</v>
      </c>
      <c r="Q31" s="33">
        <v>-1.9249999999999989</v>
      </c>
      <c r="R31" s="34">
        <f t="shared" si="4"/>
        <v>2.7750000000000012</v>
      </c>
      <c r="S31" s="35">
        <f t="shared" si="5"/>
        <v>1.875</v>
      </c>
      <c r="T31" s="36">
        <f t="shared" si="6"/>
        <v>0.90000000000000124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>
        <v>1</v>
      </c>
      <c r="B32" s="13">
        <v>236</v>
      </c>
      <c r="C32" s="13">
        <v>1968448898</v>
      </c>
      <c r="D32" s="222" t="s">
        <v>458</v>
      </c>
      <c r="E32" s="4"/>
      <c r="F32" s="16">
        <v>3</v>
      </c>
      <c r="G32" s="16">
        <v>1</v>
      </c>
      <c r="H32" s="374">
        <v>0</v>
      </c>
      <c r="I32" s="374">
        <v>0</v>
      </c>
      <c r="J32" s="374">
        <v>0</v>
      </c>
      <c r="K32" s="23" t="s">
        <v>175</v>
      </c>
      <c r="L32" s="18">
        <f t="shared" si="0"/>
        <v>3.5</v>
      </c>
      <c r="M32" s="16">
        <f t="shared" si="7"/>
        <v>1.2</v>
      </c>
      <c r="N32" s="16">
        <f t="shared" si="2"/>
        <v>0</v>
      </c>
      <c r="O32" s="16">
        <v>0</v>
      </c>
      <c r="P32" s="16">
        <f t="shared" si="3"/>
        <v>4.7</v>
      </c>
      <c r="Q32" s="33">
        <v>-1.9249999999999998</v>
      </c>
      <c r="R32" s="34">
        <f t="shared" si="4"/>
        <v>2.7750000000000004</v>
      </c>
      <c r="S32" s="35">
        <f t="shared" si="5"/>
        <v>1.875</v>
      </c>
      <c r="T32" s="36">
        <f t="shared" si="6"/>
        <v>0.90000000000000036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4">
        <v>46</v>
      </c>
      <c r="C33" s="13">
        <v>2109182835</v>
      </c>
      <c r="D33" s="222" t="s">
        <v>357</v>
      </c>
      <c r="E33" s="222" t="s">
        <v>92</v>
      </c>
      <c r="F33" s="16">
        <v>3</v>
      </c>
      <c r="G33" s="16">
        <v>1</v>
      </c>
      <c r="H33" s="374">
        <v>0</v>
      </c>
      <c r="I33" s="374">
        <v>1</v>
      </c>
      <c r="J33" s="374">
        <v>1</v>
      </c>
      <c r="K33" s="23" t="s">
        <v>175</v>
      </c>
      <c r="L33" s="18">
        <f t="shared" si="0"/>
        <v>3.5</v>
      </c>
      <c r="M33" s="16">
        <f t="shared" si="7"/>
        <v>1.2</v>
      </c>
      <c r="N33" s="16">
        <f t="shared" si="2"/>
        <v>0.8</v>
      </c>
      <c r="O33" s="16">
        <v>0</v>
      </c>
      <c r="P33" s="16">
        <f t="shared" si="3"/>
        <v>5.5</v>
      </c>
      <c r="Q33" s="33">
        <v>-2.7825000000000095</v>
      </c>
      <c r="R33" s="34">
        <f t="shared" si="4"/>
        <v>2.7174999999999905</v>
      </c>
      <c r="S33" s="35">
        <f t="shared" si="5"/>
        <v>1.875</v>
      </c>
      <c r="T33" s="36">
        <f t="shared" si="6"/>
        <v>0.84249999999999048</v>
      </c>
      <c r="U33" s="18"/>
      <c r="V33" s="18"/>
      <c r="W33" s="18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198</v>
      </c>
      <c r="C34" s="13">
        <v>723448640</v>
      </c>
      <c r="D34" s="222" t="s">
        <v>389</v>
      </c>
      <c r="E34" s="334"/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23" t="s">
        <v>175</v>
      </c>
      <c r="L34" s="18">
        <f t="shared" si="0"/>
        <v>3.5</v>
      </c>
      <c r="M34" s="16">
        <f t="shared" si="7"/>
        <v>1.2</v>
      </c>
      <c r="N34" s="16">
        <f t="shared" si="2"/>
        <v>0</v>
      </c>
      <c r="O34" s="16">
        <v>0</v>
      </c>
      <c r="P34" s="16">
        <f t="shared" si="3"/>
        <v>4.7</v>
      </c>
      <c r="Q34" s="33">
        <v>-2.2750000000000066</v>
      </c>
      <c r="R34" s="34">
        <f t="shared" si="4"/>
        <v>2.4249999999999936</v>
      </c>
      <c r="S34" s="35">
        <f t="shared" si="5"/>
        <v>1.875</v>
      </c>
      <c r="T34" s="36">
        <f t="shared" si="6"/>
        <v>0.54999999999999361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233</v>
      </c>
      <c r="C35" s="13">
        <v>1963965829</v>
      </c>
      <c r="D35" s="222" t="s">
        <v>452</v>
      </c>
      <c r="E35" s="4"/>
      <c r="F35" s="16">
        <v>1</v>
      </c>
      <c r="G35" s="16">
        <v>1</v>
      </c>
      <c r="H35" s="374">
        <v>0</v>
      </c>
      <c r="I35" s="374">
        <v>0</v>
      </c>
      <c r="J35" s="374">
        <v>0</v>
      </c>
      <c r="K35" s="23" t="s">
        <v>175</v>
      </c>
      <c r="L35" s="18">
        <f t="shared" si="0"/>
        <v>1</v>
      </c>
      <c r="M35" s="16">
        <f t="shared" si="7"/>
        <v>1.2</v>
      </c>
      <c r="N35" s="16">
        <f t="shared" si="2"/>
        <v>0</v>
      </c>
      <c r="O35" s="16">
        <v>0</v>
      </c>
      <c r="P35" s="16">
        <f t="shared" si="3"/>
        <v>2.2000000000000002</v>
      </c>
      <c r="Q35" s="33">
        <v>0.11250000000000071</v>
      </c>
      <c r="R35" s="34">
        <f t="shared" si="4"/>
        <v>2.3125000000000009</v>
      </c>
      <c r="S35" s="35">
        <f t="shared" si="5"/>
        <v>1.875</v>
      </c>
      <c r="T35" s="36">
        <f t="shared" si="6"/>
        <v>0.43750000000000089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>
        <v>1</v>
      </c>
      <c r="B36" s="13">
        <v>116</v>
      </c>
      <c r="C36" s="13">
        <v>2122596917</v>
      </c>
      <c r="D36" s="222" t="s">
        <v>362</v>
      </c>
      <c r="E36" s="222" t="s">
        <v>217</v>
      </c>
      <c r="F36" s="16">
        <v>3</v>
      </c>
      <c r="G36" s="16">
        <v>1</v>
      </c>
      <c r="H36" s="374">
        <v>0</v>
      </c>
      <c r="I36" s="374">
        <v>0</v>
      </c>
      <c r="J36" s="374">
        <v>1</v>
      </c>
      <c r="K36" s="23" t="s">
        <v>175</v>
      </c>
      <c r="L36" s="18">
        <f t="shared" si="0"/>
        <v>3.5</v>
      </c>
      <c r="M36" s="16">
        <f t="shared" si="7"/>
        <v>1.2</v>
      </c>
      <c r="N36" s="16">
        <f t="shared" si="2"/>
        <v>0.4</v>
      </c>
      <c r="O36" s="16">
        <v>0</v>
      </c>
      <c r="P36" s="16">
        <f t="shared" si="3"/>
        <v>5.1000000000000005</v>
      </c>
      <c r="Q36" s="33">
        <v>-2.875000000000004</v>
      </c>
      <c r="R36" s="34">
        <f t="shared" si="4"/>
        <v>2.2249999999999965</v>
      </c>
      <c r="S36" s="35">
        <f t="shared" si="5"/>
        <v>1.875</v>
      </c>
      <c r="T36" s="36">
        <f t="shared" si="6"/>
        <v>0.34999999999999654</v>
      </c>
      <c r="U36" s="18"/>
      <c r="V36" s="18"/>
      <c r="W36" s="48"/>
      <c r="X36" s="1"/>
      <c r="Y36" s="1"/>
      <c r="Z36" s="1"/>
      <c r="AA36" s="1"/>
      <c r="AB36" s="1"/>
      <c r="AC36" s="1"/>
    </row>
    <row r="37" spans="1:29" s="1" customFormat="1" ht="18.75">
      <c r="A37" s="14">
        <v>1</v>
      </c>
      <c r="B37" s="13">
        <v>223</v>
      </c>
      <c r="C37" s="13">
        <v>784792167</v>
      </c>
      <c r="D37" s="222" t="s">
        <v>434</v>
      </c>
      <c r="E37" s="222"/>
      <c r="F37" s="16">
        <v>3</v>
      </c>
      <c r="G37" s="16">
        <v>1</v>
      </c>
      <c r="H37" s="374">
        <v>0</v>
      </c>
      <c r="I37" s="374">
        <v>0</v>
      </c>
      <c r="J37" s="374">
        <v>0</v>
      </c>
      <c r="K37" s="23" t="s">
        <v>175</v>
      </c>
      <c r="L37" s="18">
        <f t="shared" ref="L37:L68" si="8">F37+IF(F37&gt;2,(F37-2)*0.5,0)</f>
        <v>3.5</v>
      </c>
      <c r="M37" s="16">
        <f t="shared" si="7"/>
        <v>1.2</v>
      </c>
      <c r="N37" s="16">
        <f t="shared" ref="N37:N68" si="9">SUM(H37:J37)*$Y$18</f>
        <v>0</v>
      </c>
      <c r="O37" s="16">
        <v>0</v>
      </c>
      <c r="P37" s="16">
        <f t="shared" ref="P37:P68" si="10">SUM(M37+L37+O37+N37)</f>
        <v>4.7</v>
      </c>
      <c r="Q37" s="33">
        <v>-2.8249999999999993</v>
      </c>
      <c r="R37" s="34">
        <f t="shared" ref="R37:R68" si="11">P37+Q37</f>
        <v>1.8750000000000009</v>
      </c>
      <c r="S37" s="35">
        <f t="shared" ref="S37:S68" si="12">VLOOKUP(K37,$X$3:$Y$10,2,FALSE)</f>
        <v>1.875</v>
      </c>
      <c r="T37" s="36">
        <f t="shared" ref="T37:T68" si="13">R37-S37</f>
        <v>0</v>
      </c>
      <c r="U37" s="4"/>
      <c r="V37" s="4"/>
      <c r="W37" s="4"/>
    </row>
    <row r="38" spans="1:29" s="2" customFormat="1" ht="20.25">
      <c r="A38" s="14">
        <v>1</v>
      </c>
      <c r="B38" s="13">
        <v>229</v>
      </c>
      <c r="C38" s="13">
        <v>1598972736</v>
      </c>
      <c r="D38" s="222" t="s">
        <v>448</v>
      </c>
      <c r="E38" s="222"/>
      <c r="F38" s="16">
        <v>1</v>
      </c>
      <c r="G38" s="16">
        <v>1</v>
      </c>
      <c r="H38" s="374">
        <v>0</v>
      </c>
      <c r="I38" s="374">
        <v>0</v>
      </c>
      <c r="J38" s="374">
        <v>0</v>
      </c>
      <c r="K38" s="23" t="s">
        <v>175</v>
      </c>
      <c r="L38" s="18">
        <f t="shared" si="8"/>
        <v>1</v>
      </c>
      <c r="M38" s="16">
        <f t="shared" si="7"/>
        <v>1.2</v>
      </c>
      <c r="N38" s="16">
        <f t="shared" si="9"/>
        <v>0</v>
      </c>
      <c r="O38" s="16">
        <v>0</v>
      </c>
      <c r="P38" s="16">
        <f t="shared" si="10"/>
        <v>2.2000000000000002</v>
      </c>
      <c r="Q38" s="33">
        <v>-0.59041044776119911</v>
      </c>
      <c r="R38" s="34">
        <f t="shared" si="11"/>
        <v>1.6095895522388011</v>
      </c>
      <c r="S38" s="35">
        <f t="shared" si="12"/>
        <v>1.875</v>
      </c>
      <c r="T38" s="36">
        <f t="shared" si="13"/>
        <v>-0.26541044776119893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218</v>
      </c>
      <c r="C39" s="13">
        <v>1804880865</v>
      </c>
      <c r="D39" s="222" t="s">
        <v>425</v>
      </c>
      <c r="E39" s="334"/>
      <c r="F39" s="16">
        <v>1</v>
      </c>
      <c r="G39" s="16">
        <v>1</v>
      </c>
      <c r="H39" s="374">
        <v>0</v>
      </c>
      <c r="I39" s="374">
        <v>1</v>
      </c>
      <c r="J39" s="374">
        <v>0</v>
      </c>
      <c r="K39" s="23" t="s">
        <v>175</v>
      </c>
      <c r="L39" s="18">
        <f t="shared" si="8"/>
        <v>1</v>
      </c>
      <c r="M39" s="16">
        <f t="shared" si="7"/>
        <v>1.2</v>
      </c>
      <c r="N39" s="16">
        <f t="shared" si="9"/>
        <v>0.4</v>
      </c>
      <c r="O39" s="16">
        <v>0</v>
      </c>
      <c r="P39" s="16">
        <f t="shared" si="10"/>
        <v>2.6</v>
      </c>
      <c r="Q39" s="33">
        <v>-1.0075000000000003</v>
      </c>
      <c r="R39" s="34">
        <f t="shared" si="11"/>
        <v>1.5924999999999998</v>
      </c>
      <c r="S39" s="35">
        <f t="shared" si="12"/>
        <v>1.875</v>
      </c>
      <c r="T39" s="36">
        <f t="shared" si="13"/>
        <v>-0.2825000000000002</v>
      </c>
      <c r="U39" s="4"/>
      <c r="V39" s="4"/>
      <c r="W39" s="4"/>
    </row>
    <row r="40" spans="1:29" ht="18.75">
      <c r="A40" s="14">
        <v>1</v>
      </c>
      <c r="B40" s="13">
        <v>224</v>
      </c>
      <c r="C40" s="13">
        <v>862562360</v>
      </c>
      <c r="D40" s="222" t="s">
        <v>443</v>
      </c>
      <c r="E40" s="287"/>
      <c r="F40" s="16">
        <v>2</v>
      </c>
      <c r="G40" s="16">
        <v>1</v>
      </c>
      <c r="H40" s="374">
        <v>0</v>
      </c>
      <c r="I40" s="374">
        <v>0</v>
      </c>
      <c r="J40" s="374">
        <v>0</v>
      </c>
      <c r="K40" s="23" t="s">
        <v>175</v>
      </c>
      <c r="L40" s="18">
        <f t="shared" si="8"/>
        <v>2</v>
      </c>
      <c r="M40" s="16">
        <f t="shared" si="7"/>
        <v>1.2</v>
      </c>
      <c r="N40" s="16">
        <f t="shared" si="9"/>
        <v>0</v>
      </c>
      <c r="O40" s="16">
        <v>0</v>
      </c>
      <c r="P40" s="16">
        <f t="shared" si="10"/>
        <v>3.2</v>
      </c>
      <c r="Q40" s="33">
        <v>-1.620895522388059</v>
      </c>
      <c r="R40" s="34">
        <f t="shared" si="11"/>
        <v>1.5791044776119412</v>
      </c>
      <c r="S40" s="35">
        <f t="shared" si="12"/>
        <v>1.875</v>
      </c>
      <c r="T40" s="36">
        <f t="shared" si="13"/>
        <v>-0.29589552238805883</v>
      </c>
      <c r="U40" s="4"/>
      <c r="V40" s="4"/>
      <c r="W40" s="4"/>
    </row>
    <row r="41" spans="1:29" ht="18.75">
      <c r="A41" s="14">
        <v>1</v>
      </c>
      <c r="B41" s="13">
        <v>226</v>
      </c>
      <c r="C41" s="13">
        <v>1238792963</v>
      </c>
      <c r="D41" s="222" t="s">
        <v>445</v>
      </c>
      <c r="E41" s="222"/>
      <c r="F41" s="16">
        <v>1</v>
      </c>
      <c r="G41" s="16">
        <v>1</v>
      </c>
      <c r="H41" s="374">
        <v>0</v>
      </c>
      <c r="I41" s="374">
        <v>0</v>
      </c>
      <c r="J41" s="374">
        <v>0</v>
      </c>
      <c r="K41" s="23" t="s">
        <v>175</v>
      </c>
      <c r="L41" s="18">
        <f t="shared" si="8"/>
        <v>1</v>
      </c>
      <c r="M41" s="16">
        <f t="shared" si="7"/>
        <v>1.2</v>
      </c>
      <c r="N41" s="16">
        <f t="shared" si="9"/>
        <v>0</v>
      </c>
      <c r="O41" s="16">
        <v>0</v>
      </c>
      <c r="P41" s="16">
        <f t="shared" si="10"/>
        <v>2.2000000000000002</v>
      </c>
      <c r="Q41" s="33">
        <v>-0.77499999999999791</v>
      </c>
      <c r="R41" s="34">
        <f t="shared" si="11"/>
        <v>1.4250000000000023</v>
      </c>
      <c r="S41" s="35">
        <f t="shared" si="12"/>
        <v>1.875</v>
      </c>
      <c r="T41" s="36">
        <f t="shared" si="13"/>
        <v>-0.44999999999999774</v>
      </c>
      <c r="U41" s="4"/>
      <c r="V41" s="4"/>
      <c r="W41" s="4"/>
    </row>
    <row r="42" spans="1:29" ht="18.75">
      <c r="A42" s="14">
        <v>1</v>
      </c>
      <c r="B42" s="13">
        <v>207</v>
      </c>
      <c r="C42" s="13">
        <v>721273803</v>
      </c>
      <c r="D42" s="226" t="s">
        <v>399</v>
      </c>
      <c r="E42" s="334"/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si="8"/>
        <v>0</v>
      </c>
      <c r="M42" s="16">
        <f t="shared" si="7"/>
        <v>0</v>
      </c>
      <c r="N42" s="16">
        <f t="shared" si="9"/>
        <v>0</v>
      </c>
      <c r="O42" s="16">
        <v>0</v>
      </c>
      <c r="P42" s="16">
        <f t="shared" si="10"/>
        <v>0</v>
      </c>
      <c r="Q42" s="33">
        <v>1.425</v>
      </c>
      <c r="R42" s="34">
        <f t="shared" si="11"/>
        <v>1.425</v>
      </c>
      <c r="S42" s="35">
        <f t="shared" si="12"/>
        <v>0</v>
      </c>
      <c r="T42" s="36">
        <f t="shared" si="13"/>
        <v>1.425</v>
      </c>
      <c r="U42" s="4"/>
      <c r="V42" s="4"/>
      <c r="W42" s="4"/>
    </row>
    <row r="43" spans="1:29" ht="18.75">
      <c r="A43" s="14">
        <v>1</v>
      </c>
      <c r="B43" s="13">
        <v>110</v>
      </c>
      <c r="C43" s="13">
        <v>1968703358</v>
      </c>
      <c r="D43" s="222" t="s">
        <v>361</v>
      </c>
      <c r="E43" s="222" t="s">
        <v>239</v>
      </c>
      <c r="F43" s="16">
        <v>0</v>
      </c>
      <c r="G43" s="16">
        <v>0</v>
      </c>
      <c r="H43" s="374">
        <v>0</v>
      </c>
      <c r="I43" s="374">
        <v>1</v>
      </c>
      <c r="J43" s="374">
        <v>0</v>
      </c>
      <c r="K43" s="57" t="s">
        <v>187</v>
      </c>
      <c r="L43" s="18">
        <f t="shared" si="8"/>
        <v>0</v>
      </c>
      <c r="M43" s="16">
        <f t="shared" si="7"/>
        <v>0</v>
      </c>
      <c r="N43" s="16">
        <f t="shared" si="9"/>
        <v>0.4</v>
      </c>
      <c r="O43" s="16">
        <v>0</v>
      </c>
      <c r="P43" s="16">
        <f t="shared" si="10"/>
        <v>0.4</v>
      </c>
      <c r="Q43" s="33">
        <v>1.0124999999999971</v>
      </c>
      <c r="R43" s="34">
        <f t="shared" si="11"/>
        <v>1.412499999999997</v>
      </c>
      <c r="S43" s="35">
        <f t="shared" si="12"/>
        <v>0</v>
      </c>
      <c r="T43" s="36">
        <f t="shared" si="13"/>
        <v>1.412499999999997</v>
      </c>
      <c r="U43" s="18"/>
      <c r="V43" s="18"/>
      <c r="W43" s="33"/>
    </row>
    <row r="44" spans="1:29" ht="20.25">
      <c r="A44" s="14">
        <v>1</v>
      </c>
      <c r="B44" s="13">
        <v>220</v>
      </c>
      <c r="C44" s="13">
        <v>353335311</v>
      </c>
      <c r="D44" s="222" t="s">
        <v>427</v>
      </c>
      <c r="E44" s="224"/>
      <c r="F44" s="16">
        <v>2</v>
      </c>
      <c r="G44" s="16">
        <v>1</v>
      </c>
      <c r="H44" s="374">
        <v>0</v>
      </c>
      <c r="I44" s="374">
        <v>0</v>
      </c>
      <c r="J44" s="374">
        <v>0</v>
      </c>
      <c r="K44" s="23" t="s">
        <v>175</v>
      </c>
      <c r="L44" s="18">
        <f t="shared" si="8"/>
        <v>2</v>
      </c>
      <c r="M44" s="16">
        <f t="shared" si="7"/>
        <v>1.2</v>
      </c>
      <c r="N44" s="16">
        <f t="shared" si="9"/>
        <v>0</v>
      </c>
      <c r="O44" s="16">
        <v>0</v>
      </c>
      <c r="P44" s="16">
        <f t="shared" si="10"/>
        <v>3.2</v>
      </c>
      <c r="Q44" s="33">
        <v>-1.8376953125000028</v>
      </c>
      <c r="R44" s="34">
        <f t="shared" si="11"/>
        <v>1.3623046874999973</v>
      </c>
      <c r="S44" s="35">
        <f t="shared" si="12"/>
        <v>1.875</v>
      </c>
      <c r="T44" s="36">
        <f t="shared" si="13"/>
        <v>-0.51269531250000266</v>
      </c>
      <c r="U44" s="4"/>
      <c r="V44" s="4"/>
      <c r="W44" s="4"/>
    </row>
    <row r="45" spans="1:29" ht="18.75">
      <c r="A45" s="14">
        <v>1</v>
      </c>
      <c r="B45" s="13">
        <v>187</v>
      </c>
      <c r="C45" s="13">
        <v>1241038267</v>
      </c>
      <c r="D45" s="222" t="s">
        <v>378</v>
      </c>
      <c r="E45" s="334"/>
      <c r="F45" s="16">
        <v>0</v>
      </c>
      <c r="G45" s="16">
        <v>1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8"/>
        <v>0</v>
      </c>
      <c r="M45" s="16">
        <f t="shared" si="7"/>
        <v>1.2</v>
      </c>
      <c r="N45" s="16">
        <f t="shared" si="9"/>
        <v>0</v>
      </c>
      <c r="O45" s="16">
        <v>0</v>
      </c>
      <c r="P45" s="16">
        <f t="shared" si="10"/>
        <v>1.2</v>
      </c>
      <c r="Q45" s="33">
        <v>-0.21250000000000591</v>
      </c>
      <c r="R45" s="34">
        <f t="shared" si="11"/>
        <v>0.98749999999999405</v>
      </c>
      <c r="S45" s="35">
        <f t="shared" si="12"/>
        <v>0</v>
      </c>
      <c r="T45" s="36">
        <f t="shared" si="13"/>
        <v>0.98749999999999405</v>
      </c>
      <c r="U45" s="4"/>
      <c r="V45" s="4"/>
      <c r="W45" s="4"/>
    </row>
    <row r="46" spans="1:29" ht="18.75">
      <c r="A46" s="14">
        <v>1</v>
      </c>
      <c r="B46" s="13">
        <v>222</v>
      </c>
      <c r="C46" s="13">
        <v>1945277617</v>
      </c>
      <c r="D46" s="222" t="s">
        <v>432</v>
      </c>
      <c r="E46" s="222"/>
      <c r="F46" s="16">
        <v>1</v>
      </c>
      <c r="G46" s="16">
        <v>1</v>
      </c>
      <c r="H46" s="374">
        <v>0</v>
      </c>
      <c r="I46" s="374">
        <v>0</v>
      </c>
      <c r="J46" s="374">
        <v>0</v>
      </c>
      <c r="K46" s="23" t="s">
        <v>175</v>
      </c>
      <c r="L46" s="18">
        <f t="shared" si="8"/>
        <v>1</v>
      </c>
      <c r="M46" s="16">
        <f t="shared" si="7"/>
        <v>1.2</v>
      </c>
      <c r="N46" s="16">
        <f t="shared" si="9"/>
        <v>0</v>
      </c>
      <c r="O46" s="16">
        <v>0</v>
      </c>
      <c r="P46" s="16">
        <f t="shared" si="10"/>
        <v>2.2000000000000002</v>
      </c>
      <c r="Q46" s="33">
        <v>-1.5747723502304254</v>
      </c>
      <c r="R46" s="34">
        <f t="shared" si="11"/>
        <v>0.62522764976957479</v>
      </c>
      <c r="S46" s="35">
        <f t="shared" si="12"/>
        <v>1.875</v>
      </c>
      <c r="T46" s="36">
        <f t="shared" si="13"/>
        <v>-1.2497723502304252</v>
      </c>
      <c r="U46" s="4"/>
      <c r="V46" s="4"/>
      <c r="W46" s="4"/>
    </row>
    <row r="47" spans="1:29" ht="18.75">
      <c r="A47" s="14">
        <v>1</v>
      </c>
      <c r="B47" s="13">
        <v>234</v>
      </c>
      <c r="C47" s="13">
        <v>1333428907</v>
      </c>
      <c r="D47" s="222" t="s">
        <v>455</v>
      </c>
      <c r="F47" s="16">
        <v>3</v>
      </c>
      <c r="G47" s="16">
        <v>0</v>
      </c>
      <c r="H47" s="374">
        <v>0</v>
      </c>
      <c r="I47" s="374">
        <v>0</v>
      </c>
      <c r="J47" s="374">
        <v>0</v>
      </c>
      <c r="K47" s="23" t="s">
        <v>175</v>
      </c>
      <c r="L47" s="18">
        <f t="shared" si="8"/>
        <v>3.5</v>
      </c>
      <c r="M47" s="16">
        <f t="shared" ref="M47:M78" si="14">G47*$Y$14</f>
        <v>0</v>
      </c>
      <c r="N47" s="16">
        <f t="shared" si="9"/>
        <v>0</v>
      </c>
      <c r="O47" s="16">
        <v>0</v>
      </c>
      <c r="P47" s="16">
        <f t="shared" si="10"/>
        <v>3.5</v>
      </c>
      <c r="Q47" s="33">
        <v>-2.9499999999999993</v>
      </c>
      <c r="R47" s="34">
        <f t="shared" si="11"/>
        <v>0.55000000000000071</v>
      </c>
      <c r="S47" s="35">
        <f t="shared" si="12"/>
        <v>1.875</v>
      </c>
      <c r="T47" s="36">
        <f t="shared" si="13"/>
        <v>-1.3249999999999993</v>
      </c>
      <c r="U47" s="4"/>
      <c r="V47" s="4"/>
      <c r="W47" s="4"/>
    </row>
    <row r="48" spans="1:29" ht="18.75">
      <c r="A48" s="14">
        <v>1</v>
      </c>
      <c r="B48" s="13">
        <v>202</v>
      </c>
      <c r="C48" s="13">
        <v>471245585</v>
      </c>
      <c r="D48" s="222" t="s">
        <v>392</v>
      </c>
      <c r="E48" s="334"/>
      <c r="F48" s="16">
        <v>2</v>
      </c>
      <c r="G48" s="16">
        <v>1</v>
      </c>
      <c r="H48" s="374">
        <v>0</v>
      </c>
      <c r="I48" s="374">
        <v>0</v>
      </c>
      <c r="J48" s="374">
        <v>0</v>
      </c>
      <c r="K48" s="23" t="s">
        <v>175</v>
      </c>
      <c r="L48" s="18">
        <f t="shared" si="8"/>
        <v>2</v>
      </c>
      <c r="M48" s="16">
        <f t="shared" si="14"/>
        <v>1.2</v>
      </c>
      <c r="N48" s="16">
        <f t="shared" si="9"/>
        <v>0</v>
      </c>
      <c r="O48" s="16">
        <v>0</v>
      </c>
      <c r="P48" s="16">
        <f t="shared" si="10"/>
        <v>3.2</v>
      </c>
      <c r="Q48" s="33">
        <v>-2.650000000000003</v>
      </c>
      <c r="R48" s="34">
        <f t="shared" si="11"/>
        <v>0.54999999999999716</v>
      </c>
      <c r="S48" s="35">
        <f t="shared" si="12"/>
        <v>1.875</v>
      </c>
      <c r="T48" s="36">
        <f t="shared" si="13"/>
        <v>-1.3250000000000028</v>
      </c>
    </row>
    <row r="49" spans="1:23" ht="18.75">
      <c r="A49" s="14">
        <v>1</v>
      </c>
      <c r="B49" s="13">
        <v>232</v>
      </c>
      <c r="C49" s="13">
        <v>1088909927</v>
      </c>
      <c r="D49" s="222" t="s">
        <v>451</v>
      </c>
      <c r="F49" s="16">
        <v>1</v>
      </c>
      <c r="G49" s="16">
        <v>0</v>
      </c>
      <c r="H49" s="374">
        <v>0</v>
      </c>
      <c r="I49" s="374">
        <v>0</v>
      </c>
      <c r="J49" s="374">
        <v>0</v>
      </c>
      <c r="K49" s="23" t="s">
        <v>175</v>
      </c>
      <c r="L49" s="18">
        <f t="shared" si="8"/>
        <v>1</v>
      </c>
      <c r="M49" s="16">
        <f t="shared" si="14"/>
        <v>0</v>
      </c>
      <c r="N49" s="16">
        <f t="shared" si="9"/>
        <v>0</v>
      </c>
      <c r="O49" s="16">
        <v>0</v>
      </c>
      <c r="P49" s="16">
        <f t="shared" si="10"/>
        <v>1</v>
      </c>
      <c r="Q49" s="33">
        <v>-1.3874999999999993</v>
      </c>
      <c r="R49" s="34">
        <f t="shared" si="11"/>
        <v>-0.38749999999999929</v>
      </c>
      <c r="S49" s="35">
        <f t="shared" si="12"/>
        <v>1.875</v>
      </c>
      <c r="T49" s="36">
        <f t="shared" si="13"/>
        <v>-2.2624999999999993</v>
      </c>
    </row>
    <row r="50" spans="1:23" ht="18.75">
      <c r="A50" s="14"/>
      <c r="B50" s="14">
        <v>15</v>
      </c>
      <c r="C50" s="13">
        <v>388960345</v>
      </c>
      <c r="D50" s="223" t="s">
        <v>59</v>
      </c>
      <c r="E50" s="224"/>
      <c r="F50" s="16">
        <v>0</v>
      </c>
      <c r="G50" s="16">
        <v>0</v>
      </c>
      <c r="H50" s="374">
        <v>0</v>
      </c>
      <c r="I50" s="374">
        <v>0</v>
      </c>
      <c r="J50" s="374">
        <v>0</v>
      </c>
      <c r="K50" s="57" t="s">
        <v>187</v>
      </c>
      <c r="L50" s="18">
        <f t="shared" si="8"/>
        <v>0</v>
      </c>
      <c r="M50" s="16">
        <f t="shared" si="14"/>
        <v>0</v>
      </c>
      <c r="N50" s="16">
        <f t="shared" si="9"/>
        <v>0</v>
      </c>
      <c r="O50" s="16">
        <v>0</v>
      </c>
      <c r="P50" s="16">
        <f t="shared" si="10"/>
        <v>0</v>
      </c>
      <c r="Q50" s="33">
        <v>6.5375000000000014</v>
      </c>
      <c r="R50" s="34">
        <f t="shared" si="11"/>
        <v>6.5375000000000014</v>
      </c>
      <c r="S50" s="35">
        <f t="shared" si="12"/>
        <v>0</v>
      </c>
      <c r="T50" s="36">
        <f t="shared" si="13"/>
        <v>6.5375000000000014</v>
      </c>
      <c r="U50" s="64"/>
      <c r="V50" s="64"/>
      <c r="W50" s="64"/>
    </row>
    <row r="51" spans="1:23" ht="18.75">
      <c r="A51" s="14"/>
      <c r="B51" s="14">
        <v>34</v>
      </c>
      <c r="C51" s="13">
        <v>2021794494</v>
      </c>
      <c r="D51" s="223" t="s">
        <v>80</v>
      </c>
      <c r="E51" s="224"/>
      <c r="F51" s="16">
        <v>0</v>
      </c>
      <c r="G51" s="16">
        <v>0</v>
      </c>
      <c r="H51" s="374">
        <v>0</v>
      </c>
      <c r="I51" s="374">
        <v>0</v>
      </c>
      <c r="J51" s="374">
        <v>0</v>
      </c>
      <c r="K51" s="57" t="s">
        <v>187</v>
      </c>
      <c r="L51" s="18">
        <f t="shared" si="8"/>
        <v>0</v>
      </c>
      <c r="M51" s="16">
        <f t="shared" si="14"/>
        <v>0</v>
      </c>
      <c r="N51" s="16">
        <f t="shared" si="9"/>
        <v>0</v>
      </c>
      <c r="O51" s="16">
        <v>0</v>
      </c>
      <c r="P51" s="16">
        <f t="shared" si="10"/>
        <v>0</v>
      </c>
      <c r="Q51" s="33">
        <v>0</v>
      </c>
      <c r="R51" s="34">
        <f t="shared" si="11"/>
        <v>0</v>
      </c>
      <c r="S51" s="35">
        <f t="shared" si="12"/>
        <v>0</v>
      </c>
      <c r="T51" s="36">
        <f t="shared" si="13"/>
        <v>0</v>
      </c>
      <c r="U51" s="64"/>
      <c r="V51" s="64"/>
      <c r="W51" s="67"/>
    </row>
    <row r="52" spans="1:23" ht="18.75">
      <c r="A52" s="14"/>
      <c r="B52" s="14">
        <v>58</v>
      </c>
      <c r="C52" s="13">
        <v>1875367946</v>
      </c>
      <c r="D52" s="223" t="s">
        <v>121</v>
      </c>
      <c r="E52" s="14"/>
      <c r="F52" s="16">
        <v>0</v>
      </c>
      <c r="G52" s="16">
        <v>0</v>
      </c>
      <c r="H52" s="374">
        <v>0</v>
      </c>
      <c r="I52" s="374">
        <v>0</v>
      </c>
      <c r="J52" s="374">
        <v>0</v>
      </c>
      <c r="K52" s="57" t="s">
        <v>187</v>
      </c>
      <c r="L52" s="18">
        <f t="shared" si="8"/>
        <v>0</v>
      </c>
      <c r="M52" s="16">
        <f t="shared" si="14"/>
        <v>0</v>
      </c>
      <c r="N52" s="16">
        <f t="shared" si="9"/>
        <v>0</v>
      </c>
      <c r="O52" s="16">
        <v>0</v>
      </c>
      <c r="P52" s="16">
        <f t="shared" si="10"/>
        <v>0</v>
      </c>
      <c r="Q52" s="33">
        <v>5.3749999999999964</v>
      </c>
      <c r="R52" s="34">
        <f t="shared" si="11"/>
        <v>5.3749999999999964</v>
      </c>
      <c r="S52" s="35">
        <f t="shared" si="12"/>
        <v>0</v>
      </c>
      <c r="T52" s="36">
        <f t="shared" si="13"/>
        <v>5.3749999999999964</v>
      </c>
    </row>
    <row r="53" spans="1:23" ht="18.75">
      <c r="A53" s="14"/>
      <c r="B53" s="13">
        <v>152</v>
      </c>
      <c r="C53" s="13">
        <v>808637979</v>
      </c>
      <c r="D53" s="222" t="s">
        <v>288</v>
      </c>
      <c r="E53" s="222" t="s">
        <v>277</v>
      </c>
      <c r="F53" s="16">
        <v>0</v>
      </c>
      <c r="G53" s="16">
        <v>0</v>
      </c>
      <c r="H53" s="374">
        <v>0</v>
      </c>
      <c r="I53" s="374">
        <v>0</v>
      </c>
      <c r="J53" s="374">
        <v>0</v>
      </c>
      <c r="K53" s="57" t="s">
        <v>187</v>
      </c>
      <c r="L53" s="18">
        <f t="shared" si="8"/>
        <v>0</v>
      </c>
      <c r="M53" s="16">
        <f t="shared" si="14"/>
        <v>0</v>
      </c>
      <c r="N53" s="16">
        <f t="shared" si="9"/>
        <v>0</v>
      </c>
      <c r="O53" s="16">
        <v>0</v>
      </c>
      <c r="P53" s="16">
        <f t="shared" si="10"/>
        <v>0</v>
      </c>
      <c r="Q53" s="33">
        <v>6.34</v>
      </c>
      <c r="R53" s="34">
        <f t="shared" si="11"/>
        <v>6.34</v>
      </c>
      <c r="S53" s="35">
        <f t="shared" si="12"/>
        <v>0</v>
      </c>
      <c r="T53" s="36">
        <f t="shared" si="13"/>
        <v>6.34</v>
      </c>
    </row>
    <row r="54" spans="1:23" ht="18.75">
      <c r="A54" s="14"/>
      <c r="B54" s="13">
        <v>170</v>
      </c>
      <c r="C54" s="13">
        <v>1659068972</v>
      </c>
      <c r="D54" s="222" t="s">
        <v>320</v>
      </c>
      <c r="E54" s="334"/>
      <c r="F54" s="16">
        <v>0</v>
      </c>
      <c r="G54" s="16">
        <v>0</v>
      </c>
      <c r="H54" s="374">
        <v>0</v>
      </c>
      <c r="I54" s="374">
        <v>0</v>
      </c>
      <c r="J54" s="374">
        <v>0</v>
      </c>
      <c r="K54" s="57" t="s">
        <v>187</v>
      </c>
      <c r="L54" s="18">
        <f t="shared" si="8"/>
        <v>0</v>
      </c>
      <c r="M54" s="16">
        <f t="shared" si="14"/>
        <v>0</v>
      </c>
      <c r="N54" s="16">
        <f t="shared" si="9"/>
        <v>0</v>
      </c>
      <c r="O54" s="16">
        <v>0</v>
      </c>
      <c r="P54" s="16">
        <f t="shared" si="10"/>
        <v>0</v>
      </c>
      <c r="Q54" s="33">
        <v>0</v>
      </c>
      <c r="R54" s="34">
        <f t="shared" si="11"/>
        <v>0</v>
      </c>
      <c r="S54" s="35">
        <f t="shared" si="12"/>
        <v>0</v>
      </c>
      <c r="T54" s="36">
        <f t="shared" si="13"/>
        <v>0</v>
      </c>
    </row>
    <row r="55" spans="1:23" ht="18.75">
      <c r="A55" s="14">
        <v>1</v>
      </c>
      <c r="B55" s="13">
        <v>208</v>
      </c>
      <c r="C55" s="13">
        <v>92129464</v>
      </c>
      <c r="D55" s="222" t="s">
        <v>401</v>
      </c>
      <c r="E55" s="334"/>
      <c r="F55" s="16">
        <v>2</v>
      </c>
      <c r="G55" s="16">
        <v>1</v>
      </c>
      <c r="H55" s="374">
        <v>0</v>
      </c>
      <c r="I55" s="374">
        <v>0</v>
      </c>
      <c r="J55" s="374">
        <v>0</v>
      </c>
      <c r="K55" s="23" t="s">
        <v>175</v>
      </c>
      <c r="L55" s="18">
        <f t="shared" si="8"/>
        <v>2</v>
      </c>
      <c r="M55" s="16">
        <f t="shared" si="14"/>
        <v>1.2</v>
      </c>
      <c r="N55" s="16">
        <f t="shared" si="9"/>
        <v>0</v>
      </c>
      <c r="O55" s="16">
        <v>0</v>
      </c>
      <c r="P55" s="16">
        <f t="shared" si="10"/>
        <v>3.2</v>
      </c>
      <c r="Q55" s="33">
        <v>-3.6874999999999991</v>
      </c>
      <c r="R55" s="34">
        <f t="shared" si="11"/>
        <v>-0.48749999999999893</v>
      </c>
      <c r="S55" s="35">
        <f t="shared" si="12"/>
        <v>1.875</v>
      </c>
      <c r="T55" s="36">
        <f t="shared" si="13"/>
        <v>-2.3624999999999989</v>
      </c>
    </row>
    <row r="56" spans="1:23" ht="18.75">
      <c r="A56" s="14"/>
      <c r="B56" s="13">
        <v>118</v>
      </c>
      <c r="C56" s="13">
        <v>2018112397</v>
      </c>
      <c r="D56" s="222" t="s">
        <v>342</v>
      </c>
      <c r="E56" s="222" t="s">
        <v>290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8"/>
        <v>0</v>
      </c>
      <c r="M56" s="16">
        <f t="shared" si="14"/>
        <v>0</v>
      </c>
      <c r="N56" s="16">
        <f t="shared" si="9"/>
        <v>0</v>
      </c>
      <c r="O56" s="16">
        <v>0</v>
      </c>
      <c r="P56" s="16">
        <f t="shared" si="10"/>
        <v>0</v>
      </c>
      <c r="Q56" s="33">
        <v>0</v>
      </c>
      <c r="R56" s="34">
        <f t="shared" si="11"/>
        <v>0</v>
      </c>
      <c r="S56" s="35">
        <f t="shared" si="12"/>
        <v>0</v>
      </c>
      <c r="T56" s="36">
        <f t="shared" si="13"/>
        <v>0</v>
      </c>
      <c r="U56" s="64"/>
      <c r="V56" s="64"/>
      <c r="W56" s="86"/>
    </row>
    <row r="57" spans="1:23" ht="18.75">
      <c r="A57" s="14">
        <v>1</v>
      </c>
      <c r="B57" s="13">
        <v>216</v>
      </c>
      <c r="C57" s="13">
        <v>395700385</v>
      </c>
      <c r="D57" s="222" t="s">
        <v>419</v>
      </c>
      <c r="E57" s="2"/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8"/>
        <v>0</v>
      </c>
      <c r="M57" s="16">
        <f t="shared" si="14"/>
        <v>0</v>
      </c>
      <c r="N57" s="16">
        <f t="shared" si="9"/>
        <v>0</v>
      </c>
      <c r="O57" s="16">
        <v>0</v>
      </c>
      <c r="P57" s="16">
        <f t="shared" si="10"/>
        <v>0</v>
      </c>
      <c r="Q57" s="33">
        <v>-0.68104838709677828</v>
      </c>
      <c r="R57" s="34">
        <f t="shared" si="11"/>
        <v>-0.68104838709677828</v>
      </c>
      <c r="S57" s="35">
        <f t="shared" si="12"/>
        <v>0</v>
      </c>
      <c r="T57" s="36">
        <f t="shared" si="13"/>
        <v>-0.68104838709677828</v>
      </c>
    </row>
    <row r="58" spans="1:23" ht="18.75">
      <c r="A58" s="14"/>
      <c r="B58" s="13">
        <v>138</v>
      </c>
      <c r="C58" s="13">
        <v>1440730282</v>
      </c>
      <c r="D58" s="222" t="s">
        <v>366</v>
      </c>
      <c r="E58" s="222" t="s">
        <v>258</v>
      </c>
      <c r="F58" s="16">
        <v>0</v>
      </c>
      <c r="G58" s="16">
        <v>0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8"/>
        <v>0</v>
      </c>
      <c r="M58" s="16">
        <f t="shared" si="14"/>
        <v>0</v>
      </c>
      <c r="N58" s="16">
        <f t="shared" si="9"/>
        <v>0</v>
      </c>
      <c r="O58" s="16">
        <v>0</v>
      </c>
      <c r="P58" s="16">
        <f t="shared" si="10"/>
        <v>0</v>
      </c>
      <c r="Q58" s="33">
        <v>9.6000000000000014</v>
      </c>
      <c r="R58" s="34">
        <f t="shared" si="11"/>
        <v>9.6000000000000014</v>
      </c>
      <c r="S58" s="35">
        <f t="shared" si="12"/>
        <v>0</v>
      </c>
      <c r="T58" s="36">
        <f t="shared" si="13"/>
        <v>9.6000000000000014</v>
      </c>
      <c r="U58" s="64"/>
      <c r="V58" s="64"/>
      <c r="W58" s="67"/>
    </row>
    <row r="59" spans="1:23" ht="18.75">
      <c r="A59" s="14"/>
      <c r="B59" s="13">
        <v>188</v>
      </c>
      <c r="C59" s="13">
        <v>1504984957</v>
      </c>
      <c r="D59" s="222" t="s">
        <v>379</v>
      </c>
      <c r="E59" s="334"/>
      <c r="F59" s="16">
        <v>0</v>
      </c>
      <c r="G59" s="16">
        <v>0</v>
      </c>
      <c r="H59" s="374">
        <v>0</v>
      </c>
      <c r="I59" s="374">
        <v>0</v>
      </c>
      <c r="J59" s="374">
        <v>0</v>
      </c>
      <c r="K59" s="57" t="s">
        <v>187</v>
      </c>
      <c r="L59" s="18">
        <f t="shared" si="8"/>
        <v>0</v>
      </c>
      <c r="M59" s="16">
        <f t="shared" si="14"/>
        <v>0</v>
      </c>
      <c r="N59" s="16">
        <f t="shared" si="9"/>
        <v>0</v>
      </c>
      <c r="O59" s="16">
        <v>0</v>
      </c>
      <c r="P59" s="16">
        <f t="shared" si="10"/>
        <v>0</v>
      </c>
      <c r="Q59" s="33">
        <v>7.8874999999999957</v>
      </c>
      <c r="R59" s="34">
        <f t="shared" si="11"/>
        <v>7.8874999999999957</v>
      </c>
      <c r="S59" s="35">
        <f t="shared" si="12"/>
        <v>0</v>
      </c>
      <c r="T59" s="36">
        <f t="shared" si="13"/>
        <v>7.8874999999999957</v>
      </c>
    </row>
    <row r="60" spans="1:23" ht="18.75">
      <c r="A60" s="14"/>
      <c r="B60" s="14">
        <v>82</v>
      </c>
      <c r="C60" s="13">
        <v>982362214</v>
      </c>
      <c r="D60" s="222" t="s">
        <v>360</v>
      </c>
      <c r="E60" s="222" t="s">
        <v>144</v>
      </c>
      <c r="F60" s="16">
        <v>0</v>
      </c>
      <c r="G60" s="16">
        <v>0</v>
      </c>
      <c r="H60" s="374">
        <v>0</v>
      </c>
      <c r="I60" s="374">
        <v>0</v>
      </c>
      <c r="J60" s="374">
        <v>0</v>
      </c>
      <c r="K60" s="57" t="s">
        <v>187</v>
      </c>
      <c r="L60" s="18">
        <f t="shared" si="8"/>
        <v>0</v>
      </c>
      <c r="M60" s="16">
        <f t="shared" si="14"/>
        <v>0</v>
      </c>
      <c r="N60" s="16">
        <f t="shared" si="9"/>
        <v>0</v>
      </c>
      <c r="O60" s="16">
        <v>0</v>
      </c>
      <c r="P60" s="16">
        <f t="shared" si="10"/>
        <v>0</v>
      </c>
      <c r="Q60" s="33">
        <v>-1.5200000000000093</v>
      </c>
      <c r="R60" s="34">
        <f t="shared" si="11"/>
        <v>-1.5200000000000093</v>
      </c>
      <c r="S60" s="35">
        <f t="shared" si="12"/>
        <v>0</v>
      </c>
      <c r="T60" s="36">
        <f t="shared" si="13"/>
        <v>-1.5200000000000093</v>
      </c>
      <c r="U60" s="64"/>
      <c r="V60" s="64"/>
      <c r="W60" s="64"/>
    </row>
    <row r="61" spans="1:23" ht="18.75">
      <c r="A61" s="14"/>
      <c r="B61" s="13">
        <v>199</v>
      </c>
      <c r="C61" s="13">
        <v>1190213504</v>
      </c>
      <c r="D61" s="222" t="s">
        <v>400</v>
      </c>
      <c r="E61" s="334"/>
      <c r="F61" s="16">
        <v>0</v>
      </c>
      <c r="G61" s="16">
        <v>0</v>
      </c>
      <c r="H61" s="374">
        <v>0</v>
      </c>
      <c r="I61" s="374">
        <v>0</v>
      </c>
      <c r="J61" s="374">
        <v>0</v>
      </c>
      <c r="K61" s="57" t="s">
        <v>187</v>
      </c>
      <c r="L61" s="18">
        <f t="shared" si="8"/>
        <v>0</v>
      </c>
      <c r="M61" s="16">
        <f t="shared" si="14"/>
        <v>0</v>
      </c>
      <c r="N61" s="16">
        <f t="shared" si="9"/>
        <v>0</v>
      </c>
      <c r="O61" s="16">
        <v>0</v>
      </c>
      <c r="P61" s="16">
        <f t="shared" si="10"/>
        <v>0</v>
      </c>
      <c r="Q61" s="33">
        <v>4.8</v>
      </c>
      <c r="R61" s="34">
        <f t="shared" si="11"/>
        <v>4.8</v>
      </c>
      <c r="S61" s="35">
        <f t="shared" si="12"/>
        <v>0</v>
      </c>
      <c r="T61" s="36">
        <f t="shared" si="13"/>
        <v>4.8</v>
      </c>
    </row>
    <row r="62" spans="1:23" ht="18.75">
      <c r="A62" s="14"/>
      <c r="B62" s="13">
        <v>211</v>
      </c>
      <c r="C62" s="13">
        <v>1030769255</v>
      </c>
      <c r="D62" s="222" t="s">
        <v>404</v>
      </c>
      <c r="E62" s="334"/>
      <c r="F62" s="16">
        <v>0</v>
      </c>
      <c r="G62" s="16">
        <v>0</v>
      </c>
      <c r="H62" s="374">
        <v>0</v>
      </c>
      <c r="I62" s="374">
        <v>0</v>
      </c>
      <c r="J62" s="374">
        <v>0</v>
      </c>
      <c r="K62" s="57" t="s">
        <v>187</v>
      </c>
      <c r="L62" s="18">
        <f t="shared" si="8"/>
        <v>0</v>
      </c>
      <c r="M62" s="16">
        <f t="shared" si="14"/>
        <v>0</v>
      </c>
      <c r="N62" s="16">
        <f t="shared" si="9"/>
        <v>0</v>
      </c>
      <c r="O62" s="16">
        <v>0</v>
      </c>
      <c r="P62" s="16">
        <f t="shared" si="10"/>
        <v>0</v>
      </c>
      <c r="Q62" s="33">
        <v>8.4625000000000021</v>
      </c>
      <c r="R62" s="34">
        <f t="shared" si="11"/>
        <v>8.4625000000000021</v>
      </c>
      <c r="S62" s="35">
        <f t="shared" si="12"/>
        <v>0</v>
      </c>
      <c r="T62" s="36">
        <f t="shared" si="13"/>
        <v>8.4625000000000021</v>
      </c>
    </row>
    <row r="63" spans="1:23" ht="18.75">
      <c r="A63" s="14"/>
      <c r="B63" s="13">
        <v>191</v>
      </c>
      <c r="C63" s="13">
        <v>1037173857</v>
      </c>
      <c r="D63" s="222" t="s">
        <v>382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8"/>
        <v>0</v>
      </c>
      <c r="M63" s="16">
        <f t="shared" si="14"/>
        <v>0</v>
      </c>
      <c r="N63" s="16">
        <f t="shared" si="9"/>
        <v>0</v>
      </c>
      <c r="O63" s="16">
        <v>0</v>
      </c>
      <c r="P63" s="16">
        <f t="shared" si="10"/>
        <v>0</v>
      </c>
      <c r="Q63" s="33">
        <v>3.837499999999995</v>
      </c>
      <c r="R63" s="34">
        <f t="shared" si="11"/>
        <v>3.837499999999995</v>
      </c>
      <c r="S63" s="35">
        <f t="shared" si="12"/>
        <v>0</v>
      </c>
      <c r="T63" s="36">
        <f t="shared" si="13"/>
        <v>3.837499999999995</v>
      </c>
    </row>
    <row r="64" spans="1:23" ht="18.75">
      <c r="A64" s="14"/>
      <c r="B64" s="13">
        <v>127</v>
      </c>
      <c r="C64" s="13">
        <v>615908706</v>
      </c>
      <c r="D64" s="222" t="s">
        <v>364</v>
      </c>
      <c r="E64" s="224" t="s">
        <v>240</v>
      </c>
      <c r="F64" s="16">
        <v>0</v>
      </c>
      <c r="G64" s="16">
        <v>0</v>
      </c>
      <c r="H64" s="374">
        <v>0</v>
      </c>
      <c r="I64" s="374">
        <v>0</v>
      </c>
      <c r="J64" s="374">
        <v>0</v>
      </c>
      <c r="K64" s="57" t="s">
        <v>187</v>
      </c>
      <c r="L64" s="18">
        <f t="shared" si="8"/>
        <v>0</v>
      </c>
      <c r="M64" s="16">
        <f t="shared" si="14"/>
        <v>0</v>
      </c>
      <c r="N64" s="16">
        <f t="shared" si="9"/>
        <v>0</v>
      </c>
      <c r="O64" s="16">
        <v>0</v>
      </c>
      <c r="P64" s="16">
        <f t="shared" si="10"/>
        <v>0</v>
      </c>
      <c r="Q64" s="33">
        <v>0</v>
      </c>
      <c r="R64" s="34">
        <f t="shared" si="11"/>
        <v>0</v>
      </c>
      <c r="S64" s="35">
        <f t="shared" si="12"/>
        <v>0</v>
      </c>
      <c r="T64" s="36">
        <f t="shared" si="13"/>
        <v>0</v>
      </c>
      <c r="U64" s="64"/>
      <c r="V64" s="64"/>
      <c r="W64" s="67"/>
    </row>
    <row r="65" spans="1:23" ht="18.75">
      <c r="A65" s="14">
        <v>1</v>
      </c>
      <c r="B65" s="13">
        <v>217</v>
      </c>
      <c r="C65" s="13">
        <v>331155825</v>
      </c>
      <c r="D65" s="295" t="s">
        <v>420</v>
      </c>
      <c r="E65" s="2"/>
      <c r="F65" s="16">
        <v>0</v>
      </c>
      <c r="G65" s="16">
        <v>1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8"/>
        <v>0</v>
      </c>
      <c r="M65" s="16">
        <f t="shared" si="14"/>
        <v>1.2</v>
      </c>
      <c r="N65" s="16">
        <f t="shared" si="9"/>
        <v>0</v>
      </c>
      <c r="O65" s="16">
        <v>0</v>
      </c>
      <c r="P65" s="16">
        <f t="shared" si="10"/>
        <v>1.2</v>
      </c>
      <c r="Q65" s="33">
        <v>-2.5124999999999984</v>
      </c>
      <c r="R65" s="34">
        <f t="shared" si="11"/>
        <v>-1.3124999999999984</v>
      </c>
      <c r="S65" s="35">
        <f t="shared" si="12"/>
        <v>0</v>
      </c>
      <c r="T65" s="36">
        <f t="shared" si="13"/>
        <v>-1.3124999999999984</v>
      </c>
    </row>
    <row r="66" spans="1:23" ht="18.75">
      <c r="A66" s="14"/>
      <c r="B66" s="13">
        <v>204</v>
      </c>
      <c r="C66" s="13">
        <v>1449474852</v>
      </c>
      <c r="D66" s="222" t="s">
        <v>394</v>
      </c>
      <c r="E66" s="334"/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8"/>
        <v>0</v>
      </c>
      <c r="M66" s="16">
        <f t="shared" si="14"/>
        <v>0</v>
      </c>
      <c r="N66" s="16">
        <f t="shared" si="9"/>
        <v>0</v>
      </c>
      <c r="O66" s="16">
        <v>0</v>
      </c>
      <c r="P66" s="16">
        <f t="shared" si="10"/>
        <v>0</v>
      </c>
      <c r="Q66" s="33">
        <v>1</v>
      </c>
      <c r="R66" s="34">
        <f t="shared" si="11"/>
        <v>1</v>
      </c>
      <c r="S66" s="35">
        <f t="shared" si="12"/>
        <v>0</v>
      </c>
      <c r="T66" s="36">
        <f t="shared" si="13"/>
        <v>1</v>
      </c>
    </row>
    <row r="67" spans="1:23" ht="18.75">
      <c r="A67" s="14"/>
      <c r="B67" s="13">
        <v>206</v>
      </c>
      <c r="C67" s="13">
        <v>1835375380</v>
      </c>
      <c r="D67" s="222" t="s">
        <v>396</v>
      </c>
      <c r="E67" s="334"/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8"/>
        <v>0</v>
      </c>
      <c r="M67" s="16">
        <f t="shared" si="14"/>
        <v>0</v>
      </c>
      <c r="N67" s="16">
        <f t="shared" si="9"/>
        <v>0</v>
      </c>
      <c r="O67" s="16">
        <v>0</v>
      </c>
      <c r="P67" s="16">
        <f t="shared" si="10"/>
        <v>0</v>
      </c>
      <c r="Q67" s="33">
        <v>6.6749999999999998</v>
      </c>
      <c r="R67" s="34">
        <f t="shared" si="11"/>
        <v>6.6749999999999998</v>
      </c>
      <c r="S67" s="35">
        <f t="shared" si="12"/>
        <v>0</v>
      </c>
      <c r="T67" s="36">
        <f t="shared" si="13"/>
        <v>6.6749999999999998</v>
      </c>
    </row>
    <row r="68" spans="1:23" ht="18.75">
      <c r="A68" s="14"/>
      <c r="B68" s="14">
        <v>120</v>
      </c>
      <c r="C68" s="13">
        <v>171422146</v>
      </c>
      <c r="D68" s="222" t="s">
        <v>363</v>
      </c>
      <c r="E68" s="222" t="s">
        <v>246</v>
      </c>
      <c r="F68" s="16">
        <v>0</v>
      </c>
      <c r="G68" s="16">
        <v>0</v>
      </c>
      <c r="H68" s="374">
        <v>0</v>
      </c>
      <c r="I68" s="374">
        <v>0</v>
      </c>
      <c r="J68" s="374">
        <v>0</v>
      </c>
      <c r="K68" s="57" t="s">
        <v>187</v>
      </c>
      <c r="L68" s="18">
        <f t="shared" si="8"/>
        <v>0</v>
      </c>
      <c r="M68" s="16">
        <f t="shared" si="14"/>
        <v>0</v>
      </c>
      <c r="N68" s="16">
        <f t="shared" si="9"/>
        <v>0</v>
      </c>
      <c r="O68" s="16">
        <v>0</v>
      </c>
      <c r="P68" s="16">
        <f t="shared" si="10"/>
        <v>0</v>
      </c>
      <c r="Q68" s="33">
        <v>4.899999999999995</v>
      </c>
      <c r="R68" s="34">
        <f t="shared" si="11"/>
        <v>4.899999999999995</v>
      </c>
      <c r="S68" s="35">
        <f t="shared" si="12"/>
        <v>0</v>
      </c>
      <c r="T68" s="36">
        <f t="shared" si="13"/>
        <v>4.899999999999995</v>
      </c>
      <c r="U68" s="64"/>
      <c r="V68" s="64"/>
      <c r="W68" s="86"/>
    </row>
    <row r="69" spans="1:23" ht="18.75">
      <c r="A69" s="14"/>
      <c r="B69" s="13">
        <v>169</v>
      </c>
      <c r="C69" s="13">
        <v>1280938546</v>
      </c>
      <c r="D69" s="222" t="s">
        <v>370</v>
      </c>
      <c r="E69" s="335"/>
      <c r="F69" s="16">
        <v>0</v>
      </c>
      <c r="G69" s="16">
        <v>0</v>
      </c>
      <c r="H69" s="374">
        <v>0</v>
      </c>
      <c r="I69" s="374">
        <v>0</v>
      </c>
      <c r="J69" s="374">
        <v>0</v>
      </c>
      <c r="K69" s="57" t="s">
        <v>187</v>
      </c>
      <c r="L69" s="18">
        <f t="shared" ref="L69:L97" si="15">F69+IF(F69&gt;2,(F69-2)*0.5,0)</f>
        <v>0</v>
      </c>
      <c r="M69" s="16">
        <f t="shared" si="14"/>
        <v>0</v>
      </c>
      <c r="N69" s="16">
        <f t="shared" ref="N69:N97" si="16">SUM(H69:J69)*$Y$18</f>
        <v>0</v>
      </c>
      <c r="O69" s="16">
        <v>0</v>
      </c>
      <c r="P69" s="16">
        <f t="shared" ref="P69:P97" si="17">SUM(M69+L69+O69+N69)</f>
        <v>0</v>
      </c>
      <c r="Q69" s="33">
        <v>0</v>
      </c>
      <c r="R69" s="34">
        <f t="shared" ref="R69:R97" si="18">P69+Q69</f>
        <v>0</v>
      </c>
      <c r="S69" s="35">
        <f t="shared" ref="S69:S97" si="19">VLOOKUP(K69,$X$3:$Y$10,2,FALSE)</f>
        <v>0</v>
      </c>
      <c r="T69" s="36">
        <f t="shared" ref="T69:T97" si="20">R69-S69</f>
        <v>0</v>
      </c>
    </row>
    <row r="70" spans="1:23" ht="20.25">
      <c r="A70" s="14"/>
      <c r="B70" s="13">
        <v>186</v>
      </c>
      <c r="C70" s="13">
        <v>595953188</v>
      </c>
      <c r="D70" s="222" t="s">
        <v>453</v>
      </c>
      <c r="E70" s="222" t="s">
        <v>433</v>
      </c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5"/>
        <v>0</v>
      </c>
      <c r="M70" s="16">
        <f t="shared" si="14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-11.049999999999999</v>
      </c>
      <c r="R70" s="34">
        <f t="shared" si="18"/>
        <v>-11.049999999999999</v>
      </c>
      <c r="S70" s="35">
        <f t="shared" si="19"/>
        <v>0</v>
      </c>
      <c r="T70" s="36">
        <f t="shared" si="20"/>
        <v>-11.049999999999999</v>
      </c>
    </row>
    <row r="71" spans="1:23" ht="18.75">
      <c r="A71" s="14"/>
      <c r="B71" s="13">
        <v>143</v>
      </c>
      <c r="C71" s="13">
        <v>1963007427</v>
      </c>
      <c r="D71" s="222" t="s">
        <v>367</v>
      </c>
      <c r="E71" s="222" t="s">
        <v>270</v>
      </c>
      <c r="F71" s="16">
        <v>0</v>
      </c>
      <c r="G71" s="16">
        <v>0</v>
      </c>
      <c r="H71" s="374">
        <v>0</v>
      </c>
      <c r="I71" s="374">
        <v>0</v>
      </c>
      <c r="J71" s="374">
        <v>0</v>
      </c>
      <c r="K71" s="57" t="s">
        <v>187</v>
      </c>
      <c r="L71" s="18">
        <f t="shared" si="15"/>
        <v>0</v>
      </c>
      <c r="M71" s="16">
        <f t="shared" si="14"/>
        <v>0</v>
      </c>
      <c r="N71" s="16">
        <f t="shared" si="16"/>
        <v>0</v>
      </c>
      <c r="O71" s="16">
        <v>0</v>
      </c>
      <c r="P71" s="16">
        <f t="shared" si="17"/>
        <v>0</v>
      </c>
      <c r="Q71" s="33">
        <v>3.3374999999999995</v>
      </c>
      <c r="R71" s="34">
        <f t="shared" si="18"/>
        <v>3.3374999999999995</v>
      </c>
      <c r="S71" s="35">
        <f t="shared" si="19"/>
        <v>0</v>
      </c>
      <c r="T71" s="36">
        <f t="shared" si="20"/>
        <v>3.3374999999999995</v>
      </c>
      <c r="U71" s="64"/>
      <c r="V71" s="64"/>
      <c r="W71" s="67"/>
    </row>
    <row r="72" spans="1:23" ht="18.75">
      <c r="A72" s="14"/>
      <c r="B72" s="14">
        <v>1</v>
      </c>
      <c r="C72" s="13">
        <v>1782151946</v>
      </c>
      <c r="D72" s="222" t="s">
        <v>351</v>
      </c>
      <c r="E72" s="222" t="s">
        <v>26</v>
      </c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5"/>
        <v>0</v>
      </c>
      <c r="M72" s="16">
        <f t="shared" si="14"/>
        <v>0</v>
      </c>
      <c r="N72" s="16">
        <f t="shared" si="16"/>
        <v>0</v>
      </c>
      <c r="O72" s="16">
        <v>0</v>
      </c>
      <c r="P72" s="16">
        <f t="shared" si="17"/>
        <v>0</v>
      </c>
      <c r="Q72" s="33">
        <v>0</v>
      </c>
      <c r="R72" s="34">
        <f t="shared" si="18"/>
        <v>0</v>
      </c>
      <c r="S72" s="35">
        <f t="shared" si="19"/>
        <v>0</v>
      </c>
      <c r="T72" s="36">
        <f t="shared" si="20"/>
        <v>0</v>
      </c>
      <c r="U72" s="64"/>
      <c r="V72" s="64"/>
      <c r="W72" s="64"/>
    </row>
    <row r="73" spans="1:23" ht="18.75">
      <c r="A73" s="14"/>
      <c r="B73" s="14">
        <v>33</v>
      </c>
      <c r="C73" s="13">
        <v>1006436515</v>
      </c>
      <c r="D73" s="222" t="s">
        <v>355</v>
      </c>
      <c r="E73" s="222" t="s">
        <v>79</v>
      </c>
      <c r="F73" s="16">
        <v>0</v>
      </c>
      <c r="G73" s="16">
        <v>0</v>
      </c>
      <c r="H73" s="374">
        <v>0</v>
      </c>
      <c r="I73" s="374">
        <v>0</v>
      </c>
      <c r="J73" s="374">
        <v>0</v>
      </c>
      <c r="K73" s="57" t="s">
        <v>187</v>
      </c>
      <c r="L73" s="18">
        <f t="shared" si="15"/>
        <v>0</v>
      </c>
      <c r="M73" s="16">
        <f t="shared" si="14"/>
        <v>0</v>
      </c>
      <c r="N73" s="16">
        <f t="shared" si="16"/>
        <v>0</v>
      </c>
      <c r="O73" s="16">
        <v>0</v>
      </c>
      <c r="P73" s="16">
        <f t="shared" si="17"/>
        <v>0</v>
      </c>
      <c r="Q73" s="33">
        <v>3.45</v>
      </c>
      <c r="R73" s="34">
        <f t="shared" si="18"/>
        <v>3.45</v>
      </c>
      <c r="S73" s="35">
        <f t="shared" si="19"/>
        <v>0</v>
      </c>
      <c r="T73" s="36">
        <f t="shared" si="20"/>
        <v>3.45</v>
      </c>
      <c r="U73" s="64"/>
      <c r="V73" s="64"/>
    </row>
    <row r="74" spans="1:23" ht="20.25">
      <c r="A74" s="14">
        <v>1</v>
      </c>
      <c r="B74" s="13">
        <v>214</v>
      </c>
      <c r="C74" s="13">
        <v>2130976604</v>
      </c>
      <c r="D74" s="222" t="s">
        <v>410</v>
      </c>
      <c r="E74" s="2"/>
      <c r="F74" s="16">
        <v>0</v>
      </c>
      <c r="G74" s="16">
        <v>0</v>
      </c>
      <c r="H74" s="374">
        <v>0</v>
      </c>
      <c r="I74" s="374">
        <v>0</v>
      </c>
      <c r="J74" s="374">
        <v>0</v>
      </c>
      <c r="K74" s="57" t="s">
        <v>187</v>
      </c>
      <c r="L74" s="18">
        <f t="shared" si="15"/>
        <v>0</v>
      </c>
      <c r="M74" s="16">
        <f t="shared" si="14"/>
        <v>0</v>
      </c>
      <c r="N74" s="16">
        <f t="shared" si="16"/>
        <v>0</v>
      </c>
      <c r="O74" s="16">
        <v>0</v>
      </c>
      <c r="P74" s="16">
        <f t="shared" si="17"/>
        <v>0</v>
      </c>
      <c r="Q74" s="33">
        <v>-2.1875000000000115</v>
      </c>
      <c r="R74" s="34">
        <f t="shared" si="18"/>
        <v>-2.1875000000000115</v>
      </c>
      <c r="S74" s="35">
        <f t="shared" si="19"/>
        <v>0</v>
      </c>
      <c r="T74" s="36">
        <f t="shared" si="20"/>
        <v>-2.1875000000000115</v>
      </c>
    </row>
    <row r="75" spans="1:23" ht="18.75">
      <c r="A75" s="14"/>
      <c r="B75" s="13">
        <v>155</v>
      </c>
      <c r="C75" s="13">
        <v>1532576874</v>
      </c>
      <c r="D75" s="222" t="s">
        <v>368</v>
      </c>
      <c r="E75" s="222" t="s">
        <v>283</v>
      </c>
      <c r="F75" s="16">
        <v>0</v>
      </c>
      <c r="G75" s="16">
        <v>0</v>
      </c>
      <c r="H75" s="374">
        <v>0</v>
      </c>
      <c r="I75" s="374">
        <v>0</v>
      </c>
      <c r="J75" s="374">
        <v>0</v>
      </c>
      <c r="K75" s="57" t="s">
        <v>187</v>
      </c>
      <c r="L75" s="18">
        <f t="shared" si="15"/>
        <v>0</v>
      </c>
      <c r="M75" s="16">
        <f t="shared" si="14"/>
        <v>0</v>
      </c>
      <c r="N75" s="16">
        <f t="shared" si="16"/>
        <v>0</v>
      </c>
      <c r="O75" s="16">
        <v>0</v>
      </c>
      <c r="P75" s="16">
        <f t="shared" si="17"/>
        <v>0</v>
      </c>
      <c r="Q75" s="33">
        <v>0</v>
      </c>
      <c r="R75" s="34">
        <f t="shared" si="18"/>
        <v>0</v>
      </c>
      <c r="S75" s="35">
        <f t="shared" si="19"/>
        <v>0</v>
      </c>
      <c r="T75" s="36">
        <f t="shared" si="20"/>
        <v>0</v>
      </c>
    </row>
    <row r="76" spans="1:23" ht="18.75">
      <c r="A76" s="14">
        <v>1</v>
      </c>
      <c r="B76" s="13">
        <v>235</v>
      </c>
      <c r="C76" s="13">
        <v>988684940</v>
      </c>
      <c r="D76" s="222" t="s">
        <v>456</v>
      </c>
      <c r="F76" s="16">
        <v>0</v>
      </c>
      <c r="G76" s="16">
        <v>0</v>
      </c>
      <c r="H76" s="374">
        <v>0</v>
      </c>
      <c r="I76" s="374">
        <v>0</v>
      </c>
      <c r="J76" s="374">
        <v>0</v>
      </c>
      <c r="K76" s="57" t="s">
        <v>187</v>
      </c>
      <c r="L76" s="18">
        <f t="shared" si="15"/>
        <v>0</v>
      </c>
      <c r="M76" s="16">
        <f t="shared" si="14"/>
        <v>0</v>
      </c>
      <c r="N76" s="16">
        <f t="shared" si="16"/>
        <v>0</v>
      </c>
      <c r="O76" s="16">
        <v>0</v>
      </c>
      <c r="P76" s="16">
        <f t="shared" si="17"/>
        <v>0</v>
      </c>
      <c r="Q76" s="33">
        <v>-2.9375</v>
      </c>
      <c r="R76" s="34">
        <f t="shared" si="18"/>
        <v>-2.9375</v>
      </c>
      <c r="S76" s="35">
        <f t="shared" si="19"/>
        <v>0</v>
      </c>
      <c r="T76" s="36">
        <f t="shared" si="20"/>
        <v>-2.9375</v>
      </c>
    </row>
    <row r="77" spans="1:23" ht="18.75">
      <c r="A77" s="14"/>
      <c r="B77" s="13">
        <v>190</v>
      </c>
      <c r="C77" s="13">
        <v>684634207</v>
      </c>
      <c r="D77" s="222" t="s">
        <v>381</v>
      </c>
      <c r="E77" s="222"/>
      <c r="F77" s="16">
        <v>0</v>
      </c>
      <c r="G77" s="16">
        <v>0</v>
      </c>
      <c r="H77" s="374">
        <v>0</v>
      </c>
      <c r="I77" s="374">
        <v>1</v>
      </c>
      <c r="J77" s="374">
        <v>0</v>
      </c>
      <c r="K77" s="57" t="s">
        <v>187</v>
      </c>
      <c r="L77" s="18">
        <f t="shared" si="15"/>
        <v>0</v>
      </c>
      <c r="M77" s="16">
        <f t="shared" si="14"/>
        <v>0</v>
      </c>
      <c r="N77" s="16">
        <f t="shared" si="16"/>
        <v>0.4</v>
      </c>
      <c r="O77" s="16">
        <v>0</v>
      </c>
      <c r="P77" s="16">
        <f t="shared" si="17"/>
        <v>0.4</v>
      </c>
      <c r="Q77" s="33">
        <v>2.3675000000000002</v>
      </c>
      <c r="R77" s="34">
        <f t="shared" si="18"/>
        <v>2.7675000000000001</v>
      </c>
      <c r="S77" s="35">
        <f t="shared" si="19"/>
        <v>0</v>
      </c>
      <c r="T77" s="36">
        <f t="shared" si="20"/>
        <v>2.7675000000000001</v>
      </c>
    </row>
    <row r="78" spans="1:23" ht="18.75">
      <c r="A78" s="14"/>
      <c r="B78" s="14">
        <v>5</v>
      </c>
      <c r="C78" s="13">
        <v>1044399218</v>
      </c>
      <c r="D78" s="222" t="s">
        <v>352</v>
      </c>
      <c r="E78" s="222" t="s">
        <v>39</v>
      </c>
      <c r="F78" s="16">
        <v>0</v>
      </c>
      <c r="G78" s="16">
        <v>0</v>
      </c>
      <c r="H78" s="374">
        <v>0</v>
      </c>
      <c r="I78" s="374">
        <v>0</v>
      </c>
      <c r="J78" s="374">
        <v>0</v>
      </c>
      <c r="K78" s="57" t="s">
        <v>187</v>
      </c>
      <c r="L78" s="18">
        <f t="shared" si="15"/>
        <v>0</v>
      </c>
      <c r="M78" s="16">
        <f t="shared" si="14"/>
        <v>0</v>
      </c>
      <c r="N78" s="16">
        <f t="shared" si="16"/>
        <v>0</v>
      </c>
      <c r="O78" s="16">
        <v>0</v>
      </c>
      <c r="P78" s="16">
        <f t="shared" si="17"/>
        <v>0</v>
      </c>
      <c r="Q78" s="33">
        <v>0.22499999999999343</v>
      </c>
      <c r="R78" s="34">
        <f t="shared" si="18"/>
        <v>0.22499999999999343</v>
      </c>
      <c r="S78" s="35">
        <f t="shared" si="19"/>
        <v>0</v>
      </c>
      <c r="T78" s="36">
        <f t="shared" si="20"/>
        <v>0.22499999999999343</v>
      </c>
      <c r="U78" s="64"/>
      <c r="V78" s="64"/>
      <c r="W78" s="64"/>
    </row>
    <row r="79" spans="1:23" ht="18.75">
      <c r="A79" s="14"/>
      <c r="B79" s="14">
        <v>43</v>
      </c>
      <c r="C79" s="13">
        <v>1853818182</v>
      </c>
      <c r="D79" s="223" t="s">
        <v>356</v>
      </c>
      <c r="E79" s="222" t="s">
        <v>89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15"/>
        <v>0</v>
      </c>
      <c r="M79" s="16">
        <f t="shared" ref="M79:M97" si="21">G79*$Y$14</f>
        <v>0</v>
      </c>
      <c r="N79" s="16">
        <f t="shared" si="16"/>
        <v>0</v>
      </c>
      <c r="O79" s="16">
        <v>0</v>
      </c>
      <c r="P79" s="16">
        <f t="shared" si="17"/>
        <v>0</v>
      </c>
      <c r="Q79" s="33">
        <v>0</v>
      </c>
      <c r="R79" s="34">
        <f t="shared" si="18"/>
        <v>0</v>
      </c>
      <c r="S79" s="35">
        <f t="shared" si="19"/>
        <v>0</v>
      </c>
      <c r="T79" s="36">
        <f t="shared" si="20"/>
        <v>0</v>
      </c>
      <c r="U79" s="64"/>
      <c r="V79" s="64"/>
    </row>
    <row r="80" spans="1:23" ht="18.75">
      <c r="A80" s="14"/>
      <c r="B80" s="13">
        <v>197</v>
      </c>
      <c r="C80" s="13">
        <v>2012003193</v>
      </c>
      <c r="D80" s="222" t="s">
        <v>388</v>
      </c>
      <c r="E80" s="334"/>
      <c r="F80" s="16">
        <v>0</v>
      </c>
      <c r="G80" s="16">
        <v>0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15"/>
        <v>0</v>
      </c>
      <c r="M80" s="16">
        <f t="shared" si="21"/>
        <v>0</v>
      </c>
      <c r="N80" s="16">
        <f t="shared" si="16"/>
        <v>0</v>
      </c>
      <c r="O80" s="16">
        <v>0</v>
      </c>
      <c r="P80" s="16">
        <f t="shared" si="17"/>
        <v>0</v>
      </c>
      <c r="Q80" s="33">
        <v>3.5999999999999979</v>
      </c>
      <c r="R80" s="34">
        <f t="shared" si="18"/>
        <v>3.5999999999999979</v>
      </c>
      <c r="S80" s="35">
        <f t="shared" si="19"/>
        <v>0</v>
      </c>
      <c r="T80" s="36">
        <f t="shared" si="20"/>
        <v>3.5999999999999979</v>
      </c>
    </row>
    <row r="81" spans="1:23" ht="18.75">
      <c r="A81" s="14"/>
      <c r="B81" s="13">
        <v>130</v>
      </c>
      <c r="C81" s="13">
        <v>1957463045</v>
      </c>
      <c r="D81" s="222" t="s">
        <v>409</v>
      </c>
      <c r="E81" s="222" t="s">
        <v>238</v>
      </c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15"/>
        <v>0</v>
      </c>
      <c r="M81" s="16">
        <f t="shared" si="21"/>
        <v>0</v>
      </c>
      <c r="N81" s="16">
        <f t="shared" si="16"/>
        <v>0</v>
      </c>
      <c r="O81" s="16">
        <v>0</v>
      </c>
      <c r="P81" s="16">
        <f t="shared" si="17"/>
        <v>0</v>
      </c>
      <c r="Q81" s="33">
        <v>5.8500000000000023</v>
      </c>
      <c r="R81" s="34">
        <f t="shared" si="18"/>
        <v>5.8500000000000023</v>
      </c>
      <c r="S81" s="35">
        <f t="shared" si="19"/>
        <v>0</v>
      </c>
      <c r="T81" s="36">
        <f t="shared" si="20"/>
        <v>5.8500000000000023</v>
      </c>
      <c r="U81" s="64"/>
      <c r="V81" s="64"/>
      <c r="W81" s="67"/>
    </row>
    <row r="82" spans="1:23" ht="18.75">
      <c r="A82" s="14"/>
      <c r="B82" s="14">
        <v>53</v>
      </c>
      <c r="C82" s="13">
        <v>500959924</v>
      </c>
      <c r="D82" s="222" t="s">
        <v>359</v>
      </c>
      <c r="E82" s="224" t="s">
        <v>99</v>
      </c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15"/>
        <v>0</v>
      </c>
      <c r="M82" s="16">
        <f t="shared" si="21"/>
        <v>0</v>
      </c>
      <c r="N82" s="16">
        <f t="shared" si="16"/>
        <v>0</v>
      </c>
      <c r="O82" s="16">
        <v>0</v>
      </c>
      <c r="P82" s="16">
        <f t="shared" si="17"/>
        <v>0</v>
      </c>
      <c r="Q82" s="33">
        <v>0</v>
      </c>
      <c r="R82" s="34">
        <f t="shared" si="18"/>
        <v>0</v>
      </c>
      <c r="S82" s="35">
        <f t="shared" si="19"/>
        <v>0</v>
      </c>
      <c r="T82" s="36">
        <f t="shared" si="20"/>
        <v>0</v>
      </c>
      <c r="U82" s="64"/>
      <c r="V82" s="64"/>
      <c r="W82" s="64"/>
    </row>
    <row r="83" spans="1:23" ht="18.75">
      <c r="A83" s="14"/>
      <c r="B83" s="13">
        <v>201</v>
      </c>
      <c r="C83" s="13">
        <v>251334814</v>
      </c>
      <c r="D83" s="222" t="s">
        <v>391</v>
      </c>
      <c r="E83" s="33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15"/>
        <v>0</v>
      </c>
      <c r="M83" s="16">
        <f t="shared" si="21"/>
        <v>0</v>
      </c>
      <c r="N83" s="16">
        <f t="shared" si="16"/>
        <v>0</v>
      </c>
      <c r="O83" s="16">
        <v>0</v>
      </c>
      <c r="P83" s="16">
        <f t="shared" si="17"/>
        <v>0</v>
      </c>
      <c r="Q83" s="33">
        <v>5.5</v>
      </c>
      <c r="R83" s="34">
        <f t="shared" si="18"/>
        <v>5.5</v>
      </c>
      <c r="S83" s="35">
        <f t="shared" si="19"/>
        <v>0</v>
      </c>
      <c r="T83" s="36">
        <f t="shared" si="20"/>
        <v>5.5</v>
      </c>
    </row>
    <row r="84" spans="1:23" ht="18.75">
      <c r="A84" s="14">
        <v>1</v>
      </c>
      <c r="B84" s="14">
        <v>230</v>
      </c>
      <c r="C84" s="13">
        <v>1076026693</v>
      </c>
      <c r="D84" s="222" t="s">
        <v>449</v>
      </c>
      <c r="F84" s="16">
        <v>1</v>
      </c>
      <c r="G84" s="16">
        <v>1</v>
      </c>
      <c r="H84" s="374">
        <v>0</v>
      </c>
      <c r="I84" s="374">
        <v>0</v>
      </c>
      <c r="J84" s="374">
        <v>0</v>
      </c>
      <c r="K84" s="23" t="s">
        <v>175</v>
      </c>
      <c r="L84" s="18">
        <f t="shared" si="15"/>
        <v>1</v>
      </c>
      <c r="M84" s="16">
        <f t="shared" si="21"/>
        <v>1.2</v>
      </c>
      <c r="N84" s="16">
        <f t="shared" si="16"/>
        <v>0</v>
      </c>
      <c r="O84" s="16">
        <v>0</v>
      </c>
      <c r="P84" s="16">
        <f t="shared" si="17"/>
        <v>2.2000000000000002</v>
      </c>
      <c r="Q84" s="33">
        <v>-5.5875000000000012</v>
      </c>
      <c r="R84" s="34">
        <f t="shared" si="18"/>
        <v>-3.3875000000000011</v>
      </c>
      <c r="S84" s="35">
        <f t="shared" si="19"/>
        <v>1.875</v>
      </c>
      <c r="T84" s="36">
        <f t="shared" si="20"/>
        <v>-5.2625000000000011</v>
      </c>
    </row>
    <row r="85" spans="1:23" ht="18.75">
      <c r="A85" s="14"/>
      <c r="B85" s="14">
        <v>103</v>
      </c>
      <c r="C85" s="13">
        <v>1540443440</v>
      </c>
      <c r="D85" s="223" t="s">
        <v>326</v>
      </c>
      <c r="E85" s="222" t="s">
        <v>193</v>
      </c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15"/>
        <v>0</v>
      </c>
      <c r="M85" s="16">
        <f t="shared" si="21"/>
        <v>0</v>
      </c>
      <c r="N85" s="16">
        <f t="shared" si="16"/>
        <v>0</v>
      </c>
      <c r="O85" s="16">
        <v>0</v>
      </c>
      <c r="P85" s="16">
        <f t="shared" si="17"/>
        <v>0</v>
      </c>
      <c r="Q85" s="33">
        <v>-3.1250000000000036</v>
      </c>
      <c r="R85" s="34">
        <f t="shared" si="18"/>
        <v>-3.1250000000000036</v>
      </c>
      <c r="S85" s="35">
        <f t="shared" si="19"/>
        <v>0</v>
      </c>
      <c r="T85" s="36">
        <f t="shared" si="20"/>
        <v>-3.1250000000000036</v>
      </c>
      <c r="U85" s="64"/>
      <c r="V85" s="64"/>
      <c r="W85" s="64"/>
    </row>
    <row r="86" spans="1:23" ht="18.75">
      <c r="A86" s="14">
        <v>1</v>
      </c>
      <c r="B86" s="13">
        <v>228</v>
      </c>
      <c r="C86" s="13">
        <v>1287481910</v>
      </c>
      <c r="D86" s="222" t="s">
        <v>447</v>
      </c>
      <c r="E86" s="222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15"/>
        <v>0</v>
      </c>
      <c r="M86" s="16">
        <f t="shared" si="21"/>
        <v>0</v>
      </c>
      <c r="N86" s="16">
        <f t="shared" si="16"/>
        <v>0</v>
      </c>
      <c r="O86" s="16">
        <v>0</v>
      </c>
      <c r="P86" s="16">
        <f t="shared" si="17"/>
        <v>0</v>
      </c>
      <c r="Q86" s="33">
        <v>-4.1499999999999995</v>
      </c>
      <c r="R86" s="34">
        <f t="shared" si="18"/>
        <v>-4.1499999999999995</v>
      </c>
      <c r="S86" s="35">
        <f t="shared" si="19"/>
        <v>0</v>
      </c>
      <c r="T86" s="36">
        <f t="shared" si="20"/>
        <v>-4.1499999999999995</v>
      </c>
    </row>
    <row r="87" spans="1:23" ht="18.75">
      <c r="A87" s="14">
        <v>1</v>
      </c>
      <c r="B87" s="13">
        <v>192</v>
      </c>
      <c r="C87" s="13">
        <v>1725281178</v>
      </c>
      <c r="D87" s="222" t="s">
        <v>383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15"/>
        <v>0</v>
      </c>
      <c r="M87" s="16">
        <f t="shared" si="21"/>
        <v>0</v>
      </c>
      <c r="N87" s="16">
        <f t="shared" si="16"/>
        <v>0</v>
      </c>
      <c r="O87" s="16">
        <v>0</v>
      </c>
      <c r="P87" s="16">
        <f t="shared" si="17"/>
        <v>0</v>
      </c>
      <c r="Q87" s="33">
        <v>-6.162500000000005</v>
      </c>
      <c r="R87" s="34">
        <f t="shared" si="18"/>
        <v>-6.162500000000005</v>
      </c>
      <c r="S87" s="35">
        <f t="shared" si="19"/>
        <v>0</v>
      </c>
      <c r="T87" s="36">
        <f t="shared" si="20"/>
        <v>-6.162500000000005</v>
      </c>
    </row>
    <row r="88" spans="1:23" ht="18.75">
      <c r="A88" s="14"/>
      <c r="B88" s="13">
        <v>148</v>
      </c>
      <c r="C88" s="13">
        <v>1579518877</v>
      </c>
      <c r="D88" s="222" t="s">
        <v>274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15"/>
        <v>0</v>
      </c>
      <c r="M88" s="16">
        <f t="shared" si="21"/>
        <v>0</v>
      </c>
      <c r="N88" s="16">
        <f t="shared" si="16"/>
        <v>0</v>
      </c>
      <c r="O88" s="16">
        <v>0</v>
      </c>
      <c r="P88" s="16">
        <f t="shared" si="17"/>
        <v>0</v>
      </c>
      <c r="Q88" s="33">
        <v>6.4499999999999993</v>
      </c>
      <c r="R88" s="34">
        <f t="shared" si="18"/>
        <v>6.4499999999999993</v>
      </c>
      <c r="S88" s="35">
        <f t="shared" si="19"/>
        <v>0</v>
      </c>
      <c r="T88" s="36">
        <f t="shared" si="20"/>
        <v>6.4499999999999993</v>
      </c>
    </row>
    <row r="89" spans="1:23" ht="18.75">
      <c r="A89" s="14"/>
      <c r="B89" s="13">
        <v>164</v>
      </c>
      <c r="C89" s="13">
        <v>1005320430</v>
      </c>
      <c r="D89" s="222" t="s">
        <v>294</v>
      </c>
      <c r="E89" s="335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15"/>
        <v>0</v>
      </c>
      <c r="M89" s="16">
        <f t="shared" si="21"/>
        <v>0</v>
      </c>
      <c r="N89" s="16">
        <f t="shared" si="16"/>
        <v>0</v>
      </c>
      <c r="O89" s="16">
        <v>0</v>
      </c>
      <c r="P89" s="16">
        <f t="shared" si="17"/>
        <v>0</v>
      </c>
      <c r="Q89" s="33">
        <v>0</v>
      </c>
      <c r="R89" s="34">
        <f t="shared" si="18"/>
        <v>0</v>
      </c>
      <c r="S89" s="35">
        <f t="shared" si="19"/>
        <v>0</v>
      </c>
      <c r="T89" s="36">
        <f t="shared" si="20"/>
        <v>0</v>
      </c>
    </row>
    <row r="90" spans="1:23" ht="18.75">
      <c r="A90" s="14">
        <v>1</v>
      </c>
      <c r="B90" s="14">
        <v>26</v>
      </c>
      <c r="C90" s="13">
        <v>1754932067</v>
      </c>
      <c r="D90" s="222" t="s">
        <v>354</v>
      </c>
      <c r="E90" s="222" t="s">
        <v>72</v>
      </c>
      <c r="F90" s="16">
        <v>3</v>
      </c>
      <c r="G90" s="16">
        <v>1</v>
      </c>
      <c r="H90" s="374">
        <v>0</v>
      </c>
      <c r="I90" s="374">
        <v>0</v>
      </c>
      <c r="J90" s="374">
        <v>0</v>
      </c>
      <c r="K90" s="23" t="s">
        <v>175</v>
      </c>
      <c r="L90" s="18">
        <f t="shared" si="15"/>
        <v>3.5</v>
      </c>
      <c r="M90" s="16">
        <f t="shared" si="21"/>
        <v>1.2</v>
      </c>
      <c r="N90" s="16">
        <f t="shared" si="16"/>
        <v>0</v>
      </c>
      <c r="O90" s="16">
        <v>0</v>
      </c>
      <c r="P90" s="16">
        <f t="shared" si="17"/>
        <v>4.7</v>
      </c>
      <c r="Q90" s="33">
        <v>-11.862500000000001</v>
      </c>
      <c r="R90" s="34">
        <f t="shared" si="18"/>
        <v>-7.1625000000000005</v>
      </c>
      <c r="S90" s="35">
        <f t="shared" si="19"/>
        <v>1.875</v>
      </c>
      <c r="T90" s="36">
        <f t="shared" si="20"/>
        <v>-9.0375000000000014</v>
      </c>
      <c r="U90" s="64"/>
      <c r="V90" s="64"/>
      <c r="W90" s="64"/>
    </row>
    <row r="91" spans="1:23" ht="18.75">
      <c r="A91" s="14"/>
      <c r="B91" s="14">
        <v>122</v>
      </c>
      <c r="C91" s="13">
        <v>1940099728</v>
      </c>
      <c r="D91" s="223" t="s">
        <v>228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15"/>
        <v>0</v>
      </c>
      <c r="M91" s="16">
        <f t="shared" si="21"/>
        <v>0</v>
      </c>
      <c r="N91" s="16">
        <f t="shared" si="16"/>
        <v>0</v>
      </c>
      <c r="O91" s="16">
        <v>0</v>
      </c>
      <c r="P91" s="16">
        <f t="shared" si="17"/>
        <v>0</v>
      </c>
      <c r="Q91" s="33">
        <v>0.4</v>
      </c>
      <c r="R91" s="34">
        <f t="shared" si="18"/>
        <v>0.4</v>
      </c>
      <c r="S91" s="35">
        <f t="shared" si="19"/>
        <v>0</v>
      </c>
      <c r="T91" s="36">
        <f t="shared" si="20"/>
        <v>0.4</v>
      </c>
      <c r="U91" s="64"/>
      <c r="V91" s="64"/>
      <c r="W91" s="67"/>
    </row>
    <row r="92" spans="1:23" ht="18.75">
      <c r="A92" s="14"/>
      <c r="B92" s="13">
        <v>144</v>
      </c>
      <c r="C92" s="13">
        <v>1763923855</v>
      </c>
      <c r="D92" s="222" t="s">
        <v>269</v>
      </c>
      <c r="E92" s="22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15"/>
        <v>0</v>
      </c>
      <c r="M92" s="16">
        <f t="shared" si="21"/>
        <v>0</v>
      </c>
      <c r="N92" s="16">
        <f t="shared" si="16"/>
        <v>0</v>
      </c>
      <c r="O92" s="16">
        <v>0</v>
      </c>
      <c r="P92" s="16">
        <f t="shared" si="17"/>
        <v>0</v>
      </c>
      <c r="Q92" s="33">
        <v>6.8</v>
      </c>
      <c r="R92" s="34">
        <f t="shared" si="18"/>
        <v>6.8</v>
      </c>
      <c r="S92" s="35">
        <f t="shared" si="19"/>
        <v>0</v>
      </c>
      <c r="T92" s="36">
        <f t="shared" si="20"/>
        <v>6.8</v>
      </c>
    </row>
    <row r="93" spans="1:23" ht="18.75">
      <c r="A93" s="14">
        <v>1</v>
      </c>
      <c r="B93" s="13">
        <v>141</v>
      </c>
      <c r="C93" s="13">
        <v>1190305158</v>
      </c>
      <c r="D93" s="222" t="s">
        <v>261</v>
      </c>
      <c r="E93" s="22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15"/>
        <v>0</v>
      </c>
      <c r="M93" s="16">
        <f t="shared" si="21"/>
        <v>0</v>
      </c>
      <c r="N93" s="16">
        <f t="shared" si="16"/>
        <v>0</v>
      </c>
      <c r="O93" s="16">
        <v>0</v>
      </c>
      <c r="P93" s="16">
        <f t="shared" si="17"/>
        <v>0</v>
      </c>
      <c r="Q93" s="33">
        <v>-12.050000000000004</v>
      </c>
      <c r="R93" s="34">
        <f t="shared" si="18"/>
        <v>-12.050000000000004</v>
      </c>
      <c r="S93" s="35">
        <f t="shared" si="19"/>
        <v>0</v>
      </c>
      <c r="T93" s="36">
        <f t="shared" si="20"/>
        <v>-12.050000000000004</v>
      </c>
      <c r="U93" s="64"/>
      <c r="V93" s="64"/>
      <c r="W93" s="67"/>
    </row>
    <row r="94" spans="1:23" ht="18.75">
      <c r="A94" s="14"/>
      <c r="B94" s="13">
        <v>181</v>
      </c>
      <c r="C94" s="13">
        <v>1467442697</v>
      </c>
      <c r="D94" s="222" t="s">
        <v>341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15"/>
        <v>0</v>
      </c>
      <c r="M94" s="16">
        <f t="shared" si="21"/>
        <v>0</v>
      </c>
      <c r="N94" s="16">
        <f t="shared" si="16"/>
        <v>0</v>
      </c>
      <c r="O94" s="16">
        <v>0</v>
      </c>
      <c r="P94" s="16">
        <f t="shared" si="17"/>
        <v>0</v>
      </c>
      <c r="Q94" s="33">
        <v>0</v>
      </c>
      <c r="R94" s="34">
        <f t="shared" si="18"/>
        <v>0</v>
      </c>
      <c r="S94" s="35">
        <f t="shared" si="19"/>
        <v>0</v>
      </c>
      <c r="T94" s="36">
        <f t="shared" si="20"/>
        <v>0</v>
      </c>
    </row>
    <row r="95" spans="1:23" ht="18.75">
      <c r="A95" s="14">
        <v>1</v>
      </c>
      <c r="B95" s="13">
        <v>210</v>
      </c>
      <c r="C95" s="13">
        <v>1675792665</v>
      </c>
      <c r="D95" s="222" t="s">
        <v>403</v>
      </c>
      <c r="E95" s="334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15"/>
        <v>0</v>
      </c>
      <c r="M95" s="16">
        <f t="shared" si="21"/>
        <v>0</v>
      </c>
      <c r="N95" s="16">
        <f t="shared" si="16"/>
        <v>0</v>
      </c>
      <c r="O95" s="16">
        <v>0</v>
      </c>
      <c r="P95" s="16">
        <f t="shared" si="17"/>
        <v>0</v>
      </c>
      <c r="Q95" s="33">
        <v>-18.325000000000006</v>
      </c>
      <c r="R95" s="34">
        <f t="shared" si="18"/>
        <v>-18.325000000000006</v>
      </c>
      <c r="S95" s="35">
        <f t="shared" si="19"/>
        <v>0</v>
      </c>
      <c r="T95" s="36">
        <f t="shared" si="20"/>
        <v>-18.325000000000006</v>
      </c>
    </row>
    <row r="96" spans="1:23" ht="18.75">
      <c r="A96" s="14">
        <v>1</v>
      </c>
      <c r="B96" s="13">
        <v>194</v>
      </c>
      <c r="C96" s="13">
        <v>648785109</v>
      </c>
      <c r="D96" s="222" t="s">
        <v>385</v>
      </c>
      <c r="E96" s="334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15"/>
        <v>0</v>
      </c>
      <c r="M96" s="16">
        <f t="shared" si="21"/>
        <v>0</v>
      </c>
      <c r="N96" s="16">
        <f t="shared" si="16"/>
        <v>0</v>
      </c>
      <c r="O96" s="16">
        <v>0</v>
      </c>
      <c r="P96" s="16">
        <f t="shared" si="17"/>
        <v>0</v>
      </c>
      <c r="Q96" s="33">
        <v>-18.712500000000006</v>
      </c>
      <c r="R96" s="34">
        <f t="shared" si="18"/>
        <v>-18.712500000000006</v>
      </c>
      <c r="S96" s="35">
        <f t="shared" si="19"/>
        <v>0</v>
      </c>
      <c r="T96" s="36">
        <f t="shared" si="20"/>
        <v>-18.712500000000006</v>
      </c>
    </row>
    <row r="97" spans="1:20" ht="18.75">
      <c r="A97" s="14">
        <v>1</v>
      </c>
      <c r="B97" s="13">
        <v>203</v>
      </c>
      <c r="C97" s="13">
        <v>382695365</v>
      </c>
      <c r="D97" s="222" t="s">
        <v>393</v>
      </c>
      <c r="E97" s="334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15"/>
        <v>0</v>
      </c>
      <c r="M97" s="16">
        <f t="shared" si="21"/>
        <v>0</v>
      </c>
      <c r="N97" s="16">
        <f t="shared" si="16"/>
        <v>0</v>
      </c>
      <c r="O97" s="16">
        <v>0</v>
      </c>
      <c r="P97" s="16">
        <f t="shared" si="17"/>
        <v>0</v>
      </c>
      <c r="Q97" s="33">
        <v>-20.6875</v>
      </c>
      <c r="R97" s="34">
        <f t="shared" si="18"/>
        <v>-20.6875</v>
      </c>
      <c r="S97" s="35">
        <f t="shared" si="19"/>
        <v>0</v>
      </c>
      <c r="T97" s="36">
        <f t="shared" si="20"/>
        <v>-20.6875</v>
      </c>
    </row>
    <row r="98" spans="1:20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ref="L98:L102" si="22">F98+IF(F98&gt;2,(F98-2)*0.5,0)</f>
        <v>0</v>
      </c>
      <c r="M98" s="16">
        <f t="shared" ref="M98" si="23">G98*$Y$14</f>
        <v>0</v>
      </c>
      <c r="N98" s="16">
        <f t="shared" ref="N98:N102" si="24">SUM(H98:J98)*$Y$18</f>
        <v>0</v>
      </c>
      <c r="O98" s="16">
        <v>0</v>
      </c>
      <c r="P98" s="16">
        <f t="shared" ref="P98:P102" si="25">SUM(M98+L98+O98+N98)</f>
        <v>0</v>
      </c>
      <c r="Q98" s="33">
        <v>0</v>
      </c>
      <c r="R98" s="34">
        <f t="shared" ref="R98:R102" si="26">P98+Q98</f>
        <v>0</v>
      </c>
      <c r="S98" s="35">
        <f t="shared" ref="S98:S102" si="27">VLOOKUP(K98,$X$3:$Y$10,2,FALSE)</f>
        <v>0</v>
      </c>
      <c r="T98" s="36">
        <f t="shared" ref="T98:T102" si="28">R98-S98</f>
        <v>0</v>
      </c>
    </row>
    <row r="99" spans="1:20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2"/>
        <v>0</v>
      </c>
      <c r="M99" s="16">
        <f t="shared" ref="M99:M102" si="29">G99*$Y$14</f>
        <v>0</v>
      </c>
      <c r="N99" s="16">
        <f t="shared" si="24"/>
        <v>0</v>
      </c>
      <c r="O99" s="16">
        <v>0</v>
      </c>
      <c r="P99" s="16">
        <f t="shared" si="25"/>
        <v>0</v>
      </c>
      <c r="Q99" s="33">
        <v>5.6846874999999955</v>
      </c>
      <c r="R99" s="34">
        <f t="shared" si="26"/>
        <v>5.6846874999999955</v>
      </c>
      <c r="S99" s="35">
        <f t="shared" si="27"/>
        <v>0</v>
      </c>
      <c r="T99" s="36">
        <f t="shared" si="28"/>
        <v>5.6846874999999955</v>
      </c>
    </row>
    <row r="100" spans="1:20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2"/>
        <v>0</v>
      </c>
      <c r="M100" s="16">
        <f t="shared" si="29"/>
        <v>0</v>
      </c>
      <c r="N100" s="16">
        <f t="shared" si="24"/>
        <v>0</v>
      </c>
      <c r="O100" s="16">
        <v>0</v>
      </c>
      <c r="P100" s="16">
        <f t="shared" si="25"/>
        <v>0</v>
      </c>
      <c r="Q100" s="33">
        <v>-3.125</v>
      </c>
      <c r="R100" s="34">
        <f t="shared" si="26"/>
        <v>-3.125</v>
      </c>
      <c r="S100" s="35">
        <f t="shared" si="27"/>
        <v>0</v>
      </c>
      <c r="T100" s="36">
        <f t="shared" si="28"/>
        <v>-3.125</v>
      </c>
    </row>
    <row r="101" spans="1:20" ht="18.75">
      <c r="A101" s="14"/>
      <c r="B101" s="13">
        <v>227</v>
      </c>
      <c r="C101" s="13">
        <v>69368460</v>
      </c>
      <c r="D101" s="222" t="s">
        <v>446</v>
      </c>
      <c r="E101" s="222"/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2"/>
        <v>0</v>
      </c>
      <c r="M101" s="16">
        <f t="shared" si="29"/>
        <v>0</v>
      </c>
      <c r="N101" s="16">
        <f t="shared" si="24"/>
        <v>0</v>
      </c>
      <c r="O101" s="16">
        <v>0</v>
      </c>
      <c r="P101" s="16">
        <f t="shared" si="25"/>
        <v>0</v>
      </c>
      <c r="Q101" s="33">
        <v>5.7335820895522351</v>
      </c>
      <c r="R101" s="34">
        <f t="shared" si="26"/>
        <v>5.7335820895522351</v>
      </c>
      <c r="S101" s="35">
        <f t="shared" si="27"/>
        <v>0</v>
      </c>
      <c r="T101" s="36">
        <f t="shared" si="28"/>
        <v>5.7335820895522351</v>
      </c>
    </row>
    <row r="102" spans="1:20" ht="18.75">
      <c r="A102" s="14"/>
      <c r="B102" s="13">
        <v>173</v>
      </c>
      <c r="C102" s="13">
        <v>1106175185</v>
      </c>
      <c r="D102" s="222" t="s">
        <v>329</v>
      </c>
      <c r="E102" s="334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2"/>
        <v>0</v>
      </c>
      <c r="M102" s="16">
        <f t="shared" si="29"/>
        <v>0</v>
      </c>
      <c r="N102" s="16">
        <f t="shared" si="24"/>
        <v>0</v>
      </c>
      <c r="O102" s="16">
        <v>0</v>
      </c>
      <c r="P102" s="16">
        <f t="shared" si="25"/>
        <v>0</v>
      </c>
      <c r="Q102" s="33">
        <v>0</v>
      </c>
      <c r="R102" s="34">
        <f t="shared" si="26"/>
        <v>0</v>
      </c>
      <c r="S102" s="35">
        <f t="shared" si="27"/>
        <v>0</v>
      </c>
      <c r="T102" s="36">
        <f t="shared" si="28"/>
        <v>0</v>
      </c>
    </row>
  </sheetData>
  <autoFilter ref="A4:W102" xr:uid="{28593B8F-03E7-4BE1-B554-FC0AADC431B2}">
    <sortState xmlns:xlrd2="http://schemas.microsoft.com/office/spreadsheetml/2017/richdata2" ref="A5:W97">
      <sortCondition descending="1" ref="R4:R102"/>
    </sortState>
  </autoFilter>
  <mergeCells count="5">
    <mergeCell ref="B1:T1"/>
    <mergeCell ref="B2:T2"/>
    <mergeCell ref="B3:E3"/>
    <mergeCell ref="H3:J3"/>
    <mergeCell ref="K3:T3"/>
  </mergeCells>
  <phoneticPr fontId="22" type="noConversion"/>
  <conditionalFormatting sqref="O5:O79 F5:J102">
    <cfRule type="cellIs" dxfId="41" priority="2" operator="lessThan">
      <formula>1</formula>
    </cfRule>
  </conditionalFormatting>
  <conditionalFormatting sqref="O80:O103">
    <cfRule type="cellIs" dxfId="4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447F-6FEE-4E22-980E-D0DD512F6630}">
  <sheetPr codeName="Sheet80"/>
  <dimension ref="A1:AC103"/>
  <sheetViews>
    <sheetView zoomScale="85" zoomScaleNormal="85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活动中心2021年3月27日分包贡献明细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35"/>
      <c r="V1" s="435"/>
      <c r="W1" s="435"/>
      <c r="X1" s="38" t="s">
        <v>104</v>
      </c>
      <c r="Y1" s="5">
        <v>67</v>
      </c>
      <c r="Z1" s="3"/>
      <c r="AA1" s="3"/>
      <c r="AB1" s="3"/>
      <c r="AC1" s="3"/>
    </row>
    <row r="2" spans="1:29" ht="135" customHeight="1">
      <c r="B2" s="590" t="s">
        <v>441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36"/>
      <c r="V2" s="436"/>
      <c r="W2" s="436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37" t="s">
        <v>114</v>
      </c>
      <c r="G3" s="438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34"/>
      <c r="V3" s="434"/>
      <c r="W3" s="434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32" t="s">
        <v>457</v>
      </c>
      <c r="B4" s="432" t="s">
        <v>11</v>
      </c>
      <c r="C4" s="433" t="s">
        <v>167</v>
      </c>
      <c r="D4" s="432" t="s">
        <v>12</v>
      </c>
      <c r="E4" s="432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33" t="s">
        <v>171</v>
      </c>
      <c r="R4" s="32" t="s">
        <v>23</v>
      </c>
      <c r="S4" s="433" t="s">
        <v>22</v>
      </c>
      <c r="T4" s="433" t="s">
        <v>172</v>
      </c>
      <c r="U4" s="433" t="s">
        <v>115</v>
      </c>
      <c r="V4" s="433" t="s">
        <v>116</v>
      </c>
      <c r="W4" s="433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>
        <v>1</v>
      </c>
      <c r="B5" s="13">
        <v>167</v>
      </c>
      <c r="C5" s="13">
        <v>1173807161</v>
      </c>
      <c r="D5" s="222" t="s">
        <v>324</v>
      </c>
      <c r="E5" s="335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36" si="0">F5+IF(F5&gt;2,(F5-2)*0.5,0)</f>
        <v>0</v>
      </c>
      <c r="M5" s="16">
        <f t="shared" ref="M5:M50" si="1">G5*$Y$14</f>
        <v>0</v>
      </c>
      <c r="N5" s="16">
        <f t="shared" ref="N5:N36" si="2">SUM(H5:J5)*$Y$18</f>
        <v>0</v>
      </c>
      <c r="O5" s="16">
        <v>0</v>
      </c>
      <c r="P5" s="16">
        <f t="shared" ref="P5:P36" si="3">SUM(M5+L5+O5+N5)</f>
        <v>0</v>
      </c>
      <c r="Q5" s="33">
        <v>17.149999999999988</v>
      </c>
      <c r="R5" s="34">
        <f t="shared" ref="R5:R36" si="4">P5+Q5</f>
        <v>17.149999999999988</v>
      </c>
      <c r="S5" s="35">
        <f t="shared" ref="S5:S36" si="5">VLOOKUP(K5,$X$3:$Y$10,2,FALSE)</f>
        <v>0</v>
      </c>
      <c r="T5" s="36">
        <f t="shared" ref="T5:T36" si="6">R5-S5</f>
        <v>17.149999999999988</v>
      </c>
      <c r="U5" s="4"/>
      <c r="V5" s="4"/>
      <c r="W5" s="4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>
        <v>1</v>
      </c>
      <c r="B6" s="13">
        <v>219</v>
      </c>
      <c r="C6" s="13">
        <v>1128309198</v>
      </c>
      <c r="D6" s="222" t="s">
        <v>426</v>
      </c>
      <c r="E6" s="33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9.4499999999999957</v>
      </c>
      <c r="R6" s="34">
        <f t="shared" si="4"/>
        <v>9.4499999999999957</v>
      </c>
      <c r="S6" s="35">
        <f t="shared" si="5"/>
        <v>0</v>
      </c>
      <c r="T6" s="36">
        <f t="shared" si="6"/>
        <v>9.4499999999999957</v>
      </c>
      <c r="U6" s="4"/>
      <c r="V6" s="4"/>
      <c r="W6" s="4"/>
      <c r="X6" s="23"/>
      <c r="Y6" s="44"/>
      <c r="Z6" s="46"/>
      <c r="AA6" s="46"/>
      <c r="AB6" s="46"/>
      <c r="AC6" s="46"/>
    </row>
    <row r="7" spans="1:29" s="1" customFormat="1" ht="18.75">
      <c r="A7" s="14">
        <v>1</v>
      </c>
      <c r="B7" s="13">
        <v>184</v>
      </c>
      <c r="C7" s="13">
        <v>1814130074</v>
      </c>
      <c r="D7" s="222" t="s">
        <v>375</v>
      </c>
      <c r="E7" s="334"/>
      <c r="F7" s="16">
        <v>4</v>
      </c>
      <c r="G7" s="16">
        <v>1</v>
      </c>
      <c r="H7" s="374">
        <v>0</v>
      </c>
      <c r="I7" s="374">
        <v>0</v>
      </c>
      <c r="J7" s="374">
        <v>1</v>
      </c>
      <c r="K7" s="19" t="s">
        <v>333</v>
      </c>
      <c r="L7" s="18">
        <f t="shared" si="0"/>
        <v>5</v>
      </c>
      <c r="M7" s="16">
        <f t="shared" si="1"/>
        <v>1.2</v>
      </c>
      <c r="N7" s="16">
        <f t="shared" si="2"/>
        <v>0.4</v>
      </c>
      <c r="O7" s="16">
        <v>0</v>
      </c>
      <c r="P7" s="16">
        <f t="shared" si="3"/>
        <v>6.6000000000000005</v>
      </c>
      <c r="Q7" s="33">
        <v>1.0750000000000024</v>
      </c>
      <c r="R7" s="34">
        <f t="shared" si="4"/>
        <v>7.6750000000000025</v>
      </c>
      <c r="S7" s="35">
        <f t="shared" si="5"/>
        <v>8.125</v>
      </c>
      <c r="T7" s="36">
        <f t="shared" si="6"/>
        <v>-0.44999999999999751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>
        <v>1</v>
      </c>
      <c r="B8" s="13">
        <v>174</v>
      </c>
      <c r="C8" s="13">
        <v>775720958</v>
      </c>
      <c r="D8" s="222" t="s">
        <v>397</v>
      </c>
      <c r="E8" s="222" t="s">
        <v>327</v>
      </c>
      <c r="F8" s="16">
        <v>4</v>
      </c>
      <c r="G8" s="16">
        <v>1</v>
      </c>
      <c r="H8" s="374">
        <v>0</v>
      </c>
      <c r="I8" s="374">
        <v>0</v>
      </c>
      <c r="J8" s="374">
        <v>0</v>
      </c>
      <c r="K8" s="19" t="s">
        <v>333</v>
      </c>
      <c r="L8" s="18">
        <f t="shared" si="0"/>
        <v>5</v>
      </c>
      <c r="M8" s="16">
        <f t="shared" si="1"/>
        <v>1.2</v>
      </c>
      <c r="N8" s="16">
        <f t="shared" si="2"/>
        <v>0</v>
      </c>
      <c r="O8" s="16">
        <v>0</v>
      </c>
      <c r="P8" s="16">
        <f t="shared" si="3"/>
        <v>6.2</v>
      </c>
      <c r="Q8" s="33">
        <v>1.3499999999999908</v>
      </c>
      <c r="R8" s="34">
        <f t="shared" si="4"/>
        <v>7.5499999999999909</v>
      </c>
      <c r="S8" s="35">
        <f t="shared" si="5"/>
        <v>8.125</v>
      </c>
      <c r="T8" s="36">
        <f t="shared" si="6"/>
        <v>-0.57500000000000906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>
        <v>1</v>
      </c>
      <c r="B9" s="13">
        <v>183</v>
      </c>
      <c r="C9" s="13">
        <v>1250030371</v>
      </c>
      <c r="D9" s="222" t="s">
        <v>411</v>
      </c>
      <c r="E9" s="222" t="s">
        <v>406</v>
      </c>
      <c r="F9" s="16">
        <v>4</v>
      </c>
      <c r="G9" s="16">
        <v>1</v>
      </c>
      <c r="H9" s="374">
        <v>0</v>
      </c>
      <c r="I9" s="374">
        <v>0</v>
      </c>
      <c r="J9" s="374">
        <v>0</v>
      </c>
      <c r="K9" s="19" t="s">
        <v>333</v>
      </c>
      <c r="L9" s="18">
        <f t="shared" si="0"/>
        <v>5</v>
      </c>
      <c r="M9" s="16">
        <f t="shared" si="1"/>
        <v>1.2</v>
      </c>
      <c r="N9" s="16">
        <f t="shared" si="2"/>
        <v>0</v>
      </c>
      <c r="O9" s="16">
        <v>0</v>
      </c>
      <c r="P9" s="16">
        <f t="shared" si="3"/>
        <v>6.2</v>
      </c>
      <c r="Q9" s="33">
        <v>1.2625000000000028</v>
      </c>
      <c r="R9" s="34">
        <f t="shared" si="4"/>
        <v>7.462500000000003</v>
      </c>
      <c r="S9" s="35">
        <f t="shared" si="5"/>
        <v>8.125</v>
      </c>
      <c r="T9" s="36">
        <f t="shared" si="6"/>
        <v>-0.66249999999999698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20.25">
      <c r="A10" s="14">
        <v>1</v>
      </c>
      <c r="B10" s="13">
        <v>221</v>
      </c>
      <c r="C10" s="13">
        <v>790956883</v>
      </c>
      <c r="D10" s="222" t="s">
        <v>431</v>
      </c>
      <c r="E10" s="222" t="s">
        <v>428</v>
      </c>
      <c r="F10" s="16">
        <v>4</v>
      </c>
      <c r="G10" s="16">
        <v>1</v>
      </c>
      <c r="H10" s="374">
        <v>0</v>
      </c>
      <c r="I10" s="374">
        <v>0</v>
      </c>
      <c r="J10" s="374">
        <v>0</v>
      </c>
      <c r="K10" s="19" t="s">
        <v>333</v>
      </c>
      <c r="L10" s="18">
        <f t="shared" si="0"/>
        <v>5</v>
      </c>
      <c r="M10" s="16">
        <f t="shared" si="1"/>
        <v>1.2</v>
      </c>
      <c r="N10" s="16">
        <f t="shared" si="2"/>
        <v>0</v>
      </c>
      <c r="O10" s="16">
        <v>0</v>
      </c>
      <c r="P10" s="16">
        <f t="shared" si="3"/>
        <v>6.2</v>
      </c>
      <c r="Q10" s="33">
        <v>1.25</v>
      </c>
      <c r="R10" s="34">
        <f t="shared" si="4"/>
        <v>7.45</v>
      </c>
      <c r="S10" s="35">
        <f t="shared" si="5"/>
        <v>8.125</v>
      </c>
      <c r="T10" s="36">
        <f t="shared" si="6"/>
        <v>-0.67499999999999982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4">
        <v>92</v>
      </c>
      <c r="C11" s="13">
        <v>1367873925</v>
      </c>
      <c r="D11" s="222" t="s">
        <v>398</v>
      </c>
      <c r="E11" s="222" t="s">
        <v>191</v>
      </c>
      <c r="F11" s="16">
        <v>4</v>
      </c>
      <c r="G11" s="16">
        <v>1</v>
      </c>
      <c r="H11" s="374">
        <v>0</v>
      </c>
      <c r="I11" s="374">
        <v>0</v>
      </c>
      <c r="J11" s="374">
        <v>0</v>
      </c>
      <c r="K11" s="19" t="s">
        <v>333</v>
      </c>
      <c r="L11" s="18">
        <f t="shared" si="0"/>
        <v>5</v>
      </c>
      <c r="M11" s="16">
        <f t="shared" si="1"/>
        <v>1.2</v>
      </c>
      <c r="N11" s="16">
        <f t="shared" si="2"/>
        <v>0</v>
      </c>
      <c r="O11" s="16">
        <v>0</v>
      </c>
      <c r="P11" s="16">
        <f t="shared" si="3"/>
        <v>6.2</v>
      </c>
      <c r="Q11" s="33">
        <v>1.1625000000000014</v>
      </c>
      <c r="R11" s="34">
        <f t="shared" si="4"/>
        <v>7.3625000000000016</v>
      </c>
      <c r="S11" s="35">
        <f t="shared" si="5"/>
        <v>8.125</v>
      </c>
      <c r="T11" s="36">
        <f t="shared" si="6"/>
        <v>-0.7624999999999984</v>
      </c>
      <c r="U11" s="18"/>
      <c r="V11" s="18"/>
      <c r="W11" s="47"/>
      <c r="X11" s="50"/>
    </row>
    <row r="12" spans="1:29" s="1" customFormat="1" ht="18.75">
      <c r="A12" s="14">
        <v>1</v>
      </c>
      <c r="B12" s="13">
        <v>212</v>
      </c>
      <c r="C12" s="13">
        <v>2133045883</v>
      </c>
      <c r="D12" s="222" t="s">
        <v>405</v>
      </c>
      <c r="E12" s="334"/>
      <c r="F12" s="16">
        <v>0</v>
      </c>
      <c r="G12" s="16">
        <v>0</v>
      </c>
      <c r="H12" s="374">
        <v>0</v>
      </c>
      <c r="I12" s="374">
        <v>0</v>
      </c>
      <c r="J12" s="374">
        <v>0</v>
      </c>
      <c r="K12" s="57" t="s">
        <v>187</v>
      </c>
      <c r="L12" s="18">
        <f t="shared" si="0"/>
        <v>0</v>
      </c>
      <c r="M12" s="16">
        <f t="shared" si="1"/>
        <v>0</v>
      </c>
      <c r="N12" s="16">
        <f t="shared" si="2"/>
        <v>0</v>
      </c>
      <c r="O12" s="16">
        <v>0</v>
      </c>
      <c r="P12" s="16">
        <f t="shared" si="3"/>
        <v>0</v>
      </c>
      <c r="Q12" s="33">
        <v>7.2249999999999979</v>
      </c>
      <c r="R12" s="34">
        <f t="shared" si="4"/>
        <v>7.2249999999999979</v>
      </c>
      <c r="S12" s="35">
        <f t="shared" si="5"/>
        <v>0</v>
      </c>
      <c r="T12" s="36">
        <f t="shared" si="6"/>
        <v>7.2249999999999979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172</v>
      </c>
      <c r="C13" s="13">
        <v>724061220</v>
      </c>
      <c r="D13" s="222" t="s">
        <v>371</v>
      </c>
      <c r="E13" s="222" t="s">
        <v>330</v>
      </c>
      <c r="F13" s="16">
        <v>4</v>
      </c>
      <c r="G13" s="16">
        <v>1</v>
      </c>
      <c r="H13" s="374">
        <v>0</v>
      </c>
      <c r="I13" s="374">
        <v>0</v>
      </c>
      <c r="J13" s="374">
        <v>0</v>
      </c>
      <c r="K13" s="19" t="s">
        <v>333</v>
      </c>
      <c r="L13" s="18">
        <f t="shared" si="0"/>
        <v>5</v>
      </c>
      <c r="M13" s="16">
        <f t="shared" si="1"/>
        <v>1.2</v>
      </c>
      <c r="N13" s="16">
        <f t="shared" si="2"/>
        <v>0</v>
      </c>
      <c r="O13" s="16">
        <v>0</v>
      </c>
      <c r="P13" s="16">
        <f t="shared" si="3"/>
        <v>6.2</v>
      </c>
      <c r="Q13" s="33">
        <v>0.90000000000000124</v>
      </c>
      <c r="R13" s="34">
        <f t="shared" si="4"/>
        <v>7.1000000000000014</v>
      </c>
      <c r="S13" s="35">
        <f t="shared" si="5"/>
        <v>8.125</v>
      </c>
      <c r="T13" s="36">
        <f t="shared" si="6"/>
        <v>-1.0249999999999986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236</v>
      </c>
      <c r="C14" s="13">
        <v>1968448898</v>
      </c>
      <c r="D14" s="222" t="s">
        <v>458</v>
      </c>
      <c r="E14" s="4"/>
      <c r="F14" s="16">
        <v>4</v>
      </c>
      <c r="G14" s="16">
        <v>1</v>
      </c>
      <c r="H14" s="374">
        <v>0</v>
      </c>
      <c r="I14" s="374">
        <v>0</v>
      </c>
      <c r="J14" s="374">
        <v>0</v>
      </c>
      <c r="K14" s="19" t="s">
        <v>333</v>
      </c>
      <c r="L14" s="18">
        <f t="shared" si="0"/>
        <v>5</v>
      </c>
      <c r="M14" s="16">
        <f t="shared" si="1"/>
        <v>1.2</v>
      </c>
      <c r="N14" s="16">
        <f t="shared" si="2"/>
        <v>0</v>
      </c>
      <c r="O14" s="16">
        <v>0</v>
      </c>
      <c r="P14" s="16">
        <f t="shared" si="3"/>
        <v>6.2</v>
      </c>
      <c r="Q14" s="33">
        <v>0.90000000000000036</v>
      </c>
      <c r="R14" s="34">
        <f t="shared" si="4"/>
        <v>7.1000000000000005</v>
      </c>
      <c r="S14" s="35">
        <f t="shared" si="5"/>
        <v>8.125</v>
      </c>
      <c r="T14" s="36">
        <f t="shared" si="6"/>
        <v>-1.0249999999999995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198</v>
      </c>
      <c r="C15" s="13">
        <v>723448640</v>
      </c>
      <c r="D15" s="222" t="s">
        <v>389</v>
      </c>
      <c r="E15" s="334"/>
      <c r="F15" s="16">
        <v>4</v>
      </c>
      <c r="G15" s="16">
        <v>1</v>
      </c>
      <c r="H15" s="374">
        <v>0</v>
      </c>
      <c r="I15" s="374">
        <v>0</v>
      </c>
      <c r="J15" s="374">
        <v>0</v>
      </c>
      <c r="K15" s="22" t="s">
        <v>334</v>
      </c>
      <c r="L15" s="18">
        <f t="shared" si="0"/>
        <v>5</v>
      </c>
      <c r="M15" s="16">
        <f t="shared" si="1"/>
        <v>1.2</v>
      </c>
      <c r="N15" s="16">
        <f t="shared" si="2"/>
        <v>0</v>
      </c>
      <c r="O15" s="16">
        <v>0</v>
      </c>
      <c r="P15" s="16">
        <f t="shared" si="3"/>
        <v>6.2</v>
      </c>
      <c r="Q15" s="33">
        <v>0.54999999999999361</v>
      </c>
      <c r="R15" s="34">
        <f t="shared" si="4"/>
        <v>6.7499999999999938</v>
      </c>
      <c r="S15" s="35">
        <f t="shared" si="5"/>
        <v>6.25</v>
      </c>
      <c r="T15" s="36">
        <f t="shared" si="6"/>
        <v>0.49999999999999378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233</v>
      </c>
      <c r="C16" s="13">
        <v>1963965829</v>
      </c>
      <c r="D16" s="222" t="s">
        <v>452</v>
      </c>
      <c r="E16" s="4"/>
      <c r="F16" s="16">
        <v>4</v>
      </c>
      <c r="G16" s="16">
        <v>1</v>
      </c>
      <c r="H16" s="374">
        <v>0</v>
      </c>
      <c r="I16" s="374">
        <v>0</v>
      </c>
      <c r="J16" s="374">
        <v>0</v>
      </c>
      <c r="K16" s="22" t="s">
        <v>334</v>
      </c>
      <c r="L16" s="18">
        <f t="shared" si="0"/>
        <v>5</v>
      </c>
      <c r="M16" s="16">
        <f t="shared" si="1"/>
        <v>1.2</v>
      </c>
      <c r="N16" s="16">
        <f t="shared" si="2"/>
        <v>0</v>
      </c>
      <c r="O16" s="16">
        <v>0</v>
      </c>
      <c r="P16" s="16">
        <f t="shared" si="3"/>
        <v>6.2</v>
      </c>
      <c r="Q16" s="33">
        <v>0.43750000000000089</v>
      </c>
      <c r="R16" s="34">
        <f t="shared" si="4"/>
        <v>6.6375000000000011</v>
      </c>
      <c r="S16" s="35">
        <f t="shared" si="5"/>
        <v>6.25</v>
      </c>
      <c r="T16" s="36">
        <f t="shared" si="6"/>
        <v>0.38750000000000107</v>
      </c>
      <c r="U16" s="4"/>
      <c r="V16" s="4"/>
      <c r="W16" s="4"/>
      <c r="X16" s="1" t="s">
        <v>213</v>
      </c>
      <c r="Y16" s="53">
        <v>3</v>
      </c>
      <c r="Z16" s="1"/>
      <c r="AA16" s="1"/>
      <c r="AB16" s="1"/>
      <c r="AC16" s="1"/>
    </row>
    <row r="17" spans="1:29" s="2" customFormat="1" ht="18.75">
      <c r="A17" s="14">
        <v>1</v>
      </c>
      <c r="B17" s="14">
        <v>46</v>
      </c>
      <c r="C17" s="13">
        <v>2109182835</v>
      </c>
      <c r="D17" s="222" t="s">
        <v>357</v>
      </c>
      <c r="E17" s="222" t="s">
        <v>92</v>
      </c>
      <c r="F17" s="16">
        <v>3</v>
      </c>
      <c r="G17" s="16">
        <v>1</v>
      </c>
      <c r="H17" s="374">
        <v>0</v>
      </c>
      <c r="I17" s="374">
        <v>1</v>
      </c>
      <c r="J17" s="374">
        <v>1</v>
      </c>
      <c r="K17" s="22" t="s">
        <v>334</v>
      </c>
      <c r="L17" s="18">
        <f t="shared" si="0"/>
        <v>3.5</v>
      </c>
      <c r="M17" s="16">
        <f t="shared" si="1"/>
        <v>1.2</v>
      </c>
      <c r="N17" s="16">
        <f t="shared" si="2"/>
        <v>0.8</v>
      </c>
      <c r="O17" s="16">
        <v>0</v>
      </c>
      <c r="P17" s="16">
        <f t="shared" si="3"/>
        <v>5.5</v>
      </c>
      <c r="Q17" s="33">
        <v>0.84249999999999048</v>
      </c>
      <c r="R17" s="34">
        <f t="shared" si="4"/>
        <v>6.3424999999999905</v>
      </c>
      <c r="S17" s="35">
        <f t="shared" si="5"/>
        <v>6.25</v>
      </c>
      <c r="T17" s="36">
        <f t="shared" si="6"/>
        <v>9.2499999999990479E-2</v>
      </c>
      <c r="U17" s="18"/>
      <c r="V17" s="18"/>
      <c r="W17" s="18"/>
      <c r="X17" s="1" t="s">
        <v>214</v>
      </c>
      <c r="Y17" s="53">
        <v>27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223</v>
      </c>
      <c r="C18" s="13">
        <v>784792167</v>
      </c>
      <c r="D18" s="222" t="s">
        <v>434</v>
      </c>
      <c r="E18" s="222"/>
      <c r="F18" s="16">
        <v>4</v>
      </c>
      <c r="G18" s="16">
        <v>1</v>
      </c>
      <c r="H18" s="374">
        <v>0</v>
      </c>
      <c r="I18" s="374">
        <v>0</v>
      </c>
      <c r="J18" s="374">
        <v>0</v>
      </c>
      <c r="K18" s="22" t="s">
        <v>334</v>
      </c>
      <c r="L18" s="18">
        <f t="shared" si="0"/>
        <v>5</v>
      </c>
      <c r="M18" s="16">
        <f t="shared" si="1"/>
        <v>1.2</v>
      </c>
      <c r="N18" s="16">
        <f t="shared" si="2"/>
        <v>0</v>
      </c>
      <c r="O18" s="16">
        <v>0</v>
      </c>
      <c r="P18" s="16">
        <f t="shared" si="3"/>
        <v>6.2</v>
      </c>
      <c r="Q18" s="33">
        <v>0</v>
      </c>
      <c r="R18" s="34">
        <f t="shared" si="4"/>
        <v>6.2</v>
      </c>
      <c r="S18" s="35">
        <f t="shared" si="5"/>
        <v>6.25</v>
      </c>
      <c r="T18" s="36">
        <f t="shared" si="6"/>
        <v>-4.9999999999999822E-2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>
        <v>1</v>
      </c>
      <c r="B19" s="13">
        <v>155</v>
      </c>
      <c r="C19" s="13">
        <v>1532576874</v>
      </c>
      <c r="D19" s="222" t="s">
        <v>368</v>
      </c>
      <c r="E19" s="222" t="s">
        <v>283</v>
      </c>
      <c r="F19" s="16">
        <v>4</v>
      </c>
      <c r="G19" s="16">
        <v>1</v>
      </c>
      <c r="H19" s="374">
        <v>0</v>
      </c>
      <c r="I19" s="374">
        <v>0</v>
      </c>
      <c r="J19" s="374">
        <v>0</v>
      </c>
      <c r="K19" s="22" t="s">
        <v>334</v>
      </c>
      <c r="L19" s="18">
        <f t="shared" si="0"/>
        <v>5</v>
      </c>
      <c r="M19" s="16">
        <f t="shared" si="1"/>
        <v>1.2</v>
      </c>
      <c r="N19" s="16">
        <f t="shared" si="2"/>
        <v>0</v>
      </c>
      <c r="O19" s="16">
        <v>0</v>
      </c>
      <c r="P19" s="16">
        <f t="shared" si="3"/>
        <v>6.2</v>
      </c>
      <c r="Q19" s="33">
        <v>0</v>
      </c>
      <c r="R19" s="34">
        <f t="shared" si="4"/>
        <v>6.2</v>
      </c>
      <c r="S19" s="35">
        <f t="shared" si="5"/>
        <v>6.25</v>
      </c>
      <c r="T19" s="36">
        <f t="shared" si="6"/>
        <v>-4.9999999999999822E-2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224</v>
      </c>
      <c r="C20" s="13">
        <v>862562360</v>
      </c>
      <c r="D20" s="222" t="s">
        <v>443</v>
      </c>
      <c r="E20" s="222"/>
      <c r="F20" s="16">
        <v>4</v>
      </c>
      <c r="G20" s="16">
        <v>1</v>
      </c>
      <c r="H20" s="374">
        <v>0</v>
      </c>
      <c r="I20" s="374">
        <v>0</v>
      </c>
      <c r="J20" s="374">
        <v>0</v>
      </c>
      <c r="K20" s="22" t="s">
        <v>334</v>
      </c>
      <c r="L20" s="18">
        <f t="shared" si="0"/>
        <v>5</v>
      </c>
      <c r="M20" s="16">
        <f t="shared" si="1"/>
        <v>1.2</v>
      </c>
      <c r="N20" s="16">
        <f t="shared" si="2"/>
        <v>0</v>
      </c>
      <c r="O20" s="16">
        <v>0</v>
      </c>
      <c r="P20" s="16">
        <f t="shared" si="3"/>
        <v>6.2</v>
      </c>
      <c r="Q20" s="33">
        <v>-0.29589552238805883</v>
      </c>
      <c r="R20" s="34">
        <f t="shared" si="4"/>
        <v>5.9041044776119413</v>
      </c>
      <c r="S20" s="35">
        <f t="shared" si="5"/>
        <v>6.25</v>
      </c>
      <c r="T20" s="36">
        <f t="shared" si="6"/>
        <v>-0.34589552238805865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222</v>
      </c>
      <c r="C21" s="13">
        <v>1945277617</v>
      </c>
      <c r="D21" s="222" t="s">
        <v>432</v>
      </c>
      <c r="E21" s="222"/>
      <c r="F21" s="16">
        <v>4</v>
      </c>
      <c r="G21" s="16">
        <v>1</v>
      </c>
      <c r="H21" s="374">
        <v>0</v>
      </c>
      <c r="I21" s="374">
        <v>0</v>
      </c>
      <c r="J21" s="374">
        <v>0</v>
      </c>
      <c r="K21" s="22" t="s">
        <v>334</v>
      </c>
      <c r="L21" s="18">
        <f t="shared" si="0"/>
        <v>5</v>
      </c>
      <c r="M21" s="16">
        <f t="shared" si="1"/>
        <v>1.2</v>
      </c>
      <c r="N21" s="16">
        <f t="shared" si="2"/>
        <v>0</v>
      </c>
      <c r="O21" s="16">
        <v>0</v>
      </c>
      <c r="P21" s="16">
        <f t="shared" si="3"/>
        <v>6.2</v>
      </c>
      <c r="Q21" s="33">
        <v>-1.2497723502304252</v>
      </c>
      <c r="R21" s="34">
        <f t="shared" si="4"/>
        <v>4.950227649769575</v>
      </c>
      <c r="S21" s="35">
        <f t="shared" si="5"/>
        <v>6.25</v>
      </c>
      <c r="T21" s="36">
        <f t="shared" si="6"/>
        <v>-1.299772350230425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234</v>
      </c>
      <c r="C22" s="13">
        <v>1333428907</v>
      </c>
      <c r="D22" s="222" t="s">
        <v>455</v>
      </c>
      <c r="E22" s="4"/>
      <c r="F22" s="16">
        <v>4</v>
      </c>
      <c r="G22" s="16">
        <v>1</v>
      </c>
      <c r="H22" s="374">
        <v>0</v>
      </c>
      <c r="I22" s="374">
        <v>0</v>
      </c>
      <c r="J22" s="374">
        <v>0</v>
      </c>
      <c r="K22" s="23" t="s">
        <v>335</v>
      </c>
      <c r="L22" s="18">
        <f t="shared" si="0"/>
        <v>5</v>
      </c>
      <c r="M22" s="16">
        <f t="shared" si="1"/>
        <v>1.2</v>
      </c>
      <c r="N22" s="16">
        <f t="shared" si="2"/>
        <v>0</v>
      </c>
      <c r="O22" s="16">
        <v>0</v>
      </c>
      <c r="P22" s="16">
        <f t="shared" si="3"/>
        <v>6.2</v>
      </c>
      <c r="Q22" s="33">
        <v>-1.3249999999999993</v>
      </c>
      <c r="R22" s="34">
        <f t="shared" si="4"/>
        <v>4.8750000000000009</v>
      </c>
      <c r="S22" s="35">
        <f t="shared" si="5"/>
        <v>1.09375</v>
      </c>
      <c r="T22" s="36">
        <f t="shared" si="6"/>
        <v>3.7812500000000009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>
        <v>1</v>
      </c>
      <c r="B23" s="13">
        <v>195</v>
      </c>
      <c r="C23" s="13">
        <v>1634663314</v>
      </c>
      <c r="D23" s="222" t="s">
        <v>386</v>
      </c>
      <c r="E23" s="334"/>
      <c r="F23" s="16">
        <v>2</v>
      </c>
      <c r="G23" s="16">
        <v>1</v>
      </c>
      <c r="H23" s="374">
        <v>0</v>
      </c>
      <c r="I23" s="374">
        <v>0</v>
      </c>
      <c r="J23" s="374">
        <v>0</v>
      </c>
      <c r="K23" s="23" t="s">
        <v>335</v>
      </c>
      <c r="L23" s="18">
        <f t="shared" si="0"/>
        <v>2</v>
      </c>
      <c r="M23" s="16">
        <f t="shared" si="1"/>
        <v>1.2</v>
      </c>
      <c r="N23" s="16">
        <f t="shared" si="2"/>
        <v>0</v>
      </c>
      <c r="O23" s="16">
        <v>0</v>
      </c>
      <c r="P23" s="16">
        <f t="shared" si="3"/>
        <v>3.2</v>
      </c>
      <c r="Q23" s="33">
        <v>1.4494999999999969</v>
      </c>
      <c r="R23" s="34">
        <f t="shared" si="4"/>
        <v>4.6494999999999971</v>
      </c>
      <c r="S23" s="35">
        <f t="shared" si="5"/>
        <v>1.09375</v>
      </c>
      <c r="T23" s="36">
        <f t="shared" si="6"/>
        <v>3.5557499999999971</v>
      </c>
      <c r="U23" s="4"/>
      <c r="V23" s="4"/>
      <c r="W23" s="4"/>
    </row>
    <row r="24" spans="1:29" s="1" customFormat="1" ht="20.25">
      <c r="A24" s="14">
        <v>1</v>
      </c>
      <c r="B24" s="13">
        <v>229</v>
      </c>
      <c r="C24" s="13">
        <v>1598972736</v>
      </c>
      <c r="D24" s="222" t="s">
        <v>448</v>
      </c>
      <c r="E24" s="222"/>
      <c r="F24" s="16">
        <v>3</v>
      </c>
      <c r="G24" s="16">
        <v>1</v>
      </c>
      <c r="H24" s="374">
        <v>0</v>
      </c>
      <c r="I24" s="374">
        <v>0</v>
      </c>
      <c r="J24" s="374">
        <v>0</v>
      </c>
      <c r="K24" s="23" t="s">
        <v>335</v>
      </c>
      <c r="L24" s="18">
        <f t="shared" si="0"/>
        <v>3.5</v>
      </c>
      <c r="M24" s="16">
        <f t="shared" si="1"/>
        <v>1.2</v>
      </c>
      <c r="N24" s="16">
        <f t="shared" si="2"/>
        <v>0</v>
      </c>
      <c r="O24" s="16">
        <v>0</v>
      </c>
      <c r="P24" s="16">
        <f t="shared" si="3"/>
        <v>4.7</v>
      </c>
      <c r="Q24" s="33">
        <v>-0.26541044776119893</v>
      </c>
      <c r="R24" s="34">
        <f t="shared" si="4"/>
        <v>4.4345895522388012</v>
      </c>
      <c r="S24" s="35">
        <f t="shared" si="5"/>
        <v>1.09375</v>
      </c>
      <c r="T24" s="36">
        <f t="shared" si="6"/>
        <v>3.3408395522388012</v>
      </c>
      <c r="U24" s="4"/>
      <c r="V24" s="4"/>
      <c r="W24" s="4"/>
    </row>
    <row r="25" spans="1:29" s="1" customFormat="1" ht="18.75">
      <c r="A25" s="14">
        <v>1</v>
      </c>
      <c r="B25" s="13">
        <v>225</v>
      </c>
      <c r="C25" s="13">
        <v>1963965829</v>
      </c>
      <c r="D25" s="222" t="s">
        <v>444</v>
      </c>
      <c r="E25" s="222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0"/>
        <v>0</v>
      </c>
      <c r="M25" s="16">
        <f t="shared" si="1"/>
        <v>0</v>
      </c>
      <c r="N25" s="16">
        <f t="shared" si="2"/>
        <v>0</v>
      </c>
      <c r="O25" s="16">
        <v>0</v>
      </c>
      <c r="P25" s="16">
        <f t="shared" si="3"/>
        <v>0</v>
      </c>
      <c r="Q25" s="33">
        <v>4.423236940298505</v>
      </c>
      <c r="R25" s="34">
        <f t="shared" si="4"/>
        <v>4.423236940298505</v>
      </c>
      <c r="S25" s="35">
        <f t="shared" si="5"/>
        <v>0</v>
      </c>
      <c r="T25" s="36">
        <f t="shared" si="6"/>
        <v>4.423236940298505</v>
      </c>
      <c r="U25" s="4"/>
      <c r="V25" s="4"/>
      <c r="W25" s="4"/>
    </row>
    <row r="26" spans="1:29" s="1" customFormat="1" ht="18.75" customHeight="1">
      <c r="A26" s="14">
        <v>1</v>
      </c>
      <c r="B26" s="13">
        <v>220</v>
      </c>
      <c r="C26" s="13">
        <v>353335311</v>
      </c>
      <c r="D26" s="222" t="s">
        <v>427</v>
      </c>
      <c r="E26" s="224"/>
      <c r="F26" s="16">
        <v>3</v>
      </c>
      <c r="G26" s="16">
        <v>1</v>
      </c>
      <c r="H26" s="374">
        <v>0</v>
      </c>
      <c r="I26" s="374">
        <v>0</v>
      </c>
      <c r="J26" s="374">
        <v>0</v>
      </c>
      <c r="K26" s="23" t="s">
        <v>335</v>
      </c>
      <c r="L26" s="18">
        <f t="shared" si="0"/>
        <v>3.5</v>
      </c>
      <c r="M26" s="16">
        <f t="shared" si="1"/>
        <v>1.2</v>
      </c>
      <c r="N26" s="16">
        <f t="shared" si="2"/>
        <v>0</v>
      </c>
      <c r="O26" s="16">
        <v>0</v>
      </c>
      <c r="P26" s="16">
        <f t="shared" si="3"/>
        <v>4.7</v>
      </c>
      <c r="Q26" s="33">
        <v>-0.51269531250000266</v>
      </c>
      <c r="R26" s="34">
        <f t="shared" si="4"/>
        <v>4.1873046874999975</v>
      </c>
      <c r="S26" s="35">
        <f t="shared" si="5"/>
        <v>1.09375</v>
      </c>
      <c r="T26" s="36">
        <f t="shared" si="6"/>
        <v>3.0935546874999975</v>
      </c>
      <c r="U26" s="4"/>
      <c r="V26" s="4"/>
      <c r="W26" s="4"/>
    </row>
    <row r="27" spans="1:29" s="1" customFormat="1" ht="18.75">
      <c r="A27" s="14">
        <v>1</v>
      </c>
      <c r="B27" s="13">
        <v>116</v>
      </c>
      <c r="C27" s="13">
        <v>2122596917</v>
      </c>
      <c r="D27" s="222" t="s">
        <v>362</v>
      </c>
      <c r="E27" s="222" t="s">
        <v>217</v>
      </c>
      <c r="F27" s="16">
        <v>2</v>
      </c>
      <c r="G27" s="16">
        <v>1</v>
      </c>
      <c r="H27" s="374">
        <v>0</v>
      </c>
      <c r="I27" s="374">
        <v>0</v>
      </c>
      <c r="J27" s="374">
        <v>1</v>
      </c>
      <c r="K27" s="23" t="s">
        <v>335</v>
      </c>
      <c r="L27" s="18">
        <f t="shared" si="0"/>
        <v>2</v>
      </c>
      <c r="M27" s="16">
        <f t="shared" si="1"/>
        <v>1.2</v>
      </c>
      <c r="N27" s="16">
        <f t="shared" si="2"/>
        <v>0.4</v>
      </c>
      <c r="O27" s="16">
        <v>0</v>
      </c>
      <c r="P27" s="16">
        <f t="shared" si="3"/>
        <v>3.6</v>
      </c>
      <c r="Q27" s="33">
        <v>0.34999999999999654</v>
      </c>
      <c r="R27" s="34">
        <f t="shared" si="4"/>
        <v>3.9499999999999966</v>
      </c>
      <c r="S27" s="35">
        <f t="shared" si="5"/>
        <v>1.09375</v>
      </c>
      <c r="T27" s="36">
        <f t="shared" si="6"/>
        <v>2.8562499999999966</v>
      </c>
      <c r="U27" s="18"/>
      <c r="V27" s="18"/>
      <c r="W27" s="48"/>
    </row>
    <row r="28" spans="1:29" s="1" customFormat="1" ht="18.75">
      <c r="A28" s="14">
        <v>1</v>
      </c>
      <c r="B28" s="13">
        <v>202</v>
      </c>
      <c r="C28" s="13">
        <v>471245585</v>
      </c>
      <c r="D28" s="222" t="s">
        <v>392</v>
      </c>
      <c r="E28" s="334"/>
      <c r="F28" s="16">
        <v>3</v>
      </c>
      <c r="G28" s="16">
        <v>1</v>
      </c>
      <c r="H28" s="374">
        <v>0</v>
      </c>
      <c r="I28" s="374">
        <v>0</v>
      </c>
      <c r="J28" s="374">
        <v>0</v>
      </c>
      <c r="K28" s="23" t="s">
        <v>335</v>
      </c>
      <c r="L28" s="18">
        <f t="shared" si="0"/>
        <v>3.5</v>
      </c>
      <c r="M28" s="16">
        <f t="shared" si="1"/>
        <v>1.2</v>
      </c>
      <c r="N28" s="16">
        <f t="shared" si="2"/>
        <v>0</v>
      </c>
      <c r="O28" s="16">
        <v>0</v>
      </c>
      <c r="P28" s="16">
        <f t="shared" si="3"/>
        <v>4.7</v>
      </c>
      <c r="Q28" s="33">
        <v>-1.3250000000000028</v>
      </c>
      <c r="R28" s="34">
        <f t="shared" si="4"/>
        <v>3.3749999999999973</v>
      </c>
      <c r="S28" s="35">
        <f t="shared" si="5"/>
        <v>1.09375</v>
      </c>
      <c r="T28" s="36">
        <f t="shared" si="6"/>
        <v>2.2812499999999973</v>
      </c>
      <c r="U28" s="4"/>
      <c r="V28" s="4"/>
      <c r="W28" s="4"/>
    </row>
    <row r="29" spans="1:29" s="2" customFormat="1" ht="18.75">
      <c r="A29" s="14">
        <v>1</v>
      </c>
      <c r="B29" s="13">
        <v>187</v>
      </c>
      <c r="C29" s="13">
        <v>1241038267</v>
      </c>
      <c r="D29" s="222" t="s">
        <v>378</v>
      </c>
      <c r="E29" s="334"/>
      <c r="F29" s="16">
        <v>1</v>
      </c>
      <c r="G29" s="16">
        <v>1</v>
      </c>
      <c r="H29" s="374">
        <v>0</v>
      </c>
      <c r="I29" s="374">
        <v>0</v>
      </c>
      <c r="J29" s="374">
        <v>0</v>
      </c>
      <c r="K29" s="23" t="s">
        <v>335</v>
      </c>
      <c r="L29" s="18">
        <f t="shared" si="0"/>
        <v>1</v>
      </c>
      <c r="M29" s="16">
        <f t="shared" si="1"/>
        <v>1.2</v>
      </c>
      <c r="N29" s="16">
        <f t="shared" si="2"/>
        <v>0</v>
      </c>
      <c r="O29" s="16">
        <v>0</v>
      </c>
      <c r="P29" s="16">
        <f t="shared" si="3"/>
        <v>2.2000000000000002</v>
      </c>
      <c r="Q29" s="33">
        <v>0.98749999999999405</v>
      </c>
      <c r="R29" s="34">
        <f t="shared" si="4"/>
        <v>3.1874999999999942</v>
      </c>
      <c r="S29" s="35">
        <f t="shared" si="5"/>
        <v>1.09375</v>
      </c>
      <c r="T29" s="36">
        <f t="shared" si="6"/>
        <v>2.0937499999999942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>
        <v>1</v>
      </c>
      <c r="B30" s="13">
        <v>232</v>
      </c>
      <c r="C30" s="13">
        <v>1088909927</v>
      </c>
      <c r="D30" s="222" t="s">
        <v>451</v>
      </c>
      <c r="E30" s="4"/>
      <c r="F30" s="16">
        <v>4</v>
      </c>
      <c r="G30" s="16">
        <v>0</v>
      </c>
      <c r="H30" s="374">
        <v>0</v>
      </c>
      <c r="I30" s="374">
        <v>0</v>
      </c>
      <c r="J30" s="374">
        <v>0</v>
      </c>
      <c r="K30" s="23" t="s">
        <v>335</v>
      </c>
      <c r="L30" s="18">
        <f t="shared" si="0"/>
        <v>5</v>
      </c>
      <c r="M30" s="16">
        <f t="shared" si="1"/>
        <v>0</v>
      </c>
      <c r="N30" s="16">
        <f t="shared" si="2"/>
        <v>0</v>
      </c>
      <c r="O30" s="16">
        <v>0</v>
      </c>
      <c r="P30" s="16">
        <f t="shared" si="3"/>
        <v>5</v>
      </c>
      <c r="Q30" s="33">
        <v>-2.2624999999999993</v>
      </c>
      <c r="R30" s="34">
        <f t="shared" si="4"/>
        <v>2.7375000000000007</v>
      </c>
      <c r="S30" s="35">
        <f t="shared" si="5"/>
        <v>1.09375</v>
      </c>
      <c r="T30" s="36">
        <f t="shared" si="6"/>
        <v>1.6437500000000007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208</v>
      </c>
      <c r="C31" s="13">
        <v>92129464</v>
      </c>
      <c r="D31" s="222" t="s">
        <v>401</v>
      </c>
      <c r="E31" s="334"/>
      <c r="F31" s="16">
        <v>3</v>
      </c>
      <c r="G31" s="16">
        <v>1</v>
      </c>
      <c r="H31" s="374">
        <v>0</v>
      </c>
      <c r="I31" s="374">
        <v>0</v>
      </c>
      <c r="J31" s="374">
        <v>0</v>
      </c>
      <c r="K31" s="23" t="s">
        <v>335</v>
      </c>
      <c r="L31" s="18">
        <f t="shared" si="0"/>
        <v>3.5</v>
      </c>
      <c r="M31" s="16">
        <f t="shared" si="1"/>
        <v>1.2</v>
      </c>
      <c r="N31" s="16">
        <f t="shared" si="2"/>
        <v>0</v>
      </c>
      <c r="O31" s="16">
        <v>0</v>
      </c>
      <c r="P31" s="16">
        <f t="shared" si="3"/>
        <v>4.7</v>
      </c>
      <c r="Q31" s="33">
        <v>-2.3624999999999989</v>
      </c>
      <c r="R31" s="34">
        <f t="shared" si="4"/>
        <v>2.3375000000000012</v>
      </c>
      <c r="S31" s="35">
        <f t="shared" si="5"/>
        <v>1.09375</v>
      </c>
      <c r="T31" s="36">
        <f t="shared" si="6"/>
        <v>1.2437500000000012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>
        <v>1</v>
      </c>
      <c r="B32" s="13">
        <v>110</v>
      </c>
      <c r="C32" s="13">
        <v>1968703358</v>
      </c>
      <c r="D32" s="222" t="s">
        <v>361</v>
      </c>
      <c r="E32" s="222" t="s">
        <v>239</v>
      </c>
      <c r="F32" s="16">
        <v>0</v>
      </c>
      <c r="G32" s="16">
        <v>0</v>
      </c>
      <c r="H32" s="374">
        <v>0</v>
      </c>
      <c r="I32" s="374">
        <v>1</v>
      </c>
      <c r="J32" s="374">
        <v>0</v>
      </c>
      <c r="K32" s="57" t="s">
        <v>187</v>
      </c>
      <c r="L32" s="18">
        <f t="shared" si="0"/>
        <v>0</v>
      </c>
      <c r="M32" s="16">
        <f t="shared" si="1"/>
        <v>0</v>
      </c>
      <c r="N32" s="16">
        <f t="shared" si="2"/>
        <v>0.4</v>
      </c>
      <c r="O32" s="16">
        <v>0</v>
      </c>
      <c r="P32" s="16">
        <f t="shared" si="3"/>
        <v>0.4</v>
      </c>
      <c r="Q32" s="33">
        <v>1.412499999999997</v>
      </c>
      <c r="R32" s="34">
        <f t="shared" si="4"/>
        <v>1.8124999999999969</v>
      </c>
      <c r="S32" s="35">
        <f t="shared" si="5"/>
        <v>0</v>
      </c>
      <c r="T32" s="36">
        <f t="shared" si="6"/>
        <v>1.8124999999999969</v>
      </c>
      <c r="U32" s="18"/>
      <c r="V32" s="18"/>
      <c r="W32" s="33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207</v>
      </c>
      <c r="C33" s="13">
        <v>721273803</v>
      </c>
      <c r="D33" s="226" t="s">
        <v>399</v>
      </c>
      <c r="E33" s="334"/>
      <c r="F33" s="16">
        <v>0</v>
      </c>
      <c r="G33" s="16">
        <v>0</v>
      </c>
      <c r="H33" s="374">
        <v>0</v>
      </c>
      <c r="I33" s="374">
        <v>0</v>
      </c>
      <c r="J33" s="374">
        <v>0</v>
      </c>
      <c r="K33" s="57" t="s">
        <v>187</v>
      </c>
      <c r="L33" s="18">
        <f t="shared" si="0"/>
        <v>0</v>
      </c>
      <c r="M33" s="16">
        <f t="shared" si="1"/>
        <v>0</v>
      </c>
      <c r="N33" s="16">
        <f t="shared" si="2"/>
        <v>0</v>
      </c>
      <c r="O33" s="16">
        <v>0</v>
      </c>
      <c r="P33" s="16">
        <f t="shared" si="3"/>
        <v>0</v>
      </c>
      <c r="Q33" s="33">
        <v>1.425</v>
      </c>
      <c r="R33" s="34">
        <f t="shared" si="4"/>
        <v>1.425</v>
      </c>
      <c r="S33" s="35">
        <f t="shared" si="5"/>
        <v>0</v>
      </c>
      <c r="T33" s="36">
        <f t="shared" si="6"/>
        <v>1.425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237</v>
      </c>
      <c r="C34" s="13">
        <v>1331532576</v>
      </c>
      <c r="D34" s="222" t="s">
        <v>459</v>
      </c>
      <c r="E34" s="4"/>
      <c r="F34" s="16">
        <v>1</v>
      </c>
      <c r="G34" s="16">
        <v>0</v>
      </c>
      <c r="H34" s="374">
        <v>0</v>
      </c>
      <c r="I34" s="374">
        <v>0</v>
      </c>
      <c r="J34" s="374">
        <v>0</v>
      </c>
      <c r="K34" s="23" t="s">
        <v>335</v>
      </c>
      <c r="L34" s="18">
        <f t="shared" si="0"/>
        <v>1</v>
      </c>
      <c r="M34" s="16">
        <f t="shared" si="1"/>
        <v>0</v>
      </c>
      <c r="N34" s="16">
        <f t="shared" si="2"/>
        <v>0</v>
      </c>
      <c r="O34" s="16">
        <v>0</v>
      </c>
      <c r="P34" s="16">
        <f t="shared" si="3"/>
        <v>1</v>
      </c>
      <c r="Q34" s="33">
        <v>0</v>
      </c>
      <c r="R34" s="34">
        <f t="shared" si="4"/>
        <v>1</v>
      </c>
      <c r="S34" s="35">
        <f t="shared" si="5"/>
        <v>1.09375</v>
      </c>
      <c r="T34" s="36">
        <f t="shared" si="6"/>
        <v>-9.375E-2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182</v>
      </c>
      <c r="C35" s="13">
        <v>828260319</v>
      </c>
      <c r="D35" s="222" t="s">
        <v>422</v>
      </c>
      <c r="E35" s="222" t="s">
        <v>413</v>
      </c>
      <c r="F35" s="16">
        <v>4</v>
      </c>
      <c r="G35" s="16">
        <v>1</v>
      </c>
      <c r="H35" s="374">
        <v>0</v>
      </c>
      <c r="I35" s="374">
        <v>0</v>
      </c>
      <c r="J35" s="374">
        <v>1</v>
      </c>
      <c r="K35" s="23" t="s">
        <v>335</v>
      </c>
      <c r="L35" s="18">
        <f t="shared" si="0"/>
        <v>5</v>
      </c>
      <c r="M35" s="16">
        <f t="shared" si="1"/>
        <v>1.2</v>
      </c>
      <c r="N35" s="16">
        <f t="shared" si="2"/>
        <v>0.4</v>
      </c>
      <c r="O35" s="16">
        <v>0</v>
      </c>
      <c r="P35" s="16">
        <f t="shared" si="3"/>
        <v>6.6000000000000005</v>
      </c>
      <c r="Q35" s="33">
        <v>-5.6620000000000026</v>
      </c>
      <c r="R35" s="34">
        <f t="shared" si="4"/>
        <v>0.93799999999999795</v>
      </c>
      <c r="S35" s="35">
        <f t="shared" si="5"/>
        <v>1.09375</v>
      </c>
      <c r="T35" s="36">
        <f t="shared" si="6"/>
        <v>-0.15575000000000205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>
        <v>1</v>
      </c>
      <c r="B36" s="14">
        <v>230</v>
      </c>
      <c r="C36" s="13">
        <v>1076026693</v>
      </c>
      <c r="D36" s="222" t="s">
        <v>449</v>
      </c>
      <c r="E36" s="4"/>
      <c r="F36" s="16">
        <v>4</v>
      </c>
      <c r="G36" s="16">
        <v>1</v>
      </c>
      <c r="H36" s="374">
        <v>0</v>
      </c>
      <c r="I36" s="374">
        <v>0</v>
      </c>
      <c r="J36" s="374">
        <v>0</v>
      </c>
      <c r="K36" s="23" t="s">
        <v>335</v>
      </c>
      <c r="L36" s="18">
        <f t="shared" si="0"/>
        <v>5</v>
      </c>
      <c r="M36" s="16">
        <f t="shared" si="1"/>
        <v>1.2</v>
      </c>
      <c r="N36" s="16">
        <f t="shared" si="2"/>
        <v>0</v>
      </c>
      <c r="O36" s="16">
        <v>0</v>
      </c>
      <c r="P36" s="16">
        <f t="shared" si="3"/>
        <v>6.2</v>
      </c>
      <c r="Q36" s="33">
        <v>-5.2625000000000011</v>
      </c>
      <c r="R36" s="34">
        <f t="shared" si="4"/>
        <v>0.93749999999999911</v>
      </c>
      <c r="S36" s="35">
        <f t="shared" si="5"/>
        <v>1.09375</v>
      </c>
      <c r="T36" s="36">
        <f t="shared" si="6"/>
        <v>-0.15625000000000089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>
        <v>1</v>
      </c>
      <c r="B37" s="13">
        <v>226</v>
      </c>
      <c r="C37" s="13">
        <v>1238792963</v>
      </c>
      <c r="D37" s="222" t="s">
        <v>445</v>
      </c>
      <c r="E37" s="222"/>
      <c r="F37" s="16">
        <v>0</v>
      </c>
      <c r="G37" s="16">
        <v>1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ref="L37:L68" si="7">F37+IF(F37&gt;2,(F37-2)*0.5,0)</f>
        <v>0</v>
      </c>
      <c r="M37" s="16">
        <f t="shared" si="1"/>
        <v>1.2</v>
      </c>
      <c r="N37" s="16">
        <f t="shared" ref="N37:N68" si="8">SUM(H37:J37)*$Y$18</f>
        <v>0</v>
      </c>
      <c r="O37" s="16">
        <v>0</v>
      </c>
      <c r="P37" s="16">
        <f t="shared" ref="P37:P68" si="9">SUM(M37+L37+O37+N37)</f>
        <v>1.2</v>
      </c>
      <c r="Q37" s="33">
        <v>-0.44999999999999774</v>
      </c>
      <c r="R37" s="34">
        <f t="shared" ref="R37:R68" si="10">P37+Q37</f>
        <v>0.75000000000000222</v>
      </c>
      <c r="S37" s="35">
        <f t="shared" ref="S37:S68" si="11">VLOOKUP(K37,$X$3:$Y$10,2,FALSE)</f>
        <v>0</v>
      </c>
      <c r="T37" s="36">
        <f t="shared" ref="T37:T68" si="12">R37-S37</f>
        <v>0.75000000000000222</v>
      </c>
      <c r="U37" s="4"/>
      <c r="V37" s="4"/>
      <c r="W37" s="4"/>
    </row>
    <row r="38" spans="1:29" s="2" customFormat="1" ht="18.75">
      <c r="A38" s="14">
        <v>1</v>
      </c>
      <c r="B38" s="13">
        <v>216</v>
      </c>
      <c r="C38" s="13">
        <v>395700385</v>
      </c>
      <c r="D38" s="222" t="s">
        <v>419</v>
      </c>
      <c r="F38" s="16">
        <v>0</v>
      </c>
      <c r="G38" s="16">
        <v>1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1"/>
        <v>1.2</v>
      </c>
      <c r="N38" s="16">
        <f t="shared" si="8"/>
        <v>0</v>
      </c>
      <c r="O38" s="16">
        <v>0</v>
      </c>
      <c r="P38" s="16">
        <f t="shared" si="9"/>
        <v>1.2</v>
      </c>
      <c r="Q38" s="33">
        <v>-0.68104838709677828</v>
      </c>
      <c r="R38" s="34">
        <f t="shared" si="10"/>
        <v>0.51895161290322167</v>
      </c>
      <c r="S38" s="35">
        <f t="shared" si="11"/>
        <v>0</v>
      </c>
      <c r="T38" s="36">
        <f t="shared" si="12"/>
        <v>0.51895161290322167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128</v>
      </c>
      <c r="C39" s="13">
        <v>1214614935</v>
      </c>
      <c r="D39" s="222" t="s">
        <v>365</v>
      </c>
      <c r="E39" s="336" t="s">
        <v>257</v>
      </c>
      <c r="F39" s="16">
        <v>4</v>
      </c>
      <c r="G39" s="16">
        <v>1</v>
      </c>
      <c r="H39" s="374">
        <v>0</v>
      </c>
      <c r="I39" s="374">
        <v>1</v>
      </c>
      <c r="J39" s="374">
        <v>1</v>
      </c>
      <c r="K39" s="23" t="s">
        <v>335</v>
      </c>
      <c r="L39" s="18">
        <f t="shared" si="7"/>
        <v>5</v>
      </c>
      <c r="M39" s="16">
        <f t="shared" si="1"/>
        <v>1.2</v>
      </c>
      <c r="N39" s="16">
        <f t="shared" si="8"/>
        <v>0.8</v>
      </c>
      <c r="O39" s="16">
        <v>0</v>
      </c>
      <c r="P39" s="16">
        <f t="shared" si="9"/>
        <v>7</v>
      </c>
      <c r="Q39" s="33">
        <v>-6.6130000000000067</v>
      </c>
      <c r="R39" s="34">
        <f t="shared" si="10"/>
        <v>0.38699999999999335</v>
      </c>
      <c r="S39" s="35">
        <f t="shared" si="11"/>
        <v>1.09375</v>
      </c>
      <c r="T39" s="36">
        <f t="shared" si="12"/>
        <v>-0.70675000000000665</v>
      </c>
      <c r="U39" s="18"/>
      <c r="V39" s="18"/>
      <c r="W39" s="47"/>
    </row>
    <row r="40" spans="1:29" ht="18.75">
      <c r="A40" s="14">
        <v>1</v>
      </c>
      <c r="B40" s="13">
        <v>185</v>
      </c>
      <c r="C40" s="13">
        <v>30705222</v>
      </c>
      <c r="D40" s="222" t="s">
        <v>376</v>
      </c>
      <c r="E40" s="345"/>
      <c r="F40" s="16">
        <v>4</v>
      </c>
      <c r="G40" s="16">
        <v>1</v>
      </c>
      <c r="H40" s="374">
        <v>0</v>
      </c>
      <c r="I40" s="374">
        <v>1</v>
      </c>
      <c r="J40" s="374">
        <v>0</v>
      </c>
      <c r="K40" s="23" t="s">
        <v>335</v>
      </c>
      <c r="L40" s="18">
        <f t="shared" si="7"/>
        <v>5</v>
      </c>
      <c r="M40" s="16">
        <f t="shared" si="1"/>
        <v>1.2</v>
      </c>
      <c r="N40" s="16">
        <f t="shared" si="8"/>
        <v>0.4</v>
      </c>
      <c r="O40" s="16">
        <v>0</v>
      </c>
      <c r="P40" s="16">
        <f t="shared" si="9"/>
        <v>6.6000000000000005</v>
      </c>
      <c r="Q40" s="33">
        <v>-6.2250000000000005</v>
      </c>
      <c r="R40" s="34">
        <f t="shared" si="10"/>
        <v>0.375</v>
      </c>
      <c r="S40" s="35">
        <f t="shared" si="11"/>
        <v>1.09375</v>
      </c>
      <c r="T40" s="36">
        <f t="shared" si="12"/>
        <v>-0.71875</v>
      </c>
      <c r="U40" s="4"/>
      <c r="V40" s="4"/>
      <c r="W40" s="4"/>
    </row>
    <row r="41" spans="1:29" ht="18.75">
      <c r="A41" s="14">
        <v>1</v>
      </c>
      <c r="B41" s="13">
        <v>215</v>
      </c>
      <c r="C41" s="13">
        <v>289805855</v>
      </c>
      <c r="D41" s="222" t="s">
        <v>417</v>
      </c>
      <c r="E41" s="2"/>
      <c r="F41" s="16">
        <v>4</v>
      </c>
      <c r="G41" s="16">
        <v>1</v>
      </c>
      <c r="H41" s="374">
        <v>0</v>
      </c>
      <c r="I41" s="374">
        <v>1</v>
      </c>
      <c r="J41" s="374">
        <v>1</v>
      </c>
      <c r="K41" s="23" t="s">
        <v>335</v>
      </c>
      <c r="L41" s="18">
        <f t="shared" si="7"/>
        <v>5</v>
      </c>
      <c r="M41" s="16">
        <f t="shared" si="1"/>
        <v>1.2</v>
      </c>
      <c r="N41" s="16">
        <f t="shared" si="8"/>
        <v>0.8</v>
      </c>
      <c r="O41" s="16">
        <v>0</v>
      </c>
      <c r="P41" s="16">
        <f t="shared" si="9"/>
        <v>7</v>
      </c>
      <c r="Q41" s="33">
        <v>-6.7120000000000068</v>
      </c>
      <c r="R41" s="34">
        <f t="shared" si="10"/>
        <v>0.28799999999999315</v>
      </c>
      <c r="S41" s="35">
        <f t="shared" si="11"/>
        <v>1.09375</v>
      </c>
      <c r="T41" s="36">
        <f t="shared" si="12"/>
        <v>-0.80575000000000685</v>
      </c>
      <c r="U41" s="4"/>
      <c r="V41" s="4"/>
      <c r="W41" s="4"/>
    </row>
    <row r="42" spans="1:29" ht="18.75">
      <c r="A42" s="14">
        <v>1</v>
      </c>
      <c r="B42" s="13">
        <v>205</v>
      </c>
      <c r="C42" s="13">
        <v>141303545</v>
      </c>
      <c r="D42" s="222" t="s">
        <v>395</v>
      </c>
      <c r="E42" s="334"/>
      <c r="F42" s="16">
        <v>4</v>
      </c>
      <c r="G42" s="16">
        <v>1</v>
      </c>
      <c r="H42" s="374">
        <v>0</v>
      </c>
      <c r="I42" s="374">
        <v>1</v>
      </c>
      <c r="J42" s="374">
        <v>1</v>
      </c>
      <c r="K42" s="23" t="s">
        <v>335</v>
      </c>
      <c r="L42" s="18">
        <f t="shared" si="7"/>
        <v>5</v>
      </c>
      <c r="M42" s="16">
        <f t="shared" si="1"/>
        <v>1.2</v>
      </c>
      <c r="N42" s="16">
        <f t="shared" si="8"/>
        <v>0.8</v>
      </c>
      <c r="O42" s="16">
        <v>0</v>
      </c>
      <c r="P42" s="16">
        <f t="shared" si="9"/>
        <v>7</v>
      </c>
      <c r="Q42" s="33">
        <v>-6.8000000000000043</v>
      </c>
      <c r="R42" s="34">
        <f t="shared" si="10"/>
        <v>0.19999999999999574</v>
      </c>
      <c r="S42" s="35">
        <f t="shared" si="11"/>
        <v>1.09375</v>
      </c>
      <c r="T42" s="36">
        <f t="shared" si="12"/>
        <v>-0.89375000000000426</v>
      </c>
      <c r="U42" s="4"/>
      <c r="V42" s="4"/>
      <c r="W42" s="4"/>
    </row>
    <row r="43" spans="1:29" ht="18.75">
      <c r="A43" s="14">
        <v>1</v>
      </c>
      <c r="B43" s="13">
        <v>218</v>
      </c>
      <c r="C43" s="13">
        <v>1804880865</v>
      </c>
      <c r="D43" s="222" t="s">
        <v>425</v>
      </c>
      <c r="E43" s="334"/>
      <c r="F43" s="16">
        <v>0</v>
      </c>
      <c r="G43" s="16">
        <v>0</v>
      </c>
      <c r="H43" s="374">
        <v>0</v>
      </c>
      <c r="I43" s="374">
        <v>1</v>
      </c>
      <c r="J43" s="374">
        <v>0</v>
      </c>
      <c r="K43" s="57" t="s">
        <v>187</v>
      </c>
      <c r="L43" s="18">
        <f t="shared" si="7"/>
        <v>0</v>
      </c>
      <c r="M43" s="16">
        <f t="shared" si="1"/>
        <v>0</v>
      </c>
      <c r="N43" s="16">
        <f t="shared" si="8"/>
        <v>0.4</v>
      </c>
      <c r="O43" s="16">
        <v>0</v>
      </c>
      <c r="P43" s="16">
        <f t="shared" si="9"/>
        <v>0.4</v>
      </c>
      <c r="Q43" s="33">
        <v>-0.2825000000000002</v>
      </c>
      <c r="R43" s="34">
        <f t="shared" si="10"/>
        <v>0.11749999999999983</v>
      </c>
      <c r="S43" s="35">
        <f t="shared" si="11"/>
        <v>0</v>
      </c>
      <c r="T43" s="36">
        <f t="shared" si="12"/>
        <v>0.11749999999999983</v>
      </c>
      <c r="U43" s="4"/>
      <c r="V43" s="4"/>
      <c r="W43" s="4"/>
    </row>
    <row r="44" spans="1:29" ht="18.75">
      <c r="A44" s="14">
        <v>1</v>
      </c>
      <c r="B44" s="13">
        <v>200</v>
      </c>
      <c r="C44" s="13">
        <v>967589156</v>
      </c>
      <c r="D44" s="222" t="s">
        <v>390</v>
      </c>
      <c r="E44" s="334"/>
      <c r="F44" s="16">
        <v>4</v>
      </c>
      <c r="G44" s="16">
        <v>1</v>
      </c>
      <c r="H44" s="374">
        <v>0</v>
      </c>
      <c r="I44" s="374">
        <v>0</v>
      </c>
      <c r="J44" s="374">
        <v>0</v>
      </c>
      <c r="K44" s="23" t="s">
        <v>335</v>
      </c>
      <c r="L44" s="18">
        <f t="shared" si="7"/>
        <v>5</v>
      </c>
      <c r="M44" s="16">
        <f t="shared" si="1"/>
        <v>1.2</v>
      </c>
      <c r="N44" s="16">
        <f t="shared" si="8"/>
        <v>0</v>
      </c>
      <c r="O44" s="16">
        <v>0</v>
      </c>
      <c r="P44" s="16">
        <f t="shared" si="9"/>
        <v>6.2</v>
      </c>
      <c r="Q44" s="33">
        <v>-6.0999999999999988</v>
      </c>
      <c r="R44" s="34">
        <f t="shared" si="10"/>
        <v>0.10000000000000142</v>
      </c>
      <c r="S44" s="35">
        <f t="shared" si="11"/>
        <v>1.09375</v>
      </c>
      <c r="T44" s="36">
        <f t="shared" si="12"/>
        <v>-0.99374999999999858</v>
      </c>
      <c r="U44" s="4"/>
      <c r="V44" s="4"/>
      <c r="W44" s="4"/>
    </row>
    <row r="45" spans="1:29" ht="18.75">
      <c r="A45" s="14">
        <v>1</v>
      </c>
      <c r="B45" s="13">
        <v>193</v>
      </c>
      <c r="C45" s="13">
        <v>2125731287</v>
      </c>
      <c r="D45" s="222" t="s">
        <v>384</v>
      </c>
      <c r="E45" s="334"/>
      <c r="F45" s="16">
        <v>4</v>
      </c>
      <c r="G45" s="16">
        <v>1</v>
      </c>
      <c r="H45" s="374">
        <v>0</v>
      </c>
      <c r="I45" s="374">
        <v>0</v>
      </c>
      <c r="J45" s="374">
        <v>0</v>
      </c>
      <c r="K45" s="23" t="s">
        <v>335</v>
      </c>
      <c r="L45" s="18">
        <f t="shared" si="7"/>
        <v>5</v>
      </c>
      <c r="M45" s="16">
        <f t="shared" si="1"/>
        <v>1.2</v>
      </c>
      <c r="N45" s="16">
        <f t="shared" si="8"/>
        <v>0</v>
      </c>
      <c r="O45" s="16">
        <v>0</v>
      </c>
      <c r="P45" s="16">
        <f t="shared" si="9"/>
        <v>6.2</v>
      </c>
      <c r="Q45" s="33">
        <v>-6.2125000000000021</v>
      </c>
      <c r="R45" s="34">
        <f t="shared" si="10"/>
        <v>-1.2500000000001954E-2</v>
      </c>
      <c r="S45" s="35">
        <f t="shared" si="11"/>
        <v>1.09375</v>
      </c>
      <c r="T45" s="36">
        <f t="shared" si="12"/>
        <v>-1.106250000000002</v>
      </c>
      <c r="U45" s="4"/>
      <c r="V45" s="4"/>
      <c r="W45" s="4"/>
    </row>
    <row r="46" spans="1:29" ht="18.75">
      <c r="A46" s="14">
        <v>1</v>
      </c>
      <c r="B46" s="13">
        <v>156</v>
      </c>
      <c r="C46" s="13">
        <v>1744610165</v>
      </c>
      <c r="D46" s="222" t="s">
        <v>369</v>
      </c>
      <c r="E46" s="222"/>
      <c r="F46" s="16">
        <v>4</v>
      </c>
      <c r="G46" s="16">
        <v>1</v>
      </c>
      <c r="H46" s="374">
        <v>0</v>
      </c>
      <c r="I46" s="374">
        <v>0</v>
      </c>
      <c r="J46" s="374">
        <v>0</v>
      </c>
      <c r="K46" s="23" t="s">
        <v>335</v>
      </c>
      <c r="L46" s="18">
        <f t="shared" si="7"/>
        <v>5</v>
      </c>
      <c r="M46" s="16">
        <f t="shared" si="1"/>
        <v>1.2</v>
      </c>
      <c r="N46" s="16">
        <f t="shared" si="8"/>
        <v>0</v>
      </c>
      <c r="O46" s="16">
        <v>0</v>
      </c>
      <c r="P46" s="16">
        <f t="shared" si="9"/>
        <v>6.2</v>
      </c>
      <c r="Q46" s="33">
        <v>-6.3699838709677525</v>
      </c>
      <c r="R46" s="34">
        <f t="shared" si="10"/>
        <v>-0.16998387096775236</v>
      </c>
      <c r="S46" s="35">
        <f t="shared" si="11"/>
        <v>1.09375</v>
      </c>
      <c r="T46" s="36">
        <f t="shared" si="12"/>
        <v>-1.2637338709677524</v>
      </c>
      <c r="U46" s="4"/>
      <c r="V46" s="4"/>
      <c r="W46" s="4"/>
    </row>
    <row r="47" spans="1:29" ht="18.75">
      <c r="A47" s="14">
        <v>1</v>
      </c>
      <c r="B47" s="13">
        <v>178</v>
      </c>
      <c r="C47" s="13">
        <v>1059185275</v>
      </c>
      <c r="D47" s="222" t="s">
        <v>372</v>
      </c>
      <c r="E47" s="334"/>
      <c r="F47" s="16">
        <v>4</v>
      </c>
      <c r="G47" s="16">
        <v>1</v>
      </c>
      <c r="H47" s="374">
        <v>0</v>
      </c>
      <c r="I47" s="374">
        <v>1</v>
      </c>
      <c r="J47" s="374">
        <v>1</v>
      </c>
      <c r="K47" s="23" t="s">
        <v>335</v>
      </c>
      <c r="L47" s="18">
        <f t="shared" si="7"/>
        <v>5</v>
      </c>
      <c r="M47" s="16">
        <f t="shared" si="1"/>
        <v>1.2</v>
      </c>
      <c r="N47" s="16">
        <f t="shared" si="8"/>
        <v>0.8</v>
      </c>
      <c r="O47" s="16">
        <v>0</v>
      </c>
      <c r="P47" s="16">
        <f t="shared" si="9"/>
        <v>7</v>
      </c>
      <c r="Q47" s="33">
        <v>-7.2125000000000057</v>
      </c>
      <c r="R47" s="34">
        <f t="shared" si="10"/>
        <v>-0.21250000000000568</v>
      </c>
      <c r="S47" s="35">
        <f t="shared" si="11"/>
        <v>1.09375</v>
      </c>
      <c r="T47" s="36">
        <f t="shared" si="12"/>
        <v>-1.3062500000000057</v>
      </c>
      <c r="U47" s="4"/>
      <c r="V47" s="4"/>
      <c r="W47" s="4"/>
    </row>
    <row r="48" spans="1:29" ht="20.25">
      <c r="A48" s="14">
        <v>1</v>
      </c>
      <c r="B48" s="13">
        <v>214</v>
      </c>
      <c r="C48" s="13">
        <v>2130976604</v>
      </c>
      <c r="D48" s="222" t="s">
        <v>410</v>
      </c>
      <c r="E48" s="2"/>
      <c r="F48" s="16">
        <v>1</v>
      </c>
      <c r="G48" s="16">
        <v>0</v>
      </c>
      <c r="H48" s="374">
        <v>0</v>
      </c>
      <c r="I48" s="374">
        <v>0</v>
      </c>
      <c r="J48" s="374">
        <v>0</v>
      </c>
      <c r="K48" s="23" t="s">
        <v>335</v>
      </c>
      <c r="L48" s="18">
        <f t="shared" si="7"/>
        <v>1</v>
      </c>
      <c r="M48" s="16">
        <f t="shared" si="1"/>
        <v>0</v>
      </c>
      <c r="N48" s="16">
        <f t="shared" si="8"/>
        <v>0</v>
      </c>
      <c r="O48" s="16">
        <v>0</v>
      </c>
      <c r="P48" s="16">
        <f t="shared" si="9"/>
        <v>1</v>
      </c>
      <c r="Q48" s="33">
        <v>-2.1875000000000115</v>
      </c>
      <c r="R48" s="34">
        <f t="shared" si="10"/>
        <v>-1.1875000000000115</v>
      </c>
      <c r="S48" s="35">
        <f t="shared" si="11"/>
        <v>1.09375</v>
      </c>
      <c r="T48" s="36">
        <f t="shared" si="12"/>
        <v>-2.2812500000000115</v>
      </c>
    </row>
    <row r="49" spans="1:23" ht="18.75">
      <c r="A49" s="14">
        <v>1</v>
      </c>
      <c r="B49" s="13">
        <v>217</v>
      </c>
      <c r="C49" s="13">
        <v>331155825</v>
      </c>
      <c r="D49" s="295" t="s">
        <v>420</v>
      </c>
      <c r="E49" s="2"/>
      <c r="F49" s="16">
        <v>0</v>
      </c>
      <c r="G49" s="16">
        <v>0</v>
      </c>
      <c r="H49" s="374">
        <v>0</v>
      </c>
      <c r="I49" s="374">
        <v>0</v>
      </c>
      <c r="J49" s="374">
        <v>0</v>
      </c>
      <c r="K49" s="57" t="s">
        <v>187</v>
      </c>
      <c r="L49" s="18">
        <f t="shared" si="7"/>
        <v>0</v>
      </c>
      <c r="M49" s="16">
        <f t="shared" si="1"/>
        <v>0</v>
      </c>
      <c r="N49" s="16">
        <f t="shared" si="8"/>
        <v>0</v>
      </c>
      <c r="O49" s="16">
        <v>0</v>
      </c>
      <c r="P49" s="16">
        <f t="shared" si="9"/>
        <v>0</v>
      </c>
      <c r="Q49" s="33">
        <v>-1.3124999999999984</v>
      </c>
      <c r="R49" s="34">
        <f t="shared" si="10"/>
        <v>-1.3124999999999984</v>
      </c>
      <c r="S49" s="35">
        <f t="shared" si="11"/>
        <v>0</v>
      </c>
      <c r="T49" s="36">
        <f t="shared" si="12"/>
        <v>-1.3124999999999984</v>
      </c>
    </row>
    <row r="50" spans="1:23" ht="18.75">
      <c r="A50" s="14">
        <v>1</v>
      </c>
      <c r="B50" s="13">
        <v>189</v>
      </c>
      <c r="C50" s="13">
        <v>522812489</v>
      </c>
      <c r="D50" s="222" t="s">
        <v>380</v>
      </c>
      <c r="E50" s="334"/>
      <c r="F50" s="16">
        <v>3</v>
      </c>
      <c r="G50" s="16">
        <v>1</v>
      </c>
      <c r="H50" s="374">
        <v>0</v>
      </c>
      <c r="I50" s="374">
        <v>0</v>
      </c>
      <c r="J50" s="374">
        <v>0</v>
      </c>
      <c r="K50" s="23" t="s">
        <v>335</v>
      </c>
      <c r="L50" s="18">
        <f t="shared" si="7"/>
        <v>3.5</v>
      </c>
      <c r="M50" s="16">
        <f t="shared" si="1"/>
        <v>1.2</v>
      </c>
      <c r="N50" s="16">
        <f t="shared" si="8"/>
        <v>0</v>
      </c>
      <c r="O50" s="16">
        <v>0</v>
      </c>
      <c r="P50" s="16">
        <f t="shared" si="9"/>
        <v>4.7</v>
      </c>
      <c r="Q50" s="33">
        <v>-6.274999999999995</v>
      </c>
      <c r="R50" s="34">
        <f t="shared" si="10"/>
        <v>-1.5749999999999948</v>
      </c>
      <c r="S50" s="35">
        <f t="shared" si="11"/>
        <v>1.09375</v>
      </c>
      <c r="T50" s="36">
        <f t="shared" si="12"/>
        <v>-2.6687499999999948</v>
      </c>
    </row>
    <row r="51" spans="1:23" ht="20.25">
      <c r="A51" s="14">
        <v>1</v>
      </c>
      <c r="B51" s="14">
        <v>49</v>
      </c>
      <c r="C51" s="13">
        <v>311361673</v>
      </c>
      <c r="D51" s="223" t="s">
        <v>442</v>
      </c>
      <c r="E51" s="336" t="s">
        <v>95</v>
      </c>
      <c r="F51" s="16">
        <v>3</v>
      </c>
      <c r="G51" s="16">
        <v>1</v>
      </c>
      <c r="H51" s="374">
        <v>0</v>
      </c>
      <c r="I51" s="374">
        <v>1</v>
      </c>
      <c r="J51" s="374">
        <v>1</v>
      </c>
      <c r="K51" s="23" t="s">
        <v>335</v>
      </c>
      <c r="L51" s="18">
        <f t="shared" si="7"/>
        <v>3.5</v>
      </c>
      <c r="M51" s="16">
        <f>IF(G51&gt;0,1,0)*$Y$14</f>
        <v>1.2</v>
      </c>
      <c r="N51" s="16">
        <f t="shared" si="8"/>
        <v>0.8</v>
      </c>
      <c r="O51" s="16">
        <v>0</v>
      </c>
      <c r="P51" s="16">
        <f t="shared" si="9"/>
        <v>5.5</v>
      </c>
      <c r="Q51" s="33">
        <v>-7.1374999999999993</v>
      </c>
      <c r="R51" s="34">
        <f t="shared" si="10"/>
        <v>-1.6374999999999993</v>
      </c>
      <c r="S51" s="35">
        <f t="shared" si="11"/>
        <v>1.09375</v>
      </c>
      <c r="T51" s="36">
        <f t="shared" si="12"/>
        <v>-2.7312499999999993</v>
      </c>
      <c r="U51" s="64"/>
      <c r="V51" s="64"/>
      <c r="W51" s="64"/>
    </row>
    <row r="52" spans="1:23" ht="18.75">
      <c r="A52" s="14">
        <v>1</v>
      </c>
      <c r="B52" s="13">
        <v>235</v>
      </c>
      <c r="C52" s="13">
        <v>988684940</v>
      </c>
      <c r="D52" s="222" t="s">
        <v>456</v>
      </c>
      <c r="F52" s="16">
        <v>1</v>
      </c>
      <c r="G52" s="16">
        <v>0</v>
      </c>
      <c r="H52" s="374">
        <v>0</v>
      </c>
      <c r="I52" s="374">
        <v>0</v>
      </c>
      <c r="J52" s="374">
        <v>0</v>
      </c>
      <c r="K52" s="23" t="s">
        <v>335</v>
      </c>
      <c r="L52" s="18">
        <f t="shared" si="7"/>
        <v>1</v>
      </c>
      <c r="M52" s="16">
        <f t="shared" ref="M52:M83" si="13">G52*$Y$14</f>
        <v>0</v>
      </c>
      <c r="N52" s="16">
        <f t="shared" si="8"/>
        <v>0</v>
      </c>
      <c r="O52" s="16">
        <v>0</v>
      </c>
      <c r="P52" s="16">
        <f t="shared" si="9"/>
        <v>1</v>
      </c>
      <c r="Q52" s="33">
        <v>-2.9375</v>
      </c>
      <c r="R52" s="34">
        <f t="shared" si="10"/>
        <v>-1.9375</v>
      </c>
      <c r="S52" s="35">
        <f t="shared" si="11"/>
        <v>1.09375</v>
      </c>
      <c r="T52" s="36">
        <f t="shared" si="12"/>
        <v>-3.03125</v>
      </c>
    </row>
    <row r="53" spans="1:23" ht="20.25">
      <c r="A53" s="14">
        <v>1</v>
      </c>
      <c r="B53" s="13">
        <v>213</v>
      </c>
      <c r="C53" s="13">
        <v>311361673</v>
      </c>
      <c r="D53" s="222" t="s">
        <v>349</v>
      </c>
      <c r="E53" s="2"/>
      <c r="F53" s="16">
        <v>2</v>
      </c>
      <c r="G53" s="16">
        <v>1</v>
      </c>
      <c r="H53" s="374">
        <v>0</v>
      </c>
      <c r="I53" s="374">
        <v>0</v>
      </c>
      <c r="J53" s="374">
        <v>0</v>
      </c>
      <c r="K53" s="23" t="s">
        <v>335</v>
      </c>
      <c r="L53" s="18">
        <f t="shared" si="7"/>
        <v>2</v>
      </c>
      <c r="M53" s="16">
        <f t="shared" si="13"/>
        <v>1.2</v>
      </c>
      <c r="N53" s="16">
        <f t="shared" si="8"/>
        <v>0</v>
      </c>
      <c r="O53" s="16">
        <v>0</v>
      </c>
      <c r="P53" s="16">
        <f t="shared" si="9"/>
        <v>3.2</v>
      </c>
      <c r="Q53" s="33">
        <v>-5.1875000000000071</v>
      </c>
      <c r="R53" s="34">
        <f t="shared" si="10"/>
        <v>-1.9875000000000069</v>
      </c>
      <c r="S53" s="35">
        <f t="shared" si="11"/>
        <v>1.09375</v>
      </c>
      <c r="T53" s="36">
        <f t="shared" si="12"/>
        <v>-3.0812500000000069</v>
      </c>
    </row>
    <row r="54" spans="1:23" ht="18.75">
      <c r="A54" s="14">
        <v>1</v>
      </c>
      <c r="B54" s="14">
        <v>231</v>
      </c>
      <c r="C54" s="13">
        <v>1725915293</v>
      </c>
      <c r="D54" s="222" t="s">
        <v>450</v>
      </c>
      <c r="F54" s="16">
        <v>3</v>
      </c>
      <c r="G54" s="16">
        <v>1</v>
      </c>
      <c r="H54" s="374">
        <v>0</v>
      </c>
      <c r="I54" s="374">
        <v>0</v>
      </c>
      <c r="J54" s="374">
        <v>0</v>
      </c>
      <c r="K54" s="23" t="s">
        <v>335</v>
      </c>
      <c r="L54" s="18">
        <f t="shared" si="7"/>
        <v>3.5</v>
      </c>
      <c r="M54" s="16">
        <f t="shared" si="13"/>
        <v>1.2</v>
      </c>
      <c r="N54" s="16">
        <f t="shared" si="8"/>
        <v>0</v>
      </c>
      <c r="O54" s="16">
        <v>0</v>
      </c>
      <c r="P54" s="16">
        <f t="shared" si="9"/>
        <v>4.7</v>
      </c>
      <c r="Q54" s="33">
        <v>-6.8624999999999989</v>
      </c>
      <c r="R54" s="34">
        <f t="shared" si="10"/>
        <v>-2.1624999999999988</v>
      </c>
      <c r="S54" s="35">
        <f t="shared" si="11"/>
        <v>1.09375</v>
      </c>
      <c r="T54" s="36">
        <f t="shared" si="12"/>
        <v>-3.2562499999999988</v>
      </c>
    </row>
    <row r="55" spans="1:23" ht="18.75">
      <c r="A55" s="14">
        <v>1</v>
      </c>
      <c r="B55" s="14">
        <v>26</v>
      </c>
      <c r="C55" s="13">
        <v>1754932067</v>
      </c>
      <c r="D55" s="222" t="s">
        <v>354</v>
      </c>
      <c r="E55" s="222" t="s">
        <v>72</v>
      </c>
      <c r="F55" s="16">
        <v>4</v>
      </c>
      <c r="G55" s="16">
        <v>1</v>
      </c>
      <c r="H55" s="374">
        <v>0</v>
      </c>
      <c r="I55" s="374">
        <v>0</v>
      </c>
      <c r="J55" s="374">
        <v>0</v>
      </c>
      <c r="K55" s="23" t="s">
        <v>335</v>
      </c>
      <c r="L55" s="18">
        <f t="shared" si="7"/>
        <v>5</v>
      </c>
      <c r="M55" s="16">
        <f t="shared" si="13"/>
        <v>1.2</v>
      </c>
      <c r="N55" s="16">
        <f t="shared" si="8"/>
        <v>0</v>
      </c>
      <c r="O55" s="16">
        <v>0</v>
      </c>
      <c r="P55" s="16">
        <f t="shared" si="9"/>
        <v>6.2</v>
      </c>
      <c r="Q55" s="33">
        <v>-9.0375000000000014</v>
      </c>
      <c r="R55" s="34">
        <f t="shared" si="10"/>
        <v>-2.8375000000000012</v>
      </c>
      <c r="S55" s="35">
        <f t="shared" si="11"/>
        <v>1.09375</v>
      </c>
      <c r="T55" s="36">
        <f t="shared" si="12"/>
        <v>-3.9312500000000012</v>
      </c>
      <c r="U55" s="64"/>
      <c r="V55" s="64"/>
      <c r="W55" s="64"/>
    </row>
    <row r="56" spans="1:23" ht="18.75">
      <c r="A56" s="14">
        <v>1</v>
      </c>
      <c r="B56" s="13">
        <v>196</v>
      </c>
      <c r="C56" s="13">
        <v>1065641844</v>
      </c>
      <c r="D56" s="222" t="s">
        <v>387</v>
      </c>
      <c r="E56" s="334"/>
      <c r="F56" s="16">
        <v>2</v>
      </c>
      <c r="G56" s="16">
        <v>1</v>
      </c>
      <c r="H56" s="374">
        <v>0</v>
      </c>
      <c r="I56" s="374">
        <v>0</v>
      </c>
      <c r="J56" s="374">
        <v>0</v>
      </c>
      <c r="K56" s="23" t="s">
        <v>335</v>
      </c>
      <c r="L56" s="18">
        <f t="shared" si="7"/>
        <v>2</v>
      </c>
      <c r="M56" s="16">
        <f t="shared" si="13"/>
        <v>1.2</v>
      </c>
      <c r="N56" s="16">
        <f t="shared" si="8"/>
        <v>0</v>
      </c>
      <c r="O56" s="16">
        <v>0</v>
      </c>
      <c r="P56" s="16">
        <f t="shared" si="9"/>
        <v>3.2</v>
      </c>
      <c r="Q56" s="33">
        <v>-6.3624999999999998</v>
      </c>
      <c r="R56" s="34">
        <f t="shared" si="10"/>
        <v>-3.1624999999999996</v>
      </c>
      <c r="S56" s="35">
        <f t="shared" si="11"/>
        <v>1.09375</v>
      </c>
      <c r="T56" s="36">
        <f t="shared" si="12"/>
        <v>-4.2562499999999996</v>
      </c>
    </row>
    <row r="57" spans="1:23" ht="18.75">
      <c r="A57" s="14">
        <v>1</v>
      </c>
      <c r="B57" s="13">
        <v>209</v>
      </c>
      <c r="C57" s="13">
        <v>1525950050</v>
      </c>
      <c r="D57" s="222" t="s">
        <v>408</v>
      </c>
      <c r="E57" s="222" t="s">
        <v>402</v>
      </c>
      <c r="F57" s="16">
        <v>1</v>
      </c>
      <c r="G57" s="16">
        <v>1</v>
      </c>
      <c r="H57" s="374">
        <v>0</v>
      </c>
      <c r="I57" s="374">
        <v>0</v>
      </c>
      <c r="J57" s="374">
        <v>0</v>
      </c>
      <c r="K57" s="23" t="s">
        <v>335</v>
      </c>
      <c r="L57" s="18">
        <f t="shared" si="7"/>
        <v>1</v>
      </c>
      <c r="M57" s="16">
        <f t="shared" si="13"/>
        <v>1.2</v>
      </c>
      <c r="N57" s="16">
        <f t="shared" si="8"/>
        <v>0</v>
      </c>
      <c r="O57" s="16">
        <v>0</v>
      </c>
      <c r="P57" s="16">
        <f t="shared" si="9"/>
        <v>2.2000000000000002</v>
      </c>
      <c r="Q57" s="33">
        <v>-5.5000000000000027</v>
      </c>
      <c r="R57" s="34">
        <f t="shared" si="10"/>
        <v>-3.3000000000000025</v>
      </c>
      <c r="S57" s="35">
        <f t="shared" si="11"/>
        <v>1.09375</v>
      </c>
      <c r="T57" s="36">
        <f t="shared" si="12"/>
        <v>-4.3937500000000025</v>
      </c>
    </row>
    <row r="58" spans="1:23" ht="18.75">
      <c r="A58" s="14">
        <v>1</v>
      </c>
      <c r="B58" s="13">
        <v>228</v>
      </c>
      <c r="C58" s="13">
        <v>1287481910</v>
      </c>
      <c r="D58" s="222" t="s">
        <v>447</v>
      </c>
      <c r="E58" s="222"/>
      <c r="F58" s="16">
        <v>0</v>
      </c>
      <c r="G58" s="16">
        <v>0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7"/>
        <v>0</v>
      </c>
      <c r="M58" s="16">
        <f t="shared" si="13"/>
        <v>0</v>
      </c>
      <c r="N58" s="16">
        <f t="shared" si="8"/>
        <v>0</v>
      </c>
      <c r="O58" s="16">
        <v>0</v>
      </c>
      <c r="P58" s="16">
        <f t="shared" si="9"/>
        <v>0</v>
      </c>
      <c r="Q58" s="33">
        <v>-4.1499999999999995</v>
      </c>
      <c r="R58" s="34">
        <f t="shared" si="10"/>
        <v>-4.1499999999999995</v>
      </c>
      <c r="S58" s="35">
        <f t="shared" si="11"/>
        <v>0</v>
      </c>
      <c r="T58" s="36">
        <f t="shared" si="12"/>
        <v>-4.1499999999999995</v>
      </c>
    </row>
    <row r="59" spans="1:23" ht="18.75">
      <c r="A59" s="14">
        <v>1</v>
      </c>
      <c r="B59" s="13">
        <v>192</v>
      </c>
      <c r="C59" s="13">
        <v>1725281178</v>
      </c>
      <c r="D59" s="222" t="s">
        <v>383</v>
      </c>
      <c r="E59" s="334"/>
      <c r="F59" s="16">
        <v>0</v>
      </c>
      <c r="G59" s="16">
        <v>1</v>
      </c>
      <c r="H59" s="374">
        <v>0</v>
      </c>
      <c r="I59" s="374">
        <v>0</v>
      </c>
      <c r="J59" s="374">
        <v>0</v>
      </c>
      <c r="K59" s="57" t="s">
        <v>187</v>
      </c>
      <c r="L59" s="18">
        <f t="shared" si="7"/>
        <v>0</v>
      </c>
      <c r="M59" s="16">
        <f t="shared" si="13"/>
        <v>1.2</v>
      </c>
      <c r="N59" s="16">
        <f t="shared" si="8"/>
        <v>0</v>
      </c>
      <c r="O59" s="16">
        <v>0</v>
      </c>
      <c r="P59" s="16">
        <f t="shared" si="9"/>
        <v>1.2</v>
      </c>
      <c r="Q59" s="33">
        <v>-6.162500000000005</v>
      </c>
      <c r="R59" s="34">
        <f t="shared" si="10"/>
        <v>-4.9625000000000048</v>
      </c>
      <c r="S59" s="35">
        <f t="shared" si="11"/>
        <v>0</v>
      </c>
      <c r="T59" s="36">
        <f t="shared" si="12"/>
        <v>-4.9625000000000048</v>
      </c>
    </row>
    <row r="60" spans="1:23" ht="18.75">
      <c r="A60" s="14">
        <v>1</v>
      </c>
      <c r="B60" s="14">
        <v>10</v>
      </c>
      <c r="C60" s="13">
        <v>2108977014</v>
      </c>
      <c r="D60" s="222" t="s">
        <v>353</v>
      </c>
      <c r="E60" s="222" t="s">
        <v>49</v>
      </c>
      <c r="F60" s="16">
        <v>0</v>
      </c>
      <c r="G60" s="16">
        <v>1</v>
      </c>
      <c r="H60" s="374">
        <v>0</v>
      </c>
      <c r="I60" s="374">
        <v>0</v>
      </c>
      <c r="J60" s="374">
        <v>1</v>
      </c>
      <c r="K60" s="57" t="s">
        <v>187</v>
      </c>
      <c r="L60" s="18">
        <f t="shared" si="7"/>
        <v>0</v>
      </c>
      <c r="M60" s="16">
        <f t="shared" si="13"/>
        <v>1.2</v>
      </c>
      <c r="N60" s="16">
        <f t="shared" si="8"/>
        <v>0.4</v>
      </c>
      <c r="O60" s="16">
        <v>0</v>
      </c>
      <c r="P60" s="16">
        <f t="shared" si="9"/>
        <v>1.6</v>
      </c>
      <c r="Q60" s="33">
        <v>-6.7125000000000048</v>
      </c>
      <c r="R60" s="34">
        <f t="shared" si="10"/>
        <v>-5.1125000000000043</v>
      </c>
      <c r="S60" s="35">
        <f t="shared" si="11"/>
        <v>0</v>
      </c>
      <c r="T60" s="36">
        <f t="shared" si="12"/>
        <v>-5.1125000000000043</v>
      </c>
      <c r="U60" s="64"/>
      <c r="V60" s="64"/>
      <c r="W60" s="64"/>
    </row>
    <row r="61" spans="1:23" ht="18.75">
      <c r="A61" s="14">
        <v>1</v>
      </c>
      <c r="B61" s="13">
        <v>141</v>
      </c>
      <c r="C61" s="13">
        <v>1190305158</v>
      </c>
      <c r="D61" s="222" t="s">
        <v>261</v>
      </c>
      <c r="E61" s="224"/>
      <c r="F61" s="16">
        <v>0</v>
      </c>
      <c r="G61" s="16">
        <v>0</v>
      </c>
      <c r="H61" s="374">
        <v>0</v>
      </c>
      <c r="I61" s="374">
        <v>0</v>
      </c>
      <c r="J61" s="374">
        <v>0</v>
      </c>
      <c r="K61" s="57" t="s">
        <v>187</v>
      </c>
      <c r="L61" s="18">
        <f t="shared" si="7"/>
        <v>0</v>
      </c>
      <c r="M61" s="16">
        <f t="shared" si="13"/>
        <v>0</v>
      </c>
      <c r="N61" s="16">
        <f t="shared" si="8"/>
        <v>0</v>
      </c>
      <c r="O61" s="16">
        <v>0</v>
      </c>
      <c r="P61" s="16">
        <f t="shared" si="9"/>
        <v>0</v>
      </c>
      <c r="Q61" s="33">
        <v>-12.050000000000004</v>
      </c>
      <c r="R61" s="34">
        <f t="shared" si="10"/>
        <v>-12.050000000000004</v>
      </c>
      <c r="S61" s="35">
        <f t="shared" si="11"/>
        <v>0</v>
      </c>
      <c r="T61" s="36">
        <f t="shared" si="12"/>
        <v>-12.050000000000004</v>
      </c>
      <c r="U61" s="64"/>
      <c r="V61" s="64"/>
      <c r="W61" s="67"/>
    </row>
    <row r="62" spans="1:23" ht="18.75">
      <c r="A62" s="14">
        <v>1</v>
      </c>
      <c r="B62" s="13">
        <v>203</v>
      </c>
      <c r="C62" s="13">
        <v>382695365</v>
      </c>
      <c r="D62" s="222" t="s">
        <v>393</v>
      </c>
      <c r="E62" s="334"/>
      <c r="F62" s="16">
        <v>3</v>
      </c>
      <c r="G62" s="16">
        <v>0</v>
      </c>
      <c r="H62" s="374">
        <v>0</v>
      </c>
      <c r="I62" s="374">
        <v>0</v>
      </c>
      <c r="J62" s="374">
        <v>0</v>
      </c>
      <c r="K62" s="23" t="s">
        <v>335</v>
      </c>
      <c r="L62" s="18">
        <f t="shared" si="7"/>
        <v>3.5</v>
      </c>
      <c r="M62" s="16">
        <f t="shared" si="13"/>
        <v>0</v>
      </c>
      <c r="N62" s="16">
        <f t="shared" si="8"/>
        <v>0</v>
      </c>
      <c r="O62" s="16">
        <v>0</v>
      </c>
      <c r="P62" s="16">
        <f t="shared" si="9"/>
        <v>3.5</v>
      </c>
      <c r="Q62" s="33">
        <v>-20.6875</v>
      </c>
      <c r="R62" s="34">
        <f t="shared" si="10"/>
        <v>-17.1875</v>
      </c>
      <c r="S62" s="35">
        <f t="shared" si="11"/>
        <v>1.09375</v>
      </c>
      <c r="T62" s="36">
        <f t="shared" si="12"/>
        <v>-18.28125</v>
      </c>
    </row>
    <row r="63" spans="1:23" ht="18.75">
      <c r="A63" s="14">
        <v>1</v>
      </c>
      <c r="B63" s="13">
        <v>210</v>
      </c>
      <c r="C63" s="13">
        <v>1675792665</v>
      </c>
      <c r="D63" s="222" t="s">
        <v>403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7"/>
        <v>0</v>
      </c>
      <c r="M63" s="16">
        <f t="shared" si="13"/>
        <v>0</v>
      </c>
      <c r="N63" s="16">
        <f t="shared" si="8"/>
        <v>0</v>
      </c>
      <c r="O63" s="16">
        <v>0</v>
      </c>
      <c r="P63" s="16">
        <f t="shared" si="9"/>
        <v>0</v>
      </c>
      <c r="Q63" s="33">
        <v>-18.325000000000006</v>
      </c>
      <c r="R63" s="34">
        <f t="shared" si="10"/>
        <v>-18.325000000000006</v>
      </c>
      <c r="S63" s="35">
        <f t="shared" si="11"/>
        <v>0</v>
      </c>
      <c r="T63" s="36">
        <f t="shared" si="12"/>
        <v>-18.325000000000006</v>
      </c>
    </row>
    <row r="64" spans="1:23" ht="18.75">
      <c r="A64" s="14">
        <v>1</v>
      </c>
      <c r="B64" s="13">
        <v>194</v>
      </c>
      <c r="C64" s="13">
        <v>648785109</v>
      </c>
      <c r="D64" s="222" t="s">
        <v>385</v>
      </c>
      <c r="E64" s="334"/>
      <c r="F64" s="16">
        <v>0</v>
      </c>
      <c r="G64" s="16">
        <v>0</v>
      </c>
      <c r="H64" s="374">
        <v>0</v>
      </c>
      <c r="I64" s="374">
        <v>0</v>
      </c>
      <c r="J64" s="374">
        <v>0</v>
      </c>
      <c r="K64" s="57" t="s">
        <v>187</v>
      </c>
      <c r="L64" s="18">
        <f t="shared" si="7"/>
        <v>0</v>
      </c>
      <c r="M64" s="16">
        <f t="shared" si="13"/>
        <v>0</v>
      </c>
      <c r="N64" s="16">
        <f t="shared" si="8"/>
        <v>0</v>
      </c>
      <c r="O64" s="16">
        <v>0</v>
      </c>
      <c r="P64" s="16">
        <f t="shared" si="9"/>
        <v>0</v>
      </c>
      <c r="Q64" s="33">
        <v>-18.712500000000006</v>
      </c>
      <c r="R64" s="34">
        <f t="shared" si="10"/>
        <v>-18.712500000000006</v>
      </c>
      <c r="S64" s="35">
        <f t="shared" si="11"/>
        <v>0</v>
      </c>
      <c r="T64" s="36">
        <f t="shared" si="12"/>
        <v>-18.712500000000006</v>
      </c>
    </row>
    <row r="65" spans="1:23" ht="18.75">
      <c r="A65" s="14"/>
      <c r="B65" s="14">
        <v>1</v>
      </c>
      <c r="C65" s="13">
        <v>1782151946</v>
      </c>
      <c r="D65" s="222" t="s">
        <v>351</v>
      </c>
      <c r="E65" s="222" t="s">
        <v>26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7"/>
        <v>0</v>
      </c>
      <c r="M65" s="16">
        <f t="shared" si="13"/>
        <v>0</v>
      </c>
      <c r="N65" s="16">
        <f t="shared" si="8"/>
        <v>0</v>
      </c>
      <c r="O65" s="16">
        <v>0</v>
      </c>
      <c r="P65" s="16">
        <f t="shared" si="9"/>
        <v>0</v>
      </c>
      <c r="Q65" s="33">
        <v>0</v>
      </c>
      <c r="R65" s="34">
        <f t="shared" si="10"/>
        <v>0</v>
      </c>
      <c r="S65" s="35">
        <f t="shared" si="11"/>
        <v>0</v>
      </c>
      <c r="T65" s="36">
        <f t="shared" si="12"/>
        <v>0</v>
      </c>
      <c r="U65" s="64"/>
      <c r="V65" s="64"/>
      <c r="W65" s="64"/>
    </row>
    <row r="66" spans="1:23" ht="18.75">
      <c r="A66" s="14"/>
      <c r="B66" s="14">
        <v>5</v>
      </c>
      <c r="C66" s="13">
        <v>1044399218</v>
      </c>
      <c r="D66" s="222" t="s">
        <v>352</v>
      </c>
      <c r="E66" s="222" t="s">
        <v>39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7"/>
        <v>0</v>
      </c>
      <c r="M66" s="16">
        <f t="shared" si="13"/>
        <v>0</v>
      </c>
      <c r="N66" s="16">
        <f t="shared" si="8"/>
        <v>0</v>
      </c>
      <c r="O66" s="16">
        <v>0</v>
      </c>
      <c r="P66" s="16">
        <f t="shared" si="9"/>
        <v>0</v>
      </c>
      <c r="Q66" s="33">
        <v>0.22499999999999343</v>
      </c>
      <c r="R66" s="34">
        <f t="shared" si="10"/>
        <v>0.22499999999999343</v>
      </c>
      <c r="S66" s="35">
        <f t="shared" si="11"/>
        <v>0</v>
      </c>
      <c r="T66" s="36">
        <f t="shared" si="12"/>
        <v>0.22499999999999343</v>
      </c>
      <c r="U66" s="64"/>
      <c r="V66" s="64"/>
      <c r="W66" s="64"/>
    </row>
    <row r="67" spans="1:23" ht="18.75">
      <c r="A67" s="14"/>
      <c r="B67" s="14">
        <v>15</v>
      </c>
      <c r="C67" s="13">
        <v>388960345</v>
      </c>
      <c r="D67" s="223" t="s">
        <v>59</v>
      </c>
      <c r="E67" s="224"/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7"/>
        <v>0</v>
      </c>
      <c r="M67" s="16">
        <f t="shared" si="13"/>
        <v>0</v>
      </c>
      <c r="N67" s="16">
        <f t="shared" si="8"/>
        <v>0</v>
      </c>
      <c r="O67" s="16">
        <v>0</v>
      </c>
      <c r="P67" s="16">
        <f t="shared" si="9"/>
        <v>0</v>
      </c>
      <c r="Q67" s="33">
        <v>6.5375000000000014</v>
      </c>
      <c r="R67" s="34">
        <f t="shared" si="10"/>
        <v>6.5375000000000014</v>
      </c>
      <c r="S67" s="35">
        <f t="shared" si="11"/>
        <v>0</v>
      </c>
      <c r="T67" s="36">
        <f t="shared" si="12"/>
        <v>6.5375000000000014</v>
      </c>
      <c r="U67" s="64"/>
      <c r="V67" s="64"/>
      <c r="W67" s="64"/>
    </row>
    <row r="68" spans="1:23" ht="18.75">
      <c r="A68" s="14"/>
      <c r="B68" s="14">
        <v>33</v>
      </c>
      <c r="C68" s="13">
        <v>1006436515</v>
      </c>
      <c r="D68" s="222" t="s">
        <v>355</v>
      </c>
      <c r="E68" s="222" t="s">
        <v>79</v>
      </c>
      <c r="F68" s="16">
        <v>0</v>
      </c>
      <c r="G68" s="16">
        <v>0</v>
      </c>
      <c r="H68" s="374">
        <v>0</v>
      </c>
      <c r="I68" s="374">
        <v>0</v>
      </c>
      <c r="J68" s="374">
        <v>0</v>
      </c>
      <c r="K68" s="57" t="s">
        <v>187</v>
      </c>
      <c r="L68" s="18">
        <f t="shared" si="7"/>
        <v>0</v>
      </c>
      <c r="M68" s="16">
        <f t="shared" si="13"/>
        <v>0</v>
      </c>
      <c r="N68" s="16">
        <f t="shared" si="8"/>
        <v>0</v>
      </c>
      <c r="O68" s="16">
        <v>0</v>
      </c>
      <c r="P68" s="16">
        <f t="shared" si="9"/>
        <v>0</v>
      </c>
      <c r="Q68" s="33">
        <v>3.45</v>
      </c>
      <c r="R68" s="34">
        <f t="shared" si="10"/>
        <v>3.45</v>
      </c>
      <c r="S68" s="35">
        <f t="shared" si="11"/>
        <v>0</v>
      </c>
      <c r="T68" s="36">
        <f t="shared" si="12"/>
        <v>3.45</v>
      </c>
      <c r="U68" s="64"/>
      <c r="V68" s="64"/>
    </row>
    <row r="69" spans="1:23" ht="18.75">
      <c r="A69" s="14"/>
      <c r="B69" s="14">
        <v>34</v>
      </c>
      <c r="C69" s="13">
        <v>2021794494</v>
      </c>
      <c r="D69" s="223" t="s">
        <v>80</v>
      </c>
      <c r="E69" s="224"/>
      <c r="F69" s="16">
        <v>0</v>
      </c>
      <c r="G69" s="16">
        <v>0</v>
      </c>
      <c r="H69" s="374">
        <v>0</v>
      </c>
      <c r="I69" s="374">
        <v>0</v>
      </c>
      <c r="J69" s="374">
        <v>0</v>
      </c>
      <c r="K69" s="57" t="s">
        <v>187</v>
      </c>
      <c r="L69" s="18">
        <f t="shared" ref="L69:L103" si="14">F69+IF(F69&gt;2,(F69-2)*0.5,0)</f>
        <v>0</v>
      </c>
      <c r="M69" s="16">
        <f t="shared" si="13"/>
        <v>0</v>
      </c>
      <c r="N69" s="16">
        <f t="shared" ref="N69:N103" si="15">SUM(H69:J69)*$Y$18</f>
        <v>0</v>
      </c>
      <c r="O69" s="16">
        <v>0</v>
      </c>
      <c r="P69" s="16">
        <f t="shared" ref="P69:P100" si="16">SUM(M69+L69+O69+N69)</f>
        <v>0</v>
      </c>
      <c r="Q69" s="33">
        <v>0</v>
      </c>
      <c r="R69" s="34">
        <f t="shared" ref="R69:R100" si="17">P69+Q69</f>
        <v>0</v>
      </c>
      <c r="S69" s="35">
        <f t="shared" ref="S69:S103" si="18">VLOOKUP(K69,$X$3:$Y$10,2,FALSE)</f>
        <v>0</v>
      </c>
      <c r="T69" s="36">
        <f t="shared" ref="T69:T100" si="19">R69-S69</f>
        <v>0</v>
      </c>
      <c r="U69" s="64"/>
      <c r="V69" s="64"/>
      <c r="W69" s="67"/>
    </row>
    <row r="70" spans="1:23" ht="18.75">
      <c r="A70" s="14"/>
      <c r="B70" s="14">
        <v>43</v>
      </c>
      <c r="C70" s="13">
        <v>1853818182</v>
      </c>
      <c r="D70" s="223" t="s">
        <v>356</v>
      </c>
      <c r="E70" s="222" t="s">
        <v>89</v>
      </c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4"/>
        <v>0</v>
      </c>
      <c r="M70" s="16">
        <f t="shared" si="13"/>
        <v>0</v>
      </c>
      <c r="N70" s="16">
        <f t="shared" si="15"/>
        <v>0</v>
      </c>
      <c r="O70" s="16">
        <v>0</v>
      </c>
      <c r="P70" s="16">
        <f t="shared" si="16"/>
        <v>0</v>
      </c>
      <c r="Q70" s="33">
        <v>0</v>
      </c>
      <c r="R70" s="34">
        <f t="shared" si="17"/>
        <v>0</v>
      </c>
      <c r="S70" s="35">
        <f t="shared" si="18"/>
        <v>0</v>
      </c>
      <c r="T70" s="36">
        <f t="shared" si="19"/>
        <v>0</v>
      </c>
      <c r="U70" s="64"/>
      <c r="V70" s="64"/>
    </row>
    <row r="71" spans="1:23" ht="18.75">
      <c r="A71" s="14"/>
      <c r="B71" s="14">
        <v>53</v>
      </c>
      <c r="C71" s="13">
        <v>500959924</v>
      </c>
      <c r="D71" s="222" t="s">
        <v>359</v>
      </c>
      <c r="E71" s="224" t="s">
        <v>99</v>
      </c>
      <c r="F71" s="16">
        <v>0</v>
      </c>
      <c r="G71" s="16">
        <v>0</v>
      </c>
      <c r="H71" s="374">
        <v>0</v>
      </c>
      <c r="I71" s="374">
        <v>0</v>
      </c>
      <c r="J71" s="374">
        <v>0</v>
      </c>
      <c r="K71" s="57" t="s">
        <v>187</v>
      </c>
      <c r="L71" s="18">
        <f t="shared" si="14"/>
        <v>0</v>
      </c>
      <c r="M71" s="16">
        <f t="shared" si="13"/>
        <v>0</v>
      </c>
      <c r="N71" s="16">
        <f t="shared" si="15"/>
        <v>0</v>
      </c>
      <c r="O71" s="16">
        <v>0</v>
      </c>
      <c r="P71" s="16">
        <f t="shared" si="16"/>
        <v>0</v>
      </c>
      <c r="Q71" s="33">
        <v>0</v>
      </c>
      <c r="R71" s="34">
        <f t="shared" si="17"/>
        <v>0</v>
      </c>
      <c r="S71" s="35">
        <f t="shared" si="18"/>
        <v>0</v>
      </c>
      <c r="T71" s="36">
        <f t="shared" si="19"/>
        <v>0</v>
      </c>
      <c r="U71" s="64"/>
      <c r="V71" s="64"/>
      <c r="W71" s="64"/>
    </row>
    <row r="72" spans="1:23" ht="18.75">
      <c r="A72" s="14"/>
      <c r="B72" s="14">
        <v>58</v>
      </c>
      <c r="C72" s="13">
        <v>1875367946</v>
      </c>
      <c r="D72" s="223" t="s">
        <v>121</v>
      </c>
      <c r="E72" s="14"/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4"/>
        <v>0</v>
      </c>
      <c r="M72" s="16">
        <f t="shared" si="13"/>
        <v>0</v>
      </c>
      <c r="N72" s="16">
        <f t="shared" si="15"/>
        <v>0</v>
      </c>
      <c r="O72" s="16">
        <v>0</v>
      </c>
      <c r="P72" s="16">
        <f t="shared" si="16"/>
        <v>0</v>
      </c>
      <c r="Q72" s="33">
        <v>5.3749999999999964</v>
      </c>
      <c r="R72" s="34">
        <f t="shared" si="17"/>
        <v>5.3749999999999964</v>
      </c>
      <c r="S72" s="35">
        <f t="shared" si="18"/>
        <v>0</v>
      </c>
      <c r="T72" s="36">
        <f t="shared" si="19"/>
        <v>5.3749999999999964</v>
      </c>
    </row>
    <row r="73" spans="1:23" ht="18.75">
      <c r="A73" s="14"/>
      <c r="B73" s="14">
        <v>82</v>
      </c>
      <c r="C73" s="13">
        <v>982362214</v>
      </c>
      <c r="D73" s="222" t="s">
        <v>360</v>
      </c>
      <c r="E73" s="222" t="s">
        <v>144</v>
      </c>
      <c r="F73" s="16">
        <v>0</v>
      </c>
      <c r="G73" s="16">
        <v>0</v>
      </c>
      <c r="H73" s="374">
        <v>0</v>
      </c>
      <c r="I73" s="374">
        <v>0</v>
      </c>
      <c r="J73" s="374">
        <v>0</v>
      </c>
      <c r="K73" s="57" t="s">
        <v>187</v>
      </c>
      <c r="L73" s="18">
        <f t="shared" si="14"/>
        <v>0</v>
      </c>
      <c r="M73" s="16">
        <f t="shared" si="13"/>
        <v>0</v>
      </c>
      <c r="N73" s="16">
        <f t="shared" si="15"/>
        <v>0</v>
      </c>
      <c r="O73" s="16">
        <v>0</v>
      </c>
      <c r="P73" s="16">
        <f t="shared" si="16"/>
        <v>0</v>
      </c>
      <c r="Q73" s="33">
        <v>-1.5200000000000093</v>
      </c>
      <c r="R73" s="34">
        <f t="shared" si="17"/>
        <v>-1.5200000000000093</v>
      </c>
      <c r="S73" s="35">
        <f t="shared" si="18"/>
        <v>0</v>
      </c>
      <c r="T73" s="36">
        <f t="shared" si="19"/>
        <v>-1.5200000000000093</v>
      </c>
      <c r="U73" s="64"/>
      <c r="V73" s="64"/>
      <c r="W73" s="64"/>
    </row>
    <row r="74" spans="1:23" ht="18.75">
      <c r="A74" s="14"/>
      <c r="B74" s="14">
        <v>103</v>
      </c>
      <c r="C74" s="13">
        <v>1540443440</v>
      </c>
      <c r="D74" s="223" t="s">
        <v>326</v>
      </c>
      <c r="E74" s="222" t="s">
        <v>193</v>
      </c>
      <c r="F74" s="16">
        <v>0</v>
      </c>
      <c r="G74" s="16">
        <v>0</v>
      </c>
      <c r="H74" s="374">
        <v>0</v>
      </c>
      <c r="I74" s="374">
        <v>0</v>
      </c>
      <c r="J74" s="374">
        <v>0</v>
      </c>
      <c r="K74" s="57" t="s">
        <v>187</v>
      </c>
      <c r="L74" s="18">
        <f t="shared" si="14"/>
        <v>0</v>
      </c>
      <c r="M74" s="16">
        <f t="shared" si="13"/>
        <v>0</v>
      </c>
      <c r="N74" s="16">
        <f t="shared" si="15"/>
        <v>0</v>
      </c>
      <c r="O74" s="16">
        <v>0</v>
      </c>
      <c r="P74" s="16">
        <f t="shared" si="16"/>
        <v>0</v>
      </c>
      <c r="Q74" s="33">
        <v>-3.1250000000000036</v>
      </c>
      <c r="R74" s="34">
        <f t="shared" si="17"/>
        <v>-3.1250000000000036</v>
      </c>
      <c r="S74" s="35">
        <f t="shared" si="18"/>
        <v>0</v>
      </c>
      <c r="T74" s="36">
        <f t="shared" si="19"/>
        <v>-3.1250000000000036</v>
      </c>
      <c r="U74" s="64"/>
      <c r="V74" s="64"/>
      <c r="W74" s="64"/>
    </row>
    <row r="75" spans="1:23" ht="18.75">
      <c r="A75" s="14"/>
      <c r="B75" s="13">
        <v>118</v>
      </c>
      <c r="C75" s="13">
        <v>2018112397</v>
      </c>
      <c r="D75" s="222" t="s">
        <v>342</v>
      </c>
      <c r="E75" s="222" t="s">
        <v>290</v>
      </c>
      <c r="F75" s="16">
        <v>0</v>
      </c>
      <c r="G75" s="16">
        <v>0</v>
      </c>
      <c r="H75" s="374">
        <v>0</v>
      </c>
      <c r="I75" s="374">
        <v>0</v>
      </c>
      <c r="J75" s="374">
        <v>0</v>
      </c>
      <c r="K75" s="57" t="s">
        <v>187</v>
      </c>
      <c r="L75" s="18">
        <f t="shared" si="14"/>
        <v>0</v>
      </c>
      <c r="M75" s="16">
        <f t="shared" si="13"/>
        <v>0</v>
      </c>
      <c r="N75" s="16">
        <f t="shared" si="15"/>
        <v>0</v>
      </c>
      <c r="O75" s="16">
        <v>0</v>
      </c>
      <c r="P75" s="16">
        <f t="shared" si="16"/>
        <v>0</v>
      </c>
      <c r="Q75" s="33">
        <v>0</v>
      </c>
      <c r="R75" s="34">
        <f t="shared" si="17"/>
        <v>0</v>
      </c>
      <c r="S75" s="35">
        <f t="shared" si="18"/>
        <v>0</v>
      </c>
      <c r="T75" s="36">
        <f t="shared" si="19"/>
        <v>0</v>
      </c>
      <c r="U75" s="64"/>
      <c r="V75" s="64"/>
      <c r="W75" s="86"/>
    </row>
    <row r="76" spans="1:23" ht="18.75">
      <c r="A76" s="14"/>
      <c r="B76" s="14">
        <v>120</v>
      </c>
      <c r="C76" s="13">
        <v>171422146</v>
      </c>
      <c r="D76" s="222" t="s">
        <v>363</v>
      </c>
      <c r="E76" s="222" t="s">
        <v>246</v>
      </c>
      <c r="F76" s="16">
        <v>0</v>
      </c>
      <c r="G76" s="16">
        <v>0</v>
      </c>
      <c r="H76" s="374">
        <v>0</v>
      </c>
      <c r="I76" s="374">
        <v>0</v>
      </c>
      <c r="J76" s="374">
        <v>0</v>
      </c>
      <c r="K76" s="57" t="s">
        <v>187</v>
      </c>
      <c r="L76" s="18">
        <f t="shared" si="14"/>
        <v>0</v>
      </c>
      <c r="M76" s="16">
        <f t="shared" si="13"/>
        <v>0</v>
      </c>
      <c r="N76" s="16">
        <f t="shared" si="15"/>
        <v>0</v>
      </c>
      <c r="O76" s="16">
        <v>0</v>
      </c>
      <c r="P76" s="16">
        <f t="shared" si="16"/>
        <v>0</v>
      </c>
      <c r="Q76" s="33">
        <v>4.899999999999995</v>
      </c>
      <c r="R76" s="34">
        <f t="shared" si="17"/>
        <v>4.899999999999995</v>
      </c>
      <c r="S76" s="35">
        <f t="shared" si="18"/>
        <v>0</v>
      </c>
      <c r="T76" s="36">
        <f t="shared" si="19"/>
        <v>4.899999999999995</v>
      </c>
      <c r="U76" s="64"/>
      <c r="V76" s="64"/>
      <c r="W76" s="86"/>
    </row>
    <row r="77" spans="1:23" ht="18.75">
      <c r="A77" s="14"/>
      <c r="B77" s="14">
        <v>122</v>
      </c>
      <c r="C77" s="13">
        <v>1940099728</v>
      </c>
      <c r="D77" s="223" t="s">
        <v>228</v>
      </c>
      <c r="E77" s="224"/>
      <c r="F77" s="16">
        <v>0</v>
      </c>
      <c r="G77" s="16">
        <v>0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14"/>
        <v>0</v>
      </c>
      <c r="M77" s="16">
        <f t="shared" si="13"/>
        <v>0</v>
      </c>
      <c r="N77" s="16">
        <f t="shared" si="15"/>
        <v>0</v>
      </c>
      <c r="O77" s="16">
        <v>0</v>
      </c>
      <c r="P77" s="16">
        <f t="shared" si="16"/>
        <v>0</v>
      </c>
      <c r="Q77" s="33">
        <v>0.4</v>
      </c>
      <c r="R77" s="34">
        <f t="shared" si="17"/>
        <v>0.4</v>
      </c>
      <c r="S77" s="35">
        <f t="shared" si="18"/>
        <v>0</v>
      </c>
      <c r="T77" s="36">
        <f t="shared" si="19"/>
        <v>0.4</v>
      </c>
      <c r="U77" s="64"/>
      <c r="V77" s="64"/>
      <c r="W77" s="67"/>
    </row>
    <row r="78" spans="1:23" ht="18.75">
      <c r="A78" s="14"/>
      <c r="B78" s="13">
        <v>127</v>
      </c>
      <c r="C78" s="13">
        <v>615908706</v>
      </c>
      <c r="D78" s="222" t="s">
        <v>364</v>
      </c>
      <c r="E78" s="224" t="s">
        <v>240</v>
      </c>
      <c r="F78" s="16">
        <v>0</v>
      </c>
      <c r="G78" s="16">
        <v>0</v>
      </c>
      <c r="H78" s="374">
        <v>0</v>
      </c>
      <c r="I78" s="374">
        <v>0</v>
      </c>
      <c r="J78" s="374">
        <v>0</v>
      </c>
      <c r="K78" s="57" t="s">
        <v>187</v>
      </c>
      <c r="L78" s="18">
        <f t="shared" si="14"/>
        <v>0</v>
      </c>
      <c r="M78" s="16">
        <f t="shared" si="13"/>
        <v>0</v>
      </c>
      <c r="N78" s="16">
        <f t="shared" si="15"/>
        <v>0</v>
      </c>
      <c r="O78" s="16">
        <v>0</v>
      </c>
      <c r="P78" s="16">
        <f t="shared" si="16"/>
        <v>0</v>
      </c>
      <c r="Q78" s="33">
        <v>0</v>
      </c>
      <c r="R78" s="34">
        <f t="shared" si="17"/>
        <v>0</v>
      </c>
      <c r="S78" s="35">
        <f t="shared" si="18"/>
        <v>0</v>
      </c>
      <c r="T78" s="36">
        <f t="shared" si="19"/>
        <v>0</v>
      </c>
      <c r="U78" s="64"/>
      <c r="V78" s="64"/>
      <c r="W78" s="67"/>
    </row>
    <row r="79" spans="1:23" ht="18.75">
      <c r="A79" s="14"/>
      <c r="B79" s="13">
        <v>130</v>
      </c>
      <c r="C79" s="13">
        <v>1957463045</v>
      </c>
      <c r="D79" s="222" t="s">
        <v>409</v>
      </c>
      <c r="E79" s="222" t="s">
        <v>238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14"/>
        <v>0</v>
      </c>
      <c r="M79" s="16">
        <f t="shared" si="13"/>
        <v>0</v>
      </c>
      <c r="N79" s="16">
        <f t="shared" si="15"/>
        <v>0</v>
      </c>
      <c r="O79" s="16">
        <v>0</v>
      </c>
      <c r="P79" s="16">
        <f t="shared" si="16"/>
        <v>0</v>
      </c>
      <c r="Q79" s="33">
        <v>5.8500000000000023</v>
      </c>
      <c r="R79" s="34">
        <f t="shared" si="17"/>
        <v>5.8500000000000023</v>
      </c>
      <c r="S79" s="35">
        <f t="shared" si="18"/>
        <v>0</v>
      </c>
      <c r="T79" s="36">
        <f t="shared" si="19"/>
        <v>5.8500000000000023</v>
      </c>
      <c r="U79" s="64"/>
      <c r="V79" s="64"/>
      <c r="W79" s="67"/>
    </row>
    <row r="80" spans="1:23" ht="18.75">
      <c r="A80" s="14"/>
      <c r="B80" s="13">
        <v>138</v>
      </c>
      <c r="C80" s="13">
        <v>1440730282</v>
      </c>
      <c r="D80" s="222" t="s">
        <v>366</v>
      </c>
      <c r="E80" s="222" t="s">
        <v>258</v>
      </c>
      <c r="F80" s="16">
        <v>0</v>
      </c>
      <c r="G80" s="16">
        <v>0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14"/>
        <v>0</v>
      </c>
      <c r="M80" s="16">
        <f t="shared" si="13"/>
        <v>0</v>
      </c>
      <c r="N80" s="16">
        <f t="shared" si="15"/>
        <v>0</v>
      </c>
      <c r="O80" s="16">
        <v>0</v>
      </c>
      <c r="P80" s="16">
        <f t="shared" si="16"/>
        <v>0</v>
      </c>
      <c r="Q80" s="33">
        <v>9.6000000000000014</v>
      </c>
      <c r="R80" s="34">
        <f t="shared" si="17"/>
        <v>9.6000000000000014</v>
      </c>
      <c r="S80" s="35">
        <f t="shared" si="18"/>
        <v>0</v>
      </c>
      <c r="T80" s="36">
        <f t="shared" si="19"/>
        <v>9.6000000000000014</v>
      </c>
      <c r="U80" s="64"/>
      <c r="V80" s="64"/>
      <c r="W80" s="67"/>
    </row>
    <row r="81" spans="1:23" ht="18.75">
      <c r="A81" s="14"/>
      <c r="B81" s="13">
        <v>143</v>
      </c>
      <c r="C81" s="13">
        <v>1963007427</v>
      </c>
      <c r="D81" s="222" t="s">
        <v>367</v>
      </c>
      <c r="E81" s="222" t="s">
        <v>270</v>
      </c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14"/>
        <v>0</v>
      </c>
      <c r="M81" s="16">
        <f t="shared" si="13"/>
        <v>0</v>
      </c>
      <c r="N81" s="16">
        <f t="shared" si="15"/>
        <v>0</v>
      </c>
      <c r="O81" s="16">
        <v>0</v>
      </c>
      <c r="P81" s="16">
        <f t="shared" si="16"/>
        <v>0</v>
      </c>
      <c r="Q81" s="33">
        <v>3.3374999999999995</v>
      </c>
      <c r="R81" s="34">
        <f t="shared" si="17"/>
        <v>3.3374999999999995</v>
      </c>
      <c r="S81" s="35">
        <f t="shared" si="18"/>
        <v>0</v>
      </c>
      <c r="T81" s="36">
        <f t="shared" si="19"/>
        <v>3.3374999999999995</v>
      </c>
      <c r="U81" s="64"/>
      <c r="V81" s="64"/>
      <c r="W81" s="67"/>
    </row>
    <row r="82" spans="1:23" ht="18.75">
      <c r="A82" s="14"/>
      <c r="B82" s="13">
        <v>144</v>
      </c>
      <c r="C82" s="13">
        <v>1763923855</v>
      </c>
      <c r="D82" s="222" t="s">
        <v>269</v>
      </c>
      <c r="E82" s="224"/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14"/>
        <v>0</v>
      </c>
      <c r="M82" s="16">
        <f t="shared" si="13"/>
        <v>0</v>
      </c>
      <c r="N82" s="16">
        <f t="shared" si="15"/>
        <v>0</v>
      </c>
      <c r="O82" s="16">
        <v>0</v>
      </c>
      <c r="P82" s="16">
        <f t="shared" si="16"/>
        <v>0</v>
      </c>
      <c r="Q82" s="33">
        <v>6.8</v>
      </c>
      <c r="R82" s="34">
        <f t="shared" si="17"/>
        <v>6.8</v>
      </c>
      <c r="S82" s="35">
        <f t="shared" si="18"/>
        <v>0</v>
      </c>
      <c r="T82" s="36">
        <f t="shared" si="19"/>
        <v>6.8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14"/>
        <v>0</v>
      </c>
      <c r="M83" s="16">
        <f t="shared" si="13"/>
        <v>0</v>
      </c>
      <c r="N83" s="16">
        <f t="shared" si="15"/>
        <v>0</v>
      </c>
      <c r="O83" s="16">
        <v>0</v>
      </c>
      <c r="P83" s="16">
        <f t="shared" si="16"/>
        <v>0</v>
      </c>
      <c r="Q83" s="33">
        <v>6.4499999999999993</v>
      </c>
      <c r="R83" s="34">
        <f t="shared" si="17"/>
        <v>6.4499999999999993</v>
      </c>
      <c r="S83" s="35">
        <f t="shared" si="18"/>
        <v>0</v>
      </c>
      <c r="T83" s="36">
        <f t="shared" si="19"/>
        <v>6.4499999999999993</v>
      </c>
    </row>
    <row r="84" spans="1:23" ht="18.75">
      <c r="A84" s="14"/>
      <c r="B84" s="13">
        <v>152</v>
      </c>
      <c r="C84" s="13">
        <v>808637979</v>
      </c>
      <c r="D84" s="222" t="s">
        <v>288</v>
      </c>
      <c r="E84" s="222" t="s">
        <v>277</v>
      </c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14"/>
        <v>0</v>
      </c>
      <c r="M84" s="16">
        <f t="shared" ref="M84:M103" si="20">G84*$Y$14</f>
        <v>0</v>
      </c>
      <c r="N84" s="16">
        <f t="shared" si="15"/>
        <v>0</v>
      </c>
      <c r="O84" s="16">
        <v>0</v>
      </c>
      <c r="P84" s="16">
        <f t="shared" si="16"/>
        <v>0</v>
      </c>
      <c r="Q84" s="33">
        <v>6.34</v>
      </c>
      <c r="R84" s="34">
        <f t="shared" si="17"/>
        <v>6.34</v>
      </c>
      <c r="S84" s="35">
        <f t="shared" si="18"/>
        <v>0</v>
      </c>
      <c r="T84" s="36">
        <f t="shared" si="19"/>
        <v>6.34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14"/>
        <v>0</v>
      </c>
      <c r="M85" s="16">
        <f t="shared" si="20"/>
        <v>0</v>
      </c>
      <c r="N85" s="16">
        <f t="shared" si="15"/>
        <v>0</v>
      </c>
      <c r="O85" s="16">
        <v>0</v>
      </c>
      <c r="P85" s="16">
        <f t="shared" si="16"/>
        <v>0</v>
      </c>
      <c r="Q85" s="33">
        <v>0</v>
      </c>
      <c r="R85" s="34">
        <f t="shared" si="17"/>
        <v>0</v>
      </c>
      <c r="S85" s="35">
        <f t="shared" si="18"/>
        <v>0</v>
      </c>
      <c r="T85" s="36">
        <f t="shared" si="19"/>
        <v>0</v>
      </c>
    </row>
    <row r="86" spans="1:23" ht="18.75">
      <c r="A86" s="14"/>
      <c r="B86" s="13">
        <v>169</v>
      </c>
      <c r="C86" s="13">
        <v>1280938546</v>
      </c>
      <c r="D86" s="222" t="s">
        <v>370</v>
      </c>
      <c r="E86" s="335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14"/>
        <v>0</v>
      </c>
      <c r="M86" s="16">
        <f t="shared" si="20"/>
        <v>0</v>
      </c>
      <c r="N86" s="16">
        <f t="shared" si="15"/>
        <v>0</v>
      </c>
      <c r="O86" s="16">
        <v>0</v>
      </c>
      <c r="P86" s="16">
        <f t="shared" si="16"/>
        <v>0</v>
      </c>
      <c r="Q86" s="33">
        <v>0</v>
      </c>
      <c r="R86" s="34">
        <f t="shared" si="17"/>
        <v>0</v>
      </c>
      <c r="S86" s="35">
        <f t="shared" si="18"/>
        <v>0</v>
      </c>
      <c r="T86" s="36">
        <f t="shared" si="19"/>
        <v>0</v>
      </c>
    </row>
    <row r="87" spans="1:23" ht="18.75">
      <c r="A87" s="14"/>
      <c r="B87" s="13">
        <v>170</v>
      </c>
      <c r="C87" s="13">
        <v>1659068972</v>
      </c>
      <c r="D87" s="222" t="s">
        <v>320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14"/>
        <v>0</v>
      </c>
      <c r="M87" s="16">
        <f t="shared" si="20"/>
        <v>0</v>
      </c>
      <c r="N87" s="16">
        <f t="shared" si="15"/>
        <v>0</v>
      </c>
      <c r="O87" s="16">
        <v>0</v>
      </c>
      <c r="P87" s="16">
        <f t="shared" si="16"/>
        <v>0</v>
      </c>
      <c r="Q87" s="33">
        <v>0</v>
      </c>
      <c r="R87" s="34">
        <f t="shared" si="17"/>
        <v>0</v>
      </c>
      <c r="S87" s="35">
        <f t="shared" si="18"/>
        <v>0</v>
      </c>
      <c r="T87" s="36">
        <f t="shared" si="19"/>
        <v>0</v>
      </c>
    </row>
    <row r="88" spans="1:23" ht="18.75">
      <c r="A88" s="14"/>
      <c r="B88" s="13">
        <v>173</v>
      </c>
      <c r="C88" s="13">
        <v>1106175185</v>
      </c>
      <c r="D88" s="222" t="s">
        <v>329</v>
      </c>
      <c r="E88" s="33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14"/>
        <v>0</v>
      </c>
      <c r="M88" s="16">
        <f t="shared" si="20"/>
        <v>0</v>
      </c>
      <c r="N88" s="16">
        <f t="shared" si="15"/>
        <v>0</v>
      </c>
      <c r="O88" s="16">
        <v>0</v>
      </c>
      <c r="P88" s="16">
        <f t="shared" si="16"/>
        <v>0</v>
      </c>
      <c r="Q88" s="33">
        <v>0</v>
      </c>
      <c r="R88" s="34">
        <f t="shared" si="17"/>
        <v>0</v>
      </c>
      <c r="S88" s="35">
        <f t="shared" si="18"/>
        <v>0</v>
      </c>
      <c r="T88" s="36">
        <f t="shared" si="19"/>
        <v>0</v>
      </c>
    </row>
    <row r="89" spans="1:23" ht="18.75">
      <c r="A89" s="14"/>
      <c r="B89" s="13">
        <v>176</v>
      </c>
      <c r="C89" s="13">
        <v>128748910</v>
      </c>
      <c r="D89" s="222" t="s">
        <v>328</v>
      </c>
      <c r="E89" s="33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14"/>
        <v>0</v>
      </c>
      <c r="M89" s="16">
        <f t="shared" si="20"/>
        <v>0</v>
      </c>
      <c r="N89" s="16">
        <f t="shared" si="15"/>
        <v>0</v>
      </c>
      <c r="O89" s="16">
        <v>0</v>
      </c>
      <c r="P89" s="16">
        <f t="shared" si="16"/>
        <v>0</v>
      </c>
      <c r="Q89" s="33">
        <v>0</v>
      </c>
      <c r="R89" s="34">
        <f t="shared" si="17"/>
        <v>0</v>
      </c>
      <c r="S89" s="35">
        <f t="shared" si="18"/>
        <v>0</v>
      </c>
      <c r="T89" s="36">
        <f t="shared" si="19"/>
        <v>0</v>
      </c>
    </row>
    <row r="90" spans="1:23" ht="18.75">
      <c r="A90" s="14"/>
      <c r="B90" s="13">
        <v>179</v>
      </c>
      <c r="C90" s="13">
        <v>1412638269</v>
      </c>
      <c r="D90" s="223" t="s">
        <v>224</v>
      </c>
      <c r="E90" s="334"/>
      <c r="F90" s="16">
        <v>0</v>
      </c>
      <c r="G90" s="16">
        <v>0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14"/>
        <v>0</v>
      </c>
      <c r="M90" s="16">
        <f t="shared" si="20"/>
        <v>0</v>
      </c>
      <c r="N90" s="16">
        <f t="shared" si="15"/>
        <v>0</v>
      </c>
      <c r="O90" s="16">
        <v>0</v>
      </c>
      <c r="P90" s="16">
        <f t="shared" si="16"/>
        <v>0</v>
      </c>
      <c r="Q90" s="33">
        <v>5.6846874999999955</v>
      </c>
      <c r="R90" s="34">
        <f t="shared" si="17"/>
        <v>5.6846874999999955</v>
      </c>
      <c r="S90" s="35">
        <f t="shared" si="18"/>
        <v>0</v>
      </c>
      <c r="T90" s="36">
        <f t="shared" si="19"/>
        <v>5.6846874999999955</v>
      </c>
    </row>
    <row r="91" spans="1:23" ht="18.75">
      <c r="A91" s="14"/>
      <c r="B91" s="13">
        <v>180</v>
      </c>
      <c r="C91" s="13">
        <v>24633249</v>
      </c>
      <c r="D91" s="223" t="s">
        <v>339</v>
      </c>
      <c r="E91" s="33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14"/>
        <v>0</v>
      </c>
      <c r="M91" s="16">
        <f t="shared" si="20"/>
        <v>0</v>
      </c>
      <c r="N91" s="16">
        <f t="shared" si="15"/>
        <v>0</v>
      </c>
      <c r="O91" s="16">
        <v>0</v>
      </c>
      <c r="P91" s="16">
        <f t="shared" si="16"/>
        <v>0</v>
      </c>
      <c r="Q91" s="33">
        <v>-3.125</v>
      </c>
      <c r="R91" s="34">
        <f t="shared" si="17"/>
        <v>-3.125</v>
      </c>
      <c r="S91" s="35">
        <f t="shared" si="18"/>
        <v>0</v>
      </c>
      <c r="T91" s="36">
        <f t="shared" si="19"/>
        <v>-3.125</v>
      </c>
    </row>
    <row r="92" spans="1:23" ht="18.75">
      <c r="A92" s="14"/>
      <c r="B92" s="13">
        <v>181</v>
      </c>
      <c r="C92" s="13">
        <v>1467442697</v>
      </c>
      <c r="D92" s="222" t="s">
        <v>341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14"/>
        <v>0</v>
      </c>
      <c r="M92" s="16">
        <f t="shared" si="20"/>
        <v>0</v>
      </c>
      <c r="N92" s="16">
        <f t="shared" si="15"/>
        <v>0</v>
      </c>
      <c r="O92" s="16">
        <v>0</v>
      </c>
      <c r="P92" s="16">
        <f t="shared" si="16"/>
        <v>0</v>
      </c>
      <c r="Q92" s="33">
        <v>0</v>
      </c>
      <c r="R92" s="34">
        <f t="shared" si="17"/>
        <v>0</v>
      </c>
      <c r="S92" s="35">
        <f t="shared" si="18"/>
        <v>0</v>
      </c>
      <c r="T92" s="36">
        <f t="shared" si="19"/>
        <v>0</v>
      </c>
    </row>
    <row r="93" spans="1:23" ht="20.25">
      <c r="A93" s="14"/>
      <c r="B93" s="13">
        <v>186</v>
      </c>
      <c r="C93" s="13">
        <v>595953188</v>
      </c>
      <c r="D93" s="222" t="s">
        <v>453</v>
      </c>
      <c r="E93" s="222" t="s">
        <v>433</v>
      </c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14"/>
        <v>0</v>
      </c>
      <c r="M93" s="16">
        <f t="shared" si="20"/>
        <v>0</v>
      </c>
      <c r="N93" s="16">
        <f t="shared" si="15"/>
        <v>0</v>
      </c>
      <c r="O93" s="16">
        <v>0</v>
      </c>
      <c r="P93" s="16">
        <f t="shared" si="16"/>
        <v>0</v>
      </c>
      <c r="Q93" s="33">
        <v>-11.049999999999999</v>
      </c>
      <c r="R93" s="34">
        <f t="shared" si="17"/>
        <v>-11.049999999999999</v>
      </c>
      <c r="S93" s="35">
        <f t="shared" si="18"/>
        <v>0</v>
      </c>
      <c r="T93" s="36">
        <f t="shared" si="19"/>
        <v>-11.049999999999999</v>
      </c>
    </row>
    <row r="94" spans="1:23" ht="18.75">
      <c r="A94" s="14"/>
      <c r="B94" s="13">
        <v>188</v>
      </c>
      <c r="C94" s="13">
        <v>1504984957</v>
      </c>
      <c r="D94" s="222" t="s">
        <v>379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14"/>
        <v>0</v>
      </c>
      <c r="M94" s="16">
        <f t="shared" si="20"/>
        <v>0</v>
      </c>
      <c r="N94" s="16">
        <f t="shared" si="15"/>
        <v>0</v>
      </c>
      <c r="O94" s="16">
        <v>0</v>
      </c>
      <c r="P94" s="16">
        <f t="shared" si="16"/>
        <v>0</v>
      </c>
      <c r="Q94" s="33">
        <v>7.8874999999999957</v>
      </c>
      <c r="R94" s="34">
        <f t="shared" si="17"/>
        <v>7.8874999999999957</v>
      </c>
      <c r="S94" s="35">
        <f t="shared" si="18"/>
        <v>0</v>
      </c>
      <c r="T94" s="36">
        <f t="shared" si="19"/>
        <v>7.8874999999999957</v>
      </c>
    </row>
    <row r="95" spans="1:23" ht="18.75">
      <c r="A95" s="14"/>
      <c r="B95" s="13">
        <v>190</v>
      </c>
      <c r="C95" s="13">
        <v>684634207</v>
      </c>
      <c r="D95" s="222" t="s">
        <v>381</v>
      </c>
      <c r="E95" s="222"/>
      <c r="F95" s="16">
        <v>0</v>
      </c>
      <c r="G95" s="16">
        <v>0</v>
      </c>
      <c r="H95" s="374">
        <v>0</v>
      </c>
      <c r="I95" s="374">
        <v>1</v>
      </c>
      <c r="J95" s="374">
        <v>0</v>
      </c>
      <c r="K95" s="57" t="s">
        <v>187</v>
      </c>
      <c r="L95" s="18">
        <f t="shared" si="14"/>
        <v>0</v>
      </c>
      <c r="M95" s="16">
        <f t="shared" si="20"/>
        <v>0</v>
      </c>
      <c r="N95" s="16">
        <f t="shared" si="15"/>
        <v>0.4</v>
      </c>
      <c r="O95" s="16">
        <v>0</v>
      </c>
      <c r="P95" s="16">
        <f t="shared" si="16"/>
        <v>0.4</v>
      </c>
      <c r="Q95" s="33">
        <v>2.7675000000000001</v>
      </c>
      <c r="R95" s="34">
        <f t="shared" si="17"/>
        <v>3.1675</v>
      </c>
      <c r="S95" s="35">
        <f t="shared" si="18"/>
        <v>0</v>
      </c>
      <c r="T95" s="36">
        <f t="shared" si="19"/>
        <v>3.1675</v>
      </c>
    </row>
    <row r="96" spans="1:23" ht="18.75">
      <c r="A96" s="14"/>
      <c r="B96" s="13">
        <v>191</v>
      </c>
      <c r="C96" s="13">
        <v>1037173857</v>
      </c>
      <c r="D96" s="222" t="s">
        <v>382</v>
      </c>
      <c r="E96" s="334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14"/>
        <v>0</v>
      </c>
      <c r="M96" s="16">
        <f t="shared" si="20"/>
        <v>0</v>
      </c>
      <c r="N96" s="16">
        <f t="shared" si="15"/>
        <v>0</v>
      </c>
      <c r="O96" s="16">
        <v>0</v>
      </c>
      <c r="P96" s="16">
        <f t="shared" si="16"/>
        <v>0</v>
      </c>
      <c r="Q96" s="33">
        <v>3.837499999999995</v>
      </c>
      <c r="R96" s="34">
        <f t="shared" si="17"/>
        <v>3.837499999999995</v>
      </c>
      <c r="S96" s="35">
        <f t="shared" si="18"/>
        <v>0</v>
      </c>
      <c r="T96" s="36">
        <f t="shared" si="19"/>
        <v>3.837499999999995</v>
      </c>
    </row>
    <row r="97" spans="1:20" ht="18.75">
      <c r="A97" s="14"/>
      <c r="B97" s="13">
        <v>197</v>
      </c>
      <c r="C97" s="13">
        <v>2012003193</v>
      </c>
      <c r="D97" s="222" t="s">
        <v>388</v>
      </c>
      <c r="E97" s="334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14"/>
        <v>0</v>
      </c>
      <c r="M97" s="16">
        <f t="shared" si="20"/>
        <v>0</v>
      </c>
      <c r="N97" s="16">
        <f t="shared" si="15"/>
        <v>0</v>
      </c>
      <c r="O97" s="16">
        <v>0</v>
      </c>
      <c r="P97" s="16">
        <f t="shared" si="16"/>
        <v>0</v>
      </c>
      <c r="Q97" s="33">
        <v>3.5999999999999979</v>
      </c>
      <c r="R97" s="34">
        <f t="shared" si="17"/>
        <v>3.5999999999999979</v>
      </c>
      <c r="S97" s="35">
        <f t="shared" si="18"/>
        <v>0</v>
      </c>
      <c r="T97" s="36">
        <f t="shared" si="19"/>
        <v>3.5999999999999979</v>
      </c>
    </row>
    <row r="98" spans="1:20" ht="18.75">
      <c r="A98" s="14"/>
      <c r="B98" s="13">
        <v>199</v>
      </c>
      <c r="C98" s="13">
        <v>1190213504</v>
      </c>
      <c r="D98" s="222" t="s">
        <v>400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14"/>
        <v>0</v>
      </c>
      <c r="M98" s="16">
        <f t="shared" si="20"/>
        <v>0</v>
      </c>
      <c r="N98" s="16">
        <f t="shared" si="15"/>
        <v>0</v>
      </c>
      <c r="O98" s="16">
        <v>0</v>
      </c>
      <c r="P98" s="16">
        <f t="shared" si="16"/>
        <v>0</v>
      </c>
      <c r="Q98" s="33">
        <v>4.8</v>
      </c>
      <c r="R98" s="34">
        <f t="shared" si="17"/>
        <v>4.8</v>
      </c>
      <c r="S98" s="35">
        <f t="shared" si="18"/>
        <v>0</v>
      </c>
      <c r="T98" s="36">
        <f t="shared" si="19"/>
        <v>4.8</v>
      </c>
    </row>
    <row r="99" spans="1:20" ht="18.75">
      <c r="A99" s="14"/>
      <c r="B99" s="13">
        <v>201</v>
      </c>
      <c r="C99" s="13">
        <v>251334814</v>
      </c>
      <c r="D99" s="222" t="s">
        <v>391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14"/>
        <v>0</v>
      </c>
      <c r="M99" s="16">
        <f t="shared" si="20"/>
        <v>0</v>
      </c>
      <c r="N99" s="16">
        <f t="shared" si="15"/>
        <v>0</v>
      </c>
      <c r="O99" s="16">
        <v>0</v>
      </c>
      <c r="P99" s="16">
        <f t="shared" si="16"/>
        <v>0</v>
      </c>
      <c r="Q99" s="33">
        <v>5.5</v>
      </c>
      <c r="R99" s="34">
        <f t="shared" si="17"/>
        <v>5.5</v>
      </c>
      <c r="S99" s="35">
        <f t="shared" si="18"/>
        <v>0</v>
      </c>
      <c r="T99" s="36">
        <f t="shared" si="19"/>
        <v>5.5</v>
      </c>
    </row>
    <row r="100" spans="1:20" ht="18.75">
      <c r="A100" s="14"/>
      <c r="B100" s="13">
        <v>204</v>
      </c>
      <c r="C100" s="13">
        <v>1449474852</v>
      </c>
      <c r="D100" s="222" t="s">
        <v>394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14"/>
        <v>0</v>
      </c>
      <c r="M100" s="16">
        <f t="shared" si="20"/>
        <v>0</v>
      </c>
      <c r="N100" s="16">
        <f t="shared" si="15"/>
        <v>0</v>
      </c>
      <c r="O100" s="16">
        <v>0</v>
      </c>
      <c r="P100" s="16">
        <f t="shared" si="16"/>
        <v>0</v>
      </c>
      <c r="Q100" s="33">
        <v>1</v>
      </c>
      <c r="R100" s="34">
        <f t="shared" si="17"/>
        <v>1</v>
      </c>
      <c r="S100" s="35">
        <f t="shared" si="18"/>
        <v>0</v>
      </c>
      <c r="T100" s="36">
        <f t="shared" si="19"/>
        <v>1</v>
      </c>
    </row>
    <row r="101" spans="1:20" ht="18.75">
      <c r="A101" s="14"/>
      <c r="B101" s="13">
        <v>206</v>
      </c>
      <c r="C101" s="13">
        <v>1835375380</v>
      </c>
      <c r="D101" s="222" t="s">
        <v>396</v>
      </c>
      <c r="E101" s="334"/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14"/>
        <v>0</v>
      </c>
      <c r="M101" s="16">
        <f t="shared" si="20"/>
        <v>0</v>
      </c>
      <c r="N101" s="16">
        <f t="shared" si="15"/>
        <v>0</v>
      </c>
      <c r="O101" s="16">
        <v>0</v>
      </c>
      <c r="P101" s="16">
        <f t="shared" ref="P101:P103" si="21">SUM(M101+L101+O101+N101)</f>
        <v>0</v>
      </c>
      <c r="Q101" s="33">
        <v>6.6749999999999998</v>
      </c>
      <c r="R101" s="34">
        <f t="shared" ref="R101:R103" si="22">P101+Q101</f>
        <v>6.6749999999999998</v>
      </c>
      <c r="S101" s="35">
        <f t="shared" si="18"/>
        <v>0</v>
      </c>
      <c r="T101" s="36">
        <f t="shared" ref="T101:T103" si="23">R101-S101</f>
        <v>6.6749999999999998</v>
      </c>
    </row>
    <row r="102" spans="1:20" ht="18.75">
      <c r="A102" s="14"/>
      <c r="B102" s="13">
        <v>211</v>
      </c>
      <c r="C102" s="13">
        <v>1030769255</v>
      </c>
      <c r="D102" s="222" t="s">
        <v>404</v>
      </c>
      <c r="E102" s="334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14"/>
        <v>0</v>
      </c>
      <c r="M102" s="16">
        <f t="shared" si="20"/>
        <v>0</v>
      </c>
      <c r="N102" s="16">
        <f t="shared" si="15"/>
        <v>0</v>
      </c>
      <c r="O102" s="16">
        <v>0</v>
      </c>
      <c r="P102" s="16">
        <f t="shared" si="21"/>
        <v>0</v>
      </c>
      <c r="Q102" s="33">
        <v>8.4625000000000021</v>
      </c>
      <c r="R102" s="34">
        <f t="shared" si="22"/>
        <v>8.4625000000000021</v>
      </c>
      <c r="S102" s="35">
        <f t="shared" si="18"/>
        <v>0</v>
      </c>
      <c r="T102" s="36">
        <f t="shared" si="23"/>
        <v>8.4625000000000021</v>
      </c>
    </row>
    <row r="103" spans="1:20" ht="18.75">
      <c r="A103" s="14"/>
      <c r="B103" s="13">
        <v>227</v>
      </c>
      <c r="C103" s="13">
        <v>69368460</v>
      </c>
      <c r="D103" s="222" t="s">
        <v>446</v>
      </c>
      <c r="E103" s="222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14"/>
        <v>0</v>
      </c>
      <c r="M103" s="16">
        <f t="shared" si="20"/>
        <v>0</v>
      </c>
      <c r="N103" s="16">
        <f t="shared" si="15"/>
        <v>0</v>
      </c>
      <c r="O103" s="16">
        <v>0</v>
      </c>
      <c r="P103" s="16">
        <f t="shared" si="21"/>
        <v>0</v>
      </c>
      <c r="Q103" s="33">
        <v>5.7335820895522351</v>
      </c>
      <c r="R103" s="34">
        <f t="shared" si="22"/>
        <v>5.7335820895522351</v>
      </c>
      <c r="S103" s="35">
        <f t="shared" si="18"/>
        <v>0</v>
      </c>
      <c r="T103" s="36">
        <f t="shared" si="23"/>
        <v>5.7335820895522351</v>
      </c>
    </row>
  </sheetData>
  <autoFilter ref="A4:W103" xr:uid="{28593B8F-03E7-4BE1-B554-FC0AADC431B2}">
    <sortState xmlns:xlrd2="http://schemas.microsoft.com/office/spreadsheetml/2017/richdata2" ref="A5:W103">
      <sortCondition descending="1" ref="A4:A103"/>
    </sortState>
  </autoFilter>
  <mergeCells count="5">
    <mergeCell ref="B1:T1"/>
    <mergeCell ref="B2:T2"/>
    <mergeCell ref="B3:E3"/>
    <mergeCell ref="H3:J3"/>
    <mergeCell ref="K3:T3"/>
  </mergeCells>
  <conditionalFormatting sqref="O5:O79 F5:J103">
    <cfRule type="cellIs" dxfId="39" priority="2" operator="lessThan">
      <formula>1</formula>
    </cfRule>
  </conditionalFormatting>
  <conditionalFormatting sqref="O80:O103">
    <cfRule type="cellIs" dxfId="38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CB0F-BC7F-4C37-A993-46DF54547C07}">
  <sheetPr codeName="Sheet81"/>
  <dimension ref="A1:AC103"/>
  <sheetViews>
    <sheetView zoomScale="85" zoomScaleNormal="85" workbookViewId="0">
      <selection activeCell="X9" sqref="X9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活动中心2021年3月27日分包贡献明细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42"/>
      <c r="V1" s="442"/>
      <c r="W1" s="442"/>
      <c r="X1" s="38" t="s">
        <v>104</v>
      </c>
      <c r="Y1" s="5">
        <v>67</v>
      </c>
      <c r="Z1" s="3"/>
      <c r="AA1" s="3"/>
      <c r="AB1" s="3"/>
      <c r="AC1" s="3"/>
    </row>
    <row r="2" spans="1:29" ht="135" customHeight="1">
      <c r="B2" s="590" t="s">
        <v>441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43"/>
      <c r="V2" s="443"/>
      <c r="W2" s="443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44" t="s">
        <v>114</v>
      </c>
      <c r="G3" s="445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41"/>
      <c r="V3" s="441"/>
      <c r="W3" s="441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39" t="s">
        <v>457</v>
      </c>
      <c r="B4" s="439" t="s">
        <v>11</v>
      </c>
      <c r="C4" s="440" t="s">
        <v>167</v>
      </c>
      <c r="D4" s="439" t="s">
        <v>12</v>
      </c>
      <c r="E4" s="439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40" t="s">
        <v>171</v>
      </c>
      <c r="R4" s="32" t="s">
        <v>23</v>
      </c>
      <c r="S4" s="440" t="s">
        <v>22</v>
      </c>
      <c r="T4" s="440" t="s">
        <v>172</v>
      </c>
      <c r="U4" s="440" t="s">
        <v>115</v>
      </c>
      <c r="V4" s="440" t="s">
        <v>116</v>
      </c>
      <c r="W4" s="440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36" si="0">F5+IF(F5&gt;2,(F5-2)*0.5,0)</f>
        <v>0</v>
      </c>
      <c r="M5" s="16">
        <f t="shared" ref="M5:M36" si="1">G5*$Y$14</f>
        <v>0</v>
      </c>
      <c r="N5" s="16">
        <f t="shared" ref="N5:N36" si="2">SUM(H5:J5)*$Y$18</f>
        <v>0</v>
      </c>
      <c r="O5" s="16">
        <v>0</v>
      </c>
      <c r="P5" s="16">
        <f t="shared" ref="P5:P36" si="3">SUM(M5+L5+O5+N5)</f>
        <v>0</v>
      </c>
      <c r="Q5" s="33">
        <v>6.5375000000000014</v>
      </c>
      <c r="R5" s="34">
        <f t="shared" ref="R5:R36" si="4">P5+Q5</f>
        <v>6.5375000000000014</v>
      </c>
      <c r="S5" s="35">
        <f t="shared" ref="S5:S36" si="5">VLOOKUP(K5,$X$3:$Y$10,2,FALSE)</f>
        <v>0</v>
      </c>
      <c r="T5" s="36">
        <f t="shared" ref="T5:T36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1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si="0"/>
        <v>0</v>
      </c>
      <c r="M10" s="16">
        <f t="shared" si="1"/>
        <v>1.2</v>
      </c>
      <c r="N10" s="16">
        <f t="shared" si="2"/>
        <v>0</v>
      </c>
      <c r="O10" s="16">
        <v>0</v>
      </c>
      <c r="P10" s="16">
        <f t="shared" si="3"/>
        <v>1.2</v>
      </c>
      <c r="Q10" s="33">
        <v>17.149999999999988</v>
      </c>
      <c r="R10" s="34">
        <f t="shared" si="4"/>
        <v>18.349999999999987</v>
      </c>
      <c r="S10" s="35">
        <f t="shared" si="5"/>
        <v>0</v>
      </c>
      <c r="T10" s="36">
        <f t="shared" si="6"/>
        <v>18.349999999999987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219</v>
      </c>
      <c r="C11" s="13">
        <v>1128309198</v>
      </c>
      <c r="D11" s="222" t="s">
        <v>426</v>
      </c>
      <c r="E11" s="334"/>
      <c r="F11" s="16">
        <v>0</v>
      </c>
      <c r="G11" s="16">
        <v>0</v>
      </c>
      <c r="H11" s="374">
        <v>0</v>
      </c>
      <c r="I11" s="374">
        <v>0</v>
      </c>
      <c r="J11" s="374">
        <v>0</v>
      </c>
      <c r="K11" s="57" t="s">
        <v>187</v>
      </c>
      <c r="L11" s="18">
        <f t="shared" si="0"/>
        <v>0</v>
      </c>
      <c r="M11" s="16">
        <f t="shared" si="1"/>
        <v>0</v>
      </c>
      <c r="N11" s="16">
        <f t="shared" si="2"/>
        <v>0</v>
      </c>
      <c r="O11" s="16">
        <v>0</v>
      </c>
      <c r="P11" s="16">
        <f t="shared" si="3"/>
        <v>0</v>
      </c>
      <c r="Q11" s="33">
        <v>9.4499999999999957</v>
      </c>
      <c r="R11" s="34">
        <f t="shared" si="4"/>
        <v>9.4499999999999957</v>
      </c>
      <c r="S11" s="35">
        <f t="shared" si="5"/>
        <v>0</v>
      </c>
      <c r="T11" s="36">
        <f t="shared" si="6"/>
        <v>9.4499999999999957</v>
      </c>
      <c r="U11" s="4"/>
      <c r="V11" s="4"/>
      <c r="W11" s="4"/>
      <c r="X11" s="50"/>
    </row>
    <row r="12" spans="1:29" s="1" customFormat="1" ht="20.25">
      <c r="A12" s="14">
        <v>1</v>
      </c>
      <c r="B12" s="13">
        <v>229</v>
      </c>
      <c r="C12" s="13">
        <v>1598972736</v>
      </c>
      <c r="D12" s="222" t="s">
        <v>448</v>
      </c>
      <c r="E12" s="222"/>
      <c r="F12" s="16">
        <v>3</v>
      </c>
      <c r="G12" s="16">
        <v>1</v>
      </c>
      <c r="H12" s="374">
        <v>0</v>
      </c>
      <c r="I12" s="374">
        <v>0</v>
      </c>
      <c r="J12" s="374">
        <v>0</v>
      </c>
      <c r="K12" s="43" t="s">
        <v>166</v>
      </c>
      <c r="L12" s="18">
        <f t="shared" si="0"/>
        <v>3.5</v>
      </c>
      <c r="M12" s="16">
        <f t="shared" si="1"/>
        <v>1.2</v>
      </c>
      <c r="N12" s="16">
        <f t="shared" si="2"/>
        <v>0</v>
      </c>
      <c r="O12" s="16">
        <v>0</v>
      </c>
      <c r="P12" s="16">
        <f t="shared" si="3"/>
        <v>4.7</v>
      </c>
      <c r="Q12" s="33">
        <v>3.3408395522388012</v>
      </c>
      <c r="R12" s="34">
        <f t="shared" si="4"/>
        <v>8.0408395522388005</v>
      </c>
      <c r="S12" s="35">
        <f t="shared" si="5"/>
        <v>11.875</v>
      </c>
      <c r="T12" s="36">
        <f t="shared" si="6"/>
        <v>-3.8341604477611995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/>
      <c r="B13" s="13">
        <v>118</v>
      </c>
      <c r="C13" s="13">
        <v>2018112397</v>
      </c>
      <c r="D13" s="222" t="s">
        <v>342</v>
      </c>
      <c r="E13" s="222" t="s">
        <v>290</v>
      </c>
      <c r="F13" s="16">
        <v>0</v>
      </c>
      <c r="G13" s="16">
        <v>0</v>
      </c>
      <c r="H13" s="374">
        <v>0</v>
      </c>
      <c r="I13" s="374">
        <v>0</v>
      </c>
      <c r="J13" s="374">
        <v>0</v>
      </c>
      <c r="K13" s="57" t="s">
        <v>187</v>
      </c>
      <c r="L13" s="18">
        <f t="shared" si="0"/>
        <v>0</v>
      </c>
      <c r="M13" s="16">
        <f t="shared" si="1"/>
        <v>0</v>
      </c>
      <c r="N13" s="16">
        <f t="shared" si="2"/>
        <v>0</v>
      </c>
      <c r="O13" s="16">
        <v>0</v>
      </c>
      <c r="P13" s="16">
        <f t="shared" si="3"/>
        <v>0</v>
      </c>
      <c r="Q13" s="33">
        <v>0</v>
      </c>
      <c r="R13" s="34">
        <f t="shared" si="4"/>
        <v>0</v>
      </c>
      <c r="S13" s="35">
        <f t="shared" si="5"/>
        <v>0</v>
      </c>
      <c r="T13" s="36">
        <f t="shared" si="6"/>
        <v>0</v>
      </c>
      <c r="U13" s="18"/>
      <c r="V13" s="18"/>
      <c r="W13" s="48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20.25">
      <c r="A14" s="14">
        <v>1</v>
      </c>
      <c r="B14" s="13">
        <v>220</v>
      </c>
      <c r="C14" s="13">
        <v>353335311</v>
      </c>
      <c r="D14" s="222" t="s">
        <v>427</v>
      </c>
      <c r="E14" s="224"/>
      <c r="F14" s="16">
        <v>3</v>
      </c>
      <c r="G14" s="16">
        <v>1</v>
      </c>
      <c r="H14" s="374">
        <v>0</v>
      </c>
      <c r="I14" s="374">
        <v>0</v>
      </c>
      <c r="J14" s="374">
        <v>0</v>
      </c>
      <c r="K14" s="43" t="s">
        <v>166</v>
      </c>
      <c r="L14" s="18">
        <f t="shared" si="0"/>
        <v>3.5</v>
      </c>
      <c r="M14" s="16">
        <f t="shared" si="1"/>
        <v>1.2</v>
      </c>
      <c r="N14" s="16">
        <f t="shared" si="2"/>
        <v>0</v>
      </c>
      <c r="O14" s="16">
        <v>0</v>
      </c>
      <c r="P14" s="16">
        <f t="shared" si="3"/>
        <v>4.7</v>
      </c>
      <c r="Q14" s="33">
        <v>3.0935546874999975</v>
      </c>
      <c r="R14" s="34">
        <f t="shared" si="4"/>
        <v>7.7935546874999977</v>
      </c>
      <c r="S14" s="35">
        <f t="shared" si="5"/>
        <v>11.875</v>
      </c>
      <c r="T14" s="36">
        <f t="shared" si="6"/>
        <v>-4.0814453125000023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183</v>
      </c>
      <c r="C15" s="13">
        <v>1250030371</v>
      </c>
      <c r="D15" s="222" t="s">
        <v>460</v>
      </c>
      <c r="E15" s="222" t="s">
        <v>411</v>
      </c>
      <c r="F15" s="16">
        <v>3</v>
      </c>
      <c r="G15" s="16">
        <v>1</v>
      </c>
      <c r="H15" s="374">
        <v>0</v>
      </c>
      <c r="I15" s="374">
        <v>0</v>
      </c>
      <c r="J15" s="374">
        <v>0</v>
      </c>
      <c r="K15" s="43" t="s">
        <v>166</v>
      </c>
      <c r="L15" s="18">
        <f t="shared" si="0"/>
        <v>3.5</v>
      </c>
      <c r="M15" s="16">
        <f t="shared" si="1"/>
        <v>1.2</v>
      </c>
      <c r="N15" s="16">
        <f t="shared" si="2"/>
        <v>0</v>
      </c>
      <c r="O15" s="16">
        <v>3.5</v>
      </c>
      <c r="P15" s="16">
        <f t="shared" si="3"/>
        <v>8.1999999999999993</v>
      </c>
      <c r="Q15" s="33">
        <v>-0.66249999999999698</v>
      </c>
      <c r="R15" s="34">
        <f t="shared" si="4"/>
        <v>7.5375000000000023</v>
      </c>
      <c r="S15" s="35">
        <f t="shared" si="5"/>
        <v>11.875</v>
      </c>
      <c r="T15" s="36">
        <f t="shared" si="6"/>
        <v>-4.3374999999999977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234</v>
      </c>
      <c r="C16" s="13">
        <v>1333428907</v>
      </c>
      <c r="D16" s="222" t="s">
        <v>455</v>
      </c>
      <c r="E16" s="4"/>
      <c r="F16" s="16">
        <v>3</v>
      </c>
      <c r="G16" s="16">
        <v>0</v>
      </c>
      <c r="H16" s="374">
        <v>0</v>
      </c>
      <c r="I16" s="374">
        <v>0</v>
      </c>
      <c r="J16" s="374">
        <v>0</v>
      </c>
      <c r="K16" s="43" t="s">
        <v>166</v>
      </c>
      <c r="L16" s="18">
        <f t="shared" si="0"/>
        <v>3.5</v>
      </c>
      <c r="M16" s="16">
        <f t="shared" si="1"/>
        <v>0</v>
      </c>
      <c r="N16" s="16">
        <f t="shared" si="2"/>
        <v>0</v>
      </c>
      <c r="O16" s="16">
        <v>0</v>
      </c>
      <c r="P16" s="16">
        <f t="shared" si="3"/>
        <v>3.5</v>
      </c>
      <c r="Q16" s="33">
        <v>3.7812500000000009</v>
      </c>
      <c r="R16" s="34">
        <f t="shared" si="4"/>
        <v>7.2812500000000009</v>
      </c>
      <c r="S16" s="35">
        <f t="shared" si="5"/>
        <v>11.875</v>
      </c>
      <c r="T16" s="36">
        <f t="shared" si="6"/>
        <v>-4.5937499999999991</v>
      </c>
      <c r="U16" s="4"/>
      <c r="V16" s="4"/>
      <c r="W16" s="4"/>
      <c r="X16" s="1" t="s">
        <v>213</v>
      </c>
      <c r="Y16" s="53">
        <v>3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212</v>
      </c>
      <c r="C17" s="13">
        <v>2133045883</v>
      </c>
      <c r="D17" s="222" t="s">
        <v>405</v>
      </c>
      <c r="E17" s="334"/>
      <c r="F17" s="16">
        <v>0</v>
      </c>
      <c r="G17" s="16">
        <v>0</v>
      </c>
      <c r="H17" s="374">
        <v>0</v>
      </c>
      <c r="I17" s="374">
        <v>0</v>
      </c>
      <c r="J17" s="374">
        <v>0</v>
      </c>
      <c r="K17" s="57" t="s">
        <v>187</v>
      </c>
      <c r="L17" s="18">
        <f t="shared" si="0"/>
        <v>0</v>
      </c>
      <c r="M17" s="16">
        <f t="shared" si="1"/>
        <v>0</v>
      </c>
      <c r="N17" s="16">
        <f t="shared" si="2"/>
        <v>0</v>
      </c>
      <c r="O17" s="16">
        <v>0</v>
      </c>
      <c r="P17" s="16">
        <f t="shared" si="3"/>
        <v>0</v>
      </c>
      <c r="Q17" s="33">
        <v>7.2249999999999979</v>
      </c>
      <c r="R17" s="34">
        <f t="shared" si="4"/>
        <v>7.2249999999999979</v>
      </c>
      <c r="S17" s="35">
        <f t="shared" si="5"/>
        <v>0</v>
      </c>
      <c r="T17" s="36">
        <f t="shared" si="6"/>
        <v>7.2249999999999979</v>
      </c>
      <c r="U17" s="4"/>
      <c r="V17" s="4"/>
      <c r="W17" s="4"/>
      <c r="X17" s="1" t="s">
        <v>214</v>
      </c>
      <c r="Y17" s="53">
        <v>27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156</v>
      </c>
      <c r="C18" s="13">
        <v>1744610165</v>
      </c>
      <c r="D18" s="222" t="s">
        <v>369</v>
      </c>
      <c r="E18" s="222"/>
      <c r="F18" s="16">
        <v>3</v>
      </c>
      <c r="G18" s="16">
        <v>1</v>
      </c>
      <c r="H18" s="374">
        <v>0</v>
      </c>
      <c r="I18" s="374">
        <v>0</v>
      </c>
      <c r="J18" s="374">
        <v>0</v>
      </c>
      <c r="K18" s="43" t="s">
        <v>166</v>
      </c>
      <c r="L18" s="18">
        <f t="shared" si="0"/>
        <v>3.5</v>
      </c>
      <c r="M18" s="16">
        <f t="shared" si="1"/>
        <v>1.2</v>
      </c>
      <c r="N18" s="16">
        <f t="shared" si="2"/>
        <v>0</v>
      </c>
      <c r="O18" s="16">
        <v>3.5</v>
      </c>
      <c r="P18" s="16">
        <f t="shared" si="3"/>
        <v>8.1999999999999993</v>
      </c>
      <c r="Q18" s="33">
        <v>-1.2637338709677524</v>
      </c>
      <c r="R18" s="34">
        <f t="shared" si="4"/>
        <v>6.9362661290322469</v>
      </c>
      <c r="S18" s="35">
        <f t="shared" si="5"/>
        <v>11.875</v>
      </c>
      <c r="T18" s="36">
        <f t="shared" si="6"/>
        <v>-4.9387338709677531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>
        <v>1</v>
      </c>
      <c r="B19" s="13">
        <v>195</v>
      </c>
      <c r="C19" s="13">
        <v>1634663314</v>
      </c>
      <c r="D19" s="222" t="s">
        <v>386</v>
      </c>
      <c r="E19" s="334"/>
      <c r="F19" s="16">
        <v>2</v>
      </c>
      <c r="G19" s="16">
        <v>1</v>
      </c>
      <c r="H19" s="374">
        <v>0</v>
      </c>
      <c r="I19" s="374">
        <v>0</v>
      </c>
      <c r="J19" s="374">
        <v>0</v>
      </c>
      <c r="K19" s="43" t="s">
        <v>166</v>
      </c>
      <c r="L19" s="18">
        <f t="shared" si="0"/>
        <v>2</v>
      </c>
      <c r="M19" s="16">
        <f t="shared" si="1"/>
        <v>1.2</v>
      </c>
      <c r="N19" s="16">
        <f t="shared" si="2"/>
        <v>0</v>
      </c>
      <c r="O19" s="16">
        <v>0</v>
      </c>
      <c r="P19" s="16">
        <f t="shared" si="3"/>
        <v>3.2</v>
      </c>
      <c r="Q19" s="33">
        <v>3.5557499999999971</v>
      </c>
      <c r="R19" s="34">
        <f t="shared" si="4"/>
        <v>6.7557499999999973</v>
      </c>
      <c r="S19" s="35">
        <f t="shared" si="5"/>
        <v>11.875</v>
      </c>
      <c r="T19" s="36">
        <f t="shared" si="6"/>
        <v>-5.1192500000000027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8.75">
      <c r="A20" s="14"/>
      <c r="B20" s="13">
        <v>138</v>
      </c>
      <c r="C20" s="13">
        <v>1440730282</v>
      </c>
      <c r="D20" s="222" t="s">
        <v>366</v>
      </c>
      <c r="E20" s="222" t="s">
        <v>258</v>
      </c>
      <c r="F20" s="16">
        <v>0</v>
      </c>
      <c r="G20" s="16">
        <v>0</v>
      </c>
      <c r="H20" s="374">
        <v>0</v>
      </c>
      <c r="I20" s="374">
        <v>0</v>
      </c>
      <c r="J20" s="374">
        <v>0</v>
      </c>
      <c r="K20" s="57" t="s">
        <v>187</v>
      </c>
      <c r="L20" s="18">
        <f t="shared" si="0"/>
        <v>0</v>
      </c>
      <c r="M20" s="16">
        <f t="shared" si="1"/>
        <v>0</v>
      </c>
      <c r="N20" s="16">
        <f t="shared" si="2"/>
        <v>0</v>
      </c>
      <c r="O20" s="16">
        <v>0</v>
      </c>
      <c r="P20" s="16">
        <f t="shared" si="3"/>
        <v>0</v>
      </c>
      <c r="Q20" s="33">
        <v>9.6000000000000014</v>
      </c>
      <c r="R20" s="34">
        <f t="shared" si="4"/>
        <v>9.6000000000000014</v>
      </c>
      <c r="S20" s="35">
        <f t="shared" si="5"/>
        <v>0</v>
      </c>
      <c r="T20" s="36">
        <f t="shared" si="6"/>
        <v>9.6000000000000014</v>
      </c>
      <c r="U20" s="18"/>
      <c r="V20" s="18"/>
      <c r="W20" s="47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116</v>
      </c>
      <c r="C21" s="13">
        <v>2122596917</v>
      </c>
      <c r="D21" s="222" t="s">
        <v>362</v>
      </c>
      <c r="E21" s="222" t="s">
        <v>217</v>
      </c>
      <c r="F21" s="16">
        <v>2</v>
      </c>
      <c r="G21" s="16">
        <v>1</v>
      </c>
      <c r="H21" s="374">
        <v>0</v>
      </c>
      <c r="I21" s="374">
        <v>0</v>
      </c>
      <c r="J21" s="374">
        <v>0</v>
      </c>
      <c r="K21" s="43" t="s">
        <v>166</v>
      </c>
      <c r="L21" s="18">
        <f t="shared" si="0"/>
        <v>2</v>
      </c>
      <c r="M21" s="16">
        <f t="shared" si="1"/>
        <v>1.2</v>
      </c>
      <c r="N21" s="16">
        <f t="shared" si="2"/>
        <v>0</v>
      </c>
      <c r="O21" s="16">
        <v>0</v>
      </c>
      <c r="P21" s="16">
        <f t="shared" si="3"/>
        <v>3.2</v>
      </c>
      <c r="Q21" s="33">
        <v>2.8562499999999966</v>
      </c>
      <c r="R21" s="34">
        <f t="shared" si="4"/>
        <v>6.0562499999999968</v>
      </c>
      <c r="S21" s="35">
        <f t="shared" si="5"/>
        <v>11.875</v>
      </c>
      <c r="T21" s="36">
        <f t="shared" si="6"/>
        <v>-5.8187500000000032</v>
      </c>
      <c r="U21" s="18"/>
      <c r="V21" s="18"/>
      <c r="W21" s="48"/>
      <c r="X21" s="1"/>
      <c r="Y21" s="1"/>
      <c r="Z21" s="1"/>
      <c r="AA21" s="1"/>
      <c r="AB21" s="1"/>
      <c r="AC21" s="1"/>
    </row>
    <row r="22" spans="1:29" s="2" customFormat="1" ht="18.75">
      <c r="A22" s="14"/>
      <c r="B22" s="13">
        <v>188</v>
      </c>
      <c r="C22" s="13">
        <v>1504984957</v>
      </c>
      <c r="D22" s="222" t="s">
        <v>379</v>
      </c>
      <c r="E22" s="334"/>
      <c r="F22" s="16">
        <v>0</v>
      </c>
      <c r="G22" s="16">
        <v>0</v>
      </c>
      <c r="H22" s="374">
        <v>0</v>
      </c>
      <c r="I22" s="374">
        <v>0</v>
      </c>
      <c r="J22" s="374">
        <v>0</v>
      </c>
      <c r="K22" s="57" t="s">
        <v>187</v>
      </c>
      <c r="L22" s="18">
        <f t="shared" si="0"/>
        <v>0</v>
      </c>
      <c r="M22" s="16">
        <f t="shared" si="1"/>
        <v>0</v>
      </c>
      <c r="N22" s="16">
        <f t="shared" si="2"/>
        <v>0</v>
      </c>
      <c r="O22" s="16">
        <v>0</v>
      </c>
      <c r="P22" s="16">
        <f t="shared" si="3"/>
        <v>0</v>
      </c>
      <c r="Q22" s="33">
        <v>7.8874999999999957</v>
      </c>
      <c r="R22" s="34">
        <f t="shared" si="4"/>
        <v>7.8874999999999957</v>
      </c>
      <c r="S22" s="35">
        <f t="shared" si="5"/>
        <v>0</v>
      </c>
      <c r="T22" s="36">
        <f t="shared" si="6"/>
        <v>7.8874999999999957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>
        <v>1</v>
      </c>
      <c r="B23" s="13">
        <v>202</v>
      </c>
      <c r="C23" s="13">
        <v>471245585</v>
      </c>
      <c r="D23" s="222" t="s">
        <v>392</v>
      </c>
      <c r="E23" s="334"/>
      <c r="F23" s="16">
        <v>3</v>
      </c>
      <c r="G23" s="16">
        <v>0</v>
      </c>
      <c r="H23" s="374">
        <v>0</v>
      </c>
      <c r="I23" s="374">
        <v>0</v>
      </c>
      <c r="J23" s="374">
        <v>0</v>
      </c>
      <c r="K23" s="43" t="s">
        <v>166</v>
      </c>
      <c r="L23" s="18">
        <f t="shared" si="0"/>
        <v>3.5</v>
      </c>
      <c r="M23" s="16">
        <f t="shared" si="1"/>
        <v>0</v>
      </c>
      <c r="N23" s="16">
        <f t="shared" si="2"/>
        <v>0</v>
      </c>
      <c r="O23" s="16">
        <v>0</v>
      </c>
      <c r="P23" s="16">
        <f t="shared" si="3"/>
        <v>3.5</v>
      </c>
      <c r="Q23" s="33">
        <v>2.2812499999999973</v>
      </c>
      <c r="R23" s="34">
        <f t="shared" si="4"/>
        <v>5.7812499999999973</v>
      </c>
      <c r="S23" s="35">
        <f t="shared" si="5"/>
        <v>11.875</v>
      </c>
      <c r="T23" s="36">
        <f t="shared" si="6"/>
        <v>-6.0937500000000027</v>
      </c>
      <c r="U23" s="4"/>
      <c r="V23" s="4"/>
      <c r="W23" s="4"/>
    </row>
    <row r="24" spans="1:29" s="1" customFormat="1" ht="18.75">
      <c r="A24" s="14"/>
      <c r="B24" s="14">
        <v>82</v>
      </c>
      <c r="C24" s="13">
        <v>982362214</v>
      </c>
      <c r="D24" s="222" t="s">
        <v>360</v>
      </c>
      <c r="E24" s="222" t="s">
        <v>144</v>
      </c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0"/>
        <v>0</v>
      </c>
      <c r="M24" s="16">
        <f t="shared" si="1"/>
        <v>0</v>
      </c>
      <c r="N24" s="16">
        <f t="shared" si="2"/>
        <v>0</v>
      </c>
      <c r="O24" s="16">
        <v>0</v>
      </c>
      <c r="P24" s="16">
        <f t="shared" si="3"/>
        <v>0</v>
      </c>
      <c r="Q24" s="33">
        <v>-1.5200000000000093</v>
      </c>
      <c r="R24" s="34">
        <f t="shared" si="4"/>
        <v>-1.5200000000000093</v>
      </c>
      <c r="S24" s="35">
        <f t="shared" si="5"/>
        <v>0</v>
      </c>
      <c r="T24" s="36">
        <f t="shared" si="6"/>
        <v>-1.5200000000000093</v>
      </c>
      <c r="U24" s="18"/>
      <c r="V24" s="18"/>
      <c r="W24" s="18"/>
    </row>
    <row r="25" spans="1:29" s="1" customFormat="1" ht="18.75">
      <c r="A25" s="14"/>
      <c r="B25" s="13">
        <v>199</v>
      </c>
      <c r="C25" s="13">
        <v>1190213504</v>
      </c>
      <c r="D25" s="222" t="s">
        <v>400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0"/>
        <v>0</v>
      </c>
      <c r="M25" s="16">
        <f t="shared" si="1"/>
        <v>0</v>
      </c>
      <c r="N25" s="16">
        <f t="shared" si="2"/>
        <v>0</v>
      </c>
      <c r="O25" s="16">
        <v>0</v>
      </c>
      <c r="P25" s="16">
        <f t="shared" si="3"/>
        <v>0</v>
      </c>
      <c r="Q25" s="33">
        <v>4.8</v>
      </c>
      <c r="R25" s="34">
        <f t="shared" si="4"/>
        <v>4.8</v>
      </c>
      <c r="S25" s="35">
        <f t="shared" si="5"/>
        <v>0</v>
      </c>
      <c r="T25" s="36">
        <f t="shared" si="6"/>
        <v>4.8</v>
      </c>
      <c r="U25" s="4"/>
      <c r="V25" s="4"/>
      <c r="W25" s="4"/>
    </row>
    <row r="26" spans="1:29" s="1" customFormat="1" ht="18.75" customHeight="1">
      <c r="A26" s="14"/>
      <c r="B26" s="13">
        <v>211</v>
      </c>
      <c r="C26" s="13">
        <v>1030769255</v>
      </c>
      <c r="D26" s="222" t="s">
        <v>404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0"/>
        <v>0</v>
      </c>
      <c r="M26" s="16">
        <f t="shared" si="1"/>
        <v>0</v>
      </c>
      <c r="N26" s="16">
        <f t="shared" si="2"/>
        <v>0</v>
      </c>
      <c r="O26" s="16">
        <v>0</v>
      </c>
      <c r="P26" s="16">
        <f t="shared" si="3"/>
        <v>0</v>
      </c>
      <c r="Q26" s="33">
        <v>8.4625000000000021</v>
      </c>
      <c r="R26" s="34">
        <f t="shared" si="4"/>
        <v>8.4625000000000021</v>
      </c>
      <c r="S26" s="35">
        <f t="shared" si="5"/>
        <v>0</v>
      </c>
      <c r="T26" s="36">
        <f t="shared" si="6"/>
        <v>8.4625000000000021</v>
      </c>
      <c r="U26" s="4"/>
      <c r="V26" s="4"/>
      <c r="W26" s="4"/>
    </row>
    <row r="27" spans="1:29" s="1" customFormat="1" ht="18.75">
      <c r="A27" s="14"/>
      <c r="B27" s="13">
        <v>191</v>
      </c>
      <c r="C27" s="13">
        <v>1037173857</v>
      </c>
      <c r="D27" s="222" t="s">
        <v>382</v>
      </c>
      <c r="E27" s="334"/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0"/>
        <v>0</v>
      </c>
      <c r="M27" s="16">
        <f t="shared" si="1"/>
        <v>0</v>
      </c>
      <c r="N27" s="16">
        <f t="shared" si="2"/>
        <v>0</v>
      </c>
      <c r="O27" s="16">
        <v>0</v>
      </c>
      <c r="P27" s="16">
        <f t="shared" si="3"/>
        <v>0</v>
      </c>
      <c r="Q27" s="33">
        <v>3.837499999999995</v>
      </c>
      <c r="R27" s="34">
        <f t="shared" si="4"/>
        <v>3.837499999999995</v>
      </c>
      <c r="S27" s="35">
        <f t="shared" si="5"/>
        <v>0</v>
      </c>
      <c r="T27" s="36">
        <f t="shared" si="6"/>
        <v>3.837499999999995</v>
      </c>
      <c r="U27" s="4"/>
      <c r="V27" s="4"/>
      <c r="W27" s="4"/>
    </row>
    <row r="28" spans="1:29" s="1" customFormat="1" ht="18.75">
      <c r="A28" s="14"/>
      <c r="B28" s="13">
        <v>127</v>
      </c>
      <c r="C28" s="13">
        <v>615908706</v>
      </c>
      <c r="D28" s="222" t="s">
        <v>364</v>
      </c>
      <c r="E28" s="224" t="s">
        <v>240</v>
      </c>
      <c r="F28" s="16">
        <v>0</v>
      </c>
      <c r="G28" s="16">
        <v>0</v>
      </c>
      <c r="H28" s="374">
        <v>0</v>
      </c>
      <c r="I28" s="374">
        <v>0</v>
      </c>
      <c r="J28" s="374">
        <v>0</v>
      </c>
      <c r="K28" s="57" t="s">
        <v>187</v>
      </c>
      <c r="L28" s="18">
        <f t="shared" si="0"/>
        <v>0</v>
      </c>
      <c r="M28" s="16">
        <f t="shared" si="1"/>
        <v>0</v>
      </c>
      <c r="N28" s="16">
        <f t="shared" si="2"/>
        <v>0</v>
      </c>
      <c r="O28" s="16">
        <v>0</v>
      </c>
      <c r="P28" s="16">
        <f t="shared" si="3"/>
        <v>0</v>
      </c>
      <c r="Q28" s="33">
        <v>0</v>
      </c>
      <c r="R28" s="34">
        <f t="shared" si="4"/>
        <v>0</v>
      </c>
      <c r="S28" s="35">
        <f t="shared" si="5"/>
        <v>0</v>
      </c>
      <c r="T28" s="36">
        <f t="shared" si="6"/>
        <v>0</v>
      </c>
      <c r="U28" s="18"/>
      <c r="V28" s="18"/>
      <c r="W28" s="47"/>
    </row>
    <row r="29" spans="1:29" s="2" customFormat="1" ht="18.75">
      <c r="A29" s="14">
        <v>1</v>
      </c>
      <c r="B29" s="13">
        <v>198</v>
      </c>
      <c r="C29" s="13">
        <v>723448640</v>
      </c>
      <c r="D29" s="222" t="s">
        <v>389</v>
      </c>
      <c r="E29" s="334"/>
      <c r="F29" s="16">
        <v>3</v>
      </c>
      <c r="G29" s="16">
        <v>1</v>
      </c>
      <c r="H29" s="374">
        <v>0</v>
      </c>
      <c r="I29" s="374">
        <v>0</v>
      </c>
      <c r="J29" s="374">
        <v>0</v>
      </c>
      <c r="K29" s="43" t="s">
        <v>166</v>
      </c>
      <c r="L29" s="18">
        <f t="shared" si="0"/>
        <v>3.5</v>
      </c>
      <c r="M29" s="16">
        <f t="shared" si="1"/>
        <v>1.2</v>
      </c>
      <c r="N29" s="16">
        <f t="shared" si="2"/>
        <v>0</v>
      </c>
      <c r="O29" s="16">
        <v>0</v>
      </c>
      <c r="P29" s="16">
        <f t="shared" si="3"/>
        <v>4.7</v>
      </c>
      <c r="Q29" s="33">
        <v>0.49999999999999378</v>
      </c>
      <c r="R29" s="34">
        <f t="shared" si="4"/>
        <v>5.199999999999994</v>
      </c>
      <c r="S29" s="35">
        <f t="shared" si="5"/>
        <v>11.875</v>
      </c>
      <c r="T29" s="36">
        <f t="shared" si="6"/>
        <v>-6.675000000000006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>
        <v>1</v>
      </c>
      <c r="B30" s="13">
        <v>232</v>
      </c>
      <c r="C30" s="13">
        <v>1088909927</v>
      </c>
      <c r="D30" s="222" t="s">
        <v>451</v>
      </c>
      <c r="E30" s="4"/>
      <c r="F30" s="16">
        <v>3</v>
      </c>
      <c r="G30" s="16">
        <v>0</v>
      </c>
      <c r="H30" s="374">
        <v>0</v>
      </c>
      <c r="I30" s="374">
        <v>0</v>
      </c>
      <c r="J30" s="374">
        <v>0</v>
      </c>
      <c r="K30" s="45" t="s">
        <v>173</v>
      </c>
      <c r="L30" s="18">
        <f t="shared" si="0"/>
        <v>3.5</v>
      </c>
      <c r="M30" s="16">
        <f t="shared" si="1"/>
        <v>0</v>
      </c>
      <c r="N30" s="16">
        <f t="shared" si="2"/>
        <v>0</v>
      </c>
      <c r="O30" s="16">
        <v>0</v>
      </c>
      <c r="P30" s="16">
        <f t="shared" si="3"/>
        <v>3.5</v>
      </c>
      <c r="Q30" s="33">
        <v>1.6437500000000007</v>
      </c>
      <c r="R30" s="34">
        <f t="shared" si="4"/>
        <v>5.1437500000000007</v>
      </c>
      <c r="S30" s="35">
        <f t="shared" si="5"/>
        <v>9.6875</v>
      </c>
      <c r="T30" s="36">
        <f t="shared" si="6"/>
        <v>-4.5437499999999993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233</v>
      </c>
      <c r="C31" s="13">
        <v>1963965829</v>
      </c>
      <c r="D31" s="222" t="s">
        <v>452</v>
      </c>
      <c r="E31" s="4"/>
      <c r="F31" s="16">
        <v>3</v>
      </c>
      <c r="G31" s="16">
        <v>1</v>
      </c>
      <c r="H31" s="374">
        <v>0</v>
      </c>
      <c r="I31" s="374">
        <v>0</v>
      </c>
      <c r="J31" s="374">
        <v>0</v>
      </c>
      <c r="K31" s="45" t="s">
        <v>173</v>
      </c>
      <c r="L31" s="18">
        <f t="shared" si="0"/>
        <v>3.5</v>
      </c>
      <c r="M31" s="16">
        <f t="shared" si="1"/>
        <v>1.2</v>
      </c>
      <c r="N31" s="16">
        <f t="shared" si="2"/>
        <v>0</v>
      </c>
      <c r="O31" s="16">
        <v>0</v>
      </c>
      <c r="P31" s="16">
        <f t="shared" si="3"/>
        <v>4.7</v>
      </c>
      <c r="Q31" s="33">
        <v>0.38750000000000107</v>
      </c>
      <c r="R31" s="34">
        <f t="shared" si="4"/>
        <v>5.0875000000000012</v>
      </c>
      <c r="S31" s="35">
        <f t="shared" si="5"/>
        <v>9.6875</v>
      </c>
      <c r="T31" s="36">
        <f t="shared" si="6"/>
        <v>-4.5999999999999988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>
        <v>1</v>
      </c>
      <c r="B32" s="14">
        <v>46</v>
      </c>
      <c r="C32" s="13">
        <v>2109182835</v>
      </c>
      <c r="D32" s="222" t="s">
        <v>357</v>
      </c>
      <c r="E32" s="222" t="s">
        <v>92</v>
      </c>
      <c r="F32" s="16">
        <v>3</v>
      </c>
      <c r="G32" s="16">
        <v>1</v>
      </c>
      <c r="H32" s="374">
        <v>0</v>
      </c>
      <c r="I32" s="374">
        <v>0</v>
      </c>
      <c r="J32" s="374">
        <v>0</v>
      </c>
      <c r="K32" s="45" t="s">
        <v>173</v>
      </c>
      <c r="L32" s="18">
        <f t="shared" si="0"/>
        <v>3.5</v>
      </c>
      <c r="M32" s="16">
        <f t="shared" si="1"/>
        <v>1.2</v>
      </c>
      <c r="N32" s="16">
        <f t="shared" si="2"/>
        <v>0</v>
      </c>
      <c r="O32" s="16">
        <v>0</v>
      </c>
      <c r="P32" s="16">
        <f t="shared" si="3"/>
        <v>4.7</v>
      </c>
      <c r="Q32" s="33">
        <v>9.2499999999990479E-2</v>
      </c>
      <c r="R32" s="34">
        <f t="shared" si="4"/>
        <v>4.7924999999999907</v>
      </c>
      <c r="S32" s="35">
        <f t="shared" si="5"/>
        <v>9.6875</v>
      </c>
      <c r="T32" s="36">
        <f t="shared" si="6"/>
        <v>-4.8950000000000093</v>
      </c>
      <c r="U32" s="18"/>
      <c r="V32" s="18"/>
      <c r="W32" s="18"/>
      <c r="X32" s="1"/>
      <c r="Y32" s="1"/>
      <c r="Z32" s="1"/>
      <c r="AA32" s="1"/>
      <c r="AB32" s="1"/>
      <c r="AC32" s="1"/>
    </row>
    <row r="33" spans="1:29" s="2" customFormat="1" ht="18.75">
      <c r="A33" s="14"/>
      <c r="B33" s="13">
        <v>204</v>
      </c>
      <c r="C33" s="13">
        <v>1449474852</v>
      </c>
      <c r="D33" s="222" t="s">
        <v>394</v>
      </c>
      <c r="E33" s="334"/>
      <c r="F33" s="16">
        <v>0</v>
      </c>
      <c r="G33" s="16">
        <v>0</v>
      </c>
      <c r="H33" s="374">
        <v>0</v>
      </c>
      <c r="I33" s="374">
        <v>0</v>
      </c>
      <c r="J33" s="374">
        <v>0</v>
      </c>
      <c r="K33" s="57" t="s">
        <v>187</v>
      </c>
      <c r="L33" s="18">
        <f t="shared" si="0"/>
        <v>0</v>
      </c>
      <c r="M33" s="16">
        <f t="shared" si="1"/>
        <v>0</v>
      </c>
      <c r="N33" s="16">
        <f t="shared" si="2"/>
        <v>0</v>
      </c>
      <c r="O33" s="16">
        <v>0</v>
      </c>
      <c r="P33" s="16">
        <f t="shared" si="3"/>
        <v>0</v>
      </c>
      <c r="Q33" s="33">
        <v>1</v>
      </c>
      <c r="R33" s="34">
        <f t="shared" si="4"/>
        <v>1</v>
      </c>
      <c r="S33" s="35">
        <f t="shared" si="5"/>
        <v>0</v>
      </c>
      <c r="T33" s="36">
        <f t="shared" si="6"/>
        <v>1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155</v>
      </c>
      <c r="C34" s="13">
        <v>1532576874</v>
      </c>
      <c r="D34" s="222" t="s">
        <v>368</v>
      </c>
      <c r="E34" s="222" t="s">
        <v>283</v>
      </c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45" t="s">
        <v>173</v>
      </c>
      <c r="L34" s="18">
        <f t="shared" si="0"/>
        <v>3.5</v>
      </c>
      <c r="M34" s="16">
        <f t="shared" si="1"/>
        <v>1.2</v>
      </c>
      <c r="N34" s="16">
        <f t="shared" si="2"/>
        <v>0</v>
      </c>
      <c r="O34" s="16">
        <v>0</v>
      </c>
      <c r="P34" s="16">
        <f t="shared" si="3"/>
        <v>4.7</v>
      </c>
      <c r="Q34" s="33">
        <v>-4.9999999999999822E-2</v>
      </c>
      <c r="R34" s="34">
        <f t="shared" si="4"/>
        <v>4.6500000000000004</v>
      </c>
      <c r="S34" s="35">
        <f t="shared" si="5"/>
        <v>9.6875</v>
      </c>
      <c r="T34" s="36">
        <f t="shared" si="6"/>
        <v>-5.0374999999999996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223</v>
      </c>
      <c r="C35" s="13">
        <v>784792167</v>
      </c>
      <c r="D35" s="222" t="s">
        <v>434</v>
      </c>
      <c r="E35" s="222"/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45" t="s">
        <v>173</v>
      </c>
      <c r="L35" s="18">
        <f t="shared" si="0"/>
        <v>3.5</v>
      </c>
      <c r="M35" s="16">
        <f t="shared" si="1"/>
        <v>1.2</v>
      </c>
      <c r="N35" s="16">
        <f t="shared" si="2"/>
        <v>0</v>
      </c>
      <c r="O35" s="16">
        <v>0</v>
      </c>
      <c r="P35" s="16">
        <f t="shared" si="3"/>
        <v>4.7</v>
      </c>
      <c r="Q35" s="33">
        <v>-4.9999999999999822E-2</v>
      </c>
      <c r="R35" s="34">
        <f t="shared" si="4"/>
        <v>4.6500000000000004</v>
      </c>
      <c r="S35" s="35">
        <f t="shared" si="5"/>
        <v>9.6875</v>
      </c>
      <c r="T35" s="36">
        <f t="shared" si="6"/>
        <v>-5.0374999999999996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>
        <v>1</v>
      </c>
      <c r="B36" s="13">
        <v>237</v>
      </c>
      <c r="C36" s="13">
        <v>1331532576</v>
      </c>
      <c r="D36" s="222" t="s">
        <v>459</v>
      </c>
      <c r="E36" s="4"/>
      <c r="F36" s="16">
        <v>3</v>
      </c>
      <c r="G36" s="16">
        <v>1</v>
      </c>
      <c r="H36" s="374">
        <v>0</v>
      </c>
      <c r="I36" s="374">
        <v>0</v>
      </c>
      <c r="J36" s="374">
        <v>0</v>
      </c>
      <c r="K36" s="45" t="s">
        <v>173</v>
      </c>
      <c r="L36" s="18">
        <f t="shared" si="0"/>
        <v>3.5</v>
      </c>
      <c r="M36" s="16">
        <f t="shared" si="1"/>
        <v>1.2</v>
      </c>
      <c r="N36" s="16">
        <f t="shared" si="2"/>
        <v>0</v>
      </c>
      <c r="O36" s="16">
        <v>0</v>
      </c>
      <c r="P36" s="16">
        <f t="shared" si="3"/>
        <v>4.7</v>
      </c>
      <c r="Q36" s="33">
        <v>-9.375E-2</v>
      </c>
      <c r="R36" s="34">
        <f t="shared" si="4"/>
        <v>4.6062500000000002</v>
      </c>
      <c r="S36" s="35">
        <f t="shared" si="5"/>
        <v>9.6875</v>
      </c>
      <c r="T36" s="36">
        <f t="shared" si="6"/>
        <v>-5.0812499999999998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3">
        <v>206</v>
      </c>
      <c r="C37" s="13">
        <v>1835375380</v>
      </c>
      <c r="D37" s="222" t="s">
        <v>396</v>
      </c>
      <c r="E37" s="334"/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ref="L37:L68" si="7">F37+IF(F37&gt;2,(F37-2)*0.5,0)</f>
        <v>0</v>
      </c>
      <c r="M37" s="16">
        <f t="shared" ref="M37:M70" si="8">G37*$Y$14</f>
        <v>0</v>
      </c>
      <c r="N37" s="16">
        <f t="shared" ref="N37:N68" si="9">SUM(H37:J37)*$Y$18</f>
        <v>0</v>
      </c>
      <c r="O37" s="16">
        <v>0</v>
      </c>
      <c r="P37" s="16">
        <f t="shared" ref="P37:P68" si="10">SUM(M37+L37+O37+N37)</f>
        <v>0</v>
      </c>
      <c r="Q37" s="33">
        <v>6.6749999999999998</v>
      </c>
      <c r="R37" s="34">
        <f t="shared" ref="R37:R68" si="11">P37+Q37</f>
        <v>6.6749999999999998</v>
      </c>
      <c r="S37" s="35">
        <f t="shared" ref="S37:S68" si="12">VLOOKUP(K37,$X$3:$Y$10,2,FALSE)</f>
        <v>0</v>
      </c>
      <c r="T37" s="36">
        <f t="shared" ref="T37:T68" si="13">R37-S37</f>
        <v>6.6749999999999998</v>
      </c>
      <c r="U37" s="4"/>
      <c r="V37" s="4"/>
      <c r="W37" s="4"/>
    </row>
    <row r="38" spans="1:29" s="2" customFormat="1" ht="18.75">
      <c r="A38" s="14"/>
      <c r="B38" s="14">
        <v>120</v>
      </c>
      <c r="C38" s="13">
        <v>171422146</v>
      </c>
      <c r="D38" s="222" t="s">
        <v>363</v>
      </c>
      <c r="E38" s="222" t="s">
        <v>246</v>
      </c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4.899999999999995</v>
      </c>
      <c r="R38" s="34">
        <f t="shared" si="11"/>
        <v>4.899999999999995</v>
      </c>
      <c r="S38" s="35">
        <f t="shared" si="12"/>
        <v>0</v>
      </c>
      <c r="T38" s="36">
        <f t="shared" si="13"/>
        <v>4.899999999999995</v>
      </c>
      <c r="U38" s="18"/>
      <c r="V38" s="18"/>
      <c r="W38" s="48"/>
      <c r="X38" s="1"/>
      <c r="Y38" s="1"/>
      <c r="Z38" s="1"/>
      <c r="AA38" s="1"/>
      <c r="AB38" s="1"/>
      <c r="AC38" s="1"/>
    </row>
    <row r="39" spans="1:29" s="3" customFormat="1" ht="18.75">
      <c r="A39" s="14"/>
      <c r="B39" s="13">
        <v>169</v>
      </c>
      <c r="C39" s="13">
        <v>1280938546</v>
      </c>
      <c r="D39" s="222" t="s">
        <v>370</v>
      </c>
      <c r="E39" s="335"/>
      <c r="F39" s="16">
        <v>0</v>
      </c>
      <c r="G39" s="16">
        <v>0</v>
      </c>
      <c r="H39" s="374">
        <v>0</v>
      </c>
      <c r="I39" s="374">
        <v>0</v>
      </c>
      <c r="J39" s="374">
        <v>0</v>
      </c>
      <c r="K39" s="57" t="s">
        <v>187</v>
      </c>
      <c r="L39" s="18">
        <f t="shared" si="7"/>
        <v>0</v>
      </c>
      <c r="M39" s="16">
        <f t="shared" si="8"/>
        <v>0</v>
      </c>
      <c r="N39" s="16">
        <f t="shared" si="9"/>
        <v>0</v>
      </c>
      <c r="O39" s="16">
        <v>0</v>
      </c>
      <c r="P39" s="16">
        <f t="shared" si="10"/>
        <v>0</v>
      </c>
      <c r="Q39" s="33">
        <v>0</v>
      </c>
      <c r="R39" s="34">
        <f t="shared" si="11"/>
        <v>0</v>
      </c>
      <c r="S39" s="35">
        <f t="shared" si="12"/>
        <v>0</v>
      </c>
      <c r="T39" s="36">
        <f t="shared" si="13"/>
        <v>0</v>
      </c>
      <c r="U39" s="4"/>
      <c r="V39" s="4"/>
      <c r="W39" s="4"/>
    </row>
    <row r="40" spans="1:29" ht="20.25">
      <c r="A40" s="14"/>
      <c r="B40" s="13">
        <v>186</v>
      </c>
      <c r="C40" s="13">
        <v>595953188</v>
      </c>
      <c r="D40" s="222" t="s">
        <v>453</v>
      </c>
      <c r="E40" s="287" t="s">
        <v>433</v>
      </c>
      <c r="F40" s="16">
        <v>1</v>
      </c>
      <c r="G40" s="16">
        <v>0</v>
      </c>
      <c r="H40" s="374">
        <v>0</v>
      </c>
      <c r="I40" s="374">
        <v>0</v>
      </c>
      <c r="J40" s="374">
        <v>0</v>
      </c>
      <c r="K40" s="23" t="s">
        <v>175</v>
      </c>
      <c r="L40" s="18">
        <f t="shared" si="7"/>
        <v>1</v>
      </c>
      <c r="M40" s="16">
        <f t="shared" si="8"/>
        <v>0</v>
      </c>
      <c r="N40" s="16">
        <f t="shared" si="9"/>
        <v>0</v>
      </c>
      <c r="O40" s="16">
        <v>0</v>
      </c>
      <c r="P40" s="16">
        <f t="shared" si="10"/>
        <v>1</v>
      </c>
      <c r="Q40" s="33">
        <v>-11.049999999999999</v>
      </c>
      <c r="R40" s="34">
        <f t="shared" si="11"/>
        <v>-10.049999999999999</v>
      </c>
      <c r="S40" s="35">
        <f t="shared" si="12"/>
        <v>1.875</v>
      </c>
      <c r="T40" s="36">
        <f t="shared" si="13"/>
        <v>-11.924999999999999</v>
      </c>
      <c r="U40" s="4"/>
      <c r="V40" s="4"/>
      <c r="W40" s="4"/>
    </row>
    <row r="41" spans="1:29" ht="18.75">
      <c r="A41" s="14">
        <v>1</v>
      </c>
      <c r="B41" s="13">
        <v>182</v>
      </c>
      <c r="C41" s="13">
        <v>828260319</v>
      </c>
      <c r="D41" s="222" t="s">
        <v>422</v>
      </c>
      <c r="E41" s="222" t="s">
        <v>413</v>
      </c>
      <c r="F41" s="16">
        <v>3</v>
      </c>
      <c r="G41" s="16">
        <v>1</v>
      </c>
      <c r="H41" s="374">
        <v>0</v>
      </c>
      <c r="I41" s="374">
        <v>0</v>
      </c>
      <c r="J41" s="374">
        <v>0</v>
      </c>
      <c r="K41" s="45" t="s">
        <v>173</v>
      </c>
      <c r="L41" s="18">
        <f t="shared" si="7"/>
        <v>3.5</v>
      </c>
      <c r="M41" s="16">
        <f t="shared" si="8"/>
        <v>1.2</v>
      </c>
      <c r="N41" s="16">
        <f t="shared" si="9"/>
        <v>0</v>
      </c>
      <c r="O41" s="16">
        <v>0</v>
      </c>
      <c r="P41" s="16">
        <f t="shared" si="10"/>
        <v>4.7</v>
      </c>
      <c r="Q41" s="33">
        <v>-0.15575000000000205</v>
      </c>
      <c r="R41" s="34">
        <f t="shared" si="11"/>
        <v>4.5442499999999981</v>
      </c>
      <c r="S41" s="35">
        <f t="shared" si="12"/>
        <v>9.6875</v>
      </c>
      <c r="T41" s="36">
        <f t="shared" si="13"/>
        <v>-5.1432500000000019</v>
      </c>
      <c r="U41" s="4"/>
      <c r="V41" s="4"/>
      <c r="W41" s="4"/>
    </row>
    <row r="42" spans="1:29" ht="18.75">
      <c r="A42" s="14">
        <v>1</v>
      </c>
      <c r="B42" s="14">
        <v>230</v>
      </c>
      <c r="C42" s="13">
        <v>1076026693</v>
      </c>
      <c r="D42" s="222" t="s">
        <v>449</v>
      </c>
      <c r="F42" s="16">
        <v>3</v>
      </c>
      <c r="G42" s="16">
        <v>1</v>
      </c>
      <c r="H42" s="374">
        <v>0</v>
      </c>
      <c r="I42" s="374">
        <v>0</v>
      </c>
      <c r="J42" s="374">
        <v>0</v>
      </c>
      <c r="K42" s="45" t="s">
        <v>173</v>
      </c>
      <c r="L42" s="18">
        <f t="shared" si="7"/>
        <v>3.5</v>
      </c>
      <c r="M42" s="16">
        <f t="shared" si="8"/>
        <v>1.2</v>
      </c>
      <c r="N42" s="16">
        <f t="shared" si="9"/>
        <v>0</v>
      </c>
      <c r="O42" s="16">
        <v>0</v>
      </c>
      <c r="P42" s="16">
        <f t="shared" si="10"/>
        <v>4.7</v>
      </c>
      <c r="Q42" s="33">
        <v>-0.15625000000000089</v>
      </c>
      <c r="R42" s="34">
        <f t="shared" si="11"/>
        <v>4.5437499999999993</v>
      </c>
      <c r="S42" s="35">
        <f t="shared" si="12"/>
        <v>9.6875</v>
      </c>
      <c r="T42" s="36">
        <f t="shared" si="13"/>
        <v>-5.1437500000000007</v>
      </c>
      <c r="U42" s="4"/>
      <c r="V42" s="4"/>
      <c r="W42" s="4"/>
    </row>
    <row r="43" spans="1:29" ht="18.75">
      <c r="A43" s="14">
        <v>1</v>
      </c>
      <c r="B43" s="13">
        <v>208</v>
      </c>
      <c r="C43" s="13">
        <v>92129464</v>
      </c>
      <c r="D43" s="222" t="s">
        <v>401</v>
      </c>
      <c r="E43" s="334"/>
      <c r="F43" s="16">
        <v>2</v>
      </c>
      <c r="G43" s="16">
        <v>1</v>
      </c>
      <c r="H43" s="374">
        <v>0</v>
      </c>
      <c r="I43" s="374">
        <v>0</v>
      </c>
      <c r="J43" s="374">
        <v>0</v>
      </c>
      <c r="K43" s="45" t="s">
        <v>173</v>
      </c>
      <c r="L43" s="18">
        <f t="shared" si="7"/>
        <v>2</v>
      </c>
      <c r="M43" s="16">
        <f t="shared" si="8"/>
        <v>1.2</v>
      </c>
      <c r="N43" s="16">
        <f t="shared" si="9"/>
        <v>0</v>
      </c>
      <c r="O43" s="16">
        <v>0</v>
      </c>
      <c r="P43" s="16">
        <f t="shared" si="10"/>
        <v>3.2</v>
      </c>
      <c r="Q43" s="33">
        <v>1.2437500000000012</v>
      </c>
      <c r="R43" s="34">
        <f t="shared" si="11"/>
        <v>4.4437500000000014</v>
      </c>
      <c r="S43" s="35">
        <f t="shared" si="12"/>
        <v>9.6875</v>
      </c>
      <c r="T43" s="36">
        <f t="shared" si="13"/>
        <v>-5.2437499999999986</v>
      </c>
      <c r="U43" s="4"/>
      <c r="V43" s="4"/>
      <c r="W43" s="4"/>
    </row>
    <row r="44" spans="1:29" ht="18.75">
      <c r="A44" s="14"/>
      <c r="B44" s="13">
        <v>143</v>
      </c>
      <c r="C44" s="13">
        <v>1963007427</v>
      </c>
      <c r="D44" s="222" t="s">
        <v>367</v>
      </c>
      <c r="E44" s="222" t="s">
        <v>270</v>
      </c>
      <c r="F44" s="16">
        <v>0</v>
      </c>
      <c r="G44" s="16">
        <v>0</v>
      </c>
      <c r="H44" s="374">
        <v>0</v>
      </c>
      <c r="I44" s="374">
        <v>0</v>
      </c>
      <c r="J44" s="374">
        <v>0</v>
      </c>
      <c r="K44" s="57" t="s">
        <v>187</v>
      </c>
      <c r="L44" s="18">
        <f t="shared" si="7"/>
        <v>0</v>
      </c>
      <c r="M44" s="16">
        <f t="shared" si="8"/>
        <v>0</v>
      </c>
      <c r="N44" s="16">
        <f t="shared" si="9"/>
        <v>0</v>
      </c>
      <c r="O44" s="16">
        <v>0</v>
      </c>
      <c r="P44" s="16">
        <f t="shared" si="10"/>
        <v>0</v>
      </c>
      <c r="Q44" s="33">
        <v>3.3374999999999995</v>
      </c>
      <c r="R44" s="34">
        <f t="shared" si="11"/>
        <v>3.3374999999999995</v>
      </c>
      <c r="S44" s="35">
        <f t="shared" si="12"/>
        <v>0</v>
      </c>
      <c r="T44" s="36">
        <f t="shared" si="13"/>
        <v>3.3374999999999995</v>
      </c>
      <c r="U44" s="18"/>
      <c r="V44" s="18"/>
      <c r="W44" s="47"/>
    </row>
    <row r="45" spans="1:29" ht="18.75">
      <c r="A45" s="14">
        <v>1</v>
      </c>
      <c r="B45" s="13">
        <v>225</v>
      </c>
      <c r="C45" s="13">
        <v>1963965829</v>
      </c>
      <c r="D45" s="222" t="s">
        <v>444</v>
      </c>
      <c r="E45" s="222"/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7"/>
        <v>0</v>
      </c>
      <c r="M45" s="16">
        <f t="shared" si="8"/>
        <v>0</v>
      </c>
      <c r="N45" s="16">
        <f t="shared" si="9"/>
        <v>0</v>
      </c>
      <c r="O45" s="16">
        <v>0</v>
      </c>
      <c r="P45" s="16">
        <f t="shared" si="10"/>
        <v>0</v>
      </c>
      <c r="Q45" s="33">
        <v>4.423236940298505</v>
      </c>
      <c r="R45" s="34">
        <f t="shared" si="11"/>
        <v>4.423236940298505</v>
      </c>
      <c r="S45" s="35">
        <f t="shared" si="12"/>
        <v>0</v>
      </c>
      <c r="T45" s="36">
        <f t="shared" si="13"/>
        <v>4.423236940298505</v>
      </c>
      <c r="U45" s="4"/>
      <c r="V45" s="4"/>
      <c r="W45" s="4"/>
    </row>
    <row r="46" spans="1:29" ht="18.75">
      <c r="A46" s="14">
        <v>1</v>
      </c>
      <c r="B46" s="13">
        <v>224</v>
      </c>
      <c r="C46" s="13">
        <v>862562360</v>
      </c>
      <c r="D46" s="222" t="s">
        <v>443</v>
      </c>
      <c r="E46" s="222"/>
      <c r="F46" s="16">
        <v>3</v>
      </c>
      <c r="G46" s="16">
        <v>1</v>
      </c>
      <c r="H46" s="374">
        <v>0</v>
      </c>
      <c r="I46" s="374">
        <v>0</v>
      </c>
      <c r="J46" s="374">
        <v>0</v>
      </c>
      <c r="K46" s="23" t="s">
        <v>175</v>
      </c>
      <c r="L46" s="18">
        <f t="shared" si="7"/>
        <v>3.5</v>
      </c>
      <c r="M46" s="16">
        <f t="shared" si="8"/>
        <v>1.2</v>
      </c>
      <c r="N46" s="16">
        <f t="shared" si="9"/>
        <v>0</v>
      </c>
      <c r="O46" s="16">
        <v>0</v>
      </c>
      <c r="P46" s="16">
        <f t="shared" si="10"/>
        <v>4.7</v>
      </c>
      <c r="Q46" s="33">
        <v>-0.34589552238805865</v>
      </c>
      <c r="R46" s="34">
        <f t="shared" si="11"/>
        <v>4.3541044776119415</v>
      </c>
      <c r="S46" s="35">
        <f t="shared" si="12"/>
        <v>1.875</v>
      </c>
      <c r="T46" s="36">
        <f t="shared" si="13"/>
        <v>2.4791044776119415</v>
      </c>
      <c r="U46" s="4"/>
      <c r="V46" s="4"/>
      <c r="W46" s="4"/>
    </row>
    <row r="47" spans="1:29" ht="18.75">
      <c r="A47" s="14">
        <v>1</v>
      </c>
      <c r="B47" s="13">
        <v>184</v>
      </c>
      <c r="C47" s="13">
        <v>1814130074</v>
      </c>
      <c r="D47" s="222" t="s">
        <v>375</v>
      </c>
      <c r="E47" s="334"/>
      <c r="F47" s="16">
        <v>3</v>
      </c>
      <c r="G47" s="16">
        <v>1</v>
      </c>
      <c r="H47" s="374">
        <v>0</v>
      </c>
      <c r="I47" s="374">
        <v>0</v>
      </c>
      <c r="J47" s="374">
        <v>0</v>
      </c>
      <c r="K47" s="23" t="s">
        <v>175</v>
      </c>
      <c r="L47" s="18">
        <f t="shared" si="7"/>
        <v>3.5</v>
      </c>
      <c r="M47" s="16">
        <f t="shared" si="8"/>
        <v>1.2</v>
      </c>
      <c r="N47" s="16">
        <f t="shared" si="9"/>
        <v>0</v>
      </c>
      <c r="O47" s="16">
        <v>0</v>
      </c>
      <c r="P47" s="16">
        <f t="shared" si="10"/>
        <v>4.7</v>
      </c>
      <c r="Q47" s="33">
        <v>-0.44999999999999751</v>
      </c>
      <c r="R47" s="34">
        <f t="shared" si="11"/>
        <v>4.2500000000000027</v>
      </c>
      <c r="S47" s="35">
        <f t="shared" si="12"/>
        <v>1.875</v>
      </c>
      <c r="T47" s="36">
        <f t="shared" si="13"/>
        <v>2.3750000000000027</v>
      </c>
      <c r="U47" s="4"/>
      <c r="V47" s="4"/>
      <c r="W47" s="4"/>
    </row>
    <row r="48" spans="1:29" ht="18.75">
      <c r="A48" s="14">
        <v>1</v>
      </c>
      <c r="B48" s="13">
        <v>174</v>
      </c>
      <c r="C48" s="13">
        <v>775720958</v>
      </c>
      <c r="D48" s="222" t="s">
        <v>397</v>
      </c>
      <c r="E48" s="222" t="s">
        <v>327</v>
      </c>
      <c r="F48" s="16">
        <v>3</v>
      </c>
      <c r="G48" s="16">
        <v>1</v>
      </c>
      <c r="H48" s="374">
        <v>0</v>
      </c>
      <c r="I48" s="374">
        <v>0</v>
      </c>
      <c r="J48" s="374">
        <v>0</v>
      </c>
      <c r="K48" s="23" t="s">
        <v>175</v>
      </c>
      <c r="L48" s="18">
        <f t="shared" si="7"/>
        <v>3.5</v>
      </c>
      <c r="M48" s="16">
        <f t="shared" si="8"/>
        <v>1.2</v>
      </c>
      <c r="N48" s="16">
        <f t="shared" si="9"/>
        <v>0</v>
      </c>
      <c r="O48" s="16">
        <v>0</v>
      </c>
      <c r="P48" s="16">
        <f t="shared" si="10"/>
        <v>4.7</v>
      </c>
      <c r="Q48" s="33">
        <v>-0.57500000000000906</v>
      </c>
      <c r="R48" s="34">
        <f t="shared" si="11"/>
        <v>4.1249999999999911</v>
      </c>
      <c r="S48" s="35">
        <f t="shared" si="12"/>
        <v>1.875</v>
      </c>
      <c r="T48" s="36">
        <f t="shared" si="13"/>
        <v>2.2499999999999911</v>
      </c>
    </row>
    <row r="49" spans="1:23" ht="18.75">
      <c r="A49" s="14"/>
      <c r="B49" s="14">
        <v>33</v>
      </c>
      <c r="C49" s="13">
        <v>1006436515</v>
      </c>
      <c r="D49" s="222" t="s">
        <v>355</v>
      </c>
      <c r="E49" s="222" t="s">
        <v>79</v>
      </c>
      <c r="F49" s="16">
        <v>0</v>
      </c>
      <c r="G49" s="16">
        <v>0</v>
      </c>
      <c r="H49" s="374">
        <v>0</v>
      </c>
      <c r="I49" s="374">
        <v>0</v>
      </c>
      <c r="J49" s="374">
        <v>0</v>
      </c>
      <c r="K49" s="57" t="s">
        <v>187</v>
      </c>
      <c r="L49" s="18">
        <f t="shared" si="7"/>
        <v>0</v>
      </c>
      <c r="M49" s="16">
        <f t="shared" si="8"/>
        <v>0</v>
      </c>
      <c r="N49" s="16">
        <f t="shared" si="9"/>
        <v>0</v>
      </c>
      <c r="O49" s="16">
        <v>0</v>
      </c>
      <c r="P49" s="16">
        <f t="shared" si="10"/>
        <v>0</v>
      </c>
      <c r="Q49" s="33">
        <v>3.45</v>
      </c>
      <c r="R49" s="34">
        <f t="shared" si="11"/>
        <v>3.45</v>
      </c>
      <c r="S49" s="35">
        <f t="shared" si="12"/>
        <v>0</v>
      </c>
      <c r="T49" s="36">
        <f t="shared" si="13"/>
        <v>3.45</v>
      </c>
      <c r="U49" s="64"/>
      <c r="V49" s="64"/>
    </row>
    <row r="50" spans="1:23" ht="20.25">
      <c r="A50" s="14">
        <v>1</v>
      </c>
      <c r="B50" s="13">
        <v>221</v>
      </c>
      <c r="C50" s="13">
        <v>790956883</v>
      </c>
      <c r="D50" s="222" t="s">
        <v>431</v>
      </c>
      <c r="E50" s="222" t="s">
        <v>428</v>
      </c>
      <c r="F50" s="16">
        <v>3</v>
      </c>
      <c r="G50" s="16">
        <v>1</v>
      </c>
      <c r="H50" s="374">
        <v>0</v>
      </c>
      <c r="I50" s="374">
        <v>0</v>
      </c>
      <c r="J50" s="374">
        <v>0</v>
      </c>
      <c r="K50" s="23" t="s">
        <v>175</v>
      </c>
      <c r="L50" s="18">
        <f t="shared" si="7"/>
        <v>3.5</v>
      </c>
      <c r="M50" s="16">
        <f t="shared" si="8"/>
        <v>1.2</v>
      </c>
      <c r="N50" s="16">
        <f t="shared" si="9"/>
        <v>0</v>
      </c>
      <c r="O50" s="16">
        <v>0</v>
      </c>
      <c r="P50" s="16">
        <f t="shared" si="10"/>
        <v>4.7</v>
      </c>
      <c r="Q50" s="33">
        <v>-0.67499999999999982</v>
      </c>
      <c r="R50" s="34">
        <f t="shared" si="11"/>
        <v>4.0250000000000004</v>
      </c>
      <c r="S50" s="35">
        <f t="shared" si="12"/>
        <v>1.875</v>
      </c>
      <c r="T50" s="36">
        <f t="shared" si="13"/>
        <v>2.1500000000000004</v>
      </c>
    </row>
    <row r="51" spans="1:23" ht="18.75">
      <c r="A51" s="14">
        <v>1</v>
      </c>
      <c r="B51" s="13">
        <v>128</v>
      </c>
      <c r="C51" s="13">
        <v>1214614935</v>
      </c>
      <c r="D51" s="222" t="s">
        <v>365</v>
      </c>
      <c r="E51" s="336" t="s">
        <v>257</v>
      </c>
      <c r="F51" s="16">
        <v>3</v>
      </c>
      <c r="G51" s="16">
        <v>1</v>
      </c>
      <c r="H51" s="374">
        <v>0</v>
      </c>
      <c r="I51" s="374">
        <v>0</v>
      </c>
      <c r="J51" s="374">
        <v>0</v>
      </c>
      <c r="K51" s="23" t="s">
        <v>175</v>
      </c>
      <c r="L51" s="18">
        <f t="shared" si="7"/>
        <v>3.5</v>
      </c>
      <c r="M51" s="16">
        <f t="shared" si="8"/>
        <v>1.2</v>
      </c>
      <c r="N51" s="16">
        <f t="shared" si="9"/>
        <v>0</v>
      </c>
      <c r="O51" s="16">
        <v>0</v>
      </c>
      <c r="P51" s="16">
        <f t="shared" si="10"/>
        <v>4.7</v>
      </c>
      <c r="Q51" s="33">
        <v>-0.70675000000000665</v>
      </c>
      <c r="R51" s="34">
        <f t="shared" si="11"/>
        <v>3.9932499999999935</v>
      </c>
      <c r="S51" s="35">
        <f t="shared" si="12"/>
        <v>1.875</v>
      </c>
      <c r="T51" s="36">
        <f t="shared" si="13"/>
        <v>2.1182499999999935</v>
      </c>
      <c r="U51" s="64"/>
      <c r="V51" s="64"/>
      <c r="W51" s="67"/>
    </row>
    <row r="52" spans="1:23" ht="18.75">
      <c r="A52" s="14">
        <v>1</v>
      </c>
      <c r="B52" s="13">
        <v>185</v>
      </c>
      <c r="C52" s="13">
        <v>30705222</v>
      </c>
      <c r="D52" s="222" t="s">
        <v>376</v>
      </c>
      <c r="E52" s="334"/>
      <c r="F52" s="16">
        <v>3</v>
      </c>
      <c r="G52" s="16">
        <v>1</v>
      </c>
      <c r="H52" s="374">
        <v>0</v>
      </c>
      <c r="I52" s="374">
        <v>0</v>
      </c>
      <c r="J52" s="374">
        <v>0</v>
      </c>
      <c r="K52" s="23" t="s">
        <v>175</v>
      </c>
      <c r="L52" s="18">
        <f t="shared" si="7"/>
        <v>3.5</v>
      </c>
      <c r="M52" s="16">
        <f t="shared" si="8"/>
        <v>1.2</v>
      </c>
      <c r="N52" s="16">
        <f t="shared" si="9"/>
        <v>0</v>
      </c>
      <c r="O52" s="16">
        <v>0</v>
      </c>
      <c r="P52" s="16">
        <f t="shared" si="10"/>
        <v>4.7</v>
      </c>
      <c r="Q52" s="33">
        <v>-0.71875</v>
      </c>
      <c r="R52" s="34">
        <f t="shared" si="11"/>
        <v>3.9812500000000002</v>
      </c>
      <c r="S52" s="35">
        <f t="shared" si="12"/>
        <v>1.875</v>
      </c>
      <c r="T52" s="36">
        <f t="shared" si="13"/>
        <v>2.1062500000000002</v>
      </c>
    </row>
    <row r="53" spans="1:23" ht="18.75">
      <c r="A53" s="14">
        <v>1</v>
      </c>
      <c r="B53" s="13">
        <v>226</v>
      </c>
      <c r="C53" s="13">
        <v>1238792963</v>
      </c>
      <c r="D53" s="222" t="s">
        <v>445</v>
      </c>
      <c r="E53" s="222"/>
      <c r="F53" s="16">
        <v>2</v>
      </c>
      <c r="G53" s="16">
        <v>1</v>
      </c>
      <c r="H53" s="374">
        <v>0</v>
      </c>
      <c r="I53" s="374">
        <v>0</v>
      </c>
      <c r="J53" s="374">
        <v>0</v>
      </c>
      <c r="K53" s="23" t="s">
        <v>175</v>
      </c>
      <c r="L53" s="18">
        <f t="shared" si="7"/>
        <v>2</v>
      </c>
      <c r="M53" s="16">
        <f t="shared" si="8"/>
        <v>1.2</v>
      </c>
      <c r="N53" s="16">
        <f t="shared" si="9"/>
        <v>0</v>
      </c>
      <c r="O53" s="16">
        <v>0</v>
      </c>
      <c r="P53" s="16">
        <f t="shared" si="10"/>
        <v>3.2</v>
      </c>
      <c r="Q53" s="33">
        <v>0.75000000000000222</v>
      </c>
      <c r="R53" s="34">
        <f t="shared" si="11"/>
        <v>3.9500000000000024</v>
      </c>
      <c r="S53" s="35">
        <f t="shared" si="12"/>
        <v>1.875</v>
      </c>
      <c r="T53" s="36">
        <f t="shared" si="13"/>
        <v>2.0750000000000024</v>
      </c>
    </row>
    <row r="54" spans="1:23" ht="18.75">
      <c r="A54" s="14">
        <v>1</v>
      </c>
      <c r="B54" s="14">
        <v>92</v>
      </c>
      <c r="C54" s="13">
        <v>1367873925</v>
      </c>
      <c r="D54" s="222" t="s">
        <v>398</v>
      </c>
      <c r="E54" s="222" t="s">
        <v>191</v>
      </c>
      <c r="F54" s="16">
        <v>3</v>
      </c>
      <c r="G54" s="16">
        <v>1</v>
      </c>
      <c r="H54" s="374">
        <v>0</v>
      </c>
      <c r="I54" s="374">
        <v>0</v>
      </c>
      <c r="J54" s="374">
        <v>0</v>
      </c>
      <c r="K54" s="23" t="s">
        <v>175</v>
      </c>
      <c r="L54" s="18">
        <f t="shared" si="7"/>
        <v>3.5</v>
      </c>
      <c r="M54" s="16">
        <f t="shared" si="8"/>
        <v>1.2</v>
      </c>
      <c r="N54" s="16">
        <f t="shared" si="9"/>
        <v>0</v>
      </c>
      <c r="O54" s="16">
        <v>0</v>
      </c>
      <c r="P54" s="16">
        <f t="shared" si="10"/>
        <v>4.7</v>
      </c>
      <c r="Q54" s="33">
        <v>-0.7624999999999984</v>
      </c>
      <c r="R54" s="34">
        <f t="shared" si="11"/>
        <v>3.9375000000000018</v>
      </c>
      <c r="S54" s="35">
        <f t="shared" si="12"/>
        <v>1.875</v>
      </c>
      <c r="T54" s="36">
        <f t="shared" si="13"/>
        <v>2.0625000000000018</v>
      </c>
      <c r="U54" s="64"/>
      <c r="V54" s="64"/>
      <c r="W54" s="67"/>
    </row>
    <row r="55" spans="1:23" ht="18.75">
      <c r="A55" s="14">
        <v>1</v>
      </c>
      <c r="B55" s="13">
        <v>215</v>
      </c>
      <c r="C55" s="13">
        <v>289805855</v>
      </c>
      <c r="D55" s="222" t="s">
        <v>417</v>
      </c>
      <c r="E55" s="2"/>
      <c r="F55" s="16">
        <v>3</v>
      </c>
      <c r="G55" s="16">
        <v>1</v>
      </c>
      <c r="H55" s="374">
        <v>0</v>
      </c>
      <c r="I55" s="374">
        <v>0</v>
      </c>
      <c r="J55" s="374">
        <v>0</v>
      </c>
      <c r="K55" s="23" t="s">
        <v>175</v>
      </c>
      <c r="L55" s="18">
        <f t="shared" si="7"/>
        <v>3.5</v>
      </c>
      <c r="M55" s="16">
        <f t="shared" si="8"/>
        <v>1.2</v>
      </c>
      <c r="N55" s="16">
        <f t="shared" si="9"/>
        <v>0</v>
      </c>
      <c r="O55" s="16">
        <v>0</v>
      </c>
      <c r="P55" s="16">
        <f t="shared" si="10"/>
        <v>4.7</v>
      </c>
      <c r="Q55" s="33">
        <v>-0.80575000000000685</v>
      </c>
      <c r="R55" s="34">
        <f t="shared" si="11"/>
        <v>3.8942499999999933</v>
      </c>
      <c r="S55" s="35">
        <f t="shared" si="12"/>
        <v>1.875</v>
      </c>
      <c r="T55" s="36">
        <f t="shared" si="13"/>
        <v>2.0192499999999933</v>
      </c>
    </row>
    <row r="56" spans="1:23" ht="18.75">
      <c r="A56" s="14">
        <v>1</v>
      </c>
      <c r="B56" s="13">
        <v>205</v>
      </c>
      <c r="C56" s="13">
        <v>141303545</v>
      </c>
      <c r="D56" s="222" t="s">
        <v>395</v>
      </c>
      <c r="E56" s="334"/>
      <c r="F56" s="16">
        <v>3</v>
      </c>
      <c r="G56" s="16">
        <v>1</v>
      </c>
      <c r="H56" s="374">
        <v>0</v>
      </c>
      <c r="I56" s="374">
        <v>0</v>
      </c>
      <c r="J56" s="374">
        <v>0</v>
      </c>
      <c r="K56" s="23" t="s">
        <v>175</v>
      </c>
      <c r="L56" s="18">
        <f t="shared" si="7"/>
        <v>3.5</v>
      </c>
      <c r="M56" s="16">
        <f t="shared" si="8"/>
        <v>1.2</v>
      </c>
      <c r="N56" s="16">
        <f t="shared" si="9"/>
        <v>0</v>
      </c>
      <c r="O56" s="16">
        <v>0</v>
      </c>
      <c r="P56" s="16">
        <f t="shared" si="10"/>
        <v>4.7</v>
      </c>
      <c r="Q56" s="33">
        <v>-0.89375000000000426</v>
      </c>
      <c r="R56" s="34">
        <f t="shared" si="11"/>
        <v>3.8062499999999959</v>
      </c>
      <c r="S56" s="35">
        <f t="shared" si="12"/>
        <v>1.875</v>
      </c>
      <c r="T56" s="36">
        <f t="shared" si="13"/>
        <v>1.9312499999999959</v>
      </c>
    </row>
    <row r="57" spans="1:23" ht="18.75">
      <c r="A57" s="14"/>
      <c r="B57" s="13">
        <v>190</v>
      </c>
      <c r="C57" s="13">
        <v>684634207</v>
      </c>
      <c r="D57" s="222" t="s">
        <v>381</v>
      </c>
      <c r="E57" s="222"/>
      <c r="F57" s="16">
        <v>1</v>
      </c>
      <c r="G57" s="16">
        <v>0</v>
      </c>
      <c r="H57" s="374">
        <v>0</v>
      </c>
      <c r="I57" s="374">
        <v>0</v>
      </c>
      <c r="J57" s="374">
        <v>0</v>
      </c>
      <c r="K57" s="23" t="s">
        <v>175</v>
      </c>
      <c r="L57" s="18">
        <f t="shared" si="7"/>
        <v>1</v>
      </c>
      <c r="M57" s="16">
        <f t="shared" si="8"/>
        <v>0</v>
      </c>
      <c r="N57" s="16">
        <f t="shared" si="9"/>
        <v>0</v>
      </c>
      <c r="O57" s="16">
        <v>0</v>
      </c>
      <c r="P57" s="16">
        <f t="shared" si="10"/>
        <v>1</v>
      </c>
      <c r="Q57" s="33">
        <v>3.1675</v>
      </c>
      <c r="R57" s="34">
        <f t="shared" si="11"/>
        <v>4.1675000000000004</v>
      </c>
      <c r="S57" s="35">
        <f t="shared" si="12"/>
        <v>1.875</v>
      </c>
      <c r="T57" s="36">
        <f t="shared" si="13"/>
        <v>2.2925000000000004</v>
      </c>
    </row>
    <row r="58" spans="1:23" ht="18.75">
      <c r="A58" s="14"/>
      <c r="B58" s="14">
        <v>5</v>
      </c>
      <c r="C58" s="13">
        <v>1044399218</v>
      </c>
      <c r="D58" s="222" t="s">
        <v>352</v>
      </c>
      <c r="E58" s="222" t="s">
        <v>39</v>
      </c>
      <c r="F58" s="16">
        <v>0</v>
      </c>
      <c r="G58" s="16">
        <v>0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7"/>
        <v>0</v>
      </c>
      <c r="M58" s="16">
        <f t="shared" si="8"/>
        <v>0</v>
      </c>
      <c r="N58" s="16">
        <f t="shared" si="9"/>
        <v>0</v>
      </c>
      <c r="O58" s="16">
        <v>0</v>
      </c>
      <c r="P58" s="16">
        <f t="shared" si="10"/>
        <v>0</v>
      </c>
      <c r="Q58" s="33">
        <v>0.22499999999999343</v>
      </c>
      <c r="R58" s="34">
        <f t="shared" si="11"/>
        <v>0.22499999999999343</v>
      </c>
      <c r="S58" s="35">
        <f t="shared" si="12"/>
        <v>0</v>
      </c>
      <c r="T58" s="36">
        <f t="shared" si="13"/>
        <v>0.22499999999999343</v>
      </c>
      <c r="U58" s="64"/>
      <c r="V58" s="64"/>
      <c r="W58" s="64"/>
    </row>
    <row r="59" spans="1:23" ht="18.75">
      <c r="A59" s="14"/>
      <c r="B59" s="14">
        <v>43</v>
      </c>
      <c r="C59" s="13">
        <v>1853818182</v>
      </c>
      <c r="D59" s="223" t="s">
        <v>356</v>
      </c>
      <c r="E59" s="222" t="s">
        <v>89</v>
      </c>
      <c r="F59" s="16">
        <v>0</v>
      </c>
      <c r="G59" s="16">
        <v>0</v>
      </c>
      <c r="H59" s="374">
        <v>0</v>
      </c>
      <c r="I59" s="374">
        <v>0</v>
      </c>
      <c r="J59" s="374">
        <v>0</v>
      </c>
      <c r="K59" s="57" t="s">
        <v>187</v>
      </c>
      <c r="L59" s="18">
        <f t="shared" si="7"/>
        <v>0</v>
      </c>
      <c r="M59" s="16">
        <f t="shared" si="8"/>
        <v>0</v>
      </c>
      <c r="N59" s="16">
        <f t="shared" si="9"/>
        <v>0</v>
      </c>
      <c r="O59" s="16">
        <v>0</v>
      </c>
      <c r="P59" s="16">
        <f t="shared" si="10"/>
        <v>0</v>
      </c>
      <c r="Q59" s="33">
        <v>0</v>
      </c>
      <c r="R59" s="34">
        <f t="shared" si="11"/>
        <v>0</v>
      </c>
      <c r="S59" s="35">
        <f t="shared" si="12"/>
        <v>0</v>
      </c>
      <c r="T59" s="36">
        <f t="shared" si="13"/>
        <v>0</v>
      </c>
      <c r="U59" s="64"/>
      <c r="V59" s="64"/>
    </row>
    <row r="60" spans="1:23" ht="18.75">
      <c r="A60" s="14">
        <v>1</v>
      </c>
      <c r="B60" s="13">
        <v>200</v>
      </c>
      <c r="C60" s="13">
        <v>967589156</v>
      </c>
      <c r="D60" s="222" t="s">
        <v>390</v>
      </c>
      <c r="E60" s="334"/>
      <c r="F60" s="16">
        <v>3</v>
      </c>
      <c r="G60" s="16">
        <v>1</v>
      </c>
      <c r="H60" s="374">
        <v>0</v>
      </c>
      <c r="I60" s="374">
        <v>0</v>
      </c>
      <c r="J60" s="374">
        <v>0</v>
      </c>
      <c r="K60" s="23" t="s">
        <v>175</v>
      </c>
      <c r="L60" s="18">
        <f t="shared" si="7"/>
        <v>3.5</v>
      </c>
      <c r="M60" s="16">
        <f t="shared" si="8"/>
        <v>1.2</v>
      </c>
      <c r="N60" s="16">
        <f t="shared" si="9"/>
        <v>0</v>
      </c>
      <c r="O60" s="16">
        <v>0</v>
      </c>
      <c r="P60" s="16">
        <f t="shared" si="10"/>
        <v>4.7</v>
      </c>
      <c r="Q60" s="33">
        <v>-0.99374999999999858</v>
      </c>
      <c r="R60" s="34">
        <f t="shared" si="11"/>
        <v>3.7062500000000016</v>
      </c>
      <c r="S60" s="35">
        <f t="shared" si="12"/>
        <v>1.875</v>
      </c>
      <c r="T60" s="36">
        <f t="shared" si="13"/>
        <v>1.8312500000000016</v>
      </c>
    </row>
    <row r="61" spans="1:23" ht="18.75">
      <c r="A61" s="14">
        <v>1</v>
      </c>
      <c r="B61" s="13">
        <v>236</v>
      </c>
      <c r="C61" s="13">
        <v>1968448898</v>
      </c>
      <c r="D61" s="222" t="s">
        <v>458</v>
      </c>
      <c r="F61" s="16">
        <v>3</v>
      </c>
      <c r="G61" s="16">
        <v>1</v>
      </c>
      <c r="H61" s="374">
        <v>0</v>
      </c>
      <c r="I61" s="374">
        <v>0</v>
      </c>
      <c r="J61" s="374">
        <v>0</v>
      </c>
      <c r="K61" s="23" t="s">
        <v>175</v>
      </c>
      <c r="L61" s="18">
        <f t="shared" si="7"/>
        <v>3.5</v>
      </c>
      <c r="M61" s="16">
        <f t="shared" si="8"/>
        <v>1.2</v>
      </c>
      <c r="N61" s="16">
        <f t="shared" si="9"/>
        <v>0</v>
      </c>
      <c r="O61" s="16">
        <v>0</v>
      </c>
      <c r="P61" s="16">
        <f t="shared" si="10"/>
        <v>4.7</v>
      </c>
      <c r="Q61" s="33">
        <v>-1.0249999999999995</v>
      </c>
      <c r="R61" s="34">
        <f t="shared" si="11"/>
        <v>3.6750000000000007</v>
      </c>
      <c r="S61" s="35">
        <f t="shared" si="12"/>
        <v>1.875</v>
      </c>
      <c r="T61" s="36">
        <f t="shared" si="13"/>
        <v>1.8000000000000007</v>
      </c>
    </row>
    <row r="62" spans="1:23" ht="18.75">
      <c r="A62" s="14">
        <v>1</v>
      </c>
      <c r="B62" s="13">
        <v>193</v>
      </c>
      <c r="C62" s="13">
        <v>2125731287</v>
      </c>
      <c r="D62" s="222" t="s">
        <v>384</v>
      </c>
      <c r="E62" s="334"/>
      <c r="F62" s="16">
        <v>3</v>
      </c>
      <c r="G62" s="16">
        <v>1</v>
      </c>
      <c r="H62" s="374">
        <v>0</v>
      </c>
      <c r="I62" s="374">
        <v>0</v>
      </c>
      <c r="J62" s="374">
        <v>0</v>
      </c>
      <c r="K62" s="23" t="s">
        <v>175</v>
      </c>
      <c r="L62" s="18">
        <f t="shared" si="7"/>
        <v>3.5</v>
      </c>
      <c r="M62" s="16">
        <f t="shared" si="8"/>
        <v>1.2</v>
      </c>
      <c r="N62" s="16">
        <f t="shared" si="9"/>
        <v>0</v>
      </c>
      <c r="O62" s="16">
        <v>0</v>
      </c>
      <c r="P62" s="16">
        <f t="shared" si="10"/>
        <v>4.7</v>
      </c>
      <c r="Q62" s="33">
        <v>-1.106250000000002</v>
      </c>
      <c r="R62" s="34">
        <f t="shared" si="11"/>
        <v>3.5937499999999982</v>
      </c>
      <c r="S62" s="35">
        <f t="shared" si="12"/>
        <v>1.875</v>
      </c>
      <c r="T62" s="36">
        <f t="shared" si="13"/>
        <v>1.7187499999999982</v>
      </c>
    </row>
    <row r="63" spans="1:23" ht="18.75">
      <c r="A63" s="14">
        <v>1</v>
      </c>
      <c r="B63" s="13">
        <v>178</v>
      </c>
      <c r="C63" s="13">
        <v>1059185275</v>
      </c>
      <c r="D63" s="222" t="s">
        <v>372</v>
      </c>
      <c r="E63" s="334"/>
      <c r="F63" s="16">
        <v>3</v>
      </c>
      <c r="G63" s="16">
        <v>1</v>
      </c>
      <c r="H63" s="374">
        <v>0</v>
      </c>
      <c r="I63" s="374">
        <v>0</v>
      </c>
      <c r="J63" s="374">
        <v>0</v>
      </c>
      <c r="K63" s="23" t="s">
        <v>175</v>
      </c>
      <c r="L63" s="18">
        <f t="shared" si="7"/>
        <v>3.5</v>
      </c>
      <c r="M63" s="16">
        <f t="shared" si="8"/>
        <v>1.2</v>
      </c>
      <c r="N63" s="16">
        <f t="shared" si="9"/>
        <v>0</v>
      </c>
      <c r="O63" s="16">
        <v>0</v>
      </c>
      <c r="P63" s="16">
        <f t="shared" si="10"/>
        <v>4.7</v>
      </c>
      <c r="Q63" s="33">
        <v>-1.3062500000000057</v>
      </c>
      <c r="R63" s="34">
        <f t="shared" si="11"/>
        <v>3.3937499999999945</v>
      </c>
      <c r="S63" s="35">
        <f t="shared" si="12"/>
        <v>1.875</v>
      </c>
      <c r="T63" s="36">
        <f t="shared" si="13"/>
        <v>1.5187499999999945</v>
      </c>
    </row>
    <row r="64" spans="1:23" ht="18.75">
      <c r="A64" s="14">
        <v>1</v>
      </c>
      <c r="B64" s="13">
        <v>187</v>
      </c>
      <c r="C64" s="13">
        <v>1241038267</v>
      </c>
      <c r="D64" s="222" t="s">
        <v>378</v>
      </c>
      <c r="E64" s="334"/>
      <c r="F64" s="16">
        <v>0</v>
      </c>
      <c r="G64" s="16">
        <v>1</v>
      </c>
      <c r="H64" s="374">
        <v>0</v>
      </c>
      <c r="I64" s="374">
        <v>0</v>
      </c>
      <c r="J64" s="374">
        <v>0</v>
      </c>
      <c r="K64" s="57" t="s">
        <v>187</v>
      </c>
      <c r="L64" s="18">
        <f t="shared" si="7"/>
        <v>0</v>
      </c>
      <c r="M64" s="16">
        <f t="shared" si="8"/>
        <v>1.2</v>
      </c>
      <c r="N64" s="16">
        <f t="shared" si="9"/>
        <v>0</v>
      </c>
      <c r="O64" s="16">
        <v>0</v>
      </c>
      <c r="P64" s="16">
        <f t="shared" si="10"/>
        <v>1.2</v>
      </c>
      <c r="Q64" s="33">
        <v>2.0937499999999942</v>
      </c>
      <c r="R64" s="34">
        <f t="shared" si="11"/>
        <v>3.293749999999994</v>
      </c>
      <c r="S64" s="35">
        <f t="shared" si="12"/>
        <v>0</v>
      </c>
      <c r="T64" s="36">
        <f t="shared" si="13"/>
        <v>3.293749999999994</v>
      </c>
    </row>
    <row r="65" spans="1:23" ht="18.75">
      <c r="A65" s="14"/>
      <c r="B65" s="13">
        <v>197</v>
      </c>
      <c r="C65" s="13">
        <v>2012003193</v>
      </c>
      <c r="D65" s="222" t="s">
        <v>388</v>
      </c>
      <c r="E65" s="334"/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7"/>
        <v>0</v>
      </c>
      <c r="M65" s="16">
        <f t="shared" si="8"/>
        <v>0</v>
      </c>
      <c r="N65" s="16">
        <f t="shared" si="9"/>
        <v>0</v>
      </c>
      <c r="O65" s="16">
        <v>0</v>
      </c>
      <c r="P65" s="16">
        <f t="shared" si="10"/>
        <v>0</v>
      </c>
      <c r="Q65" s="33">
        <v>3.5999999999999979</v>
      </c>
      <c r="R65" s="34">
        <f t="shared" si="11"/>
        <v>3.5999999999999979</v>
      </c>
      <c r="S65" s="35">
        <f t="shared" si="12"/>
        <v>0</v>
      </c>
      <c r="T65" s="36">
        <f t="shared" si="13"/>
        <v>3.5999999999999979</v>
      </c>
    </row>
    <row r="66" spans="1:23" ht="18.75">
      <c r="A66" s="14">
        <v>1</v>
      </c>
      <c r="B66" s="13">
        <v>110</v>
      </c>
      <c r="C66" s="13">
        <v>1968703358</v>
      </c>
      <c r="D66" s="222" t="s">
        <v>361</v>
      </c>
      <c r="E66" s="222" t="s">
        <v>239</v>
      </c>
      <c r="F66" s="16">
        <v>1</v>
      </c>
      <c r="G66" s="16">
        <v>0</v>
      </c>
      <c r="H66" s="374">
        <v>0</v>
      </c>
      <c r="I66" s="374">
        <v>0</v>
      </c>
      <c r="J66" s="374">
        <v>0</v>
      </c>
      <c r="K66" s="23" t="s">
        <v>175</v>
      </c>
      <c r="L66" s="18">
        <f t="shared" si="7"/>
        <v>1</v>
      </c>
      <c r="M66" s="16">
        <f t="shared" si="8"/>
        <v>0</v>
      </c>
      <c r="N66" s="16">
        <f t="shared" si="9"/>
        <v>0</v>
      </c>
      <c r="O66" s="16">
        <v>0</v>
      </c>
      <c r="P66" s="16">
        <f t="shared" si="10"/>
        <v>1</v>
      </c>
      <c r="Q66" s="33">
        <v>1.8124999999999969</v>
      </c>
      <c r="R66" s="34">
        <f t="shared" si="11"/>
        <v>2.8124999999999969</v>
      </c>
      <c r="S66" s="35">
        <f t="shared" si="12"/>
        <v>1.875</v>
      </c>
      <c r="T66" s="36">
        <f t="shared" si="13"/>
        <v>0.93749999999999689</v>
      </c>
      <c r="U66" s="64"/>
      <c r="V66" s="64"/>
      <c r="W66" s="87"/>
    </row>
    <row r="67" spans="1:23" ht="18.75">
      <c r="A67" s="14"/>
      <c r="B67" s="13">
        <v>130</v>
      </c>
      <c r="C67" s="13">
        <v>1957463045</v>
      </c>
      <c r="D67" s="222" t="s">
        <v>409</v>
      </c>
      <c r="E67" s="222" t="s">
        <v>238</v>
      </c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7"/>
        <v>0</v>
      </c>
      <c r="M67" s="16">
        <f t="shared" si="8"/>
        <v>0</v>
      </c>
      <c r="N67" s="16">
        <f t="shared" si="9"/>
        <v>0</v>
      </c>
      <c r="O67" s="16">
        <v>0</v>
      </c>
      <c r="P67" s="16">
        <f t="shared" si="10"/>
        <v>0</v>
      </c>
      <c r="Q67" s="33">
        <v>5.8500000000000023</v>
      </c>
      <c r="R67" s="34">
        <f t="shared" si="11"/>
        <v>5.8500000000000023</v>
      </c>
      <c r="S67" s="35">
        <f t="shared" si="12"/>
        <v>0</v>
      </c>
      <c r="T67" s="36">
        <f t="shared" si="13"/>
        <v>5.8500000000000023</v>
      </c>
      <c r="U67" s="64"/>
      <c r="V67" s="64"/>
      <c r="W67" s="67"/>
    </row>
    <row r="68" spans="1:23" ht="18.75">
      <c r="A68" s="14"/>
      <c r="B68" s="14">
        <v>53</v>
      </c>
      <c r="C68" s="13">
        <v>500959924</v>
      </c>
      <c r="D68" s="222" t="s">
        <v>359</v>
      </c>
      <c r="E68" s="224" t="s">
        <v>99</v>
      </c>
      <c r="F68" s="16">
        <v>0</v>
      </c>
      <c r="G68" s="16">
        <v>0</v>
      </c>
      <c r="H68" s="374">
        <v>0</v>
      </c>
      <c r="I68" s="374">
        <v>0</v>
      </c>
      <c r="J68" s="374">
        <v>0</v>
      </c>
      <c r="K68" s="57" t="s">
        <v>187</v>
      </c>
      <c r="L68" s="18">
        <f t="shared" si="7"/>
        <v>0</v>
      </c>
      <c r="M68" s="16">
        <f t="shared" si="8"/>
        <v>0</v>
      </c>
      <c r="N68" s="16">
        <f t="shared" si="9"/>
        <v>0</v>
      </c>
      <c r="O68" s="16">
        <v>0</v>
      </c>
      <c r="P68" s="16">
        <f t="shared" si="10"/>
        <v>0</v>
      </c>
      <c r="Q68" s="33">
        <v>0</v>
      </c>
      <c r="R68" s="34">
        <f t="shared" si="11"/>
        <v>0</v>
      </c>
      <c r="S68" s="35">
        <f t="shared" si="12"/>
        <v>0</v>
      </c>
      <c r="T68" s="36">
        <f t="shared" si="13"/>
        <v>0</v>
      </c>
      <c r="U68" s="64"/>
      <c r="V68" s="64"/>
      <c r="W68" s="64"/>
    </row>
    <row r="69" spans="1:23" ht="18.75">
      <c r="A69" s="14">
        <v>1</v>
      </c>
      <c r="B69" s="13">
        <v>172</v>
      </c>
      <c r="C69" s="13">
        <v>724061220</v>
      </c>
      <c r="D69" s="222" t="s">
        <v>371</v>
      </c>
      <c r="E69" s="222" t="s">
        <v>330</v>
      </c>
      <c r="F69" s="16">
        <v>3</v>
      </c>
      <c r="G69" s="16">
        <v>0</v>
      </c>
      <c r="H69" s="374">
        <v>0</v>
      </c>
      <c r="I69" s="374">
        <v>0</v>
      </c>
      <c r="J69" s="374">
        <v>0</v>
      </c>
      <c r="K69" s="23" t="s">
        <v>175</v>
      </c>
      <c r="L69" s="18">
        <f t="shared" ref="L69:L103" si="14">F69+IF(F69&gt;2,(F69-2)*0.5,0)</f>
        <v>3.5</v>
      </c>
      <c r="M69" s="16">
        <f t="shared" si="8"/>
        <v>0</v>
      </c>
      <c r="N69" s="16">
        <f t="shared" ref="N69:N103" si="15">SUM(H69:J69)*$Y$18</f>
        <v>0</v>
      </c>
      <c r="O69" s="16">
        <v>0</v>
      </c>
      <c r="P69" s="16">
        <f t="shared" ref="P69:P100" si="16">SUM(M69+L69+O69+N69)</f>
        <v>3.5</v>
      </c>
      <c r="Q69" s="33">
        <v>-1.0249999999999986</v>
      </c>
      <c r="R69" s="34">
        <f t="shared" ref="R69:R100" si="17">P69+Q69</f>
        <v>2.4750000000000014</v>
      </c>
      <c r="S69" s="35">
        <f t="shared" ref="S69:S103" si="18">VLOOKUP(K69,$X$3:$Y$10,2,FALSE)</f>
        <v>1.875</v>
      </c>
      <c r="T69" s="36">
        <f t="shared" ref="T69:T100" si="19">R69-S69</f>
        <v>0.60000000000000142</v>
      </c>
    </row>
    <row r="70" spans="1:23" ht="18.75">
      <c r="A70" s="14">
        <v>1</v>
      </c>
      <c r="B70" s="14">
        <v>1</v>
      </c>
      <c r="C70" s="13">
        <v>1782151946</v>
      </c>
      <c r="D70" s="222" t="s">
        <v>351</v>
      </c>
      <c r="E70" s="222" t="s">
        <v>26</v>
      </c>
      <c r="F70" s="16">
        <v>2</v>
      </c>
      <c r="G70" s="16">
        <v>0</v>
      </c>
      <c r="H70" s="374">
        <v>0</v>
      </c>
      <c r="I70" s="374">
        <v>0</v>
      </c>
      <c r="J70" s="374">
        <v>0</v>
      </c>
      <c r="K70" s="23" t="s">
        <v>175</v>
      </c>
      <c r="L70" s="18">
        <f t="shared" si="14"/>
        <v>2</v>
      </c>
      <c r="M70" s="16">
        <f t="shared" si="8"/>
        <v>0</v>
      </c>
      <c r="N70" s="16">
        <f t="shared" si="15"/>
        <v>0</v>
      </c>
      <c r="O70" s="16">
        <v>0</v>
      </c>
      <c r="P70" s="16">
        <f t="shared" si="16"/>
        <v>2</v>
      </c>
      <c r="Q70" s="33">
        <v>0</v>
      </c>
      <c r="R70" s="34">
        <f t="shared" si="17"/>
        <v>2</v>
      </c>
      <c r="S70" s="35">
        <f t="shared" si="18"/>
        <v>1.875</v>
      </c>
      <c r="T70" s="36">
        <f t="shared" si="19"/>
        <v>0.125</v>
      </c>
      <c r="U70" s="64"/>
      <c r="V70" s="64"/>
      <c r="W70" s="64"/>
    </row>
    <row r="71" spans="1:23" ht="20.25">
      <c r="A71" s="14">
        <v>1</v>
      </c>
      <c r="B71" s="14">
        <v>49</v>
      </c>
      <c r="C71" s="13">
        <v>311361673</v>
      </c>
      <c r="D71" s="223" t="s">
        <v>442</v>
      </c>
      <c r="E71" s="336" t="s">
        <v>95</v>
      </c>
      <c r="F71" s="16">
        <v>3</v>
      </c>
      <c r="G71" s="16">
        <v>1</v>
      </c>
      <c r="H71" s="374">
        <v>0</v>
      </c>
      <c r="I71" s="374">
        <v>0</v>
      </c>
      <c r="J71" s="374">
        <v>0</v>
      </c>
      <c r="K71" s="23" t="s">
        <v>175</v>
      </c>
      <c r="L71" s="18">
        <f t="shared" si="14"/>
        <v>3.5</v>
      </c>
      <c r="M71" s="16">
        <f>IF(G71&gt;0,1,0)*$Y$14</f>
        <v>1.2</v>
      </c>
      <c r="N71" s="16">
        <f t="shared" si="15"/>
        <v>0</v>
      </c>
      <c r="O71" s="16">
        <v>0</v>
      </c>
      <c r="P71" s="16">
        <f t="shared" si="16"/>
        <v>4.7</v>
      </c>
      <c r="Q71" s="33">
        <v>-2.7312499999999993</v>
      </c>
      <c r="R71" s="34">
        <f t="shared" si="17"/>
        <v>1.9687500000000009</v>
      </c>
      <c r="S71" s="35">
        <f t="shared" si="18"/>
        <v>1.875</v>
      </c>
      <c r="T71" s="36">
        <f t="shared" si="19"/>
        <v>9.3750000000000888E-2</v>
      </c>
      <c r="U71" s="64"/>
      <c r="V71" s="64"/>
      <c r="W71" s="64"/>
    </row>
    <row r="72" spans="1:23" ht="18.75">
      <c r="A72" s="14"/>
      <c r="B72" s="13">
        <v>201</v>
      </c>
      <c r="C72" s="13">
        <v>251334814</v>
      </c>
      <c r="D72" s="222" t="s">
        <v>391</v>
      </c>
      <c r="E72" s="334"/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4"/>
        <v>0</v>
      </c>
      <c r="M72" s="16">
        <f t="shared" ref="M72:M103" si="20">G72*$Y$14</f>
        <v>0</v>
      </c>
      <c r="N72" s="16">
        <f t="shared" si="15"/>
        <v>0</v>
      </c>
      <c r="O72" s="16">
        <v>0</v>
      </c>
      <c r="P72" s="16">
        <f t="shared" si="16"/>
        <v>0</v>
      </c>
      <c r="Q72" s="33">
        <v>5.5</v>
      </c>
      <c r="R72" s="34">
        <f t="shared" si="17"/>
        <v>5.5</v>
      </c>
      <c r="S72" s="35">
        <f t="shared" si="18"/>
        <v>0</v>
      </c>
      <c r="T72" s="36">
        <f t="shared" si="19"/>
        <v>5.5</v>
      </c>
    </row>
    <row r="73" spans="1:23" ht="18.75">
      <c r="A73" s="14">
        <v>1</v>
      </c>
      <c r="B73" s="13">
        <v>222</v>
      </c>
      <c r="C73" s="13">
        <v>1945277617</v>
      </c>
      <c r="D73" s="222" t="s">
        <v>432</v>
      </c>
      <c r="E73" s="222"/>
      <c r="F73" s="16">
        <v>2</v>
      </c>
      <c r="G73" s="16">
        <v>1</v>
      </c>
      <c r="H73" s="374">
        <v>0</v>
      </c>
      <c r="I73" s="374">
        <v>0</v>
      </c>
      <c r="J73" s="374">
        <v>0</v>
      </c>
      <c r="K73" s="23" t="s">
        <v>175</v>
      </c>
      <c r="L73" s="18">
        <f t="shared" si="14"/>
        <v>2</v>
      </c>
      <c r="M73" s="16">
        <f t="shared" si="20"/>
        <v>1.2</v>
      </c>
      <c r="N73" s="16">
        <f t="shared" si="15"/>
        <v>0</v>
      </c>
      <c r="O73" s="16">
        <v>0</v>
      </c>
      <c r="P73" s="16">
        <f t="shared" si="16"/>
        <v>3.2</v>
      </c>
      <c r="Q73" s="33">
        <v>-1.299772350230425</v>
      </c>
      <c r="R73" s="34">
        <f t="shared" si="17"/>
        <v>1.9002276497695751</v>
      </c>
      <c r="S73" s="35">
        <f t="shared" si="18"/>
        <v>1.875</v>
      </c>
      <c r="T73" s="36">
        <f t="shared" si="19"/>
        <v>2.5227649769575144E-2</v>
      </c>
    </row>
    <row r="74" spans="1:23" ht="18.75">
      <c r="A74" s="14">
        <v>1</v>
      </c>
      <c r="B74" s="13">
        <v>216</v>
      </c>
      <c r="C74" s="13">
        <v>395700385</v>
      </c>
      <c r="D74" s="222" t="s">
        <v>419</v>
      </c>
      <c r="E74" s="2"/>
      <c r="F74" s="16">
        <v>0</v>
      </c>
      <c r="G74" s="16">
        <v>1</v>
      </c>
      <c r="H74" s="374">
        <v>0</v>
      </c>
      <c r="I74" s="374">
        <v>0</v>
      </c>
      <c r="J74" s="374">
        <v>0</v>
      </c>
      <c r="K74" s="57" t="s">
        <v>187</v>
      </c>
      <c r="L74" s="18">
        <f t="shared" si="14"/>
        <v>0</v>
      </c>
      <c r="M74" s="16">
        <f t="shared" si="20"/>
        <v>1.2</v>
      </c>
      <c r="N74" s="16">
        <f t="shared" si="15"/>
        <v>0</v>
      </c>
      <c r="O74" s="16">
        <v>0</v>
      </c>
      <c r="P74" s="16">
        <f t="shared" si="16"/>
        <v>1.2</v>
      </c>
      <c r="Q74" s="33">
        <v>0.51895161290322167</v>
      </c>
      <c r="R74" s="34">
        <f t="shared" si="17"/>
        <v>1.7189516129032216</v>
      </c>
      <c r="S74" s="35">
        <f t="shared" si="18"/>
        <v>0</v>
      </c>
      <c r="T74" s="36">
        <f t="shared" si="19"/>
        <v>1.7189516129032216</v>
      </c>
    </row>
    <row r="75" spans="1:23" ht="20.25">
      <c r="A75" s="14">
        <v>1</v>
      </c>
      <c r="B75" s="13">
        <v>213</v>
      </c>
      <c r="C75" s="13">
        <v>311361673</v>
      </c>
      <c r="D75" s="222" t="s">
        <v>349</v>
      </c>
      <c r="E75" s="2"/>
      <c r="F75" s="16">
        <v>3</v>
      </c>
      <c r="G75" s="16">
        <v>1</v>
      </c>
      <c r="H75" s="374">
        <v>0</v>
      </c>
      <c r="I75" s="374">
        <v>0</v>
      </c>
      <c r="J75" s="374">
        <v>0</v>
      </c>
      <c r="K75" s="23" t="s">
        <v>175</v>
      </c>
      <c r="L75" s="18">
        <f t="shared" si="14"/>
        <v>3.5</v>
      </c>
      <c r="M75" s="16">
        <f t="shared" si="20"/>
        <v>1.2</v>
      </c>
      <c r="N75" s="16">
        <f t="shared" si="15"/>
        <v>0</v>
      </c>
      <c r="O75" s="16">
        <v>0</v>
      </c>
      <c r="P75" s="16">
        <f t="shared" si="16"/>
        <v>4.7</v>
      </c>
      <c r="Q75" s="33">
        <v>-3.0812500000000069</v>
      </c>
      <c r="R75" s="34">
        <f t="shared" si="17"/>
        <v>1.6187499999999932</v>
      </c>
      <c r="S75" s="35">
        <f t="shared" si="18"/>
        <v>1.875</v>
      </c>
      <c r="T75" s="36">
        <f t="shared" si="19"/>
        <v>-0.25625000000000675</v>
      </c>
    </row>
    <row r="76" spans="1:23" ht="18.75">
      <c r="A76" s="14">
        <v>1</v>
      </c>
      <c r="B76" s="14">
        <v>231</v>
      </c>
      <c r="C76" s="13">
        <v>1725915293</v>
      </c>
      <c r="D76" s="222" t="s">
        <v>450</v>
      </c>
      <c r="F76" s="16">
        <v>3</v>
      </c>
      <c r="G76" s="16">
        <v>1</v>
      </c>
      <c r="H76" s="374">
        <v>0</v>
      </c>
      <c r="I76" s="374">
        <v>0</v>
      </c>
      <c r="J76" s="374">
        <v>0</v>
      </c>
      <c r="K76" s="23" t="s">
        <v>175</v>
      </c>
      <c r="L76" s="18">
        <f t="shared" si="14"/>
        <v>3.5</v>
      </c>
      <c r="M76" s="16">
        <f t="shared" si="20"/>
        <v>1.2</v>
      </c>
      <c r="N76" s="16">
        <f t="shared" si="15"/>
        <v>0</v>
      </c>
      <c r="O76" s="16">
        <v>0</v>
      </c>
      <c r="P76" s="16">
        <f t="shared" si="16"/>
        <v>4.7</v>
      </c>
      <c r="Q76" s="33">
        <v>-3.2562499999999988</v>
      </c>
      <c r="R76" s="34">
        <f t="shared" si="17"/>
        <v>1.4437500000000014</v>
      </c>
      <c r="S76" s="35">
        <f t="shared" si="18"/>
        <v>1.875</v>
      </c>
      <c r="T76" s="36">
        <f t="shared" si="19"/>
        <v>-0.43124999999999858</v>
      </c>
    </row>
    <row r="77" spans="1:23" ht="18.75">
      <c r="A77" s="14">
        <v>1</v>
      </c>
      <c r="B77" s="13">
        <v>207</v>
      </c>
      <c r="C77" s="13">
        <v>721273803</v>
      </c>
      <c r="D77" s="226" t="s">
        <v>399</v>
      </c>
      <c r="E77" s="334"/>
      <c r="F77" s="16">
        <v>0</v>
      </c>
      <c r="G77" s="16">
        <v>0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14"/>
        <v>0</v>
      </c>
      <c r="M77" s="16">
        <f t="shared" si="20"/>
        <v>0</v>
      </c>
      <c r="N77" s="16">
        <f t="shared" si="15"/>
        <v>0</v>
      </c>
      <c r="O77" s="16">
        <v>0</v>
      </c>
      <c r="P77" s="16">
        <f t="shared" si="16"/>
        <v>0</v>
      </c>
      <c r="Q77" s="33">
        <v>1.425</v>
      </c>
      <c r="R77" s="34">
        <f t="shared" si="17"/>
        <v>1.425</v>
      </c>
      <c r="S77" s="35">
        <f t="shared" si="18"/>
        <v>0</v>
      </c>
      <c r="T77" s="36">
        <f t="shared" si="19"/>
        <v>1.425</v>
      </c>
    </row>
    <row r="78" spans="1:23" ht="18.75">
      <c r="A78" s="14"/>
      <c r="B78" s="14">
        <v>103</v>
      </c>
      <c r="C78" s="13">
        <v>1540443440</v>
      </c>
      <c r="D78" s="223" t="s">
        <v>326</v>
      </c>
      <c r="E78" s="222" t="s">
        <v>193</v>
      </c>
      <c r="F78" s="16">
        <v>0</v>
      </c>
      <c r="G78" s="16">
        <v>0</v>
      </c>
      <c r="H78" s="374">
        <v>0</v>
      </c>
      <c r="I78" s="374">
        <v>0</v>
      </c>
      <c r="J78" s="374">
        <v>0</v>
      </c>
      <c r="K78" s="57" t="s">
        <v>187</v>
      </c>
      <c r="L78" s="18">
        <f t="shared" si="14"/>
        <v>0</v>
      </c>
      <c r="M78" s="16">
        <f t="shared" si="20"/>
        <v>0</v>
      </c>
      <c r="N78" s="16">
        <f t="shared" si="15"/>
        <v>0</v>
      </c>
      <c r="O78" s="16">
        <v>0</v>
      </c>
      <c r="P78" s="16">
        <f t="shared" si="16"/>
        <v>0</v>
      </c>
      <c r="Q78" s="33">
        <v>-3.1250000000000036</v>
      </c>
      <c r="R78" s="34">
        <f t="shared" si="17"/>
        <v>-3.1250000000000036</v>
      </c>
      <c r="S78" s="35">
        <f t="shared" si="18"/>
        <v>0</v>
      </c>
      <c r="T78" s="36">
        <f t="shared" si="19"/>
        <v>-3.1250000000000036</v>
      </c>
      <c r="U78" s="64"/>
      <c r="V78" s="64"/>
      <c r="W78" s="64"/>
    </row>
    <row r="79" spans="1:23" ht="20.25">
      <c r="A79" s="14">
        <v>1</v>
      </c>
      <c r="B79" s="13">
        <v>214</v>
      </c>
      <c r="C79" s="13">
        <v>2130976604</v>
      </c>
      <c r="D79" s="222" t="s">
        <v>410</v>
      </c>
      <c r="E79" s="2"/>
      <c r="F79" s="16">
        <v>3</v>
      </c>
      <c r="G79" s="16">
        <v>0</v>
      </c>
      <c r="H79" s="374">
        <v>0</v>
      </c>
      <c r="I79" s="374">
        <v>0</v>
      </c>
      <c r="J79" s="374">
        <v>0</v>
      </c>
      <c r="K79" s="23" t="s">
        <v>175</v>
      </c>
      <c r="L79" s="18">
        <f t="shared" si="14"/>
        <v>3.5</v>
      </c>
      <c r="M79" s="16">
        <f t="shared" si="20"/>
        <v>0</v>
      </c>
      <c r="N79" s="16">
        <f t="shared" si="15"/>
        <v>0</v>
      </c>
      <c r="O79" s="16">
        <v>0</v>
      </c>
      <c r="P79" s="16">
        <f t="shared" si="16"/>
        <v>3.5</v>
      </c>
      <c r="Q79" s="33">
        <v>-2.2812500000000115</v>
      </c>
      <c r="R79" s="34">
        <f t="shared" si="17"/>
        <v>1.2187499999999885</v>
      </c>
      <c r="S79" s="35">
        <f t="shared" si="18"/>
        <v>1.875</v>
      </c>
      <c r="T79" s="36">
        <f t="shared" si="19"/>
        <v>-0.65625000000001155</v>
      </c>
    </row>
    <row r="80" spans="1:23" ht="18.75">
      <c r="A80" s="14">
        <v>1</v>
      </c>
      <c r="B80" s="14">
        <v>26</v>
      </c>
      <c r="C80" s="13">
        <v>1754932067</v>
      </c>
      <c r="D80" s="222" t="s">
        <v>354</v>
      </c>
      <c r="E80" s="222" t="s">
        <v>72</v>
      </c>
      <c r="F80" s="16">
        <v>3</v>
      </c>
      <c r="G80" s="16">
        <v>1</v>
      </c>
      <c r="H80" s="374">
        <v>0</v>
      </c>
      <c r="I80" s="374">
        <v>0</v>
      </c>
      <c r="J80" s="374">
        <v>0</v>
      </c>
      <c r="K80" s="23" t="s">
        <v>175</v>
      </c>
      <c r="L80" s="18">
        <f t="shared" si="14"/>
        <v>3.5</v>
      </c>
      <c r="M80" s="16">
        <f t="shared" si="20"/>
        <v>1.2</v>
      </c>
      <c r="N80" s="16">
        <f t="shared" si="15"/>
        <v>0</v>
      </c>
      <c r="O80" s="16">
        <v>0</v>
      </c>
      <c r="P80" s="16">
        <f t="shared" si="16"/>
        <v>4.7</v>
      </c>
      <c r="Q80" s="33">
        <v>-3.9312500000000012</v>
      </c>
      <c r="R80" s="34">
        <f t="shared" si="17"/>
        <v>0.76874999999999893</v>
      </c>
      <c r="S80" s="35">
        <f t="shared" si="18"/>
        <v>1.875</v>
      </c>
      <c r="T80" s="36">
        <f t="shared" si="19"/>
        <v>-1.1062500000000011</v>
      </c>
      <c r="U80" s="64"/>
      <c r="V80" s="64"/>
      <c r="W80" s="64"/>
    </row>
    <row r="81" spans="1:23" ht="18.75">
      <c r="A81" s="14">
        <v>1</v>
      </c>
      <c r="B81" s="13">
        <v>218</v>
      </c>
      <c r="C81" s="13">
        <v>1804880865</v>
      </c>
      <c r="D81" s="222" t="s">
        <v>425</v>
      </c>
      <c r="E81" s="334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14"/>
        <v>0</v>
      </c>
      <c r="M81" s="16">
        <f t="shared" si="20"/>
        <v>0</v>
      </c>
      <c r="N81" s="16">
        <f t="shared" si="15"/>
        <v>0</v>
      </c>
      <c r="O81" s="16">
        <v>0</v>
      </c>
      <c r="P81" s="16">
        <f t="shared" si="16"/>
        <v>0</v>
      </c>
      <c r="Q81" s="33">
        <v>0.11749999999999983</v>
      </c>
      <c r="R81" s="34">
        <f t="shared" si="17"/>
        <v>0.11749999999999983</v>
      </c>
      <c r="S81" s="35">
        <f t="shared" si="18"/>
        <v>0</v>
      </c>
      <c r="T81" s="36">
        <f t="shared" si="19"/>
        <v>0.11749999999999983</v>
      </c>
    </row>
    <row r="82" spans="1:23" ht="18.75">
      <c r="A82" s="14"/>
      <c r="B82" s="13">
        <v>148</v>
      </c>
      <c r="C82" s="13">
        <v>1579518877</v>
      </c>
      <c r="D82" s="222" t="s">
        <v>274</v>
      </c>
      <c r="E82" s="224"/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14"/>
        <v>0</v>
      </c>
      <c r="M82" s="16">
        <f t="shared" si="20"/>
        <v>0</v>
      </c>
      <c r="N82" s="16">
        <f t="shared" si="15"/>
        <v>0</v>
      </c>
      <c r="O82" s="16">
        <v>0</v>
      </c>
      <c r="P82" s="16">
        <f t="shared" si="16"/>
        <v>0</v>
      </c>
      <c r="Q82" s="33">
        <v>6.4499999999999993</v>
      </c>
      <c r="R82" s="34">
        <f t="shared" si="17"/>
        <v>6.4499999999999993</v>
      </c>
      <c r="S82" s="35">
        <f t="shared" si="18"/>
        <v>0</v>
      </c>
      <c r="T82" s="36">
        <f t="shared" si="19"/>
        <v>6.4499999999999993</v>
      </c>
    </row>
    <row r="83" spans="1:23" ht="18.75">
      <c r="A83" s="14">
        <v>1</v>
      </c>
      <c r="B83" s="14">
        <v>10</v>
      </c>
      <c r="C83" s="13">
        <v>2108977014</v>
      </c>
      <c r="D83" s="222" t="s">
        <v>353</v>
      </c>
      <c r="E83" s="222" t="s">
        <v>49</v>
      </c>
      <c r="F83" s="16">
        <v>3</v>
      </c>
      <c r="G83" s="16">
        <v>1</v>
      </c>
      <c r="H83" s="374">
        <v>0</v>
      </c>
      <c r="I83" s="374">
        <v>0</v>
      </c>
      <c r="J83" s="374">
        <v>0</v>
      </c>
      <c r="K83" s="23" t="s">
        <v>175</v>
      </c>
      <c r="L83" s="18">
        <f t="shared" si="14"/>
        <v>3.5</v>
      </c>
      <c r="M83" s="16">
        <f t="shared" si="20"/>
        <v>1.2</v>
      </c>
      <c r="N83" s="16">
        <f t="shared" si="15"/>
        <v>0</v>
      </c>
      <c r="O83" s="16">
        <v>0</v>
      </c>
      <c r="P83" s="16">
        <f t="shared" si="16"/>
        <v>4.7</v>
      </c>
      <c r="Q83" s="33">
        <v>-5.1125000000000043</v>
      </c>
      <c r="R83" s="34">
        <f t="shared" si="17"/>
        <v>-0.41250000000000409</v>
      </c>
      <c r="S83" s="35">
        <f t="shared" si="18"/>
        <v>1.875</v>
      </c>
      <c r="T83" s="36">
        <f t="shared" si="19"/>
        <v>-2.2875000000000041</v>
      </c>
      <c r="U83" s="64"/>
      <c r="V83" s="64"/>
      <c r="W83" s="64"/>
    </row>
    <row r="84" spans="1:23" ht="18.75">
      <c r="A84" s="14"/>
      <c r="B84" s="13">
        <v>164</v>
      </c>
      <c r="C84" s="13">
        <v>1005320430</v>
      </c>
      <c r="D84" s="222" t="s">
        <v>294</v>
      </c>
      <c r="E84" s="335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14"/>
        <v>0</v>
      </c>
      <c r="M84" s="16">
        <f t="shared" si="20"/>
        <v>0</v>
      </c>
      <c r="N84" s="16">
        <f t="shared" si="15"/>
        <v>0</v>
      </c>
      <c r="O84" s="16">
        <v>0</v>
      </c>
      <c r="P84" s="16">
        <f t="shared" si="16"/>
        <v>0</v>
      </c>
      <c r="Q84" s="33">
        <v>0</v>
      </c>
      <c r="R84" s="34">
        <f t="shared" si="17"/>
        <v>0</v>
      </c>
      <c r="S84" s="35">
        <f t="shared" si="18"/>
        <v>0</v>
      </c>
      <c r="T84" s="36">
        <f t="shared" si="19"/>
        <v>0</v>
      </c>
    </row>
    <row r="85" spans="1:23" ht="18.75">
      <c r="A85" s="14">
        <v>1</v>
      </c>
      <c r="B85" s="13">
        <v>189</v>
      </c>
      <c r="C85" s="13">
        <v>522812489</v>
      </c>
      <c r="D85" s="222" t="s">
        <v>380</v>
      </c>
      <c r="E85" s="334"/>
      <c r="F85" s="16">
        <v>1</v>
      </c>
      <c r="G85" s="16">
        <v>1</v>
      </c>
      <c r="H85" s="374">
        <v>0</v>
      </c>
      <c r="I85" s="374">
        <v>0</v>
      </c>
      <c r="J85" s="374">
        <v>0</v>
      </c>
      <c r="K85" s="23" t="s">
        <v>175</v>
      </c>
      <c r="L85" s="18">
        <f t="shared" si="14"/>
        <v>1</v>
      </c>
      <c r="M85" s="16">
        <f t="shared" si="20"/>
        <v>1.2</v>
      </c>
      <c r="N85" s="16">
        <f t="shared" si="15"/>
        <v>0</v>
      </c>
      <c r="O85" s="16">
        <v>0</v>
      </c>
      <c r="P85" s="16">
        <f t="shared" si="16"/>
        <v>2.2000000000000002</v>
      </c>
      <c r="Q85" s="33">
        <v>-2.6687499999999948</v>
      </c>
      <c r="R85" s="34">
        <f t="shared" si="17"/>
        <v>-0.46874999999999467</v>
      </c>
      <c r="S85" s="35">
        <f t="shared" si="18"/>
        <v>1.875</v>
      </c>
      <c r="T85" s="36">
        <f t="shared" si="19"/>
        <v>-2.3437499999999947</v>
      </c>
    </row>
    <row r="86" spans="1:23" ht="18.75">
      <c r="A86" s="14">
        <v>1</v>
      </c>
      <c r="B86" s="13">
        <v>209</v>
      </c>
      <c r="C86" s="13">
        <v>1525950050</v>
      </c>
      <c r="D86" s="222" t="s">
        <v>408</v>
      </c>
      <c r="E86" s="222" t="s">
        <v>402</v>
      </c>
      <c r="F86" s="16">
        <v>2</v>
      </c>
      <c r="G86" s="16">
        <v>1</v>
      </c>
      <c r="H86" s="374">
        <v>0</v>
      </c>
      <c r="I86" s="374">
        <v>0</v>
      </c>
      <c r="J86" s="374">
        <v>0</v>
      </c>
      <c r="K86" s="23" t="s">
        <v>175</v>
      </c>
      <c r="L86" s="18">
        <f t="shared" si="14"/>
        <v>2</v>
      </c>
      <c r="M86" s="16">
        <f t="shared" si="20"/>
        <v>1.2</v>
      </c>
      <c r="N86" s="16">
        <f t="shared" si="15"/>
        <v>0</v>
      </c>
      <c r="O86" s="16">
        <v>0</v>
      </c>
      <c r="P86" s="16">
        <f t="shared" si="16"/>
        <v>3.2</v>
      </c>
      <c r="Q86" s="33">
        <v>-4.3937500000000025</v>
      </c>
      <c r="R86" s="34">
        <f t="shared" si="17"/>
        <v>-1.1937500000000023</v>
      </c>
      <c r="S86" s="35">
        <f t="shared" si="18"/>
        <v>1.875</v>
      </c>
      <c r="T86" s="36">
        <f t="shared" si="19"/>
        <v>-3.0687500000000023</v>
      </c>
    </row>
    <row r="87" spans="1:23" ht="18.75">
      <c r="A87" s="14"/>
      <c r="B87" s="14">
        <v>122</v>
      </c>
      <c r="C87" s="13">
        <v>1940099728</v>
      </c>
      <c r="D87" s="223" t="s">
        <v>228</v>
      </c>
      <c r="E87" s="22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14"/>
        <v>0</v>
      </c>
      <c r="M87" s="16">
        <f t="shared" si="20"/>
        <v>0</v>
      </c>
      <c r="N87" s="16">
        <f t="shared" si="15"/>
        <v>0</v>
      </c>
      <c r="O87" s="16">
        <v>0</v>
      </c>
      <c r="P87" s="16">
        <f t="shared" si="16"/>
        <v>0</v>
      </c>
      <c r="Q87" s="33">
        <v>0.4</v>
      </c>
      <c r="R87" s="34">
        <f t="shared" si="17"/>
        <v>0.4</v>
      </c>
      <c r="S87" s="35">
        <f t="shared" si="18"/>
        <v>0</v>
      </c>
      <c r="T87" s="36">
        <f t="shared" si="19"/>
        <v>0.4</v>
      </c>
      <c r="U87" s="64"/>
      <c r="V87" s="64"/>
      <c r="W87" s="67"/>
    </row>
    <row r="88" spans="1:23" ht="18.75">
      <c r="A88" s="14">
        <v>1</v>
      </c>
      <c r="B88" s="13">
        <v>217</v>
      </c>
      <c r="C88" s="13">
        <v>331155825</v>
      </c>
      <c r="D88" s="295" t="s">
        <v>420</v>
      </c>
      <c r="E88" s="2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14"/>
        <v>0</v>
      </c>
      <c r="M88" s="16">
        <f t="shared" si="20"/>
        <v>0</v>
      </c>
      <c r="N88" s="16">
        <f t="shared" si="15"/>
        <v>0</v>
      </c>
      <c r="O88" s="16">
        <v>0</v>
      </c>
      <c r="P88" s="16">
        <f t="shared" si="16"/>
        <v>0</v>
      </c>
      <c r="Q88" s="33">
        <v>-1.3124999999999984</v>
      </c>
      <c r="R88" s="34">
        <f t="shared" si="17"/>
        <v>-1.3124999999999984</v>
      </c>
      <c r="S88" s="35">
        <f t="shared" si="18"/>
        <v>0</v>
      </c>
      <c r="T88" s="36">
        <f t="shared" si="19"/>
        <v>-1.3124999999999984</v>
      </c>
    </row>
    <row r="89" spans="1:23" ht="18.75">
      <c r="A89" s="14"/>
      <c r="B89" s="13">
        <v>144</v>
      </c>
      <c r="C89" s="13">
        <v>1763923855</v>
      </c>
      <c r="D89" s="222" t="s">
        <v>269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14"/>
        <v>0</v>
      </c>
      <c r="M89" s="16">
        <f t="shared" si="20"/>
        <v>0</v>
      </c>
      <c r="N89" s="16">
        <f t="shared" si="15"/>
        <v>0</v>
      </c>
      <c r="O89" s="16">
        <v>0</v>
      </c>
      <c r="P89" s="16">
        <f t="shared" si="16"/>
        <v>0</v>
      </c>
      <c r="Q89" s="33">
        <v>6.8</v>
      </c>
      <c r="R89" s="34">
        <f t="shared" si="17"/>
        <v>6.8</v>
      </c>
      <c r="S89" s="35">
        <f t="shared" si="18"/>
        <v>0</v>
      </c>
      <c r="T89" s="36">
        <f t="shared" si="19"/>
        <v>6.8</v>
      </c>
    </row>
    <row r="90" spans="1:23" ht="18.75">
      <c r="A90" s="14">
        <v>1</v>
      </c>
      <c r="B90" s="13">
        <v>235</v>
      </c>
      <c r="C90" s="13">
        <v>988684940</v>
      </c>
      <c r="D90" s="222" t="s">
        <v>456</v>
      </c>
      <c r="F90" s="16">
        <v>1</v>
      </c>
      <c r="G90" s="16">
        <v>0</v>
      </c>
      <c r="H90" s="374">
        <v>0</v>
      </c>
      <c r="I90" s="374">
        <v>0</v>
      </c>
      <c r="J90" s="374">
        <v>0</v>
      </c>
      <c r="K90" s="23" t="s">
        <v>175</v>
      </c>
      <c r="L90" s="18">
        <f t="shared" si="14"/>
        <v>1</v>
      </c>
      <c r="M90" s="16">
        <f t="shared" si="20"/>
        <v>0</v>
      </c>
      <c r="N90" s="16">
        <f t="shared" si="15"/>
        <v>0</v>
      </c>
      <c r="O90" s="16">
        <v>0</v>
      </c>
      <c r="P90" s="16">
        <f t="shared" si="16"/>
        <v>1</v>
      </c>
      <c r="Q90" s="33">
        <v>-3.03125</v>
      </c>
      <c r="R90" s="34">
        <f t="shared" si="17"/>
        <v>-2.03125</v>
      </c>
      <c r="S90" s="35">
        <f t="shared" si="18"/>
        <v>1.875</v>
      </c>
      <c r="T90" s="36">
        <f t="shared" si="19"/>
        <v>-3.90625</v>
      </c>
    </row>
    <row r="91" spans="1:23" ht="18.75">
      <c r="A91" s="14"/>
      <c r="B91" s="13">
        <v>181</v>
      </c>
      <c r="C91" s="13">
        <v>1467442697</v>
      </c>
      <c r="D91" s="222" t="s">
        <v>341</v>
      </c>
      <c r="E91" s="33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14"/>
        <v>0</v>
      </c>
      <c r="M91" s="16">
        <f t="shared" si="20"/>
        <v>0</v>
      </c>
      <c r="N91" s="16">
        <f t="shared" si="15"/>
        <v>0</v>
      </c>
      <c r="O91" s="16">
        <v>0</v>
      </c>
      <c r="P91" s="16">
        <f t="shared" si="16"/>
        <v>0</v>
      </c>
      <c r="Q91" s="33">
        <v>0</v>
      </c>
      <c r="R91" s="34">
        <f t="shared" si="17"/>
        <v>0</v>
      </c>
      <c r="S91" s="35">
        <f t="shared" si="18"/>
        <v>0</v>
      </c>
      <c r="T91" s="36">
        <f t="shared" si="19"/>
        <v>0</v>
      </c>
    </row>
    <row r="92" spans="1:23" ht="18.75">
      <c r="A92" s="14">
        <v>1</v>
      </c>
      <c r="B92" s="13">
        <v>196</v>
      </c>
      <c r="C92" s="13">
        <v>1065641844</v>
      </c>
      <c r="D92" s="222" t="s">
        <v>387</v>
      </c>
      <c r="E92" s="334"/>
      <c r="F92" s="16">
        <v>1</v>
      </c>
      <c r="G92" s="16">
        <v>1</v>
      </c>
      <c r="H92" s="374">
        <v>0</v>
      </c>
      <c r="I92" s="374">
        <v>0</v>
      </c>
      <c r="J92" s="374">
        <v>0</v>
      </c>
      <c r="K92" s="23" t="s">
        <v>175</v>
      </c>
      <c r="L92" s="18">
        <f t="shared" si="14"/>
        <v>1</v>
      </c>
      <c r="M92" s="16">
        <f t="shared" si="20"/>
        <v>1.2</v>
      </c>
      <c r="N92" s="16">
        <f t="shared" si="15"/>
        <v>0</v>
      </c>
      <c r="O92" s="16">
        <v>0</v>
      </c>
      <c r="P92" s="16">
        <f t="shared" si="16"/>
        <v>2.2000000000000002</v>
      </c>
      <c r="Q92" s="33">
        <v>-4.2562499999999996</v>
      </c>
      <c r="R92" s="34">
        <f t="shared" si="17"/>
        <v>-2.0562499999999995</v>
      </c>
      <c r="S92" s="35">
        <f t="shared" si="18"/>
        <v>1.875</v>
      </c>
      <c r="T92" s="36">
        <f t="shared" si="19"/>
        <v>-3.9312499999999995</v>
      </c>
    </row>
    <row r="93" spans="1:23" ht="18.75">
      <c r="A93" s="14">
        <v>1</v>
      </c>
      <c r="B93" s="13">
        <v>228</v>
      </c>
      <c r="C93" s="13">
        <v>1287481910</v>
      </c>
      <c r="D93" s="222" t="s">
        <v>447</v>
      </c>
      <c r="E93" s="222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14"/>
        <v>0</v>
      </c>
      <c r="M93" s="16">
        <f t="shared" si="20"/>
        <v>0</v>
      </c>
      <c r="N93" s="16">
        <f t="shared" si="15"/>
        <v>0</v>
      </c>
      <c r="O93" s="16">
        <v>0</v>
      </c>
      <c r="P93" s="16">
        <f t="shared" si="16"/>
        <v>0</v>
      </c>
      <c r="Q93" s="33">
        <v>-4.1499999999999995</v>
      </c>
      <c r="R93" s="34">
        <f t="shared" si="17"/>
        <v>-4.1499999999999995</v>
      </c>
      <c r="S93" s="35">
        <f t="shared" si="18"/>
        <v>0</v>
      </c>
      <c r="T93" s="36">
        <f t="shared" si="19"/>
        <v>-4.1499999999999995</v>
      </c>
    </row>
    <row r="94" spans="1:23" ht="18.75">
      <c r="A94" s="14">
        <v>1</v>
      </c>
      <c r="B94" s="13">
        <v>192</v>
      </c>
      <c r="C94" s="13">
        <v>1725281178</v>
      </c>
      <c r="D94" s="222" t="s">
        <v>383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14"/>
        <v>0</v>
      </c>
      <c r="M94" s="16">
        <f t="shared" si="20"/>
        <v>0</v>
      </c>
      <c r="N94" s="16">
        <f t="shared" si="15"/>
        <v>0</v>
      </c>
      <c r="O94" s="16">
        <v>0</v>
      </c>
      <c r="P94" s="16">
        <f t="shared" si="16"/>
        <v>0</v>
      </c>
      <c r="Q94" s="33">
        <v>-4.9625000000000048</v>
      </c>
      <c r="R94" s="34">
        <f t="shared" si="17"/>
        <v>-4.9625000000000048</v>
      </c>
      <c r="S94" s="35">
        <f t="shared" si="18"/>
        <v>0</v>
      </c>
      <c r="T94" s="36">
        <f t="shared" si="19"/>
        <v>-4.9625000000000048</v>
      </c>
    </row>
    <row r="95" spans="1:23" ht="18.75">
      <c r="A95" s="14"/>
      <c r="B95" s="13">
        <v>176</v>
      </c>
      <c r="C95" s="13">
        <v>128748910</v>
      </c>
      <c r="D95" s="222" t="s">
        <v>328</v>
      </c>
      <c r="E95" s="334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14"/>
        <v>0</v>
      </c>
      <c r="M95" s="16">
        <f t="shared" si="20"/>
        <v>0</v>
      </c>
      <c r="N95" s="16">
        <f t="shared" si="15"/>
        <v>0</v>
      </c>
      <c r="O95" s="16">
        <v>0</v>
      </c>
      <c r="P95" s="16">
        <f t="shared" si="16"/>
        <v>0</v>
      </c>
      <c r="Q95" s="33">
        <v>0</v>
      </c>
      <c r="R95" s="34">
        <f t="shared" si="17"/>
        <v>0</v>
      </c>
      <c r="S95" s="35">
        <f t="shared" si="18"/>
        <v>0</v>
      </c>
      <c r="T95" s="36">
        <f t="shared" si="19"/>
        <v>0</v>
      </c>
    </row>
    <row r="96" spans="1:23" ht="18.75">
      <c r="A96" s="14"/>
      <c r="B96" s="13">
        <v>179</v>
      </c>
      <c r="C96" s="13">
        <v>1412638269</v>
      </c>
      <c r="D96" s="223" t="s">
        <v>224</v>
      </c>
      <c r="E96" s="334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14"/>
        <v>0</v>
      </c>
      <c r="M96" s="16">
        <f t="shared" si="20"/>
        <v>0</v>
      </c>
      <c r="N96" s="16">
        <f t="shared" si="15"/>
        <v>0</v>
      </c>
      <c r="O96" s="16">
        <v>0</v>
      </c>
      <c r="P96" s="16">
        <f t="shared" si="16"/>
        <v>0</v>
      </c>
      <c r="Q96" s="33">
        <v>5.6846874999999955</v>
      </c>
      <c r="R96" s="34">
        <f t="shared" si="17"/>
        <v>5.6846874999999955</v>
      </c>
      <c r="S96" s="35">
        <f t="shared" si="18"/>
        <v>0</v>
      </c>
      <c r="T96" s="36">
        <f t="shared" si="19"/>
        <v>5.6846874999999955</v>
      </c>
    </row>
    <row r="97" spans="1:23" ht="18.75">
      <c r="A97" s="14"/>
      <c r="B97" s="13">
        <v>180</v>
      </c>
      <c r="C97" s="13">
        <v>24633249</v>
      </c>
      <c r="D97" s="223" t="s">
        <v>339</v>
      </c>
      <c r="E97" s="334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14"/>
        <v>0</v>
      </c>
      <c r="M97" s="16">
        <f t="shared" si="20"/>
        <v>0</v>
      </c>
      <c r="N97" s="16">
        <f t="shared" si="15"/>
        <v>0</v>
      </c>
      <c r="O97" s="16">
        <v>0</v>
      </c>
      <c r="P97" s="16">
        <f t="shared" si="16"/>
        <v>0</v>
      </c>
      <c r="Q97" s="33">
        <v>-3.125</v>
      </c>
      <c r="R97" s="34">
        <f t="shared" si="17"/>
        <v>-3.125</v>
      </c>
      <c r="S97" s="35">
        <f t="shared" si="18"/>
        <v>0</v>
      </c>
      <c r="T97" s="36">
        <f t="shared" si="19"/>
        <v>-3.125</v>
      </c>
    </row>
    <row r="98" spans="1:23" ht="18.75">
      <c r="A98" s="14">
        <v>1</v>
      </c>
      <c r="B98" s="13">
        <v>141</v>
      </c>
      <c r="C98" s="13">
        <v>1190305158</v>
      </c>
      <c r="D98" s="222" t="s">
        <v>261</v>
      </c>
      <c r="E98" s="224"/>
      <c r="F98" s="16">
        <v>2</v>
      </c>
      <c r="G98" s="16">
        <v>0</v>
      </c>
      <c r="H98" s="374">
        <v>0</v>
      </c>
      <c r="I98" s="374">
        <v>0</v>
      </c>
      <c r="J98" s="374">
        <v>0</v>
      </c>
      <c r="K98" s="23" t="s">
        <v>175</v>
      </c>
      <c r="L98" s="18">
        <f t="shared" si="14"/>
        <v>2</v>
      </c>
      <c r="M98" s="16">
        <f t="shared" si="20"/>
        <v>0</v>
      </c>
      <c r="N98" s="16">
        <f t="shared" si="15"/>
        <v>0</v>
      </c>
      <c r="O98" s="16">
        <v>0</v>
      </c>
      <c r="P98" s="16">
        <f t="shared" si="16"/>
        <v>2</v>
      </c>
      <c r="Q98" s="33">
        <v>-12.050000000000004</v>
      </c>
      <c r="R98" s="34">
        <f t="shared" si="17"/>
        <v>-10.050000000000004</v>
      </c>
      <c r="S98" s="35">
        <f t="shared" si="18"/>
        <v>1.875</v>
      </c>
      <c r="T98" s="36">
        <f t="shared" si="19"/>
        <v>-11.925000000000004</v>
      </c>
      <c r="U98" s="64"/>
      <c r="V98" s="64"/>
      <c r="W98" s="67"/>
    </row>
    <row r="99" spans="1:23" ht="18.75">
      <c r="A99" s="14">
        <v>1</v>
      </c>
      <c r="B99" s="13">
        <v>203</v>
      </c>
      <c r="C99" s="13">
        <v>382695365</v>
      </c>
      <c r="D99" s="222" t="s">
        <v>393</v>
      </c>
      <c r="E99" s="334"/>
      <c r="F99" s="16">
        <v>1</v>
      </c>
      <c r="G99" s="16">
        <v>0</v>
      </c>
      <c r="H99" s="374">
        <v>0</v>
      </c>
      <c r="I99" s="374">
        <v>0</v>
      </c>
      <c r="J99" s="374">
        <v>0</v>
      </c>
      <c r="K99" s="23" t="s">
        <v>175</v>
      </c>
      <c r="L99" s="18">
        <f t="shared" si="14"/>
        <v>1</v>
      </c>
      <c r="M99" s="16">
        <f t="shared" si="20"/>
        <v>0</v>
      </c>
      <c r="N99" s="16">
        <f t="shared" si="15"/>
        <v>0</v>
      </c>
      <c r="O99" s="16">
        <v>0</v>
      </c>
      <c r="P99" s="16">
        <f t="shared" si="16"/>
        <v>1</v>
      </c>
      <c r="Q99" s="33">
        <v>-18.28125</v>
      </c>
      <c r="R99" s="34">
        <f t="shared" si="17"/>
        <v>-17.28125</v>
      </c>
      <c r="S99" s="35">
        <f t="shared" si="18"/>
        <v>1.875</v>
      </c>
      <c r="T99" s="36">
        <f t="shared" si="19"/>
        <v>-19.15625</v>
      </c>
    </row>
    <row r="100" spans="1:23" ht="18.75">
      <c r="A100" s="14"/>
      <c r="B100" s="13">
        <v>227</v>
      </c>
      <c r="C100" s="13">
        <v>69368460</v>
      </c>
      <c r="D100" s="222" t="s">
        <v>446</v>
      </c>
      <c r="E100" s="222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14"/>
        <v>0</v>
      </c>
      <c r="M100" s="16">
        <f t="shared" si="20"/>
        <v>0</v>
      </c>
      <c r="N100" s="16">
        <f t="shared" si="15"/>
        <v>0</v>
      </c>
      <c r="O100" s="16">
        <v>0</v>
      </c>
      <c r="P100" s="16">
        <f t="shared" si="16"/>
        <v>0</v>
      </c>
      <c r="Q100" s="33">
        <v>5.7335820895522351</v>
      </c>
      <c r="R100" s="34">
        <f t="shared" si="17"/>
        <v>5.7335820895522351</v>
      </c>
      <c r="S100" s="35">
        <f t="shared" si="18"/>
        <v>0</v>
      </c>
      <c r="T100" s="36">
        <f t="shared" si="19"/>
        <v>5.7335820895522351</v>
      </c>
    </row>
    <row r="101" spans="1:23" ht="18.75">
      <c r="A101" s="14">
        <v>1</v>
      </c>
      <c r="B101" s="13">
        <v>210</v>
      </c>
      <c r="C101" s="13">
        <v>1675792665</v>
      </c>
      <c r="D101" s="222" t="s">
        <v>403</v>
      </c>
      <c r="E101" s="334"/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14"/>
        <v>0</v>
      </c>
      <c r="M101" s="16">
        <f t="shared" si="20"/>
        <v>0</v>
      </c>
      <c r="N101" s="16">
        <f t="shared" si="15"/>
        <v>0</v>
      </c>
      <c r="O101" s="16">
        <v>0</v>
      </c>
      <c r="P101" s="16">
        <f t="shared" ref="P101:P103" si="21">SUM(M101+L101+O101+N101)</f>
        <v>0</v>
      </c>
      <c r="Q101" s="33">
        <v>-18.325000000000006</v>
      </c>
      <c r="R101" s="34">
        <f t="shared" ref="R101:R103" si="22">P101+Q101</f>
        <v>-18.325000000000006</v>
      </c>
      <c r="S101" s="35">
        <f t="shared" si="18"/>
        <v>0</v>
      </c>
      <c r="T101" s="36">
        <f t="shared" ref="T101:T103" si="23">R101-S101</f>
        <v>-18.325000000000006</v>
      </c>
    </row>
    <row r="102" spans="1:23" ht="18.75">
      <c r="A102" s="14"/>
      <c r="B102" s="13">
        <v>173</v>
      </c>
      <c r="C102" s="13">
        <v>1106175185</v>
      </c>
      <c r="D102" s="222" t="s">
        <v>329</v>
      </c>
      <c r="E102" s="334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14"/>
        <v>0</v>
      </c>
      <c r="M102" s="16">
        <f t="shared" si="20"/>
        <v>0</v>
      </c>
      <c r="N102" s="16">
        <f t="shared" si="15"/>
        <v>0</v>
      </c>
      <c r="O102" s="16">
        <v>0</v>
      </c>
      <c r="P102" s="16">
        <f t="shared" si="21"/>
        <v>0</v>
      </c>
      <c r="Q102" s="33">
        <v>0</v>
      </c>
      <c r="R102" s="34">
        <f t="shared" si="22"/>
        <v>0</v>
      </c>
      <c r="S102" s="35">
        <f t="shared" si="18"/>
        <v>0</v>
      </c>
      <c r="T102" s="36">
        <f t="shared" si="23"/>
        <v>0</v>
      </c>
    </row>
    <row r="103" spans="1:23" ht="18.75">
      <c r="A103" s="14">
        <v>1</v>
      </c>
      <c r="B103" s="13">
        <v>194</v>
      </c>
      <c r="C103" s="13">
        <v>648785109</v>
      </c>
      <c r="D103" s="222" t="s">
        <v>385</v>
      </c>
      <c r="E103" s="334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14"/>
        <v>0</v>
      </c>
      <c r="M103" s="16">
        <f t="shared" si="20"/>
        <v>0</v>
      </c>
      <c r="N103" s="16">
        <f t="shared" si="15"/>
        <v>0</v>
      </c>
      <c r="O103" s="16">
        <v>0</v>
      </c>
      <c r="P103" s="16">
        <f t="shared" si="21"/>
        <v>0</v>
      </c>
      <c r="Q103" s="33">
        <v>-18.712500000000006</v>
      </c>
      <c r="R103" s="34">
        <f t="shared" si="22"/>
        <v>-18.712500000000006</v>
      </c>
      <c r="S103" s="35">
        <f t="shared" si="18"/>
        <v>0</v>
      </c>
      <c r="T103" s="36">
        <f t="shared" si="23"/>
        <v>-18.712500000000006</v>
      </c>
    </row>
  </sheetData>
  <autoFilter ref="A4:W103" xr:uid="{28593B8F-03E7-4BE1-B554-FC0AADC431B2}">
    <sortState xmlns:xlrd2="http://schemas.microsoft.com/office/spreadsheetml/2017/richdata2" ref="A10:W103">
      <sortCondition descending="1" ref="R4:R103"/>
    </sortState>
  </autoFilter>
  <mergeCells count="5">
    <mergeCell ref="B1:T1"/>
    <mergeCell ref="B2:T2"/>
    <mergeCell ref="B3:E3"/>
    <mergeCell ref="H3:J3"/>
    <mergeCell ref="K3:T3"/>
  </mergeCells>
  <conditionalFormatting sqref="O5:O79 F5:J103">
    <cfRule type="cellIs" dxfId="37" priority="2" operator="lessThan">
      <formula>1</formula>
    </cfRule>
  </conditionalFormatting>
  <conditionalFormatting sqref="O80:O103">
    <cfRule type="cellIs" dxfId="36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21CD-E497-4B2C-8710-28B0D6D45986}">
  <sheetPr codeName="Sheet82"/>
  <dimension ref="A1:AC103"/>
  <sheetViews>
    <sheetView topLeftCell="A4" zoomScale="85" zoomScaleNormal="85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活动中心2021年3月27日分包贡献明细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49"/>
      <c r="V1" s="449"/>
      <c r="W1" s="449"/>
      <c r="X1" s="38" t="s">
        <v>104</v>
      </c>
      <c r="Y1" s="5">
        <v>67</v>
      </c>
      <c r="Z1" s="3"/>
      <c r="AA1" s="3"/>
      <c r="AB1" s="3"/>
      <c r="AC1" s="3"/>
    </row>
    <row r="2" spans="1:29" ht="135" customHeight="1">
      <c r="B2" s="590" t="s">
        <v>441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50"/>
      <c r="V2" s="450"/>
      <c r="W2" s="450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51" t="s">
        <v>114</v>
      </c>
      <c r="G3" s="452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48"/>
      <c r="V3" s="448"/>
      <c r="W3" s="448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46" t="s">
        <v>457</v>
      </c>
      <c r="B4" s="446" t="s">
        <v>11</v>
      </c>
      <c r="C4" s="447" t="s">
        <v>167</v>
      </c>
      <c r="D4" s="446" t="s">
        <v>12</v>
      </c>
      <c r="E4" s="446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47" t="s">
        <v>171</v>
      </c>
      <c r="R4" s="32" t="s">
        <v>23</v>
      </c>
      <c r="S4" s="447" t="s">
        <v>22</v>
      </c>
      <c r="T4" s="447" t="s">
        <v>172</v>
      </c>
      <c r="U4" s="447" t="s">
        <v>115</v>
      </c>
      <c r="V4" s="447" t="s">
        <v>116</v>
      </c>
      <c r="W4" s="447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F5+IF(F5&gt;2,(F5-2)*0.5,0)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1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ref="L10:L41" si="7">F10+IF(F10&gt;2,(F10-2)*0.5,0)</f>
        <v>0</v>
      </c>
      <c r="M10" s="16">
        <f t="shared" ref="M10:M46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1.2</v>
      </c>
      <c r="Q10" s="33">
        <v>18.349999999999987</v>
      </c>
      <c r="R10" s="34">
        <f t="shared" ref="R10:R41" si="11">P10+Q10</f>
        <v>19.549999999999986</v>
      </c>
      <c r="S10" s="35">
        <f t="shared" ref="S10:S41" si="12">VLOOKUP(K10,$X$3:$Y$10,2,FALSE)</f>
        <v>0</v>
      </c>
      <c r="T10" s="36">
        <f t="shared" ref="T10:T41" si="13">R10-S10</f>
        <v>19.549999999999986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219</v>
      </c>
      <c r="C11" s="13">
        <v>1128309198</v>
      </c>
      <c r="D11" s="222" t="s">
        <v>426</v>
      </c>
      <c r="E11" s="334"/>
      <c r="F11" s="16">
        <v>0</v>
      </c>
      <c r="G11" s="16">
        <v>0</v>
      </c>
      <c r="H11" s="374">
        <v>0</v>
      </c>
      <c r="I11" s="374">
        <v>0</v>
      </c>
      <c r="J11" s="374">
        <v>0</v>
      </c>
      <c r="K11" s="57" t="s">
        <v>187</v>
      </c>
      <c r="L11" s="18">
        <f t="shared" si="7"/>
        <v>0</v>
      </c>
      <c r="M11" s="16">
        <f t="shared" si="8"/>
        <v>0</v>
      </c>
      <c r="N11" s="16">
        <f t="shared" si="9"/>
        <v>0</v>
      </c>
      <c r="O11" s="16">
        <v>0</v>
      </c>
      <c r="P11" s="16">
        <f t="shared" si="10"/>
        <v>0</v>
      </c>
      <c r="Q11" s="33">
        <v>9.4499999999999957</v>
      </c>
      <c r="R11" s="34">
        <f t="shared" si="11"/>
        <v>9.4499999999999957</v>
      </c>
      <c r="S11" s="35">
        <f t="shared" si="12"/>
        <v>0</v>
      </c>
      <c r="T11" s="36">
        <f t="shared" si="13"/>
        <v>9.4499999999999957</v>
      </c>
      <c r="U11" s="4"/>
      <c r="V11" s="4"/>
      <c r="W11" s="4"/>
      <c r="X11" s="50"/>
    </row>
    <row r="12" spans="1:29" s="1" customFormat="1" ht="18.75">
      <c r="A12" s="14">
        <v>1</v>
      </c>
      <c r="B12" s="13">
        <v>224</v>
      </c>
      <c r="C12" s="13">
        <v>862562360</v>
      </c>
      <c r="D12" s="222" t="s">
        <v>443</v>
      </c>
      <c r="E12" s="222"/>
      <c r="F12" s="16">
        <v>4</v>
      </c>
      <c r="G12" s="16">
        <v>1</v>
      </c>
      <c r="H12" s="374">
        <v>0</v>
      </c>
      <c r="I12" s="374">
        <v>0</v>
      </c>
      <c r="J12" s="374">
        <v>0</v>
      </c>
      <c r="K12" s="19" t="s">
        <v>333</v>
      </c>
      <c r="L12" s="18">
        <f t="shared" si="7"/>
        <v>5</v>
      </c>
      <c r="M12" s="16">
        <f t="shared" si="8"/>
        <v>1.2</v>
      </c>
      <c r="N12" s="16">
        <f t="shared" si="9"/>
        <v>0</v>
      </c>
      <c r="O12" s="16">
        <v>0</v>
      </c>
      <c r="P12" s="16">
        <f t="shared" si="10"/>
        <v>6.2</v>
      </c>
      <c r="Q12" s="33">
        <v>2.4791044776119415</v>
      </c>
      <c r="R12" s="34">
        <f t="shared" si="11"/>
        <v>8.6791044776119417</v>
      </c>
      <c r="S12" s="35">
        <f t="shared" si="12"/>
        <v>8.125</v>
      </c>
      <c r="T12" s="36">
        <f t="shared" si="13"/>
        <v>0.5541044776119417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/>
      <c r="B13" s="13">
        <v>118</v>
      </c>
      <c r="C13" s="13">
        <v>2018112397</v>
      </c>
      <c r="D13" s="222" t="s">
        <v>342</v>
      </c>
      <c r="E13" s="222" t="s">
        <v>290</v>
      </c>
      <c r="F13" s="16">
        <v>0</v>
      </c>
      <c r="G13" s="16">
        <v>0</v>
      </c>
      <c r="H13" s="374">
        <v>0</v>
      </c>
      <c r="I13" s="374">
        <v>0</v>
      </c>
      <c r="J13" s="374">
        <v>0</v>
      </c>
      <c r="K13" s="57" t="s">
        <v>187</v>
      </c>
      <c r="L13" s="18">
        <f t="shared" si="7"/>
        <v>0</v>
      </c>
      <c r="M13" s="16">
        <f t="shared" si="8"/>
        <v>0</v>
      </c>
      <c r="N13" s="16">
        <f t="shared" si="9"/>
        <v>0</v>
      </c>
      <c r="O13" s="16">
        <v>0</v>
      </c>
      <c r="P13" s="16">
        <f t="shared" si="10"/>
        <v>0</v>
      </c>
      <c r="Q13" s="33">
        <v>0</v>
      </c>
      <c r="R13" s="34">
        <f t="shared" si="11"/>
        <v>0</v>
      </c>
      <c r="S13" s="35">
        <f t="shared" si="12"/>
        <v>0</v>
      </c>
      <c r="T13" s="36">
        <f t="shared" si="13"/>
        <v>0</v>
      </c>
      <c r="U13" s="18"/>
      <c r="V13" s="18"/>
      <c r="W13" s="48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20.25">
      <c r="A14" s="14">
        <v>1</v>
      </c>
      <c r="B14" s="13">
        <v>221</v>
      </c>
      <c r="C14" s="13">
        <v>790956883</v>
      </c>
      <c r="D14" s="222" t="s">
        <v>431</v>
      </c>
      <c r="E14" s="222" t="s">
        <v>428</v>
      </c>
      <c r="F14" s="16">
        <v>4</v>
      </c>
      <c r="G14" s="16">
        <v>1</v>
      </c>
      <c r="H14" s="374">
        <v>0</v>
      </c>
      <c r="I14" s="374">
        <v>0</v>
      </c>
      <c r="J14" s="374">
        <v>0</v>
      </c>
      <c r="K14" s="19" t="s">
        <v>333</v>
      </c>
      <c r="L14" s="18">
        <f t="shared" si="7"/>
        <v>5</v>
      </c>
      <c r="M14" s="16">
        <f t="shared" si="8"/>
        <v>1.2</v>
      </c>
      <c r="N14" s="16">
        <f t="shared" si="9"/>
        <v>0</v>
      </c>
      <c r="O14" s="16">
        <v>0</v>
      </c>
      <c r="P14" s="16">
        <f t="shared" si="10"/>
        <v>6.2</v>
      </c>
      <c r="Q14" s="33">
        <v>2.1500000000000004</v>
      </c>
      <c r="R14" s="34">
        <f t="shared" si="11"/>
        <v>8.3500000000000014</v>
      </c>
      <c r="S14" s="35">
        <f t="shared" si="12"/>
        <v>8.125</v>
      </c>
      <c r="T14" s="36">
        <f t="shared" si="13"/>
        <v>0.22500000000000142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128</v>
      </c>
      <c r="C15" s="13">
        <v>1214614935</v>
      </c>
      <c r="D15" s="222" t="s">
        <v>365</v>
      </c>
      <c r="E15" s="336" t="s">
        <v>257</v>
      </c>
      <c r="F15" s="16">
        <v>4</v>
      </c>
      <c r="G15" s="16">
        <v>1</v>
      </c>
      <c r="H15" s="374">
        <v>0</v>
      </c>
      <c r="I15" s="374">
        <v>0</v>
      </c>
      <c r="J15" s="374">
        <v>0</v>
      </c>
      <c r="K15" s="19" t="s">
        <v>333</v>
      </c>
      <c r="L15" s="18">
        <f t="shared" si="7"/>
        <v>5</v>
      </c>
      <c r="M15" s="16">
        <f t="shared" si="8"/>
        <v>1.2</v>
      </c>
      <c r="N15" s="16">
        <f t="shared" si="9"/>
        <v>0</v>
      </c>
      <c r="O15" s="16">
        <v>0</v>
      </c>
      <c r="P15" s="16">
        <f t="shared" si="10"/>
        <v>6.2</v>
      </c>
      <c r="Q15" s="33">
        <v>2.1182499999999935</v>
      </c>
      <c r="R15" s="34">
        <f t="shared" si="11"/>
        <v>8.3182499999999937</v>
      </c>
      <c r="S15" s="35">
        <f t="shared" si="12"/>
        <v>8.125</v>
      </c>
      <c r="T15" s="36">
        <f t="shared" si="13"/>
        <v>0.1932499999999937</v>
      </c>
      <c r="U15" s="18"/>
      <c r="V15" s="18"/>
      <c r="W15" s="47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185</v>
      </c>
      <c r="C16" s="13">
        <v>30705222</v>
      </c>
      <c r="D16" s="222" t="s">
        <v>376</v>
      </c>
      <c r="E16" s="334"/>
      <c r="F16" s="16">
        <v>4</v>
      </c>
      <c r="G16" s="16">
        <v>1</v>
      </c>
      <c r="H16" s="374">
        <v>0</v>
      </c>
      <c r="I16" s="374">
        <v>0</v>
      </c>
      <c r="J16" s="374">
        <v>0</v>
      </c>
      <c r="K16" s="19" t="s">
        <v>333</v>
      </c>
      <c r="L16" s="18">
        <f t="shared" si="7"/>
        <v>5</v>
      </c>
      <c r="M16" s="16">
        <f t="shared" si="8"/>
        <v>1.2</v>
      </c>
      <c r="N16" s="16">
        <f t="shared" si="9"/>
        <v>0</v>
      </c>
      <c r="O16" s="16">
        <v>0</v>
      </c>
      <c r="P16" s="16">
        <f t="shared" si="10"/>
        <v>6.2</v>
      </c>
      <c r="Q16" s="33">
        <v>2.1062500000000002</v>
      </c>
      <c r="R16" s="34">
        <f t="shared" si="11"/>
        <v>8.3062500000000004</v>
      </c>
      <c r="S16" s="35">
        <f t="shared" si="12"/>
        <v>8.125</v>
      </c>
      <c r="T16" s="36">
        <f t="shared" si="13"/>
        <v>0.18125000000000036</v>
      </c>
      <c r="U16" s="4"/>
      <c r="V16" s="4"/>
      <c r="W16" s="4"/>
      <c r="X16" s="1" t="s">
        <v>213</v>
      </c>
      <c r="Y16" s="53">
        <v>3</v>
      </c>
      <c r="Z16" s="1"/>
      <c r="AA16" s="1"/>
      <c r="AB16" s="1"/>
      <c r="AC16" s="1"/>
    </row>
    <row r="17" spans="1:29" s="2" customFormat="1" ht="18.75">
      <c r="A17" s="14">
        <v>1</v>
      </c>
      <c r="B17" s="14">
        <v>92</v>
      </c>
      <c r="C17" s="13">
        <v>1367873925</v>
      </c>
      <c r="D17" s="222" t="s">
        <v>398</v>
      </c>
      <c r="E17" s="222" t="s">
        <v>191</v>
      </c>
      <c r="F17" s="16">
        <v>4</v>
      </c>
      <c r="G17" s="16">
        <v>1</v>
      </c>
      <c r="H17" s="374">
        <v>0</v>
      </c>
      <c r="I17" s="374">
        <v>0</v>
      </c>
      <c r="J17" s="374">
        <v>0</v>
      </c>
      <c r="K17" s="19" t="s">
        <v>333</v>
      </c>
      <c r="L17" s="18">
        <f t="shared" si="7"/>
        <v>5</v>
      </c>
      <c r="M17" s="16">
        <f t="shared" si="8"/>
        <v>1.2</v>
      </c>
      <c r="N17" s="16">
        <f t="shared" si="9"/>
        <v>0</v>
      </c>
      <c r="O17" s="16">
        <v>0</v>
      </c>
      <c r="P17" s="16">
        <f t="shared" si="10"/>
        <v>6.2</v>
      </c>
      <c r="Q17" s="33">
        <v>2.0625000000000018</v>
      </c>
      <c r="R17" s="34">
        <f t="shared" si="11"/>
        <v>8.2625000000000028</v>
      </c>
      <c r="S17" s="35">
        <f t="shared" si="12"/>
        <v>8.125</v>
      </c>
      <c r="T17" s="36">
        <f t="shared" si="13"/>
        <v>0.13750000000000284</v>
      </c>
      <c r="U17" s="18"/>
      <c r="V17" s="18"/>
      <c r="W17" s="47"/>
      <c r="X17" s="1" t="s">
        <v>214</v>
      </c>
      <c r="Y17" s="53">
        <v>27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215</v>
      </c>
      <c r="C18" s="13">
        <v>289805855</v>
      </c>
      <c r="D18" s="222" t="s">
        <v>417</v>
      </c>
      <c r="F18" s="16">
        <v>4</v>
      </c>
      <c r="G18" s="16">
        <v>1</v>
      </c>
      <c r="H18" s="374">
        <v>0</v>
      </c>
      <c r="I18" s="374">
        <v>0</v>
      </c>
      <c r="J18" s="374">
        <v>0</v>
      </c>
      <c r="K18" s="19" t="s">
        <v>333</v>
      </c>
      <c r="L18" s="18">
        <f t="shared" si="7"/>
        <v>5</v>
      </c>
      <c r="M18" s="16">
        <f t="shared" si="8"/>
        <v>1.2</v>
      </c>
      <c r="N18" s="16">
        <f t="shared" si="9"/>
        <v>0</v>
      </c>
      <c r="O18" s="16">
        <v>0</v>
      </c>
      <c r="P18" s="16">
        <f t="shared" si="10"/>
        <v>6.2</v>
      </c>
      <c r="Q18" s="33">
        <v>2.0192499999999933</v>
      </c>
      <c r="R18" s="34">
        <f t="shared" si="11"/>
        <v>8.2192499999999935</v>
      </c>
      <c r="S18" s="35">
        <f t="shared" si="12"/>
        <v>8.125</v>
      </c>
      <c r="T18" s="36">
        <f t="shared" si="13"/>
        <v>9.4249999999993506E-2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>
        <v>1</v>
      </c>
      <c r="B19" s="13">
        <v>205</v>
      </c>
      <c r="C19" s="13">
        <v>141303545</v>
      </c>
      <c r="D19" s="222" t="s">
        <v>395</v>
      </c>
      <c r="E19" s="334"/>
      <c r="F19" s="16">
        <v>4</v>
      </c>
      <c r="G19" s="16">
        <v>1</v>
      </c>
      <c r="H19" s="374">
        <v>0</v>
      </c>
      <c r="I19" s="374">
        <v>0</v>
      </c>
      <c r="J19" s="374">
        <v>0</v>
      </c>
      <c r="K19" s="19" t="s">
        <v>333</v>
      </c>
      <c r="L19" s="18">
        <f t="shared" si="7"/>
        <v>5</v>
      </c>
      <c r="M19" s="16">
        <f t="shared" si="8"/>
        <v>1.2</v>
      </c>
      <c r="N19" s="16">
        <f t="shared" si="9"/>
        <v>0</v>
      </c>
      <c r="O19" s="16">
        <v>0</v>
      </c>
      <c r="P19" s="16">
        <f t="shared" si="10"/>
        <v>6.2</v>
      </c>
      <c r="Q19" s="33">
        <v>1.9312499999999959</v>
      </c>
      <c r="R19" s="34">
        <f t="shared" si="11"/>
        <v>8.1312499999999961</v>
      </c>
      <c r="S19" s="35">
        <f t="shared" si="12"/>
        <v>8.125</v>
      </c>
      <c r="T19" s="36">
        <f t="shared" si="13"/>
        <v>6.249999999996092E-3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8.75">
      <c r="A20" s="14"/>
      <c r="B20" s="13">
        <v>138</v>
      </c>
      <c r="C20" s="13">
        <v>1440730282</v>
      </c>
      <c r="D20" s="222" t="s">
        <v>366</v>
      </c>
      <c r="E20" s="222" t="s">
        <v>258</v>
      </c>
      <c r="F20" s="16">
        <v>0</v>
      </c>
      <c r="G20" s="16">
        <v>0</v>
      </c>
      <c r="H20" s="374">
        <v>0</v>
      </c>
      <c r="I20" s="374">
        <v>0</v>
      </c>
      <c r="J20" s="374">
        <v>0</v>
      </c>
      <c r="K20" s="57" t="s">
        <v>187</v>
      </c>
      <c r="L20" s="18">
        <f t="shared" si="7"/>
        <v>0</v>
      </c>
      <c r="M20" s="16">
        <f t="shared" si="8"/>
        <v>0</v>
      </c>
      <c r="N20" s="16">
        <f t="shared" si="9"/>
        <v>0</v>
      </c>
      <c r="O20" s="16">
        <v>0</v>
      </c>
      <c r="P20" s="16">
        <f t="shared" si="10"/>
        <v>0</v>
      </c>
      <c r="Q20" s="33">
        <v>9.6000000000000014</v>
      </c>
      <c r="R20" s="34">
        <f t="shared" si="11"/>
        <v>9.6000000000000014</v>
      </c>
      <c r="S20" s="35">
        <f t="shared" si="12"/>
        <v>0</v>
      </c>
      <c r="T20" s="36">
        <f t="shared" si="13"/>
        <v>9.6000000000000014</v>
      </c>
      <c r="U20" s="18"/>
      <c r="V20" s="18"/>
      <c r="W20" s="47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236</v>
      </c>
      <c r="C21" s="13">
        <v>1968448898</v>
      </c>
      <c r="D21" s="222" t="s">
        <v>458</v>
      </c>
      <c r="E21" s="4"/>
      <c r="F21" s="16">
        <v>4</v>
      </c>
      <c r="G21" s="16">
        <v>1</v>
      </c>
      <c r="H21" s="374">
        <v>0</v>
      </c>
      <c r="I21" s="374">
        <v>0</v>
      </c>
      <c r="J21" s="374">
        <v>0</v>
      </c>
      <c r="K21" s="22" t="s">
        <v>334</v>
      </c>
      <c r="L21" s="18">
        <f t="shared" si="7"/>
        <v>5</v>
      </c>
      <c r="M21" s="16">
        <f t="shared" si="8"/>
        <v>1.2</v>
      </c>
      <c r="N21" s="16">
        <f t="shared" si="9"/>
        <v>0</v>
      </c>
      <c r="O21" s="16">
        <v>0</v>
      </c>
      <c r="P21" s="16">
        <f t="shared" si="10"/>
        <v>6.2</v>
      </c>
      <c r="Q21" s="33">
        <v>1.8000000000000007</v>
      </c>
      <c r="R21" s="34">
        <f t="shared" si="11"/>
        <v>8</v>
      </c>
      <c r="S21" s="35">
        <f t="shared" si="12"/>
        <v>6.25</v>
      </c>
      <c r="T21" s="36">
        <f t="shared" si="13"/>
        <v>1.75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/>
      <c r="B22" s="13">
        <v>188</v>
      </c>
      <c r="C22" s="13">
        <v>1504984957</v>
      </c>
      <c r="D22" s="222" t="s">
        <v>379</v>
      </c>
      <c r="E22" s="334"/>
      <c r="F22" s="16">
        <v>0</v>
      </c>
      <c r="G22" s="16">
        <v>0</v>
      </c>
      <c r="H22" s="374">
        <v>0</v>
      </c>
      <c r="I22" s="374">
        <v>0</v>
      </c>
      <c r="J22" s="374">
        <v>0</v>
      </c>
      <c r="K22" s="57" t="s">
        <v>187</v>
      </c>
      <c r="L22" s="18">
        <f t="shared" si="7"/>
        <v>0</v>
      </c>
      <c r="M22" s="16">
        <f t="shared" si="8"/>
        <v>0</v>
      </c>
      <c r="N22" s="16">
        <f t="shared" si="9"/>
        <v>0</v>
      </c>
      <c r="O22" s="16">
        <v>0</v>
      </c>
      <c r="P22" s="16">
        <f t="shared" si="10"/>
        <v>0</v>
      </c>
      <c r="Q22" s="33">
        <v>7.8874999999999957</v>
      </c>
      <c r="R22" s="34">
        <f t="shared" si="11"/>
        <v>7.8874999999999957</v>
      </c>
      <c r="S22" s="35">
        <f t="shared" si="12"/>
        <v>0</v>
      </c>
      <c r="T22" s="36">
        <f t="shared" si="13"/>
        <v>7.8874999999999957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>
        <v>1</v>
      </c>
      <c r="B23" s="13">
        <v>178</v>
      </c>
      <c r="C23" s="13">
        <v>1059185275</v>
      </c>
      <c r="D23" s="222" t="s">
        <v>372</v>
      </c>
      <c r="E23" s="334"/>
      <c r="F23" s="16">
        <v>4</v>
      </c>
      <c r="G23" s="16">
        <v>1</v>
      </c>
      <c r="H23" s="374">
        <v>0</v>
      </c>
      <c r="I23" s="374">
        <v>0</v>
      </c>
      <c r="J23" s="374">
        <v>0</v>
      </c>
      <c r="K23" s="22" t="s">
        <v>334</v>
      </c>
      <c r="L23" s="18">
        <f t="shared" si="7"/>
        <v>5</v>
      </c>
      <c r="M23" s="16">
        <f t="shared" si="8"/>
        <v>1.2</v>
      </c>
      <c r="N23" s="16">
        <f t="shared" si="9"/>
        <v>0</v>
      </c>
      <c r="O23" s="16">
        <v>0</v>
      </c>
      <c r="P23" s="16">
        <f t="shared" si="10"/>
        <v>6.2</v>
      </c>
      <c r="Q23" s="33">
        <v>1.5187499999999945</v>
      </c>
      <c r="R23" s="34">
        <f t="shared" si="11"/>
        <v>7.7187499999999947</v>
      </c>
      <c r="S23" s="35">
        <f t="shared" si="12"/>
        <v>6.25</v>
      </c>
      <c r="T23" s="36">
        <f t="shared" si="13"/>
        <v>1.4687499999999947</v>
      </c>
      <c r="U23" s="4"/>
      <c r="V23" s="4"/>
      <c r="W23" s="4"/>
    </row>
    <row r="24" spans="1:29" s="1" customFormat="1" ht="18.75">
      <c r="A24" s="14"/>
      <c r="B24" s="14">
        <v>82</v>
      </c>
      <c r="C24" s="13">
        <v>982362214</v>
      </c>
      <c r="D24" s="222" t="s">
        <v>360</v>
      </c>
      <c r="E24" s="222" t="s">
        <v>144</v>
      </c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-1.5200000000000093</v>
      </c>
      <c r="R24" s="34">
        <f t="shared" si="11"/>
        <v>-1.5200000000000093</v>
      </c>
      <c r="S24" s="35">
        <f t="shared" si="12"/>
        <v>0</v>
      </c>
      <c r="T24" s="36">
        <f t="shared" si="13"/>
        <v>-1.5200000000000093</v>
      </c>
      <c r="U24" s="18"/>
      <c r="V24" s="18"/>
      <c r="W24" s="18"/>
    </row>
    <row r="25" spans="1:29" s="1" customFormat="1" ht="18.75">
      <c r="A25" s="14"/>
      <c r="B25" s="13">
        <v>199</v>
      </c>
      <c r="C25" s="13">
        <v>1190213504</v>
      </c>
      <c r="D25" s="222" t="s">
        <v>400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4.8</v>
      </c>
      <c r="R25" s="34">
        <f t="shared" si="11"/>
        <v>4.8</v>
      </c>
      <c r="S25" s="35">
        <f t="shared" si="12"/>
        <v>0</v>
      </c>
      <c r="T25" s="36">
        <f t="shared" si="13"/>
        <v>4.8</v>
      </c>
      <c r="U25" s="4"/>
      <c r="V25" s="4"/>
      <c r="W25" s="4"/>
    </row>
    <row r="26" spans="1:29" s="1" customFormat="1" ht="18.75" customHeight="1">
      <c r="A26" s="14"/>
      <c r="B26" s="13">
        <v>211</v>
      </c>
      <c r="C26" s="13">
        <v>1030769255</v>
      </c>
      <c r="D26" s="222" t="s">
        <v>404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8.4625000000000021</v>
      </c>
      <c r="R26" s="34">
        <f t="shared" si="11"/>
        <v>8.4625000000000021</v>
      </c>
      <c r="S26" s="35">
        <f t="shared" si="12"/>
        <v>0</v>
      </c>
      <c r="T26" s="36">
        <f t="shared" si="13"/>
        <v>8.4625000000000021</v>
      </c>
      <c r="U26" s="4"/>
      <c r="V26" s="4"/>
      <c r="W26" s="4"/>
    </row>
    <row r="27" spans="1:29" s="1" customFormat="1" ht="18.75">
      <c r="A27" s="14"/>
      <c r="B27" s="13">
        <v>191</v>
      </c>
      <c r="C27" s="13">
        <v>1037173857</v>
      </c>
      <c r="D27" s="222" t="s">
        <v>382</v>
      </c>
      <c r="E27" s="334"/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3.837499999999995</v>
      </c>
      <c r="R27" s="34">
        <f t="shared" si="11"/>
        <v>3.837499999999995</v>
      </c>
      <c r="S27" s="35">
        <f t="shared" si="12"/>
        <v>0</v>
      </c>
      <c r="T27" s="36">
        <f t="shared" si="13"/>
        <v>3.837499999999995</v>
      </c>
      <c r="U27" s="4"/>
      <c r="V27" s="4"/>
      <c r="W27" s="4"/>
    </row>
    <row r="28" spans="1:29" s="1" customFormat="1" ht="18.75">
      <c r="A28" s="14"/>
      <c r="B28" s="13">
        <v>127</v>
      </c>
      <c r="C28" s="13">
        <v>615908706</v>
      </c>
      <c r="D28" s="222" t="s">
        <v>364</v>
      </c>
      <c r="E28" s="224" t="s">
        <v>240</v>
      </c>
      <c r="F28" s="16">
        <v>0</v>
      </c>
      <c r="G28" s="16">
        <v>0</v>
      </c>
      <c r="H28" s="374">
        <v>0</v>
      </c>
      <c r="I28" s="374">
        <v>0</v>
      </c>
      <c r="J28" s="374">
        <v>0</v>
      </c>
      <c r="K28" s="57" t="s">
        <v>187</v>
      </c>
      <c r="L28" s="18">
        <f t="shared" si="7"/>
        <v>0</v>
      </c>
      <c r="M28" s="16">
        <f t="shared" si="8"/>
        <v>0</v>
      </c>
      <c r="N28" s="16">
        <f t="shared" si="9"/>
        <v>0</v>
      </c>
      <c r="O28" s="16">
        <v>0</v>
      </c>
      <c r="P28" s="16">
        <f t="shared" si="10"/>
        <v>0</v>
      </c>
      <c r="Q28" s="33">
        <v>0</v>
      </c>
      <c r="R28" s="34">
        <f t="shared" si="11"/>
        <v>0</v>
      </c>
      <c r="S28" s="35">
        <f t="shared" si="12"/>
        <v>0</v>
      </c>
      <c r="T28" s="36">
        <f t="shared" si="13"/>
        <v>0</v>
      </c>
      <c r="U28" s="18"/>
      <c r="V28" s="18"/>
      <c r="W28" s="47"/>
    </row>
    <row r="29" spans="1:29" s="2" customFormat="1" ht="18.75">
      <c r="A29" s="14">
        <v>1</v>
      </c>
      <c r="B29" s="13">
        <v>212</v>
      </c>
      <c r="C29" s="13">
        <v>2133045883</v>
      </c>
      <c r="D29" s="222" t="s">
        <v>405</v>
      </c>
      <c r="E29" s="334"/>
      <c r="F29" s="16">
        <v>0</v>
      </c>
      <c r="G29" s="16">
        <v>0</v>
      </c>
      <c r="H29" s="374">
        <v>0</v>
      </c>
      <c r="I29" s="374">
        <v>0</v>
      </c>
      <c r="J29" s="374">
        <v>0</v>
      </c>
      <c r="K29" s="57" t="s">
        <v>187</v>
      </c>
      <c r="L29" s="18">
        <f t="shared" si="7"/>
        <v>0</v>
      </c>
      <c r="M29" s="16">
        <f t="shared" si="8"/>
        <v>0</v>
      </c>
      <c r="N29" s="16">
        <f t="shared" si="9"/>
        <v>0</v>
      </c>
      <c r="O29" s="16">
        <v>0</v>
      </c>
      <c r="P29" s="16">
        <f t="shared" si="10"/>
        <v>0</v>
      </c>
      <c r="Q29" s="33">
        <v>7.2249999999999979</v>
      </c>
      <c r="R29" s="34">
        <f t="shared" si="11"/>
        <v>7.2249999999999979</v>
      </c>
      <c r="S29" s="35">
        <f t="shared" si="12"/>
        <v>0</v>
      </c>
      <c r="T29" s="36">
        <f t="shared" si="13"/>
        <v>7.2249999999999979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>
        <v>1</v>
      </c>
      <c r="B30" s="13">
        <v>174</v>
      </c>
      <c r="C30" s="13">
        <v>775720958</v>
      </c>
      <c r="D30" s="222" t="s">
        <v>397</v>
      </c>
      <c r="E30" s="222" t="s">
        <v>327</v>
      </c>
      <c r="F30" s="16">
        <v>3</v>
      </c>
      <c r="G30" s="16">
        <v>1</v>
      </c>
      <c r="H30" s="374">
        <v>0</v>
      </c>
      <c r="I30" s="374">
        <v>0</v>
      </c>
      <c r="J30" s="374">
        <v>0</v>
      </c>
      <c r="K30" s="22" t="s">
        <v>334</v>
      </c>
      <c r="L30" s="18">
        <f t="shared" si="7"/>
        <v>3.5</v>
      </c>
      <c r="M30" s="16">
        <f t="shared" si="8"/>
        <v>1.2</v>
      </c>
      <c r="N30" s="16">
        <f t="shared" si="9"/>
        <v>0</v>
      </c>
      <c r="O30" s="16">
        <v>0</v>
      </c>
      <c r="P30" s="16">
        <f t="shared" si="10"/>
        <v>4.7</v>
      </c>
      <c r="Q30" s="33">
        <v>2.2499999999999911</v>
      </c>
      <c r="R30" s="34">
        <f t="shared" si="11"/>
        <v>6.9499999999999913</v>
      </c>
      <c r="S30" s="35">
        <f t="shared" si="12"/>
        <v>6.25</v>
      </c>
      <c r="T30" s="36">
        <f t="shared" si="13"/>
        <v>0.6999999999999913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172</v>
      </c>
      <c r="C31" s="13">
        <v>724061220</v>
      </c>
      <c r="D31" s="222" t="s">
        <v>371</v>
      </c>
      <c r="E31" s="222" t="s">
        <v>330</v>
      </c>
      <c r="F31" s="16">
        <v>4</v>
      </c>
      <c r="G31" s="16">
        <v>1</v>
      </c>
      <c r="H31" s="374">
        <v>0</v>
      </c>
      <c r="I31" s="374">
        <v>0</v>
      </c>
      <c r="J31" s="374">
        <v>0</v>
      </c>
      <c r="K31" s="22" t="s">
        <v>334</v>
      </c>
      <c r="L31" s="18">
        <f t="shared" si="7"/>
        <v>5</v>
      </c>
      <c r="M31" s="16">
        <f t="shared" si="8"/>
        <v>1.2</v>
      </c>
      <c r="N31" s="16">
        <f t="shared" si="9"/>
        <v>0</v>
      </c>
      <c r="O31" s="16">
        <v>0</v>
      </c>
      <c r="P31" s="16">
        <f t="shared" si="10"/>
        <v>6.2</v>
      </c>
      <c r="Q31" s="33">
        <v>0.60000000000000142</v>
      </c>
      <c r="R31" s="34">
        <f t="shared" si="11"/>
        <v>6.8000000000000016</v>
      </c>
      <c r="S31" s="35">
        <f t="shared" si="12"/>
        <v>6.25</v>
      </c>
      <c r="T31" s="36">
        <f t="shared" si="13"/>
        <v>0.5500000000000016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>
        <v>1</v>
      </c>
      <c r="B32" s="13">
        <v>200</v>
      </c>
      <c r="C32" s="13">
        <v>967589156</v>
      </c>
      <c r="D32" s="222" t="s">
        <v>390</v>
      </c>
      <c r="E32" s="334"/>
      <c r="F32" s="16">
        <v>3</v>
      </c>
      <c r="G32" s="16">
        <v>1</v>
      </c>
      <c r="H32" s="374">
        <v>0</v>
      </c>
      <c r="I32" s="374">
        <v>0</v>
      </c>
      <c r="J32" s="374">
        <v>0</v>
      </c>
      <c r="K32" s="22" t="s">
        <v>334</v>
      </c>
      <c r="L32" s="18">
        <f t="shared" si="7"/>
        <v>3.5</v>
      </c>
      <c r="M32" s="16">
        <f t="shared" si="8"/>
        <v>1.2</v>
      </c>
      <c r="N32" s="16">
        <f t="shared" si="9"/>
        <v>0</v>
      </c>
      <c r="O32" s="16">
        <v>0</v>
      </c>
      <c r="P32" s="16">
        <f t="shared" si="10"/>
        <v>4.7</v>
      </c>
      <c r="Q32" s="33">
        <v>1.8312500000000016</v>
      </c>
      <c r="R32" s="34">
        <f t="shared" si="11"/>
        <v>6.5312500000000018</v>
      </c>
      <c r="S32" s="35">
        <f t="shared" si="12"/>
        <v>6.25</v>
      </c>
      <c r="T32" s="36">
        <f t="shared" si="13"/>
        <v>0.28125000000000178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/>
      <c r="B33" s="13">
        <v>204</v>
      </c>
      <c r="C33" s="13">
        <v>1449474852</v>
      </c>
      <c r="D33" s="222" t="s">
        <v>394</v>
      </c>
      <c r="E33" s="334"/>
      <c r="F33" s="16">
        <v>0</v>
      </c>
      <c r="G33" s="16">
        <v>0</v>
      </c>
      <c r="H33" s="374">
        <v>0</v>
      </c>
      <c r="I33" s="374">
        <v>0</v>
      </c>
      <c r="J33" s="374">
        <v>0</v>
      </c>
      <c r="K33" s="57" t="s">
        <v>187</v>
      </c>
      <c r="L33" s="18">
        <f t="shared" si="7"/>
        <v>0</v>
      </c>
      <c r="M33" s="16">
        <f t="shared" si="8"/>
        <v>0</v>
      </c>
      <c r="N33" s="16">
        <f t="shared" si="9"/>
        <v>0</v>
      </c>
      <c r="O33" s="16">
        <v>0</v>
      </c>
      <c r="P33" s="16">
        <f t="shared" si="10"/>
        <v>0</v>
      </c>
      <c r="Q33" s="33">
        <v>1</v>
      </c>
      <c r="R33" s="34">
        <f t="shared" si="11"/>
        <v>1</v>
      </c>
      <c r="S33" s="35">
        <f t="shared" si="12"/>
        <v>0</v>
      </c>
      <c r="T33" s="36">
        <f t="shared" si="13"/>
        <v>1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193</v>
      </c>
      <c r="C34" s="13">
        <v>2125731287</v>
      </c>
      <c r="D34" s="222" t="s">
        <v>384</v>
      </c>
      <c r="E34" s="334"/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22" t="s">
        <v>334</v>
      </c>
      <c r="L34" s="18">
        <f t="shared" si="7"/>
        <v>3.5</v>
      </c>
      <c r="M34" s="16">
        <f t="shared" si="8"/>
        <v>1.2</v>
      </c>
      <c r="N34" s="16">
        <f t="shared" si="9"/>
        <v>0</v>
      </c>
      <c r="O34" s="16">
        <v>0</v>
      </c>
      <c r="P34" s="16">
        <f t="shared" si="10"/>
        <v>4.7</v>
      </c>
      <c r="Q34" s="33">
        <v>1.7187499999999982</v>
      </c>
      <c r="R34" s="34">
        <f t="shared" si="11"/>
        <v>6.4187499999999984</v>
      </c>
      <c r="S34" s="35">
        <f t="shared" si="12"/>
        <v>6.25</v>
      </c>
      <c r="T34" s="36">
        <f t="shared" si="13"/>
        <v>0.1687499999999984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4">
        <v>231</v>
      </c>
      <c r="C35" s="13">
        <v>1725915293</v>
      </c>
      <c r="D35" s="222" t="s">
        <v>450</v>
      </c>
      <c r="E35" s="4"/>
      <c r="F35" s="16">
        <v>4</v>
      </c>
      <c r="G35" s="16">
        <v>1</v>
      </c>
      <c r="H35" s="374">
        <v>0</v>
      </c>
      <c r="I35" s="374">
        <v>0</v>
      </c>
      <c r="J35" s="374">
        <v>0</v>
      </c>
      <c r="K35" s="22" t="s">
        <v>334</v>
      </c>
      <c r="L35" s="18">
        <f t="shared" si="7"/>
        <v>5</v>
      </c>
      <c r="M35" s="16">
        <f t="shared" si="8"/>
        <v>1.2</v>
      </c>
      <c r="N35" s="16">
        <f t="shared" si="9"/>
        <v>0</v>
      </c>
      <c r="O35" s="16">
        <v>0</v>
      </c>
      <c r="P35" s="16">
        <f t="shared" si="10"/>
        <v>6.2</v>
      </c>
      <c r="Q35" s="33">
        <v>-0.43124999999999858</v>
      </c>
      <c r="R35" s="34">
        <f t="shared" si="11"/>
        <v>5.7687500000000016</v>
      </c>
      <c r="S35" s="35">
        <f t="shared" si="12"/>
        <v>6.25</v>
      </c>
      <c r="T35" s="36">
        <f t="shared" si="13"/>
        <v>-0.4812499999999984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>
        <v>1</v>
      </c>
      <c r="B36" s="13">
        <v>184</v>
      </c>
      <c r="C36" s="13">
        <v>1814130074</v>
      </c>
      <c r="D36" s="222" t="s">
        <v>375</v>
      </c>
      <c r="E36" s="334"/>
      <c r="F36" s="16">
        <v>2</v>
      </c>
      <c r="G36" s="16">
        <v>1</v>
      </c>
      <c r="H36" s="374">
        <v>0</v>
      </c>
      <c r="I36" s="374">
        <v>0</v>
      </c>
      <c r="J36" s="374">
        <v>0</v>
      </c>
      <c r="K36" s="23" t="s">
        <v>335</v>
      </c>
      <c r="L36" s="18">
        <f t="shared" si="7"/>
        <v>2</v>
      </c>
      <c r="M36" s="16">
        <f t="shared" si="8"/>
        <v>1.2</v>
      </c>
      <c r="N36" s="16">
        <f t="shared" si="9"/>
        <v>0</v>
      </c>
      <c r="O36" s="16">
        <v>0</v>
      </c>
      <c r="P36" s="16">
        <f t="shared" si="10"/>
        <v>3.2</v>
      </c>
      <c r="Q36" s="33">
        <v>2.3750000000000027</v>
      </c>
      <c r="R36" s="34">
        <f t="shared" si="11"/>
        <v>5.5750000000000028</v>
      </c>
      <c r="S36" s="35">
        <f t="shared" si="12"/>
        <v>1.09375</v>
      </c>
      <c r="T36" s="36">
        <f t="shared" si="13"/>
        <v>4.4812500000000028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3">
        <v>206</v>
      </c>
      <c r="C37" s="13">
        <v>1835375380</v>
      </c>
      <c r="D37" s="222" t="s">
        <v>396</v>
      </c>
      <c r="E37" s="334"/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8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6.6749999999999998</v>
      </c>
      <c r="R37" s="34">
        <f t="shared" si="11"/>
        <v>6.6749999999999998</v>
      </c>
      <c r="S37" s="35">
        <f t="shared" si="12"/>
        <v>0</v>
      </c>
      <c r="T37" s="36">
        <f t="shared" si="13"/>
        <v>6.6749999999999998</v>
      </c>
      <c r="U37" s="4"/>
      <c r="V37" s="4"/>
      <c r="W37" s="4"/>
    </row>
    <row r="38" spans="1:29" s="2" customFormat="1" ht="18.75">
      <c r="A38" s="14"/>
      <c r="B38" s="14">
        <v>120</v>
      </c>
      <c r="C38" s="13">
        <v>171422146</v>
      </c>
      <c r="D38" s="222" t="s">
        <v>363</v>
      </c>
      <c r="E38" s="222" t="s">
        <v>246</v>
      </c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4.899999999999995</v>
      </c>
      <c r="R38" s="34">
        <f t="shared" si="11"/>
        <v>4.899999999999995</v>
      </c>
      <c r="S38" s="35">
        <f t="shared" si="12"/>
        <v>0</v>
      </c>
      <c r="T38" s="36">
        <f t="shared" si="13"/>
        <v>4.899999999999995</v>
      </c>
      <c r="U38" s="18"/>
      <c r="V38" s="18"/>
      <c r="W38" s="48"/>
      <c r="X38" s="1"/>
      <c r="Y38" s="1"/>
      <c r="Z38" s="1"/>
      <c r="AA38" s="1"/>
      <c r="AB38" s="1"/>
      <c r="AC38" s="1"/>
    </row>
    <row r="39" spans="1:29" s="3" customFormat="1" ht="18.75">
      <c r="A39" s="14"/>
      <c r="B39" s="13">
        <v>169</v>
      </c>
      <c r="C39" s="13">
        <v>1280938546</v>
      </c>
      <c r="D39" s="222" t="s">
        <v>370</v>
      </c>
      <c r="E39" s="335"/>
      <c r="F39" s="16">
        <v>0</v>
      </c>
      <c r="G39" s="16">
        <v>0</v>
      </c>
      <c r="H39" s="374">
        <v>0</v>
      </c>
      <c r="I39" s="374">
        <v>0</v>
      </c>
      <c r="J39" s="374">
        <v>0</v>
      </c>
      <c r="K39" s="57" t="s">
        <v>187</v>
      </c>
      <c r="L39" s="18">
        <f t="shared" si="7"/>
        <v>0</v>
      </c>
      <c r="M39" s="16">
        <f t="shared" si="8"/>
        <v>0</v>
      </c>
      <c r="N39" s="16">
        <f t="shared" si="9"/>
        <v>0</v>
      </c>
      <c r="O39" s="16">
        <v>0</v>
      </c>
      <c r="P39" s="16">
        <f t="shared" si="10"/>
        <v>0</v>
      </c>
      <c r="Q39" s="33">
        <v>0</v>
      </c>
      <c r="R39" s="34">
        <f t="shared" si="11"/>
        <v>0</v>
      </c>
      <c r="S39" s="35">
        <f t="shared" si="12"/>
        <v>0</v>
      </c>
      <c r="T39" s="36">
        <f t="shared" si="13"/>
        <v>0</v>
      </c>
      <c r="U39" s="4"/>
      <c r="V39" s="4"/>
      <c r="W39" s="4"/>
    </row>
    <row r="40" spans="1:29" ht="18.75">
      <c r="A40" s="14">
        <v>1</v>
      </c>
      <c r="B40" s="13">
        <v>226</v>
      </c>
      <c r="C40" s="13">
        <v>1238792963</v>
      </c>
      <c r="D40" s="222" t="s">
        <v>445</v>
      </c>
      <c r="E40" s="222"/>
      <c r="F40" s="16">
        <v>2</v>
      </c>
      <c r="G40" s="16">
        <v>1</v>
      </c>
      <c r="H40" s="374">
        <v>0</v>
      </c>
      <c r="I40" s="374">
        <v>0</v>
      </c>
      <c r="J40" s="374">
        <v>0</v>
      </c>
      <c r="K40" s="23" t="s">
        <v>335</v>
      </c>
      <c r="L40" s="18">
        <f t="shared" si="7"/>
        <v>2</v>
      </c>
      <c r="M40" s="16">
        <f t="shared" si="8"/>
        <v>1.2</v>
      </c>
      <c r="N40" s="16">
        <f t="shared" si="9"/>
        <v>0</v>
      </c>
      <c r="O40" s="16">
        <v>0</v>
      </c>
      <c r="P40" s="16">
        <f t="shared" si="10"/>
        <v>3.2</v>
      </c>
      <c r="Q40" s="33">
        <v>2.0750000000000024</v>
      </c>
      <c r="R40" s="34">
        <f t="shared" si="11"/>
        <v>5.2750000000000021</v>
      </c>
      <c r="S40" s="35">
        <f t="shared" si="12"/>
        <v>1.09375</v>
      </c>
      <c r="T40" s="36">
        <f t="shared" si="13"/>
        <v>4.1812500000000021</v>
      </c>
      <c r="U40" s="4"/>
      <c r="V40" s="4"/>
      <c r="W40" s="4"/>
    </row>
    <row r="41" spans="1:29" ht="18.75">
      <c r="A41" s="14">
        <v>1</v>
      </c>
      <c r="B41" s="14">
        <v>26</v>
      </c>
      <c r="C41" s="13">
        <v>1754932067</v>
      </c>
      <c r="D41" s="222" t="s">
        <v>354</v>
      </c>
      <c r="E41" s="222" t="s">
        <v>72</v>
      </c>
      <c r="F41" s="16">
        <v>4</v>
      </c>
      <c r="G41" s="16">
        <v>1</v>
      </c>
      <c r="H41" s="374">
        <v>0</v>
      </c>
      <c r="I41" s="374">
        <v>0</v>
      </c>
      <c r="J41" s="374">
        <v>0</v>
      </c>
      <c r="K41" s="23" t="s">
        <v>335</v>
      </c>
      <c r="L41" s="18">
        <f t="shared" si="7"/>
        <v>5</v>
      </c>
      <c r="M41" s="16">
        <f t="shared" si="8"/>
        <v>1.2</v>
      </c>
      <c r="N41" s="16">
        <f t="shared" si="9"/>
        <v>0</v>
      </c>
      <c r="O41" s="16">
        <v>0</v>
      </c>
      <c r="P41" s="16">
        <f t="shared" si="10"/>
        <v>6.2</v>
      </c>
      <c r="Q41" s="33">
        <v>-1.1062500000000011</v>
      </c>
      <c r="R41" s="34">
        <f t="shared" si="11"/>
        <v>5.0937499999999991</v>
      </c>
      <c r="S41" s="35">
        <f t="shared" si="12"/>
        <v>1.09375</v>
      </c>
      <c r="T41" s="36">
        <f t="shared" si="13"/>
        <v>3.9999999999999991</v>
      </c>
      <c r="U41" s="18"/>
      <c r="V41" s="18"/>
      <c r="W41" s="18"/>
    </row>
    <row r="42" spans="1:29" ht="18.75">
      <c r="A42" s="14">
        <v>1</v>
      </c>
      <c r="B42" s="13">
        <v>216</v>
      </c>
      <c r="C42" s="13">
        <v>395700385</v>
      </c>
      <c r="D42" s="222" t="s">
        <v>419</v>
      </c>
      <c r="E42" s="2"/>
      <c r="F42" s="16">
        <v>2</v>
      </c>
      <c r="G42" s="16">
        <v>1</v>
      </c>
      <c r="H42" s="374">
        <v>0</v>
      </c>
      <c r="I42" s="374">
        <v>0</v>
      </c>
      <c r="J42" s="374">
        <v>0</v>
      </c>
      <c r="K42" s="23" t="s">
        <v>335</v>
      </c>
      <c r="L42" s="18">
        <f t="shared" ref="L42:L73" si="14">F42+IF(F42&gt;2,(F42-2)*0.5,0)</f>
        <v>2</v>
      </c>
      <c r="M42" s="16">
        <f t="shared" si="8"/>
        <v>1.2</v>
      </c>
      <c r="N42" s="16">
        <f t="shared" ref="N42:N73" si="15">SUM(H42:J42)*$Y$18</f>
        <v>0</v>
      </c>
      <c r="O42" s="16">
        <v>0</v>
      </c>
      <c r="P42" s="16">
        <f t="shared" ref="P42:P73" si="16">SUM(M42+L42+O42+N42)</f>
        <v>3.2</v>
      </c>
      <c r="Q42" s="33">
        <v>1.7189516129032216</v>
      </c>
      <c r="R42" s="34">
        <f t="shared" ref="R42:R73" si="17">P42+Q42</f>
        <v>4.9189516129032214</v>
      </c>
      <c r="S42" s="35">
        <f t="shared" ref="S42:S73" si="18">VLOOKUP(K42,$X$3:$Y$10,2,FALSE)</f>
        <v>1.09375</v>
      </c>
      <c r="T42" s="36">
        <f t="shared" ref="T42:T73" si="19">R42-S42</f>
        <v>3.8252016129032214</v>
      </c>
      <c r="U42" s="4"/>
      <c r="V42" s="4"/>
      <c r="W42" s="4"/>
    </row>
    <row r="43" spans="1:29" ht="18.75">
      <c r="A43" s="14">
        <v>1</v>
      </c>
      <c r="B43" s="13">
        <v>187</v>
      </c>
      <c r="C43" s="13">
        <v>1241038267</v>
      </c>
      <c r="D43" s="222" t="s">
        <v>378</v>
      </c>
      <c r="E43" s="334"/>
      <c r="F43" s="16">
        <v>0</v>
      </c>
      <c r="G43" s="16">
        <v>1</v>
      </c>
      <c r="H43" s="374">
        <v>0</v>
      </c>
      <c r="I43" s="374">
        <v>0</v>
      </c>
      <c r="J43" s="374">
        <v>0</v>
      </c>
      <c r="K43" s="57" t="s">
        <v>187</v>
      </c>
      <c r="L43" s="18">
        <f t="shared" si="14"/>
        <v>0</v>
      </c>
      <c r="M43" s="16">
        <f t="shared" si="8"/>
        <v>1.2</v>
      </c>
      <c r="N43" s="16">
        <f t="shared" si="15"/>
        <v>0</v>
      </c>
      <c r="O43" s="16">
        <v>0</v>
      </c>
      <c r="P43" s="16">
        <f t="shared" si="16"/>
        <v>1.2</v>
      </c>
      <c r="Q43" s="33">
        <v>3.293749999999994</v>
      </c>
      <c r="R43" s="34">
        <f t="shared" si="17"/>
        <v>4.4937499999999941</v>
      </c>
      <c r="S43" s="35">
        <f t="shared" si="18"/>
        <v>0</v>
      </c>
      <c r="T43" s="36">
        <f t="shared" si="19"/>
        <v>4.4937499999999941</v>
      </c>
      <c r="U43" s="4"/>
      <c r="V43" s="4"/>
      <c r="W43" s="4"/>
    </row>
    <row r="44" spans="1:29" ht="18.75">
      <c r="A44" s="14"/>
      <c r="B44" s="13">
        <v>143</v>
      </c>
      <c r="C44" s="13">
        <v>1963007427</v>
      </c>
      <c r="D44" s="222" t="s">
        <v>367</v>
      </c>
      <c r="E44" s="222" t="s">
        <v>270</v>
      </c>
      <c r="F44" s="16">
        <v>0</v>
      </c>
      <c r="G44" s="16">
        <v>0</v>
      </c>
      <c r="H44" s="374">
        <v>0</v>
      </c>
      <c r="I44" s="374">
        <v>0</v>
      </c>
      <c r="J44" s="374">
        <v>0</v>
      </c>
      <c r="K44" s="57" t="s">
        <v>187</v>
      </c>
      <c r="L44" s="18">
        <f t="shared" si="14"/>
        <v>0</v>
      </c>
      <c r="M44" s="16">
        <f t="shared" si="8"/>
        <v>0</v>
      </c>
      <c r="N44" s="16">
        <f t="shared" si="15"/>
        <v>0</v>
      </c>
      <c r="O44" s="16">
        <v>0</v>
      </c>
      <c r="P44" s="16">
        <f t="shared" si="16"/>
        <v>0</v>
      </c>
      <c r="Q44" s="33">
        <v>3.3374999999999995</v>
      </c>
      <c r="R44" s="34">
        <f t="shared" si="17"/>
        <v>3.3374999999999995</v>
      </c>
      <c r="S44" s="35">
        <f t="shared" si="18"/>
        <v>0</v>
      </c>
      <c r="T44" s="36">
        <f t="shared" si="19"/>
        <v>3.3374999999999995</v>
      </c>
      <c r="U44" s="18"/>
      <c r="V44" s="18"/>
      <c r="W44" s="47"/>
    </row>
    <row r="45" spans="1:29" ht="18.75">
      <c r="A45" s="14">
        <v>1</v>
      </c>
      <c r="B45" s="13">
        <v>225</v>
      </c>
      <c r="C45" s="13">
        <v>1963965829</v>
      </c>
      <c r="D45" s="222" t="s">
        <v>444</v>
      </c>
      <c r="E45" s="222"/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4"/>
        <v>0</v>
      </c>
      <c r="M45" s="16">
        <f t="shared" si="8"/>
        <v>0</v>
      </c>
      <c r="N45" s="16">
        <f t="shared" si="15"/>
        <v>0</v>
      </c>
      <c r="O45" s="16">
        <v>0</v>
      </c>
      <c r="P45" s="16">
        <f t="shared" si="16"/>
        <v>0</v>
      </c>
      <c r="Q45" s="33">
        <v>4.423236940298505</v>
      </c>
      <c r="R45" s="34">
        <f t="shared" si="17"/>
        <v>4.423236940298505</v>
      </c>
      <c r="S45" s="35">
        <f t="shared" si="18"/>
        <v>0</v>
      </c>
      <c r="T45" s="36">
        <f t="shared" si="19"/>
        <v>4.423236940298505</v>
      </c>
      <c r="U45" s="4"/>
      <c r="V45" s="4"/>
      <c r="W45" s="4"/>
    </row>
    <row r="46" spans="1:29" ht="18.75">
      <c r="A46" s="14">
        <v>1</v>
      </c>
      <c r="B46" s="13">
        <v>189</v>
      </c>
      <c r="C46" s="13">
        <v>522812489</v>
      </c>
      <c r="D46" s="222" t="s">
        <v>380</v>
      </c>
      <c r="E46" s="334"/>
      <c r="F46" s="16">
        <v>4</v>
      </c>
      <c r="G46" s="16">
        <v>1</v>
      </c>
      <c r="H46" s="374">
        <v>0</v>
      </c>
      <c r="I46" s="374">
        <v>0</v>
      </c>
      <c r="J46" s="374">
        <v>0</v>
      </c>
      <c r="K46" s="23" t="s">
        <v>335</v>
      </c>
      <c r="L46" s="18">
        <f t="shared" si="14"/>
        <v>5</v>
      </c>
      <c r="M46" s="16">
        <f t="shared" si="8"/>
        <v>1.2</v>
      </c>
      <c r="N46" s="16">
        <f t="shared" si="15"/>
        <v>0</v>
      </c>
      <c r="O46" s="16">
        <v>0</v>
      </c>
      <c r="P46" s="16">
        <f t="shared" si="16"/>
        <v>6.2</v>
      </c>
      <c r="Q46" s="33">
        <v>-2.3437499999999947</v>
      </c>
      <c r="R46" s="34">
        <f t="shared" si="17"/>
        <v>3.8562500000000055</v>
      </c>
      <c r="S46" s="35">
        <f t="shared" si="18"/>
        <v>1.09375</v>
      </c>
      <c r="T46" s="36">
        <f t="shared" si="19"/>
        <v>2.7625000000000055</v>
      </c>
      <c r="U46" s="4"/>
      <c r="V46" s="4"/>
      <c r="W46" s="4"/>
    </row>
    <row r="47" spans="1:29" ht="20.25">
      <c r="A47" s="14">
        <v>1</v>
      </c>
      <c r="B47" s="14">
        <v>49</v>
      </c>
      <c r="C47" s="13">
        <v>311361673</v>
      </c>
      <c r="D47" s="223" t="s">
        <v>442</v>
      </c>
      <c r="E47" s="336" t="s">
        <v>95</v>
      </c>
      <c r="F47" s="16">
        <v>2</v>
      </c>
      <c r="G47" s="16">
        <v>1</v>
      </c>
      <c r="H47" s="374">
        <v>0</v>
      </c>
      <c r="I47" s="374">
        <v>0</v>
      </c>
      <c r="J47" s="374">
        <v>0</v>
      </c>
      <c r="K47" s="23" t="s">
        <v>335</v>
      </c>
      <c r="L47" s="18">
        <f t="shared" si="14"/>
        <v>2</v>
      </c>
      <c r="M47" s="16">
        <f>IF(G47&gt;0,1,0)*$Y$14</f>
        <v>1.2</v>
      </c>
      <c r="N47" s="16">
        <f t="shared" si="15"/>
        <v>0</v>
      </c>
      <c r="O47" s="16">
        <v>0</v>
      </c>
      <c r="P47" s="16">
        <f t="shared" si="16"/>
        <v>3.2</v>
      </c>
      <c r="Q47" s="33">
        <v>9.3750000000000888E-2</v>
      </c>
      <c r="R47" s="34">
        <f t="shared" si="17"/>
        <v>3.2937500000000011</v>
      </c>
      <c r="S47" s="35">
        <f t="shared" si="18"/>
        <v>1.09375</v>
      </c>
      <c r="T47" s="36">
        <f t="shared" si="19"/>
        <v>2.2000000000000011</v>
      </c>
      <c r="U47" s="18"/>
      <c r="V47" s="18"/>
      <c r="W47" s="18"/>
    </row>
    <row r="48" spans="1:29" ht="20.25">
      <c r="A48" s="14">
        <v>1</v>
      </c>
      <c r="B48" s="13">
        <v>213</v>
      </c>
      <c r="C48" s="13">
        <v>311361673</v>
      </c>
      <c r="D48" s="222" t="s">
        <v>349</v>
      </c>
      <c r="E48" s="2"/>
      <c r="F48" s="16">
        <v>2</v>
      </c>
      <c r="G48" s="16">
        <v>1</v>
      </c>
      <c r="H48" s="374">
        <v>0</v>
      </c>
      <c r="I48" s="374">
        <v>0</v>
      </c>
      <c r="J48" s="374">
        <v>0</v>
      </c>
      <c r="K48" s="23" t="s">
        <v>335</v>
      </c>
      <c r="L48" s="18">
        <f t="shared" si="14"/>
        <v>2</v>
      </c>
      <c r="M48" s="16">
        <f t="shared" ref="M48:M79" si="20">G48*$Y$14</f>
        <v>1.2</v>
      </c>
      <c r="N48" s="16">
        <f t="shared" si="15"/>
        <v>0</v>
      </c>
      <c r="O48" s="16">
        <v>0</v>
      </c>
      <c r="P48" s="16">
        <f t="shared" si="16"/>
        <v>3.2</v>
      </c>
      <c r="Q48" s="33">
        <v>-0.25625000000000675</v>
      </c>
      <c r="R48" s="34">
        <f t="shared" si="17"/>
        <v>2.9437499999999934</v>
      </c>
      <c r="S48" s="35">
        <f t="shared" si="18"/>
        <v>1.09375</v>
      </c>
      <c r="T48" s="36">
        <f t="shared" si="19"/>
        <v>1.8499999999999934</v>
      </c>
    </row>
    <row r="49" spans="1:23" ht="18.75">
      <c r="A49" s="14"/>
      <c r="B49" s="14">
        <v>33</v>
      </c>
      <c r="C49" s="13">
        <v>1006436515</v>
      </c>
      <c r="D49" s="222" t="s">
        <v>355</v>
      </c>
      <c r="E49" s="222" t="s">
        <v>79</v>
      </c>
      <c r="F49" s="16">
        <v>0</v>
      </c>
      <c r="G49" s="16">
        <v>0</v>
      </c>
      <c r="H49" s="374">
        <v>0</v>
      </c>
      <c r="I49" s="374">
        <v>0</v>
      </c>
      <c r="J49" s="374">
        <v>0</v>
      </c>
      <c r="K49" s="57" t="s">
        <v>187</v>
      </c>
      <c r="L49" s="18">
        <f t="shared" si="14"/>
        <v>0</v>
      </c>
      <c r="M49" s="16">
        <f t="shared" si="20"/>
        <v>0</v>
      </c>
      <c r="N49" s="16">
        <f t="shared" si="15"/>
        <v>0</v>
      </c>
      <c r="O49" s="16">
        <v>0</v>
      </c>
      <c r="P49" s="16">
        <f t="shared" si="16"/>
        <v>0</v>
      </c>
      <c r="Q49" s="33">
        <v>3.45</v>
      </c>
      <c r="R49" s="34">
        <f t="shared" si="17"/>
        <v>3.45</v>
      </c>
      <c r="S49" s="35">
        <f t="shared" si="18"/>
        <v>0</v>
      </c>
      <c r="T49" s="36">
        <f t="shared" si="19"/>
        <v>3.45</v>
      </c>
      <c r="U49" s="64"/>
      <c r="V49" s="64"/>
    </row>
    <row r="50" spans="1:23" ht="20.25">
      <c r="A50" s="14">
        <v>1</v>
      </c>
      <c r="B50" s="13">
        <v>214</v>
      </c>
      <c r="C50" s="13">
        <v>2130976604</v>
      </c>
      <c r="D50" s="222" t="s">
        <v>410</v>
      </c>
      <c r="E50" s="2"/>
      <c r="F50" s="16">
        <v>3</v>
      </c>
      <c r="G50" s="16">
        <v>0</v>
      </c>
      <c r="H50" s="374">
        <v>0</v>
      </c>
      <c r="I50" s="374">
        <v>0</v>
      </c>
      <c r="J50" s="374">
        <v>0</v>
      </c>
      <c r="K50" s="23" t="s">
        <v>335</v>
      </c>
      <c r="L50" s="18">
        <f t="shared" si="14"/>
        <v>3.5</v>
      </c>
      <c r="M50" s="16">
        <f t="shared" si="20"/>
        <v>0</v>
      </c>
      <c r="N50" s="16">
        <f t="shared" si="15"/>
        <v>0</v>
      </c>
      <c r="O50" s="16">
        <v>0</v>
      </c>
      <c r="P50" s="16">
        <f t="shared" si="16"/>
        <v>3.5</v>
      </c>
      <c r="Q50" s="33">
        <v>-0.65625000000001155</v>
      </c>
      <c r="R50" s="34">
        <f t="shared" si="17"/>
        <v>2.8437499999999885</v>
      </c>
      <c r="S50" s="35">
        <f t="shared" si="18"/>
        <v>1.09375</v>
      </c>
      <c r="T50" s="36">
        <f t="shared" si="19"/>
        <v>1.7499999999999885</v>
      </c>
    </row>
    <row r="51" spans="1:23" ht="18.75">
      <c r="A51" s="14">
        <v>1</v>
      </c>
      <c r="B51" s="13">
        <v>222</v>
      </c>
      <c r="C51" s="13">
        <v>1945277617</v>
      </c>
      <c r="D51" s="222" t="s">
        <v>432</v>
      </c>
      <c r="E51" s="222"/>
      <c r="F51" s="16">
        <v>2</v>
      </c>
      <c r="G51" s="16">
        <v>0</v>
      </c>
      <c r="H51" s="374">
        <v>0</v>
      </c>
      <c r="I51" s="374">
        <v>0</v>
      </c>
      <c r="J51" s="374">
        <v>0</v>
      </c>
      <c r="K51" s="23" t="s">
        <v>335</v>
      </c>
      <c r="L51" s="18">
        <f t="shared" si="14"/>
        <v>2</v>
      </c>
      <c r="M51" s="16">
        <f t="shared" si="20"/>
        <v>0</v>
      </c>
      <c r="N51" s="16">
        <f t="shared" si="15"/>
        <v>0</v>
      </c>
      <c r="O51" s="16">
        <v>0</v>
      </c>
      <c r="P51" s="16">
        <f t="shared" si="16"/>
        <v>2</v>
      </c>
      <c r="Q51" s="33">
        <v>2.5227649769575144E-2</v>
      </c>
      <c r="R51" s="34">
        <f t="shared" si="17"/>
        <v>2.0252276497695751</v>
      </c>
      <c r="S51" s="35">
        <f t="shared" si="18"/>
        <v>1.09375</v>
      </c>
      <c r="T51" s="36">
        <f t="shared" si="19"/>
        <v>0.93147764976957514</v>
      </c>
    </row>
    <row r="52" spans="1:23" ht="18.75">
      <c r="A52" s="14">
        <v>1</v>
      </c>
      <c r="B52" s="13">
        <v>209</v>
      </c>
      <c r="C52" s="13">
        <v>1525950050</v>
      </c>
      <c r="D52" s="222" t="s">
        <v>408</v>
      </c>
      <c r="E52" s="222" t="s">
        <v>402</v>
      </c>
      <c r="F52" s="16">
        <v>4</v>
      </c>
      <c r="G52" s="16">
        <v>0</v>
      </c>
      <c r="H52" s="374">
        <v>0</v>
      </c>
      <c r="I52" s="374">
        <v>0</v>
      </c>
      <c r="J52" s="374">
        <v>0</v>
      </c>
      <c r="K52" s="23" t="s">
        <v>335</v>
      </c>
      <c r="L52" s="18">
        <f t="shared" si="14"/>
        <v>5</v>
      </c>
      <c r="M52" s="16">
        <f t="shared" si="20"/>
        <v>0</v>
      </c>
      <c r="N52" s="16">
        <f t="shared" si="15"/>
        <v>0</v>
      </c>
      <c r="O52" s="16">
        <v>0</v>
      </c>
      <c r="P52" s="16">
        <f t="shared" si="16"/>
        <v>5</v>
      </c>
      <c r="Q52" s="33">
        <v>-3.0687500000000023</v>
      </c>
      <c r="R52" s="34">
        <f t="shared" si="17"/>
        <v>1.9312499999999977</v>
      </c>
      <c r="S52" s="35">
        <f t="shared" si="18"/>
        <v>1.09375</v>
      </c>
      <c r="T52" s="36">
        <f t="shared" si="19"/>
        <v>0.83749999999999769</v>
      </c>
    </row>
    <row r="53" spans="1:23" ht="18.75">
      <c r="A53" s="14">
        <v>1</v>
      </c>
      <c r="B53" s="13">
        <v>183</v>
      </c>
      <c r="C53" s="13">
        <v>1250030371</v>
      </c>
      <c r="D53" s="222" t="s">
        <v>460</v>
      </c>
      <c r="E53" s="222" t="s">
        <v>411</v>
      </c>
      <c r="F53" s="16">
        <v>4</v>
      </c>
      <c r="G53" s="16">
        <v>1</v>
      </c>
      <c r="H53" s="374">
        <v>0</v>
      </c>
      <c r="I53" s="374">
        <v>0</v>
      </c>
      <c r="J53" s="374">
        <v>0</v>
      </c>
      <c r="K53" s="23" t="s">
        <v>335</v>
      </c>
      <c r="L53" s="18">
        <f t="shared" si="14"/>
        <v>5</v>
      </c>
      <c r="M53" s="16">
        <f t="shared" si="20"/>
        <v>1.2</v>
      </c>
      <c r="N53" s="16">
        <f t="shared" si="15"/>
        <v>0</v>
      </c>
      <c r="O53" s="16">
        <v>0</v>
      </c>
      <c r="P53" s="16">
        <f t="shared" si="16"/>
        <v>6.2</v>
      </c>
      <c r="Q53" s="33">
        <v>-4.3374999999999977</v>
      </c>
      <c r="R53" s="34">
        <f t="shared" si="17"/>
        <v>1.8625000000000025</v>
      </c>
      <c r="S53" s="35">
        <f t="shared" si="18"/>
        <v>1.09375</v>
      </c>
      <c r="T53" s="36">
        <f t="shared" si="19"/>
        <v>0.76875000000000249</v>
      </c>
    </row>
    <row r="54" spans="1:23" ht="18.75">
      <c r="A54" s="14">
        <v>1</v>
      </c>
      <c r="B54" s="13">
        <v>233</v>
      </c>
      <c r="C54" s="13">
        <v>1963965829</v>
      </c>
      <c r="D54" s="222" t="s">
        <v>452</v>
      </c>
      <c r="F54" s="16">
        <v>4</v>
      </c>
      <c r="G54" s="16">
        <v>1</v>
      </c>
      <c r="H54" s="374">
        <v>0</v>
      </c>
      <c r="I54" s="374">
        <v>0</v>
      </c>
      <c r="J54" s="374">
        <v>0</v>
      </c>
      <c r="K54" s="23" t="s">
        <v>335</v>
      </c>
      <c r="L54" s="18">
        <f t="shared" si="14"/>
        <v>5</v>
      </c>
      <c r="M54" s="16">
        <f t="shared" si="20"/>
        <v>1.2</v>
      </c>
      <c r="N54" s="16">
        <f t="shared" si="15"/>
        <v>0</v>
      </c>
      <c r="O54" s="16">
        <v>0</v>
      </c>
      <c r="P54" s="16">
        <f t="shared" si="16"/>
        <v>6.2</v>
      </c>
      <c r="Q54" s="33">
        <v>-4.5999999999999988</v>
      </c>
      <c r="R54" s="34">
        <f t="shared" si="17"/>
        <v>1.6000000000000014</v>
      </c>
      <c r="S54" s="35">
        <f t="shared" si="18"/>
        <v>1.09375</v>
      </c>
      <c r="T54" s="36">
        <f t="shared" si="19"/>
        <v>0.50625000000000142</v>
      </c>
    </row>
    <row r="55" spans="1:23" ht="18.75">
      <c r="A55" s="14">
        <v>1</v>
      </c>
      <c r="B55" s="13">
        <v>207</v>
      </c>
      <c r="C55" s="13">
        <v>721273803</v>
      </c>
      <c r="D55" s="226" t="s">
        <v>399</v>
      </c>
      <c r="E55" s="334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4"/>
        <v>0</v>
      </c>
      <c r="M55" s="16">
        <f t="shared" si="20"/>
        <v>0</v>
      </c>
      <c r="N55" s="16">
        <f t="shared" si="15"/>
        <v>0</v>
      </c>
      <c r="O55" s="16">
        <v>0</v>
      </c>
      <c r="P55" s="16">
        <f t="shared" si="16"/>
        <v>0</v>
      </c>
      <c r="Q55" s="33">
        <v>1.425</v>
      </c>
      <c r="R55" s="34">
        <f t="shared" si="17"/>
        <v>1.425</v>
      </c>
      <c r="S55" s="35">
        <f t="shared" si="18"/>
        <v>0</v>
      </c>
      <c r="T55" s="36">
        <f t="shared" si="19"/>
        <v>1.425</v>
      </c>
    </row>
    <row r="56" spans="1:23" ht="18.75">
      <c r="A56" s="14">
        <v>1</v>
      </c>
      <c r="B56" s="14">
        <v>46</v>
      </c>
      <c r="C56" s="13">
        <v>2109182835</v>
      </c>
      <c r="D56" s="222" t="s">
        <v>357</v>
      </c>
      <c r="E56" s="222" t="s">
        <v>92</v>
      </c>
      <c r="F56" s="16">
        <v>4</v>
      </c>
      <c r="G56" s="16">
        <v>1</v>
      </c>
      <c r="H56" s="374">
        <v>0</v>
      </c>
      <c r="I56" s="374">
        <v>0</v>
      </c>
      <c r="J56" s="374">
        <v>0</v>
      </c>
      <c r="K56" s="23" t="s">
        <v>335</v>
      </c>
      <c r="L56" s="18">
        <f t="shared" si="14"/>
        <v>5</v>
      </c>
      <c r="M56" s="16">
        <f t="shared" si="20"/>
        <v>1.2</v>
      </c>
      <c r="N56" s="16">
        <f t="shared" si="15"/>
        <v>0</v>
      </c>
      <c r="O56" s="16">
        <v>0</v>
      </c>
      <c r="P56" s="16">
        <f t="shared" si="16"/>
        <v>6.2</v>
      </c>
      <c r="Q56" s="33">
        <v>-4.8950000000000093</v>
      </c>
      <c r="R56" s="34">
        <f t="shared" si="17"/>
        <v>1.3049999999999908</v>
      </c>
      <c r="S56" s="35">
        <f t="shared" si="18"/>
        <v>1.09375</v>
      </c>
      <c r="T56" s="36">
        <f t="shared" si="19"/>
        <v>0.21124999999999083</v>
      </c>
      <c r="U56" s="64"/>
      <c r="V56" s="64"/>
      <c r="W56" s="64"/>
    </row>
    <row r="57" spans="1:23" ht="18.75">
      <c r="A57" s="14"/>
      <c r="B57" s="13">
        <v>190</v>
      </c>
      <c r="C57" s="13">
        <v>684634207</v>
      </c>
      <c r="D57" s="222" t="s">
        <v>381</v>
      </c>
      <c r="E57" s="222"/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4"/>
        <v>0</v>
      </c>
      <c r="M57" s="16">
        <f t="shared" si="20"/>
        <v>0</v>
      </c>
      <c r="N57" s="16">
        <f t="shared" si="15"/>
        <v>0</v>
      </c>
      <c r="O57" s="16">
        <v>0</v>
      </c>
      <c r="P57" s="16">
        <f t="shared" si="16"/>
        <v>0</v>
      </c>
      <c r="Q57" s="33">
        <v>2.2925000000000004</v>
      </c>
      <c r="R57" s="34">
        <f t="shared" si="17"/>
        <v>2.2925000000000004</v>
      </c>
      <c r="S57" s="35">
        <f t="shared" si="18"/>
        <v>0</v>
      </c>
      <c r="T57" s="36">
        <f t="shared" si="19"/>
        <v>2.2925000000000004</v>
      </c>
    </row>
    <row r="58" spans="1:23" ht="18.75">
      <c r="A58" s="14"/>
      <c r="B58" s="14">
        <v>5</v>
      </c>
      <c r="C58" s="13">
        <v>1044399218</v>
      </c>
      <c r="D58" s="222" t="s">
        <v>352</v>
      </c>
      <c r="E58" s="222" t="s">
        <v>39</v>
      </c>
      <c r="F58" s="16">
        <v>0</v>
      </c>
      <c r="G58" s="16">
        <v>0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14"/>
        <v>0</v>
      </c>
      <c r="M58" s="16">
        <f t="shared" si="20"/>
        <v>0</v>
      </c>
      <c r="N58" s="16">
        <f t="shared" si="15"/>
        <v>0</v>
      </c>
      <c r="O58" s="16">
        <v>0</v>
      </c>
      <c r="P58" s="16">
        <f t="shared" si="16"/>
        <v>0</v>
      </c>
      <c r="Q58" s="33">
        <v>0.22499999999999343</v>
      </c>
      <c r="R58" s="34">
        <f t="shared" si="17"/>
        <v>0.22499999999999343</v>
      </c>
      <c r="S58" s="35">
        <f t="shared" si="18"/>
        <v>0</v>
      </c>
      <c r="T58" s="36">
        <f t="shared" si="19"/>
        <v>0.22499999999999343</v>
      </c>
      <c r="U58" s="64"/>
      <c r="V58" s="64"/>
      <c r="W58" s="64"/>
    </row>
    <row r="59" spans="1:23" ht="18.75">
      <c r="A59" s="14"/>
      <c r="B59" s="14">
        <v>43</v>
      </c>
      <c r="C59" s="13">
        <v>1853818182</v>
      </c>
      <c r="D59" s="223" t="s">
        <v>356</v>
      </c>
      <c r="E59" s="222" t="s">
        <v>89</v>
      </c>
      <c r="F59" s="16">
        <v>0</v>
      </c>
      <c r="G59" s="16">
        <v>0</v>
      </c>
      <c r="H59" s="374">
        <v>0</v>
      </c>
      <c r="I59" s="374">
        <v>0</v>
      </c>
      <c r="J59" s="374">
        <v>0</v>
      </c>
      <c r="K59" s="57" t="s">
        <v>187</v>
      </c>
      <c r="L59" s="18">
        <f t="shared" si="14"/>
        <v>0</v>
      </c>
      <c r="M59" s="16">
        <f t="shared" si="20"/>
        <v>0</v>
      </c>
      <c r="N59" s="16">
        <f t="shared" si="15"/>
        <v>0</v>
      </c>
      <c r="O59" s="16">
        <v>0</v>
      </c>
      <c r="P59" s="16">
        <f t="shared" si="16"/>
        <v>0</v>
      </c>
      <c r="Q59" s="33">
        <v>0</v>
      </c>
      <c r="R59" s="34">
        <f t="shared" si="17"/>
        <v>0</v>
      </c>
      <c r="S59" s="35">
        <f t="shared" si="18"/>
        <v>0</v>
      </c>
      <c r="T59" s="36">
        <f t="shared" si="19"/>
        <v>0</v>
      </c>
      <c r="U59" s="64"/>
      <c r="V59" s="64"/>
    </row>
    <row r="60" spans="1:23" ht="18.75">
      <c r="A60" s="14">
        <v>1</v>
      </c>
      <c r="B60" s="13">
        <v>156</v>
      </c>
      <c r="C60" s="13">
        <v>1744610165</v>
      </c>
      <c r="D60" s="222" t="s">
        <v>369</v>
      </c>
      <c r="E60" s="222"/>
      <c r="F60" s="16">
        <v>4</v>
      </c>
      <c r="G60" s="16">
        <v>1</v>
      </c>
      <c r="H60" s="374">
        <v>0</v>
      </c>
      <c r="I60" s="374">
        <v>0</v>
      </c>
      <c r="J60" s="374">
        <v>0</v>
      </c>
      <c r="K60" s="23" t="s">
        <v>335</v>
      </c>
      <c r="L60" s="18">
        <f t="shared" si="14"/>
        <v>5</v>
      </c>
      <c r="M60" s="16">
        <f t="shared" si="20"/>
        <v>1.2</v>
      </c>
      <c r="N60" s="16">
        <f t="shared" si="15"/>
        <v>0</v>
      </c>
      <c r="O60" s="16">
        <v>0</v>
      </c>
      <c r="P60" s="16">
        <f t="shared" si="16"/>
        <v>6.2</v>
      </c>
      <c r="Q60" s="33">
        <v>-4.9387338709677531</v>
      </c>
      <c r="R60" s="34">
        <f t="shared" si="17"/>
        <v>1.2612661290322471</v>
      </c>
      <c r="S60" s="35">
        <f t="shared" si="18"/>
        <v>1.09375</v>
      </c>
      <c r="T60" s="36">
        <f t="shared" si="19"/>
        <v>0.16751612903224711</v>
      </c>
    </row>
    <row r="61" spans="1:23" ht="18.75">
      <c r="A61" s="14">
        <v>1</v>
      </c>
      <c r="B61" s="13">
        <v>155</v>
      </c>
      <c r="C61" s="13">
        <v>1532576874</v>
      </c>
      <c r="D61" s="222" t="s">
        <v>368</v>
      </c>
      <c r="E61" s="222" t="s">
        <v>283</v>
      </c>
      <c r="F61" s="16">
        <v>4</v>
      </c>
      <c r="G61" s="16">
        <v>1</v>
      </c>
      <c r="H61" s="374">
        <v>0</v>
      </c>
      <c r="I61" s="374">
        <v>0</v>
      </c>
      <c r="J61" s="374">
        <v>0</v>
      </c>
      <c r="K61" s="23" t="s">
        <v>335</v>
      </c>
      <c r="L61" s="18">
        <f t="shared" si="14"/>
        <v>5</v>
      </c>
      <c r="M61" s="16">
        <f t="shared" si="20"/>
        <v>1.2</v>
      </c>
      <c r="N61" s="16">
        <f t="shared" si="15"/>
        <v>0</v>
      </c>
      <c r="O61" s="16">
        <v>0</v>
      </c>
      <c r="P61" s="16">
        <f t="shared" si="16"/>
        <v>6.2</v>
      </c>
      <c r="Q61" s="33">
        <v>-5.0374999999999996</v>
      </c>
      <c r="R61" s="34">
        <f t="shared" si="17"/>
        <v>1.1625000000000005</v>
      </c>
      <c r="S61" s="35">
        <f t="shared" si="18"/>
        <v>1.09375</v>
      </c>
      <c r="T61" s="36">
        <f t="shared" si="19"/>
        <v>6.8750000000000533E-2</v>
      </c>
    </row>
    <row r="62" spans="1:23" ht="18.75">
      <c r="A62" s="14">
        <v>1</v>
      </c>
      <c r="B62" s="13">
        <v>223</v>
      </c>
      <c r="C62" s="13">
        <v>784792167</v>
      </c>
      <c r="D62" s="222" t="s">
        <v>434</v>
      </c>
      <c r="E62" s="222"/>
      <c r="F62" s="16">
        <v>4</v>
      </c>
      <c r="G62" s="16">
        <v>1</v>
      </c>
      <c r="H62" s="374">
        <v>0</v>
      </c>
      <c r="I62" s="374">
        <v>0</v>
      </c>
      <c r="J62" s="374">
        <v>0</v>
      </c>
      <c r="K62" s="23" t="s">
        <v>335</v>
      </c>
      <c r="L62" s="18">
        <f t="shared" si="14"/>
        <v>5</v>
      </c>
      <c r="M62" s="16">
        <f t="shared" si="20"/>
        <v>1.2</v>
      </c>
      <c r="N62" s="16">
        <f t="shared" si="15"/>
        <v>0</v>
      </c>
      <c r="O62" s="16">
        <v>0</v>
      </c>
      <c r="P62" s="16">
        <f t="shared" si="16"/>
        <v>6.2</v>
      </c>
      <c r="Q62" s="33">
        <v>-5.0374999999999996</v>
      </c>
      <c r="R62" s="34">
        <f t="shared" si="17"/>
        <v>1.1625000000000005</v>
      </c>
      <c r="S62" s="35">
        <f t="shared" si="18"/>
        <v>1.09375</v>
      </c>
      <c r="T62" s="36">
        <f t="shared" si="19"/>
        <v>6.8750000000000533E-2</v>
      </c>
    </row>
    <row r="63" spans="1:23" ht="18.75">
      <c r="A63" s="14">
        <v>1</v>
      </c>
      <c r="B63" s="13">
        <v>182</v>
      </c>
      <c r="C63" s="13">
        <v>828260319</v>
      </c>
      <c r="D63" s="222" t="s">
        <v>422</v>
      </c>
      <c r="E63" s="222" t="s">
        <v>413</v>
      </c>
      <c r="F63" s="16">
        <v>4</v>
      </c>
      <c r="G63" s="16">
        <v>1</v>
      </c>
      <c r="H63" s="374">
        <v>0</v>
      </c>
      <c r="I63" s="374">
        <v>0</v>
      </c>
      <c r="J63" s="374">
        <v>0</v>
      </c>
      <c r="K63" s="23" t="s">
        <v>335</v>
      </c>
      <c r="L63" s="18">
        <f t="shared" si="14"/>
        <v>5</v>
      </c>
      <c r="M63" s="16">
        <f t="shared" si="20"/>
        <v>1.2</v>
      </c>
      <c r="N63" s="16">
        <f t="shared" si="15"/>
        <v>0</v>
      </c>
      <c r="O63" s="16">
        <v>0</v>
      </c>
      <c r="P63" s="16">
        <f t="shared" si="16"/>
        <v>6.2</v>
      </c>
      <c r="Q63" s="33">
        <v>-5.1432500000000019</v>
      </c>
      <c r="R63" s="34">
        <f t="shared" si="17"/>
        <v>1.0567499999999983</v>
      </c>
      <c r="S63" s="35">
        <f t="shared" si="18"/>
        <v>1.09375</v>
      </c>
      <c r="T63" s="36">
        <f t="shared" si="19"/>
        <v>-3.7000000000001698E-2</v>
      </c>
    </row>
    <row r="64" spans="1:23" ht="18.75">
      <c r="A64" s="14">
        <v>1</v>
      </c>
      <c r="B64" s="13">
        <v>110</v>
      </c>
      <c r="C64" s="13">
        <v>1968703358</v>
      </c>
      <c r="D64" s="222" t="s">
        <v>361</v>
      </c>
      <c r="E64" s="222" t="s">
        <v>239</v>
      </c>
      <c r="F64" s="16">
        <v>0</v>
      </c>
      <c r="G64" s="16">
        <v>0</v>
      </c>
      <c r="H64" s="374">
        <v>0</v>
      </c>
      <c r="I64" s="374">
        <v>0</v>
      </c>
      <c r="J64" s="374">
        <v>0</v>
      </c>
      <c r="K64" s="57" t="s">
        <v>187</v>
      </c>
      <c r="L64" s="18">
        <f t="shared" si="14"/>
        <v>0</v>
      </c>
      <c r="M64" s="16">
        <f t="shared" si="20"/>
        <v>0</v>
      </c>
      <c r="N64" s="16">
        <f t="shared" si="15"/>
        <v>0</v>
      </c>
      <c r="O64" s="16">
        <v>0</v>
      </c>
      <c r="P64" s="16">
        <f t="shared" si="16"/>
        <v>0</v>
      </c>
      <c r="Q64" s="33">
        <v>0.93749999999999689</v>
      </c>
      <c r="R64" s="34">
        <f t="shared" si="17"/>
        <v>0.93749999999999689</v>
      </c>
      <c r="S64" s="35">
        <f t="shared" si="18"/>
        <v>0</v>
      </c>
      <c r="T64" s="36">
        <f t="shared" si="19"/>
        <v>0.93749999999999689</v>
      </c>
      <c r="U64" s="64"/>
      <c r="V64" s="64"/>
      <c r="W64" s="87"/>
    </row>
    <row r="65" spans="1:23" ht="18.75">
      <c r="A65" s="14"/>
      <c r="B65" s="13">
        <v>197</v>
      </c>
      <c r="C65" s="13">
        <v>2012003193</v>
      </c>
      <c r="D65" s="222" t="s">
        <v>388</v>
      </c>
      <c r="E65" s="334"/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4"/>
        <v>0</v>
      </c>
      <c r="M65" s="16">
        <f t="shared" si="20"/>
        <v>0</v>
      </c>
      <c r="N65" s="16">
        <f t="shared" si="15"/>
        <v>0</v>
      </c>
      <c r="O65" s="16">
        <v>0</v>
      </c>
      <c r="P65" s="16">
        <f t="shared" si="16"/>
        <v>0</v>
      </c>
      <c r="Q65" s="33">
        <v>3.5999999999999979</v>
      </c>
      <c r="R65" s="34">
        <f t="shared" si="17"/>
        <v>3.5999999999999979</v>
      </c>
      <c r="S65" s="35">
        <f t="shared" si="18"/>
        <v>0</v>
      </c>
      <c r="T65" s="36">
        <f t="shared" si="19"/>
        <v>3.5999999999999979</v>
      </c>
    </row>
    <row r="66" spans="1:23" ht="18.75">
      <c r="A66" s="14">
        <v>1</v>
      </c>
      <c r="B66" s="14">
        <v>10</v>
      </c>
      <c r="C66" s="13">
        <v>2108977014</v>
      </c>
      <c r="D66" s="222" t="s">
        <v>353</v>
      </c>
      <c r="E66" s="222" t="s">
        <v>49</v>
      </c>
      <c r="F66" s="16">
        <v>2</v>
      </c>
      <c r="G66" s="16">
        <v>1</v>
      </c>
      <c r="H66" s="374">
        <v>0</v>
      </c>
      <c r="I66" s="374">
        <v>0</v>
      </c>
      <c r="J66" s="374">
        <v>0</v>
      </c>
      <c r="K66" s="23" t="s">
        <v>335</v>
      </c>
      <c r="L66" s="18">
        <f t="shared" si="14"/>
        <v>2</v>
      </c>
      <c r="M66" s="16">
        <f t="shared" si="20"/>
        <v>1.2</v>
      </c>
      <c r="N66" s="16">
        <f t="shared" si="15"/>
        <v>0</v>
      </c>
      <c r="O66" s="16">
        <v>0</v>
      </c>
      <c r="P66" s="16">
        <f t="shared" si="16"/>
        <v>3.2</v>
      </c>
      <c r="Q66" s="33">
        <v>-2.2875000000000041</v>
      </c>
      <c r="R66" s="34">
        <f t="shared" si="17"/>
        <v>0.91249999999999609</v>
      </c>
      <c r="S66" s="35">
        <f t="shared" si="18"/>
        <v>1.09375</v>
      </c>
      <c r="T66" s="36">
        <f t="shared" si="19"/>
        <v>-0.18125000000000391</v>
      </c>
      <c r="U66" s="64"/>
      <c r="V66" s="64"/>
      <c r="W66" s="64"/>
    </row>
    <row r="67" spans="1:23" ht="18.75">
      <c r="A67" s="14"/>
      <c r="B67" s="13">
        <v>130</v>
      </c>
      <c r="C67" s="13">
        <v>1957463045</v>
      </c>
      <c r="D67" s="222" t="s">
        <v>409</v>
      </c>
      <c r="E67" s="222" t="s">
        <v>238</v>
      </c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14"/>
        <v>0</v>
      </c>
      <c r="M67" s="16">
        <f t="shared" si="20"/>
        <v>0</v>
      </c>
      <c r="N67" s="16">
        <f t="shared" si="15"/>
        <v>0</v>
      </c>
      <c r="O67" s="16">
        <v>0</v>
      </c>
      <c r="P67" s="16">
        <f t="shared" si="16"/>
        <v>0</v>
      </c>
      <c r="Q67" s="33">
        <v>5.8500000000000023</v>
      </c>
      <c r="R67" s="34">
        <f t="shared" si="17"/>
        <v>5.8500000000000023</v>
      </c>
      <c r="S67" s="35">
        <f t="shared" si="18"/>
        <v>0</v>
      </c>
      <c r="T67" s="36">
        <f t="shared" si="19"/>
        <v>5.8500000000000023</v>
      </c>
      <c r="U67" s="64"/>
      <c r="V67" s="64"/>
      <c r="W67" s="67"/>
    </row>
    <row r="68" spans="1:23" ht="18.75">
      <c r="A68" s="14"/>
      <c r="B68" s="14">
        <v>53</v>
      </c>
      <c r="C68" s="13">
        <v>500959924</v>
      </c>
      <c r="D68" s="222" t="s">
        <v>359</v>
      </c>
      <c r="E68" s="224" t="s">
        <v>99</v>
      </c>
      <c r="F68" s="16">
        <v>0</v>
      </c>
      <c r="G68" s="16">
        <v>0</v>
      </c>
      <c r="H68" s="374">
        <v>0</v>
      </c>
      <c r="I68" s="374">
        <v>0</v>
      </c>
      <c r="J68" s="374">
        <v>0</v>
      </c>
      <c r="K68" s="57" t="s">
        <v>187</v>
      </c>
      <c r="L68" s="18">
        <f t="shared" si="14"/>
        <v>0</v>
      </c>
      <c r="M68" s="16">
        <f t="shared" si="20"/>
        <v>0</v>
      </c>
      <c r="N68" s="16">
        <f t="shared" si="15"/>
        <v>0</v>
      </c>
      <c r="O68" s="16">
        <v>0</v>
      </c>
      <c r="P68" s="16">
        <f t="shared" si="16"/>
        <v>0</v>
      </c>
      <c r="Q68" s="33">
        <v>0</v>
      </c>
      <c r="R68" s="34">
        <f t="shared" si="17"/>
        <v>0</v>
      </c>
      <c r="S68" s="35">
        <f t="shared" si="18"/>
        <v>0</v>
      </c>
      <c r="T68" s="36">
        <f t="shared" si="19"/>
        <v>0</v>
      </c>
      <c r="U68" s="64"/>
      <c r="V68" s="64"/>
      <c r="W68" s="64"/>
    </row>
    <row r="69" spans="1:23" ht="20.25">
      <c r="A69" s="14">
        <v>1</v>
      </c>
      <c r="B69" s="13">
        <v>220</v>
      </c>
      <c r="C69" s="13">
        <v>353335311</v>
      </c>
      <c r="D69" s="222" t="s">
        <v>427</v>
      </c>
      <c r="E69" s="224"/>
      <c r="F69" s="16">
        <v>3</v>
      </c>
      <c r="G69" s="16">
        <v>1</v>
      </c>
      <c r="H69" s="374">
        <v>0</v>
      </c>
      <c r="I69" s="374">
        <v>0</v>
      </c>
      <c r="J69" s="374">
        <v>0</v>
      </c>
      <c r="K69" s="23" t="s">
        <v>335</v>
      </c>
      <c r="L69" s="18">
        <f t="shared" si="14"/>
        <v>3.5</v>
      </c>
      <c r="M69" s="16">
        <f t="shared" si="20"/>
        <v>1.2</v>
      </c>
      <c r="N69" s="16">
        <f t="shared" si="15"/>
        <v>0</v>
      </c>
      <c r="O69" s="16">
        <v>0</v>
      </c>
      <c r="P69" s="16">
        <f t="shared" si="16"/>
        <v>4.7</v>
      </c>
      <c r="Q69" s="33">
        <v>-4.0814453125000023</v>
      </c>
      <c r="R69" s="34">
        <f t="shared" si="17"/>
        <v>0.61855468749999787</v>
      </c>
      <c r="S69" s="35">
        <f t="shared" si="18"/>
        <v>1.09375</v>
      </c>
      <c r="T69" s="36">
        <f t="shared" si="19"/>
        <v>-0.47519531250000213</v>
      </c>
    </row>
    <row r="70" spans="1:23" ht="18.75">
      <c r="A70" s="14">
        <v>1</v>
      </c>
      <c r="B70" s="13">
        <v>234</v>
      </c>
      <c r="C70" s="13">
        <v>1333428907</v>
      </c>
      <c r="D70" s="222" t="s">
        <v>455</v>
      </c>
      <c r="F70" s="16">
        <v>4</v>
      </c>
      <c r="G70" s="16">
        <v>0</v>
      </c>
      <c r="H70" s="374">
        <v>0</v>
      </c>
      <c r="I70" s="374">
        <v>0</v>
      </c>
      <c r="J70" s="374">
        <v>0</v>
      </c>
      <c r="K70" s="23" t="s">
        <v>335</v>
      </c>
      <c r="L70" s="18">
        <f t="shared" si="14"/>
        <v>5</v>
      </c>
      <c r="M70" s="16">
        <f t="shared" si="20"/>
        <v>0</v>
      </c>
      <c r="N70" s="16">
        <f t="shared" si="15"/>
        <v>0</v>
      </c>
      <c r="O70" s="16">
        <v>0</v>
      </c>
      <c r="P70" s="16">
        <f t="shared" si="16"/>
        <v>5</v>
      </c>
      <c r="Q70" s="33">
        <v>-4.5937499999999991</v>
      </c>
      <c r="R70" s="34">
        <f t="shared" si="17"/>
        <v>0.40625000000000089</v>
      </c>
      <c r="S70" s="35">
        <f t="shared" si="18"/>
        <v>1.09375</v>
      </c>
      <c r="T70" s="36">
        <f t="shared" si="19"/>
        <v>-0.68749999999999911</v>
      </c>
    </row>
    <row r="71" spans="1:23" ht="18.75">
      <c r="A71" s="14">
        <v>1</v>
      </c>
      <c r="B71" s="13">
        <v>116</v>
      </c>
      <c r="C71" s="13">
        <v>2122596917</v>
      </c>
      <c r="D71" s="222" t="s">
        <v>362</v>
      </c>
      <c r="E71" s="222" t="s">
        <v>217</v>
      </c>
      <c r="F71" s="16">
        <v>4</v>
      </c>
      <c r="G71" s="16">
        <v>1</v>
      </c>
      <c r="H71" s="374">
        <v>0</v>
      </c>
      <c r="I71" s="374">
        <v>0</v>
      </c>
      <c r="J71" s="374">
        <v>0</v>
      </c>
      <c r="K71" s="23" t="s">
        <v>335</v>
      </c>
      <c r="L71" s="18">
        <f t="shared" si="14"/>
        <v>5</v>
      </c>
      <c r="M71" s="16">
        <f t="shared" si="20"/>
        <v>1.2</v>
      </c>
      <c r="N71" s="16">
        <f t="shared" si="15"/>
        <v>0</v>
      </c>
      <c r="O71" s="16">
        <v>0</v>
      </c>
      <c r="P71" s="16">
        <f t="shared" si="16"/>
        <v>6.2</v>
      </c>
      <c r="Q71" s="33">
        <v>-5.8187500000000032</v>
      </c>
      <c r="R71" s="34">
        <f t="shared" si="17"/>
        <v>0.38124999999999698</v>
      </c>
      <c r="S71" s="35">
        <f t="shared" si="18"/>
        <v>1.09375</v>
      </c>
      <c r="T71" s="36">
        <f t="shared" si="19"/>
        <v>-0.71250000000000302</v>
      </c>
      <c r="U71" s="64"/>
      <c r="V71" s="64"/>
      <c r="W71" s="86"/>
    </row>
    <row r="72" spans="1:23" ht="18.75">
      <c r="A72" s="14"/>
      <c r="B72" s="13">
        <v>201</v>
      </c>
      <c r="C72" s="13">
        <v>251334814</v>
      </c>
      <c r="D72" s="222" t="s">
        <v>391</v>
      </c>
      <c r="E72" s="334"/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4"/>
        <v>0</v>
      </c>
      <c r="M72" s="16">
        <f t="shared" si="20"/>
        <v>0</v>
      </c>
      <c r="N72" s="16">
        <f t="shared" si="15"/>
        <v>0</v>
      </c>
      <c r="O72" s="16">
        <v>0</v>
      </c>
      <c r="P72" s="16">
        <f t="shared" si="16"/>
        <v>0</v>
      </c>
      <c r="Q72" s="33">
        <v>5.5</v>
      </c>
      <c r="R72" s="34">
        <f t="shared" si="17"/>
        <v>5.5</v>
      </c>
      <c r="S72" s="35">
        <f t="shared" si="18"/>
        <v>0</v>
      </c>
      <c r="T72" s="36">
        <f t="shared" si="19"/>
        <v>5.5</v>
      </c>
    </row>
    <row r="73" spans="1:23" ht="18.75">
      <c r="A73" s="14">
        <v>1</v>
      </c>
      <c r="B73" s="14">
        <v>1</v>
      </c>
      <c r="C73" s="13">
        <v>1782151946</v>
      </c>
      <c r="D73" s="222" t="s">
        <v>351</v>
      </c>
      <c r="E73" s="222" t="s">
        <v>26</v>
      </c>
      <c r="F73" s="16">
        <v>0</v>
      </c>
      <c r="G73" s="16">
        <v>0</v>
      </c>
      <c r="H73" s="374">
        <v>0</v>
      </c>
      <c r="I73" s="374">
        <v>0</v>
      </c>
      <c r="J73" s="374">
        <v>0</v>
      </c>
      <c r="K73" s="57" t="s">
        <v>187</v>
      </c>
      <c r="L73" s="18">
        <f t="shared" si="14"/>
        <v>0</v>
      </c>
      <c r="M73" s="16">
        <f t="shared" si="20"/>
        <v>0</v>
      </c>
      <c r="N73" s="16">
        <f t="shared" si="15"/>
        <v>0</v>
      </c>
      <c r="O73" s="16">
        <v>0</v>
      </c>
      <c r="P73" s="16">
        <f t="shared" si="16"/>
        <v>0</v>
      </c>
      <c r="Q73" s="33">
        <v>0.125</v>
      </c>
      <c r="R73" s="34">
        <f t="shared" si="17"/>
        <v>0.125</v>
      </c>
      <c r="S73" s="35">
        <f t="shared" si="18"/>
        <v>0</v>
      </c>
      <c r="T73" s="36">
        <f t="shared" si="19"/>
        <v>0.125</v>
      </c>
      <c r="U73" s="64"/>
      <c r="V73" s="64"/>
      <c r="W73" s="64"/>
    </row>
    <row r="74" spans="1:23" ht="18.75">
      <c r="A74" s="14">
        <v>1</v>
      </c>
      <c r="B74" s="13">
        <v>218</v>
      </c>
      <c r="C74" s="13">
        <v>1804880865</v>
      </c>
      <c r="D74" s="222" t="s">
        <v>425</v>
      </c>
      <c r="E74" s="334"/>
      <c r="F74" s="16">
        <v>0</v>
      </c>
      <c r="G74" s="16">
        <v>0</v>
      </c>
      <c r="H74" s="374">
        <v>0</v>
      </c>
      <c r="I74" s="374">
        <v>0</v>
      </c>
      <c r="J74" s="374">
        <v>0</v>
      </c>
      <c r="K74" s="57" t="s">
        <v>187</v>
      </c>
      <c r="L74" s="18">
        <f t="shared" ref="L74:L103" si="21">F74+IF(F74&gt;2,(F74-2)*0.5,0)</f>
        <v>0</v>
      </c>
      <c r="M74" s="16">
        <f t="shared" si="20"/>
        <v>0</v>
      </c>
      <c r="N74" s="16">
        <f t="shared" ref="N74:N103" si="22">SUM(H74:J74)*$Y$18</f>
        <v>0</v>
      </c>
      <c r="O74" s="16">
        <v>0</v>
      </c>
      <c r="P74" s="16">
        <f t="shared" ref="P74:P103" si="23">SUM(M74+L74+O74+N74)</f>
        <v>0</v>
      </c>
      <c r="Q74" s="33">
        <v>0.11749999999999983</v>
      </c>
      <c r="R74" s="34">
        <f t="shared" ref="R74:R103" si="24">P74+Q74</f>
        <v>0.11749999999999983</v>
      </c>
      <c r="S74" s="35">
        <f t="shared" ref="S74:S103" si="25">VLOOKUP(K74,$X$3:$Y$10,2,FALSE)</f>
        <v>0</v>
      </c>
      <c r="T74" s="36">
        <f t="shared" ref="T74:T103" si="26">R74-S74</f>
        <v>0.11749999999999983</v>
      </c>
    </row>
    <row r="75" spans="1:23" ht="18.75">
      <c r="A75" s="14">
        <v>1</v>
      </c>
      <c r="B75" s="14">
        <v>230</v>
      </c>
      <c r="C75" s="13">
        <v>1076026693</v>
      </c>
      <c r="D75" s="222" t="s">
        <v>449</v>
      </c>
      <c r="F75" s="16">
        <v>3</v>
      </c>
      <c r="G75" s="16">
        <v>1</v>
      </c>
      <c r="H75" s="374">
        <v>0</v>
      </c>
      <c r="I75" s="374">
        <v>0</v>
      </c>
      <c r="J75" s="374">
        <v>0</v>
      </c>
      <c r="K75" s="23" t="s">
        <v>335</v>
      </c>
      <c r="L75" s="18">
        <f t="shared" si="21"/>
        <v>3.5</v>
      </c>
      <c r="M75" s="16">
        <f t="shared" si="20"/>
        <v>1.2</v>
      </c>
      <c r="N75" s="16">
        <f t="shared" si="22"/>
        <v>0</v>
      </c>
      <c r="O75" s="16">
        <v>0</v>
      </c>
      <c r="P75" s="16">
        <f t="shared" si="23"/>
        <v>4.7</v>
      </c>
      <c r="Q75" s="33">
        <v>-5.1437500000000007</v>
      </c>
      <c r="R75" s="34">
        <f t="shared" si="24"/>
        <v>-0.44375000000000053</v>
      </c>
      <c r="S75" s="35">
        <f t="shared" si="25"/>
        <v>1.09375</v>
      </c>
      <c r="T75" s="36">
        <f t="shared" si="26"/>
        <v>-1.5375000000000005</v>
      </c>
    </row>
    <row r="76" spans="1:23" ht="18.75">
      <c r="A76" s="14">
        <v>1</v>
      </c>
      <c r="B76" s="13">
        <v>202</v>
      </c>
      <c r="C76" s="13">
        <v>471245585</v>
      </c>
      <c r="D76" s="222" t="s">
        <v>392</v>
      </c>
      <c r="E76" s="334"/>
      <c r="F76" s="16">
        <v>4</v>
      </c>
      <c r="G76" s="16">
        <v>0</v>
      </c>
      <c r="H76" s="374">
        <v>0</v>
      </c>
      <c r="I76" s="374">
        <v>0</v>
      </c>
      <c r="J76" s="374">
        <v>0</v>
      </c>
      <c r="K76" s="23" t="s">
        <v>335</v>
      </c>
      <c r="L76" s="18">
        <f t="shared" si="21"/>
        <v>5</v>
      </c>
      <c r="M76" s="16">
        <f t="shared" si="20"/>
        <v>0</v>
      </c>
      <c r="N76" s="16">
        <f t="shared" si="22"/>
        <v>0</v>
      </c>
      <c r="O76" s="16">
        <v>0</v>
      </c>
      <c r="P76" s="16">
        <f t="shared" si="23"/>
        <v>5</v>
      </c>
      <c r="Q76" s="33">
        <v>-6.0937500000000027</v>
      </c>
      <c r="R76" s="34">
        <f t="shared" si="24"/>
        <v>-1.0937500000000027</v>
      </c>
      <c r="S76" s="35">
        <f t="shared" si="25"/>
        <v>1.09375</v>
      </c>
      <c r="T76" s="36">
        <f t="shared" si="26"/>
        <v>-2.1875000000000027</v>
      </c>
    </row>
    <row r="77" spans="1:23" ht="18.75">
      <c r="A77" s="14">
        <v>1</v>
      </c>
      <c r="B77" s="13">
        <v>217</v>
      </c>
      <c r="C77" s="13">
        <v>331155825</v>
      </c>
      <c r="D77" s="295" t="s">
        <v>420</v>
      </c>
      <c r="E77" s="2"/>
      <c r="F77" s="16">
        <v>0</v>
      </c>
      <c r="G77" s="16">
        <v>0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21"/>
        <v>0</v>
      </c>
      <c r="M77" s="16">
        <f t="shared" si="20"/>
        <v>0</v>
      </c>
      <c r="N77" s="16">
        <f t="shared" si="22"/>
        <v>0</v>
      </c>
      <c r="O77" s="16">
        <v>0</v>
      </c>
      <c r="P77" s="16">
        <f t="shared" si="23"/>
        <v>0</v>
      </c>
      <c r="Q77" s="33">
        <v>-1.3124999999999984</v>
      </c>
      <c r="R77" s="34">
        <f t="shared" si="24"/>
        <v>-1.3124999999999984</v>
      </c>
      <c r="S77" s="35">
        <f t="shared" si="25"/>
        <v>0</v>
      </c>
      <c r="T77" s="36">
        <f t="shared" si="26"/>
        <v>-1.3124999999999984</v>
      </c>
    </row>
    <row r="78" spans="1:23" ht="18.75">
      <c r="A78" s="14"/>
      <c r="B78" s="14">
        <v>103</v>
      </c>
      <c r="C78" s="13">
        <v>1540443440</v>
      </c>
      <c r="D78" s="223" t="s">
        <v>326</v>
      </c>
      <c r="E78" s="222" t="s">
        <v>193</v>
      </c>
      <c r="F78" s="16">
        <v>0</v>
      </c>
      <c r="G78" s="16">
        <v>0</v>
      </c>
      <c r="H78" s="374">
        <v>0</v>
      </c>
      <c r="I78" s="374">
        <v>0</v>
      </c>
      <c r="J78" s="374">
        <v>0</v>
      </c>
      <c r="K78" s="57" t="s">
        <v>187</v>
      </c>
      <c r="L78" s="18">
        <f t="shared" si="21"/>
        <v>0</v>
      </c>
      <c r="M78" s="16">
        <f t="shared" si="20"/>
        <v>0</v>
      </c>
      <c r="N78" s="16">
        <f t="shared" si="22"/>
        <v>0</v>
      </c>
      <c r="O78" s="16">
        <v>0</v>
      </c>
      <c r="P78" s="16">
        <f t="shared" si="23"/>
        <v>0</v>
      </c>
      <c r="Q78" s="33">
        <v>-3.1250000000000036</v>
      </c>
      <c r="R78" s="34">
        <f t="shared" si="24"/>
        <v>-3.1250000000000036</v>
      </c>
      <c r="S78" s="35">
        <f t="shared" si="25"/>
        <v>0</v>
      </c>
      <c r="T78" s="36">
        <f t="shared" si="26"/>
        <v>-3.1250000000000036</v>
      </c>
      <c r="U78" s="64"/>
      <c r="V78" s="64"/>
      <c r="W78" s="64"/>
    </row>
    <row r="79" spans="1:23" ht="18.75">
      <c r="A79" s="14">
        <v>1</v>
      </c>
      <c r="B79" s="13">
        <v>237</v>
      </c>
      <c r="C79" s="13">
        <v>1331532576</v>
      </c>
      <c r="D79" s="222" t="s">
        <v>459</v>
      </c>
      <c r="F79" s="16">
        <v>3</v>
      </c>
      <c r="G79" s="16">
        <v>0</v>
      </c>
      <c r="H79" s="374">
        <v>0</v>
      </c>
      <c r="I79" s="374">
        <v>0</v>
      </c>
      <c r="J79" s="374">
        <v>0</v>
      </c>
      <c r="K79" s="23" t="s">
        <v>335</v>
      </c>
      <c r="L79" s="18">
        <f t="shared" si="21"/>
        <v>3.5</v>
      </c>
      <c r="M79" s="16">
        <f t="shared" si="20"/>
        <v>0</v>
      </c>
      <c r="N79" s="16">
        <f t="shared" si="22"/>
        <v>0</v>
      </c>
      <c r="O79" s="16">
        <v>0</v>
      </c>
      <c r="P79" s="16">
        <f t="shared" si="23"/>
        <v>3.5</v>
      </c>
      <c r="Q79" s="33">
        <v>-5.0812499999999998</v>
      </c>
      <c r="R79" s="34">
        <f t="shared" si="24"/>
        <v>-1.5812499999999998</v>
      </c>
      <c r="S79" s="35">
        <f t="shared" si="25"/>
        <v>1.09375</v>
      </c>
      <c r="T79" s="36">
        <f t="shared" si="26"/>
        <v>-2.6749999999999998</v>
      </c>
    </row>
    <row r="80" spans="1:23" ht="18.75">
      <c r="A80" s="14">
        <v>1</v>
      </c>
      <c r="B80" s="13">
        <v>196</v>
      </c>
      <c r="C80" s="13">
        <v>1065641844</v>
      </c>
      <c r="D80" s="222" t="s">
        <v>387</v>
      </c>
      <c r="E80" s="334"/>
      <c r="F80" s="16">
        <v>1</v>
      </c>
      <c r="G80" s="16">
        <v>1</v>
      </c>
      <c r="H80" s="374">
        <v>0</v>
      </c>
      <c r="I80" s="374">
        <v>0</v>
      </c>
      <c r="J80" s="374">
        <v>0</v>
      </c>
      <c r="K80" s="23" t="s">
        <v>335</v>
      </c>
      <c r="L80" s="18">
        <f t="shared" si="21"/>
        <v>1</v>
      </c>
      <c r="M80" s="16">
        <f t="shared" ref="M80:M103" si="27">G80*$Y$14</f>
        <v>1.2</v>
      </c>
      <c r="N80" s="16">
        <f t="shared" si="22"/>
        <v>0</v>
      </c>
      <c r="O80" s="16">
        <v>0</v>
      </c>
      <c r="P80" s="16">
        <f t="shared" si="23"/>
        <v>2.2000000000000002</v>
      </c>
      <c r="Q80" s="33">
        <v>-3.9312499999999995</v>
      </c>
      <c r="R80" s="34">
        <f t="shared" si="24"/>
        <v>-1.7312499999999993</v>
      </c>
      <c r="S80" s="35">
        <f t="shared" si="25"/>
        <v>1.09375</v>
      </c>
      <c r="T80" s="36">
        <f t="shared" si="26"/>
        <v>-2.8249999999999993</v>
      </c>
    </row>
    <row r="81" spans="1:23" ht="20.25">
      <c r="A81" s="14">
        <v>1</v>
      </c>
      <c r="B81" s="13">
        <v>229</v>
      </c>
      <c r="C81" s="13">
        <v>1598972736</v>
      </c>
      <c r="D81" s="222" t="s">
        <v>448</v>
      </c>
      <c r="E81" s="222"/>
      <c r="F81" s="16">
        <v>2</v>
      </c>
      <c r="G81" s="16">
        <v>0</v>
      </c>
      <c r="H81" s="374">
        <v>0</v>
      </c>
      <c r="I81" s="374">
        <v>0</v>
      </c>
      <c r="J81" s="374">
        <v>0</v>
      </c>
      <c r="K81" s="23" t="s">
        <v>335</v>
      </c>
      <c r="L81" s="18">
        <f t="shared" si="21"/>
        <v>2</v>
      </c>
      <c r="M81" s="16">
        <f t="shared" si="27"/>
        <v>0</v>
      </c>
      <c r="N81" s="16">
        <f t="shared" si="22"/>
        <v>0</v>
      </c>
      <c r="O81" s="16">
        <v>0</v>
      </c>
      <c r="P81" s="16">
        <f t="shared" si="23"/>
        <v>2</v>
      </c>
      <c r="Q81" s="33">
        <v>-3.8341604477611995</v>
      </c>
      <c r="R81" s="34">
        <f t="shared" si="24"/>
        <v>-1.8341604477611995</v>
      </c>
      <c r="S81" s="35">
        <f t="shared" si="25"/>
        <v>1.09375</v>
      </c>
      <c r="T81" s="36">
        <f t="shared" si="26"/>
        <v>-2.9279104477611995</v>
      </c>
    </row>
    <row r="82" spans="1:23" ht="18.75">
      <c r="A82" s="14"/>
      <c r="B82" s="13">
        <v>148</v>
      </c>
      <c r="C82" s="13">
        <v>1579518877</v>
      </c>
      <c r="D82" s="222" t="s">
        <v>274</v>
      </c>
      <c r="E82" s="224"/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1"/>
        <v>0</v>
      </c>
      <c r="M82" s="16">
        <f t="shared" si="27"/>
        <v>0</v>
      </c>
      <c r="N82" s="16">
        <f t="shared" si="22"/>
        <v>0</v>
      </c>
      <c r="O82" s="16">
        <v>0</v>
      </c>
      <c r="P82" s="16">
        <f t="shared" si="23"/>
        <v>0</v>
      </c>
      <c r="Q82" s="33">
        <v>6.4499999999999993</v>
      </c>
      <c r="R82" s="34">
        <f t="shared" si="24"/>
        <v>6.4499999999999993</v>
      </c>
      <c r="S82" s="35">
        <f t="shared" si="25"/>
        <v>0</v>
      </c>
      <c r="T82" s="36">
        <f t="shared" si="26"/>
        <v>6.4499999999999993</v>
      </c>
    </row>
    <row r="83" spans="1:23" ht="18.75">
      <c r="A83" s="14">
        <v>1</v>
      </c>
      <c r="B83" s="13">
        <v>195</v>
      </c>
      <c r="C83" s="13">
        <v>1634663314</v>
      </c>
      <c r="D83" s="222" t="s">
        <v>386</v>
      </c>
      <c r="E83" s="334"/>
      <c r="F83" s="16">
        <v>2</v>
      </c>
      <c r="G83" s="16">
        <v>1</v>
      </c>
      <c r="H83" s="374">
        <v>0</v>
      </c>
      <c r="I83" s="374">
        <v>0</v>
      </c>
      <c r="J83" s="374">
        <v>0</v>
      </c>
      <c r="K83" s="23" t="s">
        <v>335</v>
      </c>
      <c r="L83" s="18">
        <f t="shared" si="21"/>
        <v>2</v>
      </c>
      <c r="M83" s="16">
        <f t="shared" si="27"/>
        <v>1.2</v>
      </c>
      <c r="N83" s="16">
        <f t="shared" si="22"/>
        <v>0</v>
      </c>
      <c r="O83" s="16">
        <v>0</v>
      </c>
      <c r="P83" s="16">
        <f t="shared" si="23"/>
        <v>3.2</v>
      </c>
      <c r="Q83" s="33">
        <v>-5.1192500000000027</v>
      </c>
      <c r="R83" s="34">
        <f t="shared" si="24"/>
        <v>-1.9192500000000026</v>
      </c>
      <c r="S83" s="35">
        <f t="shared" si="25"/>
        <v>1.09375</v>
      </c>
      <c r="T83" s="36">
        <f t="shared" si="26"/>
        <v>-3.0130000000000026</v>
      </c>
    </row>
    <row r="84" spans="1:23" ht="18.75">
      <c r="A84" s="14"/>
      <c r="B84" s="13">
        <v>164</v>
      </c>
      <c r="C84" s="13">
        <v>1005320430</v>
      </c>
      <c r="D84" s="222" t="s">
        <v>294</v>
      </c>
      <c r="E84" s="335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1"/>
        <v>0</v>
      </c>
      <c r="M84" s="16">
        <f t="shared" si="27"/>
        <v>0</v>
      </c>
      <c r="N84" s="16">
        <f t="shared" si="22"/>
        <v>0</v>
      </c>
      <c r="O84" s="16">
        <v>0</v>
      </c>
      <c r="P84" s="16">
        <f t="shared" si="23"/>
        <v>0</v>
      </c>
      <c r="Q84" s="33">
        <v>0</v>
      </c>
      <c r="R84" s="34">
        <f t="shared" si="24"/>
        <v>0</v>
      </c>
      <c r="S84" s="35">
        <f t="shared" si="25"/>
        <v>0</v>
      </c>
      <c r="T84" s="36">
        <f t="shared" si="26"/>
        <v>0</v>
      </c>
    </row>
    <row r="85" spans="1:23" ht="18.75">
      <c r="A85" s="14">
        <v>1</v>
      </c>
      <c r="B85" s="13">
        <v>198</v>
      </c>
      <c r="C85" s="13">
        <v>723448640</v>
      </c>
      <c r="D85" s="222" t="s">
        <v>389</v>
      </c>
      <c r="E85" s="334"/>
      <c r="F85" s="16">
        <v>3</v>
      </c>
      <c r="G85" s="16">
        <v>1</v>
      </c>
      <c r="H85" s="374">
        <v>0</v>
      </c>
      <c r="I85" s="374">
        <v>0</v>
      </c>
      <c r="J85" s="374">
        <v>0</v>
      </c>
      <c r="K85" s="23" t="s">
        <v>335</v>
      </c>
      <c r="L85" s="18">
        <f t="shared" si="21"/>
        <v>3.5</v>
      </c>
      <c r="M85" s="16">
        <f t="shared" si="27"/>
        <v>1.2</v>
      </c>
      <c r="N85" s="16">
        <f t="shared" si="22"/>
        <v>0</v>
      </c>
      <c r="O85" s="16">
        <v>0</v>
      </c>
      <c r="P85" s="16">
        <f t="shared" si="23"/>
        <v>4.7</v>
      </c>
      <c r="Q85" s="33">
        <v>-6.675000000000006</v>
      </c>
      <c r="R85" s="34">
        <f t="shared" si="24"/>
        <v>-1.9750000000000059</v>
      </c>
      <c r="S85" s="35">
        <f t="shared" si="25"/>
        <v>1.09375</v>
      </c>
      <c r="T85" s="36">
        <f t="shared" si="26"/>
        <v>-3.0687500000000059</v>
      </c>
    </row>
    <row r="86" spans="1:23" ht="18.75">
      <c r="A86" s="14">
        <v>1</v>
      </c>
      <c r="B86" s="13">
        <v>208</v>
      </c>
      <c r="C86" s="13">
        <v>92129464</v>
      </c>
      <c r="D86" s="222" t="s">
        <v>401</v>
      </c>
      <c r="E86" s="334"/>
      <c r="F86" s="16">
        <v>2</v>
      </c>
      <c r="G86" s="16">
        <v>1</v>
      </c>
      <c r="H86" s="374">
        <v>0</v>
      </c>
      <c r="I86" s="374">
        <v>0</v>
      </c>
      <c r="J86" s="374">
        <v>0</v>
      </c>
      <c r="K86" s="23" t="s">
        <v>335</v>
      </c>
      <c r="L86" s="18">
        <f t="shared" si="21"/>
        <v>2</v>
      </c>
      <c r="M86" s="16">
        <f t="shared" si="27"/>
        <v>1.2</v>
      </c>
      <c r="N86" s="16">
        <f t="shared" si="22"/>
        <v>0</v>
      </c>
      <c r="O86" s="16">
        <v>0</v>
      </c>
      <c r="P86" s="16">
        <f t="shared" si="23"/>
        <v>3.2</v>
      </c>
      <c r="Q86" s="33">
        <v>-5.2437499999999986</v>
      </c>
      <c r="R86" s="34">
        <f t="shared" si="24"/>
        <v>-2.0437499999999984</v>
      </c>
      <c r="S86" s="35">
        <f t="shared" si="25"/>
        <v>1.09375</v>
      </c>
      <c r="T86" s="36">
        <f t="shared" si="26"/>
        <v>-3.1374999999999984</v>
      </c>
    </row>
    <row r="87" spans="1:23" ht="18.75">
      <c r="A87" s="14"/>
      <c r="B87" s="14">
        <v>122</v>
      </c>
      <c r="C87" s="13">
        <v>1940099728</v>
      </c>
      <c r="D87" s="223" t="s">
        <v>228</v>
      </c>
      <c r="E87" s="22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1"/>
        <v>0</v>
      </c>
      <c r="M87" s="16">
        <f t="shared" si="27"/>
        <v>0</v>
      </c>
      <c r="N87" s="16">
        <f t="shared" si="22"/>
        <v>0</v>
      </c>
      <c r="O87" s="16">
        <v>0</v>
      </c>
      <c r="P87" s="16">
        <f t="shared" si="23"/>
        <v>0</v>
      </c>
      <c r="Q87" s="33">
        <v>0.4</v>
      </c>
      <c r="R87" s="34">
        <f t="shared" si="24"/>
        <v>0.4</v>
      </c>
      <c r="S87" s="35">
        <f t="shared" si="25"/>
        <v>0</v>
      </c>
      <c r="T87" s="36">
        <f t="shared" si="26"/>
        <v>0.4</v>
      </c>
      <c r="U87" s="64"/>
      <c r="V87" s="64"/>
      <c r="W87" s="67"/>
    </row>
    <row r="88" spans="1:23" ht="18.75">
      <c r="A88" s="14">
        <v>1</v>
      </c>
      <c r="B88" s="13">
        <v>235</v>
      </c>
      <c r="C88" s="13">
        <v>988684940</v>
      </c>
      <c r="D88" s="222" t="s">
        <v>456</v>
      </c>
      <c r="F88" s="16">
        <v>1</v>
      </c>
      <c r="G88" s="16">
        <v>0</v>
      </c>
      <c r="H88" s="374">
        <v>0</v>
      </c>
      <c r="I88" s="374">
        <v>0</v>
      </c>
      <c r="J88" s="374">
        <v>0</v>
      </c>
      <c r="K88" s="23" t="s">
        <v>335</v>
      </c>
      <c r="L88" s="18">
        <f t="shared" si="21"/>
        <v>1</v>
      </c>
      <c r="M88" s="16">
        <f t="shared" si="27"/>
        <v>0</v>
      </c>
      <c r="N88" s="16">
        <f t="shared" si="22"/>
        <v>0</v>
      </c>
      <c r="O88" s="16">
        <v>0</v>
      </c>
      <c r="P88" s="16">
        <f t="shared" si="23"/>
        <v>1</v>
      </c>
      <c r="Q88" s="33">
        <v>-3.90625</v>
      </c>
      <c r="R88" s="34">
        <f t="shared" si="24"/>
        <v>-2.90625</v>
      </c>
      <c r="S88" s="35">
        <f t="shared" si="25"/>
        <v>1.09375</v>
      </c>
      <c r="T88" s="36">
        <f t="shared" si="26"/>
        <v>-4</v>
      </c>
    </row>
    <row r="89" spans="1:23" ht="18.75">
      <c r="A89" s="14"/>
      <c r="B89" s="13">
        <v>144</v>
      </c>
      <c r="C89" s="13">
        <v>1763923855</v>
      </c>
      <c r="D89" s="222" t="s">
        <v>269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1"/>
        <v>0</v>
      </c>
      <c r="M89" s="16">
        <f t="shared" si="27"/>
        <v>0</v>
      </c>
      <c r="N89" s="16">
        <f t="shared" si="22"/>
        <v>0</v>
      </c>
      <c r="O89" s="16">
        <v>0</v>
      </c>
      <c r="P89" s="16">
        <f t="shared" si="23"/>
        <v>0</v>
      </c>
      <c r="Q89" s="33">
        <v>6.8</v>
      </c>
      <c r="R89" s="34">
        <f t="shared" si="24"/>
        <v>6.8</v>
      </c>
      <c r="S89" s="35">
        <f t="shared" si="25"/>
        <v>0</v>
      </c>
      <c r="T89" s="36">
        <f t="shared" si="26"/>
        <v>6.8</v>
      </c>
    </row>
    <row r="90" spans="1:23" ht="18.75">
      <c r="A90" s="14">
        <v>1</v>
      </c>
      <c r="B90" s="13">
        <v>192</v>
      </c>
      <c r="C90" s="13">
        <v>1725281178</v>
      </c>
      <c r="D90" s="222" t="s">
        <v>383</v>
      </c>
      <c r="E90" s="334"/>
      <c r="F90" s="16">
        <v>0</v>
      </c>
      <c r="G90" s="16">
        <v>1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1"/>
        <v>0</v>
      </c>
      <c r="M90" s="16">
        <f t="shared" si="27"/>
        <v>1.2</v>
      </c>
      <c r="N90" s="16">
        <f t="shared" si="22"/>
        <v>0</v>
      </c>
      <c r="O90" s="16">
        <v>0</v>
      </c>
      <c r="P90" s="16">
        <f t="shared" si="23"/>
        <v>1.2</v>
      </c>
      <c r="Q90" s="33">
        <v>-4.9625000000000048</v>
      </c>
      <c r="R90" s="34">
        <f t="shared" si="24"/>
        <v>-3.7625000000000046</v>
      </c>
      <c r="S90" s="35">
        <f t="shared" si="25"/>
        <v>0</v>
      </c>
      <c r="T90" s="36">
        <f t="shared" si="26"/>
        <v>-3.7625000000000046</v>
      </c>
    </row>
    <row r="91" spans="1:23" ht="18.75">
      <c r="A91" s="14"/>
      <c r="B91" s="13">
        <v>181</v>
      </c>
      <c r="C91" s="13">
        <v>1467442697</v>
      </c>
      <c r="D91" s="222" t="s">
        <v>341</v>
      </c>
      <c r="E91" s="33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1"/>
        <v>0</v>
      </c>
      <c r="M91" s="16">
        <f t="shared" si="27"/>
        <v>0</v>
      </c>
      <c r="N91" s="16">
        <f t="shared" si="22"/>
        <v>0</v>
      </c>
      <c r="O91" s="16">
        <v>0</v>
      </c>
      <c r="P91" s="16">
        <f t="shared" si="23"/>
        <v>0</v>
      </c>
      <c r="Q91" s="33">
        <v>0</v>
      </c>
      <c r="R91" s="34">
        <f t="shared" si="24"/>
        <v>0</v>
      </c>
      <c r="S91" s="35">
        <f t="shared" si="25"/>
        <v>0</v>
      </c>
      <c r="T91" s="36">
        <f t="shared" si="26"/>
        <v>0</v>
      </c>
    </row>
    <row r="92" spans="1:23" ht="18.75">
      <c r="A92" s="14">
        <v>1</v>
      </c>
      <c r="B92" s="13">
        <v>228</v>
      </c>
      <c r="C92" s="13">
        <v>1287481910</v>
      </c>
      <c r="D92" s="222" t="s">
        <v>447</v>
      </c>
      <c r="E92" s="222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1"/>
        <v>0</v>
      </c>
      <c r="M92" s="16">
        <f t="shared" si="27"/>
        <v>0</v>
      </c>
      <c r="N92" s="16">
        <f t="shared" si="22"/>
        <v>0</v>
      </c>
      <c r="O92" s="16">
        <v>0</v>
      </c>
      <c r="P92" s="16">
        <f t="shared" si="23"/>
        <v>0</v>
      </c>
      <c r="Q92" s="33">
        <v>-4.1499999999999995</v>
      </c>
      <c r="R92" s="34">
        <f t="shared" si="24"/>
        <v>-4.1499999999999995</v>
      </c>
      <c r="S92" s="35">
        <f t="shared" si="25"/>
        <v>0</v>
      </c>
      <c r="T92" s="36">
        <f t="shared" si="26"/>
        <v>-4.1499999999999995</v>
      </c>
    </row>
    <row r="93" spans="1:23" ht="18.75">
      <c r="A93" s="14">
        <v>1</v>
      </c>
      <c r="B93" s="13">
        <v>232</v>
      </c>
      <c r="C93" s="13">
        <v>1088909927</v>
      </c>
      <c r="D93" s="222" t="s">
        <v>451</v>
      </c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1"/>
        <v>0</v>
      </c>
      <c r="M93" s="16">
        <f t="shared" si="27"/>
        <v>0</v>
      </c>
      <c r="N93" s="16">
        <f t="shared" si="22"/>
        <v>0</v>
      </c>
      <c r="O93" s="16">
        <v>0</v>
      </c>
      <c r="P93" s="16">
        <f t="shared" si="23"/>
        <v>0</v>
      </c>
      <c r="Q93" s="33">
        <v>-4.5437499999999993</v>
      </c>
      <c r="R93" s="34">
        <f t="shared" si="24"/>
        <v>-4.5437499999999993</v>
      </c>
      <c r="S93" s="35">
        <f t="shared" si="25"/>
        <v>0</v>
      </c>
      <c r="T93" s="36">
        <f t="shared" si="26"/>
        <v>-4.5437499999999993</v>
      </c>
    </row>
    <row r="94" spans="1:23" ht="20.25">
      <c r="A94" s="14">
        <v>1</v>
      </c>
      <c r="B94" s="13">
        <v>186</v>
      </c>
      <c r="C94" s="13">
        <v>595953188</v>
      </c>
      <c r="D94" s="222" t="s">
        <v>461</v>
      </c>
      <c r="E94" s="222" t="s">
        <v>453</v>
      </c>
      <c r="F94" s="16">
        <v>2</v>
      </c>
      <c r="G94" s="16">
        <v>0</v>
      </c>
      <c r="H94" s="374">
        <v>0</v>
      </c>
      <c r="I94" s="374">
        <v>0</v>
      </c>
      <c r="J94" s="374">
        <v>0</v>
      </c>
      <c r="K94" s="23" t="s">
        <v>335</v>
      </c>
      <c r="L94" s="18">
        <f t="shared" si="21"/>
        <v>2</v>
      </c>
      <c r="M94" s="16">
        <f t="shared" si="27"/>
        <v>0</v>
      </c>
      <c r="N94" s="16">
        <f t="shared" si="22"/>
        <v>0</v>
      </c>
      <c r="O94" s="16">
        <v>0</v>
      </c>
      <c r="P94" s="16">
        <f t="shared" si="23"/>
        <v>2</v>
      </c>
      <c r="Q94" s="33">
        <v>-11.924999999999999</v>
      </c>
      <c r="R94" s="34">
        <f t="shared" si="24"/>
        <v>-9.9249999999999989</v>
      </c>
      <c r="S94" s="35">
        <f t="shared" si="25"/>
        <v>1.09375</v>
      </c>
      <c r="T94" s="36">
        <f t="shared" si="26"/>
        <v>-11.018749999999999</v>
      </c>
    </row>
    <row r="95" spans="1:23" ht="18.75">
      <c r="A95" s="14"/>
      <c r="B95" s="13">
        <v>176</v>
      </c>
      <c r="C95" s="13">
        <v>128748910</v>
      </c>
      <c r="D95" s="222" t="s">
        <v>328</v>
      </c>
      <c r="E95" s="334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1"/>
        <v>0</v>
      </c>
      <c r="M95" s="16">
        <f t="shared" si="27"/>
        <v>0</v>
      </c>
      <c r="N95" s="16">
        <f t="shared" si="22"/>
        <v>0</v>
      </c>
      <c r="O95" s="16">
        <v>0</v>
      </c>
      <c r="P95" s="16">
        <f t="shared" si="23"/>
        <v>0</v>
      </c>
      <c r="Q95" s="33">
        <v>0</v>
      </c>
      <c r="R95" s="34">
        <f t="shared" si="24"/>
        <v>0</v>
      </c>
      <c r="S95" s="35">
        <f t="shared" si="25"/>
        <v>0</v>
      </c>
      <c r="T95" s="36">
        <f t="shared" si="26"/>
        <v>0</v>
      </c>
    </row>
    <row r="96" spans="1:23" ht="18.75">
      <c r="A96" s="14"/>
      <c r="B96" s="13">
        <v>179</v>
      </c>
      <c r="C96" s="13">
        <v>1412638269</v>
      </c>
      <c r="D96" s="223" t="s">
        <v>224</v>
      </c>
      <c r="E96" s="334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21"/>
        <v>0</v>
      </c>
      <c r="M96" s="16">
        <f t="shared" si="27"/>
        <v>0</v>
      </c>
      <c r="N96" s="16">
        <f t="shared" si="22"/>
        <v>0</v>
      </c>
      <c r="O96" s="16">
        <v>0</v>
      </c>
      <c r="P96" s="16">
        <f t="shared" si="23"/>
        <v>0</v>
      </c>
      <c r="Q96" s="33">
        <v>5.6846874999999955</v>
      </c>
      <c r="R96" s="34">
        <f t="shared" si="24"/>
        <v>5.6846874999999955</v>
      </c>
      <c r="S96" s="35">
        <f t="shared" si="25"/>
        <v>0</v>
      </c>
      <c r="T96" s="36">
        <f t="shared" si="26"/>
        <v>5.6846874999999955</v>
      </c>
    </row>
    <row r="97" spans="1:23" ht="18.75">
      <c r="A97" s="14"/>
      <c r="B97" s="13">
        <v>180</v>
      </c>
      <c r="C97" s="13">
        <v>24633249</v>
      </c>
      <c r="D97" s="223" t="s">
        <v>339</v>
      </c>
      <c r="E97" s="334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1"/>
        <v>0</v>
      </c>
      <c r="M97" s="16">
        <f t="shared" si="27"/>
        <v>0</v>
      </c>
      <c r="N97" s="16">
        <f t="shared" si="22"/>
        <v>0</v>
      </c>
      <c r="O97" s="16">
        <v>0</v>
      </c>
      <c r="P97" s="16">
        <f t="shared" si="23"/>
        <v>0</v>
      </c>
      <c r="Q97" s="33">
        <v>-3.125</v>
      </c>
      <c r="R97" s="34">
        <f t="shared" si="24"/>
        <v>-3.125</v>
      </c>
      <c r="S97" s="35">
        <f t="shared" si="25"/>
        <v>0</v>
      </c>
      <c r="T97" s="36">
        <f t="shared" si="26"/>
        <v>-3.125</v>
      </c>
    </row>
    <row r="98" spans="1:23" ht="18.75">
      <c r="A98" s="14">
        <v>1</v>
      </c>
      <c r="B98" s="13">
        <v>141</v>
      </c>
      <c r="C98" s="13">
        <v>1190305158</v>
      </c>
      <c r="D98" s="222" t="s">
        <v>261</v>
      </c>
      <c r="E98" s="224"/>
      <c r="F98" s="16">
        <v>2</v>
      </c>
      <c r="G98" s="16">
        <v>0</v>
      </c>
      <c r="H98" s="374">
        <v>0</v>
      </c>
      <c r="I98" s="374">
        <v>0</v>
      </c>
      <c r="J98" s="374">
        <v>0</v>
      </c>
      <c r="K98" s="23" t="s">
        <v>335</v>
      </c>
      <c r="L98" s="18">
        <f t="shared" si="21"/>
        <v>2</v>
      </c>
      <c r="M98" s="16">
        <f t="shared" si="27"/>
        <v>0</v>
      </c>
      <c r="N98" s="16">
        <f t="shared" si="22"/>
        <v>0</v>
      </c>
      <c r="O98" s="16">
        <v>0</v>
      </c>
      <c r="P98" s="16">
        <f t="shared" si="23"/>
        <v>2</v>
      </c>
      <c r="Q98" s="33">
        <v>-11.925000000000004</v>
      </c>
      <c r="R98" s="34">
        <f t="shared" si="24"/>
        <v>-9.9250000000000043</v>
      </c>
      <c r="S98" s="35">
        <f t="shared" si="25"/>
        <v>1.09375</v>
      </c>
      <c r="T98" s="36">
        <f t="shared" si="26"/>
        <v>-11.018750000000004</v>
      </c>
      <c r="U98" s="64"/>
      <c r="V98" s="64"/>
      <c r="W98" s="67"/>
    </row>
    <row r="99" spans="1:23" ht="18.75">
      <c r="A99" s="14">
        <v>1</v>
      </c>
      <c r="B99" s="13">
        <v>203</v>
      </c>
      <c r="C99" s="13">
        <v>382695365</v>
      </c>
      <c r="D99" s="222" t="s">
        <v>393</v>
      </c>
      <c r="E99" s="334"/>
      <c r="F99" s="16">
        <v>2</v>
      </c>
      <c r="G99" s="16">
        <v>0</v>
      </c>
      <c r="H99" s="374">
        <v>0</v>
      </c>
      <c r="I99" s="374">
        <v>0</v>
      </c>
      <c r="J99" s="374">
        <v>0</v>
      </c>
      <c r="K99" s="23" t="s">
        <v>335</v>
      </c>
      <c r="L99" s="18">
        <f t="shared" si="21"/>
        <v>2</v>
      </c>
      <c r="M99" s="16">
        <f t="shared" si="27"/>
        <v>0</v>
      </c>
      <c r="N99" s="16">
        <f t="shared" si="22"/>
        <v>0</v>
      </c>
      <c r="O99" s="16">
        <v>0</v>
      </c>
      <c r="P99" s="16">
        <f t="shared" si="23"/>
        <v>2</v>
      </c>
      <c r="Q99" s="33">
        <v>-19.15625</v>
      </c>
      <c r="R99" s="34">
        <f t="shared" si="24"/>
        <v>-17.15625</v>
      </c>
      <c r="S99" s="35">
        <f t="shared" si="25"/>
        <v>1.09375</v>
      </c>
      <c r="T99" s="36">
        <f t="shared" si="26"/>
        <v>-18.25</v>
      </c>
    </row>
    <row r="100" spans="1:23" ht="18.75">
      <c r="A100" s="14"/>
      <c r="B100" s="13">
        <v>227</v>
      </c>
      <c r="C100" s="13">
        <v>69368460</v>
      </c>
      <c r="D100" s="222" t="s">
        <v>446</v>
      </c>
      <c r="E100" s="222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1"/>
        <v>0</v>
      </c>
      <c r="M100" s="16">
        <f t="shared" si="27"/>
        <v>0</v>
      </c>
      <c r="N100" s="16">
        <f t="shared" si="22"/>
        <v>0</v>
      </c>
      <c r="O100" s="16">
        <v>0</v>
      </c>
      <c r="P100" s="16">
        <f t="shared" si="23"/>
        <v>0</v>
      </c>
      <c r="Q100" s="33">
        <v>5.7335820895522351</v>
      </c>
      <c r="R100" s="34">
        <f t="shared" si="24"/>
        <v>5.7335820895522351</v>
      </c>
      <c r="S100" s="35">
        <f t="shared" si="25"/>
        <v>0</v>
      </c>
      <c r="T100" s="36">
        <f t="shared" si="26"/>
        <v>5.7335820895522351</v>
      </c>
    </row>
    <row r="101" spans="1:23" ht="18.75">
      <c r="A101" s="14">
        <v>1</v>
      </c>
      <c r="B101" s="13">
        <v>210</v>
      </c>
      <c r="C101" s="13">
        <v>1675792665</v>
      </c>
      <c r="D101" s="222" t="s">
        <v>403</v>
      </c>
      <c r="E101" s="334"/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1"/>
        <v>0</v>
      </c>
      <c r="M101" s="16">
        <f t="shared" si="27"/>
        <v>0</v>
      </c>
      <c r="N101" s="16">
        <f t="shared" si="22"/>
        <v>0</v>
      </c>
      <c r="O101" s="16">
        <v>0</v>
      </c>
      <c r="P101" s="16">
        <f t="shared" si="23"/>
        <v>0</v>
      </c>
      <c r="Q101" s="33">
        <v>-18.325000000000006</v>
      </c>
      <c r="R101" s="34">
        <f t="shared" si="24"/>
        <v>-18.325000000000006</v>
      </c>
      <c r="S101" s="35">
        <f t="shared" si="25"/>
        <v>0</v>
      </c>
      <c r="T101" s="36">
        <f t="shared" si="26"/>
        <v>-18.325000000000006</v>
      </c>
    </row>
    <row r="102" spans="1:23" ht="18.75">
      <c r="A102" s="14"/>
      <c r="B102" s="13">
        <v>173</v>
      </c>
      <c r="C102" s="13">
        <v>1106175185</v>
      </c>
      <c r="D102" s="222" t="s">
        <v>329</v>
      </c>
      <c r="E102" s="334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1"/>
        <v>0</v>
      </c>
      <c r="M102" s="16">
        <f t="shared" si="27"/>
        <v>0</v>
      </c>
      <c r="N102" s="16">
        <f t="shared" si="22"/>
        <v>0</v>
      </c>
      <c r="O102" s="16">
        <v>0</v>
      </c>
      <c r="P102" s="16">
        <f t="shared" si="23"/>
        <v>0</v>
      </c>
      <c r="Q102" s="33">
        <v>0</v>
      </c>
      <c r="R102" s="34">
        <f t="shared" si="24"/>
        <v>0</v>
      </c>
      <c r="S102" s="35">
        <f t="shared" si="25"/>
        <v>0</v>
      </c>
      <c r="T102" s="36">
        <f t="shared" si="26"/>
        <v>0</v>
      </c>
    </row>
    <row r="103" spans="1:23" ht="18.75">
      <c r="A103" s="14">
        <v>1</v>
      </c>
      <c r="B103" s="13">
        <v>194</v>
      </c>
      <c r="C103" s="13">
        <v>648785109</v>
      </c>
      <c r="D103" s="222" t="s">
        <v>385</v>
      </c>
      <c r="E103" s="334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1"/>
        <v>0</v>
      </c>
      <c r="M103" s="16">
        <f t="shared" si="27"/>
        <v>0</v>
      </c>
      <c r="N103" s="16">
        <f t="shared" si="22"/>
        <v>0</v>
      </c>
      <c r="O103" s="16">
        <v>0</v>
      </c>
      <c r="P103" s="16">
        <f t="shared" si="23"/>
        <v>0</v>
      </c>
      <c r="Q103" s="33">
        <v>-18.712500000000006</v>
      </c>
      <c r="R103" s="34">
        <f t="shared" si="24"/>
        <v>-18.712500000000006</v>
      </c>
      <c r="S103" s="35">
        <f t="shared" si="25"/>
        <v>0</v>
      </c>
      <c r="T103" s="36">
        <f t="shared" si="26"/>
        <v>-18.712500000000006</v>
      </c>
    </row>
  </sheetData>
  <autoFilter ref="A4:W103" xr:uid="{28593B8F-03E7-4BE1-B554-FC0AADC431B2}">
    <sortState xmlns:xlrd2="http://schemas.microsoft.com/office/spreadsheetml/2017/richdata2" ref="A10:W103">
      <sortCondition descending="1" ref="R4:R103"/>
    </sortState>
  </autoFilter>
  <mergeCells count="5">
    <mergeCell ref="B1:T1"/>
    <mergeCell ref="B2:T2"/>
    <mergeCell ref="B3:E3"/>
    <mergeCell ref="H3:J3"/>
    <mergeCell ref="K3:T3"/>
  </mergeCells>
  <conditionalFormatting sqref="O5:O79 F5:J103">
    <cfRule type="cellIs" dxfId="35" priority="2" operator="lessThan">
      <formula>1</formula>
    </cfRule>
  </conditionalFormatting>
  <conditionalFormatting sqref="O80:O103">
    <cfRule type="cellIs" dxfId="34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814A-121B-4E83-A5DA-7772028EB4BB}">
  <sheetPr codeName="Sheet83"/>
  <dimension ref="A1:AC103"/>
  <sheetViews>
    <sheetView zoomScale="85" zoomScaleNormal="85" workbookViewId="0">
      <selection activeCell="X9" sqref="X9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活动中心2021年3月27日分包贡献明细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56"/>
      <c r="V1" s="456"/>
      <c r="W1" s="456"/>
      <c r="X1" s="38" t="s">
        <v>104</v>
      </c>
      <c r="Y1" s="5">
        <v>67</v>
      </c>
      <c r="Z1" s="3"/>
      <c r="AA1" s="3"/>
      <c r="AB1" s="3"/>
      <c r="AC1" s="3"/>
    </row>
    <row r="2" spans="1:29" ht="135" customHeight="1">
      <c r="B2" s="590" t="s">
        <v>441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57"/>
      <c r="V2" s="457"/>
      <c r="W2" s="457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58" t="s">
        <v>114</v>
      </c>
      <c r="G3" s="459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55"/>
      <c r="V3" s="455"/>
      <c r="W3" s="455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53" t="s">
        <v>457</v>
      </c>
      <c r="B4" s="453" t="s">
        <v>11</v>
      </c>
      <c r="C4" s="454" t="s">
        <v>167</v>
      </c>
      <c r="D4" s="453" t="s">
        <v>12</v>
      </c>
      <c r="E4" s="453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54" t="s">
        <v>171</v>
      </c>
      <c r="R4" s="32" t="s">
        <v>23</v>
      </c>
      <c r="S4" s="454" t="s">
        <v>22</v>
      </c>
      <c r="T4" s="454" t="s">
        <v>172</v>
      </c>
      <c r="U4" s="454" t="s">
        <v>115</v>
      </c>
      <c r="V4" s="454" t="s">
        <v>116</v>
      </c>
      <c r="W4" s="454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F5+IF(F5&gt;2,(F5-2)*0.5,0)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1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ref="L10:L41" si="7">F10+IF(F10&gt;2,(F10-2)*0.5,0)</f>
        <v>0</v>
      </c>
      <c r="M10" s="16">
        <f t="shared" ref="M10:M18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1.2</v>
      </c>
      <c r="Q10" s="33">
        <v>19.549999999999986</v>
      </c>
      <c r="R10" s="34">
        <f t="shared" ref="R10:R41" si="11">P10+Q10</f>
        <v>20.749999999999986</v>
      </c>
      <c r="S10" s="35">
        <f t="shared" ref="S10:S41" si="12">VLOOKUP(K10,$X$3:$Y$10,2,FALSE)</f>
        <v>0</v>
      </c>
      <c r="T10" s="36">
        <f t="shared" ref="T10:T41" si="13">R10-S10</f>
        <v>20.749999999999986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219</v>
      </c>
      <c r="C11" s="13">
        <v>1128309198</v>
      </c>
      <c r="D11" s="222" t="s">
        <v>426</v>
      </c>
      <c r="E11" s="334"/>
      <c r="F11" s="16">
        <v>0</v>
      </c>
      <c r="G11" s="16">
        <v>0</v>
      </c>
      <c r="H11" s="374">
        <v>0</v>
      </c>
      <c r="I11" s="374">
        <v>0</v>
      </c>
      <c r="J11" s="374">
        <v>0</v>
      </c>
      <c r="K11" s="57" t="s">
        <v>187</v>
      </c>
      <c r="L11" s="18">
        <f t="shared" si="7"/>
        <v>0</v>
      </c>
      <c r="M11" s="16">
        <f t="shared" si="8"/>
        <v>0</v>
      </c>
      <c r="N11" s="16">
        <f t="shared" si="9"/>
        <v>0</v>
      </c>
      <c r="O11" s="16">
        <v>0</v>
      </c>
      <c r="P11" s="16">
        <f t="shared" si="10"/>
        <v>0</v>
      </c>
      <c r="Q11" s="33">
        <v>9.4499999999999957</v>
      </c>
      <c r="R11" s="34">
        <f t="shared" si="11"/>
        <v>9.4499999999999957</v>
      </c>
      <c r="S11" s="35">
        <f t="shared" si="12"/>
        <v>0</v>
      </c>
      <c r="T11" s="36">
        <f t="shared" si="13"/>
        <v>9.4499999999999957</v>
      </c>
      <c r="U11" s="4"/>
      <c r="V11" s="4"/>
      <c r="W11" s="4"/>
      <c r="X11" s="50"/>
    </row>
    <row r="12" spans="1:29" s="1" customFormat="1" ht="18.75">
      <c r="A12" s="14">
        <v>1</v>
      </c>
      <c r="B12" s="14">
        <v>26</v>
      </c>
      <c r="C12" s="13">
        <v>1754932067</v>
      </c>
      <c r="D12" s="222" t="s">
        <v>354</v>
      </c>
      <c r="E12" s="222" t="s">
        <v>72</v>
      </c>
      <c r="F12" s="16">
        <v>2</v>
      </c>
      <c r="G12" s="16">
        <v>1</v>
      </c>
      <c r="H12" s="374">
        <v>0</v>
      </c>
      <c r="I12" s="374">
        <v>1</v>
      </c>
      <c r="J12" s="374">
        <v>1</v>
      </c>
      <c r="K12" s="43" t="s">
        <v>166</v>
      </c>
      <c r="L12" s="18">
        <f t="shared" si="7"/>
        <v>2</v>
      </c>
      <c r="M12" s="16">
        <f t="shared" si="8"/>
        <v>1.2</v>
      </c>
      <c r="N12" s="16">
        <f t="shared" si="9"/>
        <v>0.8</v>
      </c>
      <c r="O12" s="16">
        <v>0</v>
      </c>
      <c r="P12" s="16">
        <f t="shared" si="10"/>
        <v>4</v>
      </c>
      <c r="Q12" s="33">
        <v>3.9999999999999991</v>
      </c>
      <c r="R12" s="34">
        <f t="shared" si="11"/>
        <v>7.9999999999999991</v>
      </c>
      <c r="S12" s="35">
        <f t="shared" si="12"/>
        <v>11.875</v>
      </c>
      <c r="T12" s="36">
        <f t="shared" si="13"/>
        <v>-3.8750000000000009</v>
      </c>
      <c r="U12" s="18"/>
      <c r="V12" s="18"/>
      <c r="W12" s="18"/>
      <c r="X12" s="51" t="s">
        <v>209</v>
      </c>
      <c r="Y12" s="1">
        <v>15000</v>
      </c>
    </row>
    <row r="13" spans="1:29" s="2" customFormat="1" ht="18.75">
      <c r="A13" s="14"/>
      <c r="B13" s="13">
        <v>118</v>
      </c>
      <c r="C13" s="13">
        <v>2018112397</v>
      </c>
      <c r="D13" s="222" t="s">
        <v>342</v>
      </c>
      <c r="E13" s="222" t="s">
        <v>290</v>
      </c>
      <c r="F13" s="16">
        <v>0</v>
      </c>
      <c r="G13" s="16">
        <v>0</v>
      </c>
      <c r="H13" s="374">
        <v>0</v>
      </c>
      <c r="I13" s="374">
        <v>0</v>
      </c>
      <c r="J13" s="374">
        <v>0</v>
      </c>
      <c r="K13" s="57" t="s">
        <v>187</v>
      </c>
      <c r="L13" s="18">
        <f t="shared" si="7"/>
        <v>0</v>
      </c>
      <c r="M13" s="16">
        <f t="shared" si="8"/>
        <v>0</v>
      </c>
      <c r="N13" s="16">
        <f t="shared" si="9"/>
        <v>0</v>
      </c>
      <c r="O13" s="16">
        <v>0</v>
      </c>
      <c r="P13" s="16">
        <f t="shared" si="10"/>
        <v>0</v>
      </c>
      <c r="Q13" s="33">
        <v>0</v>
      </c>
      <c r="R13" s="34">
        <f t="shared" si="11"/>
        <v>0</v>
      </c>
      <c r="S13" s="35">
        <f t="shared" si="12"/>
        <v>0</v>
      </c>
      <c r="T13" s="36">
        <f t="shared" si="13"/>
        <v>0</v>
      </c>
      <c r="U13" s="18"/>
      <c r="V13" s="18"/>
      <c r="W13" s="48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187</v>
      </c>
      <c r="C14" s="13">
        <v>1241038267</v>
      </c>
      <c r="D14" s="222" t="s">
        <v>378</v>
      </c>
      <c r="E14" s="334"/>
      <c r="F14" s="16">
        <v>2</v>
      </c>
      <c r="G14" s="16">
        <v>1</v>
      </c>
      <c r="H14" s="374">
        <v>0</v>
      </c>
      <c r="I14" s="374">
        <v>0</v>
      </c>
      <c r="J14" s="374">
        <v>0</v>
      </c>
      <c r="K14" s="43" t="s">
        <v>166</v>
      </c>
      <c r="L14" s="18">
        <f t="shared" si="7"/>
        <v>2</v>
      </c>
      <c r="M14" s="16">
        <f t="shared" si="8"/>
        <v>1.2</v>
      </c>
      <c r="N14" s="16">
        <f t="shared" si="9"/>
        <v>0</v>
      </c>
      <c r="O14" s="16">
        <v>0</v>
      </c>
      <c r="P14" s="16">
        <f t="shared" si="10"/>
        <v>3.2</v>
      </c>
      <c r="Q14" s="33">
        <v>4.4937499999999941</v>
      </c>
      <c r="R14" s="34">
        <f t="shared" si="11"/>
        <v>7.6937499999999943</v>
      </c>
      <c r="S14" s="35">
        <f t="shared" si="12"/>
        <v>11.875</v>
      </c>
      <c r="T14" s="36">
        <f t="shared" si="13"/>
        <v>-4.1812500000000057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184</v>
      </c>
      <c r="C15" s="13">
        <v>1814130074</v>
      </c>
      <c r="D15" s="222" t="s">
        <v>375</v>
      </c>
      <c r="E15" s="334"/>
      <c r="F15" s="16">
        <v>2</v>
      </c>
      <c r="G15" s="16">
        <v>1</v>
      </c>
      <c r="H15" s="374">
        <v>0</v>
      </c>
      <c r="I15" s="374">
        <v>0</v>
      </c>
      <c r="J15" s="374">
        <v>0</v>
      </c>
      <c r="K15" s="43" t="s">
        <v>166</v>
      </c>
      <c r="L15" s="18">
        <f t="shared" si="7"/>
        <v>2</v>
      </c>
      <c r="M15" s="16">
        <f t="shared" si="8"/>
        <v>1.2</v>
      </c>
      <c r="N15" s="16">
        <f t="shared" si="9"/>
        <v>0</v>
      </c>
      <c r="O15" s="16">
        <v>0</v>
      </c>
      <c r="P15" s="16">
        <f t="shared" si="10"/>
        <v>3.2</v>
      </c>
      <c r="Q15" s="33">
        <v>4.4812500000000028</v>
      </c>
      <c r="R15" s="34">
        <f t="shared" si="11"/>
        <v>7.681250000000003</v>
      </c>
      <c r="S15" s="35">
        <f t="shared" si="12"/>
        <v>11.875</v>
      </c>
      <c r="T15" s="36">
        <f t="shared" si="13"/>
        <v>-4.193749999999997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189</v>
      </c>
      <c r="C16" s="13">
        <v>522812489</v>
      </c>
      <c r="D16" s="222" t="s">
        <v>380</v>
      </c>
      <c r="E16" s="334"/>
      <c r="F16" s="16">
        <v>3</v>
      </c>
      <c r="G16" s="16">
        <v>1</v>
      </c>
      <c r="H16" s="374">
        <v>0</v>
      </c>
      <c r="I16" s="374">
        <v>0</v>
      </c>
      <c r="J16" s="374">
        <v>0</v>
      </c>
      <c r="K16" s="43" t="s">
        <v>166</v>
      </c>
      <c r="L16" s="18">
        <f t="shared" si="7"/>
        <v>3.5</v>
      </c>
      <c r="M16" s="16">
        <f t="shared" si="8"/>
        <v>1.2</v>
      </c>
      <c r="N16" s="16">
        <f t="shared" si="9"/>
        <v>0</v>
      </c>
      <c r="O16" s="16">
        <v>0</v>
      </c>
      <c r="P16" s="16">
        <f t="shared" si="10"/>
        <v>4.7</v>
      </c>
      <c r="Q16" s="33">
        <v>2.7625000000000055</v>
      </c>
      <c r="R16" s="34">
        <f t="shared" si="11"/>
        <v>7.4625000000000057</v>
      </c>
      <c r="S16" s="35">
        <f t="shared" si="12"/>
        <v>11.875</v>
      </c>
      <c r="T16" s="36">
        <f t="shared" si="13"/>
        <v>-4.4124999999999943</v>
      </c>
      <c r="U16" s="4"/>
      <c r="V16" s="4"/>
      <c r="W16" s="4"/>
      <c r="X16" s="1" t="s">
        <v>213</v>
      </c>
      <c r="Y16" s="53">
        <v>3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212</v>
      </c>
      <c r="C17" s="13">
        <v>2133045883</v>
      </c>
      <c r="D17" s="222" t="s">
        <v>405</v>
      </c>
      <c r="E17" s="334"/>
      <c r="F17" s="16">
        <v>0</v>
      </c>
      <c r="G17" s="16">
        <v>0</v>
      </c>
      <c r="H17" s="374">
        <v>0</v>
      </c>
      <c r="I17" s="374">
        <v>0</v>
      </c>
      <c r="J17" s="374">
        <v>0</v>
      </c>
      <c r="K17" s="57" t="s">
        <v>187</v>
      </c>
      <c r="L17" s="18">
        <f t="shared" si="7"/>
        <v>0</v>
      </c>
      <c r="M17" s="16">
        <f t="shared" si="8"/>
        <v>0</v>
      </c>
      <c r="N17" s="16">
        <f t="shared" si="9"/>
        <v>0</v>
      </c>
      <c r="O17" s="16">
        <v>0</v>
      </c>
      <c r="P17" s="16">
        <f t="shared" si="10"/>
        <v>0</v>
      </c>
      <c r="Q17" s="33">
        <v>7.2249999999999979</v>
      </c>
      <c r="R17" s="34">
        <f t="shared" si="11"/>
        <v>7.2249999999999979</v>
      </c>
      <c r="S17" s="35">
        <f t="shared" si="12"/>
        <v>0</v>
      </c>
      <c r="T17" s="36">
        <f t="shared" si="13"/>
        <v>7.2249999999999979</v>
      </c>
      <c r="U17" s="4"/>
      <c r="V17" s="4"/>
      <c r="W17" s="4"/>
      <c r="X17" s="1" t="s">
        <v>214</v>
      </c>
      <c r="Y17" s="53">
        <v>27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178</v>
      </c>
      <c r="C18" s="13">
        <v>1059185275</v>
      </c>
      <c r="D18" s="222" t="s">
        <v>372</v>
      </c>
      <c r="E18" s="334"/>
      <c r="F18" s="16">
        <v>3</v>
      </c>
      <c r="G18" s="16">
        <v>1</v>
      </c>
      <c r="H18" s="374">
        <v>0</v>
      </c>
      <c r="I18" s="374">
        <v>1</v>
      </c>
      <c r="J18" s="374">
        <v>1</v>
      </c>
      <c r="K18" s="43" t="s">
        <v>166</v>
      </c>
      <c r="L18" s="18">
        <f t="shared" si="7"/>
        <v>3.5</v>
      </c>
      <c r="M18" s="16">
        <f t="shared" si="8"/>
        <v>1.2</v>
      </c>
      <c r="N18" s="16">
        <f t="shared" si="9"/>
        <v>0.8</v>
      </c>
      <c r="O18" s="16">
        <v>0</v>
      </c>
      <c r="P18" s="16">
        <f t="shared" si="10"/>
        <v>5.5</v>
      </c>
      <c r="Q18" s="33">
        <v>1.4687499999999947</v>
      </c>
      <c r="R18" s="34">
        <f t="shared" si="11"/>
        <v>6.9687499999999947</v>
      </c>
      <c r="S18" s="35">
        <f t="shared" si="12"/>
        <v>11.875</v>
      </c>
      <c r="T18" s="36">
        <f t="shared" si="13"/>
        <v>-4.9062500000000053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20.25">
      <c r="A19" s="14">
        <v>1</v>
      </c>
      <c r="B19" s="14">
        <v>49</v>
      </c>
      <c r="C19" s="13">
        <v>311361673</v>
      </c>
      <c r="D19" s="223" t="s">
        <v>442</v>
      </c>
      <c r="E19" s="336" t="s">
        <v>95</v>
      </c>
      <c r="F19" s="16">
        <v>3</v>
      </c>
      <c r="G19" s="16">
        <v>1</v>
      </c>
      <c r="H19" s="374">
        <v>0</v>
      </c>
      <c r="I19" s="374">
        <v>0</v>
      </c>
      <c r="J19" s="374">
        <v>0</v>
      </c>
      <c r="K19" s="43" t="s">
        <v>166</v>
      </c>
      <c r="L19" s="18">
        <f t="shared" si="7"/>
        <v>3.5</v>
      </c>
      <c r="M19" s="16">
        <f>IF(G19&gt;0,1,0)*$Y$14</f>
        <v>1.2</v>
      </c>
      <c r="N19" s="16">
        <f t="shared" si="9"/>
        <v>0</v>
      </c>
      <c r="O19" s="16">
        <v>0</v>
      </c>
      <c r="P19" s="16">
        <f t="shared" si="10"/>
        <v>4.7</v>
      </c>
      <c r="Q19" s="33">
        <v>2.2000000000000011</v>
      </c>
      <c r="R19" s="34">
        <f t="shared" si="11"/>
        <v>6.9000000000000012</v>
      </c>
      <c r="S19" s="35">
        <f t="shared" si="12"/>
        <v>11.875</v>
      </c>
      <c r="T19" s="36">
        <f t="shared" si="13"/>
        <v>-4.9749999999999988</v>
      </c>
      <c r="U19" s="18"/>
      <c r="V19" s="18"/>
      <c r="W19" s="18"/>
      <c r="X19" s="1"/>
      <c r="Y19" s="1"/>
      <c r="Z19" s="1"/>
      <c r="AA19" s="1"/>
      <c r="AB19" s="1"/>
      <c r="AC19" s="1"/>
    </row>
    <row r="20" spans="1:29" s="2" customFormat="1" ht="18.75">
      <c r="A20" s="14"/>
      <c r="B20" s="13">
        <v>138</v>
      </c>
      <c r="C20" s="13">
        <v>1440730282</v>
      </c>
      <c r="D20" s="222" t="s">
        <v>366</v>
      </c>
      <c r="E20" s="222" t="s">
        <v>258</v>
      </c>
      <c r="F20" s="16">
        <v>0</v>
      </c>
      <c r="G20" s="16">
        <v>0</v>
      </c>
      <c r="H20" s="374">
        <v>0</v>
      </c>
      <c r="I20" s="374">
        <v>0</v>
      </c>
      <c r="J20" s="374">
        <v>0</v>
      </c>
      <c r="K20" s="57" t="s">
        <v>187</v>
      </c>
      <c r="L20" s="18">
        <f t="shared" si="7"/>
        <v>0</v>
      </c>
      <c r="M20" s="16">
        <f t="shared" ref="M20:M51" si="14">G20*$Y$14</f>
        <v>0</v>
      </c>
      <c r="N20" s="16">
        <f t="shared" si="9"/>
        <v>0</v>
      </c>
      <c r="O20" s="16">
        <v>0</v>
      </c>
      <c r="P20" s="16">
        <f t="shared" si="10"/>
        <v>0</v>
      </c>
      <c r="Q20" s="33">
        <v>9.6000000000000014</v>
      </c>
      <c r="R20" s="34">
        <f t="shared" si="11"/>
        <v>9.6000000000000014</v>
      </c>
      <c r="S20" s="35">
        <f t="shared" si="12"/>
        <v>0</v>
      </c>
      <c r="T20" s="36">
        <f t="shared" si="13"/>
        <v>9.6000000000000014</v>
      </c>
      <c r="U20" s="18"/>
      <c r="V20" s="18"/>
      <c r="W20" s="47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209</v>
      </c>
      <c r="C21" s="13">
        <v>1525950050</v>
      </c>
      <c r="D21" s="222" t="s">
        <v>408</v>
      </c>
      <c r="E21" s="222" t="s">
        <v>402</v>
      </c>
      <c r="F21" s="16">
        <v>3</v>
      </c>
      <c r="G21" s="16">
        <v>1</v>
      </c>
      <c r="H21" s="374">
        <v>0</v>
      </c>
      <c r="I21" s="374">
        <v>1</v>
      </c>
      <c r="J21" s="374">
        <v>0</v>
      </c>
      <c r="K21" s="43" t="s">
        <v>166</v>
      </c>
      <c r="L21" s="18">
        <f t="shared" si="7"/>
        <v>3.5</v>
      </c>
      <c r="M21" s="16">
        <f t="shared" si="14"/>
        <v>1.2</v>
      </c>
      <c r="N21" s="16">
        <f t="shared" si="9"/>
        <v>0.4</v>
      </c>
      <c r="O21" s="16">
        <v>0</v>
      </c>
      <c r="P21" s="16">
        <f t="shared" si="10"/>
        <v>5.1000000000000005</v>
      </c>
      <c r="Q21" s="33">
        <v>0.83749999999999769</v>
      </c>
      <c r="R21" s="34">
        <f t="shared" si="11"/>
        <v>5.9374999999999982</v>
      </c>
      <c r="S21" s="35">
        <f t="shared" si="12"/>
        <v>11.875</v>
      </c>
      <c r="T21" s="36">
        <f t="shared" si="13"/>
        <v>-5.9375000000000018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/>
      <c r="B22" s="13">
        <v>188</v>
      </c>
      <c r="C22" s="13">
        <v>1504984957</v>
      </c>
      <c r="D22" s="222" t="s">
        <v>379</v>
      </c>
      <c r="E22" s="334"/>
      <c r="F22" s="16">
        <v>0</v>
      </c>
      <c r="G22" s="16">
        <v>0</v>
      </c>
      <c r="H22" s="374">
        <v>0</v>
      </c>
      <c r="I22" s="374">
        <v>0</v>
      </c>
      <c r="J22" s="374">
        <v>0</v>
      </c>
      <c r="K22" s="57" t="s">
        <v>187</v>
      </c>
      <c r="L22" s="18">
        <f t="shared" si="7"/>
        <v>0</v>
      </c>
      <c r="M22" s="16">
        <f t="shared" si="14"/>
        <v>0</v>
      </c>
      <c r="N22" s="16">
        <f t="shared" si="9"/>
        <v>0</v>
      </c>
      <c r="O22" s="16">
        <v>0</v>
      </c>
      <c r="P22" s="16">
        <f t="shared" si="10"/>
        <v>0</v>
      </c>
      <c r="Q22" s="33">
        <v>7.8874999999999957</v>
      </c>
      <c r="R22" s="34">
        <f t="shared" si="11"/>
        <v>7.8874999999999957</v>
      </c>
      <c r="S22" s="35">
        <f t="shared" si="12"/>
        <v>0</v>
      </c>
      <c r="T22" s="36">
        <f t="shared" si="13"/>
        <v>7.8874999999999957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>
        <v>1</v>
      </c>
      <c r="B23" s="13">
        <v>128</v>
      </c>
      <c r="C23" s="13">
        <v>1214614935</v>
      </c>
      <c r="D23" s="222" t="s">
        <v>365</v>
      </c>
      <c r="E23" s="336" t="s">
        <v>257</v>
      </c>
      <c r="F23" s="16">
        <v>3</v>
      </c>
      <c r="G23" s="16">
        <v>1</v>
      </c>
      <c r="H23" s="374">
        <v>0</v>
      </c>
      <c r="I23" s="374">
        <v>1</v>
      </c>
      <c r="J23" s="374">
        <v>1</v>
      </c>
      <c r="K23" s="43" t="s">
        <v>166</v>
      </c>
      <c r="L23" s="18">
        <f t="shared" si="7"/>
        <v>3.5</v>
      </c>
      <c r="M23" s="16">
        <f t="shared" si="14"/>
        <v>1.2</v>
      </c>
      <c r="N23" s="16">
        <f t="shared" si="9"/>
        <v>0.8</v>
      </c>
      <c r="O23" s="16">
        <v>0</v>
      </c>
      <c r="P23" s="16">
        <f t="shared" si="10"/>
        <v>5.5</v>
      </c>
      <c r="Q23" s="33">
        <v>0.1932499999999937</v>
      </c>
      <c r="R23" s="34">
        <f t="shared" si="11"/>
        <v>5.6932499999999937</v>
      </c>
      <c r="S23" s="35">
        <f t="shared" si="12"/>
        <v>11.875</v>
      </c>
      <c r="T23" s="36">
        <f t="shared" si="13"/>
        <v>-6.1817500000000063</v>
      </c>
      <c r="U23" s="18"/>
      <c r="V23" s="18"/>
      <c r="W23" s="47"/>
    </row>
    <row r="24" spans="1:29" s="1" customFormat="1" ht="18.75">
      <c r="A24" s="14"/>
      <c r="B24" s="14">
        <v>82</v>
      </c>
      <c r="C24" s="13">
        <v>982362214</v>
      </c>
      <c r="D24" s="222" t="s">
        <v>360</v>
      </c>
      <c r="E24" s="222" t="s">
        <v>144</v>
      </c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14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-1.5200000000000093</v>
      </c>
      <c r="R24" s="34">
        <f t="shared" si="11"/>
        <v>-1.5200000000000093</v>
      </c>
      <c r="S24" s="35">
        <f t="shared" si="12"/>
        <v>0</v>
      </c>
      <c r="T24" s="36">
        <f t="shared" si="13"/>
        <v>-1.5200000000000093</v>
      </c>
      <c r="U24" s="18"/>
      <c r="V24" s="18"/>
      <c r="W24" s="18"/>
    </row>
    <row r="25" spans="1:29" s="1" customFormat="1" ht="18.75">
      <c r="A25" s="14"/>
      <c r="B25" s="13">
        <v>199</v>
      </c>
      <c r="C25" s="13">
        <v>1190213504</v>
      </c>
      <c r="D25" s="222" t="s">
        <v>400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14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4.8</v>
      </c>
      <c r="R25" s="34">
        <f t="shared" si="11"/>
        <v>4.8</v>
      </c>
      <c r="S25" s="35">
        <f t="shared" si="12"/>
        <v>0</v>
      </c>
      <c r="T25" s="36">
        <f t="shared" si="13"/>
        <v>4.8</v>
      </c>
      <c r="U25" s="4"/>
      <c r="V25" s="4"/>
      <c r="W25" s="4"/>
    </row>
    <row r="26" spans="1:29" s="1" customFormat="1" ht="18.75" customHeight="1">
      <c r="A26" s="14"/>
      <c r="B26" s="13">
        <v>211</v>
      </c>
      <c r="C26" s="13">
        <v>1030769255</v>
      </c>
      <c r="D26" s="222" t="s">
        <v>404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14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8.4625000000000021</v>
      </c>
      <c r="R26" s="34">
        <f t="shared" si="11"/>
        <v>8.4625000000000021</v>
      </c>
      <c r="S26" s="35">
        <f t="shared" si="12"/>
        <v>0</v>
      </c>
      <c r="T26" s="36">
        <f t="shared" si="13"/>
        <v>8.4625000000000021</v>
      </c>
      <c r="U26" s="4"/>
      <c r="V26" s="4"/>
      <c r="W26" s="4"/>
    </row>
    <row r="27" spans="1:29" s="1" customFormat="1" ht="18.75">
      <c r="A27" s="14"/>
      <c r="B27" s="13">
        <v>191</v>
      </c>
      <c r="C27" s="13">
        <v>1037173857</v>
      </c>
      <c r="D27" s="222" t="s">
        <v>382</v>
      </c>
      <c r="E27" s="334"/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14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3.837499999999995</v>
      </c>
      <c r="R27" s="34">
        <f t="shared" si="11"/>
        <v>3.837499999999995</v>
      </c>
      <c r="S27" s="35">
        <f t="shared" si="12"/>
        <v>0</v>
      </c>
      <c r="T27" s="36">
        <f t="shared" si="13"/>
        <v>3.837499999999995</v>
      </c>
      <c r="U27" s="4"/>
      <c r="V27" s="4"/>
      <c r="W27" s="4"/>
    </row>
    <row r="28" spans="1:29" s="1" customFormat="1" ht="18.75">
      <c r="A28" s="14"/>
      <c r="B28" s="13">
        <v>127</v>
      </c>
      <c r="C28" s="13">
        <v>615908706</v>
      </c>
      <c r="D28" s="222" t="s">
        <v>364</v>
      </c>
      <c r="E28" s="224" t="s">
        <v>240</v>
      </c>
      <c r="F28" s="16">
        <v>0</v>
      </c>
      <c r="G28" s="16">
        <v>0</v>
      </c>
      <c r="H28" s="374">
        <v>0</v>
      </c>
      <c r="I28" s="374">
        <v>0</v>
      </c>
      <c r="J28" s="374">
        <v>0</v>
      </c>
      <c r="K28" s="57" t="s">
        <v>187</v>
      </c>
      <c r="L28" s="18">
        <f t="shared" si="7"/>
        <v>0</v>
      </c>
      <c r="M28" s="16">
        <f t="shared" si="14"/>
        <v>0</v>
      </c>
      <c r="N28" s="16">
        <f t="shared" si="9"/>
        <v>0</v>
      </c>
      <c r="O28" s="16">
        <v>0</v>
      </c>
      <c r="P28" s="16">
        <f t="shared" si="10"/>
        <v>0</v>
      </c>
      <c r="Q28" s="33">
        <v>0</v>
      </c>
      <c r="R28" s="34">
        <f t="shared" si="11"/>
        <v>0</v>
      </c>
      <c r="S28" s="35">
        <f t="shared" si="12"/>
        <v>0</v>
      </c>
      <c r="T28" s="36">
        <f t="shared" si="13"/>
        <v>0</v>
      </c>
      <c r="U28" s="18"/>
      <c r="V28" s="18"/>
      <c r="W28" s="47"/>
    </row>
    <row r="29" spans="1:29" s="2" customFormat="1" ht="18.75">
      <c r="A29" s="14">
        <v>1</v>
      </c>
      <c r="B29" s="13">
        <v>215</v>
      </c>
      <c r="C29" s="13">
        <v>289805855</v>
      </c>
      <c r="D29" s="222" t="s">
        <v>417</v>
      </c>
      <c r="F29" s="16">
        <v>3</v>
      </c>
      <c r="G29" s="16">
        <v>1</v>
      </c>
      <c r="H29" s="374">
        <v>0</v>
      </c>
      <c r="I29" s="374">
        <v>1</v>
      </c>
      <c r="J29" s="374">
        <v>1</v>
      </c>
      <c r="K29" s="43" t="s">
        <v>166</v>
      </c>
      <c r="L29" s="18">
        <f t="shared" si="7"/>
        <v>3.5</v>
      </c>
      <c r="M29" s="16">
        <f t="shared" si="14"/>
        <v>1.2</v>
      </c>
      <c r="N29" s="16">
        <f t="shared" si="9"/>
        <v>0.8</v>
      </c>
      <c r="O29" s="16">
        <v>0</v>
      </c>
      <c r="P29" s="16">
        <f t="shared" si="10"/>
        <v>5.5</v>
      </c>
      <c r="Q29" s="33">
        <v>9.4249999999993506E-2</v>
      </c>
      <c r="R29" s="34">
        <f t="shared" si="11"/>
        <v>5.5942499999999935</v>
      </c>
      <c r="S29" s="35">
        <f t="shared" si="12"/>
        <v>11.875</v>
      </c>
      <c r="T29" s="36">
        <f t="shared" si="13"/>
        <v>-6.2807500000000065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>
        <v>1</v>
      </c>
      <c r="B30" s="13">
        <v>183</v>
      </c>
      <c r="C30" s="13">
        <v>1250030371</v>
      </c>
      <c r="D30" s="222" t="s">
        <v>460</v>
      </c>
      <c r="E30" s="222" t="s">
        <v>411</v>
      </c>
      <c r="F30" s="16">
        <v>3</v>
      </c>
      <c r="G30" s="16">
        <v>1</v>
      </c>
      <c r="H30" s="374">
        <v>0</v>
      </c>
      <c r="I30" s="374">
        <v>0</v>
      </c>
      <c r="J30" s="374">
        <v>0</v>
      </c>
      <c r="K30" s="45" t="s">
        <v>173</v>
      </c>
      <c r="L30" s="18">
        <f t="shared" si="7"/>
        <v>3.5</v>
      </c>
      <c r="M30" s="16">
        <f t="shared" si="14"/>
        <v>1.2</v>
      </c>
      <c r="N30" s="16">
        <f t="shared" si="9"/>
        <v>0</v>
      </c>
      <c r="O30" s="16">
        <v>0</v>
      </c>
      <c r="P30" s="16">
        <f t="shared" si="10"/>
        <v>4.7</v>
      </c>
      <c r="Q30" s="33">
        <v>0.76875000000000249</v>
      </c>
      <c r="R30" s="34">
        <f t="shared" si="11"/>
        <v>5.4687500000000027</v>
      </c>
      <c r="S30" s="35">
        <f t="shared" si="12"/>
        <v>9.6875</v>
      </c>
      <c r="T30" s="36">
        <f t="shared" si="13"/>
        <v>-4.2187499999999973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20.25">
      <c r="A31" s="14">
        <v>1</v>
      </c>
      <c r="B31" s="13">
        <v>213</v>
      </c>
      <c r="C31" s="13">
        <v>311361673</v>
      </c>
      <c r="D31" s="222" t="s">
        <v>349</v>
      </c>
      <c r="F31" s="16">
        <v>2</v>
      </c>
      <c r="G31" s="16">
        <v>1</v>
      </c>
      <c r="H31" s="374">
        <v>0</v>
      </c>
      <c r="I31" s="374">
        <v>1</v>
      </c>
      <c r="J31" s="374">
        <v>0</v>
      </c>
      <c r="K31" s="45" t="s">
        <v>173</v>
      </c>
      <c r="L31" s="18">
        <f t="shared" si="7"/>
        <v>2</v>
      </c>
      <c r="M31" s="16">
        <f t="shared" si="14"/>
        <v>1.2</v>
      </c>
      <c r="N31" s="16">
        <f t="shared" si="9"/>
        <v>0.4</v>
      </c>
      <c r="O31" s="16">
        <v>0</v>
      </c>
      <c r="P31" s="16">
        <f t="shared" si="10"/>
        <v>3.6</v>
      </c>
      <c r="Q31" s="33">
        <v>1.8499999999999934</v>
      </c>
      <c r="R31" s="34">
        <f t="shared" si="11"/>
        <v>5.449999999999994</v>
      </c>
      <c r="S31" s="35">
        <f t="shared" si="12"/>
        <v>9.6875</v>
      </c>
      <c r="T31" s="36">
        <f t="shared" si="13"/>
        <v>-4.237500000000006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>
        <v>1</v>
      </c>
      <c r="B32" s="13">
        <v>174</v>
      </c>
      <c r="C32" s="13">
        <v>775720958</v>
      </c>
      <c r="D32" s="222" t="s">
        <v>397</v>
      </c>
      <c r="E32" s="222" t="s">
        <v>327</v>
      </c>
      <c r="F32" s="16">
        <v>3</v>
      </c>
      <c r="G32" s="16">
        <v>1</v>
      </c>
      <c r="H32" s="374">
        <v>0</v>
      </c>
      <c r="I32" s="374">
        <v>0</v>
      </c>
      <c r="J32" s="374">
        <v>0</v>
      </c>
      <c r="K32" s="45" t="s">
        <v>173</v>
      </c>
      <c r="L32" s="18">
        <f t="shared" si="7"/>
        <v>3.5</v>
      </c>
      <c r="M32" s="16">
        <f t="shared" si="14"/>
        <v>1.2</v>
      </c>
      <c r="N32" s="16">
        <f t="shared" si="9"/>
        <v>0</v>
      </c>
      <c r="O32" s="16">
        <v>0</v>
      </c>
      <c r="P32" s="16">
        <f t="shared" si="10"/>
        <v>4.7</v>
      </c>
      <c r="Q32" s="33">
        <v>0.6999999999999913</v>
      </c>
      <c r="R32" s="34">
        <f t="shared" si="11"/>
        <v>5.3999999999999915</v>
      </c>
      <c r="S32" s="35">
        <f t="shared" si="12"/>
        <v>9.6875</v>
      </c>
      <c r="T32" s="36">
        <f t="shared" si="13"/>
        <v>-4.2875000000000085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/>
      <c r="B33" s="13">
        <v>204</v>
      </c>
      <c r="C33" s="13">
        <v>1449474852</v>
      </c>
      <c r="D33" s="222" t="s">
        <v>394</v>
      </c>
      <c r="E33" s="334"/>
      <c r="F33" s="16">
        <v>0</v>
      </c>
      <c r="G33" s="16">
        <v>0</v>
      </c>
      <c r="H33" s="374">
        <v>0</v>
      </c>
      <c r="I33" s="374">
        <v>0</v>
      </c>
      <c r="J33" s="374">
        <v>0</v>
      </c>
      <c r="K33" s="57" t="s">
        <v>187</v>
      </c>
      <c r="L33" s="18">
        <f t="shared" si="7"/>
        <v>0</v>
      </c>
      <c r="M33" s="16">
        <f t="shared" si="14"/>
        <v>0</v>
      </c>
      <c r="N33" s="16">
        <f t="shared" si="9"/>
        <v>0</v>
      </c>
      <c r="O33" s="16">
        <v>0</v>
      </c>
      <c r="P33" s="16">
        <f t="shared" si="10"/>
        <v>0</v>
      </c>
      <c r="Q33" s="33">
        <v>1</v>
      </c>
      <c r="R33" s="34">
        <f t="shared" si="11"/>
        <v>1</v>
      </c>
      <c r="S33" s="35">
        <f t="shared" si="12"/>
        <v>0</v>
      </c>
      <c r="T33" s="36">
        <f t="shared" si="13"/>
        <v>1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226</v>
      </c>
      <c r="C34" s="13">
        <v>1238792963</v>
      </c>
      <c r="D34" s="222" t="s">
        <v>445</v>
      </c>
      <c r="E34" s="222"/>
      <c r="F34" s="16">
        <v>0</v>
      </c>
      <c r="G34" s="16">
        <v>1</v>
      </c>
      <c r="H34" s="374">
        <v>0</v>
      </c>
      <c r="I34" s="374">
        <v>0</v>
      </c>
      <c r="J34" s="374">
        <v>0</v>
      </c>
      <c r="K34" s="57" t="s">
        <v>187</v>
      </c>
      <c r="L34" s="18">
        <f t="shared" si="7"/>
        <v>0</v>
      </c>
      <c r="M34" s="16">
        <f t="shared" si="14"/>
        <v>1.2</v>
      </c>
      <c r="N34" s="16">
        <f t="shared" si="9"/>
        <v>0</v>
      </c>
      <c r="O34" s="16">
        <v>0</v>
      </c>
      <c r="P34" s="16">
        <f t="shared" si="10"/>
        <v>1.2</v>
      </c>
      <c r="Q34" s="33">
        <v>4.1812500000000021</v>
      </c>
      <c r="R34" s="34">
        <f t="shared" si="11"/>
        <v>5.3812500000000023</v>
      </c>
      <c r="S34" s="35">
        <f t="shared" si="12"/>
        <v>0</v>
      </c>
      <c r="T34" s="36">
        <f t="shared" si="13"/>
        <v>5.3812500000000023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4">
        <v>46</v>
      </c>
      <c r="C35" s="13">
        <v>2109182835</v>
      </c>
      <c r="D35" s="222" t="s">
        <v>357</v>
      </c>
      <c r="E35" s="222" t="s">
        <v>92</v>
      </c>
      <c r="F35" s="16">
        <v>3</v>
      </c>
      <c r="G35" s="16">
        <v>1</v>
      </c>
      <c r="H35" s="374">
        <v>0</v>
      </c>
      <c r="I35" s="374">
        <v>1</v>
      </c>
      <c r="J35" s="374">
        <v>0</v>
      </c>
      <c r="K35" s="45" t="s">
        <v>173</v>
      </c>
      <c r="L35" s="18">
        <f t="shared" si="7"/>
        <v>3.5</v>
      </c>
      <c r="M35" s="16">
        <f t="shared" si="14"/>
        <v>1.2</v>
      </c>
      <c r="N35" s="16">
        <f t="shared" si="9"/>
        <v>0.4</v>
      </c>
      <c r="O35" s="16">
        <v>0</v>
      </c>
      <c r="P35" s="16">
        <f t="shared" si="10"/>
        <v>5.1000000000000005</v>
      </c>
      <c r="Q35" s="33">
        <v>0.21124999999999083</v>
      </c>
      <c r="R35" s="34">
        <f t="shared" si="11"/>
        <v>5.3112499999999914</v>
      </c>
      <c r="S35" s="35">
        <f t="shared" si="12"/>
        <v>9.6875</v>
      </c>
      <c r="T35" s="36">
        <f t="shared" si="13"/>
        <v>-4.3762500000000086</v>
      </c>
      <c r="U35" s="18"/>
      <c r="V35" s="18"/>
      <c r="W35" s="18"/>
      <c r="X35" s="1"/>
      <c r="Y35" s="1"/>
      <c r="Z35" s="1"/>
      <c r="AA35" s="1"/>
      <c r="AB35" s="1"/>
      <c r="AC35" s="1"/>
    </row>
    <row r="36" spans="1:29" s="2" customFormat="1" ht="18.75">
      <c r="A36" s="14">
        <v>1</v>
      </c>
      <c r="B36" s="13">
        <v>185</v>
      </c>
      <c r="C36" s="13">
        <v>30705222</v>
      </c>
      <c r="D36" s="222" t="s">
        <v>376</v>
      </c>
      <c r="E36" s="334"/>
      <c r="F36" s="16">
        <v>3</v>
      </c>
      <c r="G36" s="16">
        <v>1</v>
      </c>
      <c r="H36" s="374">
        <v>0</v>
      </c>
      <c r="I36" s="374">
        <v>1</v>
      </c>
      <c r="J36" s="374">
        <v>0</v>
      </c>
      <c r="K36" s="45" t="s">
        <v>173</v>
      </c>
      <c r="L36" s="18">
        <f t="shared" si="7"/>
        <v>3.5</v>
      </c>
      <c r="M36" s="16">
        <f t="shared" si="14"/>
        <v>1.2</v>
      </c>
      <c r="N36" s="16">
        <f t="shared" si="9"/>
        <v>0.4</v>
      </c>
      <c r="O36" s="16">
        <v>0</v>
      </c>
      <c r="P36" s="16">
        <f t="shared" si="10"/>
        <v>5.1000000000000005</v>
      </c>
      <c r="Q36" s="33">
        <v>0.18125000000000036</v>
      </c>
      <c r="R36" s="34">
        <f t="shared" si="11"/>
        <v>5.2812500000000009</v>
      </c>
      <c r="S36" s="35">
        <f t="shared" si="12"/>
        <v>9.6875</v>
      </c>
      <c r="T36" s="36">
        <f t="shared" si="13"/>
        <v>-4.4062499999999991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3">
        <v>206</v>
      </c>
      <c r="C37" s="13">
        <v>1835375380</v>
      </c>
      <c r="D37" s="222" t="s">
        <v>396</v>
      </c>
      <c r="E37" s="334"/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14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6.6749999999999998</v>
      </c>
      <c r="R37" s="34">
        <f t="shared" si="11"/>
        <v>6.6749999999999998</v>
      </c>
      <c r="S37" s="35">
        <f t="shared" si="12"/>
        <v>0</v>
      </c>
      <c r="T37" s="36">
        <f t="shared" si="13"/>
        <v>6.6749999999999998</v>
      </c>
      <c r="U37" s="4"/>
      <c r="V37" s="4"/>
      <c r="W37" s="4"/>
    </row>
    <row r="38" spans="1:29" s="2" customFormat="1" ht="18.75">
      <c r="A38" s="14"/>
      <c r="B38" s="14">
        <v>120</v>
      </c>
      <c r="C38" s="13">
        <v>171422146</v>
      </c>
      <c r="D38" s="222" t="s">
        <v>363</v>
      </c>
      <c r="E38" s="222" t="s">
        <v>246</v>
      </c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14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4.899999999999995</v>
      </c>
      <c r="R38" s="34">
        <f t="shared" si="11"/>
        <v>4.899999999999995</v>
      </c>
      <c r="S38" s="35">
        <f t="shared" si="12"/>
        <v>0</v>
      </c>
      <c r="T38" s="36">
        <f t="shared" si="13"/>
        <v>4.899999999999995</v>
      </c>
      <c r="U38" s="18"/>
      <c r="V38" s="18"/>
      <c r="W38" s="48"/>
      <c r="X38" s="1"/>
      <c r="Y38" s="1"/>
      <c r="Z38" s="1"/>
      <c r="AA38" s="1"/>
      <c r="AB38" s="1"/>
      <c r="AC38" s="1"/>
    </row>
    <row r="39" spans="1:29" s="3" customFormat="1" ht="18.75">
      <c r="A39" s="14"/>
      <c r="B39" s="13">
        <v>169</v>
      </c>
      <c r="C39" s="13">
        <v>1280938546</v>
      </c>
      <c r="D39" s="222" t="s">
        <v>370</v>
      </c>
      <c r="E39" s="335"/>
      <c r="F39" s="16">
        <v>0</v>
      </c>
      <c r="G39" s="16">
        <v>0</v>
      </c>
      <c r="H39" s="374">
        <v>0</v>
      </c>
      <c r="I39" s="374">
        <v>0</v>
      </c>
      <c r="J39" s="374">
        <v>0</v>
      </c>
      <c r="K39" s="57" t="s">
        <v>187</v>
      </c>
      <c r="L39" s="18">
        <f t="shared" si="7"/>
        <v>0</v>
      </c>
      <c r="M39" s="16">
        <f t="shared" si="14"/>
        <v>0</v>
      </c>
      <c r="N39" s="16">
        <f t="shared" si="9"/>
        <v>0</v>
      </c>
      <c r="O39" s="16">
        <v>0</v>
      </c>
      <c r="P39" s="16">
        <f t="shared" si="10"/>
        <v>0</v>
      </c>
      <c r="Q39" s="33">
        <v>0</v>
      </c>
      <c r="R39" s="34">
        <f t="shared" si="11"/>
        <v>0</v>
      </c>
      <c r="S39" s="35">
        <f t="shared" si="12"/>
        <v>0</v>
      </c>
      <c r="T39" s="36">
        <f t="shared" si="13"/>
        <v>0</v>
      </c>
      <c r="U39" s="4"/>
      <c r="V39" s="4"/>
      <c r="W39" s="4"/>
    </row>
    <row r="40" spans="1:29" ht="18.75">
      <c r="A40" s="14">
        <v>1</v>
      </c>
      <c r="B40" s="13">
        <v>224</v>
      </c>
      <c r="C40" s="13">
        <v>862562360</v>
      </c>
      <c r="D40" s="222" t="s">
        <v>443</v>
      </c>
      <c r="E40" s="222"/>
      <c r="F40" s="16">
        <v>3</v>
      </c>
      <c r="G40" s="16">
        <v>1</v>
      </c>
      <c r="H40" s="374">
        <v>0</v>
      </c>
      <c r="I40" s="374">
        <v>0</v>
      </c>
      <c r="J40" s="374">
        <v>0</v>
      </c>
      <c r="K40" s="45" t="s">
        <v>173</v>
      </c>
      <c r="L40" s="18">
        <f t="shared" si="7"/>
        <v>3.5</v>
      </c>
      <c r="M40" s="16">
        <f t="shared" si="14"/>
        <v>1.2</v>
      </c>
      <c r="N40" s="16">
        <f t="shared" si="9"/>
        <v>0</v>
      </c>
      <c r="O40" s="16">
        <v>0</v>
      </c>
      <c r="P40" s="16">
        <f t="shared" si="10"/>
        <v>4.7</v>
      </c>
      <c r="Q40" s="33">
        <v>0.5541044776119417</v>
      </c>
      <c r="R40" s="34">
        <f t="shared" si="11"/>
        <v>5.2541044776119419</v>
      </c>
      <c r="S40" s="35">
        <f t="shared" si="12"/>
        <v>9.6875</v>
      </c>
      <c r="T40" s="36">
        <f t="shared" si="13"/>
        <v>-4.4333955223880581</v>
      </c>
      <c r="U40" s="4"/>
      <c r="V40" s="4"/>
      <c r="W40" s="4"/>
    </row>
    <row r="41" spans="1:29" ht="18.75">
      <c r="A41" s="14">
        <v>1</v>
      </c>
      <c r="B41" s="13">
        <v>233</v>
      </c>
      <c r="C41" s="13">
        <v>1963965829</v>
      </c>
      <c r="D41" s="222" t="s">
        <v>452</v>
      </c>
      <c r="F41" s="16">
        <v>3</v>
      </c>
      <c r="G41" s="16">
        <v>1</v>
      </c>
      <c r="H41" s="374">
        <v>0</v>
      </c>
      <c r="I41" s="374">
        <v>0</v>
      </c>
      <c r="J41" s="374">
        <v>0</v>
      </c>
      <c r="K41" s="45" t="s">
        <v>173</v>
      </c>
      <c r="L41" s="18">
        <f t="shared" si="7"/>
        <v>3.5</v>
      </c>
      <c r="M41" s="16">
        <f t="shared" si="14"/>
        <v>1.2</v>
      </c>
      <c r="N41" s="16">
        <f t="shared" si="9"/>
        <v>0</v>
      </c>
      <c r="O41" s="16">
        <v>0</v>
      </c>
      <c r="P41" s="16">
        <f t="shared" si="10"/>
        <v>4.7</v>
      </c>
      <c r="Q41" s="33">
        <v>0.50625000000000142</v>
      </c>
      <c r="R41" s="34">
        <f t="shared" si="11"/>
        <v>5.2062500000000016</v>
      </c>
      <c r="S41" s="35">
        <f t="shared" si="12"/>
        <v>9.6875</v>
      </c>
      <c r="T41" s="36">
        <f t="shared" si="13"/>
        <v>-4.4812499999999984</v>
      </c>
      <c r="U41" s="4"/>
      <c r="V41" s="4"/>
      <c r="W41" s="4"/>
    </row>
    <row r="42" spans="1:29" ht="18.75">
      <c r="A42" s="14">
        <v>1</v>
      </c>
      <c r="B42" s="13">
        <v>182</v>
      </c>
      <c r="C42" s="13">
        <v>828260319</v>
      </c>
      <c r="D42" s="222" t="s">
        <v>422</v>
      </c>
      <c r="E42" s="222" t="s">
        <v>413</v>
      </c>
      <c r="F42" s="16">
        <v>3</v>
      </c>
      <c r="G42" s="16">
        <v>1</v>
      </c>
      <c r="H42" s="374">
        <v>0</v>
      </c>
      <c r="I42" s="374">
        <v>0</v>
      </c>
      <c r="J42" s="374">
        <v>1</v>
      </c>
      <c r="K42" s="45" t="s">
        <v>173</v>
      </c>
      <c r="L42" s="18">
        <f t="shared" ref="L42:L73" si="15">F42+IF(F42&gt;2,(F42-2)*0.5,0)</f>
        <v>3.5</v>
      </c>
      <c r="M42" s="16">
        <f t="shared" si="14"/>
        <v>1.2</v>
      </c>
      <c r="N42" s="16">
        <f t="shared" ref="N42:N73" si="16">SUM(H42:J42)*$Y$18</f>
        <v>0.4</v>
      </c>
      <c r="O42" s="16">
        <v>0</v>
      </c>
      <c r="P42" s="16">
        <f t="shared" ref="P42:P73" si="17">SUM(M42+L42+O42+N42)</f>
        <v>5.1000000000000005</v>
      </c>
      <c r="Q42" s="33">
        <v>-3.7000000000001698E-2</v>
      </c>
      <c r="R42" s="34">
        <f t="shared" ref="R42:R73" si="18">P42+Q42</f>
        <v>5.0629999999999988</v>
      </c>
      <c r="S42" s="35">
        <f t="shared" ref="S42:S73" si="19">VLOOKUP(K42,$X$3:$Y$10,2,FALSE)</f>
        <v>9.6875</v>
      </c>
      <c r="T42" s="36">
        <f t="shared" ref="T42:T73" si="20">R42-S42</f>
        <v>-4.6245000000000012</v>
      </c>
      <c r="U42" s="4"/>
      <c r="V42" s="4"/>
      <c r="W42" s="4"/>
    </row>
    <row r="43" spans="1:29" ht="18.75">
      <c r="A43" s="14">
        <v>1</v>
      </c>
      <c r="B43" s="13">
        <v>216</v>
      </c>
      <c r="C43" s="13">
        <v>395700385</v>
      </c>
      <c r="D43" s="222" t="s">
        <v>419</v>
      </c>
      <c r="E43" s="2"/>
      <c r="F43" s="16">
        <v>0</v>
      </c>
      <c r="G43" s="16">
        <v>1</v>
      </c>
      <c r="H43" s="374">
        <v>0</v>
      </c>
      <c r="I43" s="374">
        <v>0</v>
      </c>
      <c r="J43" s="374">
        <v>0</v>
      </c>
      <c r="K43" s="57" t="s">
        <v>187</v>
      </c>
      <c r="L43" s="18">
        <f t="shared" si="15"/>
        <v>0</v>
      </c>
      <c r="M43" s="16">
        <f t="shared" si="14"/>
        <v>1.2</v>
      </c>
      <c r="N43" s="16">
        <f t="shared" si="16"/>
        <v>0</v>
      </c>
      <c r="O43" s="16">
        <v>0</v>
      </c>
      <c r="P43" s="16">
        <f t="shared" si="17"/>
        <v>1.2</v>
      </c>
      <c r="Q43" s="33">
        <v>3.8252016129032214</v>
      </c>
      <c r="R43" s="34">
        <f t="shared" si="18"/>
        <v>5.0252016129032215</v>
      </c>
      <c r="S43" s="35">
        <f t="shared" si="19"/>
        <v>0</v>
      </c>
      <c r="T43" s="36">
        <f t="shared" si="20"/>
        <v>5.0252016129032215</v>
      </c>
      <c r="U43" s="4"/>
      <c r="V43" s="4"/>
      <c r="W43" s="4"/>
    </row>
    <row r="44" spans="1:29" ht="18.75">
      <c r="A44" s="14"/>
      <c r="B44" s="13">
        <v>143</v>
      </c>
      <c r="C44" s="13">
        <v>1963007427</v>
      </c>
      <c r="D44" s="222" t="s">
        <v>367</v>
      </c>
      <c r="E44" s="222" t="s">
        <v>270</v>
      </c>
      <c r="F44" s="16">
        <v>0</v>
      </c>
      <c r="G44" s="16">
        <v>0</v>
      </c>
      <c r="H44" s="374">
        <v>0</v>
      </c>
      <c r="I44" s="374">
        <v>0</v>
      </c>
      <c r="J44" s="374">
        <v>0</v>
      </c>
      <c r="K44" s="57" t="s">
        <v>187</v>
      </c>
      <c r="L44" s="18">
        <f t="shared" si="15"/>
        <v>0</v>
      </c>
      <c r="M44" s="16">
        <f t="shared" si="14"/>
        <v>0</v>
      </c>
      <c r="N44" s="16">
        <f t="shared" si="16"/>
        <v>0</v>
      </c>
      <c r="O44" s="16">
        <v>0</v>
      </c>
      <c r="P44" s="16">
        <f t="shared" si="17"/>
        <v>0</v>
      </c>
      <c r="Q44" s="33">
        <v>3.3374999999999995</v>
      </c>
      <c r="R44" s="34">
        <f t="shared" si="18"/>
        <v>3.3374999999999995</v>
      </c>
      <c r="S44" s="35">
        <f t="shared" si="19"/>
        <v>0</v>
      </c>
      <c r="T44" s="36">
        <f t="shared" si="20"/>
        <v>3.3374999999999995</v>
      </c>
      <c r="U44" s="18"/>
      <c r="V44" s="18"/>
      <c r="W44" s="47"/>
    </row>
    <row r="45" spans="1:29" ht="18.75">
      <c r="A45" s="14">
        <v>1</v>
      </c>
      <c r="B45" s="13">
        <v>200</v>
      </c>
      <c r="C45" s="13">
        <v>967589156</v>
      </c>
      <c r="D45" s="222" t="s">
        <v>390</v>
      </c>
      <c r="E45" s="334"/>
      <c r="F45" s="16">
        <v>3</v>
      </c>
      <c r="G45" s="16">
        <v>1</v>
      </c>
      <c r="H45" s="374">
        <v>0</v>
      </c>
      <c r="I45" s="374">
        <v>0</v>
      </c>
      <c r="J45" s="374">
        <v>0</v>
      </c>
      <c r="K45" s="45" t="s">
        <v>173</v>
      </c>
      <c r="L45" s="18">
        <f t="shared" si="15"/>
        <v>3.5</v>
      </c>
      <c r="M45" s="16">
        <f t="shared" si="14"/>
        <v>1.2</v>
      </c>
      <c r="N45" s="16">
        <f t="shared" si="16"/>
        <v>0</v>
      </c>
      <c r="O45" s="16">
        <v>0</v>
      </c>
      <c r="P45" s="16">
        <f t="shared" si="17"/>
        <v>4.7</v>
      </c>
      <c r="Q45" s="33">
        <v>0.28125000000000178</v>
      </c>
      <c r="R45" s="34">
        <f t="shared" si="18"/>
        <v>4.981250000000002</v>
      </c>
      <c r="S45" s="35">
        <f t="shared" si="19"/>
        <v>9.6875</v>
      </c>
      <c r="T45" s="36">
        <f t="shared" si="20"/>
        <v>-4.706249999999998</v>
      </c>
      <c r="U45" s="4"/>
      <c r="V45" s="4"/>
      <c r="W45" s="4"/>
    </row>
    <row r="46" spans="1:29" ht="20.25">
      <c r="A46" s="14">
        <v>1</v>
      </c>
      <c r="B46" s="13">
        <v>221</v>
      </c>
      <c r="C46" s="13">
        <v>790956883</v>
      </c>
      <c r="D46" s="222" t="s">
        <v>431</v>
      </c>
      <c r="E46" s="222" t="s">
        <v>428</v>
      </c>
      <c r="F46" s="16">
        <v>3</v>
      </c>
      <c r="G46" s="16">
        <v>1</v>
      </c>
      <c r="H46" s="374">
        <v>0</v>
      </c>
      <c r="I46" s="374">
        <v>0</v>
      </c>
      <c r="J46" s="374">
        <v>0</v>
      </c>
      <c r="K46" s="23" t="s">
        <v>175</v>
      </c>
      <c r="L46" s="18">
        <f t="shared" si="15"/>
        <v>3.5</v>
      </c>
      <c r="M46" s="16">
        <f t="shared" si="14"/>
        <v>1.2</v>
      </c>
      <c r="N46" s="16">
        <f t="shared" si="16"/>
        <v>0</v>
      </c>
      <c r="O46" s="16">
        <v>0</v>
      </c>
      <c r="P46" s="16">
        <f t="shared" si="17"/>
        <v>4.7</v>
      </c>
      <c r="Q46" s="33">
        <v>0.22500000000000142</v>
      </c>
      <c r="R46" s="34">
        <f t="shared" si="18"/>
        <v>4.9250000000000016</v>
      </c>
      <c r="S46" s="35">
        <f t="shared" si="19"/>
        <v>1.875</v>
      </c>
      <c r="T46" s="36">
        <f t="shared" si="20"/>
        <v>3.0500000000000016</v>
      </c>
      <c r="U46" s="4"/>
      <c r="V46" s="4"/>
      <c r="W46" s="4"/>
    </row>
    <row r="47" spans="1:29" ht="18.75">
      <c r="A47" s="14">
        <v>1</v>
      </c>
      <c r="B47" s="13">
        <v>193</v>
      </c>
      <c r="C47" s="13">
        <v>2125731287</v>
      </c>
      <c r="D47" s="222" t="s">
        <v>384</v>
      </c>
      <c r="E47" s="334"/>
      <c r="F47" s="16">
        <v>3</v>
      </c>
      <c r="G47" s="16">
        <v>1</v>
      </c>
      <c r="H47" s="374">
        <v>0</v>
      </c>
      <c r="I47" s="374">
        <v>0</v>
      </c>
      <c r="J47" s="374">
        <v>0</v>
      </c>
      <c r="K47" s="23" t="s">
        <v>175</v>
      </c>
      <c r="L47" s="18">
        <f t="shared" si="15"/>
        <v>3.5</v>
      </c>
      <c r="M47" s="16">
        <f t="shared" si="14"/>
        <v>1.2</v>
      </c>
      <c r="N47" s="16">
        <f t="shared" si="16"/>
        <v>0</v>
      </c>
      <c r="O47" s="16">
        <v>0</v>
      </c>
      <c r="P47" s="16">
        <f t="shared" si="17"/>
        <v>4.7</v>
      </c>
      <c r="Q47" s="33">
        <v>0.1687499999999984</v>
      </c>
      <c r="R47" s="34">
        <f t="shared" si="18"/>
        <v>4.8687499999999986</v>
      </c>
      <c r="S47" s="35">
        <f t="shared" si="19"/>
        <v>1.875</v>
      </c>
      <c r="T47" s="36">
        <f t="shared" si="20"/>
        <v>2.9937499999999986</v>
      </c>
      <c r="U47" s="4"/>
      <c r="V47" s="4"/>
      <c r="W47" s="4"/>
    </row>
    <row r="48" spans="1:29" ht="18.75">
      <c r="A48" s="14">
        <v>1</v>
      </c>
      <c r="B48" s="13">
        <v>156</v>
      </c>
      <c r="C48" s="13">
        <v>1744610165</v>
      </c>
      <c r="D48" s="222" t="s">
        <v>369</v>
      </c>
      <c r="E48" s="222"/>
      <c r="F48" s="16">
        <v>3</v>
      </c>
      <c r="G48" s="16">
        <v>1</v>
      </c>
      <c r="H48" s="374">
        <v>0</v>
      </c>
      <c r="I48" s="374">
        <v>0</v>
      </c>
      <c r="J48" s="374">
        <v>0</v>
      </c>
      <c r="K48" s="23" t="s">
        <v>175</v>
      </c>
      <c r="L48" s="18">
        <f t="shared" si="15"/>
        <v>3.5</v>
      </c>
      <c r="M48" s="16">
        <f t="shared" si="14"/>
        <v>1.2</v>
      </c>
      <c r="N48" s="16">
        <f t="shared" si="16"/>
        <v>0</v>
      </c>
      <c r="O48" s="16">
        <v>0</v>
      </c>
      <c r="P48" s="16">
        <f t="shared" si="17"/>
        <v>4.7</v>
      </c>
      <c r="Q48" s="33">
        <v>0.16751612903224711</v>
      </c>
      <c r="R48" s="34">
        <f t="shared" si="18"/>
        <v>4.8675161290322473</v>
      </c>
      <c r="S48" s="35">
        <f t="shared" si="19"/>
        <v>1.875</v>
      </c>
      <c r="T48" s="36">
        <f t="shared" si="20"/>
        <v>2.9925161290322473</v>
      </c>
    </row>
    <row r="49" spans="1:23" ht="18.75">
      <c r="A49" s="14"/>
      <c r="B49" s="14">
        <v>33</v>
      </c>
      <c r="C49" s="13">
        <v>1006436515</v>
      </c>
      <c r="D49" s="222" t="s">
        <v>355</v>
      </c>
      <c r="E49" s="222" t="s">
        <v>79</v>
      </c>
      <c r="F49" s="16">
        <v>0</v>
      </c>
      <c r="G49" s="16">
        <v>0</v>
      </c>
      <c r="H49" s="374">
        <v>0</v>
      </c>
      <c r="I49" s="374">
        <v>0</v>
      </c>
      <c r="J49" s="374">
        <v>0</v>
      </c>
      <c r="K49" s="57" t="s">
        <v>187</v>
      </c>
      <c r="L49" s="18">
        <f t="shared" si="15"/>
        <v>0</v>
      </c>
      <c r="M49" s="16">
        <f t="shared" si="14"/>
        <v>0</v>
      </c>
      <c r="N49" s="16">
        <f t="shared" si="16"/>
        <v>0</v>
      </c>
      <c r="O49" s="16">
        <v>0</v>
      </c>
      <c r="P49" s="16">
        <f t="shared" si="17"/>
        <v>0</v>
      </c>
      <c r="Q49" s="33">
        <v>3.45</v>
      </c>
      <c r="R49" s="34">
        <f t="shared" si="18"/>
        <v>3.45</v>
      </c>
      <c r="S49" s="35">
        <f t="shared" si="19"/>
        <v>0</v>
      </c>
      <c r="T49" s="36">
        <f t="shared" si="20"/>
        <v>3.45</v>
      </c>
      <c r="U49" s="64"/>
      <c r="V49" s="64"/>
    </row>
    <row r="50" spans="1:23" ht="18.75">
      <c r="A50" s="14">
        <v>1</v>
      </c>
      <c r="B50" s="14">
        <v>92</v>
      </c>
      <c r="C50" s="13">
        <v>1367873925</v>
      </c>
      <c r="D50" s="222" t="s">
        <v>398</v>
      </c>
      <c r="E50" s="222" t="s">
        <v>191</v>
      </c>
      <c r="F50" s="16">
        <v>3</v>
      </c>
      <c r="G50" s="16">
        <v>1</v>
      </c>
      <c r="H50" s="374">
        <v>0</v>
      </c>
      <c r="I50" s="374">
        <v>0</v>
      </c>
      <c r="J50" s="374">
        <v>0</v>
      </c>
      <c r="K50" s="23" t="s">
        <v>175</v>
      </c>
      <c r="L50" s="18">
        <f t="shared" si="15"/>
        <v>3.5</v>
      </c>
      <c r="M50" s="16">
        <f t="shared" si="14"/>
        <v>1.2</v>
      </c>
      <c r="N50" s="16">
        <f t="shared" si="16"/>
        <v>0</v>
      </c>
      <c r="O50" s="16">
        <v>0</v>
      </c>
      <c r="P50" s="16">
        <f t="shared" si="17"/>
        <v>4.7</v>
      </c>
      <c r="Q50" s="33">
        <v>0.13750000000000284</v>
      </c>
      <c r="R50" s="34">
        <f t="shared" si="18"/>
        <v>4.837500000000003</v>
      </c>
      <c r="S50" s="35">
        <f t="shared" si="19"/>
        <v>1.875</v>
      </c>
      <c r="T50" s="36">
        <f t="shared" si="20"/>
        <v>2.962500000000003</v>
      </c>
      <c r="U50" s="64"/>
      <c r="V50" s="64"/>
      <c r="W50" s="67"/>
    </row>
    <row r="51" spans="1:23" ht="18.75">
      <c r="A51" s="14">
        <v>1</v>
      </c>
      <c r="B51" s="13">
        <v>155</v>
      </c>
      <c r="C51" s="13">
        <v>1532576874</v>
      </c>
      <c r="D51" s="222" t="s">
        <v>368</v>
      </c>
      <c r="E51" s="222" t="s">
        <v>283</v>
      </c>
      <c r="F51" s="16">
        <v>3</v>
      </c>
      <c r="G51" s="16">
        <v>1</v>
      </c>
      <c r="H51" s="374">
        <v>0</v>
      </c>
      <c r="I51" s="374">
        <v>0</v>
      </c>
      <c r="J51" s="374">
        <v>0</v>
      </c>
      <c r="K51" s="23" t="s">
        <v>175</v>
      </c>
      <c r="L51" s="18">
        <f t="shared" si="15"/>
        <v>3.5</v>
      </c>
      <c r="M51" s="16">
        <f t="shared" si="14"/>
        <v>1.2</v>
      </c>
      <c r="N51" s="16">
        <f t="shared" si="16"/>
        <v>0</v>
      </c>
      <c r="O51" s="16">
        <v>0</v>
      </c>
      <c r="P51" s="16">
        <f t="shared" si="17"/>
        <v>4.7</v>
      </c>
      <c r="Q51" s="33">
        <v>6.8750000000000533E-2</v>
      </c>
      <c r="R51" s="34">
        <f t="shared" si="18"/>
        <v>4.7687500000000007</v>
      </c>
      <c r="S51" s="35">
        <f t="shared" si="19"/>
        <v>1.875</v>
      </c>
      <c r="T51" s="36">
        <f t="shared" si="20"/>
        <v>2.8937500000000007</v>
      </c>
    </row>
    <row r="52" spans="1:23" ht="18.75">
      <c r="A52" s="14">
        <v>1</v>
      </c>
      <c r="B52" s="13">
        <v>223</v>
      </c>
      <c r="C52" s="13">
        <v>784792167</v>
      </c>
      <c r="D52" s="222" t="s">
        <v>434</v>
      </c>
      <c r="E52" s="222"/>
      <c r="F52" s="16">
        <v>3</v>
      </c>
      <c r="G52" s="16">
        <v>1</v>
      </c>
      <c r="H52" s="374">
        <v>0</v>
      </c>
      <c r="I52" s="374">
        <v>0</v>
      </c>
      <c r="J52" s="374">
        <v>0</v>
      </c>
      <c r="K52" s="23" t="s">
        <v>175</v>
      </c>
      <c r="L52" s="18">
        <f t="shared" si="15"/>
        <v>3.5</v>
      </c>
      <c r="M52" s="16">
        <f t="shared" ref="M52:M83" si="21">G52*$Y$14</f>
        <v>1.2</v>
      </c>
      <c r="N52" s="16">
        <f t="shared" si="16"/>
        <v>0</v>
      </c>
      <c r="O52" s="16">
        <v>0</v>
      </c>
      <c r="P52" s="16">
        <f t="shared" si="17"/>
        <v>4.7</v>
      </c>
      <c r="Q52" s="33">
        <v>6.8750000000000533E-2</v>
      </c>
      <c r="R52" s="34">
        <f t="shared" si="18"/>
        <v>4.7687500000000007</v>
      </c>
      <c r="S52" s="35">
        <f t="shared" si="19"/>
        <v>1.875</v>
      </c>
      <c r="T52" s="36">
        <f t="shared" si="20"/>
        <v>2.8937500000000007</v>
      </c>
    </row>
    <row r="53" spans="1:23" ht="18.75">
      <c r="A53" s="14">
        <v>1</v>
      </c>
      <c r="B53" s="13">
        <v>225</v>
      </c>
      <c r="C53" s="13">
        <v>1963965829</v>
      </c>
      <c r="D53" s="222" t="s">
        <v>444</v>
      </c>
      <c r="E53" s="222"/>
      <c r="F53" s="16">
        <v>0</v>
      </c>
      <c r="G53" s="16">
        <v>0</v>
      </c>
      <c r="H53" s="374">
        <v>0</v>
      </c>
      <c r="I53" s="374">
        <v>0</v>
      </c>
      <c r="J53" s="374">
        <v>0</v>
      </c>
      <c r="K53" s="57" t="s">
        <v>187</v>
      </c>
      <c r="L53" s="18">
        <f t="shared" si="15"/>
        <v>0</v>
      </c>
      <c r="M53" s="16">
        <f t="shared" si="21"/>
        <v>0</v>
      </c>
      <c r="N53" s="16">
        <f t="shared" si="16"/>
        <v>0</v>
      </c>
      <c r="O53" s="16">
        <v>0</v>
      </c>
      <c r="P53" s="16">
        <f t="shared" si="17"/>
        <v>0</v>
      </c>
      <c r="Q53" s="33">
        <v>4.423236940298505</v>
      </c>
      <c r="R53" s="34">
        <f t="shared" si="18"/>
        <v>4.423236940298505</v>
      </c>
      <c r="S53" s="35">
        <f t="shared" si="19"/>
        <v>0</v>
      </c>
      <c r="T53" s="36">
        <f t="shared" si="20"/>
        <v>4.423236940298505</v>
      </c>
    </row>
    <row r="54" spans="1:23" ht="18.75">
      <c r="A54" s="14">
        <v>1</v>
      </c>
      <c r="B54" s="13">
        <v>116</v>
      </c>
      <c r="C54" s="13">
        <v>2122596917</v>
      </c>
      <c r="D54" s="222" t="s">
        <v>362</v>
      </c>
      <c r="E54" s="222" t="s">
        <v>217</v>
      </c>
      <c r="F54" s="16">
        <v>3</v>
      </c>
      <c r="G54" s="16">
        <v>1</v>
      </c>
      <c r="H54" s="374">
        <v>0</v>
      </c>
      <c r="I54" s="374">
        <v>0</v>
      </c>
      <c r="J54" s="374">
        <v>1</v>
      </c>
      <c r="K54" s="23" t="s">
        <v>175</v>
      </c>
      <c r="L54" s="18">
        <f t="shared" si="15"/>
        <v>3.5</v>
      </c>
      <c r="M54" s="16">
        <f t="shared" si="21"/>
        <v>1.2</v>
      </c>
      <c r="N54" s="16">
        <f t="shared" si="16"/>
        <v>0.4</v>
      </c>
      <c r="O54" s="16">
        <v>0</v>
      </c>
      <c r="P54" s="16">
        <f t="shared" si="17"/>
        <v>5.1000000000000005</v>
      </c>
      <c r="Q54" s="33">
        <v>-0.71250000000000302</v>
      </c>
      <c r="R54" s="34">
        <f t="shared" si="18"/>
        <v>4.3874999999999975</v>
      </c>
      <c r="S54" s="35">
        <f t="shared" si="19"/>
        <v>1.875</v>
      </c>
      <c r="T54" s="36">
        <f t="shared" si="20"/>
        <v>2.5124999999999975</v>
      </c>
      <c r="U54" s="64"/>
      <c r="V54" s="64"/>
      <c r="W54" s="86"/>
    </row>
    <row r="55" spans="1:23" ht="20.25">
      <c r="A55" s="14">
        <v>1</v>
      </c>
      <c r="B55" s="13">
        <v>220</v>
      </c>
      <c r="C55" s="13">
        <v>353335311</v>
      </c>
      <c r="D55" s="222" t="s">
        <v>427</v>
      </c>
      <c r="E55" s="224"/>
      <c r="F55" s="16">
        <v>3</v>
      </c>
      <c r="G55" s="16">
        <v>1</v>
      </c>
      <c r="H55" s="374">
        <v>0</v>
      </c>
      <c r="I55" s="374">
        <v>0</v>
      </c>
      <c r="J55" s="374">
        <v>0</v>
      </c>
      <c r="K55" s="23" t="s">
        <v>175</v>
      </c>
      <c r="L55" s="18">
        <f t="shared" si="15"/>
        <v>3.5</v>
      </c>
      <c r="M55" s="16">
        <f t="shared" si="21"/>
        <v>1.2</v>
      </c>
      <c r="N55" s="16">
        <f t="shared" si="16"/>
        <v>0</v>
      </c>
      <c r="O55" s="16">
        <v>0</v>
      </c>
      <c r="P55" s="16">
        <f t="shared" si="17"/>
        <v>4.7</v>
      </c>
      <c r="Q55" s="33">
        <v>-0.47519531250000213</v>
      </c>
      <c r="R55" s="34">
        <f t="shared" si="18"/>
        <v>4.224804687499998</v>
      </c>
      <c r="S55" s="35">
        <f t="shared" si="19"/>
        <v>1.875</v>
      </c>
      <c r="T55" s="36">
        <f t="shared" si="20"/>
        <v>2.349804687499998</v>
      </c>
    </row>
    <row r="56" spans="1:23" ht="18.75">
      <c r="A56" s="14">
        <v>1</v>
      </c>
      <c r="B56" s="14">
        <v>231</v>
      </c>
      <c r="C56" s="13">
        <v>1725915293</v>
      </c>
      <c r="D56" s="222" t="s">
        <v>450</v>
      </c>
      <c r="F56" s="16">
        <v>3</v>
      </c>
      <c r="G56" s="16">
        <v>1</v>
      </c>
      <c r="H56" s="374">
        <v>0</v>
      </c>
      <c r="I56" s="374">
        <v>0</v>
      </c>
      <c r="J56" s="374">
        <v>0</v>
      </c>
      <c r="K56" s="23" t="s">
        <v>175</v>
      </c>
      <c r="L56" s="18">
        <f t="shared" si="15"/>
        <v>3.5</v>
      </c>
      <c r="M56" s="16">
        <f t="shared" si="21"/>
        <v>1.2</v>
      </c>
      <c r="N56" s="16">
        <f t="shared" si="16"/>
        <v>0</v>
      </c>
      <c r="O56" s="16">
        <v>0</v>
      </c>
      <c r="P56" s="16">
        <f t="shared" si="17"/>
        <v>4.7</v>
      </c>
      <c r="Q56" s="33">
        <v>-0.4812499999999984</v>
      </c>
      <c r="R56" s="34">
        <f t="shared" si="18"/>
        <v>4.2187500000000018</v>
      </c>
      <c r="S56" s="35">
        <f t="shared" si="19"/>
        <v>1.875</v>
      </c>
      <c r="T56" s="36">
        <f t="shared" si="20"/>
        <v>2.3437500000000018</v>
      </c>
    </row>
    <row r="57" spans="1:23" ht="18.75">
      <c r="A57" s="14"/>
      <c r="B57" s="13">
        <v>190</v>
      </c>
      <c r="C57" s="13">
        <v>684634207</v>
      </c>
      <c r="D57" s="222" t="s">
        <v>381</v>
      </c>
      <c r="E57" s="222"/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5"/>
        <v>0</v>
      </c>
      <c r="M57" s="16">
        <f t="shared" si="21"/>
        <v>0</v>
      </c>
      <c r="N57" s="16">
        <f t="shared" si="16"/>
        <v>0</v>
      </c>
      <c r="O57" s="16">
        <v>0</v>
      </c>
      <c r="P57" s="16">
        <f t="shared" si="17"/>
        <v>0</v>
      </c>
      <c r="Q57" s="33">
        <v>2.2925000000000004</v>
      </c>
      <c r="R57" s="34">
        <f t="shared" si="18"/>
        <v>2.2925000000000004</v>
      </c>
      <c r="S57" s="35">
        <f t="shared" si="19"/>
        <v>0</v>
      </c>
      <c r="T57" s="36">
        <f t="shared" si="20"/>
        <v>2.2925000000000004</v>
      </c>
    </row>
    <row r="58" spans="1:23" ht="18.75">
      <c r="A58" s="14"/>
      <c r="B58" s="14">
        <v>5</v>
      </c>
      <c r="C58" s="13">
        <v>1044399218</v>
      </c>
      <c r="D58" s="222" t="s">
        <v>352</v>
      </c>
      <c r="E58" s="222" t="s">
        <v>39</v>
      </c>
      <c r="F58" s="16">
        <v>0</v>
      </c>
      <c r="G58" s="16">
        <v>0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15"/>
        <v>0</v>
      </c>
      <c r="M58" s="16">
        <f t="shared" si="21"/>
        <v>0</v>
      </c>
      <c r="N58" s="16">
        <f t="shared" si="16"/>
        <v>0</v>
      </c>
      <c r="O58" s="16">
        <v>0</v>
      </c>
      <c r="P58" s="16">
        <f t="shared" si="17"/>
        <v>0</v>
      </c>
      <c r="Q58" s="33">
        <v>0.22499999999999343</v>
      </c>
      <c r="R58" s="34">
        <f t="shared" si="18"/>
        <v>0.22499999999999343</v>
      </c>
      <c r="S58" s="35">
        <f t="shared" si="19"/>
        <v>0</v>
      </c>
      <c r="T58" s="36">
        <f t="shared" si="20"/>
        <v>0.22499999999999343</v>
      </c>
      <c r="U58" s="64"/>
      <c r="V58" s="64"/>
      <c r="W58" s="64"/>
    </row>
    <row r="59" spans="1:23" ht="18.75">
      <c r="A59" s="14"/>
      <c r="B59" s="14">
        <v>43</v>
      </c>
      <c r="C59" s="13">
        <v>1853818182</v>
      </c>
      <c r="D59" s="223" t="s">
        <v>356</v>
      </c>
      <c r="E59" s="222" t="s">
        <v>89</v>
      </c>
      <c r="F59" s="16">
        <v>0</v>
      </c>
      <c r="G59" s="16">
        <v>0</v>
      </c>
      <c r="H59" s="374">
        <v>0</v>
      </c>
      <c r="I59" s="374">
        <v>0</v>
      </c>
      <c r="J59" s="374">
        <v>0</v>
      </c>
      <c r="K59" s="57" t="s">
        <v>187</v>
      </c>
      <c r="L59" s="18">
        <f t="shared" si="15"/>
        <v>0</v>
      </c>
      <c r="M59" s="16">
        <f t="shared" si="21"/>
        <v>0</v>
      </c>
      <c r="N59" s="16">
        <f t="shared" si="16"/>
        <v>0</v>
      </c>
      <c r="O59" s="16">
        <v>0</v>
      </c>
      <c r="P59" s="16">
        <f t="shared" si="17"/>
        <v>0</v>
      </c>
      <c r="Q59" s="33">
        <v>0</v>
      </c>
      <c r="R59" s="34">
        <f t="shared" si="18"/>
        <v>0</v>
      </c>
      <c r="S59" s="35">
        <f t="shared" si="19"/>
        <v>0</v>
      </c>
      <c r="T59" s="36">
        <f t="shared" si="20"/>
        <v>0</v>
      </c>
      <c r="U59" s="64"/>
      <c r="V59" s="64"/>
    </row>
    <row r="60" spans="1:23" ht="18.75">
      <c r="A60" s="14">
        <v>1</v>
      </c>
      <c r="B60" s="13">
        <v>222</v>
      </c>
      <c r="C60" s="13">
        <v>1945277617</v>
      </c>
      <c r="D60" s="222" t="s">
        <v>432</v>
      </c>
      <c r="E60" s="222"/>
      <c r="F60" s="16">
        <v>2</v>
      </c>
      <c r="G60" s="16">
        <v>1</v>
      </c>
      <c r="H60" s="374">
        <v>0</v>
      </c>
      <c r="I60" s="374">
        <v>0</v>
      </c>
      <c r="J60" s="374">
        <v>0</v>
      </c>
      <c r="K60" s="23" t="s">
        <v>175</v>
      </c>
      <c r="L60" s="18">
        <f t="shared" si="15"/>
        <v>2</v>
      </c>
      <c r="M60" s="16">
        <f t="shared" si="21"/>
        <v>1.2</v>
      </c>
      <c r="N60" s="16">
        <f t="shared" si="16"/>
        <v>0</v>
      </c>
      <c r="O60" s="16">
        <v>0</v>
      </c>
      <c r="P60" s="16">
        <f t="shared" si="17"/>
        <v>3.2</v>
      </c>
      <c r="Q60" s="33">
        <v>0.93147764976957514</v>
      </c>
      <c r="R60" s="34">
        <f t="shared" si="18"/>
        <v>4.1314776497695753</v>
      </c>
      <c r="S60" s="35">
        <f t="shared" si="19"/>
        <v>1.875</v>
      </c>
      <c r="T60" s="36">
        <f t="shared" si="20"/>
        <v>2.2564776497695753</v>
      </c>
    </row>
    <row r="61" spans="1:23" ht="18.75">
      <c r="A61" s="14">
        <v>1</v>
      </c>
      <c r="B61" s="13">
        <v>172</v>
      </c>
      <c r="C61" s="13">
        <v>724061220</v>
      </c>
      <c r="D61" s="222" t="s">
        <v>371</v>
      </c>
      <c r="E61" s="222" t="s">
        <v>330</v>
      </c>
      <c r="F61" s="16">
        <v>3</v>
      </c>
      <c r="G61" s="16">
        <v>0</v>
      </c>
      <c r="H61" s="374">
        <v>0</v>
      </c>
      <c r="I61" s="374">
        <v>0</v>
      </c>
      <c r="J61" s="374">
        <v>0</v>
      </c>
      <c r="K61" s="23" t="s">
        <v>175</v>
      </c>
      <c r="L61" s="18">
        <f t="shared" si="15"/>
        <v>3.5</v>
      </c>
      <c r="M61" s="16">
        <f t="shared" si="21"/>
        <v>0</v>
      </c>
      <c r="N61" s="16">
        <f t="shared" si="16"/>
        <v>0</v>
      </c>
      <c r="O61" s="16">
        <v>0</v>
      </c>
      <c r="P61" s="16">
        <f t="shared" si="17"/>
        <v>3.5</v>
      </c>
      <c r="Q61" s="33">
        <v>0.5500000000000016</v>
      </c>
      <c r="R61" s="34">
        <f t="shared" si="18"/>
        <v>4.0500000000000016</v>
      </c>
      <c r="S61" s="35">
        <f t="shared" si="19"/>
        <v>1.875</v>
      </c>
      <c r="T61" s="36">
        <f t="shared" si="20"/>
        <v>2.1750000000000016</v>
      </c>
    </row>
    <row r="62" spans="1:23" ht="18.75">
      <c r="A62" s="14">
        <v>1</v>
      </c>
      <c r="B62" s="13">
        <v>234</v>
      </c>
      <c r="C62" s="13">
        <v>1333428907</v>
      </c>
      <c r="D62" s="222" t="s">
        <v>455</v>
      </c>
      <c r="F62" s="16">
        <v>3</v>
      </c>
      <c r="G62" s="16">
        <v>1</v>
      </c>
      <c r="H62" s="374">
        <v>0</v>
      </c>
      <c r="I62" s="374">
        <v>0</v>
      </c>
      <c r="J62" s="374">
        <v>0</v>
      </c>
      <c r="K62" s="23" t="s">
        <v>175</v>
      </c>
      <c r="L62" s="18">
        <f t="shared" si="15"/>
        <v>3.5</v>
      </c>
      <c r="M62" s="16">
        <f t="shared" si="21"/>
        <v>1.2</v>
      </c>
      <c r="N62" s="16">
        <f t="shared" si="16"/>
        <v>0</v>
      </c>
      <c r="O62" s="16">
        <v>0</v>
      </c>
      <c r="P62" s="16">
        <f t="shared" si="17"/>
        <v>4.7</v>
      </c>
      <c r="Q62" s="33">
        <v>-0.68749999999999911</v>
      </c>
      <c r="R62" s="34">
        <f t="shared" si="18"/>
        <v>4.0125000000000011</v>
      </c>
      <c r="S62" s="35">
        <f t="shared" si="19"/>
        <v>1.875</v>
      </c>
      <c r="T62" s="36">
        <f t="shared" si="20"/>
        <v>2.1375000000000011</v>
      </c>
    </row>
    <row r="63" spans="1:23" ht="18.75">
      <c r="A63" s="14">
        <v>1</v>
      </c>
      <c r="B63" s="13">
        <v>205</v>
      </c>
      <c r="C63" s="13">
        <v>141303545</v>
      </c>
      <c r="D63" s="222" t="s">
        <v>395</v>
      </c>
      <c r="E63" s="334"/>
      <c r="F63" s="16">
        <v>2</v>
      </c>
      <c r="G63" s="16">
        <v>1</v>
      </c>
      <c r="H63" s="374">
        <v>0</v>
      </c>
      <c r="I63" s="374">
        <v>1</v>
      </c>
      <c r="J63" s="374">
        <v>1</v>
      </c>
      <c r="K63" s="23" t="s">
        <v>175</v>
      </c>
      <c r="L63" s="18">
        <f t="shared" si="15"/>
        <v>2</v>
      </c>
      <c r="M63" s="16">
        <f t="shared" si="21"/>
        <v>1.2</v>
      </c>
      <c r="N63" s="16">
        <f t="shared" si="16"/>
        <v>0.8</v>
      </c>
      <c r="O63" s="16">
        <v>0</v>
      </c>
      <c r="P63" s="16">
        <f t="shared" si="17"/>
        <v>4</v>
      </c>
      <c r="Q63" s="33">
        <v>6.249999999996092E-3</v>
      </c>
      <c r="R63" s="34">
        <f t="shared" si="18"/>
        <v>4.0062499999999961</v>
      </c>
      <c r="S63" s="35">
        <f t="shared" si="19"/>
        <v>1.875</v>
      </c>
      <c r="T63" s="36">
        <f t="shared" si="20"/>
        <v>2.1312499999999961</v>
      </c>
    </row>
    <row r="64" spans="1:23" ht="20.25">
      <c r="A64" s="14">
        <v>1</v>
      </c>
      <c r="B64" s="13">
        <v>214</v>
      </c>
      <c r="C64" s="13">
        <v>2130976604</v>
      </c>
      <c r="D64" s="222" t="s">
        <v>410</v>
      </c>
      <c r="E64" s="2"/>
      <c r="F64" s="16">
        <v>1</v>
      </c>
      <c r="G64" s="16">
        <v>1</v>
      </c>
      <c r="H64" s="374">
        <v>0</v>
      </c>
      <c r="I64" s="374">
        <v>0</v>
      </c>
      <c r="J64" s="374">
        <v>0</v>
      </c>
      <c r="K64" s="23" t="s">
        <v>175</v>
      </c>
      <c r="L64" s="18">
        <f t="shared" si="15"/>
        <v>1</v>
      </c>
      <c r="M64" s="16">
        <f t="shared" si="21"/>
        <v>1.2</v>
      </c>
      <c r="N64" s="16">
        <f t="shared" si="16"/>
        <v>0</v>
      </c>
      <c r="O64" s="16">
        <v>0</v>
      </c>
      <c r="P64" s="16">
        <f t="shared" si="17"/>
        <v>2.2000000000000002</v>
      </c>
      <c r="Q64" s="33">
        <v>1.7499999999999885</v>
      </c>
      <c r="R64" s="34">
        <f t="shared" si="18"/>
        <v>3.9499999999999886</v>
      </c>
      <c r="S64" s="35">
        <f t="shared" si="19"/>
        <v>1.875</v>
      </c>
      <c r="T64" s="36">
        <f t="shared" si="20"/>
        <v>2.0749999999999886</v>
      </c>
    </row>
    <row r="65" spans="1:23" ht="18.75">
      <c r="A65" s="14"/>
      <c r="B65" s="13">
        <v>197</v>
      </c>
      <c r="C65" s="13">
        <v>2012003193</v>
      </c>
      <c r="D65" s="222" t="s">
        <v>388</v>
      </c>
      <c r="E65" s="334"/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5"/>
        <v>0</v>
      </c>
      <c r="M65" s="16">
        <f t="shared" si="21"/>
        <v>0</v>
      </c>
      <c r="N65" s="16">
        <f t="shared" si="16"/>
        <v>0</v>
      </c>
      <c r="O65" s="16">
        <v>0</v>
      </c>
      <c r="P65" s="16">
        <f t="shared" si="17"/>
        <v>0</v>
      </c>
      <c r="Q65" s="33">
        <v>3.5999999999999979</v>
      </c>
      <c r="R65" s="34">
        <f t="shared" si="18"/>
        <v>3.5999999999999979</v>
      </c>
      <c r="S65" s="35">
        <f t="shared" si="19"/>
        <v>0</v>
      </c>
      <c r="T65" s="36">
        <f t="shared" si="20"/>
        <v>3.5999999999999979</v>
      </c>
    </row>
    <row r="66" spans="1:23" ht="18.75">
      <c r="A66" s="14">
        <v>1</v>
      </c>
      <c r="B66" s="13">
        <v>236</v>
      </c>
      <c r="C66" s="13">
        <v>1968448898</v>
      </c>
      <c r="D66" s="222" t="s">
        <v>458</v>
      </c>
      <c r="F66" s="16">
        <v>2</v>
      </c>
      <c r="G66" s="16">
        <v>0</v>
      </c>
      <c r="H66" s="374">
        <v>0</v>
      </c>
      <c r="I66" s="374">
        <v>0</v>
      </c>
      <c r="J66" s="374">
        <v>0</v>
      </c>
      <c r="K66" s="23" t="s">
        <v>175</v>
      </c>
      <c r="L66" s="18">
        <f t="shared" si="15"/>
        <v>2</v>
      </c>
      <c r="M66" s="16">
        <f t="shared" si="21"/>
        <v>0</v>
      </c>
      <c r="N66" s="16">
        <f t="shared" si="16"/>
        <v>0</v>
      </c>
      <c r="O66" s="16">
        <v>0</v>
      </c>
      <c r="P66" s="16">
        <f t="shared" si="17"/>
        <v>2</v>
      </c>
      <c r="Q66" s="33">
        <v>1.75</v>
      </c>
      <c r="R66" s="34">
        <f t="shared" si="18"/>
        <v>3.75</v>
      </c>
      <c r="S66" s="35">
        <f t="shared" si="19"/>
        <v>1.875</v>
      </c>
      <c r="T66" s="36">
        <f t="shared" si="20"/>
        <v>1.875</v>
      </c>
    </row>
    <row r="67" spans="1:23" ht="18.75">
      <c r="A67" s="14"/>
      <c r="B67" s="13">
        <v>130</v>
      </c>
      <c r="C67" s="13">
        <v>1957463045</v>
      </c>
      <c r="D67" s="222" t="s">
        <v>409</v>
      </c>
      <c r="E67" s="222" t="s">
        <v>238</v>
      </c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15"/>
        <v>0</v>
      </c>
      <c r="M67" s="16">
        <f t="shared" si="21"/>
        <v>0</v>
      </c>
      <c r="N67" s="16">
        <f t="shared" si="16"/>
        <v>0</v>
      </c>
      <c r="O67" s="16">
        <v>0</v>
      </c>
      <c r="P67" s="16">
        <f t="shared" si="17"/>
        <v>0</v>
      </c>
      <c r="Q67" s="33">
        <v>5.8500000000000023</v>
      </c>
      <c r="R67" s="34">
        <f t="shared" si="18"/>
        <v>5.8500000000000023</v>
      </c>
      <c r="S67" s="35">
        <f t="shared" si="19"/>
        <v>0</v>
      </c>
      <c r="T67" s="36">
        <f t="shared" si="20"/>
        <v>5.8500000000000023</v>
      </c>
      <c r="U67" s="64"/>
      <c r="V67" s="64"/>
      <c r="W67" s="67"/>
    </row>
    <row r="68" spans="1:23" ht="18.75">
      <c r="A68" s="14"/>
      <c r="B68" s="14">
        <v>53</v>
      </c>
      <c r="C68" s="13">
        <v>500959924</v>
      </c>
      <c r="D68" s="222" t="s">
        <v>359</v>
      </c>
      <c r="E68" s="224" t="s">
        <v>99</v>
      </c>
      <c r="F68" s="16">
        <v>0</v>
      </c>
      <c r="G68" s="16">
        <v>0</v>
      </c>
      <c r="H68" s="374">
        <v>0</v>
      </c>
      <c r="I68" s="374">
        <v>0</v>
      </c>
      <c r="J68" s="374">
        <v>0</v>
      </c>
      <c r="K68" s="57" t="s">
        <v>187</v>
      </c>
      <c r="L68" s="18">
        <f t="shared" si="15"/>
        <v>0</v>
      </c>
      <c r="M68" s="16">
        <f t="shared" si="21"/>
        <v>0</v>
      </c>
      <c r="N68" s="16">
        <f t="shared" si="16"/>
        <v>0</v>
      </c>
      <c r="O68" s="16">
        <v>0</v>
      </c>
      <c r="P68" s="16">
        <f t="shared" si="17"/>
        <v>0</v>
      </c>
      <c r="Q68" s="33">
        <v>0</v>
      </c>
      <c r="R68" s="34">
        <f t="shared" si="18"/>
        <v>0</v>
      </c>
      <c r="S68" s="35">
        <f t="shared" si="19"/>
        <v>0</v>
      </c>
      <c r="T68" s="36">
        <f t="shared" si="20"/>
        <v>0</v>
      </c>
      <c r="U68" s="64"/>
      <c r="V68" s="64"/>
      <c r="W68" s="64"/>
    </row>
    <row r="69" spans="1:23" ht="18.75">
      <c r="A69" s="14">
        <v>1</v>
      </c>
      <c r="B69" s="14">
        <v>10</v>
      </c>
      <c r="C69" s="13">
        <v>2108977014</v>
      </c>
      <c r="D69" s="222" t="s">
        <v>353</v>
      </c>
      <c r="E69" s="222" t="s">
        <v>49</v>
      </c>
      <c r="F69" s="16">
        <v>2</v>
      </c>
      <c r="G69" s="16">
        <v>1</v>
      </c>
      <c r="H69" s="374">
        <v>0</v>
      </c>
      <c r="I69" s="374">
        <v>0</v>
      </c>
      <c r="J69" s="374">
        <v>1</v>
      </c>
      <c r="K69" s="23" t="s">
        <v>175</v>
      </c>
      <c r="L69" s="18">
        <f t="shared" si="15"/>
        <v>2</v>
      </c>
      <c r="M69" s="16">
        <f t="shared" si="21"/>
        <v>1.2</v>
      </c>
      <c r="N69" s="16">
        <f t="shared" si="16"/>
        <v>0.4</v>
      </c>
      <c r="O69" s="16">
        <v>0</v>
      </c>
      <c r="P69" s="16">
        <f t="shared" si="17"/>
        <v>3.6</v>
      </c>
      <c r="Q69" s="33">
        <v>-0.18125000000000391</v>
      </c>
      <c r="R69" s="34">
        <f t="shared" si="18"/>
        <v>3.4187499999999962</v>
      </c>
      <c r="S69" s="35">
        <f t="shared" si="19"/>
        <v>1.875</v>
      </c>
      <c r="T69" s="36">
        <f t="shared" si="20"/>
        <v>1.5437499999999962</v>
      </c>
      <c r="U69" s="64"/>
      <c r="V69" s="64"/>
      <c r="W69" s="64"/>
    </row>
    <row r="70" spans="1:23" ht="18.75">
      <c r="A70" s="14">
        <v>1</v>
      </c>
      <c r="B70" s="13">
        <v>202</v>
      </c>
      <c r="C70" s="13">
        <v>471245585</v>
      </c>
      <c r="D70" s="222" t="s">
        <v>392</v>
      </c>
      <c r="E70" s="334"/>
      <c r="F70" s="16">
        <v>3</v>
      </c>
      <c r="G70" s="16">
        <v>1</v>
      </c>
      <c r="H70" s="374">
        <v>0</v>
      </c>
      <c r="I70" s="374">
        <v>0</v>
      </c>
      <c r="J70" s="374">
        <v>0</v>
      </c>
      <c r="K70" s="23" t="s">
        <v>175</v>
      </c>
      <c r="L70" s="18">
        <f t="shared" si="15"/>
        <v>3.5</v>
      </c>
      <c r="M70" s="16">
        <f t="shared" si="21"/>
        <v>1.2</v>
      </c>
      <c r="N70" s="16">
        <f t="shared" si="16"/>
        <v>0</v>
      </c>
      <c r="O70" s="16">
        <v>0</v>
      </c>
      <c r="P70" s="16">
        <f t="shared" si="17"/>
        <v>4.7</v>
      </c>
      <c r="Q70" s="33">
        <v>-2.1875000000000027</v>
      </c>
      <c r="R70" s="34">
        <f t="shared" si="18"/>
        <v>2.5124999999999975</v>
      </c>
      <c r="S70" s="35">
        <f t="shared" si="19"/>
        <v>1.875</v>
      </c>
      <c r="T70" s="36">
        <f t="shared" si="20"/>
        <v>0.63749999999999751</v>
      </c>
    </row>
    <row r="71" spans="1:23" ht="18.75">
      <c r="A71" s="14">
        <v>1</v>
      </c>
      <c r="B71" s="13">
        <v>110</v>
      </c>
      <c r="C71" s="13">
        <v>1968703358</v>
      </c>
      <c r="D71" s="222" t="s">
        <v>361</v>
      </c>
      <c r="E71" s="222" t="s">
        <v>239</v>
      </c>
      <c r="F71" s="16">
        <v>1</v>
      </c>
      <c r="G71" s="16">
        <v>0</v>
      </c>
      <c r="H71" s="374">
        <v>0</v>
      </c>
      <c r="I71" s="374">
        <v>0</v>
      </c>
      <c r="J71" s="374">
        <v>1</v>
      </c>
      <c r="K71" s="23" t="s">
        <v>175</v>
      </c>
      <c r="L71" s="18">
        <f t="shared" si="15"/>
        <v>1</v>
      </c>
      <c r="M71" s="16">
        <f t="shared" si="21"/>
        <v>0</v>
      </c>
      <c r="N71" s="16">
        <f t="shared" si="16"/>
        <v>0.4</v>
      </c>
      <c r="O71" s="16">
        <v>0</v>
      </c>
      <c r="P71" s="16">
        <f t="shared" si="17"/>
        <v>1.4</v>
      </c>
      <c r="Q71" s="33">
        <v>0.93749999999999689</v>
      </c>
      <c r="R71" s="34">
        <f t="shared" si="18"/>
        <v>2.3374999999999968</v>
      </c>
      <c r="S71" s="35">
        <f t="shared" si="19"/>
        <v>1.875</v>
      </c>
      <c r="T71" s="36">
        <f t="shared" si="20"/>
        <v>0.4624999999999968</v>
      </c>
      <c r="U71" s="64"/>
      <c r="V71" s="64"/>
      <c r="W71" s="87"/>
    </row>
    <row r="72" spans="1:23" ht="18.75">
      <c r="A72" s="14"/>
      <c r="B72" s="13">
        <v>201</v>
      </c>
      <c r="C72" s="13">
        <v>251334814</v>
      </c>
      <c r="D72" s="222" t="s">
        <v>391</v>
      </c>
      <c r="E72" s="334"/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5"/>
        <v>0</v>
      </c>
      <c r="M72" s="16">
        <f t="shared" si="21"/>
        <v>0</v>
      </c>
      <c r="N72" s="16">
        <f t="shared" si="16"/>
        <v>0</v>
      </c>
      <c r="O72" s="16">
        <v>0</v>
      </c>
      <c r="P72" s="16">
        <f t="shared" si="17"/>
        <v>0</v>
      </c>
      <c r="Q72" s="33">
        <v>5.5</v>
      </c>
      <c r="R72" s="34">
        <f t="shared" si="18"/>
        <v>5.5</v>
      </c>
      <c r="S72" s="35">
        <f t="shared" si="19"/>
        <v>0</v>
      </c>
      <c r="T72" s="36">
        <f t="shared" si="20"/>
        <v>5.5</v>
      </c>
    </row>
    <row r="73" spans="1:23" ht="18.75">
      <c r="A73" s="14">
        <v>1</v>
      </c>
      <c r="B73" s="14">
        <v>230</v>
      </c>
      <c r="C73" s="13">
        <v>1076026693</v>
      </c>
      <c r="D73" s="222" t="s">
        <v>449</v>
      </c>
      <c r="F73" s="16">
        <v>2</v>
      </c>
      <c r="G73" s="16">
        <v>1</v>
      </c>
      <c r="H73" s="374">
        <v>0</v>
      </c>
      <c r="I73" s="374">
        <v>0</v>
      </c>
      <c r="J73" s="374">
        <v>0</v>
      </c>
      <c r="K73" s="23" t="s">
        <v>175</v>
      </c>
      <c r="L73" s="18">
        <f t="shared" si="15"/>
        <v>2</v>
      </c>
      <c r="M73" s="16">
        <f t="shared" si="21"/>
        <v>1.2</v>
      </c>
      <c r="N73" s="16">
        <f t="shared" si="16"/>
        <v>0</v>
      </c>
      <c r="O73" s="16">
        <v>0</v>
      </c>
      <c r="P73" s="16">
        <f t="shared" si="17"/>
        <v>3.2</v>
      </c>
      <c r="Q73" s="33">
        <v>-1.5375000000000005</v>
      </c>
      <c r="R73" s="34">
        <f t="shared" si="18"/>
        <v>1.6624999999999996</v>
      </c>
      <c r="S73" s="35">
        <f t="shared" si="19"/>
        <v>1.875</v>
      </c>
      <c r="T73" s="36">
        <f t="shared" si="20"/>
        <v>-0.21250000000000036</v>
      </c>
    </row>
    <row r="74" spans="1:23" ht="18.75">
      <c r="A74" s="14">
        <v>1</v>
      </c>
      <c r="B74" s="13">
        <v>198</v>
      </c>
      <c r="C74" s="13">
        <v>723448640</v>
      </c>
      <c r="D74" s="222" t="s">
        <v>389</v>
      </c>
      <c r="E74" s="334"/>
      <c r="F74" s="16">
        <v>3</v>
      </c>
      <c r="G74" s="16">
        <v>1</v>
      </c>
      <c r="H74" s="374">
        <v>0</v>
      </c>
      <c r="I74" s="374">
        <v>0</v>
      </c>
      <c r="J74" s="374">
        <v>0</v>
      </c>
      <c r="K74" s="23" t="s">
        <v>175</v>
      </c>
      <c r="L74" s="18">
        <f t="shared" ref="L74:L103" si="22">F74+IF(F74&gt;2,(F74-2)*0.5,0)</f>
        <v>3.5</v>
      </c>
      <c r="M74" s="16">
        <f t="shared" si="21"/>
        <v>1.2</v>
      </c>
      <c r="N74" s="16">
        <f t="shared" ref="N74:N103" si="23">SUM(H74:J74)*$Y$18</f>
        <v>0</v>
      </c>
      <c r="O74" s="16">
        <v>0</v>
      </c>
      <c r="P74" s="16">
        <f t="shared" ref="P74:P103" si="24">SUM(M74+L74+O74+N74)</f>
        <v>4.7</v>
      </c>
      <c r="Q74" s="33">
        <v>-3.0687500000000059</v>
      </c>
      <c r="R74" s="34">
        <f t="shared" ref="R74:R103" si="25">P74+Q74</f>
        <v>1.6312499999999943</v>
      </c>
      <c r="S74" s="35">
        <f t="shared" ref="S74:S103" si="26">VLOOKUP(K74,$X$3:$Y$10,2,FALSE)</f>
        <v>1.875</v>
      </c>
      <c r="T74" s="36">
        <f t="shared" ref="T74:T103" si="27">R74-S74</f>
        <v>-0.24375000000000568</v>
      </c>
    </row>
    <row r="75" spans="1:23" ht="18.75">
      <c r="A75" s="14">
        <v>1</v>
      </c>
      <c r="B75" s="13">
        <v>208</v>
      </c>
      <c r="C75" s="13">
        <v>92129464</v>
      </c>
      <c r="D75" s="222" t="s">
        <v>401</v>
      </c>
      <c r="E75" s="334"/>
      <c r="F75" s="16">
        <v>3</v>
      </c>
      <c r="G75" s="16">
        <v>1</v>
      </c>
      <c r="H75" s="374">
        <v>0</v>
      </c>
      <c r="I75" s="374">
        <v>0</v>
      </c>
      <c r="J75" s="374">
        <v>0</v>
      </c>
      <c r="K75" s="23" t="s">
        <v>175</v>
      </c>
      <c r="L75" s="18">
        <f t="shared" si="22"/>
        <v>3.5</v>
      </c>
      <c r="M75" s="16">
        <f t="shared" si="21"/>
        <v>1.2</v>
      </c>
      <c r="N75" s="16">
        <f t="shared" si="23"/>
        <v>0</v>
      </c>
      <c r="O75" s="16">
        <v>0</v>
      </c>
      <c r="P75" s="16">
        <f t="shared" si="24"/>
        <v>4.7</v>
      </c>
      <c r="Q75" s="33">
        <v>-3.1374999999999984</v>
      </c>
      <c r="R75" s="34">
        <f t="shared" si="25"/>
        <v>1.5625000000000018</v>
      </c>
      <c r="S75" s="35">
        <f t="shared" si="26"/>
        <v>1.875</v>
      </c>
      <c r="T75" s="36">
        <f t="shared" si="27"/>
        <v>-0.31249999999999822</v>
      </c>
    </row>
    <row r="76" spans="1:23" ht="18.75">
      <c r="A76" s="14">
        <v>1</v>
      </c>
      <c r="B76" s="13">
        <v>207</v>
      </c>
      <c r="C76" s="13">
        <v>721273803</v>
      </c>
      <c r="D76" s="226" t="s">
        <v>399</v>
      </c>
      <c r="E76" s="334"/>
      <c r="F76" s="16">
        <v>0</v>
      </c>
      <c r="G76" s="16">
        <v>0</v>
      </c>
      <c r="H76" s="374">
        <v>0</v>
      </c>
      <c r="I76" s="374">
        <v>0</v>
      </c>
      <c r="J76" s="374">
        <v>0</v>
      </c>
      <c r="K76" s="57" t="s">
        <v>187</v>
      </c>
      <c r="L76" s="18">
        <f t="shared" si="22"/>
        <v>0</v>
      </c>
      <c r="M76" s="16">
        <f t="shared" si="21"/>
        <v>0</v>
      </c>
      <c r="N76" s="16">
        <f t="shared" si="23"/>
        <v>0</v>
      </c>
      <c r="O76" s="16">
        <v>0</v>
      </c>
      <c r="P76" s="16">
        <f t="shared" si="24"/>
        <v>0</v>
      </c>
      <c r="Q76" s="33">
        <v>1.425</v>
      </c>
      <c r="R76" s="34">
        <f t="shared" si="25"/>
        <v>1.425</v>
      </c>
      <c r="S76" s="35">
        <f t="shared" si="26"/>
        <v>0</v>
      </c>
      <c r="T76" s="36">
        <f t="shared" si="27"/>
        <v>1.425</v>
      </c>
    </row>
    <row r="77" spans="1:23" ht="20.25">
      <c r="A77" s="14">
        <v>1</v>
      </c>
      <c r="B77" s="13">
        <v>229</v>
      </c>
      <c r="C77" s="13">
        <v>1598972736</v>
      </c>
      <c r="D77" s="222" t="s">
        <v>448</v>
      </c>
      <c r="E77" s="222"/>
      <c r="F77" s="16">
        <v>2</v>
      </c>
      <c r="G77" s="16">
        <v>1</v>
      </c>
      <c r="H77" s="374">
        <v>0</v>
      </c>
      <c r="I77" s="374">
        <v>0</v>
      </c>
      <c r="J77" s="374">
        <v>0</v>
      </c>
      <c r="K77" s="23" t="s">
        <v>175</v>
      </c>
      <c r="L77" s="18">
        <f t="shared" si="22"/>
        <v>2</v>
      </c>
      <c r="M77" s="16">
        <f t="shared" si="21"/>
        <v>1.2</v>
      </c>
      <c r="N77" s="16">
        <f t="shared" si="23"/>
        <v>0</v>
      </c>
      <c r="O77" s="16">
        <v>0</v>
      </c>
      <c r="P77" s="16">
        <f t="shared" si="24"/>
        <v>3.2</v>
      </c>
      <c r="Q77" s="33">
        <v>-2.9279104477611995</v>
      </c>
      <c r="R77" s="34">
        <f t="shared" si="25"/>
        <v>0.27208955223880071</v>
      </c>
      <c r="S77" s="35">
        <f t="shared" si="26"/>
        <v>1.875</v>
      </c>
      <c r="T77" s="36">
        <f t="shared" si="27"/>
        <v>-1.6029104477611993</v>
      </c>
    </row>
    <row r="78" spans="1:23" ht="18.75">
      <c r="A78" s="14"/>
      <c r="B78" s="14">
        <v>103</v>
      </c>
      <c r="C78" s="13">
        <v>1540443440</v>
      </c>
      <c r="D78" s="223" t="s">
        <v>326</v>
      </c>
      <c r="E78" s="222" t="s">
        <v>193</v>
      </c>
      <c r="F78" s="16">
        <v>0</v>
      </c>
      <c r="G78" s="16">
        <v>0</v>
      </c>
      <c r="H78" s="374">
        <v>0</v>
      </c>
      <c r="I78" s="374">
        <v>0</v>
      </c>
      <c r="J78" s="374">
        <v>0</v>
      </c>
      <c r="K78" s="57" t="s">
        <v>187</v>
      </c>
      <c r="L78" s="18">
        <f t="shared" si="22"/>
        <v>0</v>
      </c>
      <c r="M78" s="16">
        <f t="shared" si="21"/>
        <v>0</v>
      </c>
      <c r="N78" s="16">
        <f t="shared" si="23"/>
        <v>0</v>
      </c>
      <c r="O78" s="16">
        <v>0</v>
      </c>
      <c r="P78" s="16">
        <f t="shared" si="24"/>
        <v>0</v>
      </c>
      <c r="Q78" s="33">
        <v>-3.1250000000000036</v>
      </c>
      <c r="R78" s="34">
        <f t="shared" si="25"/>
        <v>-3.1250000000000036</v>
      </c>
      <c r="S78" s="35">
        <f t="shared" si="26"/>
        <v>0</v>
      </c>
      <c r="T78" s="36">
        <f t="shared" si="27"/>
        <v>-3.1250000000000036</v>
      </c>
      <c r="U78" s="64"/>
      <c r="V78" s="64"/>
      <c r="W78" s="64"/>
    </row>
    <row r="79" spans="1:23" ht="18.75">
      <c r="A79" s="14">
        <v>1</v>
      </c>
      <c r="B79" s="14">
        <v>1</v>
      </c>
      <c r="C79" s="13">
        <v>1782151946</v>
      </c>
      <c r="D79" s="222" t="s">
        <v>351</v>
      </c>
      <c r="E79" s="222" t="s">
        <v>26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2"/>
        <v>0</v>
      </c>
      <c r="M79" s="16">
        <f t="shared" si="21"/>
        <v>0</v>
      </c>
      <c r="N79" s="16">
        <f t="shared" si="23"/>
        <v>0</v>
      </c>
      <c r="O79" s="16">
        <v>0</v>
      </c>
      <c r="P79" s="16">
        <f t="shared" si="24"/>
        <v>0</v>
      </c>
      <c r="Q79" s="33">
        <v>0.125</v>
      </c>
      <c r="R79" s="34">
        <f t="shared" si="25"/>
        <v>0.125</v>
      </c>
      <c r="S79" s="35">
        <f t="shared" si="26"/>
        <v>0</v>
      </c>
      <c r="T79" s="36">
        <f t="shared" si="27"/>
        <v>0.125</v>
      </c>
      <c r="U79" s="64"/>
      <c r="V79" s="64"/>
      <c r="W79" s="64"/>
    </row>
    <row r="80" spans="1:23" ht="18.75">
      <c r="A80" s="14">
        <v>1</v>
      </c>
      <c r="B80" s="13">
        <v>218</v>
      </c>
      <c r="C80" s="13">
        <v>1804880865</v>
      </c>
      <c r="D80" s="222" t="s">
        <v>425</v>
      </c>
      <c r="E80" s="334"/>
      <c r="F80" s="16">
        <v>0</v>
      </c>
      <c r="G80" s="16">
        <v>0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22"/>
        <v>0</v>
      </c>
      <c r="M80" s="16">
        <f t="shared" si="21"/>
        <v>0</v>
      </c>
      <c r="N80" s="16">
        <f t="shared" si="23"/>
        <v>0</v>
      </c>
      <c r="O80" s="16">
        <v>0</v>
      </c>
      <c r="P80" s="16">
        <f t="shared" si="24"/>
        <v>0</v>
      </c>
      <c r="Q80" s="33">
        <v>0.11749999999999983</v>
      </c>
      <c r="R80" s="34">
        <f t="shared" si="25"/>
        <v>0.11749999999999983</v>
      </c>
      <c r="S80" s="35">
        <f t="shared" si="26"/>
        <v>0</v>
      </c>
      <c r="T80" s="36">
        <f t="shared" si="27"/>
        <v>0.11749999999999983</v>
      </c>
    </row>
    <row r="81" spans="1:23" ht="18.75">
      <c r="A81" s="14">
        <v>1</v>
      </c>
      <c r="B81" s="13">
        <v>196</v>
      </c>
      <c r="C81" s="13">
        <v>1065641844</v>
      </c>
      <c r="D81" s="222" t="s">
        <v>387</v>
      </c>
      <c r="E81" s="334"/>
      <c r="F81" s="16">
        <v>1</v>
      </c>
      <c r="G81" s="16">
        <v>1</v>
      </c>
      <c r="H81" s="374">
        <v>0</v>
      </c>
      <c r="I81" s="374">
        <v>0</v>
      </c>
      <c r="J81" s="374">
        <v>0</v>
      </c>
      <c r="K81" s="23" t="s">
        <v>175</v>
      </c>
      <c r="L81" s="18">
        <f t="shared" si="22"/>
        <v>1</v>
      </c>
      <c r="M81" s="16">
        <f t="shared" si="21"/>
        <v>1.2</v>
      </c>
      <c r="N81" s="16">
        <f t="shared" si="23"/>
        <v>0</v>
      </c>
      <c r="O81" s="16">
        <v>0</v>
      </c>
      <c r="P81" s="16">
        <f t="shared" si="24"/>
        <v>2.2000000000000002</v>
      </c>
      <c r="Q81" s="33">
        <v>-2.8249999999999993</v>
      </c>
      <c r="R81" s="34">
        <f t="shared" si="25"/>
        <v>-0.62499999999999911</v>
      </c>
      <c r="S81" s="35">
        <f t="shared" si="26"/>
        <v>1.875</v>
      </c>
      <c r="T81" s="36">
        <f t="shared" si="27"/>
        <v>-2.4999999999999991</v>
      </c>
    </row>
    <row r="82" spans="1:23" ht="18.75">
      <c r="A82" s="14"/>
      <c r="B82" s="13">
        <v>148</v>
      </c>
      <c r="C82" s="13">
        <v>1579518877</v>
      </c>
      <c r="D82" s="222" t="s">
        <v>274</v>
      </c>
      <c r="E82" s="224"/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2"/>
        <v>0</v>
      </c>
      <c r="M82" s="16">
        <f t="shared" si="21"/>
        <v>0</v>
      </c>
      <c r="N82" s="16">
        <f t="shared" si="23"/>
        <v>0</v>
      </c>
      <c r="O82" s="16">
        <v>0</v>
      </c>
      <c r="P82" s="16">
        <f t="shared" si="24"/>
        <v>0</v>
      </c>
      <c r="Q82" s="33">
        <v>6.4499999999999993</v>
      </c>
      <c r="R82" s="34">
        <f t="shared" si="25"/>
        <v>6.4499999999999993</v>
      </c>
      <c r="S82" s="35">
        <f t="shared" si="26"/>
        <v>0</v>
      </c>
      <c r="T82" s="36">
        <f t="shared" si="27"/>
        <v>6.4499999999999993</v>
      </c>
    </row>
    <row r="83" spans="1:23" ht="18.75">
      <c r="A83" s="14">
        <v>1</v>
      </c>
      <c r="B83" s="13">
        <v>237</v>
      </c>
      <c r="C83" s="13">
        <v>1331532576</v>
      </c>
      <c r="D83" s="222" t="s">
        <v>459</v>
      </c>
      <c r="F83" s="16">
        <v>2</v>
      </c>
      <c r="G83" s="16">
        <v>0</v>
      </c>
      <c r="H83" s="374">
        <v>0</v>
      </c>
      <c r="I83" s="374">
        <v>0</v>
      </c>
      <c r="J83" s="374">
        <v>0</v>
      </c>
      <c r="K83" s="23" t="s">
        <v>175</v>
      </c>
      <c r="L83" s="18">
        <f t="shared" si="22"/>
        <v>2</v>
      </c>
      <c r="M83" s="16">
        <f t="shared" si="21"/>
        <v>0</v>
      </c>
      <c r="N83" s="16">
        <f t="shared" si="23"/>
        <v>0</v>
      </c>
      <c r="O83" s="16">
        <v>0</v>
      </c>
      <c r="P83" s="16">
        <f t="shared" si="24"/>
        <v>2</v>
      </c>
      <c r="Q83" s="33">
        <v>-2.6749999999999998</v>
      </c>
      <c r="R83" s="34">
        <f t="shared" si="25"/>
        <v>-0.67499999999999982</v>
      </c>
      <c r="S83" s="35">
        <f t="shared" si="26"/>
        <v>1.875</v>
      </c>
      <c r="T83" s="36">
        <f t="shared" si="27"/>
        <v>-2.5499999999999998</v>
      </c>
    </row>
    <row r="84" spans="1:23" ht="18.75">
      <c r="A84" s="14"/>
      <c r="B84" s="13">
        <v>164</v>
      </c>
      <c r="C84" s="13">
        <v>1005320430</v>
      </c>
      <c r="D84" s="222" t="s">
        <v>294</v>
      </c>
      <c r="E84" s="335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2"/>
        <v>0</v>
      </c>
      <c r="M84" s="16">
        <f t="shared" ref="M84:M103" si="28">G84*$Y$14</f>
        <v>0</v>
      </c>
      <c r="N84" s="16">
        <f t="shared" si="23"/>
        <v>0</v>
      </c>
      <c r="O84" s="16">
        <v>0</v>
      </c>
      <c r="P84" s="16">
        <f t="shared" si="24"/>
        <v>0</v>
      </c>
      <c r="Q84" s="33">
        <v>0</v>
      </c>
      <c r="R84" s="34">
        <f t="shared" si="25"/>
        <v>0</v>
      </c>
      <c r="S84" s="35">
        <f t="shared" si="26"/>
        <v>0</v>
      </c>
      <c r="T84" s="36">
        <f t="shared" si="27"/>
        <v>0</v>
      </c>
    </row>
    <row r="85" spans="1:23" ht="18.75">
      <c r="A85" s="14">
        <v>1</v>
      </c>
      <c r="B85" s="13">
        <v>195</v>
      </c>
      <c r="C85" s="13">
        <v>1634663314</v>
      </c>
      <c r="D85" s="222" t="s">
        <v>386</v>
      </c>
      <c r="E85" s="334"/>
      <c r="F85" s="16">
        <v>1</v>
      </c>
      <c r="G85" s="16">
        <v>1</v>
      </c>
      <c r="H85" s="374">
        <v>0</v>
      </c>
      <c r="I85" s="374">
        <v>0</v>
      </c>
      <c r="J85" s="374">
        <v>0</v>
      </c>
      <c r="K85" s="23" t="s">
        <v>175</v>
      </c>
      <c r="L85" s="18">
        <f t="shared" si="22"/>
        <v>1</v>
      </c>
      <c r="M85" s="16">
        <f t="shared" si="28"/>
        <v>1.2</v>
      </c>
      <c r="N85" s="16">
        <f t="shared" si="23"/>
        <v>0</v>
      </c>
      <c r="O85" s="16">
        <v>0</v>
      </c>
      <c r="P85" s="16">
        <f t="shared" si="24"/>
        <v>2.2000000000000002</v>
      </c>
      <c r="Q85" s="33">
        <v>-3.0130000000000026</v>
      </c>
      <c r="R85" s="34">
        <f t="shared" si="25"/>
        <v>-0.81300000000000239</v>
      </c>
      <c r="S85" s="35">
        <f t="shared" si="26"/>
        <v>1.875</v>
      </c>
      <c r="T85" s="36">
        <f t="shared" si="27"/>
        <v>-2.6880000000000024</v>
      </c>
    </row>
    <row r="86" spans="1:23" ht="18.75">
      <c r="A86" s="14">
        <v>1</v>
      </c>
      <c r="B86" s="13">
        <v>232</v>
      </c>
      <c r="C86" s="13">
        <v>1088909927</v>
      </c>
      <c r="D86" s="222" t="s">
        <v>451</v>
      </c>
      <c r="F86" s="16">
        <v>3</v>
      </c>
      <c r="G86" s="16">
        <v>0</v>
      </c>
      <c r="H86" s="374">
        <v>0</v>
      </c>
      <c r="I86" s="374">
        <v>0</v>
      </c>
      <c r="J86" s="374">
        <v>0</v>
      </c>
      <c r="K86" s="23" t="s">
        <v>175</v>
      </c>
      <c r="L86" s="18">
        <f t="shared" si="22"/>
        <v>3.5</v>
      </c>
      <c r="M86" s="16">
        <f t="shared" si="28"/>
        <v>0</v>
      </c>
      <c r="N86" s="16">
        <f t="shared" si="23"/>
        <v>0</v>
      </c>
      <c r="O86" s="16">
        <v>0</v>
      </c>
      <c r="P86" s="16">
        <f t="shared" si="24"/>
        <v>3.5</v>
      </c>
      <c r="Q86" s="33">
        <v>-4.5437499999999993</v>
      </c>
      <c r="R86" s="34">
        <f t="shared" si="25"/>
        <v>-1.0437499999999993</v>
      </c>
      <c r="S86" s="35">
        <f t="shared" si="26"/>
        <v>1.875</v>
      </c>
      <c r="T86" s="36">
        <f t="shared" si="27"/>
        <v>-2.9187499999999993</v>
      </c>
    </row>
    <row r="87" spans="1:23" ht="18.75">
      <c r="A87" s="14"/>
      <c r="B87" s="14">
        <v>122</v>
      </c>
      <c r="C87" s="13">
        <v>1940099728</v>
      </c>
      <c r="D87" s="223" t="s">
        <v>228</v>
      </c>
      <c r="E87" s="22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2"/>
        <v>0</v>
      </c>
      <c r="M87" s="16">
        <f t="shared" si="28"/>
        <v>0</v>
      </c>
      <c r="N87" s="16">
        <f t="shared" si="23"/>
        <v>0</v>
      </c>
      <c r="O87" s="16">
        <v>0</v>
      </c>
      <c r="P87" s="16">
        <f t="shared" si="24"/>
        <v>0</v>
      </c>
      <c r="Q87" s="33">
        <v>0.4</v>
      </c>
      <c r="R87" s="34">
        <f t="shared" si="25"/>
        <v>0.4</v>
      </c>
      <c r="S87" s="35">
        <f t="shared" si="26"/>
        <v>0</v>
      </c>
      <c r="T87" s="36">
        <f t="shared" si="27"/>
        <v>0.4</v>
      </c>
      <c r="U87" s="64"/>
      <c r="V87" s="64"/>
      <c r="W87" s="67"/>
    </row>
    <row r="88" spans="1:23" ht="18.75">
      <c r="A88" s="14">
        <v>1</v>
      </c>
      <c r="B88" s="13">
        <v>217</v>
      </c>
      <c r="C88" s="13">
        <v>331155825</v>
      </c>
      <c r="D88" s="295" t="s">
        <v>420</v>
      </c>
      <c r="E88" s="2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2"/>
        <v>0</v>
      </c>
      <c r="M88" s="16">
        <f t="shared" si="28"/>
        <v>0</v>
      </c>
      <c r="N88" s="16">
        <f t="shared" si="23"/>
        <v>0</v>
      </c>
      <c r="O88" s="16">
        <v>0</v>
      </c>
      <c r="P88" s="16">
        <f t="shared" si="24"/>
        <v>0</v>
      </c>
      <c r="Q88" s="33">
        <v>-1.3124999999999984</v>
      </c>
      <c r="R88" s="34">
        <f t="shared" si="25"/>
        <v>-1.3124999999999984</v>
      </c>
      <c r="S88" s="35">
        <f t="shared" si="26"/>
        <v>0</v>
      </c>
      <c r="T88" s="36">
        <f t="shared" si="27"/>
        <v>-1.3124999999999984</v>
      </c>
    </row>
    <row r="89" spans="1:23" ht="18.75">
      <c r="A89" s="14"/>
      <c r="B89" s="13">
        <v>144</v>
      </c>
      <c r="C89" s="13">
        <v>1763923855</v>
      </c>
      <c r="D89" s="222" t="s">
        <v>269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2"/>
        <v>0</v>
      </c>
      <c r="M89" s="16">
        <f t="shared" si="28"/>
        <v>0</v>
      </c>
      <c r="N89" s="16">
        <f t="shared" si="23"/>
        <v>0</v>
      </c>
      <c r="O89" s="16">
        <v>0</v>
      </c>
      <c r="P89" s="16">
        <f t="shared" si="24"/>
        <v>0</v>
      </c>
      <c r="Q89" s="33">
        <v>6.8</v>
      </c>
      <c r="R89" s="34">
        <f t="shared" si="25"/>
        <v>6.8</v>
      </c>
      <c r="S89" s="35">
        <f t="shared" si="26"/>
        <v>0</v>
      </c>
      <c r="T89" s="36">
        <f t="shared" si="27"/>
        <v>6.8</v>
      </c>
    </row>
    <row r="90" spans="1:23" ht="18.75">
      <c r="A90" s="14">
        <v>1</v>
      </c>
      <c r="B90" s="13">
        <v>192</v>
      </c>
      <c r="C90" s="13">
        <v>1725281178</v>
      </c>
      <c r="D90" s="222" t="s">
        <v>383</v>
      </c>
      <c r="E90" s="334"/>
      <c r="F90" s="16">
        <v>0</v>
      </c>
      <c r="G90" s="16">
        <v>1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2"/>
        <v>0</v>
      </c>
      <c r="M90" s="16">
        <f t="shared" si="28"/>
        <v>1.2</v>
      </c>
      <c r="N90" s="16">
        <f t="shared" si="23"/>
        <v>0</v>
      </c>
      <c r="O90" s="16">
        <v>0</v>
      </c>
      <c r="P90" s="16">
        <f t="shared" si="24"/>
        <v>1.2</v>
      </c>
      <c r="Q90" s="33">
        <v>-3.7625000000000046</v>
      </c>
      <c r="R90" s="34">
        <f t="shared" si="25"/>
        <v>-2.5625000000000044</v>
      </c>
      <c r="S90" s="35">
        <f t="shared" si="26"/>
        <v>0</v>
      </c>
      <c r="T90" s="36">
        <f t="shared" si="27"/>
        <v>-2.5625000000000044</v>
      </c>
    </row>
    <row r="91" spans="1:23" ht="18.75">
      <c r="A91" s="14"/>
      <c r="B91" s="13">
        <v>181</v>
      </c>
      <c r="C91" s="13">
        <v>1467442697</v>
      </c>
      <c r="D91" s="222" t="s">
        <v>341</v>
      </c>
      <c r="E91" s="33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2"/>
        <v>0</v>
      </c>
      <c r="M91" s="16">
        <f t="shared" si="28"/>
        <v>0</v>
      </c>
      <c r="N91" s="16">
        <f t="shared" si="23"/>
        <v>0</v>
      </c>
      <c r="O91" s="16">
        <v>0</v>
      </c>
      <c r="P91" s="16">
        <f t="shared" si="24"/>
        <v>0</v>
      </c>
      <c r="Q91" s="33">
        <v>0</v>
      </c>
      <c r="R91" s="34">
        <f t="shared" si="25"/>
        <v>0</v>
      </c>
      <c r="S91" s="35">
        <f t="shared" si="26"/>
        <v>0</v>
      </c>
      <c r="T91" s="36">
        <f t="shared" si="27"/>
        <v>0</v>
      </c>
    </row>
    <row r="92" spans="1:23" ht="18.75">
      <c r="A92" s="14">
        <v>1</v>
      </c>
      <c r="B92" s="13">
        <v>235</v>
      </c>
      <c r="C92" s="13">
        <v>988684940</v>
      </c>
      <c r="D92" s="222" t="s">
        <v>456</v>
      </c>
      <c r="F92" s="16">
        <v>1</v>
      </c>
      <c r="G92" s="16">
        <v>0</v>
      </c>
      <c r="H92" s="374">
        <v>0</v>
      </c>
      <c r="I92" s="374">
        <v>0</v>
      </c>
      <c r="J92" s="374">
        <v>0</v>
      </c>
      <c r="K92" s="23" t="s">
        <v>175</v>
      </c>
      <c r="L92" s="18">
        <f t="shared" si="22"/>
        <v>1</v>
      </c>
      <c r="M92" s="16">
        <f t="shared" si="28"/>
        <v>0</v>
      </c>
      <c r="N92" s="16">
        <f t="shared" si="23"/>
        <v>0</v>
      </c>
      <c r="O92" s="16">
        <v>0</v>
      </c>
      <c r="P92" s="16">
        <f t="shared" si="24"/>
        <v>1</v>
      </c>
      <c r="Q92" s="33">
        <v>-4</v>
      </c>
      <c r="R92" s="34">
        <f t="shared" si="25"/>
        <v>-3</v>
      </c>
      <c r="S92" s="35">
        <f t="shared" si="26"/>
        <v>1.875</v>
      </c>
      <c r="T92" s="36">
        <f t="shared" si="27"/>
        <v>-4.875</v>
      </c>
    </row>
    <row r="93" spans="1:23" ht="18.75">
      <c r="A93" s="14">
        <v>1</v>
      </c>
      <c r="B93" s="13">
        <v>228</v>
      </c>
      <c r="C93" s="13">
        <v>1287481910</v>
      </c>
      <c r="D93" s="222" t="s">
        <v>447</v>
      </c>
      <c r="E93" s="222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2"/>
        <v>0</v>
      </c>
      <c r="M93" s="16">
        <f t="shared" si="28"/>
        <v>0</v>
      </c>
      <c r="N93" s="16">
        <f t="shared" si="23"/>
        <v>0</v>
      </c>
      <c r="O93" s="16">
        <v>0</v>
      </c>
      <c r="P93" s="16">
        <f t="shared" si="24"/>
        <v>0</v>
      </c>
      <c r="Q93" s="33">
        <v>-4.1499999999999995</v>
      </c>
      <c r="R93" s="34">
        <f t="shared" si="25"/>
        <v>-4.1499999999999995</v>
      </c>
      <c r="S93" s="35">
        <f t="shared" si="26"/>
        <v>0</v>
      </c>
      <c r="T93" s="36">
        <f t="shared" si="27"/>
        <v>-4.1499999999999995</v>
      </c>
    </row>
    <row r="94" spans="1:23" ht="20.25">
      <c r="A94" s="14">
        <v>1</v>
      </c>
      <c r="B94" s="13">
        <v>186</v>
      </c>
      <c r="C94" s="13">
        <v>595953188</v>
      </c>
      <c r="D94" s="222" t="s">
        <v>462</v>
      </c>
      <c r="E94" s="222" t="s">
        <v>461</v>
      </c>
      <c r="F94" s="16">
        <v>3</v>
      </c>
      <c r="G94" s="16">
        <v>1</v>
      </c>
      <c r="H94" s="374">
        <v>0</v>
      </c>
      <c r="I94" s="374">
        <v>1</v>
      </c>
      <c r="J94" s="374">
        <v>1</v>
      </c>
      <c r="K94" s="23" t="s">
        <v>175</v>
      </c>
      <c r="L94" s="18">
        <f t="shared" si="22"/>
        <v>3.5</v>
      </c>
      <c r="M94" s="16">
        <f t="shared" si="28"/>
        <v>1.2</v>
      </c>
      <c r="N94" s="16">
        <f t="shared" si="23"/>
        <v>0.8</v>
      </c>
      <c r="O94" s="16">
        <v>0</v>
      </c>
      <c r="P94" s="16">
        <f t="shared" si="24"/>
        <v>5.5</v>
      </c>
      <c r="Q94" s="33">
        <v>-11.018749999999999</v>
      </c>
      <c r="R94" s="34">
        <f t="shared" si="25"/>
        <v>-5.5187499999999989</v>
      </c>
      <c r="S94" s="35">
        <f t="shared" si="26"/>
        <v>1.875</v>
      </c>
      <c r="T94" s="36">
        <f t="shared" si="27"/>
        <v>-7.3937499999999989</v>
      </c>
    </row>
    <row r="95" spans="1:23" ht="18.75">
      <c r="A95" s="14"/>
      <c r="B95" s="13">
        <v>176</v>
      </c>
      <c r="C95" s="13">
        <v>128748910</v>
      </c>
      <c r="D95" s="222" t="s">
        <v>328</v>
      </c>
      <c r="E95" s="334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2"/>
        <v>0</v>
      </c>
      <c r="M95" s="16">
        <f t="shared" si="28"/>
        <v>0</v>
      </c>
      <c r="N95" s="16">
        <f t="shared" si="23"/>
        <v>0</v>
      </c>
      <c r="O95" s="16">
        <v>0</v>
      </c>
      <c r="P95" s="16">
        <f t="shared" si="24"/>
        <v>0</v>
      </c>
      <c r="Q95" s="33">
        <v>0</v>
      </c>
      <c r="R95" s="34">
        <f t="shared" si="25"/>
        <v>0</v>
      </c>
      <c r="S95" s="35">
        <f t="shared" si="26"/>
        <v>0</v>
      </c>
      <c r="T95" s="36">
        <f t="shared" si="27"/>
        <v>0</v>
      </c>
    </row>
    <row r="96" spans="1:23" ht="18.75">
      <c r="A96" s="14"/>
      <c r="B96" s="13">
        <v>179</v>
      </c>
      <c r="C96" s="13">
        <v>1412638269</v>
      </c>
      <c r="D96" s="223" t="s">
        <v>224</v>
      </c>
      <c r="E96" s="334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22"/>
        <v>0</v>
      </c>
      <c r="M96" s="16">
        <f t="shared" si="28"/>
        <v>0</v>
      </c>
      <c r="N96" s="16">
        <f t="shared" si="23"/>
        <v>0</v>
      </c>
      <c r="O96" s="16">
        <v>0</v>
      </c>
      <c r="P96" s="16">
        <f t="shared" si="24"/>
        <v>0</v>
      </c>
      <c r="Q96" s="33">
        <v>5.6846874999999955</v>
      </c>
      <c r="R96" s="34">
        <f t="shared" si="25"/>
        <v>5.6846874999999955</v>
      </c>
      <c r="S96" s="35">
        <f t="shared" si="26"/>
        <v>0</v>
      </c>
      <c r="T96" s="36">
        <f t="shared" si="27"/>
        <v>5.6846874999999955</v>
      </c>
    </row>
    <row r="97" spans="1:23" ht="18.75">
      <c r="A97" s="14"/>
      <c r="B97" s="13">
        <v>180</v>
      </c>
      <c r="C97" s="13">
        <v>24633249</v>
      </c>
      <c r="D97" s="223" t="s">
        <v>339</v>
      </c>
      <c r="E97" s="334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2"/>
        <v>0</v>
      </c>
      <c r="M97" s="16">
        <f t="shared" si="28"/>
        <v>0</v>
      </c>
      <c r="N97" s="16">
        <f t="shared" si="23"/>
        <v>0</v>
      </c>
      <c r="O97" s="16">
        <v>0</v>
      </c>
      <c r="P97" s="16">
        <f t="shared" si="24"/>
        <v>0</v>
      </c>
      <c r="Q97" s="33">
        <v>-3.125</v>
      </c>
      <c r="R97" s="34">
        <f t="shared" si="25"/>
        <v>-3.125</v>
      </c>
      <c r="S97" s="35">
        <f t="shared" si="26"/>
        <v>0</v>
      </c>
      <c r="T97" s="36">
        <f t="shared" si="27"/>
        <v>-3.125</v>
      </c>
    </row>
    <row r="98" spans="1:23" ht="18.75">
      <c r="A98" s="14">
        <v>1</v>
      </c>
      <c r="B98" s="13">
        <v>141</v>
      </c>
      <c r="C98" s="13">
        <v>1190305158</v>
      </c>
      <c r="D98" s="222" t="s">
        <v>261</v>
      </c>
      <c r="E98" s="224"/>
      <c r="F98" s="16">
        <v>2</v>
      </c>
      <c r="G98" s="16">
        <v>0</v>
      </c>
      <c r="H98" s="374">
        <v>0</v>
      </c>
      <c r="I98" s="374">
        <v>0</v>
      </c>
      <c r="J98" s="374">
        <v>0</v>
      </c>
      <c r="K98" s="23" t="s">
        <v>175</v>
      </c>
      <c r="L98" s="18">
        <f t="shared" si="22"/>
        <v>2</v>
      </c>
      <c r="M98" s="16">
        <f t="shared" si="28"/>
        <v>0</v>
      </c>
      <c r="N98" s="16">
        <f t="shared" si="23"/>
        <v>0</v>
      </c>
      <c r="O98" s="16">
        <v>0</v>
      </c>
      <c r="P98" s="16">
        <f t="shared" si="24"/>
        <v>2</v>
      </c>
      <c r="Q98" s="33">
        <v>-11.018750000000004</v>
      </c>
      <c r="R98" s="34">
        <f t="shared" si="25"/>
        <v>-9.0187500000000043</v>
      </c>
      <c r="S98" s="35">
        <f t="shared" si="26"/>
        <v>1.875</v>
      </c>
      <c r="T98" s="36">
        <f t="shared" si="27"/>
        <v>-10.893750000000004</v>
      </c>
      <c r="U98" s="64"/>
      <c r="V98" s="64"/>
      <c r="W98" s="67"/>
    </row>
    <row r="99" spans="1:23" ht="18.75">
      <c r="A99" s="14">
        <v>1</v>
      </c>
      <c r="B99" s="13">
        <v>203</v>
      </c>
      <c r="C99" s="13">
        <v>382695365</v>
      </c>
      <c r="D99" s="222" t="s">
        <v>393</v>
      </c>
      <c r="E99" s="334"/>
      <c r="F99" s="16">
        <v>3</v>
      </c>
      <c r="G99" s="16">
        <v>0</v>
      </c>
      <c r="H99" s="374">
        <v>0</v>
      </c>
      <c r="I99" s="374">
        <v>0</v>
      </c>
      <c r="J99" s="374">
        <v>0</v>
      </c>
      <c r="K99" s="23" t="s">
        <v>175</v>
      </c>
      <c r="L99" s="18">
        <f t="shared" si="22"/>
        <v>3.5</v>
      </c>
      <c r="M99" s="16">
        <f t="shared" si="28"/>
        <v>0</v>
      </c>
      <c r="N99" s="16">
        <f t="shared" si="23"/>
        <v>0</v>
      </c>
      <c r="O99" s="16">
        <v>0</v>
      </c>
      <c r="P99" s="16">
        <f t="shared" si="24"/>
        <v>3.5</v>
      </c>
      <c r="Q99" s="33">
        <v>-18.25</v>
      </c>
      <c r="R99" s="34">
        <f t="shared" si="25"/>
        <v>-14.75</v>
      </c>
      <c r="S99" s="35">
        <f t="shared" si="26"/>
        <v>1.875</v>
      </c>
      <c r="T99" s="36">
        <f t="shared" si="27"/>
        <v>-16.625</v>
      </c>
    </row>
    <row r="100" spans="1:23" ht="18.75">
      <c r="A100" s="14"/>
      <c r="B100" s="13">
        <v>227</v>
      </c>
      <c r="C100" s="13">
        <v>69368460</v>
      </c>
      <c r="D100" s="222" t="s">
        <v>446</v>
      </c>
      <c r="E100" s="222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2"/>
        <v>0</v>
      </c>
      <c r="M100" s="16">
        <f t="shared" si="28"/>
        <v>0</v>
      </c>
      <c r="N100" s="16">
        <f t="shared" si="23"/>
        <v>0</v>
      </c>
      <c r="O100" s="16">
        <v>0</v>
      </c>
      <c r="P100" s="16">
        <f t="shared" si="24"/>
        <v>0</v>
      </c>
      <c r="Q100" s="33">
        <v>5.7335820895522351</v>
      </c>
      <c r="R100" s="34">
        <f t="shared" si="25"/>
        <v>5.7335820895522351</v>
      </c>
      <c r="S100" s="35">
        <f t="shared" si="26"/>
        <v>0</v>
      </c>
      <c r="T100" s="36">
        <f t="shared" si="27"/>
        <v>5.7335820895522351</v>
      </c>
    </row>
    <row r="101" spans="1:23" ht="18.75">
      <c r="A101" s="14">
        <v>1</v>
      </c>
      <c r="B101" s="13">
        <v>210</v>
      </c>
      <c r="C101" s="13">
        <v>1675792665</v>
      </c>
      <c r="D101" s="222" t="s">
        <v>403</v>
      </c>
      <c r="E101" s="334"/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2"/>
        <v>0</v>
      </c>
      <c r="M101" s="16">
        <f t="shared" si="28"/>
        <v>0</v>
      </c>
      <c r="N101" s="16">
        <f t="shared" si="23"/>
        <v>0</v>
      </c>
      <c r="O101" s="16">
        <v>0</v>
      </c>
      <c r="P101" s="16">
        <f t="shared" si="24"/>
        <v>0</v>
      </c>
      <c r="Q101" s="33">
        <v>-18.325000000000006</v>
      </c>
      <c r="R101" s="34">
        <f t="shared" si="25"/>
        <v>-18.325000000000006</v>
      </c>
      <c r="S101" s="35">
        <f t="shared" si="26"/>
        <v>0</v>
      </c>
      <c r="T101" s="36">
        <f t="shared" si="27"/>
        <v>-18.325000000000006</v>
      </c>
    </row>
    <row r="102" spans="1:23" ht="18.75">
      <c r="A102" s="14"/>
      <c r="B102" s="13">
        <v>173</v>
      </c>
      <c r="C102" s="13">
        <v>1106175185</v>
      </c>
      <c r="D102" s="222" t="s">
        <v>329</v>
      </c>
      <c r="E102" s="334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2"/>
        <v>0</v>
      </c>
      <c r="M102" s="16">
        <f t="shared" si="28"/>
        <v>0</v>
      </c>
      <c r="N102" s="16">
        <f t="shared" si="23"/>
        <v>0</v>
      </c>
      <c r="O102" s="16">
        <v>0</v>
      </c>
      <c r="P102" s="16">
        <f t="shared" si="24"/>
        <v>0</v>
      </c>
      <c r="Q102" s="33">
        <v>0</v>
      </c>
      <c r="R102" s="34">
        <f t="shared" si="25"/>
        <v>0</v>
      </c>
      <c r="S102" s="35">
        <f t="shared" si="26"/>
        <v>0</v>
      </c>
      <c r="T102" s="36">
        <f t="shared" si="27"/>
        <v>0</v>
      </c>
    </row>
    <row r="103" spans="1:23" ht="18.75">
      <c r="A103" s="14">
        <v>1</v>
      </c>
      <c r="B103" s="13">
        <v>194</v>
      </c>
      <c r="C103" s="13">
        <v>648785109</v>
      </c>
      <c r="D103" s="222" t="s">
        <v>385</v>
      </c>
      <c r="E103" s="334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2"/>
        <v>0</v>
      </c>
      <c r="M103" s="16">
        <f t="shared" si="28"/>
        <v>0</v>
      </c>
      <c r="N103" s="16">
        <f t="shared" si="23"/>
        <v>0</v>
      </c>
      <c r="O103" s="16">
        <v>0</v>
      </c>
      <c r="P103" s="16">
        <f t="shared" si="24"/>
        <v>0</v>
      </c>
      <c r="Q103" s="33">
        <v>-18.712500000000006</v>
      </c>
      <c r="R103" s="34">
        <f t="shared" si="25"/>
        <v>-18.712500000000006</v>
      </c>
      <c r="S103" s="35">
        <f t="shared" si="26"/>
        <v>0</v>
      </c>
      <c r="T103" s="36">
        <f t="shared" si="27"/>
        <v>-18.712500000000006</v>
      </c>
    </row>
  </sheetData>
  <autoFilter ref="A4:W103" xr:uid="{28593B8F-03E7-4BE1-B554-FC0AADC431B2}">
    <sortState xmlns:xlrd2="http://schemas.microsoft.com/office/spreadsheetml/2017/richdata2" ref="A10:W103">
      <sortCondition descending="1" ref="R4:R103"/>
    </sortState>
  </autoFilter>
  <mergeCells count="5">
    <mergeCell ref="B1:T1"/>
    <mergeCell ref="B2:T2"/>
    <mergeCell ref="B3:E3"/>
    <mergeCell ref="H3:J3"/>
    <mergeCell ref="K3:T3"/>
  </mergeCells>
  <conditionalFormatting sqref="O5:O79 F5:J103">
    <cfRule type="cellIs" dxfId="33" priority="2" operator="lessThan">
      <formula>1</formula>
    </cfRule>
  </conditionalFormatting>
  <conditionalFormatting sqref="O80:O103">
    <cfRule type="cellIs" dxfId="32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8EB7-9AD5-428D-A3AF-F96C86D4CE2E}">
  <sheetPr codeName="Sheet84"/>
  <dimension ref="A1:AC104"/>
  <sheetViews>
    <sheetView zoomScale="85" zoomScaleNormal="85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活动中心2021年3月27日分包贡献明细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63"/>
      <c r="V1" s="463"/>
      <c r="W1" s="463"/>
      <c r="X1" s="38" t="s">
        <v>104</v>
      </c>
      <c r="Y1" s="5">
        <v>67</v>
      </c>
      <c r="Z1" s="3"/>
      <c r="AA1" s="3"/>
      <c r="AB1" s="3"/>
      <c r="AC1" s="3"/>
    </row>
    <row r="2" spans="1:29" ht="135" customHeight="1">
      <c r="B2" s="590" t="s">
        <v>441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64"/>
      <c r="V2" s="464"/>
      <c r="W2" s="464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65" t="s">
        <v>114</v>
      </c>
      <c r="G3" s="466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62"/>
      <c r="V3" s="462"/>
      <c r="W3" s="462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60" t="s">
        <v>457</v>
      </c>
      <c r="B4" s="460" t="s">
        <v>11</v>
      </c>
      <c r="C4" s="461" t="s">
        <v>167</v>
      </c>
      <c r="D4" s="460" t="s">
        <v>12</v>
      </c>
      <c r="E4" s="460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61" t="s">
        <v>171</v>
      </c>
      <c r="R4" s="32" t="s">
        <v>23</v>
      </c>
      <c r="S4" s="461" t="s">
        <v>22</v>
      </c>
      <c r="T4" s="461" t="s">
        <v>172</v>
      </c>
      <c r="U4" s="461" t="s">
        <v>115</v>
      </c>
      <c r="V4" s="461" t="s">
        <v>116</v>
      </c>
      <c r="W4" s="461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>
        <v>1</v>
      </c>
      <c r="B5" s="13">
        <v>167</v>
      </c>
      <c r="C5" s="13">
        <v>1173807161</v>
      </c>
      <c r="D5" s="222" t="s">
        <v>324</v>
      </c>
      <c r="E5" s="335"/>
      <c r="F5" s="16">
        <v>0</v>
      </c>
      <c r="G5" s="16">
        <v>1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36" si="0">F5+IF(F5&gt;2,(F5-2)*0.5,0)</f>
        <v>0</v>
      </c>
      <c r="M5" s="16">
        <f t="shared" ref="M5:M36" si="1">G5*$Y$14</f>
        <v>1.2</v>
      </c>
      <c r="N5" s="16">
        <f t="shared" ref="N5:N36" si="2">SUM(H5:J5)*$Y$18</f>
        <v>0</v>
      </c>
      <c r="O5" s="16">
        <v>0</v>
      </c>
      <c r="P5" s="16">
        <f t="shared" ref="P5:P36" si="3">SUM(M5+L5+O5+N5)</f>
        <v>1.2</v>
      </c>
      <c r="Q5" s="33">
        <v>20.749999999999986</v>
      </c>
      <c r="R5" s="34">
        <f t="shared" ref="R5:R36" si="4">P5+Q5</f>
        <v>21.949999999999985</v>
      </c>
      <c r="S5" s="35">
        <f t="shared" ref="S5:S36" si="5">VLOOKUP(K5,$X$3:$Y$10,2,FALSE)</f>
        <v>0</v>
      </c>
      <c r="T5" s="36">
        <f t="shared" ref="T5:T36" si="6">R5-S5</f>
        <v>21.949999999999985</v>
      </c>
      <c r="U5" s="4"/>
      <c r="V5" s="4"/>
      <c r="W5" s="4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5</v>
      </c>
      <c r="C6" s="13">
        <v>1044399218</v>
      </c>
      <c r="D6" s="222" t="s">
        <v>352</v>
      </c>
      <c r="E6" s="222" t="s">
        <v>39</v>
      </c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0.22499999999999343</v>
      </c>
      <c r="R6" s="34">
        <f t="shared" si="4"/>
        <v>0.22499999999999343</v>
      </c>
      <c r="S6" s="35">
        <f t="shared" si="5"/>
        <v>0</v>
      </c>
      <c r="T6" s="36">
        <f t="shared" si="6"/>
        <v>0.22499999999999343</v>
      </c>
      <c r="U6" s="18"/>
      <c r="V6" s="18"/>
      <c r="W6" s="18"/>
      <c r="X6" s="23"/>
      <c r="Y6" s="44"/>
      <c r="Z6" s="46"/>
      <c r="AA6" s="46"/>
      <c r="AB6" s="46"/>
      <c r="AC6" s="46"/>
    </row>
    <row r="7" spans="1:29" s="1" customFormat="1" ht="18.75">
      <c r="A7" s="14">
        <v>1</v>
      </c>
      <c r="B7" s="13">
        <v>216</v>
      </c>
      <c r="C7" s="13">
        <v>395700385</v>
      </c>
      <c r="D7" s="222" t="s">
        <v>419</v>
      </c>
      <c r="E7" s="2"/>
      <c r="F7" s="16">
        <v>4</v>
      </c>
      <c r="G7" s="16">
        <v>1</v>
      </c>
      <c r="H7" s="374">
        <v>0</v>
      </c>
      <c r="I7" s="374">
        <v>0</v>
      </c>
      <c r="J7" s="374">
        <v>0</v>
      </c>
      <c r="K7" s="19" t="s">
        <v>333</v>
      </c>
      <c r="L7" s="18">
        <f t="shared" si="0"/>
        <v>5</v>
      </c>
      <c r="M7" s="16">
        <f t="shared" si="1"/>
        <v>1.2</v>
      </c>
      <c r="N7" s="16">
        <f t="shared" si="2"/>
        <v>0</v>
      </c>
      <c r="O7" s="16">
        <v>0</v>
      </c>
      <c r="P7" s="16">
        <f t="shared" si="3"/>
        <v>6.2</v>
      </c>
      <c r="Q7" s="33">
        <v>5.0252016129032215</v>
      </c>
      <c r="R7" s="34">
        <f t="shared" si="4"/>
        <v>11.225201612903222</v>
      </c>
      <c r="S7" s="35">
        <f t="shared" si="5"/>
        <v>8.125</v>
      </c>
      <c r="T7" s="36">
        <f t="shared" si="6"/>
        <v>3.1002016129032217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4">
        <v>15</v>
      </c>
      <c r="C8" s="13">
        <v>388960345</v>
      </c>
      <c r="D8" s="223" t="s">
        <v>59</v>
      </c>
      <c r="E8" s="224"/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6.5375000000000014</v>
      </c>
      <c r="R8" s="34">
        <f t="shared" si="4"/>
        <v>6.5375000000000014</v>
      </c>
      <c r="S8" s="35">
        <f t="shared" si="5"/>
        <v>0</v>
      </c>
      <c r="T8" s="36">
        <f t="shared" si="6"/>
        <v>6.5375000000000014</v>
      </c>
      <c r="U8" s="18"/>
      <c r="V8" s="18"/>
      <c r="W8" s="18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>
        <v>1</v>
      </c>
      <c r="B9" s="13">
        <v>219</v>
      </c>
      <c r="C9" s="13">
        <v>1128309198</v>
      </c>
      <c r="D9" s="222" t="s">
        <v>426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9.4499999999999957</v>
      </c>
      <c r="R9" s="34">
        <f t="shared" si="4"/>
        <v>9.4499999999999957</v>
      </c>
      <c r="S9" s="35">
        <f t="shared" si="5"/>
        <v>0</v>
      </c>
      <c r="T9" s="36">
        <f t="shared" si="6"/>
        <v>9.4499999999999957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/>
      <c r="B10" s="14">
        <v>33</v>
      </c>
      <c r="C10" s="13">
        <v>1006436515</v>
      </c>
      <c r="D10" s="222" t="s">
        <v>355</v>
      </c>
      <c r="E10" s="222" t="s">
        <v>79</v>
      </c>
      <c r="F10" s="16">
        <v>0</v>
      </c>
      <c r="G10" s="16">
        <v>0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si="0"/>
        <v>0</v>
      </c>
      <c r="M10" s="16">
        <f t="shared" si="1"/>
        <v>0</v>
      </c>
      <c r="N10" s="16">
        <f t="shared" si="2"/>
        <v>0</v>
      </c>
      <c r="O10" s="16">
        <v>0</v>
      </c>
      <c r="P10" s="16">
        <f t="shared" si="3"/>
        <v>0</v>
      </c>
      <c r="Q10" s="33">
        <v>3.45</v>
      </c>
      <c r="R10" s="34">
        <f t="shared" si="4"/>
        <v>3.45</v>
      </c>
      <c r="S10" s="35">
        <f t="shared" si="5"/>
        <v>0</v>
      </c>
      <c r="T10" s="36">
        <f t="shared" si="6"/>
        <v>3.45</v>
      </c>
      <c r="U10" s="18"/>
      <c r="V10" s="18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/>
      <c r="B11" s="14">
        <v>34</v>
      </c>
      <c r="C11" s="13">
        <v>2021794494</v>
      </c>
      <c r="D11" s="223" t="s">
        <v>80</v>
      </c>
      <c r="E11" s="224"/>
      <c r="F11" s="16">
        <v>0</v>
      </c>
      <c r="G11" s="16">
        <v>0</v>
      </c>
      <c r="H11" s="374">
        <v>0</v>
      </c>
      <c r="I11" s="374">
        <v>0</v>
      </c>
      <c r="J11" s="374">
        <v>0</v>
      </c>
      <c r="K11" s="57" t="s">
        <v>187</v>
      </c>
      <c r="L11" s="18">
        <f t="shared" si="0"/>
        <v>0</v>
      </c>
      <c r="M11" s="16">
        <f t="shared" si="1"/>
        <v>0</v>
      </c>
      <c r="N11" s="16">
        <f t="shared" si="2"/>
        <v>0</v>
      </c>
      <c r="O11" s="16">
        <v>0</v>
      </c>
      <c r="P11" s="16">
        <f t="shared" si="3"/>
        <v>0</v>
      </c>
      <c r="Q11" s="33">
        <v>0</v>
      </c>
      <c r="R11" s="34">
        <f t="shared" si="4"/>
        <v>0</v>
      </c>
      <c r="S11" s="35">
        <f t="shared" si="5"/>
        <v>0</v>
      </c>
      <c r="T11" s="36">
        <f t="shared" si="6"/>
        <v>0</v>
      </c>
      <c r="U11" s="18"/>
      <c r="V11" s="18"/>
      <c r="W11" s="47"/>
      <c r="X11" s="50"/>
    </row>
    <row r="12" spans="1:29" s="1" customFormat="1" ht="18.75">
      <c r="A12" s="14"/>
      <c r="B12" s="14">
        <v>43</v>
      </c>
      <c r="C12" s="13">
        <v>1853818182</v>
      </c>
      <c r="D12" s="223" t="s">
        <v>356</v>
      </c>
      <c r="E12" s="222" t="s">
        <v>89</v>
      </c>
      <c r="F12" s="16">
        <v>0</v>
      </c>
      <c r="G12" s="16">
        <v>0</v>
      </c>
      <c r="H12" s="374">
        <v>0</v>
      </c>
      <c r="I12" s="374">
        <v>0</v>
      </c>
      <c r="J12" s="374">
        <v>0</v>
      </c>
      <c r="K12" s="57" t="s">
        <v>187</v>
      </c>
      <c r="L12" s="18">
        <f t="shared" si="0"/>
        <v>0</v>
      </c>
      <c r="M12" s="16">
        <f t="shared" si="1"/>
        <v>0</v>
      </c>
      <c r="N12" s="16">
        <f t="shared" si="2"/>
        <v>0</v>
      </c>
      <c r="O12" s="16">
        <v>0</v>
      </c>
      <c r="P12" s="16">
        <f t="shared" si="3"/>
        <v>0</v>
      </c>
      <c r="Q12" s="33">
        <v>0</v>
      </c>
      <c r="R12" s="34">
        <f t="shared" si="4"/>
        <v>0</v>
      </c>
      <c r="S12" s="35">
        <f t="shared" si="5"/>
        <v>0</v>
      </c>
      <c r="T12" s="36">
        <f t="shared" si="6"/>
        <v>0</v>
      </c>
      <c r="U12" s="18"/>
      <c r="V12" s="18"/>
      <c r="W12" s="4"/>
      <c r="X12" s="51" t="s">
        <v>209</v>
      </c>
      <c r="Y12" s="1">
        <v>15000</v>
      </c>
    </row>
    <row r="13" spans="1:29" s="2" customFormat="1" ht="20.25">
      <c r="A13" s="14">
        <v>1</v>
      </c>
      <c r="B13" s="13">
        <v>221</v>
      </c>
      <c r="C13" s="13">
        <v>790956883</v>
      </c>
      <c r="D13" s="222" t="s">
        <v>431</v>
      </c>
      <c r="E13" s="222" t="s">
        <v>428</v>
      </c>
      <c r="F13" s="16">
        <v>4</v>
      </c>
      <c r="G13" s="16">
        <v>1</v>
      </c>
      <c r="H13" s="374">
        <v>0</v>
      </c>
      <c r="I13" s="374">
        <v>0</v>
      </c>
      <c r="J13" s="374">
        <v>0</v>
      </c>
      <c r="K13" s="19" t="s">
        <v>333</v>
      </c>
      <c r="L13" s="18">
        <f t="shared" si="0"/>
        <v>5</v>
      </c>
      <c r="M13" s="16">
        <f t="shared" si="1"/>
        <v>1.2</v>
      </c>
      <c r="N13" s="16">
        <f t="shared" si="2"/>
        <v>0</v>
      </c>
      <c r="O13" s="16">
        <v>0</v>
      </c>
      <c r="P13" s="16">
        <f t="shared" si="3"/>
        <v>6.2</v>
      </c>
      <c r="Q13" s="33">
        <v>3.0500000000000016</v>
      </c>
      <c r="R13" s="34">
        <f t="shared" si="4"/>
        <v>9.2500000000000018</v>
      </c>
      <c r="S13" s="35">
        <f t="shared" si="5"/>
        <v>8.125</v>
      </c>
      <c r="T13" s="36">
        <f t="shared" si="6"/>
        <v>1.1250000000000018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193</v>
      </c>
      <c r="C14" s="13">
        <v>2125731287</v>
      </c>
      <c r="D14" s="222" t="s">
        <v>384</v>
      </c>
      <c r="E14" s="334"/>
      <c r="F14" s="16">
        <v>4</v>
      </c>
      <c r="G14" s="16">
        <v>1</v>
      </c>
      <c r="H14" s="374">
        <v>0</v>
      </c>
      <c r="I14" s="374">
        <v>0</v>
      </c>
      <c r="J14" s="374">
        <v>0</v>
      </c>
      <c r="K14" s="19" t="s">
        <v>333</v>
      </c>
      <c r="L14" s="18">
        <f t="shared" si="0"/>
        <v>5</v>
      </c>
      <c r="M14" s="16">
        <f t="shared" si="1"/>
        <v>1.2</v>
      </c>
      <c r="N14" s="16">
        <f t="shared" si="2"/>
        <v>0</v>
      </c>
      <c r="O14" s="16">
        <v>0</v>
      </c>
      <c r="P14" s="16">
        <f t="shared" si="3"/>
        <v>6.2</v>
      </c>
      <c r="Q14" s="33">
        <v>2.9937499999999986</v>
      </c>
      <c r="R14" s="34">
        <f t="shared" si="4"/>
        <v>9.1937499999999979</v>
      </c>
      <c r="S14" s="35">
        <f t="shared" si="5"/>
        <v>8.125</v>
      </c>
      <c r="T14" s="36">
        <f t="shared" si="6"/>
        <v>1.0687499999999979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/>
      <c r="B15" s="14">
        <v>53</v>
      </c>
      <c r="C15" s="13">
        <v>500959924</v>
      </c>
      <c r="D15" s="222" t="s">
        <v>359</v>
      </c>
      <c r="E15" s="224" t="s">
        <v>99</v>
      </c>
      <c r="F15" s="16">
        <v>0</v>
      </c>
      <c r="G15" s="16">
        <v>0</v>
      </c>
      <c r="H15" s="374">
        <v>0</v>
      </c>
      <c r="I15" s="374">
        <v>0</v>
      </c>
      <c r="J15" s="374">
        <v>0</v>
      </c>
      <c r="K15" s="57" t="s">
        <v>187</v>
      </c>
      <c r="L15" s="18">
        <f t="shared" si="0"/>
        <v>0</v>
      </c>
      <c r="M15" s="16">
        <f t="shared" si="1"/>
        <v>0</v>
      </c>
      <c r="N15" s="16">
        <f t="shared" si="2"/>
        <v>0</v>
      </c>
      <c r="O15" s="16">
        <v>0</v>
      </c>
      <c r="P15" s="16">
        <f t="shared" si="3"/>
        <v>0</v>
      </c>
      <c r="Q15" s="33">
        <v>0</v>
      </c>
      <c r="R15" s="34">
        <f t="shared" si="4"/>
        <v>0</v>
      </c>
      <c r="S15" s="35">
        <f t="shared" si="5"/>
        <v>0</v>
      </c>
      <c r="T15" s="36">
        <f t="shared" si="6"/>
        <v>0</v>
      </c>
      <c r="U15" s="18"/>
      <c r="V15" s="18"/>
      <c r="W15" s="18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/>
      <c r="B16" s="14">
        <v>58</v>
      </c>
      <c r="C16" s="13">
        <v>1875367946</v>
      </c>
      <c r="D16" s="223" t="s">
        <v>121</v>
      </c>
      <c r="E16" s="14"/>
      <c r="F16" s="16">
        <v>0</v>
      </c>
      <c r="G16" s="16">
        <v>0</v>
      </c>
      <c r="H16" s="374">
        <v>0</v>
      </c>
      <c r="I16" s="374">
        <v>0</v>
      </c>
      <c r="J16" s="374">
        <v>0</v>
      </c>
      <c r="K16" s="57" t="s">
        <v>187</v>
      </c>
      <c r="L16" s="18">
        <f t="shared" si="0"/>
        <v>0</v>
      </c>
      <c r="M16" s="16">
        <f t="shared" si="1"/>
        <v>0</v>
      </c>
      <c r="N16" s="16">
        <f t="shared" si="2"/>
        <v>0</v>
      </c>
      <c r="O16" s="16">
        <v>0</v>
      </c>
      <c r="P16" s="16">
        <f t="shared" si="3"/>
        <v>0</v>
      </c>
      <c r="Q16" s="33">
        <v>5.3749999999999964</v>
      </c>
      <c r="R16" s="34">
        <f t="shared" si="4"/>
        <v>5.3749999999999964</v>
      </c>
      <c r="S16" s="35">
        <f t="shared" si="5"/>
        <v>0</v>
      </c>
      <c r="T16" s="36">
        <f t="shared" si="6"/>
        <v>5.3749999999999964</v>
      </c>
      <c r="U16" s="4"/>
      <c r="V16" s="4"/>
      <c r="W16" s="4"/>
      <c r="X16" s="1" t="s">
        <v>213</v>
      </c>
      <c r="Y16" s="53">
        <v>3</v>
      </c>
      <c r="Z16" s="1"/>
      <c r="AA16" s="1"/>
      <c r="AB16" s="1"/>
      <c r="AC16" s="1"/>
    </row>
    <row r="17" spans="1:29" s="2" customFormat="1" ht="18.75">
      <c r="A17" s="14"/>
      <c r="B17" s="14">
        <v>82</v>
      </c>
      <c r="C17" s="13">
        <v>982362214</v>
      </c>
      <c r="D17" s="222" t="s">
        <v>360</v>
      </c>
      <c r="E17" s="222" t="s">
        <v>144</v>
      </c>
      <c r="F17" s="16">
        <v>0</v>
      </c>
      <c r="G17" s="16">
        <v>0</v>
      </c>
      <c r="H17" s="374">
        <v>0</v>
      </c>
      <c r="I17" s="374">
        <v>0</v>
      </c>
      <c r="J17" s="374">
        <v>0</v>
      </c>
      <c r="K17" s="57" t="s">
        <v>187</v>
      </c>
      <c r="L17" s="18">
        <f t="shared" si="0"/>
        <v>0</v>
      </c>
      <c r="M17" s="16">
        <f t="shared" si="1"/>
        <v>0</v>
      </c>
      <c r="N17" s="16">
        <f t="shared" si="2"/>
        <v>0</v>
      </c>
      <c r="O17" s="16">
        <v>0</v>
      </c>
      <c r="P17" s="16">
        <f t="shared" si="3"/>
        <v>0</v>
      </c>
      <c r="Q17" s="33">
        <v>-1.5200000000000093</v>
      </c>
      <c r="R17" s="34">
        <f t="shared" si="4"/>
        <v>-1.5200000000000093</v>
      </c>
      <c r="S17" s="35">
        <f t="shared" si="5"/>
        <v>0</v>
      </c>
      <c r="T17" s="36">
        <f t="shared" si="6"/>
        <v>-1.5200000000000093</v>
      </c>
      <c r="U17" s="18"/>
      <c r="V17" s="18"/>
      <c r="W17" s="18"/>
      <c r="X17" s="1" t="s">
        <v>214</v>
      </c>
      <c r="Y17" s="53">
        <v>27</v>
      </c>
      <c r="Z17" s="1"/>
      <c r="AA17" s="1"/>
      <c r="AB17" s="1"/>
      <c r="AC17" s="1"/>
    </row>
    <row r="18" spans="1:29" s="2" customFormat="1" ht="18.75">
      <c r="A18" s="14">
        <v>1</v>
      </c>
      <c r="B18" s="14">
        <v>92</v>
      </c>
      <c r="C18" s="13">
        <v>1367873925</v>
      </c>
      <c r="D18" s="222" t="s">
        <v>398</v>
      </c>
      <c r="E18" s="222" t="s">
        <v>191</v>
      </c>
      <c r="F18" s="16">
        <v>4</v>
      </c>
      <c r="G18" s="16">
        <v>1</v>
      </c>
      <c r="H18" s="374">
        <v>0</v>
      </c>
      <c r="I18" s="374">
        <v>0</v>
      </c>
      <c r="J18" s="374">
        <v>0</v>
      </c>
      <c r="K18" s="19" t="s">
        <v>333</v>
      </c>
      <c r="L18" s="18">
        <f t="shared" si="0"/>
        <v>5</v>
      </c>
      <c r="M18" s="16">
        <f t="shared" si="1"/>
        <v>1.2</v>
      </c>
      <c r="N18" s="16">
        <f t="shared" si="2"/>
        <v>0</v>
      </c>
      <c r="O18" s="16">
        <v>0</v>
      </c>
      <c r="P18" s="16">
        <f t="shared" si="3"/>
        <v>6.2</v>
      </c>
      <c r="Q18" s="33">
        <v>2.962500000000003</v>
      </c>
      <c r="R18" s="34">
        <f t="shared" si="4"/>
        <v>9.1625000000000032</v>
      </c>
      <c r="S18" s="35">
        <f t="shared" si="5"/>
        <v>8.125</v>
      </c>
      <c r="T18" s="36">
        <f t="shared" si="6"/>
        <v>1.0375000000000032</v>
      </c>
      <c r="U18" s="18"/>
      <c r="V18" s="18"/>
      <c r="W18" s="47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4">
        <v>103</v>
      </c>
      <c r="C19" s="13">
        <v>1540443440</v>
      </c>
      <c r="D19" s="223" t="s">
        <v>326</v>
      </c>
      <c r="E19" s="222" t="s">
        <v>193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0"/>
        <v>0</v>
      </c>
      <c r="M19" s="16">
        <f t="shared" si="1"/>
        <v>0</v>
      </c>
      <c r="N19" s="16">
        <f t="shared" si="2"/>
        <v>0</v>
      </c>
      <c r="O19" s="16">
        <v>0</v>
      </c>
      <c r="P19" s="16">
        <f t="shared" si="3"/>
        <v>0</v>
      </c>
      <c r="Q19" s="33">
        <v>-3.1250000000000036</v>
      </c>
      <c r="R19" s="34">
        <f t="shared" si="4"/>
        <v>-3.1250000000000036</v>
      </c>
      <c r="S19" s="35">
        <f t="shared" si="5"/>
        <v>0</v>
      </c>
      <c r="T19" s="36">
        <f t="shared" si="6"/>
        <v>-3.1250000000000036</v>
      </c>
      <c r="U19" s="18"/>
      <c r="V19" s="18"/>
      <c r="W19" s="18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116</v>
      </c>
      <c r="C20" s="13">
        <v>2122596917</v>
      </c>
      <c r="D20" s="222" t="s">
        <v>362</v>
      </c>
      <c r="E20" s="222" t="s">
        <v>217</v>
      </c>
      <c r="F20" s="16">
        <v>4</v>
      </c>
      <c r="G20" s="16">
        <v>1</v>
      </c>
      <c r="H20" s="374">
        <v>0</v>
      </c>
      <c r="I20" s="374">
        <v>0</v>
      </c>
      <c r="J20" s="374">
        <v>1</v>
      </c>
      <c r="K20" s="19" t="s">
        <v>333</v>
      </c>
      <c r="L20" s="18">
        <f t="shared" si="0"/>
        <v>5</v>
      </c>
      <c r="M20" s="16">
        <f t="shared" si="1"/>
        <v>1.2</v>
      </c>
      <c r="N20" s="16">
        <f t="shared" si="2"/>
        <v>0.4</v>
      </c>
      <c r="O20" s="16">
        <v>0</v>
      </c>
      <c r="P20" s="16">
        <f t="shared" si="3"/>
        <v>6.6000000000000005</v>
      </c>
      <c r="Q20" s="33">
        <v>2.5124999999999975</v>
      </c>
      <c r="R20" s="34">
        <f t="shared" si="4"/>
        <v>9.1124999999999972</v>
      </c>
      <c r="S20" s="35">
        <f t="shared" si="5"/>
        <v>8.125</v>
      </c>
      <c r="T20" s="36">
        <f t="shared" si="6"/>
        <v>0.98749999999999716</v>
      </c>
      <c r="U20" s="18"/>
      <c r="V20" s="18"/>
      <c r="W20" s="48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155</v>
      </c>
      <c r="C21" s="13">
        <v>1532576874</v>
      </c>
      <c r="D21" s="222" t="s">
        <v>368</v>
      </c>
      <c r="E21" s="222" t="s">
        <v>283</v>
      </c>
      <c r="F21" s="16">
        <v>4</v>
      </c>
      <c r="G21" s="16">
        <v>1</v>
      </c>
      <c r="H21" s="374">
        <v>0</v>
      </c>
      <c r="I21" s="374">
        <v>0</v>
      </c>
      <c r="J21" s="374">
        <v>0</v>
      </c>
      <c r="K21" s="19" t="s">
        <v>333</v>
      </c>
      <c r="L21" s="18">
        <f t="shared" si="0"/>
        <v>5</v>
      </c>
      <c r="M21" s="16">
        <f t="shared" si="1"/>
        <v>1.2</v>
      </c>
      <c r="N21" s="16">
        <f t="shared" si="2"/>
        <v>0</v>
      </c>
      <c r="O21" s="16">
        <v>0</v>
      </c>
      <c r="P21" s="16">
        <f t="shared" si="3"/>
        <v>6.2</v>
      </c>
      <c r="Q21" s="33">
        <v>2.8937500000000007</v>
      </c>
      <c r="R21" s="34">
        <f t="shared" si="4"/>
        <v>9.09375</v>
      </c>
      <c r="S21" s="35">
        <f t="shared" si="5"/>
        <v>8.125</v>
      </c>
      <c r="T21" s="36">
        <f t="shared" si="6"/>
        <v>0.96875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/>
      <c r="B22" s="13">
        <v>118</v>
      </c>
      <c r="C22" s="13">
        <v>2018112397</v>
      </c>
      <c r="D22" s="222" t="s">
        <v>342</v>
      </c>
      <c r="E22" s="222" t="s">
        <v>290</v>
      </c>
      <c r="F22" s="16">
        <v>0</v>
      </c>
      <c r="G22" s="16">
        <v>0</v>
      </c>
      <c r="H22" s="374">
        <v>0</v>
      </c>
      <c r="I22" s="374">
        <v>0</v>
      </c>
      <c r="J22" s="374">
        <v>0</v>
      </c>
      <c r="K22" s="57" t="s">
        <v>187</v>
      </c>
      <c r="L22" s="18">
        <f t="shared" si="0"/>
        <v>0</v>
      </c>
      <c r="M22" s="16">
        <f t="shared" si="1"/>
        <v>0</v>
      </c>
      <c r="N22" s="16">
        <f t="shared" si="2"/>
        <v>0</v>
      </c>
      <c r="O22" s="16">
        <v>0</v>
      </c>
      <c r="P22" s="16">
        <f t="shared" si="3"/>
        <v>0</v>
      </c>
      <c r="Q22" s="33">
        <v>0</v>
      </c>
      <c r="R22" s="34">
        <f t="shared" si="4"/>
        <v>0</v>
      </c>
      <c r="S22" s="35">
        <f t="shared" si="5"/>
        <v>0</v>
      </c>
      <c r="T22" s="36">
        <f t="shared" si="6"/>
        <v>0</v>
      </c>
      <c r="U22" s="18"/>
      <c r="V22" s="18"/>
      <c r="W22" s="48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120</v>
      </c>
      <c r="C23" s="13">
        <v>171422146</v>
      </c>
      <c r="D23" s="222" t="s">
        <v>363</v>
      </c>
      <c r="E23" s="222" t="s">
        <v>246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0"/>
        <v>0</v>
      </c>
      <c r="M23" s="16">
        <f t="shared" si="1"/>
        <v>0</v>
      </c>
      <c r="N23" s="16">
        <f t="shared" si="2"/>
        <v>0</v>
      </c>
      <c r="O23" s="16">
        <v>0</v>
      </c>
      <c r="P23" s="16">
        <f t="shared" si="3"/>
        <v>0</v>
      </c>
      <c r="Q23" s="33">
        <v>4.899999999999995</v>
      </c>
      <c r="R23" s="34">
        <f t="shared" si="4"/>
        <v>4.899999999999995</v>
      </c>
      <c r="S23" s="35">
        <f t="shared" si="5"/>
        <v>0</v>
      </c>
      <c r="T23" s="36">
        <f t="shared" si="6"/>
        <v>4.899999999999995</v>
      </c>
      <c r="U23" s="18"/>
      <c r="V23" s="18"/>
      <c r="W23" s="48"/>
    </row>
    <row r="24" spans="1:29" s="1" customFormat="1" ht="18.75">
      <c r="A24" s="14"/>
      <c r="B24" s="14">
        <v>122</v>
      </c>
      <c r="C24" s="13">
        <v>1940099728</v>
      </c>
      <c r="D24" s="223" t="s">
        <v>228</v>
      </c>
      <c r="E24" s="22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0"/>
        <v>0</v>
      </c>
      <c r="M24" s="16">
        <f t="shared" si="1"/>
        <v>0</v>
      </c>
      <c r="N24" s="16">
        <f t="shared" si="2"/>
        <v>0</v>
      </c>
      <c r="O24" s="16">
        <v>0</v>
      </c>
      <c r="P24" s="16">
        <f t="shared" si="3"/>
        <v>0</v>
      </c>
      <c r="Q24" s="33">
        <v>0.4</v>
      </c>
      <c r="R24" s="34">
        <f t="shared" si="4"/>
        <v>0.4</v>
      </c>
      <c r="S24" s="35">
        <f t="shared" si="5"/>
        <v>0</v>
      </c>
      <c r="T24" s="36">
        <f t="shared" si="6"/>
        <v>0.4</v>
      </c>
      <c r="U24" s="18"/>
      <c r="V24" s="18"/>
      <c r="W24" s="47"/>
    </row>
    <row r="25" spans="1:29" s="1" customFormat="1" ht="18.75">
      <c r="A25" s="14"/>
      <c r="B25" s="13">
        <v>127</v>
      </c>
      <c r="C25" s="13">
        <v>615908706</v>
      </c>
      <c r="D25" s="222" t="s">
        <v>364</v>
      </c>
      <c r="E25" s="224" t="s">
        <v>240</v>
      </c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0"/>
        <v>0</v>
      </c>
      <c r="M25" s="16">
        <f t="shared" si="1"/>
        <v>0</v>
      </c>
      <c r="N25" s="16">
        <f t="shared" si="2"/>
        <v>0</v>
      </c>
      <c r="O25" s="16">
        <v>0</v>
      </c>
      <c r="P25" s="16">
        <f t="shared" si="3"/>
        <v>0</v>
      </c>
      <c r="Q25" s="33">
        <v>0</v>
      </c>
      <c r="R25" s="34">
        <f t="shared" si="4"/>
        <v>0</v>
      </c>
      <c r="S25" s="35">
        <f t="shared" si="5"/>
        <v>0</v>
      </c>
      <c r="T25" s="36">
        <f t="shared" si="6"/>
        <v>0</v>
      </c>
      <c r="U25" s="18"/>
      <c r="V25" s="18"/>
      <c r="W25" s="47"/>
    </row>
    <row r="26" spans="1:29" s="1" customFormat="1" ht="18.75" customHeight="1">
      <c r="A26" s="14">
        <v>1</v>
      </c>
      <c r="B26" s="13">
        <v>223</v>
      </c>
      <c r="C26" s="13">
        <v>784792167</v>
      </c>
      <c r="D26" s="222" t="s">
        <v>434</v>
      </c>
      <c r="E26" s="222"/>
      <c r="F26" s="16">
        <v>4</v>
      </c>
      <c r="G26" s="16">
        <v>1</v>
      </c>
      <c r="H26" s="374">
        <v>0</v>
      </c>
      <c r="I26" s="374">
        <v>0</v>
      </c>
      <c r="J26" s="374">
        <v>0</v>
      </c>
      <c r="K26" s="22" t="s">
        <v>334</v>
      </c>
      <c r="L26" s="18">
        <f t="shared" si="0"/>
        <v>5</v>
      </c>
      <c r="M26" s="16">
        <f t="shared" si="1"/>
        <v>1.2</v>
      </c>
      <c r="N26" s="16">
        <f t="shared" si="2"/>
        <v>0</v>
      </c>
      <c r="O26" s="16">
        <v>0</v>
      </c>
      <c r="P26" s="16">
        <f t="shared" si="3"/>
        <v>6.2</v>
      </c>
      <c r="Q26" s="33">
        <v>2.8937500000000007</v>
      </c>
      <c r="R26" s="34">
        <f t="shared" si="4"/>
        <v>9.09375</v>
      </c>
      <c r="S26" s="35">
        <f t="shared" si="5"/>
        <v>6.25</v>
      </c>
      <c r="T26" s="36">
        <f t="shared" si="6"/>
        <v>2.84375</v>
      </c>
      <c r="U26" s="4"/>
      <c r="V26" s="4"/>
      <c r="W26" s="4"/>
    </row>
    <row r="27" spans="1:29" s="1" customFormat="1" ht="18.75">
      <c r="A27" s="14"/>
      <c r="B27" s="13">
        <v>130</v>
      </c>
      <c r="C27" s="13">
        <v>1957463045</v>
      </c>
      <c r="D27" s="222" t="s">
        <v>409</v>
      </c>
      <c r="E27" s="222" t="s">
        <v>238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0"/>
        <v>0</v>
      </c>
      <c r="M27" s="16">
        <f t="shared" si="1"/>
        <v>0</v>
      </c>
      <c r="N27" s="16">
        <f t="shared" si="2"/>
        <v>0</v>
      </c>
      <c r="O27" s="16">
        <v>0</v>
      </c>
      <c r="P27" s="16">
        <f t="shared" si="3"/>
        <v>0</v>
      </c>
      <c r="Q27" s="33">
        <v>5.8500000000000023</v>
      </c>
      <c r="R27" s="34">
        <f t="shared" si="4"/>
        <v>5.8500000000000023</v>
      </c>
      <c r="S27" s="35">
        <f t="shared" si="5"/>
        <v>0</v>
      </c>
      <c r="T27" s="36">
        <f t="shared" si="6"/>
        <v>5.8500000000000023</v>
      </c>
      <c r="U27" s="18"/>
      <c r="V27" s="18"/>
      <c r="W27" s="47"/>
    </row>
    <row r="28" spans="1:29" s="1" customFormat="1" ht="18.75">
      <c r="A28" s="14"/>
      <c r="B28" s="13">
        <v>138</v>
      </c>
      <c r="C28" s="13">
        <v>1440730282</v>
      </c>
      <c r="D28" s="222" t="s">
        <v>366</v>
      </c>
      <c r="E28" s="222" t="s">
        <v>258</v>
      </c>
      <c r="F28" s="16">
        <v>0</v>
      </c>
      <c r="G28" s="16">
        <v>0</v>
      </c>
      <c r="H28" s="374">
        <v>0</v>
      </c>
      <c r="I28" s="374">
        <v>0</v>
      </c>
      <c r="J28" s="374">
        <v>0</v>
      </c>
      <c r="K28" s="57" t="s">
        <v>187</v>
      </c>
      <c r="L28" s="18">
        <f t="shared" si="0"/>
        <v>0</v>
      </c>
      <c r="M28" s="16">
        <f t="shared" si="1"/>
        <v>0</v>
      </c>
      <c r="N28" s="16">
        <f t="shared" si="2"/>
        <v>0</v>
      </c>
      <c r="O28" s="16">
        <v>0</v>
      </c>
      <c r="P28" s="16">
        <f t="shared" si="3"/>
        <v>0</v>
      </c>
      <c r="Q28" s="33">
        <v>9.6000000000000014</v>
      </c>
      <c r="R28" s="34">
        <f t="shared" si="4"/>
        <v>9.6000000000000014</v>
      </c>
      <c r="S28" s="35">
        <f t="shared" si="5"/>
        <v>0</v>
      </c>
      <c r="T28" s="36">
        <f t="shared" si="6"/>
        <v>9.6000000000000014</v>
      </c>
      <c r="U28" s="18"/>
      <c r="V28" s="18"/>
      <c r="W28" s="47"/>
    </row>
    <row r="29" spans="1:29" s="2" customFormat="1" ht="18.75">
      <c r="A29" s="14">
        <v>1</v>
      </c>
      <c r="B29" s="14">
        <v>231</v>
      </c>
      <c r="C29" s="13">
        <v>1725915293</v>
      </c>
      <c r="D29" s="222" t="s">
        <v>450</v>
      </c>
      <c r="E29" s="4"/>
      <c r="F29" s="16">
        <v>4</v>
      </c>
      <c r="G29" s="16">
        <v>1</v>
      </c>
      <c r="H29" s="374">
        <v>0</v>
      </c>
      <c r="I29" s="374">
        <v>0</v>
      </c>
      <c r="J29" s="374">
        <v>0</v>
      </c>
      <c r="K29" s="22" t="s">
        <v>334</v>
      </c>
      <c r="L29" s="18">
        <f t="shared" si="0"/>
        <v>5</v>
      </c>
      <c r="M29" s="16">
        <f t="shared" si="1"/>
        <v>1.2</v>
      </c>
      <c r="N29" s="16">
        <f t="shared" si="2"/>
        <v>0</v>
      </c>
      <c r="O29" s="16">
        <v>0</v>
      </c>
      <c r="P29" s="16">
        <f t="shared" si="3"/>
        <v>6.2</v>
      </c>
      <c r="Q29" s="33">
        <v>2.3437500000000018</v>
      </c>
      <c r="R29" s="34">
        <f t="shared" si="4"/>
        <v>8.5437500000000028</v>
      </c>
      <c r="S29" s="35">
        <f t="shared" si="5"/>
        <v>6.25</v>
      </c>
      <c r="T29" s="36">
        <f t="shared" si="6"/>
        <v>2.2937500000000028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143</v>
      </c>
      <c r="C30" s="13">
        <v>1963007427</v>
      </c>
      <c r="D30" s="222" t="s">
        <v>367</v>
      </c>
      <c r="E30" s="222" t="s">
        <v>270</v>
      </c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0"/>
        <v>0</v>
      </c>
      <c r="M30" s="16">
        <f t="shared" si="1"/>
        <v>0</v>
      </c>
      <c r="N30" s="16">
        <f t="shared" si="2"/>
        <v>0</v>
      </c>
      <c r="O30" s="16">
        <v>0</v>
      </c>
      <c r="P30" s="16">
        <f t="shared" si="3"/>
        <v>0</v>
      </c>
      <c r="Q30" s="33">
        <v>3.3374999999999995</v>
      </c>
      <c r="R30" s="34">
        <f t="shared" si="4"/>
        <v>3.3374999999999995</v>
      </c>
      <c r="S30" s="35">
        <f t="shared" si="5"/>
        <v>0</v>
      </c>
      <c r="T30" s="36">
        <f t="shared" si="6"/>
        <v>3.3374999999999995</v>
      </c>
      <c r="U30" s="18"/>
      <c r="V30" s="18"/>
      <c r="W30" s="47"/>
      <c r="X30" s="1"/>
      <c r="Y30" s="1"/>
      <c r="Z30" s="1"/>
      <c r="AA30" s="1"/>
      <c r="AB30" s="1"/>
      <c r="AC30" s="1"/>
    </row>
    <row r="31" spans="1:29" s="2" customFormat="1" ht="18.75">
      <c r="A31" s="14"/>
      <c r="B31" s="13">
        <v>144</v>
      </c>
      <c r="C31" s="13">
        <v>1763923855</v>
      </c>
      <c r="D31" s="222" t="s">
        <v>269</v>
      </c>
      <c r="E31" s="224"/>
      <c r="F31" s="16">
        <v>0</v>
      </c>
      <c r="G31" s="16">
        <v>0</v>
      </c>
      <c r="H31" s="374">
        <v>0</v>
      </c>
      <c r="I31" s="374">
        <v>0</v>
      </c>
      <c r="J31" s="374">
        <v>0</v>
      </c>
      <c r="K31" s="57" t="s">
        <v>187</v>
      </c>
      <c r="L31" s="18">
        <f t="shared" si="0"/>
        <v>0</v>
      </c>
      <c r="M31" s="16">
        <f t="shared" si="1"/>
        <v>0</v>
      </c>
      <c r="N31" s="16">
        <f t="shared" si="2"/>
        <v>0</v>
      </c>
      <c r="O31" s="16">
        <v>0</v>
      </c>
      <c r="P31" s="16">
        <f t="shared" si="3"/>
        <v>0</v>
      </c>
      <c r="Q31" s="33">
        <v>6.8</v>
      </c>
      <c r="R31" s="34">
        <f t="shared" si="4"/>
        <v>6.8</v>
      </c>
      <c r="S31" s="35">
        <f t="shared" si="5"/>
        <v>0</v>
      </c>
      <c r="T31" s="36">
        <f t="shared" si="6"/>
        <v>6.8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148</v>
      </c>
      <c r="C32" s="13">
        <v>1579518877</v>
      </c>
      <c r="D32" s="222" t="s">
        <v>274</v>
      </c>
      <c r="E32" s="22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0"/>
        <v>0</v>
      </c>
      <c r="M32" s="16">
        <f t="shared" si="1"/>
        <v>0</v>
      </c>
      <c r="N32" s="16">
        <f t="shared" si="2"/>
        <v>0</v>
      </c>
      <c r="O32" s="16">
        <v>0</v>
      </c>
      <c r="P32" s="16">
        <f t="shared" si="3"/>
        <v>0</v>
      </c>
      <c r="Q32" s="33">
        <v>6.4499999999999993</v>
      </c>
      <c r="R32" s="34">
        <f t="shared" si="4"/>
        <v>6.4499999999999993</v>
      </c>
      <c r="S32" s="35">
        <f t="shared" si="5"/>
        <v>0</v>
      </c>
      <c r="T32" s="36">
        <f t="shared" si="6"/>
        <v>6.4499999999999993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/>
      <c r="B33" s="13">
        <v>152</v>
      </c>
      <c r="C33" s="13">
        <v>808637979</v>
      </c>
      <c r="D33" s="222" t="s">
        <v>288</v>
      </c>
      <c r="E33" s="222" t="s">
        <v>277</v>
      </c>
      <c r="F33" s="16">
        <v>0</v>
      </c>
      <c r="G33" s="16">
        <v>0</v>
      </c>
      <c r="H33" s="374">
        <v>0</v>
      </c>
      <c r="I33" s="374">
        <v>0</v>
      </c>
      <c r="J33" s="374">
        <v>0</v>
      </c>
      <c r="K33" s="57" t="s">
        <v>187</v>
      </c>
      <c r="L33" s="18">
        <f t="shared" si="0"/>
        <v>0</v>
      </c>
      <c r="M33" s="16">
        <f t="shared" si="1"/>
        <v>0</v>
      </c>
      <c r="N33" s="16">
        <f t="shared" si="2"/>
        <v>0</v>
      </c>
      <c r="O33" s="16">
        <v>0</v>
      </c>
      <c r="P33" s="16">
        <f t="shared" si="3"/>
        <v>0</v>
      </c>
      <c r="Q33" s="33">
        <v>6.34</v>
      </c>
      <c r="R33" s="34">
        <f t="shared" si="4"/>
        <v>6.34</v>
      </c>
      <c r="S33" s="35">
        <f t="shared" si="5"/>
        <v>0</v>
      </c>
      <c r="T33" s="36">
        <f t="shared" si="6"/>
        <v>6.34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234</v>
      </c>
      <c r="C34" s="13">
        <v>1333428907</v>
      </c>
      <c r="D34" s="222" t="s">
        <v>455</v>
      </c>
      <c r="E34" s="4"/>
      <c r="F34" s="16">
        <v>4</v>
      </c>
      <c r="G34" s="16">
        <v>1</v>
      </c>
      <c r="H34" s="374">
        <v>0</v>
      </c>
      <c r="I34" s="374">
        <v>0</v>
      </c>
      <c r="J34" s="374">
        <v>0</v>
      </c>
      <c r="K34" s="22" t="s">
        <v>334</v>
      </c>
      <c r="L34" s="18">
        <f t="shared" si="0"/>
        <v>5</v>
      </c>
      <c r="M34" s="16">
        <f t="shared" si="1"/>
        <v>1.2</v>
      </c>
      <c r="N34" s="16">
        <f t="shared" si="2"/>
        <v>0</v>
      </c>
      <c r="O34" s="16">
        <v>0</v>
      </c>
      <c r="P34" s="16">
        <f t="shared" si="3"/>
        <v>6.2</v>
      </c>
      <c r="Q34" s="33">
        <v>2.1375000000000011</v>
      </c>
      <c r="R34" s="34">
        <f t="shared" si="4"/>
        <v>8.3375000000000021</v>
      </c>
      <c r="S34" s="35">
        <f t="shared" si="5"/>
        <v>6.25</v>
      </c>
      <c r="T34" s="36">
        <f t="shared" si="6"/>
        <v>2.0875000000000021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156</v>
      </c>
      <c r="C35" s="13">
        <v>1744610165</v>
      </c>
      <c r="D35" s="222" t="s">
        <v>369</v>
      </c>
      <c r="E35" s="222"/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22" t="s">
        <v>334</v>
      </c>
      <c r="L35" s="18">
        <f t="shared" si="0"/>
        <v>3.5</v>
      </c>
      <c r="M35" s="16">
        <f t="shared" si="1"/>
        <v>1.2</v>
      </c>
      <c r="N35" s="16">
        <f t="shared" si="2"/>
        <v>0</v>
      </c>
      <c r="O35" s="16">
        <v>0</v>
      </c>
      <c r="P35" s="16">
        <f t="shared" si="3"/>
        <v>4.7</v>
      </c>
      <c r="Q35" s="33">
        <v>2.9925161290322473</v>
      </c>
      <c r="R35" s="34">
        <f t="shared" si="4"/>
        <v>7.6925161290322475</v>
      </c>
      <c r="S35" s="35">
        <f t="shared" si="5"/>
        <v>6.25</v>
      </c>
      <c r="T35" s="36">
        <f t="shared" si="6"/>
        <v>1.4425161290322475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164</v>
      </c>
      <c r="C36" s="13">
        <v>1005320430</v>
      </c>
      <c r="D36" s="222" t="s">
        <v>294</v>
      </c>
      <c r="E36" s="335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0"/>
        <v>0</v>
      </c>
      <c r="M36" s="16">
        <f t="shared" si="1"/>
        <v>0</v>
      </c>
      <c r="N36" s="16">
        <f t="shared" si="2"/>
        <v>0</v>
      </c>
      <c r="O36" s="16">
        <v>0</v>
      </c>
      <c r="P36" s="16">
        <f t="shared" si="3"/>
        <v>0</v>
      </c>
      <c r="Q36" s="33">
        <v>0</v>
      </c>
      <c r="R36" s="34">
        <f t="shared" si="4"/>
        <v>0</v>
      </c>
      <c r="S36" s="35">
        <f t="shared" si="5"/>
        <v>0</v>
      </c>
      <c r="T36" s="36">
        <f t="shared" si="6"/>
        <v>0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>
        <v>1</v>
      </c>
      <c r="B37" s="13">
        <v>212</v>
      </c>
      <c r="C37" s="13">
        <v>2133045883</v>
      </c>
      <c r="D37" s="222" t="s">
        <v>405</v>
      </c>
      <c r="E37" s="334"/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ref="L37:L68" si="7">F37+IF(F37&gt;2,(F37-2)*0.5,0)</f>
        <v>0</v>
      </c>
      <c r="M37" s="16">
        <f t="shared" ref="M37:M68" si="8">G37*$Y$14</f>
        <v>0</v>
      </c>
      <c r="N37" s="16">
        <f t="shared" ref="N37:N68" si="9">SUM(H37:J37)*$Y$18</f>
        <v>0</v>
      </c>
      <c r="O37" s="16">
        <v>0</v>
      </c>
      <c r="P37" s="16">
        <f t="shared" ref="P37:P68" si="10">SUM(M37+L37+O37+N37)</f>
        <v>0</v>
      </c>
      <c r="Q37" s="33">
        <v>7.2249999999999979</v>
      </c>
      <c r="R37" s="34">
        <f t="shared" ref="R37:R68" si="11">P37+Q37</f>
        <v>7.2249999999999979</v>
      </c>
      <c r="S37" s="35">
        <f t="shared" ref="S37:S68" si="12">VLOOKUP(K37,$X$3:$Y$10,2,FALSE)</f>
        <v>0</v>
      </c>
      <c r="T37" s="36">
        <f t="shared" ref="T37:T68" si="13">R37-S37</f>
        <v>7.2249999999999979</v>
      </c>
      <c r="U37" s="4"/>
      <c r="V37" s="4"/>
      <c r="W37" s="4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/>
      <c r="B39" s="13">
        <v>170</v>
      </c>
      <c r="C39" s="13">
        <v>1659068972</v>
      </c>
      <c r="D39" s="222" t="s">
        <v>320</v>
      </c>
      <c r="E39" s="334"/>
      <c r="F39" s="16">
        <v>0</v>
      </c>
      <c r="G39" s="16">
        <v>0</v>
      </c>
      <c r="H39" s="374">
        <v>0</v>
      </c>
      <c r="I39" s="374">
        <v>0</v>
      </c>
      <c r="J39" s="374">
        <v>0</v>
      </c>
      <c r="K39" s="57" t="s">
        <v>187</v>
      </c>
      <c r="L39" s="18">
        <f t="shared" si="7"/>
        <v>0</v>
      </c>
      <c r="M39" s="16">
        <f t="shared" si="8"/>
        <v>0</v>
      </c>
      <c r="N39" s="16">
        <f t="shared" si="9"/>
        <v>0</v>
      </c>
      <c r="O39" s="16">
        <v>0</v>
      </c>
      <c r="P39" s="16">
        <f t="shared" si="10"/>
        <v>0</v>
      </c>
      <c r="Q39" s="33">
        <v>0</v>
      </c>
      <c r="R39" s="34">
        <f t="shared" si="11"/>
        <v>0</v>
      </c>
      <c r="S39" s="35">
        <f t="shared" si="12"/>
        <v>0</v>
      </c>
      <c r="T39" s="36">
        <f t="shared" si="13"/>
        <v>0</v>
      </c>
      <c r="U39" s="4"/>
      <c r="V39" s="4"/>
      <c r="W39" s="4"/>
    </row>
    <row r="40" spans="1:29" ht="18.75">
      <c r="A40" s="14">
        <v>1</v>
      </c>
      <c r="B40" s="13">
        <v>172</v>
      </c>
      <c r="C40" s="13">
        <v>724061220</v>
      </c>
      <c r="D40" s="222" t="s">
        <v>371</v>
      </c>
      <c r="E40" s="222" t="s">
        <v>330</v>
      </c>
      <c r="F40" s="16">
        <v>4</v>
      </c>
      <c r="G40" s="16">
        <v>0</v>
      </c>
      <c r="H40" s="374">
        <v>0</v>
      </c>
      <c r="I40" s="374">
        <v>0</v>
      </c>
      <c r="J40" s="374">
        <v>0</v>
      </c>
      <c r="K40" s="22" t="s">
        <v>334</v>
      </c>
      <c r="L40" s="18">
        <f t="shared" si="7"/>
        <v>5</v>
      </c>
      <c r="M40" s="16">
        <f t="shared" si="8"/>
        <v>0</v>
      </c>
      <c r="N40" s="16">
        <f t="shared" si="9"/>
        <v>0</v>
      </c>
      <c r="O40" s="16">
        <v>0</v>
      </c>
      <c r="P40" s="16">
        <f t="shared" si="10"/>
        <v>5</v>
      </c>
      <c r="Q40" s="33">
        <v>2.1750000000000016</v>
      </c>
      <c r="R40" s="34">
        <f t="shared" si="11"/>
        <v>7.1750000000000016</v>
      </c>
      <c r="S40" s="35">
        <f t="shared" si="12"/>
        <v>6.25</v>
      </c>
      <c r="T40" s="36">
        <f t="shared" si="13"/>
        <v>0.9250000000000016</v>
      </c>
      <c r="U40" s="4"/>
      <c r="V40" s="4"/>
      <c r="W40" s="4"/>
    </row>
    <row r="41" spans="1:29" ht="18.75">
      <c r="A41" s="14"/>
      <c r="B41" s="13">
        <v>173</v>
      </c>
      <c r="C41" s="13">
        <v>1106175185</v>
      </c>
      <c r="D41" s="222" t="s">
        <v>329</v>
      </c>
      <c r="E41" s="334"/>
      <c r="F41" s="16">
        <v>0</v>
      </c>
      <c r="G41" s="16">
        <v>0</v>
      </c>
      <c r="H41" s="374">
        <v>0</v>
      </c>
      <c r="I41" s="374">
        <v>0</v>
      </c>
      <c r="J41" s="374">
        <v>0</v>
      </c>
      <c r="K41" s="57" t="s">
        <v>187</v>
      </c>
      <c r="L41" s="18">
        <f t="shared" si="7"/>
        <v>0</v>
      </c>
      <c r="M41" s="16">
        <f t="shared" si="8"/>
        <v>0</v>
      </c>
      <c r="N41" s="16">
        <f t="shared" si="9"/>
        <v>0</v>
      </c>
      <c r="O41" s="16">
        <v>0</v>
      </c>
      <c r="P41" s="16">
        <f t="shared" si="10"/>
        <v>0</v>
      </c>
      <c r="Q41" s="33">
        <v>0</v>
      </c>
      <c r="R41" s="34">
        <f t="shared" si="11"/>
        <v>0</v>
      </c>
      <c r="S41" s="35">
        <f t="shared" si="12"/>
        <v>0</v>
      </c>
      <c r="T41" s="36">
        <f t="shared" si="13"/>
        <v>0</v>
      </c>
      <c r="U41" s="4"/>
      <c r="V41" s="4"/>
      <c r="W41" s="4"/>
    </row>
    <row r="42" spans="1:29" ht="20.25">
      <c r="A42" s="14">
        <v>1</v>
      </c>
      <c r="B42" s="13">
        <v>220</v>
      </c>
      <c r="C42" s="13">
        <v>353335311</v>
      </c>
      <c r="D42" s="222" t="s">
        <v>427</v>
      </c>
      <c r="E42" s="224"/>
      <c r="F42" s="16">
        <v>3</v>
      </c>
      <c r="G42" s="16">
        <v>1</v>
      </c>
      <c r="H42" s="374">
        <v>0</v>
      </c>
      <c r="I42" s="374">
        <v>0</v>
      </c>
      <c r="J42" s="374">
        <v>0</v>
      </c>
      <c r="K42" s="22" t="s">
        <v>334</v>
      </c>
      <c r="L42" s="18">
        <f t="shared" si="7"/>
        <v>3.5</v>
      </c>
      <c r="M42" s="16">
        <f t="shared" si="8"/>
        <v>1.2</v>
      </c>
      <c r="N42" s="16">
        <f t="shared" si="9"/>
        <v>0</v>
      </c>
      <c r="O42" s="16">
        <v>0</v>
      </c>
      <c r="P42" s="16">
        <f t="shared" si="10"/>
        <v>4.7</v>
      </c>
      <c r="Q42" s="33">
        <v>2.349804687499998</v>
      </c>
      <c r="R42" s="34">
        <f t="shared" si="11"/>
        <v>7.0498046874999982</v>
      </c>
      <c r="S42" s="35">
        <f t="shared" si="12"/>
        <v>6.25</v>
      </c>
      <c r="T42" s="36">
        <f t="shared" si="13"/>
        <v>0.79980468749999822</v>
      </c>
      <c r="U42" s="4"/>
      <c r="V42" s="4"/>
      <c r="W42" s="4"/>
    </row>
    <row r="43" spans="1:29" ht="18.75">
      <c r="A43" s="14"/>
      <c r="B43" s="13">
        <v>176</v>
      </c>
      <c r="C43" s="13">
        <v>128748910</v>
      </c>
      <c r="D43" s="222" t="s">
        <v>328</v>
      </c>
      <c r="E43" s="334"/>
      <c r="F43" s="16">
        <v>0</v>
      </c>
      <c r="G43" s="16">
        <v>0</v>
      </c>
      <c r="H43" s="374">
        <v>0</v>
      </c>
      <c r="I43" s="374">
        <v>0</v>
      </c>
      <c r="J43" s="374">
        <v>0</v>
      </c>
      <c r="K43" s="57" t="s">
        <v>187</v>
      </c>
      <c r="L43" s="18">
        <f t="shared" si="7"/>
        <v>0</v>
      </c>
      <c r="M43" s="16">
        <f t="shared" si="8"/>
        <v>0</v>
      </c>
      <c r="N43" s="16">
        <f t="shared" si="9"/>
        <v>0</v>
      </c>
      <c r="O43" s="16">
        <v>0</v>
      </c>
      <c r="P43" s="16">
        <f t="shared" si="10"/>
        <v>0</v>
      </c>
      <c r="Q43" s="33">
        <v>0</v>
      </c>
      <c r="R43" s="34">
        <f t="shared" si="11"/>
        <v>0</v>
      </c>
      <c r="S43" s="35">
        <f t="shared" si="12"/>
        <v>0</v>
      </c>
      <c r="T43" s="36">
        <f t="shared" si="13"/>
        <v>0</v>
      </c>
      <c r="U43" s="4"/>
      <c r="V43" s="4"/>
      <c r="W43" s="4"/>
    </row>
    <row r="44" spans="1:29" ht="18.75">
      <c r="A44" s="14">
        <v>1</v>
      </c>
      <c r="B44" s="13">
        <v>222</v>
      </c>
      <c r="C44" s="13">
        <v>1945277617</v>
      </c>
      <c r="D44" s="222" t="s">
        <v>432</v>
      </c>
      <c r="E44" s="222"/>
      <c r="F44" s="16">
        <v>3</v>
      </c>
      <c r="G44" s="16">
        <v>1</v>
      </c>
      <c r="H44" s="374">
        <v>0</v>
      </c>
      <c r="I44" s="374">
        <v>0</v>
      </c>
      <c r="J44" s="374">
        <v>0</v>
      </c>
      <c r="K44" s="23" t="s">
        <v>335</v>
      </c>
      <c r="L44" s="18">
        <f t="shared" si="7"/>
        <v>3.5</v>
      </c>
      <c r="M44" s="16">
        <f t="shared" si="8"/>
        <v>1.2</v>
      </c>
      <c r="N44" s="16">
        <f t="shared" si="9"/>
        <v>0</v>
      </c>
      <c r="O44" s="16">
        <v>0</v>
      </c>
      <c r="P44" s="16">
        <f t="shared" si="10"/>
        <v>4.7</v>
      </c>
      <c r="Q44" s="33">
        <v>2.2564776497695753</v>
      </c>
      <c r="R44" s="34">
        <f t="shared" si="11"/>
        <v>6.9564776497695755</v>
      </c>
      <c r="S44" s="35">
        <f t="shared" si="12"/>
        <v>1.09375</v>
      </c>
      <c r="T44" s="36">
        <f t="shared" si="13"/>
        <v>5.8627276497695755</v>
      </c>
      <c r="U44" s="4"/>
      <c r="V44" s="4"/>
      <c r="W44" s="4"/>
    </row>
    <row r="45" spans="1:29" ht="18.75">
      <c r="A45" s="14"/>
      <c r="B45" s="13">
        <v>179</v>
      </c>
      <c r="C45" s="13">
        <v>1412638269</v>
      </c>
      <c r="D45" s="223" t="s">
        <v>224</v>
      </c>
      <c r="E45" s="334"/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7"/>
        <v>0</v>
      </c>
      <c r="M45" s="16">
        <f t="shared" si="8"/>
        <v>0</v>
      </c>
      <c r="N45" s="16">
        <f t="shared" si="9"/>
        <v>0</v>
      </c>
      <c r="O45" s="16">
        <v>0</v>
      </c>
      <c r="P45" s="16">
        <f t="shared" si="10"/>
        <v>0</v>
      </c>
      <c r="Q45" s="33">
        <v>5.6846874999999955</v>
      </c>
      <c r="R45" s="34">
        <f t="shared" si="11"/>
        <v>5.6846874999999955</v>
      </c>
      <c r="S45" s="35">
        <f t="shared" si="12"/>
        <v>0</v>
      </c>
      <c r="T45" s="36">
        <f t="shared" si="13"/>
        <v>5.6846874999999955</v>
      </c>
      <c r="U45" s="4"/>
      <c r="V45" s="4"/>
      <c r="W45" s="4"/>
    </row>
    <row r="46" spans="1:29" ht="18.75">
      <c r="A46" s="14"/>
      <c r="B46" s="13">
        <v>180</v>
      </c>
      <c r="C46" s="13">
        <v>24633249</v>
      </c>
      <c r="D46" s="223" t="s">
        <v>339</v>
      </c>
      <c r="E46" s="334"/>
      <c r="F46" s="16">
        <v>0</v>
      </c>
      <c r="G46" s="16">
        <v>0</v>
      </c>
      <c r="H46" s="374">
        <v>0</v>
      </c>
      <c r="I46" s="374">
        <v>0</v>
      </c>
      <c r="J46" s="374">
        <v>0</v>
      </c>
      <c r="K46" s="57" t="s">
        <v>187</v>
      </c>
      <c r="L46" s="18">
        <f t="shared" si="7"/>
        <v>0</v>
      </c>
      <c r="M46" s="16">
        <f t="shared" si="8"/>
        <v>0</v>
      </c>
      <c r="N46" s="16">
        <f t="shared" si="9"/>
        <v>0</v>
      </c>
      <c r="O46" s="16">
        <v>0</v>
      </c>
      <c r="P46" s="16">
        <f t="shared" si="10"/>
        <v>0</v>
      </c>
      <c r="Q46" s="33">
        <v>-3.125</v>
      </c>
      <c r="R46" s="34">
        <f t="shared" si="11"/>
        <v>-3.125</v>
      </c>
      <c r="S46" s="35">
        <f t="shared" si="12"/>
        <v>0</v>
      </c>
      <c r="T46" s="36">
        <f t="shared" si="13"/>
        <v>-3.125</v>
      </c>
      <c r="U46" s="4"/>
      <c r="V46" s="4"/>
      <c r="W46" s="4"/>
    </row>
    <row r="47" spans="1:29" ht="18.75">
      <c r="A47" s="14"/>
      <c r="B47" s="13">
        <v>181</v>
      </c>
      <c r="C47" s="13">
        <v>1467442697</v>
      </c>
      <c r="D47" s="222" t="s">
        <v>341</v>
      </c>
      <c r="E47" s="334"/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7"/>
        <v>0</v>
      </c>
      <c r="M47" s="16">
        <f t="shared" si="8"/>
        <v>0</v>
      </c>
      <c r="N47" s="16">
        <f t="shared" si="9"/>
        <v>0</v>
      </c>
      <c r="O47" s="16">
        <v>0</v>
      </c>
      <c r="P47" s="16">
        <f t="shared" si="10"/>
        <v>0</v>
      </c>
      <c r="Q47" s="33">
        <v>0</v>
      </c>
      <c r="R47" s="34">
        <f t="shared" si="11"/>
        <v>0</v>
      </c>
      <c r="S47" s="35">
        <f t="shared" si="12"/>
        <v>0</v>
      </c>
      <c r="T47" s="36">
        <f t="shared" si="13"/>
        <v>0</v>
      </c>
      <c r="U47" s="4"/>
      <c r="V47" s="4"/>
      <c r="W47" s="4"/>
    </row>
    <row r="48" spans="1:29" ht="18.75">
      <c r="A48" s="14">
        <v>1</v>
      </c>
      <c r="B48" s="13">
        <v>202</v>
      </c>
      <c r="C48" s="13">
        <v>471245585</v>
      </c>
      <c r="D48" s="222" t="s">
        <v>392</v>
      </c>
      <c r="E48" s="334"/>
      <c r="F48" s="16">
        <v>4</v>
      </c>
      <c r="G48" s="16">
        <v>1</v>
      </c>
      <c r="H48" s="374">
        <v>0</v>
      </c>
      <c r="I48" s="374">
        <v>0</v>
      </c>
      <c r="J48" s="374">
        <v>0</v>
      </c>
      <c r="K48" s="23" t="s">
        <v>335</v>
      </c>
      <c r="L48" s="18">
        <f t="shared" si="7"/>
        <v>5</v>
      </c>
      <c r="M48" s="16">
        <f t="shared" si="8"/>
        <v>1.2</v>
      </c>
      <c r="N48" s="16">
        <f t="shared" si="9"/>
        <v>0</v>
      </c>
      <c r="O48" s="16">
        <v>0</v>
      </c>
      <c r="P48" s="16">
        <f t="shared" si="10"/>
        <v>6.2</v>
      </c>
      <c r="Q48" s="33">
        <v>0.63749999999999751</v>
      </c>
      <c r="R48" s="34">
        <f t="shared" si="11"/>
        <v>6.8374999999999977</v>
      </c>
      <c r="S48" s="35">
        <f t="shared" si="12"/>
        <v>1.09375</v>
      </c>
      <c r="T48" s="36">
        <f t="shared" si="13"/>
        <v>5.7437499999999977</v>
      </c>
    </row>
    <row r="49" spans="1:23" ht="18.75">
      <c r="A49" s="14">
        <v>1</v>
      </c>
      <c r="B49" s="13">
        <v>226</v>
      </c>
      <c r="C49" s="13">
        <v>1238792963</v>
      </c>
      <c r="D49" s="222" t="s">
        <v>445</v>
      </c>
      <c r="E49" s="222"/>
      <c r="F49" s="16">
        <v>0</v>
      </c>
      <c r="G49" s="16">
        <v>1</v>
      </c>
      <c r="H49" s="374">
        <v>0</v>
      </c>
      <c r="I49" s="374">
        <v>0</v>
      </c>
      <c r="J49" s="374">
        <v>0</v>
      </c>
      <c r="K49" s="57" t="s">
        <v>187</v>
      </c>
      <c r="L49" s="18">
        <f t="shared" si="7"/>
        <v>0</v>
      </c>
      <c r="M49" s="16">
        <f t="shared" si="8"/>
        <v>1.2</v>
      </c>
      <c r="N49" s="16">
        <f t="shared" si="9"/>
        <v>0</v>
      </c>
      <c r="O49" s="16">
        <v>0</v>
      </c>
      <c r="P49" s="16">
        <f t="shared" si="10"/>
        <v>1.2</v>
      </c>
      <c r="Q49" s="33">
        <v>5.3812500000000023</v>
      </c>
      <c r="R49" s="34">
        <f t="shared" si="11"/>
        <v>6.5812500000000025</v>
      </c>
      <c r="S49" s="35">
        <f t="shared" si="12"/>
        <v>0</v>
      </c>
      <c r="T49" s="36">
        <f t="shared" si="13"/>
        <v>6.5812500000000025</v>
      </c>
    </row>
    <row r="50" spans="1:23" ht="18.75">
      <c r="A50" s="14">
        <v>1</v>
      </c>
      <c r="B50" s="13">
        <v>236</v>
      </c>
      <c r="C50" s="13">
        <v>1968448898</v>
      </c>
      <c r="D50" s="222" t="s">
        <v>458</v>
      </c>
      <c r="F50" s="16">
        <v>2</v>
      </c>
      <c r="G50" s="16">
        <v>1</v>
      </c>
      <c r="H50" s="374">
        <v>0</v>
      </c>
      <c r="I50" s="374">
        <v>0</v>
      </c>
      <c r="J50" s="374">
        <v>0</v>
      </c>
      <c r="K50" s="23" t="s">
        <v>335</v>
      </c>
      <c r="L50" s="18">
        <f t="shared" si="7"/>
        <v>2</v>
      </c>
      <c r="M50" s="16">
        <f t="shared" si="8"/>
        <v>1.2</v>
      </c>
      <c r="N50" s="16">
        <f t="shared" si="9"/>
        <v>0</v>
      </c>
      <c r="O50" s="16">
        <v>0</v>
      </c>
      <c r="P50" s="16">
        <f t="shared" si="10"/>
        <v>3.2</v>
      </c>
      <c r="Q50" s="33">
        <v>1.875</v>
      </c>
      <c r="R50" s="34">
        <f t="shared" si="11"/>
        <v>5.0750000000000002</v>
      </c>
      <c r="S50" s="35">
        <f t="shared" si="12"/>
        <v>1.09375</v>
      </c>
      <c r="T50" s="36">
        <f t="shared" si="13"/>
        <v>3.9812500000000002</v>
      </c>
    </row>
    <row r="51" spans="1:23" ht="18.75">
      <c r="A51" s="14">
        <v>1</v>
      </c>
      <c r="B51" s="13">
        <v>238</v>
      </c>
      <c r="C51" s="13"/>
      <c r="D51" s="222" t="s">
        <v>463</v>
      </c>
      <c r="F51" s="16">
        <v>4</v>
      </c>
      <c r="G51" s="16">
        <v>0</v>
      </c>
      <c r="H51" s="374">
        <v>0</v>
      </c>
      <c r="I51" s="374">
        <v>0</v>
      </c>
      <c r="J51" s="374">
        <v>0</v>
      </c>
      <c r="K51" s="23" t="s">
        <v>335</v>
      </c>
      <c r="L51" s="18">
        <f t="shared" si="7"/>
        <v>5</v>
      </c>
      <c r="M51" s="16">
        <f t="shared" si="8"/>
        <v>0</v>
      </c>
      <c r="N51" s="16">
        <f t="shared" si="9"/>
        <v>0</v>
      </c>
      <c r="O51" s="16">
        <v>0</v>
      </c>
      <c r="P51" s="16">
        <f t="shared" si="10"/>
        <v>5</v>
      </c>
      <c r="Q51" s="33">
        <v>0</v>
      </c>
      <c r="R51" s="34">
        <f t="shared" si="11"/>
        <v>5</v>
      </c>
      <c r="S51" s="35">
        <f t="shared" si="12"/>
        <v>1.09375</v>
      </c>
      <c r="T51" s="36">
        <f t="shared" si="13"/>
        <v>3.90625</v>
      </c>
    </row>
    <row r="52" spans="1:23" ht="18.75">
      <c r="A52" s="14">
        <v>1</v>
      </c>
      <c r="B52" s="14">
        <v>230</v>
      </c>
      <c r="C52" s="13">
        <v>1076026693</v>
      </c>
      <c r="D52" s="222" t="s">
        <v>449</v>
      </c>
      <c r="F52" s="16">
        <v>3</v>
      </c>
      <c r="G52" s="16">
        <v>1</v>
      </c>
      <c r="H52" s="374">
        <v>0</v>
      </c>
      <c r="I52" s="374">
        <v>0</v>
      </c>
      <c r="J52" s="374">
        <v>0</v>
      </c>
      <c r="K52" s="23" t="s">
        <v>335</v>
      </c>
      <c r="L52" s="18">
        <f t="shared" si="7"/>
        <v>3.5</v>
      </c>
      <c r="M52" s="16">
        <f t="shared" si="8"/>
        <v>1.2</v>
      </c>
      <c r="N52" s="16">
        <f t="shared" si="9"/>
        <v>0</v>
      </c>
      <c r="O52" s="16">
        <v>0</v>
      </c>
      <c r="P52" s="16">
        <f t="shared" si="10"/>
        <v>4.7</v>
      </c>
      <c r="Q52" s="33">
        <v>-0.21250000000000036</v>
      </c>
      <c r="R52" s="34">
        <f t="shared" si="11"/>
        <v>4.4874999999999998</v>
      </c>
      <c r="S52" s="35">
        <f t="shared" si="12"/>
        <v>1.09375</v>
      </c>
      <c r="T52" s="36">
        <f t="shared" si="13"/>
        <v>3.3937499999999998</v>
      </c>
    </row>
    <row r="53" spans="1:23" ht="18.75">
      <c r="A53" s="14">
        <v>1</v>
      </c>
      <c r="B53" s="13">
        <v>198</v>
      </c>
      <c r="C53" s="13">
        <v>723448640</v>
      </c>
      <c r="D53" s="222" t="s">
        <v>389</v>
      </c>
      <c r="E53" s="334"/>
      <c r="F53" s="16">
        <v>3</v>
      </c>
      <c r="G53" s="16">
        <v>1</v>
      </c>
      <c r="H53" s="374">
        <v>0</v>
      </c>
      <c r="I53" s="374">
        <v>0</v>
      </c>
      <c r="J53" s="374">
        <v>0</v>
      </c>
      <c r="K53" s="23" t="s">
        <v>335</v>
      </c>
      <c r="L53" s="18">
        <f t="shared" si="7"/>
        <v>3.5</v>
      </c>
      <c r="M53" s="16">
        <f t="shared" si="8"/>
        <v>1.2</v>
      </c>
      <c r="N53" s="16">
        <f t="shared" si="9"/>
        <v>0</v>
      </c>
      <c r="O53" s="16">
        <v>0</v>
      </c>
      <c r="P53" s="16">
        <f t="shared" si="10"/>
        <v>4.7</v>
      </c>
      <c r="Q53" s="33">
        <v>-0.24375000000000568</v>
      </c>
      <c r="R53" s="34">
        <f t="shared" si="11"/>
        <v>4.4562499999999945</v>
      </c>
      <c r="S53" s="35">
        <f t="shared" si="12"/>
        <v>1.09375</v>
      </c>
      <c r="T53" s="36">
        <f t="shared" si="13"/>
        <v>3.3624999999999945</v>
      </c>
    </row>
    <row r="54" spans="1:23" ht="18.75">
      <c r="A54" s="14"/>
      <c r="B54" s="13">
        <v>188</v>
      </c>
      <c r="C54" s="13">
        <v>1504984957</v>
      </c>
      <c r="D54" s="222" t="s">
        <v>379</v>
      </c>
      <c r="E54" s="334"/>
      <c r="F54" s="16">
        <v>0</v>
      </c>
      <c r="G54" s="16">
        <v>0</v>
      </c>
      <c r="H54" s="374">
        <v>0</v>
      </c>
      <c r="I54" s="374">
        <v>0</v>
      </c>
      <c r="J54" s="374">
        <v>0</v>
      </c>
      <c r="K54" s="57" t="s">
        <v>187</v>
      </c>
      <c r="L54" s="18">
        <f t="shared" si="7"/>
        <v>0</v>
      </c>
      <c r="M54" s="16">
        <f t="shared" si="8"/>
        <v>0</v>
      </c>
      <c r="N54" s="16">
        <f t="shared" si="9"/>
        <v>0</v>
      </c>
      <c r="O54" s="16">
        <v>0</v>
      </c>
      <c r="P54" s="16">
        <f t="shared" si="10"/>
        <v>0</v>
      </c>
      <c r="Q54" s="33">
        <v>7.8874999999999957</v>
      </c>
      <c r="R54" s="34">
        <f t="shared" si="11"/>
        <v>7.8874999999999957</v>
      </c>
      <c r="S54" s="35">
        <f t="shared" si="12"/>
        <v>0</v>
      </c>
      <c r="T54" s="36">
        <f t="shared" si="13"/>
        <v>7.8874999999999957</v>
      </c>
    </row>
    <row r="55" spans="1:23" ht="18.75">
      <c r="A55" s="14">
        <v>1</v>
      </c>
      <c r="B55" s="13">
        <v>225</v>
      </c>
      <c r="C55" s="13">
        <v>1963965829</v>
      </c>
      <c r="D55" s="222" t="s">
        <v>444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7"/>
        <v>0</v>
      </c>
      <c r="M55" s="16">
        <f t="shared" si="8"/>
        <v>0</v>
      </c>
      <c r="N55" s="16">
        <f t="shared" si="9"/>
        <v>0</v>
      </c>
      <c r="O55" s="16">
        <v>0</v>
      </c>
      <c r="P55" s="16">
        <f t="shared" si="10"/>
        <v>0</v>
      </c>
      <c r="Q55" s="33">
        <v>4.423236940298505</v>
      </c>
      <c r="R55" s="34">
        <f t="shared" si="11"/>
        <v>4.423236940298505</v>
      </c>
      <c r="S55" s="35">
        <f t="shared" si="12"/>
        <v>0</v>
      </c>
      <c r="T55" s="36">
        <f t="shared" si="13"/>
        <v>4.423236940298505</v>
      </c>
    </row>
    <row r="56" spans="1:23" ht="18.75">
      <c r="A56" s="14">
        <v>1</v>
      </c>
      <c r="B56" s="13">
        <v>190</v>
      </c>
      <c r="C56" s="13">
        <v>684634207</v>
      </c>
      <c r="D56" s="222" t="s">
        <v>381</v>
      </c>
      <c r="E56" s="222"/>
      <c r="F56" s="16">
        <v>1</v>
      </c>
      <c r="G56" s="16">
        <v>0</v>
      </c>
      <c r="H56" s="374">
        <v>0</v>
      </c>
      <c r="I56" s="374">
        <v>0</v>
      </c>
      <c r="J56" s="374">
        <v>0</v>
      </c>
      <c r="K56" s="23" t="s">
        <v>335</v>
      </c>
      <c r="L56" s="18">
        <f t="shared" si="7"/>
        <v>1</v>
      </c>
      <c r="M56" s="16">
        <f t="shared" si="8"/>
        <v>0</v>
      </c>
      <c r="N56" s="16">
        <f t="shared" si="9"/>
        <v>0</v>
      </c>
      <c r="O56" s="16">
        <v>0</v>
      </c>
      <c r="P56" s="16">
        <f t="shared" si="10"/>
        <v>1</v>
      </c>
      <c r="Q56" s="33">
        <v>2.2925000000000004</v>
      </c>
      <c r="R56" s="34">
        <f t="shared" si="11"/>
        <v>3.2925000000000004</v>
      </c>
      <c r="S56" s="35">
        <f t="shared" si="12"/>
        <v>1.09375</v>
      </c>
      <c r="T56" s="36">
        <f t="shared" si="13"/>
        <v>2.1987500000000004</v>
      </c>
    </row>
    <row r="57" spans="1:23" ht="18.75">
      <c r="A57" s="14"/>
      <c r="B57" s="13">
        <v>191</v>
      </c>
      <c r="C57" s="13">
        <v>1037173857</v>
      </c>
      <c r="D57" s="222" t="s">
        <v>382</v>
      </c>
      <c r="E57" s="334"/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7"/>
        <v>0</v>
      </c>
      <c r="M57" s="16">
        <f t="shared" si="8"/>
        <v>0</v>
      </c>
      <c r="N57" s="16">
        <f t="shared" si="9"/>
        <v>0</v>
      </c>
      <c r="O57" s="16">
        <v>0</v>
      </c>
      <c r="P57" s="16">
        <f t="shared" si="10"/>
        <v>0</v>
      </c>
      <c r="Q57" s="33">
        <v>3.837499999999995</v>
      </c>
      <c r="R57" s="34">
        <f t="shared" si="11"/>
        <v>3.837499999999995</v>
      </c>
      <c r="S57" s="35">
        <f t="shared" si="12"/>
        <v>0</v>
      </c>
      <c r="T57" s="36">
        <f t="shared" si="13"/>
        <v>3.837499999999995</v>
      </c>
    </row>
    <row r="58" spans="1:23" ht="18.75">
      <c r="A58" s="14">
        <v>1</v>
      </c>
      <c r="B58" s="14">
        <v>10</v>
      </c>
      <c r="C58" s="13">
        <v>2108977014</v>
      </c>
      <c r="D58" s="222" t="s">
        <v>353</v>
      </c>
      <c r="E58" s="222" t="s">
        <v>49</v>
      </c>
      <c r="F58" s="16">
        <v>0</v>
      </c>
      <c r="G58" s="16">
        <v>1</v>
      </c>
      <c r="H58" s="374">
        <v>0</v>
      </c>
      <c r="I58" s="374">
        <v>0</v>
      </c>
      <c r="J58" s="374">
        <v>1</v>
      </c>
      <c r="K58" s="57" t="s">
        <v>187</v>
      </c>
      <c r="L58" s="18">
        <f t="shared" si="7"/>
        <v>0</v>
      </c>
      <c r="M58" s="16">
        <f t="shared" si="8"/>
        <v>1.2</v>
      </c>
      <c r="N58" s="16">
        <f t="shared" si="9"/>
        <v>0.4</v>
      </c>
      <c r="O58" s="16">
        <v>0</v>
      </c>
      <c r="P58" s="16">
        <f t="shared" si="10"/>
        <v>1.6</v>
      </c>
      <c r="Q58" s="33">
        <v>1.5437499999999962</v>
      </c>
      <c r="R58" s="34">
        <f t="shared" si="11"/>
        <v>3.1437499999999963</v>
      </c>
      <c r="S58" s="35">
        <f t="shared" si="12"/>
        <v>0</v>
      </c>
      <c r="T58" s="36">
        <f t="shared" si="13"/>
        <v>3.1437499999999963</v>
      </c>
      <c r="U58" s="64"/>
      <c r="V58" s="64"/>
      <c r="W58" s="64"/>
    </row>
    <row r="59" spans="1:23" ht="20.25">
      <c r="A59" s="14">
        <v>1</v>
      </c>
      <c r="B59" s="13">
        <v>229</v>
      </c>
      <c r="C59" s="13">
        <v>1598972736</v>
      </c>
      <c r="D59" s="222" t="s">
        <v>448</v>
      </c>
      <c r="E59" s="222"/>
      <c r="F59" s="16">
        <v>3</v>
      </c>
      <c r="G59" s="16">
        <v>1</v>
      </c>
      <c r="H59" s="374">
        <v>0</v>
      </c>
      <c r="I59" s="374">
        <v>0</v>
      </c>
      <c r="J59" s="374">
        <v>0</v>
      </c>
      <c r="K59" s="23" t="s">
        <v>335</v>
      </c>
      <c r="L59" s="18">
        <f t="shared" si="7"/>
        <v>3.5</v>
      </c>
      <c r="M59" s="16">
        <f t="shared" si="8"/>
        <v>1.2</v>
      </c>
      <c r="N59" s="16">
        <f t="shared" si="9"/>
        <v>0</v>
      </c>
      <c r="O59" s="16">
        <v>0</v>
      </c>
      <c r="P59" s="16">
        <f t="shared" si="10"/>
        <v>4.7</v>
      </c>
      <c r="Q59" s="33">
        <v>-1.6029104477611993</v>
      </c>
      <c r="R59" s="34">
        <f t="shared" si="11"/>
        <v>3.0970895522388009</v>
      </c>
      <c r="S59" s="35">
        <f t="shared" si="12"/>
        <v>1.09375</v>
      </c>
      <c r="T59" s="36">
        <f t="shared" si="13"/>
        <v>2.0033395522388009</v>
      </c>
    </row>
    <row r="60" spans="1:23" ht="18.75">
      <c r="A60" s="14">
        <v>1</v>
      </c>
      <c r="B60" s="13">
        <v>205</v>
      </c>
      <c r="C60" s="13">
        <v>141303545</v>
      </c>
      <c r="D60" s="222" t="s">
        <v>395</v>
      </c>
      <c r="E60" s="334"/>
      <c r="F60" s="16">
        <v>0</v>
      </c>
      <c r="G60" s="16">
        <v>0</v>
      </c>
      <c r="H60" s="374">
        <v>0</v>
      </c>
      <c r="I60" s="374">
        <v>1</v>
      </c>
      <c r="J60" s="374">
        <v>1</v>
      </c>
      <c r="K60" s="57" t="s">
        <v>187</v>
      </c>
      <c r="L60" s="18">
        <f t="shared" si="7"/>
        <v>0</v>
      </c>
      <c r="M60" s="16">
        <f t="shared" si="8"/>
        <v>0</v>
      </c>
      <c r="N60" s="16">
        <f t="shared" si="9"/>
        <v>0.8</v>
      </c>
      <c r="O60" s="16">
        <v>0</v>
      </c>
      <c r="P60" s="16">
        <f t="shared" si="10"/>
        <v>0.8</v>
      </c>
      <c r="Q60" s="33">
        <v>2.1312499999999961</v>
      </c>
      <c r="R60" s="34">
        <f t="shared" si="11"/>
        <v>2.9312499999999959</v>
      </c>
      <c r="S60" s="35">
        <f t="shared" si="12"/>
        <v>0</v>
      </c>
      <c r="T60" s="36">
        <f t="shared" si="13"/>
        <v>2.9312499999999959</v>
      </c>
    </row>
    <row r="61" spans="1:23" ht="20.25">
      <c r="A61" s="14">
        <v>1</v>
      </c>
      <c r="B61" s="13">
        <v>213</v>
      </c>
      <c r="C61" s="13">
        <v>311361673</v>
      </c>
      <c r="D61" s="222" t="s">
        <v>349</v>
      </c>
      <c r="E61" s="2"/>
      <c r="F61" s="16">
        <v>4</v>
      </c>
      <c r="G61" s="16">
        <v>1</v>
      </c>
      <c r="H61" s="374">
        <v>0</v>
      </c>
      <c r="I61" s="374">
        <v>1</v>
      </c>
      <c r="J61" s="374">
        <v>0</v>
      </c>
      <c r="K61" s="23" t="s">
        <v>335</v>
      </c>
      <c r="L61" s="18">
        <f t="shared" si="7"/>
        <v>5</v>
      </c>
      <c r="M61" s="16">
        <f t="shared" si="8"/>
        <v>1.2</v>
      </c>
      <c r="N61" s="16">
        <f t="shared" si="9"/>
        <v>0.4</v>
      </c>
      <c r="O61" s="16">
        <v>0</v>
      </c>
      <c r="P61" s="16">
        <f t="shared" si="10"/>
        <v>6.6000000000000005</v>
      </c>
      <c r="Q61" s="33">
        <v>-4.237500000000006</v>
      </c>
      <c r="R61" s="34">
        <f t="shared" si="11"/>
        <v>2.3624999999999945</v>
      </c>
      <c r="S61" s="35">
        <f t="shared" si="12"/>
        <v>1.09375</v>
      </c>
      <c r="T61" s="36">
        <f t="shared" si="13"/>
        <v>1.2687499999999945</v>
      </c>
    </row>
    <row r="62" spans="1:23" ht="18.75">
      <c r="A62" s="14">
        <v>1</v>
      </c>
      <c r="B62" s="14">
        <v>46</v>
      </c>
      <c r="C62" s="13">
        <v>2109182835</v>
      </c>
      <c r="D62" s="222" t="s">
        <v>357</v>
      </c>
      <c r="E62" s="222" t="s">
        <v>92</v>
      </c>
      <c r="F62" s="16">
        <v>4</v>
      </c>
      <c r="G62" s="16">
        <v>1</v>
      </c>
      <c r="H62" s="374">
        <v>0</v>
      </c>
      <c r="I62" s="374">
        <v>1</v>
      </c>
      <c r="J62" s="374">
        <v>0</v>
      </c>
      <c r="K62" s="23" t="s">
        <v>335</v>
      </c>
      <c r="L62" s="18">
        <f t="shared" si="7"/>
        <v>5</v>
      </c>
      <c r="M62" s="16">
        <f t="shared" si="8"/>
        <v>1.2</v>
      </c>
      <c r="N62" s="16">
        <f t="shared" si="9"/>
        <v>0.4</v>
      </c>
      <c r="O62" s="16">
        <v>0</v>
      </c>
      <c r="P62" s="16">
        <f t="shared" si="10"/>
        <v>6.6000000000000005</v>
      </c>
      <c r="Q62" s="33">
        <v>-4.3762500000000086</v>
      </c>
      <c r="R62" s="34">
        <f t="shared" si="11"/>
        <v>2.2237499999999919</v>
      </c>
      <c r="S62" s="35">
        <f t="shared" si="12"/>
        <v>1.09375</v>
      </c>
      <c r="T62" s="36">
        <f t="shared" si="13"/>
        <v>1.1299999999999919</v>
      </c>
      <c r="U62" s="64"/>
      <c r="V62" s="64"/>
      <c r="W62" s="64"/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7"/>
        <v>0</v>
      </c>
      <c r="M63" s="16">
        <f t="shared" si="8"/>
        <v>0</v>
      </c>
      <c r="N63" s="16">
        <f t="shared" si="9"/>
        <v>0</v>
      </c>
      <c r="O63" s="16">
        <v>0</v>
      </c>
      <c r="P63" s="16">
        <f t="shared" si="10"/>
        <v>0</v>
      </c>
      <c r="Q63" s="33">
        <v>3.5999999999999979</v>
      </c>
      <c r="R63" s="34">
        <f t="shared" si="11"/>
        <v>3.5999999999999979</v>
      </c>
      <c r="S63" s="35">
        <f t="shared" si="12"/>
        <v>0</v>
      </c>
      <c r="T63" s="36">
        <f t="shared" si="13"/>
        <v>3.5999999999999979</v>
      </c>
    </row>
    <row r="64" spans="1:23" ht="18.75">
      <c r="A64" s="14">
        <v>1</v>
      </c>
      <c r="B64" s="13">
        <v>196</v>
      </c>
      <c r="C64" s="13">
        <v>1065641844</v>
      </c>
      <c r="D64" s="222" t="s">
        <v>387</v>
      </c>
      <c r="E64" s="334"/>
      <c r="F64" s="16">
        <v>3</v>
      </c>
      <c r="G64" s="16">
        <v>1</v>
      </c>
      <c r="H64" s="374">
        <v>0</v>
      </c>
      <c r="I64" s="374">
        <v>0</v>
      </c>
      <c r="J64" s="374">
        <v>0</v>
      </c>
      <c r="K64" s="23" t="s">
        <v>335</v>
      </c>
      <c r="L64" s="18">
        <f t="shared" si="7"/>
        <v>3.5</v>
      </c>
      <c r="M64" s="16">
        <f t="shared" si="8"/>
        <v>1.2</v>
      </c>
      <c r="N64" s="16">
        <f t="shared" si="9"/>
        <v>0</v>
      </c>
      <c r="O64" s="16">
        <v>0</v>
      </c>
      <c r="P64" s="16">
        <f t="shared" si="10"/>
        <v>4.7</v>
      </c>
      <c r="Q64" s="33">
        <v>-2.4999999999999991</v>
      </c>
      <c r="R64" s="34">
        <f t="shared" si="11"/>
        <v>2.2000000000000011</v>
      </c>
      <c r="S64" s="35">
        <f t="shared" si="12"/>
        <v>1.09375</v>
      </c>
      <c r="T64" s="36">
        <f t="shared" si="13"/>
        <v>1.1062500000000011</v>
      </c>
    </row>
    <row r="65" spans="1:20" ht="18.75">
      <c r="A65" s="14"/>
      <c r="B65" s="13">
        <v>199</v>
      </c>
      <c r="C65" s="13">
        <v>1190213504</v>
      </c>
      <c r="D65" s="222" t="s">
        <v>400</v>
      </c>
      <c r="E65" s="334"/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7"/>
        <v>0</v>
      </c>
      <c r="M65" s="16">
        <f t="shared" si="8"/>
        <v>0</v>
      </c>
      <c r="N65" s="16">
        <f t="shared" si="9"/>
        <v>0</v>
      </c>
      <c r="O65" s="16">
        <v>0</v>
      </c>
      <c r="P65" s="16">
        <f t="shared" si="10"/>
        <v>0</v>
      </c>
      <c r="Q65" s="33">
        <v>4.8</v>
      </c>
      <c r="R65" s="34">
        <f t="shared" si="11"/>
        <v>4.8</v>
      </c>
      <c r="S65" s="35">
        <f t="shared" si="12"/>
        <v>0</v>
      </c>
      <c r="T65" s="36">
        <f t="shared" si="13"/>
        <v>4.8</v>
      </c>
    </row>
    <row r="66" spans="1:20" ht="18.75">
      <c r="A66" s="14">
        <v>1</v>
      </c>
      <c r="B66" s="13">
        <v>185</v>
      </c>
      <c r="C66" s="13">
        <v>30705222</v>
      </c>
      <c r="D66" s="222" t="s">
        <v>376</v>
      </c>
      <c r="E66" s="334"/>
      <c r="F66" s="16">
        <v>4</v>
      </c>
      <c r="G66" s="16">
        <v>1</v>
      </c>
      <c r="H66" s="374">
        <v>0</v>
      </c>
      <c r="I66" s="374">
        <v>1</v>
      </c>
      <c r="J66" s="374">
        <v>0</v>
      </c>
      <c r="K66" s="23" t="s">
        <v>335</v>
      </c>
      <c r="L66" s="18">
        <f t="shared" si="7"/>
        <v>5</v>
      </c>
      <c r="M66" s="16">
        <f t="shared" si="8"/>
        <v>1.2</v>
      </c>
      <c r="N66" s="16">
        <f t="shared" si="9"/>
        <v>0.4</v>
      </c>
      <c r="O66" s="16">
        <v>0</v>
      </c>
      <c r="P66" s="16">
        <f t="shared" si="10"/>
        <v>6.6000000000000005</v>
      </c>
      <c r="Q66" s="33">
        <v>-4.4062499999999991</v>
      </c>
      <c r="R66" s="34">
        <f t="shared" si="11"/>
        <v>2.1937500000000014</v>
      </c>
      <c r="S66" s="35">
        <f t="shared" si="12"/>
        <v>1.09375</v>
      </c>
      <c r="T66" s="36">
        <f t="shared" si="13"/>
        <v>1.1000000000000014</v>
      </c>
    </row>
    <row r="67" spans="1:20" ht="18.75">
      <c r="A67" s="14"/>
      <c r="B67" s="13">
        <v>201</v>
      </c>
      <c r="C67" s="13">
        <v>251334814</v>
      </c>
      <c r="D67" s="222" t="s">
        <v>391</v>
      </c>
      <c r="E67" s="334"/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7"/>
        <v>0</v>
      </c>
      <c r="M67" s="16">
        <f t="shared" si="8"/>
        <v>0</v>
      </c>
      <c r="N67" s="16">
        <f t="shared" si="9"/>
        <v>0</v>
      </c>
      <c r="O67" s="16">
        <v>0</v>
      </c>
      <c r="P67" s="16">
        <f t="shared" si="10"/>
        <v>0</v>
      </c>
      <c r="Q67" s="33">
        <v>5.5</v>
      </c>
      <c r="R67" s="34">
        <f t="shared" si="11"/>
        <v>5.5</v>
      </c>
      <c r="S67" s="35">
        <f t="shared" si="12"/>
        <v>0</v>
      </c>
      <c r="T67" s="36">
        <f t="shared" si="13"/>
        <v>5.5</v>
      </c>
    </row>
    <row r="68" spans="1:20" ht="18.75">
      <c r="A68" s="14">
        <v>1</v>
      </c>
      <c r="B68" s="13">
        <v>178</v>
      </c>
      <c r="C68" s="13">
        <v>1059185275</v>
      </c>
      <c r="D68" s="222" t="s">
        <v>372</v>
      </c>
      <c r="E68" s="334"/>
      <c r="F68" s="16">
        <v>4</v>
      </c>
      <c r="G68" s="16">
        <v>1</v>
      </c>
      <c r="H68" s="374">
        <v>0</v>
      </c>
      <c r="I68" s="374">
        <v>1</v>
      </c>
      <c r="J68" s="374">
        <v>1</v>
      </c>
      <c r="K68" s="23" t="s">
        <v>335</v>
      </c>
      <c r="L68" s="18">
        <f t="shared" si="7"/>
        <v>5</v>
      </c>
      <c r="M68" s="16">
        <f t="shared" si="8"/>
        <v>1.2</v>
      </c>
      <c r="N68" s="16">
        <f t="shared" si="9"/>
        <v>0.8</v>
      </c>
      <c r="O68" s="16">
        <v>0</v>
      </c>
      <c r="P68" s="16">
        <f t="shared" si="10"/>
        <v>7</v>
      </c>
      <c r="Q68" s="33">
        <v>-4.9062500000000053</v>
      </c>
      <c r="R68" s="34">
        <f t="shared" si="11"/>
        <v>2.0937499999999947</v>
      </c>
      <c r="S68" s="35">
        <f t="shared" si="12"/>
        <v>1.09375</v>
      </c>
      <c r="T68" s="36">
        <f t="shared" si="13"/>
        <v>0.99999999999999467</v>
      </c>
    </row>
    <row r="69" spans="1:20" ht="20.25">
      <c r="A69" s="14">
        <v>1</v>
      </c>
      <c r="B69" s="13">
        <v>214</v>
      </c>
      <c r="C69" s="13">
        <v>2130976604</v>
      </c>
      <c r="D69" s="222" t="s">
        <v>410</v>
      </c>
      <c r="E69" s="2"/>
      <c r="F69" s="16">
        <v>0</v>
      </c>
      <c r="G69" s="16">
        <v>0</v>
      </c>
      <c r="H69" s="374">
        <v>0</v>
      </c>
      <c r="I69" s="374">
        <v>0</v>
      </c>
      <c r="J69" s="374">
        <v>0</v>
      </c>
      <c r="K69" s="57" t="s">
        <v>187</v>
      </c>
      <c r="L69" s="18">
        <f t="shared" ref="L69:L104" si="14">F69+IF(F69&gt;2,(F69-2)*0.5,0)</f>
        <v>0</v>
      </c>
      <c r="M69" s="16">
        <f t="shared" ref="M69:M82" si="15">G69*$Y$14</f>
        <v>0</v>
      </c>
      <c r="N69" s="16">
        <f t="shared" ref="N69:N104" si="16">SUM(H69:J69)*$Y$18</f>
        <v>0</v>
      </c>
      <c r="O69" s="16">
        <v>0</v>
      </c>
      <c r="P69" s="16">
        <f t="shared" ref="P69:P100" si="17">SUM(M69+L69+O69+N69)</f>
        <v>0</v>
      </c>
      <c r="Q69" s="33">
        <v>2.0749999999999886</v>
      </c>
      <c r="R69" s="34">
        <f t="shared" ref="R69:R100" si="18">P69+Q69</f>
        <v>2.0749999999999886</v>
      </c>
      <c r="S69" s="35">
        <f t="shared" ref="S69:S104" si="19">VLOOKUP(K69,$X$3:$Y$10,2,FALSE)</f>
        <v>0</v>
      </c>
      <c r="T69" s="36">
        <f t="shared" ref="T69:T100" si="20">R69-S69</f>
        <v>2.0749999999999886</v>
      </c>
    </row>
    <row r="70" spans="1:20" ht="18.75">
      <c r="A70" s="14"/>
      <c r="B70" s="13">
        <v>204</v>
      </c>
      <c r="C70" s="13">
        <v>1449474852</v>
      </c>
      <c r="D70" s="222" t="s">
        <v>394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4"/>
        <v>0</v>
      </c>
      <c r="M70" s="16">
        <f t="shared" si="15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1</v>
      </c>
      <c r="R70" s="34">
        <f t="shared" si="18"/>
        <v>1</v>
      </c>
      <c r="S70" s="35">
        <f t="shared" si="19"/>
        <v>0</v>
      </c>
      <c r="T70" s="36">
        <f t="shared" si="20"/>
        <v>1</v>
      </c>
    </row>
    <row r="71" spans="1:20" ht="18.75">
      <c r="A71" s="14">
        <v>1</v>
      </c>
      <c r="B71" s="13">
        <v>195</v>
      </c>
      <c r="C71" s="13">
        <v>1634663314</v>
      </c>
      <c r="D71" s="222" t="s">
        <v>386</v>
      </c>
      <c r="E71" s="334"/>
      <c r="F71" s="16">
        <v>3</v>
      </c>
      <c r="G71" s="16">
        <v>1</v>
      </c>
      <c r="H71" s="374">
        <v>0</v>
      </c>
      <c r="I71" s="374">
        <v>0</v>
      </c>
      <c r="J71" s="374">
        <v>0</v>
      </c>
      <c r="K71" s="23" t="s">
        <v>335</v>
      </c>
      <c r="L71" s="18">
        <f t="shared" si="14"/>
        <v>3.5</v>
      </c>
      <c r="M71" s="16">
        <f t="shared" si="15"/>
        <v>1.2</v>
      </c>
      <c r="N71" s="16">
        <f t="shared" si="16"/>
        <v>0</v>
      </c>
      <c r="O71" s="16">
        <v>0</v>
      </c>
      <c r="P71" s="16">
        <f t="shared" si="17"/>
        <v>4.7</v>
      </c>
      <c r="Q71" s="33">
        <v>-2.6880000000000024</v>
      </c>
      <c r="R71" s="34">
        <f t="shared" si="18"/>
        <v>2.0119999999999978</v>
      </c>
      <c r="S71" s="35">
        <f t="shared" si="19"/>
        <v>1.09375</v>
      </c>
      <c r="T71" s="36">
        <f t="shared" si="20"/>
        <v>0.91824999999999779</v>
      </c>
    </row>
    <row r="72" spans="1:20" ht="18.75">
      <c r="A72" s="14"/>
      <c r="B72" s="13">
        <v>206</v>
      </c>
      <c r="C72" s="13">
        <v>1835375380</v>
      </c>
      <c r="D72" s="222" t="s">
        <v>396</v>
      </c>
      <c r="E72" s="334"/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4"/>
        <v>0</v>
      </c>
      <c r="M72" s="16">
        <f t="shared" si="15"/>
        <v>0</v>
      </c>
      <c r="N72" s="16">
        <f t="shared" si="16"/>
        <v>0</v>
      </c>
      <c r="O72" s="16">
        <v>0</v>
      </c>
      <c r="P72" s="16">
        <f t="shared" si="17"/>
        <v>0</v>
      </c>
      <c r="Q72" s="33">
        <v>6.6749999999999998</v>
      </c>
      <c r="R72" s="34">
        <f t="shared" si="18"/>
        <v>6.6749999999999998</v>
      </c>
      <c r="S72" s="35">
        <f t="shared" si="19"/>
        <v>0</v>
      </c>
      <c r="T72" s="36">
        <f t="shared" si="20"/>
        <v>6.6749999999999998</v>
      </c>
    </row>
    <row r="73" spans="1:20" ht="18.75">
      <c r="A73" s="14">
        <v>1</v>
      </c>
      <c r="B73" s="13">
        <v>184</v>
      </c>
      <c r="C73" s="13">
        <v>1814130074</v>
      </c>
      <c r="D73" s="222" t="s">
        <v>375</v>
      </c>
      <c r="E73" s="334"/>
      <c r="F73" s="16">
        <v>4</v>
      </c>
      <c r="G73" s="16">
        <v>1</v>
      </c>
      <c r="H73" s="374">
        <v>0</v>
      </c>
      <c r="I73" s="374">
        <v>0</v>
      </c>
      <c r="J73" s="374">
        <v>0</v>
      </c>
      <c r="K73" s="23" t="s">
        <v>335</v>
      </c>
      <c r="L73" s="18">
        <f t="shared" si="14"/>
        <v>5</v>
      </c>
      <c r="M73" s="16">
        <f t="shared" si="15"/>
        <v>1.2</v>
      </c>
      <c r="N73" s="16">
        <f t="shared" si="16"/>
        <v>0</v>
      </c>
      <c r="O73" s="16">
        <v>0</v>
      </c>
      <c r="P73" s="16">
        <f t="shared" si="17"/>
        <v>6.2</v>
      </c>
      <c r="Q73" s="33">
        <v>-4.193749999999997</v>
      </c>
      <c r="R73" s="34">
        <f t="shared" si="18"/>
        <v>2.0062500000000032</v>
      </c>
      <c r="S73" s="35">
        <f t="shared" si="19"/>
        <v>1.09375</v>
      </c>
      <c r="T73" s="36">
        <f t="shared" si="20"/>
        <v>0.9125000000000032</v>
      </c>
    </row>
    <row r="74" spans="1:20" ht="18.75">
      <c r="A74" s="14">
        <v>1</v>
      </c>
      <c r="B74" s="13">
        <v>183</v>
      </c>
      <c r="C74" s="13">
        <v>1250030371</v>
      </c>
      <c r="D74" s="222" t="s">
        <v>460</v>
      </c>
      <c r="E74" s="222" t="s">
        <v>411</v>
      </c>
      <c r="F74" s="16">
        <v>4</v>
      </c>
      <c r="G74" s="16">
        <v>1</v>
      </c>
      <c r="H74" s="374">
        <v>0</v>
      </c>
      <c r="I74" s="374">
        <v>0</v>
      </c>
      <c r="J74" s="374">
        <v>0</v>
      </c>
      <c r="K74" s="23" t="s">
        <v>335</v>
      </c>
      <c r="L74" s="18">
        <f t="shared" si="14"/>
        <v>5</v>
      </c>
      <c r="M74" s="16">
        <f t="shared" si="15"/>
        <v>1.2</v>
      </c>
      <c r="N74" s="16">
        <f t="shared" si="16"/>
        <v>0</v>
      </c>
      <c r="O74" s="16">
        <v>0</v>
      </c>
      <c r="P74" s="16">
        <f t="shared" si="17"/>
        <v>6.2</v>
      </c>
      <c r="Q74" s="33">
        <v>-4.2187499999999973</v>
      </c>
      <c r="R74" s="34">
        <f t="shared" si="18"/>
        <v>1.9812500000000028</v>
      </c>
      <c r="S74" s="35">
        <f t="shared" si="19"/>
        <v>1.09375</v>
      </c>
      <c r="T74" s="36">
        <f t="shared" si="20"/>
        <v>0.88750000000000284</v>
      </c>
    </row>
    <row r="75" spans="1:20" ht="18.75">
      <c r="A75" s="14">
        <v>1</v>
      </c>
      <c r="B75" s="13">
        <v>182</v>
      </c>
      <c r="C75" s="13">
        <v>828260319</v>
      </c>
      <c r="D75" s="222" t="s">
        <v>422</v>
      </c>
      <c r="E75" s="222" t="s">
        <v>413</v>
      </c>
      <c r="F75" s="16">
        <v>4</v>
      </c>
      <c r="G75" s="16">
        <v>1</v>
      </c>
      <c r="H75" s="374">
        <v>0</v>
      </c>
      <c r="I75" s="374">
        <v>0</v>
      </c>
      <c r="J75" s="374">
        <v>1</v>
      </c>
      <c r="K75" s="23" t="s">
        <v>335</v>
      </c>
      <c r="L75" s="18">
        <f t="shared" si="14"/>
        <v>5</v>
      </c>
      <c r="M75" s="16">
        <f t="shared" si="15"/>
        <v>1.2</v>
      </c>
      <c r="N75" s="16">
        <f t="shared" si="16"/>
        <v>0.4</v>
      </c>
      <c r="O75" s="16">
        <v>0</v>
      </c>
      <c r="P75" s="16">
        <f t="shared" si="17"/>
        <v>6.6000000000000005</v>
      </c>
      <c r="Q75" s="33">
        <v>-4.6245000000000012</v>
      </c>
      <c r="R75" s="34">
        <f t="shared" si="18"/>
        <v>1.9754999999999994</v>
      </c>
      <c r="S75" s="35">
        <f t="shared" si="19"/>
        <v>1.09375</v>
      </c>
      <c r="T75" s="36">
        <f t="shared" si="20"/>
        <v>0.88174999999999937</v>
      </c>
    </row>
    <row r="76" spans="1:20" ht="18.75">
      <c r="A76" s="14">
        <v>1</v>
      </c>
      <c r="B76" s="13">
        <v>174</v>
      </c>
      <c r="C76" s="13">
        <v>775720958</v>
      </c>
      <c r="D76" s="222" t="s">
        <v>397</v>
      </c>
      <c r="E76" s="222" t="s">
        <v>327</v>
      </c>
      <c r="F76" s="16">
        <v>4</v>
      </c>
      <c r="G76" s="16">
        <v>1</v>
      </c>
      <c r="H76" s="374">
        <v>0</v>
      </c>
      <c r="I76" s="374">
        <v>0</v>
      </c>
      <c r="J76" s="374">
        <v>0</v>
      </c>
      <c r="K76" s="23" t="s">
        <v>335</v>
      </c>
      <c r="L76" s="18">
        <f t="shared" si="14"/>
        <v>5</v>
      </c>
      <c r="M76" s="16">
        <f t="shared" si="15"/>
        <v>1.2</v>
      </c>
      <c r="N76" s="16">
        <f t="shared" si="16"/>
        <v>0</v>
      </c>
      <c r="O76" s="16">
        <v>0</v>
      </c>
      <c r="P76" s="16">
        <f t="shared" si="17"/>
        <v>6.2</v>
      </c>
      <c r="Q76" s="33">
        <v>-4.2875000000000085</v>
      </c>
      <c r="R76" s="34">
        <f t="shared" si="18"/>
        <v>1.9124999999999917</v>
      </c>
      <c r="S76" s="35">
        <f t="shared" si="19"/>
        <v>1.09375</v>
      </c>
      <c r="T76" s="36">
        <f t="shared" si="20"/>
        <v>0.81874999999999165</v>
      </c>
    </row>
    <row r="77" spans="1:20" ht="18.75">
      <c r="A77" s="14"/>
      <c r="B77" s="13">
        <v>211</v>
      </c>
      <c r="C77" s="13">
        <v>1030769255</v>
      </c>
      <c r="D77" s="222" t="s">
        <v>404</v>
      </c>
      <c r="E77" s="334"/>
      <c r="F77" s="16">
        <v>0</v>
      </c>
      <c r="G77" s="16">
        <v>0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14"/>
        <v>0</v>
      </c>
      <c r="M77" s="16">
        <f t="shared" si="15"/>
        <v>0</v>
      </c>
      <c r="N77" s="16">
        <f t="shared" si="16"/>
        <v>0</v>
      </c>
      <c r="O77" s="16">
        <v>0</v>
      </c>
      <c r="P77" s="16">
        <f t="shared" si="17"/>
        <v>0</v>
      </c>
      <c r="Q77" s="33">
        <v>8.4625000000000021</v>
      </c>
      <c r="R77" s="34">
        <f t="shared" si="18"/>
        <v>8.4625000000000021</v>
      </c>
      <c r="S77" s="35">
        <f t="shared" si="19"/>
        <v>0</v>
      </c>
      <c r="T77" s="36">
        <f t="shared" si="20"/>
        <v>8.4625000000000021</v>
      </c>
    </row>
    <row r="78" spans="1:20" ht="18.75">
      <c r="A78" s="14">
        <v>1</v>
      </c>
      <c r="B78" s="13">
        <v>208</v>
      </c>
      <c r="C78" s="13">
        <v>92129464</v>
      </c>
      <c r="D78" s="222" t="s">
        <v>401</v>
      </c>
      <c r="E78" s="334"/>
      <c r="F78" s="16">
        <v>1</v>
      </c>
      <c r="G78" s="16">
        <v>1</v>
      </c>
      <c r="H78" s="374">
        <v>0</v>
      </c>
      <c r="I78" s="374">
        <v>0</v>
      </c>
      <c r="J78" s="374">
        <v>0</v>
      </c>
      <c r="K78" s="23" t="s">
        <v>335</v>
      </c>
      <c r="L78" s="18">
        <f t="shared" si="14"/>
        <v>1</v>
      </c>
      <c r="M78" s="16">
        <f t="shared" si="15"/>
        <v>1.2</v>
      </c>
      <c r="N78" s="16">
        <f t="shared" si="16"/>
        <v>0</v>
      </c>
      <c r="O78" s="16">
        <v>0</v>
      </c>
      <c r="P78" s="16">
        <f t="shared" si="17"/>
        <v>2.2000000000000002</v>
      </c>
      <c r="Q78" s="33">
        <v>-0.31249999999999822</v>
      </c>
      <c r="R78" s="34">
        <f t="shared" si="18"/>
        <v>1.887500000000002</v>
      </c>
      <c r="S78" s="35">
        <f t="shared" si="19"/>
        <v>1.09375</v>
      </c>
      <c r="T78" s="36">
        <f t="shared" si="20"/>
        <v>0.79375000000000195</v>
      </c>
    </row>
    <row r="79" spans="1:20" ht="18.75">
      <c r="A79" s="14">
        <v>1</v>
      </c>
      <c r="B79" s="13">
        <v>224</v>
      </c>
      <c r="C79" s="13">
        <v>862562360</v>
      </c>
      <c r="D79" s="222" t="s">
        <v>443</v>
      </c>
      <c r="E79" s="222"/>
      <c r="F79" s="16">
        <v>4</v>
      </c>
      <c r="G79" s="16">
        <v>1</v>
      </c>
      <c r="H79" s="374">
        <v>0</v>
      </c>
      <c r="I79" s="374">
        <v>0</v>
      </c>
      <c r="J79" s="374">
        <v>0</v>
      </c>
      <c r="K79" s="23" t="s">
        <v>335</v>
      </c>
      <c r="L79" s="18">
        <f t="shared" si="14"/>
        <v>5</v>
      </c>
      <c r="M79" s="16">
        <f t="shared" si="15"/>
        <v>1.2</v>
      </c>
      <c r="N79" s="16">
        <f t="shared" si="16"/>
        <v>0</v>
      </c>
      <c r="O79" s="16">
        <v>0</v>
      </c>
      <c r="P79" s="16">
        <f t="shared" si="17"/>
        <v>6.2</v>
      </c>
      <c r="Q79" s="33">
        <v>-4.4333955223880581</v>
      </c>
      <c r="R79" s="34">
        <f t="shared" si="18"/>
        <v>1.7666044776119421</v>
      </c>
      <c r="S79" s="35">
        <f t="shared" si="19"/>
        <v>1.09375</v>
      </c>
      <c r="T79" s="36">
        <f t="shared" si="20"/>
        <v>0.67285447761194206</v>
      </c>
    </row>
    <row r="80" spans="1:20" ht="18.75">
      <c r="A80" s="14">
        <v>1</v>
      </c>
      <c r="B80" s="13">
        <v>233</v>
      </c>
      <c r="C80" s="13">
        <v>1963965829</v>
      </c>
      <c r="D80" s="222" t="s">
        <v>452</v>
      </c>
      <c r="F80" s="16">
        <v>4</v>
      </c>
      <c r="G80" s="16">
        <v>1</v>
      </c>
      <c r="H80" s="374">
        <v>0</v>
      </c>
      <c r="I80" s="374">
        <v>0</v>
      </c>
      <c r="J80" s="374">
        <v>0</v>
      </c>
      <c r="K80" s="23" t="s">
        <v>335</v>
      </c>
      <c r="L80" s="18">
        <f t="shared" si="14"/>
        <v>5</v>
      </c>
      <c r="M80" s="16">
        <f t="shared" si="15"/>
        <v>1.2</v>
      </c>
      <c r="N80" s="16">
        <f t="shared" si="16"/>
        <v>0</v>
      </c>
      <c r="O80" s="16">
        <v>0</v>
      </c>
      <c r="P80" s="16">
        <f t="shared" si="17"/>
        <v>6.2</v>
      </c>
      <c r="Q80" s="33">
        <v>-4.4812499999999984</v>
      </c>
      <c r="R80" s="34">
        <f t="shared" si="18"/>
        <v>1.7187500000000018</v>
      </c>
      <c r="S80" s="35">
        <f t="shared" si="19"/>
        <v>1.09375</v>
      </c>
      <c r="T80" s="36">
        <f t="shared" si="20"/>
        <v>0.62500000000000178</v>
      </c>
    </row>
    <row r="81" spans="1:23" ht="18.75">
      <c r="A81" s="14">
        <v>1</v>
      </c>
      <c r="B81" s="13">
        <v>200</v>
      </c>
      <c r="C81" s="13">
        <v>967589156</v>
      </c>
      <c r="D81" s="222" t="s">
        <v>390</v>
      </c>
      <c r="E81" s="334"/>
      <c r="F81" s="16">
        <v>4</v>
      </c>
      <c r="G81" s="16">
        <v>1</v>
      </c>
      <c r="H81" s="374">
        <v>0</v>
      </c>
      <c r="I81" s="374">
        <v>0</v>
      </c>
      <c r="J81" s="374">
        <v>0</v>
      </c>
      <c r="K81" s="23" t="s">
        <v>335</v>
      </c>
      <c r="L81" s="18">
        <f t="shared" si="14"/>
        <v>5</v>
      </c>
      <c r="M81" s="16">
        <f t="shared" si="15"/>
        <v>1.2</v>
      </c>
      <c r="N81" s="16">
        <f t="shared" si="16"/>
        <v>0</v>
      </c>
      <c r="O81" s="16">
        <v>0</v>
      </c>
      <c r="P81" s="16">
        <f t="shared" si="17"/>
        <v>6.2</v>
      </c>
      <c r="Q81" s="33">
        <v>-4.706249999999998</v>
      </c>
      <c r="R81" s="34">
        <f t="shared" si="18"/>
        <v>1.4937500000000021</v>
      </c>
      <c r="S81" s="35">
        <f t="shared" si="19"/>
        <v>1.09375</v>
      </c>
      <c r="T81" s="36">
        <f t="shared" si="20"/>
        <v>0.40000000000000213</v>
      </c>
    </row>
    <row r="82" spans="1:23" ht="18.75">
      <c r="A82" s="14">
        <v>1</v>
      </c>
      <c r="B82" s="13">
        <v>207</v>
      </c>
      <c r="C82" s="13">
        <v>721273803</v>
      </c>
      <c r="D82" s="226" t="s">
        <v>399</v>
      </c>
      <c r="E82" s="334"/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14"/>
        <v>0</v>
      </c>
      <c r="M82" s="16">
        <f t="shared" si="15"/>
        <v>0</v>
      </c>
      <c r="N82" s="16">
        <f t="shared" si="16"/>
        <v>0</v>
      </c>
      <c r="O82" s="16">
        <v>0</v>
      </c>
      <c r="P82" s="16">
        <f t="shared" si="17"/>
        <v>0</v>
      </c>
      <c r="Q82" s="33">
        <v>1.425</v>
      </c>
      <c r="R82" s="34">
        <f t="shared" si="18"/>
        <v>1.425</v>
      </c>
      <c r="S82" s="35">
        <f t="shared" si="19"/>
        <v>0</v>
      </c>
      <c r="T82" s="36">
        <f t="shared" si="20"/>
        <v>1.425</v>
      </c>
    </row>
    <row r="83" spans="1:23" ht="20.25">
      <c r="A83" s="14">
        <v>1</v>
      </c>
      <c r="B83" s="14">
        <v>49</v>
      </c>
      <c r="C83" s="13">
        <v>311361673</v>
      </c>
      <c r="D83" s="223" t="s">
        <v>442</v>
      </c>
      <c r="E83" s="336" t="s">
        <v>95</v>
      </c>
      <c r="F83" s="16">
        <v>4</v>
      </c>
      <c r="G83" s="16">
        <v>1</v>
      </c>
      <c r="H83" s="374">
        <v>0</v>
      </c>
      <c r="I83" s="374">
        <v>0</v>
      </c>
      <c r="J83" s="374">
        <v>0</v>
      </c>
      <c r="K83" s="23" t="s">
        <v>335</v>
      </c>
      <c r="L83" s="18">
        <f t="shared" si="14"/>
        <v>5</v>
      </c>
      <c r="M83" s="16">
        <f>IF(G83&gt;0,1,0)*$Y$14</f>
        <v>1.2</v>
      </c>
      <c r="N83" s="16">
        <f t="shared" si="16"/>
        <v>0</v>
      </c>
      <c r="O83" s="16">
        <v>0</v>
      </c>
      <c r="P83" s="16">
        <f t="shared" si="17"/>
        <v>6.2</v>
      </c>
      <c r="Q83" s="33">
        <v>-4.9749999999999988</v>
      </c>
      <c r="R83" s="34">
        <f t="shared" si="18"/>
        <v>1.2250000000000014</v>
      </c>
      <c r="S83" s="35">
        <f t="shared" si="19"/>
        <v>1.09375</v>
      </c>
      <c r="T83" s="36">
        <f t="shared" si="20"/>
        <v>0.13125000000000142</v>
      </c>
      <c r="U83" s="64"/>
      <c r="V83" s="64"/>
      <c r="W83" s="64"/>
    </row>
    <row r="84" spans="1:23" ht="18.75">
      <c r="A84" s="14">
        <v>1</v>
      </c>
      <c r="B84" s="13">
        <v>110</v>
      </c>
      <c r="C84" s="13">
        <v>1968703358</v>
      </c>
      <c r="D84" s="222" t="s">
        <v>361</v>
      </c>
      <c r="E84" s="222" t="s">
        <v>239</v>
      </c>
      <c r="F84" s="16">
        <v>0</v>
      </c>
      <c r="G84" s="16">
        <v>0</v>
      </c>
      <c r="H84" s="374">
        <v>0</v>
      </c>
      <c r="I84" s="374">
        <v>0</v>
      </c>
      <c r="J84" s="374">
        <v>1</v>
      </c>
      <c r="K84" s="57" t="s">
        <v>187</v>
      </c>
      <c r="L84" s="18">
        <f t="shared" si="14"/>
        <v>0</v>
      </c>
      <c r="M84" s="16">
        <f t="shared" ref="M84:M104" si="21">G84*$Y$14</f>
        <v>0</v>
      </c>
      <c r="N84" s="16">
        <f t="shared" si="16"/>
        <v>0.4</v>
      </c>
      <c r="O84" s="16">
        <v>0</v>
      </c>
      <c r="P84" s="16">
        <f t="shared" si="17"/>
        <v>0.4</v>
      </c>
      <c r="Q84" s="33">
        <v>0.4624999999999968</v>
      </c>
      <c r="R84" s="34">
        <f t="shared" si="18"/>
        <v>0.86249999999999682</v>
      </c>
      <c r="S84" s="35">
        <f t="shared" si="19"/>
        <v>0</v>
      </c>
      <c r="T84" s="36">
        <f t="shared" si="20"/>
        <v>0.86249999999999682</v>
      </c>
      <c r="U84" s="64"/>
      <c r="V84" s="64"/>
      <c r="W84" s="87"/>
    </row>
    <row r="85" spans="1:23" ht="18.75">
      <c r="A85" s="14">
        <v>1</v>
      </c>
      <c r="B85" s="13">
        <v>128</v>
      </c>
      <c r="C85" s="13">
        <v>1214614935</v>
      </c>
      <c r="D85" s="222" t="s">
        <v>365</v>
      </c>
      <c r="E85" s="336" t="s">
        <v>257</v>
      </c>
      <c r="F85" s="16">
        <v>4</v>
      </c>
      <c r="G85" s="16">
        <v>1</v>
      </c>
      <c r="H85" s="374">
        <v>0</v>
      </c>
      <c r="I85" s="374">
        <v>1</v>
      </c>
      <c r="J85" s="374">
        <v>1</v>
      </c>
      <c r="K85" s="23" t="s">
        <v>335</v>
      </c>
      <c r="L85" s="18">
        <f t="shared" si="14"/>
        <v>5</v>
      </c>
      <c r="M85" s="16">
        <f t="shared" si="21"/>
        <v>1.2</v>
      </c>
      <c r="N85" s="16">
        <f t="shared" si="16"/>
        <v>0.8</v>
      </c>
      <c r="O85" s="16">
        <v>0</v>
      </c>
      <c r="P85" s="16">
        <f t="shared" si="17"/>
        <v>7</v>
      </c>
      <c r="Q85" s="33">
        <v>-6.1817500000000063</v>
      </c>
      <c r="R85" s="34">
        <f t="shared" si="18"/>
        <v>0.8182499999999937</v>
      </c>
      <c r="S85" s="35">
        <f t="shared" si="19"/>
        <v>1.09375</v>
      </c>
      <c r="T85" s="36">
        <f t="shared" si="20"/>
        <v>-0.2755000000000063</v>
      </c>
      <c r="U85" s="64"/>
      <c r="V85" s="64"/>
      <c r="W85" s="67"/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2</v>
      </c>
      <c r="G86" s="16">
        <v>1</v>
      </c>
      <c r="H86" s="374">
        <v>0</v>
      </c>
      <c r="I86" s="374">
        <v>0</v>
      </c>
      <c r="J86" s="374">
        <v>0</v>
      </c>
      <c r="K86" s="23" t="s">
        <v>335</v>
      </c>
      <c r="L86" s="18">
        <f t="shared" si="14"/>
        <v>2</v>
      </c>
      <c r="M86" s="16">
        <f t="shared" si="21"/>
        <v>1.2</v>
      </c>
      <c r="N86" s="16">
        <f t="shared" si="16"/>
        <v>0</v>
      </c>
      <c r="O86" s="16">
        <v>0</v>
      </c>
      <c r="P86" s="16">
        <f t="shared" si="17"/>
        <v>3.2</v>
      </c>
      <c r="Q86" s="33">
        <v>-2.5625000000000044</v>
      </c>
      <c r="R86" s="34">
        <f t="shared" si="18"/>
        <v>0.63749999999999574</v>
      </c>
      <c r="S86" s="35">
        <f t="shared" si="19"/>
        <v>1.09375</v>
      </c>
      <c r="T86" s="36">
        <f t="shared" si="20"/>
        <v>-0.45625000000000426</v>
      </c>
    </row>
    <row r="87" spans="1:23" ht="18.75">
      <c r="A87" s="14">
        <v>1</v>
      </c>
      <c r="B87" s="13">
        <v>232</v>
      </c>
      <c r="C87" s="13">
        <v>1088909927</v>
      </c>
      <c r="D87" s="222" t="s">
        <v>451</v>
      </c>
      <c r="F87" s="16">
        <v>3</v>
      </c>
      <c r="G87" s="16">
        <v>0</v>
      </c>
      <c r="H87" s="374">
        <v>0</v>
      </c>
      <c r="I87" s="374">
        <v>0</v>
      </c>
      <c r="J87" s="374">
        <v>0</v>
      </c>
      <c r="K87" s="23" t="s">
        <v>335</v>
      </c>
      <c r="L87" s="18">
        <f t="shared" si="14"/>
        <v>3.5</v>
      </c>
      <c r="M87" s="16">
        <f t="shared" si="21"/>
        <v>0</v>
      </c>
      <c r="N87" s="16">
        <f t="shared" si="16"/>
        <v>0</v>
      </c>
      <c r="O87" s="16">
        <v>0</v>
      </c>
      <c r="P87" s="16">
        <f t="shared" si="17"/>
        <v>3.5</v>
      </c>
      <c r="Q87" s="33">
        <v>-2.9187499999999993</v>
      </c>
      <c r="R87" s="34">
        <f t="shared" si="18"/>
        <v>0.58125000000000071</v>
      </c>
      <c r="S87" s="35">
        <f t="shared" si="19"/>
        <v>1.09375</v>
      </c>
      <c r="T87" s="36">
        <f t="shared" si="20"/>
        <v>-0.51249999999999929</v>
      </c>
    </row>
    <row r="88" spans="1:23" ht="18.75">
      <c r="A88" s="14">
        <v>1</v>
      </c>
      <c r="B88" s="13">
        <v>187</v>
      </c>
      <c r="C88" s="13">
        <v>1241038267</v>
      </c>
      <c r="D88" s="222" t="s">
        <v>378</v>
      </c>
      <c r="E88" s="334"/>
      <c r="F88" s="16">
        <v>3</v>
      </c>
      <c r="G88" s="16">
        <v>1</v>
      </c>
      <c r="H88" s="374">
        <v>0</v>
      </c>
      <c r="I88" s="374">
        <v>0</v>
      </c>
      <c r="J88" s="374">
        <v>0</v>
      </c>
      <c r="K88" s="23" t="s">
        <v>335</v>
      </c>
      <c r="L88" s="18">
        <f t="shared" si="14"/>
        <v>3.5</v>
      </c>
      <c r="M88" s="16">
        <f t="shared" si="21"/>
        <v>1.2</v>
      </c>
      <c r="N88" s="16">
        <f t="shared" si="16"/>
        <v>0</v>
      </c>
      <c r="O88" s="16">
        <v>0</v>
      </c>
      <c r="P88" s="16">
        <f t="shared" si="17"/>
        <v>4.7</v>
      </c>
      <c r="Q88" s="33">
        <v>-4.1812500000000057</v>
      </c>
      <c r="R88" s="34">
        <f t="shared" si="18"/>
        <v>0.51874999999999449</v>
      </c>
      <c r="S88" s="35">
        <f t="shared" si="19"/>
        <v>1.09375</v>
      </c>
      <c r="T88" s="36">
        <f t="shared" si="20"/>
        <v>-0.57500000000000551</v>
      </c>
    </row>
    <row r="89" spans="1:23" ht="18.75">
      <c r="A89" s="14">
        <v>1</v>
      </c>
      <c r="B89" s="14">
        <v>1</v>
      </c>
      <c r="C89" s="13">
        <v>1782151946</v>
      </c>
      <c r="D89" s="222" t="s">
        <v>351</v>
      </c>
      <c r="E89" s="222" t="s">
        <v>26</v>
      </c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14"/>
        <v>0</v>
      </c>
      <c r="M89" s="16">
        <f t="shared" si="21"/>
        <v>0</v>
      </c>
      <c r="N89" s="16">
        <f t="shared" si="16"/>
        <v>0</v>
      </c>
      <c r="O89" s="16">
        <v>0</v>
      </c>
      <c r="P89" s="16">
        <f t="shared" si="17"/>
        <v>0</v>
      </c>
      <c r="Q89" s="33">
        <v>0.125</v>
      </c>
      <c r="R89" s="34">
        <f t="shared" si="18"/>
        <v>0.125</v>
      </c>
      <c r="S89" s="35">
        <f t="shared" si="19"/>
        <v>0</v>
      </c>
      <c r="T89" s="36">
        <f t="shared" si="20"/>
        <v>0.125</v>
      </c>
      <c r="U89" s="64"/>
      <c r="V89" s="64"/>
      <c r="W89" s="64"/>
    </row>
    <row r="90" spans="1:23" ht="18.75">
      <c r="A90" s="14">
        <v>1</v>
      </c>
      <c r="B90" s="14">
        <v>26</v>
      </c>
      <c r="C90" s="13">
        <v>1754932067</v>
      </c>
      <c r="D90" s="222" t="s">
        <v>354</v>
      </c>
      <c r="E90" s="222" t="s">
        <v>72</v>
      </c>
      <c r="F90" s="16">
        <v>2</v>
      </c>
      <c r="G90" s="16">
        <v>1</v>
      </c>
      <c r="H90" s="374">
        <v>0</v>
      </c>
      <c r="I90" s="374">
        <v>1</v>
      </c>
      <c r="J90" s="374">
        <v>1</v>
      </c>
      <c r="K90" s="23" t="s">
        <v>335</v>
      </c>
      <c r="L90" s="18">
        <f t="shared" si="14"/>
        <v>2</v>
      </c>
      <c r="M90" s="16">
        <f t="shared" si="21"/>
        <v>1.2</v>
      </c>
      <c r="N90" s="16">
        <f t="shared" si="16"/>
        <v>0.8</v>
      </c>
      <c r="O90" s="16">
        <v>0</v>
      </c>
      <c r="P90" s="16">
        <f t="shared" si="17"/>
        <v>4</v>
      </c>
      <c r="Q90" s="33">
        <v>-3.8750000000000009</v>
      </c>
      <c r="R90" s="34">
        <f t="shared" si="18"/>
        <v>0.12499999999999911</v>
      </c>
      <c r="S90" s="35">
        <f t="shared" si="19"/>
        <v>1.09375</v>
      </c>
      <c r="T90" s="36">
        <f t="shared" si="20"/>
        <v>-0.96875000000000089</v>
      </c>
      <c r="U90" s="64"/>
      <c r="V90" s="64"/>
      <c r="W90" s="64"/>
    </row>
    <row r="91" spans="1:23" ht="18.75">
      <c r="A91" s="14">
        <v>1</v>
      </c>
      <c r="B91" s="13">
        <v>218</v>
      </c>
      <c r="C91" s="13">
        <v>1804880865</v>
      </c>
      <c r="D91" s="222" t="s">
        <v>425</v>
      </c>
      <c r="E91" s="33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14"/>
        <v>0</v>
      </c>
      <c r="M91" s="16">
        <f t="shared" si="21"/>
        <v>0</v>
      </c>
      <c r="N91" s="16">
        <f t="shared" si="16"/>
        <v>0</v>
      </c>
      <c r="O91" s="16">
        <v>0</v>
      </c>
      <c r="P91" s="16">
        <f t="shared" si="17"/>
        <v>0</v>
      </c>
      <c r="Q91" s="33">
        <v>0.11749999999999983</v>
      </c>
      <c r="R91" s="34">
        <f t="shared" si="18"/>
        <v>0.11749999999999983</v>
      </c>
      <c r="S91" s="35">
        <f t="shared" si="19"/>
        <v>0</v>
      </c>
      <c r="T91" s="36">
        <f t="shared" si="20"/>
        <v>0.11749999999999983</v>
      </c>
    </row>
    <row r="92" spans="1:23" ht="18.75">
      <c r="A92" s="14">
        <v>1</v>
      </c>
      <c r="B92" s="13">
        <v>215</v>
      </c>
      <c r="C92" s="13">
        <v>289805855</v>
      </c>
      <c r="D92" s="222" t="s">
        <v>417</v>
      </c>
      <c r="E92" s="2"/>
      <c r="F92" s="16">
        <v>3</v>
      </c>
      <c r="G92" s="16">
        <v>1</v>
      </c>
      <c r="H92" s="374">
        <v>0</v>
      </c>
      <c r="I92" s="374">
        <v>1</v>
      </c>
      <c r="J92" s="374">
        <v>1</v>
      </c>
      <c r="K92" s="23" t="s">
        <v>335</v>
      </c>
      <c r="L92" s="18">
        <f t="shared" si="14"/>
        <v>3.5</v>
      </c>
      <c r="M92" s="16">
        <f t="shared" si="21"/>
        <v>1.2</v>
      </c>
      <c r="N92" s="16">
        <f t="shared" si="16"/>
        <v>0.8</v>
      </c>
      <c r="O92" s="16">
        <v>0</v>
      </c>
      <c r="P92" s="16">
        <f t="shared" si="17"/>
        <v>5.5</v>
      </c>
      <c r="Q92" s="33">
        <v>-6.2807500000000065</v>
      </c>
      <c r="R92" s="34">
        <f t="shared" si="18"/>
        <v>-0.78075000000000649</v>
      </c>
      <c r="S92" s="35">
        <f t="shared" si="19"/>
        <v>1.09375</v>
      </c>
      <c r="T92" s="36">
        <f t="shared" si="20"/>
        <v>-1.8745000000000065</v>
      </c>
    </row>
    <row r="93" spans="1:23" ht="18.75">
      <c r="A93" s="14"/>
      <c r="B93" s="13">
        <v>227</v>
      </c>
      <c r="C93" s="13">
        <v>69368460</v>
      </c>
      <c r="D93" s="222" t="s">
        <v>446</v>
      </c>
      <c r="E93" s="222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14"/>
        <v>0</v>
      </c>
      <c r="M93" s="16">
        <f t="shared" si="21"/>
        <v>0</v>
      </c>
      <c r="N93" s="16">
        <f t="shared" si="16"/>
        <v>0</v>
      </c>
      <c r="O93" s="16">
        <v>0</v>
      </c>
      <c r="P93" s="16">
        <f t="shared" si="17"/>
        <v>0</v>
      </c>
      <c r="Q93" s="33">
        <v>5.7335820895522351</v>
      </c>
      <c r="R93" s="34">
        <f t="shared" si="18"/>
        <v>5.7335820895522351</v>
      </c>
      <c r="S93" s="35">
        <f t="shared" si="19"/>
        <v>0</v>
      </c>
      <c r="T93" s="36">
        <f t="shared" si="20"/>
        <v>5.7335820895522351</v>
      </c>
    </row>
    <row r="94" spans="1:23" ht="18.75">
      <c r="A94" s="14">
        <v>1</v>
      </c>
      <c r="B94" s="13">
        <v>209</v>
      </c>
      <c r="C94" s="13">
        <v>1525950050</v>
      </c>
      <c r="D94" s="222" t="s">
        <v>408</v>
      </c>
      <c r="E94" s="222" t="s">
        <v>402</v>
      </c>
      <c r="F94" s="16">
        <v>3</v>
      </c>
      <c r="G94" s="16">
        <v>1</v>
      </c>
      <c r="H94" s="374">
        <v>0</v>
      </c>
      <c r="I94" s="374">
        <v>1</v>
      </c>
      <c r="J94" s="374">
        <v>0</v>
      </c>
      <c r="K94" s="23" t="s">
        <v>335</v>
      </c>
      <c r="L94" s="18">
        <f t="shared" si="14"/>
        <v>3.5</v>
      </c>
      <c r="M94" s="16">
        <f t="shared" si="21"/>
        <v>1.2</v>
      </c>
      <c r="N94" s="16">
        <f t="shared" si="16"/>
        <v>0.4</v>
      </c>
      <c r="O94" s="16">
        <v>0</v>
      </c>
      <c r="P94" s="16">
        <f t="shared" si="17"/>
        <v>5.1000000000000005</v>
      </c>
      <c r="Q94" s="33">
        <v>-5.9375000000000018</v>
      </c>
      <c r="R94" s="34">
        <f t="shared" si="18"/>
        <v>-0.83750000000000124</v>
      </c>
      <c r="S94" s="35">
        <f t="shared" si="19"/>
        <v>1.09375</v>
      </c>
      <c r="T94" s="36">
        <f t="shared" si="20"/>
        <v>-1.9312500000000012</v>
      </c>
    </row>
    <row r="95" spans="1:23" ht="18.75">
      <c r="A95" s="14">
        <v>1</v>
      </c>
      <c r="B95" s="13">
        <v>189</v>
      </c>
      <c r="C95" s="13">
        <v>522812489</v>
      </c>
      <c r="D95" s="222" t="s">
        <v>380</v>
      </c>
      <c r="E95" s="334"/>
      <c r="F95" s="16">
        <v>2</v>
      </c>
      <c r="G95" s="16">
        <v>1</v>
      </c>
      <c r="H95" s="374">
        <v>0</v>
      </c>
      <c r="I95" s="374">
        <v>0</v>
      </c>
      <c r="J95" s="374">
        <v>0</v>
      </c>
      <c r="K95" s="23" t="s">
        <v>335</v>
      </c>
      <c r="L95" s="18">
        <f t="shared" si="14"/>
        <v>2</v>
      </c>
      <c r="M95" s="16">
        <f t="shared" si="21"/>
        <v>1.2</v>
      </c>
      <c r="N95" s="16">
        <f t="shared" si="16"/>
        <v>0</v>
      </c>
      <c r="O95" s="16">
        <v>0</v>
      </c>
      <c r="P95" s="16">
        <f t="shared" si="17"/>
        <v>3.2</v>
      </c>
      <c r="Q95" s="33">
        <v>-4.4124999999999943</v>
      </c>
      <c r="R95" s="34">
        <f t="shared" si="18"/>
        <v>-1.2124999999999941</v>
      </c>
      <c r="S95" s="35">
        <f t="shared" si="19"/>
        <v>1.09375</v>
      </c>
      <c r="T95" s="36">
        <f t="shared" si="20"/>
        <v>-2.3062499999999941</v>
      </c>
    </row>
    <row r="96" spans="1:23" ht="18.75">
      <c r="A96" s="14">
        <v>1</v>
      </c>
      <c r="B96" s="13">
        <v>217</v>
      </c>
      <c r="C96" s="13">
        <v>331155825</v>
      </c>
      <c r="D96" s="295" t="s">
        <v>420</v>
      </c>
      <c r="E96" s="2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14"/>
        <v>0</v>
      </c>
      <c r="M96" s="16">
        <f t="shared" si="21"/>
        <v>0</v>
      </c>
      <c r="N96" s="16">
        <f t="shared" si="16"/>
        <v>0</v>
      </c>
      <c r="O96" s="16">
        <v>0</v>
      </c>
      <c r="P96" s="16">
        <f t="shared" si="17"/>
        <v>0</v>
      </c>
      <c r="Q96" s="33">
        <v>-1.3124999999999984</v>
      </c>
      <c r="R96" s="34">
        <f t="shared" si="18"/>
        <v>-1.3124999999999984</v>
      </c>
      <c r="S96" s="35">
        <f t="shared" si="19"/>
        <v>0</v>
      </c>
      <c r="T96" s="36">
        <f t="shared" si="20"/>
        <v>-1.3124999999999984</v>
      </c>
    </row>
    <row r="97" spans="1:23" ht="18.75">
      <c r="A97" s="14">
        <v>1</v>
      </c>
      <c r="B97" s="13">
        <v>237</v>
      </c>
      <c r="C97" s="13">
        <v>1331532576</v>
      </c>
      <c r="D97" s="222" t="s">
        <v>459</v>
      </c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14"/>
        <v>0</v>
      </c>
      <c r="M97" s="16">
        <f t="shared" si="21"/>
        <v>0</v>
      </c>
      <c r="N97" s="16">
        <f t="shared" si="16"/>
        <v>0</v>
      </c>
      <c r="O97" s="16">
        <v>0</v>
      </c>
      <c r="P97" s="16">
        <f t="shared" si="17"/>
        <v>0</v>
      </c>
      <c r="Q97" s="33">
        <v>-2.5499999999999998</v>
      </c>
      <c r="R97" s="34">
        <f t="shared" si="18"/>
        <v>-2.5499999999999998</v>
      </c>
      <c r="S97" s="35">
        <f t="shared" si="19"/>
        <v>0</v>
      </c>
      <c r="T97" s="36">
        <f t="shared" si="20"/>
        <v>-2.5499999999999998</v>
      </c>
    </row>
    <row r="98" spans="1:23" ht="18.75">
      <c r="A98" s="14">
        <v>1</v>
      </c>
      <c r="B98" s="13">
        <v>235</v>
      </c>
      <c r="C98" s="13">
        <v>988684940</v>
      </c>
      <c r="D98" s="222" t="s">
        <v>456</v>
      </c>
      <c r="F98" s="16">
        <v>1</v>
      </c>
      <c r="G98" s="16">
        <v>0</v>
      </c>
      <c r="H98" s="374">
        <v>0</v>
      </c>
      <c r="I98" s="374">
        <v>0</v>
      </c>
      <c r="J98" s="374">
        <v>0</v>
      </c>
      <c r="K98" s="23" t="s">
        <v>335</v>
      </c>
      <c r="L98" s="18">
        <f t="shared" si="14"/>
        <v>1</v>
      </c>
      <c r="M98" s="16">
        <f t="shared" si="21"/>
        <v>0</v>
      </c>
      <c r="N98" s="16">
        <f t="shared" si="16"/>
        <v>0</v>
      </c>
      <c r="O98" s="16">
        <v>0</v>
      </c>
      <c r="P98" s="16">
        <f t="shared" si="17"/>
        <v>1</v>
      </c>
      <c r="Q98" s="33">
        <v>-4.875</v>
      </c>
      <c r="R98" s="34">
        <f t="shared" si="18"/>
        <v>-3.875</v>
      </c>
      <c r="S98" s="35">
        <f t="shared" si="19"/>
        <v>1.09375</v>
      </c>
      <c r="T98" s="36">
        <f t="shared" si="20"/>
        <v>-4.96875</v>
      </c>
    </row>
    <row r="99" spans="1:23" ht="18.75">
      <c r="A99" s="14">
        <v>1</v>
      </c>
      <c r="B99" s="13">
        <v>228</v>
      </c>
      <c r="C99" s="13">
        <v>1287481910</v>
      </c>
      <c r="D99" s="222" t="s">
        <v>447</v>
      </c>
      <c r="E99" s="222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14"/>
        <v>0</v>
      </c>
      <c r="M99" s="16">
        <f t="shared" si="21"/>
        <v>0</v>
      </c>
      <c r="N99" s="16">
        <f t="shared" si="16"/>
        <v>0</v>
      </c>
      <c r="O99" s="16">
        <v>0</v>
      </c>
      <c r="P99" s="16">
        <f t="shared" si="17"/>
        <v>0</v>
      </c>
      <c r="Q99" s="33">
        <v>-4.1499999999999995</v>
      </c>
      <c r="R99" s="34">
        <f t="shared" si="18"/>
        <v>-4.1499999999999995</v>
      </c>
      <c r="S99" s="35">
        <f t="shared" si="19"/>
        <v>0</v>
      </c>
      <c r="T99" s="36">
        <f t="shared" si="20"/>
        <v>-4.1499999999999995</v>
      </c>
    </row>
    <row r="100" spans="1:23" ht="20.25">
      <c r="A100" s="14">
        <v>1</v>
      </c>
      <c r="B100" s="13">
        <v>186</v>
      </c>
      <c r="C100" s="13">
        <v>595953188</v>
      </c>
      <c r="D100" s="222" t="s">
        <v>462</v>
      </c>
      <c r="E100" s="222" t="s">
        <v>461</v>
      </c>
      <c r="F100" s="16">
        <v>1</v>
      </c>
      <c r="G100" s="16">
        <v>0</v>
      </c>
      <c r="H100" s="374">
        <v>0</v>
      </c>
      <c r="I100" s="374">
        <v>1</v>
      </c>
      <c r="J100" s="374">
        <v>1</v>
      </c>
      <c r="K100" s="23" t="s">
        <v>335</v>
      </c>
      <c r="L100" s="18">
        <f t="shared" si="14"/>
        <v>1</v>
      </c>
      <c r="M100" s="16">
        <f t="shared" si="21"/>
        <v>0</v>
      </c>
      <c r="N100" s="16">
        <f t="shared" si="16"/>
        <v>0.8</v>
      </c>
      <c r="O100" s="16">
        <v>0</v>
      </c>
      <c r="P100" s="16">
        <f t="shared" si="17"/>
        <v>1.8</v>
      </c>
      <c r="Q100" s="33">
        <v>-7.3937499999999989</v>
      </c>
      <c r="R100" s="34">
        <f t="shared" si="18"/>
        <v>-5.5937499999999991</v>
      </c>
      <c r="S100" s="35">
        <f t="shared" si="19"/>
        <v>1.09375</v>
      </c>
      <c r="T100" s="36">
        <f t="shared" si="20"/>
        <v>-6.6874999999999991</v>
      </c>
    </row>
    <row r="101" spans="1:23" ht="18.75">
      <c r="A101" s="14">
        <v>1</v>
      </c>
      <c r="B101" s="13">
        <v>141</v>
      </c>
      <c r="C101" s="13">
        <v>1190305158</v>
      </c>
      <c r="D101" s="222" t="s">
        <v>261</v>
      </c>
      <c r="E101" s="224"/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14"/>
        <v>0</v>
      </c>
      <c r="M101" s="16">
        <f t="shared" si="21"/>
        <v>0</v>
      </c>
      <c r="N101" s="16">
        <f t="shared" si="16"/>
        <v>0</v>
      </c>
      <c r="O101" s="16">
        <v>0</v>
      </c>
      <c r="P101" s="16">
        <f t="shared" ref="P101:P104" si="22">SUM(M101+L101+O101+N101)</f>
        <v>0</v>
      </c>
      <c r="Q101" s="33">
        <v>-10.893750000000004</v>
      </c>
      <c r="R101" s="34">
        <f t="shared" ref="R101:R104" si="23">P101+Q101</f>
        <v>-10.893750000000004</v>
      </c>
      <c r="S101" s="35">
        <f t="shared" si="19"/>
        <v>0</v>
      </c>
      <c r="T101" s="36">
        <f t="shared" ref="T101:T104" si="24">R101-S101</f>
        <v>-10.893750000000004</v>
      </c>
      <c r="U101" s="64"/>
      <c r="V101" s="64"/>
      <c r="W101" s="67"/>
    </row>
    <row r="102" spans="1:23" ht="18.75">
      <c r="A102" s="14">
        <v>1</v>
      </c>
      <c r="B102" s="13">
        <v>203</v>
      </c>
      <c r="C102" s="13">
        <v>382695365</v>
      </c>
      <c r="D102" s="222" t="s">
        <v>393</v>
      </c>
      <c r="E102" s="334"/>
      <c r="F102" s="16">
        <v>3</v>
      </c>
      <c r="G102" s="16">
        <v>0</v>
      </c>
      <c r="H102" s="374">
        <v>0</v>
      </c>
      <c r="I102" s="374">
        <v>0</v>
      </c>
      <c r="J102" s="374">
        <v>0</v>
      </c>
      <c r="K102" s="23" t="s">
        <v>335</v>
      </c>
      <c r="L102" s="18">
        <f t="shared" si="14"/>
        <v>3.5</v>
      </c>
      <c r="M102" s="16">
        <f t="shared" si="21"/>
        <v>0</v>
      </c>
      <c r="N102" s="16">
        <f t="shared" si="16"/>
        <v>0</v>
      </c>
      <c r="O102" s="16">
        <v>0</v>
      </c>
      <c r="P102" s="16">
        <f t="shared" si="22"/>
        <v>3.5</v>
      </c>
      <c r="Q102" s="33">
        <v>-16.625</v>
      </c>
      <c r="R102" s="34">
        <f t="shared" si="23"/>
        <v>-13.125</v>
      </c>
      <c r="S102" s="35">
        <f t="shared" si="19"/>
        <v>1.09375</v>
      </c>
      <c r="T102" s="36">
        <f t="shared" si="24"/>
        <v>-14.21875</v>
      </c>
    </row>
    <row r="103" spans="1:23" ht="18.75">
      <c r="A103" s="14"/>
      <c r="B103" s="13">
        <v>210</v>
      </c>
      <c r="C103" s="13">
        <v>1675792665</v>
      </c>
      <c r="D103" s="222" t="s">
        <v>403</v>
      </c>
      <c r="E103" s="334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14"/>
        <v>0</v>
      </c>
      <c r="M103" s="16">
        <f t="shared" si="21"/>
        <v>0</v>
      </c>
      <c r="N103" s="16">
        <f t="shared" si="16"/>
        <v>0</v>
      </c>
      <c r="O103" s="16">
        <v>0</v>
      </c>
      <c r="P103" s="16">
        <f t="shared" si="22"/>
        <v>0</v>
      </c>
      <c r="Q103" s="33">
        <v>-18.325000000000006</v>
      </c>
      <c r="R103" s="34">
        <f t="shared" si="23"/>
        <v>-18.325000000000006</v>
      </c>
      <c r="S103" s="35">
        <f t="shared" si="19"/>
        <v>0</v>
      </c>
      <c r="T103" s="36">
        <f t="shared" si="24"/>
        <v>-18.325000000000006</v>
      </c>
    </row>
    <row r="104" spans="1:23" ht="18.75">
      <c r="A104" s="14"/>
      <c r="B104" s="13">
        <v>194</v>
      </c>
      <c r="C104" s="13">
        <v>648785109</v>
      </c>
      <c r="D104" s="222" t="s">
        <v>385</v>
      </c>
      <c r="E104" s="334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14"/>
        <v>0</v>
      </c>
      <c r="M104" s="16">
        <f t="shared" si="21"/>
        <v>0</v>
      </c>
      <c r="N104" s="16">
        <f t="shared" si="16"/>
        <v>0</v>
      </c>
      <c r="O104" s="16">
        <v>0</v>
      </c>
      <c r="P104" s="16">
        <f t="shared" si="22"/>
        <v>0</v>
      </c>
      <c r="Q104" s="33">
        <v>-18.712500000000006</v>
      </c>
      <c r="R104" s="34">
        <f t="shared" si="23"/>
        <v>-18.712500000000006</v>
      </c>
      <c r="S104" s="35">
        <f t="shared" si="19"/>
        <v>0</v>
      </c>
      <c r="T104" s="36">
        <f t="shared" si="24"/>
        <v>-18.712500000000006</v>
      </c>
    </row>
  </sheetData>
  <autoFilter ref="A4:W104" xr:uid="{28593B8F-03E7-4BE1-B554-FC0AADC431B2}">
    <sortState xmlns:xlrd2="http://schemas.microsoft.com/office/spreadsheetml/2017/richdata2" ref="A5:W104">
      <sortCondition descending="1" ref="R4:R104"/>
    </sortState>
  </autoFilter>
  <mergeCells count="5">
    <mergeCell ref="B1:T1"/>
    <mergeCell ref="B2:T2"/>
    <mergeCell ref="B3:E3"/>
    <mergeCell ref="H3:J3"/>
    <mergeCell ref="K3:T3"/>
  </mergeCells>
  <conditionalFormatting sqref="O5:O79 F5:J104">
    <cfRule type="cellIs" dxfId="31" priority="2" operator="lessThan">
      <formula>1</formula>
    </cfRule>
  </conditionalFormatting>
  <conditionalFormatting sqref="O80:O104">
    <cfRule type="cellIs" dxfId="3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8E80-0C2E-47C9-9EFC-B1BC1A93CB80}">
  <sheetPr codeName="Sheet85"/>
  <dimension ref="A1:AC104"/>
  <sheetViews>
    <sheetView topLeftCell="D1" zoomScale="85" zoomScaleNormal="85" workbookViewId="0">
      <selection activeCell="X9" sqref="X9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活动中心2021年3月27日分包贡献明细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70"/>
      <c r="V1" s="470"/>
      <c r="W1" s="470"/>
      <c r="X1" s="38" t="s">
        <v>104</v>
      </c>
      <c r="Y1" s="5">
        <v>67</v>
      </c>
      <c r="Z1" s="3"/>
      <c r="AA1" s="3"/>
      <c r="AB1" s="3"/>
      <c r="AC1" s="3"/>
    </row>
    <row r="2" spans="1:29" ht="135" customHeight="1">
      <c r="B2" s="590" t="s">
        <v>441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71"/>
      <c r="V2" s="471"/>
      <c r="W2" s="471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72" t="s">
        <v>114</v>
      </c>
      <c r="G3" s="473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69"/>
      <c r="V3" s="469"/>
      <c r="W3" s="469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67" t="s">
        <v>457</v>
      </c>
      <c r="B4" s="467" t="s">
        <v>11</v>
      </c>
      <c r="C4" s="468" t="s">
        <v>167</v>
      </c>
      <c r="D4" s="467" t="s">
        <v>12</v>
      </c>
      <c r="E4" s="467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68" t="s">
        <v>171</v>
      </c>
      <c r="R4" s="32" t="s">
        <v>23</v>
      </c>
      <c r="S4" s="468" t="s">
        <v>22</v>
      </c>
      <c r="T4" s="468" t="s">
        <v>172</v>
      </c>
      <c r="U4" s="468" t="s">
        <v>115</v>
      </c>
      <c r="V4" s="468" t="s">
        <v>116</v>
      </c>
      <c r="W4" s="468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>
        <v>1</v>
      </c>
      <c r="B5" s="13">
        <v>167</v>
      </c>
      <c r="C5" s="13">
        <v>1173807161</v>
      </c>
      <c r="D5" s="222" t="s">
        <v>324</v>
      </c>
      <c r="E5" s="335"/>
      <c r="F5" s="16">
        <v>0</v>
      </c>
      <c r="G5" s="16">
        <v>1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36" si="0">F5+IF(F5&gt;2,(F5-2)*0.5,0)</f>
        <v>0</v>
      </c>
      <c r="M5" s="16">
        <f t="shared" ref="M5:M36" si="1">G5*$Y$14</f>
        <v>1.2</v>
      </c>
      <c r="N5" s="16">
        <f t="shared" ref="N5:N36" si="2">SUM(H5:J5)*$Y$18</f>
        <v>0</v>
      </c>
      <c r="O5" s="16">
        <v>0</v>
      </c>
      <c r="P5" s="16">
        <f t="shared" ref="P5:P36" si="3">SUM(M5+L5+O5+N5)</f>
        <v>1.2</v>
      </c>
      <c r="Q5" s="33">
        <v>21.949999999999985</v>
      </c>
      <c r="R5" s="34">
        <f t="shared" ref="R5:R36" si="4">P5+Q5</f>
        <v>23.149999999999984</v>
      </c>
      <c r="S5" s="35">
        <f t="shared" ref="S5:S36" si="5">VLOOKUP(K5,$X$3:$Y$10,2,FALSE)</f>
        <v>0</v>
      </c>
      <c r="T5" s="36">
        <f t="shared" ref="T5:T36" si="6">R5-S5</f>
        <v>23.149999999999984</v>
      </c>
      <c r="U5" s="4"/>
      <c r="V5" s="4"/>
      <c r="W5" s="4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5</v>
      </c>
      <c r="C6" s="13">
        <v>1044399218</v>
      </c>
      <c r="D6" s="222" t="s">
        <v>352</v>
      </c>
      <c r="E6" s="222" t="s">
        <v>39</v>
      </c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0.22499999999999343</v>
      </c>
      <c r="R6" s="34">
        <f t="shared" si="4"/>
        <v>0.22499999999999343</v>
      </c>
      <c r="S6" s="35">
        <f t="shared" si="5"/>
        <v>0</v>
      </c>
      <c r="T6" s="36">
        <f t="shared" si="6"/>
        <v>0.22499999999999343</v>
      </c>
      <c r="U6" s="18"/>
      <c r="V6" s="18"/>
      <c r="W6" s="18"/>
      <c r="X6" s="23"/>
      <c r="Y6" s="44"/>
      <c r="Z6" s="46"/>
      <c r="AA6" s="46"/>
      <c r="AB6" s="46"/>
      <c r="AC6" s="46"/>
    </row>
    <row r="7" spans="1:29" s="1" customFormat="1" ht="18.75">
      <c r="A7" s="14">
        <v>1</v>
      </c>
      <c r="B7" s="13">
        <v>202</v>
      </c>
      <c r="C7" s="13">
        <v>471245585</v>
      </c>
      <c r="D7" s="222" t="s">
        <v>392</v>
      </c>
      <c r="E7" s="334"/>
      <c r="F7" s="16">
        <v>3</v>
      </c>
      <c r="G7" s="16">
        <v>1</v>
      </c>
      <c r="H7" s="374">
        <v>0</v>
      </c>
      <c r="I7" s="374">
        <v>0</v>
      </c>
      <c r="J7" s="374">
        <v>0</v>
      </c>
      <c r="K7" s="43" t="s">
        <v>166</v>
      </c>
      <c r="L7" s="18">
        <f t="shared" si="0"/>
        <v>3.5</v>
      </c>
      <c r="M7" s="16">
        <f t="shared" si="1"/>
        <v>1.2</v>
      </c>
      <c r="N7" s="16">
        <f t="shared" si="2"/>
        <v>0</v>
      </c>
      <c r="O7" s="16">
        <v>0</v>
      </c>
      <c r="P7" s="16">
        <f t="shared" si="3"/>
        <v>4.7</v>
      </c>
      <c r="Q7" s="33">
        <v>5.7437499999999977</v>
      </c>
      <c r="R7" s="34">
        <f t="shared" si="4"/>
        <v>10.443749999999998</v>
      </c>
      <c r="S7" s="35">
        <f t="shared" si="5"/>
        <v>11.875</v>
      </c>
      <c r="T7" s="36">
        <f t="shared" si="6"/>
        <v>-1.4312500000000021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4">
        <v>15</v>
      </c>
      <c r="C8" s="13">
        <v>388960345</v>
      </c>
      <c r="D8" s="223" t="s">
        <v>59</v>
      </c>
      <c r="E8" s="224"/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6.5375000000000014</v>
      </c>
      <c r="R8" s="34">
        <f t="shared" si="4"/>
        <v>6.5375000000000014</v>
      </c>
      <c r="S8" s="35">
        <f t="shared" si="5"/>
        <v>0</v>
      </c>
      <c r="T8" s="36">
        <f t="shared" si="6"/>
        <v>6.5375000000000014</v>
      </c>
      <c r="U8" s="18"/>
      <c r="V8" s="18"/>
      <c r="W8" s="18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>
        <v>1</v>
      </c>
      <c r="B9" s="13">
        <v>219</v>
      </c>
      <c r="C9" s="13">
        <v>1128309198</v>
      </c>
      <c r="D9" s="222" t="s">
        <v>426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9.4499999999999957</v>
      </c>
      <c r="R9" s="34">
        <f t="shared" si="4"/>
        <v>9.4499999999999957</v>
      </c>
      <c r="S9" s="35">
        <f t="shared" si="5"/>
        <v>0</v>
      </c>
      <c r="T9" s="36">
        <f t="shared" si="6"/>
        <v>9.4499999999999957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/>
      <c r="B10" s="14">
        <v>33</v>
      </c>
      <c r="C10" s="13">
        <v>1006436515</v>
      </c>
      <c r="D10" s="222" t="s">
        <v>355</v>
      </c>
      <c r="E10" s="222" t="s">
        <v>79</v>
      </c>
      <c r="F10" s="16">
        <v>0</v>
      </c>
      <c r="G10" s="16">
        <v>0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si="0"/>
        <v>0</v>
      </c>
      <c r="M10" s="16">
        <f t="shared" si="1"/>
        <v>0</v>
      </c>
      <c r="N10" s="16">
        <f t="shared" si="2"/>
        <v>0</v>
      </c>
      <c r="O10" s="16">
        <v>0</v>
      </c>
      <c r="P10" s="16">
        <f t="shared" si="3"/>
        <v>0</v>
      </c>
      <c r="Q10" s="33">
        <v>3.45</v>
      </c>
      <c r="R10" s="34">
        <f t="shared" si="4"/>
        <v>3.45</v>
      </c>
      <c r="S10" s="35">
        <f t="shared" si="5"/>
        <v>0</v>
      </c>
      <c r="T10" s="36">
        <f t="shared" si="6"/>
        <v>3.45</v>
      </c>
      <c r="U10" s="18"/>
      <c r="V10" s="18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/>
      <c r="B11" s="14">
        <v>34</v>
      </c>
      <c r="C11" s="13">
        <v>2021794494</v>
      </c>
      <c r="D11" s="223" t="s">
        <v>80</v>
      </c>
      <c r="E11" s="224"/>
      <c r="F11" s="16">
        <v>0</v>
      </c>
      <c r="G11" s="16">
        <v>0</v>
      </c>
      <c r="H11" s="374">
        <v>0</v>
      </c>
      <c r="I11" s="374">
        <v>0</v>
      </c>
      <c r="J11" s="374">
        <v>0</v>
      </c>
      <c r="K11" s="57" t="s">
        <v>187</v>
      </c>
      <c r="L11" s="18">
        <f t="shared" si="0"/>
        <v>0</v>
      </c>
      <c r="M11" s="16">
        <f t="shared" si="1"/>
        <v>0</v>
      </c>
      <c r="N11" s="16">
        <f t="shared" si="2"/>
        <v>0</v>
      </c>
      <c r="O11" s="16">
        <v>0</v>
      </c>
      <c r="P11" s="16">
        <f t="shared" si="3"/>
        <v>0</v>
      </c>
      <c r="Q11" s="33">
        <v>0</v>
      </c>
      <c r="R11" s="34">
        <f t="shared" si="4"/>
        <v>0</v>
      </c>
      <c r="S11" s="35">
        <f t="shared" si="5"/>
        <v>0</v>
      </c>
      <c r="T11" s="36">
        <f t="shared" si="6"/>
        <v>0</v>
      </c>
      <c r="U11" s="18"/>
      <c r="V11" s="18"/>
      <c r="W11" s="47"/>
      <c r="X11" s="50"/>
    </row>
    <row r="12" spans="1:29" s="1" customFormat="1" ht="18.75">
      <c r="A12" s="14"/>
      <c r="B12" s="14">
        <v>43</v>
      </c>
      <c r="C12" s="13">
        <v>1853818182</v>
      </c>
      <c r="D12" s="223" t="s">
        <v>356</v>
      </c>
      <c r="E12" s="222" t="s">
        <v>89</v>
      </c>
      <c r="F12" s="16">
        <v>0</v>
      </c>
      <c r="G12" s="16">
        <v>0</v>
      </c>
      <c r="H12" s="374">
        <v>0</v>
      </c>
      <c r="I12" s="374">
        <v>0</v>
      </c>
      <c r="J12" s="374">
        <v>0</v>
      </c>
      <c r="K12" s="57" t="s">
        <v>187</v>
      </c>
      <c r="L12" s="18">
        <f t="shared" si="0"/>
        <v>0</v>
      </c>
      <c r="M12" s="16">
        <f t="shared" si="1"/>
        <v>0</v>
      </c>
      <c r="N12" s="16">
        <f t="shared" si="2"/>
        <v>0</v>
      </c>
      <c r="O12" s="16">
        <v>0</v>
      </c>
      <c r="P12" s="16">
        <f t="shared" si="3"/>
        <v>0</v>
      </c>
      <c r="Q12" s="33">
        <v>0</v>
      </c>
      <c r="R12" s="34">
        <f t="shared" si="4"/>
        <v>0</v>
      </c>
      <c r="S12" s="35">
        <f t="shared" si="5"/>
        <v>0</v>
      </c>
      <c r="T12" s="36">
        <f t="shared" si="6"/>
        <v>0</v>
      </c>
      <c r="U12" s="18"/>
      <c r="V12" s="18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238</v>
      </c>
      <c r="C13" s="13"/>
      <c r="D13" s="222" t="s">
        <v>463</v>
      </c>
      <c r="E13" s="4"/>
      <c r="F13" s="16">
        <v>3</v>
      </c>
      <c r="G13" s="16">
        <v>1</v>
      </c>
      <c r="H13" s="374">
        <v>0</v>
      </c>
      <c r="I13" s="374">
        <v>0</v>
      </c>
      <c r="J13" s="374">
        <v>0</v>
      </c>
      <c r="K13" s="43" t="s">
        <v>166</v>
      </c>
      <c r="L13" s="18">
        <f t="shared" si="0"/>
        <v>3.5</v>
      </c>
      <c r="M13" s="16">
        <f t="shared" si="1"/>
        <v>1.2</v>
      </c>
      <c r="N13" s="16">
        <f t="shared" si="2"/>
        <v>0</v>
      </c>
      <c r="O13" s="16">
        <v>0</v>
      </c>
      <c r="P13" s="16">
        <f t="shared" si="3"/>
        <v>4.7</v>
      </c>
      <c r="Q13" s="33">
        <v>3.90625</v>
      </c>
      <c r="R13" s="34">
        <f t="shared" si="4"/>
        <v>8.6062499999999993</v>
      </c>
      <c r="S13" s="35">
        <f t="shared" si="5"/>
        <v>11.875</v>
      </c>
      <c r="T13" s="36">
        <f t="shared" si="6"/>
        <v>-3.2687500000000007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4">
        <v>230</v>
      </c>
      <c r="C14" s="13">
        <v>1076026693</v>
      </c>
      <c r="D14" s="222" t="s">
        <v>449</v>
      </c>
      <c r="E14" s="4"/>
      <c r="F14" s="16">
        <v>3</v>
      </c>
      <c r="G14" s="16">
        <v>1</v>
      </c>
      <c r="H14" s="374">
        <v>0</v>
      </c>
      <c r="I14" s="374">
        <v>0</v>
      </c>
      <c r="J14" s="374">
        <v>0</v>
      </c>
      <c r="K14" s="43" t="s">
        <v>166</v>
      </c>
      <c r="L14" s="18">
        <f t="shared" si="0"/>
        <v>3.5</v>
      </c>
      <c r="M14" s="16">
        <f t="shared" si="1"/>
        <v>1.2</v>
      </c>
      <c r="N14" s="16">
        <f t="shared" si="2"/>
        <v>0</v>
      </c>
      <c r="O14" s="16">
        <v>0</v>
      </c>
      <c r="P14" s="16">
        <f t="shared" si="3"/>
        <v>4.7</v>
      </c>
      <c r="Q14" s="33">
        <v>3.3937499999999998</v>
      </c>
      <c r="R14" s="34">
        <f t="shared" si="4"/>
        <v>8.09375</v>
      </c>
      <c r="S14" s="35">
        <f t="shared" si="5"/>
        <v>11.875</v>
      </c>
      <c r="T14" s="36">
        <f t="shared" si="6"/>
        <v>-3.78125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/>
      <c r="B15" s="14">
        <v>53</v>
      </c>
      <c r="C15" s="13">
        <v>500959924</v>
      </c>
      <c r="D15" s="222" t="s">
        <v>359</v>
      </c>
      <c r="E15" s="224" t="s">
        <v>99</v>
      </c>
      <c r="F15" s="16">
        <v>0</v>
      </c>
      <c r="G15" s="16">
        <v>0</v>
      </c>
      <c r="H15" s="374">
        <v>0</v>
      </c>
      <c r="I15" s="374">
        <v>0</v>
      </c>
      <c r="J15" s="374">
        <v>0</v>
      </c>
      <c r="K15" s="57" t="s">
        <v>187</v>
      </c>
      <c r="L15" s="18">
        <f t="shared" si="0"/>
        <v>0</v>
      </c>
      <c r="M15" s="16">
        <f t="shared" si="1"/>
        <v>0</v>
      </c>
      <c r="N15" s="16">
        <f t="shared" si="2"/>
        <v>0</v>
      </c>
      <c r="O15" s="16">
        <v>0</v>
      </c>
      <c r="P15" s="16">
        <f t="shared" si="3"/>
        <v>0</v>
      </c>
      <c r="Q15" s="33">
        <v>0</v>
      </c>
      <c r="R15" s="34">
        <f t="shared" si="4"/>
        <v>0</v>
      </c>
      <c r="S15" s="35">
        <f t="shared" si="5"/>
        <v>0</v>
      </c>
      <c r="T15" s="36">
        <f t="shared" si="6"/>
        <v>0</v>
      </c>
      <c r="U15" s="18"/>
      <c r="V15" s="18"/>
      <c r="W15" s="18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/>
      <c r="B16" s="14">
        <v>58</v>
      </c>
      <c r="C16" s="13">
        <v>1875367946</v>
      </c>
      <c r="D16" s="223" t="s">
        <v>121</v>
      </c>
      <c r="E16" s="14"/>
      <c r="F16" s="16">
        <v>0</v>
      </c>
      <c r="G16" s="16">
        <v>0</v>
      </c>
      <c r="H16" s="374">
        <v>0</v>
      </c>
      <c r="I16" s="374">
        <v>0</v>
      </c>
      <c r="J16" s="374">
        <v>0</v>
      </c>
      <c r="K16" s="57" t="s">
        <v>187</v>
      </c>
      <c r="L16" s="18">
        <f t="shared" si="0"/>
        <v>0</v>
      </c>
      <c r="M16" s="16">
        <f t="shared" si="1"/>
        <v>0</v>
      </c>
      <c r="N16" s="16">
        <f t="shared" si="2"/>
        <v>0</v>
      </c>
      <c r="O16" s="16">
        <v>0</v>
      </c>
      <c r="P16" s="16">
        <f t="shared" si="3"/>
        <v>0</v>
      </c>
      <c r="Q16" s="33">
        <v>5.3749999999999964</v>
      </c>
      <c r="R16" s="34">
        <f t="shared" si="4"/>
        <v>5.3749999999999964</v>
      </c>
      <c r="S16" s="35">
        <f t="shared" si="5"/>
        <v>0</v>
      </c>
      <c r="T16" s="36">
        <f t="shared" si="6"/>
        <v>5.3749999999999964</v>
      </c>
      <c r="U16" s="4"/>
      <c r="V16" s="4"/>
      <c r="W16" s="4"/>
      <c r="X16" s="1" t="s">
        <v>213</v>
      </c>
      <c r="Y16" s="53">
        <v>3</v>
      </c>
      <c r="Z16" s="1"/>
      <c r="AA16" s="1"/>
      <c r="AB16" s="1"/>
      <c r="AC16" s="1"/>
    </row>
    <row r="17" spans="1:29" s="2" customFormat="1" ht="18.75">
      <c r="A17" s="14"/>
      <c r="B17" s="14">
        <v>82</v>
      </c>
      <c r="C17" s="13">
        <v>982362214</v>
      </c>
      <c r="D17" s="222" t="s">
        <v>360</v>
      </c>
      <c r="E17" s="222" t="s">
        <v>144</v>
      </c>
      <c r="F17" s="16">
        <v>0</v>
      </c>
      <c r="G17" s="16">
        <v>0</v>
      </c>
      <c r="H17" s="374">
        <v>0</v>
      </c>
      <c r="I17" s="374">
        <v>0</v>
      </c>
      <c r="J17" s="374">
        <v>0</v>
      </c>
      <c r="K17" s="57" t="s">
        <v>187</v>
      </c>
      <c r="L17" s="18">
        <f t="shared" si="0"/>
        <v>0</v>
      </c>
      <c r="M17" s="16">
        <f t="shared" si="1"/>
        <v>0</v>
      </c>
      <c r="N17" s="16">
        <f t="shared" si="2"/>
        <v>0</v>
      </c>
      <c r="O17" s="16">
        <v>0</v>
      </c>
      <c r="P17" s="16">
        <f t="shared" si="3"/>
        <v>0</v>
      </c>
      <c r="Q17" s="33">
        <v>-1.5200000000000093</v>
      </c>
      <c r="R17" s="34">
        <f t="shared" si="4"/>
        <v>-1.5200000000000093</v>
      </c>
      <c r="S17" s="35">
        <f t="shared" si="5"/>
        <v>0</v>
      </c>
      <c r="T17" s="36">
        <f t="shared" si="6"/>
        <v>-1.5200000000000093</v>
      </c>
      <c r="U17" s="18"/>
      <c r="V17" s="18"/>
      <c r="W17" s="18"/>
      <c r="X17" s="1" t="s">
        <v>214</v>
      </c>
      <c r="Y17" s="53">
        <v>27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222</v>
      </c>
      <c r="C18" s="13">
        <v>1945277617</v>
      </c>
      <c r="D18" s="222" t="s">
        <v>432</v>
      </c>
      <c r="E18" s="222"/>
      <c r="F18" s="16">
        <v>1</v>
      </c>
      <c r="G18" s="16">
        <v>1</v>
      </c>
      <c r="H18" s="374">
        <v>0</v>
      </c>
      <c r="I18" s="374">
        <v>0</v>
      </c>
      <c r="J18" s="374">
        <v>0</v>
      </c>
      <c r="K18" s="43" t="s">
        <v>166</v>
      </c>
      <c r="L18" s="18">
        <f t="shared" si="0"/>
        <v>1</v>
      </c>
      <c r="M18" s="16">
        <f t="shared" si="1"/>
        <v>1.2</v>
      </c>
      <c r="N18" s="16">
        <f t="shared" si="2"/>
        <v>0</v>
      </c>
      <c r="O18" s="16">
        <v>0</v>
      </c>
      <c r="P18" s="16">
        <f t="shared" si="3"/>
        <v>2.2000000000000002</v>
      </c>
      <c r="Q18" s="33">
        <v>5.8627276497695755</v>
      </c>
      <c r="R18" s="34">
        <f t="shared" si="4"/>
        <v>8.0627276497695757</v>
      </c>
      <c r="S18" s="35">
        <f t="shared" si="5"/>
        <v>11.875</v>
      </c>
      <c r="T18" s="36">
        <f t="shared" si="6"/>
        <v>-3.8122723502304243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4">
        <v>103</v>
      </c>
      <c r="C19" s="13">
        <v>1540443440</v>
      </c>
      <c r="D19" s="223" t="s">
        <v>326</v>
      </c>
      <c r="E19" s="222" t="s">
        <v>193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0"/>
        <v>0</v>
      </c>
      <c r="M19" s="16">
        <f t="shared" si="1"/>
        <v>0</v>
      </c>
      <c r="N19" s="16">
        <f t="shared" si="2"/>
        <v>0</v>
      </c>
      <c r="O19" s="16">
        <v>0</v>
      </c>
      <c r="P19" s="16">
        <f t="shared" si="3"/>
        <v>0</v>
      </c>
      <c r="Q19" s="33">
        <v>-3.1250000000000036</v>
      </c>
      <c r="R19" s="34">
        <f t="shared" si="4"/>
        <v>-3.1250000000000036</v>
      </c>
      <c r="S19" s="35">
        <f t="shared" si="5"/>
        <v>0</v>
      </c>
      <c r="T19" s="36">
        <f t="shared" si="6"/>
        <v>-3.1250000000000036</v>
      </c>
      <c r="U19" s="18"/>
      <c r="V19" s="18"/>
      <c r="W19" s="18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198</v>
      </c>
      <c r="C20" s="13">
        <v>723448640</v>
      </c>
      <c r="D20" s="222" t="s">
        <v>389</v>
      </c>
      <c r="E20" s="334"/>
      <c r="F20" s="16">
        <v>3</v>
      </c>
      <c r="G20" s="16">
        <v>1</v>
      </c>
      <c r="H20" s="374">
        <v>0</v>
      </c>
      <c r="I20" s="374">
        <v>0</v>
      </c>
      <c r="J20" s="374">
        <v>0</v>
      </c>
      <c r="K20" s="43" t="s">
        <v>166</v>
      </c>
      <c r="L20" s="18">
        <f t="shared" si="0"/>
        <v>3.5</v>
      </c>
      <c r="M20" s="16">
        <f t="shared" si="1"/>
        <v>1.2</v>
      </c>
      <c r="N20" s="16">
        <f t="shared" si="2"/>
        <v>0</v>
      </c>
      <c r="O20" s="16">
        <v>0</v>
      </c>
      <c r="P20" s="16">
        <f t="shared" si="3"/>
        <v>4.7</v>
      </c>
      <c r="Q20" s="33">
        <v>3.3624999999999945</v>
      </c>
      <c r="R20" s="34">
        <f t="shared" si="4"/>
        <v>8.0624999999999947</v>
      </c>
      <c r="S20" s="35">
        <f t="shared" si="5"/>
        <v>11.875</v>
      </c>
      <c r="T20" s="36">
        <f t="shared" si="6"/>
        <v>-3.8125000000000053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226</v>
      </c>
      <c r="C21" s="13">
        <v>1238792963</v>
      </c>
      <c r="D21" s="222" t="s">
        <v>445</v>
      </c>
      <c r="E21" s="222"/>
      <c r="F21" s="16">
        <v>0</v>
      </c>
      <c r="G21" s="16">
        <v>1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0"/>
        <v>0</v>
      </c>
      <c r="M21" s="16">
        <f t="shared" si="1"/>
        <v>1.2</v>
      </c>
      <c r="N21" s="16">
        <f t="shared" si="2"/>
        <v>0</v>
      </c>
      <c r="O21" s="16">
        <v>0</v>
      </c>
      <c r="P21" s="16">
        <f t="shared" si="3"/>
        <v>1.2</v>
      </c>
      <c r="Q21" s="33">
        <v>6.5812500000000025</v>
      </c>
      <c r="R21" s="34">
        <f t="shared" si="4"/>
        <v>7.7812500000000027</v>
      </c>
      <c r="S21" s="35">
        <f t="shared" si="5"/>
        <v>0</v>
      </c>
      <c r="T21" s="36">
        <f t="shared" si="6"/>
        <v>7.7812500000000027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/>
      <c r="B22" s="13">
        <v>118</v>
      </c>
      <c r="C22" s="13">
        <v>2018112397</v>
      </c>
      <c r="D22" s="222" t="s">
        <v>342</v>
      </c>
      <c r="E22" s="222" t="s">
        <v>290</v>
      </c>
      <c r="F22" s="16">
        <v>0</v>
      </c>
      <c r="G22" s="16">
        <v>0</v>
      </c>
      <c r="H22" s="374">
        <v>0</v>
      </c>
      <c r="I22" s="374">
        <v>0</v>
      </c>
      <c r="J22" s="374">
        <v>0</v>
      </c>
      <c r="K22" s="57" t="s">
        <v>187</v>
      </c>
      <c r="L22" s="18">
        <f t="shared" si="0"/>
        <v>0</v>
      </c>
      <c r="M22" s="16">
        <f t="shared" si="1"/>
        <v>0</v>
      </c>
      <c r="N22" s="16">
        <f t="shared" si="2"/>
        <v>0</v>
      </c>
      <c r="O22" s="16">
        <v>0</v>
      </c>
      <c r="P22" s="16">
        <f t="shared" si="3"/>
        <v>0</v>
      </c>
      <c r="Q22" s="33">
        <v>0</v>
      </c>
      <c r="R22" s="34">
        <f t="shared" si="4"/>
        <v>0</v>
      </c>
      <c r="S22" s="35">
        <f t="shared" si="5"/>
        <v>0</v>
      </c>
      <c r="T22" s="36">
        <f t="shared" si="6"/>
        <v>0</v>
      </c>
      <c r="U22" s="18"/>
      <c r="V22" s="18"/>
      <c r="W22" s="48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120</v>
      </c>
      <c r="C23" s="13">
        <v>171422146</v>
      </c>
      <c r="D23" s="222" t="s">
        <v>363</v>
      </c>
      <c r="E23" s="222" t="s">
        <v>246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0"/>
        <v>0</v>
      </c>
      <c r="M23" s="16">
        <f t="shared" si="1"/>
        <v>0</v>
      </c>
      <c r="N23" s="16">
        <f t="shared" si="2"/>
        <v>0</v>
      </c>
      <c r="O23" s="16">
        <v>0</v>
      </c>
      <c r="P23" s="16">
        <f t="shared" si="3"/>
        <v>0</v>
      </c>
      <c r="Q23" s="33">
        <v>4.899999999999995</v>
      </c>
      <c r="R23" s="34">
        <f t="shared" si="4"/>
        <v>4.899999999999995</v>
      </c>
      <c r="S23" s="35">
        <f t="shared" si="5"/>
        <v>0</v>
      </c>
      <c r="T23" s="36">
        <f t="shared" si="6"/>
        <v>4.899999999999995</v>
      </c>
      <c r="U23" s="18"/>
      <c r="V23" s="18"/>
      <c r="W23" s="48"/>
    </row>
    <row r="24" spans="1:29" s="1" customFormat="1" ht="18.75">
      <c r="A24" s="14"/>
      <c r="B24" s="14">
        <v>122</v>
      </c>
      <c r="C24" s="13">
        <v>1940099728</v>
      </c>
      <c r="D24" s="223" t="s">
        <v>228</v>
      </c>
      <c r="E24" s="22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0"/>
        <v>0</v>
      </c>
      <c r="M24" s="16">
        <f t="shared" si="1"/>
        <v>0</v>
      </c>
      <c r="N24" s="16">
        <f t="shared" si="2"/>
        <v>0</v>
      </c>
      <c r="O24" s="16">
        <v>0</v>
      </c>
      <c r="P24" s="16">
        <f t="shared" si="3"/>
        <v>0</v>
      </c>
      <c r="Q24" s="33">
        <v>0.4</v>
      </c>
      <c r="R24" s="34">
        <f t="shared" si="4"/>
        <v>0.4</v>
      </c>
      <c r="S24" s="35">
        <f t="shared" si="5"/>
        <v>0</v>
      </c>
      <c r="T24" s="36">
        <f t="shared" si="6"/>
        <v>0.4</v>
      </c>
      <c r="U24" s="18"/>
      <c r="V24" s="18"/>
      <c r="W24" s="47"/>
    </row>
    <row r="25" spans="1:29" s="1" customFormat="1" ht="18.75">
      <c r="A25" s="14"/>
      <c r="B25" s="13">
        <v>127</v>
      </c>
      <c r="C25" s="13">
        <v>615908706</v>
      </c>
      <c r="D25" s="222" t="s">
        <v>364</v>
      </c>
      <c r="E25" s="224" t="s">
        <v>240</v>
      </c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0"/>
        <v>0</v>
      </c>
      <c r="M25" s="16">
        <f t="shared" si="1"/>
        <v>0</v>
      </c>
      <c r="N25" s="16">
        <f t="shared" si="2"/>
        <v>0</v>
      </c>
      <c r="O25" s="16">
        <v>0</v>
      </c>
      <c r="P25" s="16">
        <f t="shared" si="3"/>
        <v>0</v>
      </c>
      <c r="Q25" s="33">
        <v>0</v>
      </c>
      <c r="R25" s="34">
        <f t="shared" si="4"/>
        <v>0</v>
      </c>
      <c r="S25" s="35">
        <f t="shared" si="5"/>
        <v>0</v>
      </c>
      <c r="T25" s="36">
        <f t="shared" si="6"/>
        <v>0</v>
      </c>
      <c r="U25" s="18"/>
      <c r="V25" s="18"/>
      <c r="W25" s="47"/>
    </row>
    <row r="26" spans="1:29" s="1" customFormat="1" ht="18.75" customHeight="1">
      <c r="A26" s="14">
        <v>1</v>
      </c>
      <c r="B26" s="13">
        <v>223</v>
      </c>
      <c r="C26" s="13">
        <v>784792167</v>
      </c>
      <c r="D26" s="222" t="s">
        <v>434</v>
      </c>
      <c r="E26" s="222"/>
      <c r="F26" s="16">
        <v>3</v>
      </c>
      <c r="G26" s="16">
        <v>1</v>
      </c>
      <c r="H26" s="374">
        <v>0</v>
      </c>
      <c r="I26" s="374">
        <v>0</v>
      </c>
      <c r="J26" s="374">
        <v>0</v>
      </c>
      <c r="K26" s="43" t="s">
        <v>166</v>
      </c>
      <c r="L26" s="18">
        <f t="shared" si="0"/>
        <v>3.5</v>
      </c>
      <c r="M26" s="16">
        <f t="shared" si="1"/>
        <v>1.2</v>
      </c>
      <c r="N26" s="16">
        <f t="shared" si="2"/>
        <v>0</v>
      </c>
      <c r="O26" s="16">
        <v>0</v>
      </c>
      <c r="P26" s="16">
        <f t="shared" si="3"/>
        <v>4.7</v>
      </c>
      <c r="Q26" s="33">
        <v>2.84375</v>
      </c>
      <c r="R26" s="34">
        <f t="shared" si="4"/>
        <v>7.5437500000000002</v>
      </c>
      <c r="S26" s="35">
        <f t="shared" si="5"/>
        <v>11.875</v>
      </c>
      <c r="T26" s="36">
        <f t="shared" si="6"/>
        <v>-4.3312499999999998</v>
      </c>
      <c r="U26" s="4"/>
      <c r="V26" s="4"/>
      <c r="W26" s="4"/>
    </row>
    <row r="27" spans="1:29" s="1" customFormat="1" ht="18.75">
      <c r="A27" s="14"/>
      <c r="B27" s="13">
        <v>130</v>
      </c>
      <c r="C27" s="13">
        <v>1957463045</v>
      </c>
      <c r="D27" s="222" t="s">
        <v>409</v>
      </c>
      <c r="E27" s="222" t="s">
        <v>238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0"/>
        <v>0</v>
      </c>
      <c r="M27" s="16">
        <f t="shared" si="1"/>
        <v>0</v>
      </c>
      <c r="N27" s="16">
        <f t="shared" si="2"/>
        <v>0</v>
      </c>
      <c r="O27" s="16">
        <v>0</v>
      </c>
      <c r="P27" s="16">
        <f t="shared" si="3"/>
        <v>0</v>
      </c>
      <c r="Q27" s="33">
        <v>5.8500000000000023</v>
      </c>
      <c r="R27" s="34">
        <f t="shared" si="4"/>
        <v>5.8500000000000023</v>
      </c>
      <c r="S27" s="35">
        <f t="shared" si="5"/>
        <v>0</v>
      </c>
      <c r="T27" s="36">
        <f t="shared" si="6"/>
        <v>5.8500000000000023</v>
      </c>
      <c r="U27" s="18"/>
      <c r="V27" s="18"/>
      <c r="W27" s="47"/>
    </row>
    <row r="28" spans="1:29" s="1" customFormat="1" ht="18.75">
      <c r="A28" s="14"/>
      <c r="B28" s="13">
        <v>138</v>
      </c>
      <c r="C28" s="13">
        <v>1440730282</v>
      </c>
      <c r="D28" s="222" t="s">
        <v>366</v>
      </c>
      <c r="E28" s="222" t="s">
        <v>258</v>
      </c>
      <c r="F28" s="16">
        <v>0</v>
      </c>
      <c r="G28" s="16">
        <v>0</v>
      </c>
      <c r="H28" s="374">
        <v>0</v>
      </c>
      <c r="I28" s="374">
        <v>0</v>
      </c>
      <c r="J28" s="374">
        <v>0</v>
      </c>
      <c r="K28" s="57" t="s">
        <v>187</v>
      </c>
      <c r="L28" s="18">
        <f t="shared" si="0"/>
        <v>0</v>
      </c>
      <c r="M28" s="16">
        <f t="shared" si="1"/>
        <v>0</v>
      </c>
      <c r="N28" s="16">
        <f t="shared" si="2"/>
        <v>0</v>
      </c>
      <c r="O28" s="16">
        <v>0</v>
      </c>
      <c r="P28" s="16">
        <f t="shared" si="3"/>
        <v>0</v>
      </c>
      <c r="Q28" s="33">
        <v>9.6000000000000014</v>
      </c>
      <c r="R28" s="34">
        <f t="shared" si="4"/>
        <v>9.6000000000000014</v>
      </c>
      <c r="S28" s="35">
        <f t="shared" si="5"/>
        <v>0</v>
      </c>
      <c r="T28" s="36">
        <f t="shared" si="6"/>
        <v>9.6000000000000014</v>
      </c>
      <c r="U28" s="18"/>
      <c r="V28" s="18"/>
      <c r="W28" s="47"/>
    </row>
    <row r="29" spans="1:29" s="2" customFormat="1" ht="18.75">
      <c r="A29" s="14">
        <v>1</v>
      </c>
      <c r="B29" s="13">
        <v>212</v>
      </c>
      <c r="C29" s="13">
        <v>2133045883</v>
      </c>
      <c r="D29" s="222" t="s">
        <v>405</v>
      </c>
      <c r="E29" s="334"/>
      <c r="F29" s="16">
        <v>0</v>
      </c>
      <c r="G29" s="16">
        <v>0</v>
      </c>
      <c r="H29" s="374">
        <v>0</v>
      </c>
      <c r="I29" s="374">
        <v>0</v>
      </c>
      <c r="J29" s="374">
        <v>0</v>
      </c>
      <c r="K29" s="57" t="s">
        <v>187</v>
      </c>
      <c r="L29" s="18">
        <f t="shared" si="0"/>
        <v>0</v>
      </c>
      <c r="M29" s="16">
        <f t="shared" si="1"/>
        <v>0</v>
      </c>
      <c r="N29" s="16">
        <f t="shared" si="2"/>
        <v>0</v>
      </c>
      <c r="O29" s="16">
        <v>0</v>
      </c>
      <c r="P29" s="16">
        <f t="shared" si="3"/>
        <v>0</v>
      </c>
      <c r="Q29" s="33">
        <v>7.2249999999999979</v>
      </c>
      <c r="R29" s="34">
        <f t="shared" si="4"/>
        <v>7.2249999999999979</v>
      </c>
      <c r="S29" s="35">
        <f t="shared" si="5"/>
        <v>0</v>
      </c>
      <c r="T29" s="36">
        <f t="shared" si="6"/>
        <v>7.2249999999999979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143</v>
      </c>
      <c r="C30" s="13">
        <v>1963007427</v>
      </c>
      <c r="D30" s="222" t="s">
        <v>367</v>
      </c>
      <c r="E30" s="222" t="s">
        <v>270</v>
      </c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0"/>
        <v>0</v>
      </c>
      <c r="M30" s="16">
        <f t="shared" si="1"/>
        <v>0</v>
      </c>
      <c r="N30" s="16">
        <f t="shared" si="2"/>
        <v>0</v>
      </c>
      <c r="O30" s="16">
        <v>0</v>
      </c>
      <c r="P30" s="16">
        <f t="shared" si="3"/>
        <v>0</v>
      </c>
      <c r="Q30" s="33">
        <v>3.3374999999999995</v>
      </c>
      <c r="R30" s="34">
        <f t="shared" si="4"/>
        <v>3.3374999999999995</v>
      </c>
      <c r="S30" s="35">
        <f t="shared" si="5"/>
        <v>0</v>
      </c>
      <c r="T30" s="36">
        <f t="shared" si="6"/>
        <v>3.3374999999999995</v>
      </c>
      <c r="U30" s="18"/>
      <c r="V30" s="18"/>
      <c r="W30" s="47"/>
      <c r="X30" s="1"/>
      <c r="Y30" s="1"/>
      <c r="Z30" s="1"/>
      <c r="AA30" s="1"/>
      <c r="AB30" s="1"/>
      <c r="AC30" s="1"/>
    </row>
    <row r="31" spans="1:29" s="2" customFormat="1" ht="18.75">
      <c r="A31" s="14"/>
      <c r="B31" s="13">
        <v>144</v>
      </c>
      <c r="C31" s="13">
        <v>1763923855</v>
      </c>
      <c r="D31" s="222" t="s">
        <v>269</v>
      </c>
      <c r="E31" s="224"/>
      <c r="F31" s="16">
        <v>0</v>
      </c>
      <c r="G31" s="16">
        <v>0</v>
      </c>
      <c r="H31" s="374">
        <v>0</v>
      </c>
      <c r="I31" s="374">
        <v>0</v>
      </c>
      <c r="J31" s="374">
        <v>0</v>
      </c>
      <c r="K31" s="57" t="s">
        <v>187</v>
      </c>
      <c r="L31" s="18">
        <f t="shared" si="0"/>
        <v>0</v>
      </c>
      <c r="M31" s="16">
        <f t="shared" si="1"/>
        <v>0</v>
      </c>
      <c r="N31" s="16">
        <f t="shared" si="2"/>
        <v>0</v>
      </c>
      <c r="O31" s="16">
        <v>0</v>
      </c>
      <c r="P31" s="16">
        <f t="shared" si="3"/>
        <v>0</v>
      </c>
      <c r="Q31" s="33">
        <v>6.8</v>
      </c>
      <c r="R31" s="34">
        <f t="shared" si="4"/>
        <v>6.8</v>
      </c>
      <c r="S31" s="35">
        <f t="shared" si="5"/>
        <v>0</v>
      </c>
      <c r="T31" s="36">
        <f t="shared" si="6"/>
        <v>6.8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148</v>
      </c>
      <c r="C32" s="13">
        <v>1579518877</v>
      </c>
      <c r="D32" s="222" t="s">
        <v>274</v>
      </c>
      <c r="E32" s="22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0"/>
        <v>0</v>
      </c>
      <c r="M32" s="16">
        <f t="shared" si="1"/>
        <v>0</v>
      </c>
      <c r="N32" s="16">
        <f t="shared" si="2"/>
        <v>0</v>
      </c>
      <c r="O32" s="16">
        <v>0</v>
      </c>
      <c r="P32" s="16">
        <f t="shared" si="3"/>
        <v>0</v>
      </c>
      <c r="Q32" s="33">
        <v>6.4499999999999993</v>
      </c>
      <c r="R32" s="34">
        <f t="shared" si="4"/>
        <v>6.4499999999999993</v>
      </c>
      <c r="S32" s="35">
        <f t="shared" si="5"/>
        <v>0</v>
      </c>
      <c r="T32" s="36">
        <f t="shared" si="6"/>
        <v>6.4499999999999993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/>
      <c r="B33" s="13">
        <v>152</v>
      </c>
      <c r="C33" s="13">
        <v>808637979</v>
      </c>
      <c r="D33" s="222" t="s">
        <v>288</v>
      </c>
      <c r="E33" s="222" t="s">
        <v>277</v>
      </c>
      <c r="F33" s="16">
        <v>0</v>
      </c>
      <c r="G33" s="16">
        <v>0</v>
      </c>
      <c r="H33" s="374">
        <v>0</v>
      </c>
      <c r="I33" s="374">
        <v>0</v>
      </c>
      <c r="J33" s="374">
        <v>0</v>
      </c>
      <c r="K33" s="57" t="s">
        <v>187</v>
      </c>
      <c r="L33" s="18">
        <f t="shared" si="0"/>
        <v>0</v>
      </c>
      <c r="M33" s="16">
        <f t="shared" si="1"/>
        <v>0</v>
      </c>
      <c r="N33" s="16">
        <f t="shared" si="2"/>
        <v>0</v>
      </c>
      <c r="O33" s="16">
        <v>0</v>
      </c>
      <c r="P33" s="16">
        <f t="shared" si="3"/>
        <v>0</v>
      </c>
      <c r="Q33" s="33">
        <v>6.34</v>
      </c>
      <c r="R33" s="34">
        <f t="shared" si="4"/>
        <v>6.34</v>
      </c>
      <c r="S33" s="35">
        <f t="shared" si="5"/>
        <v>0</v>
      </c>
      <c r="T33" s="36">
        <f t="shared" si="6"/>
        <v>6.34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4">
        <v>231</v>
      </c>
      <c r="C34" s="13">
        <v>1725915293</v>
      </c>
      <c r="D34" s="222" t="s">
        <v>450</v>
      </c>
      <c r="E34" s="4"/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43" t="s">
        <v>166</v>
      </c>
      <c r="L34" s="18">
        <f t="shared" si="0"/>
        <v>3.5</v>
      </c>
      <c r="M34" s="16">
        <f t="shared" si="1"/>
        <v>1.2</v>
      </c>
      <c r="N34" s="16">
        <f t="shared" si="2"/>
        <v>0</v>
      </c>
      <c r="O34" s="16">
        <v>0</v>
      </c>
      <c r="P34" s="16">
        <f t="shared" si="3"/>
        <v>4.7</v>
      </c>
      <c r="Q34" s="33">
        <v>2.2937500000000028</v>
      </c>
      <c r="R34" s="34">
        <f t="shared" si="4"/>
        <v>6.993750000000003</v>
      </c>
      <c r="S34" s="35">
        <f t="shared" si="5"/>
        <v>11.875</v>
      </c>
      <c r="T34" s="36">
        <f t="shared" si="6"/>
        <v>-4.881249999999997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234</v>
      </c>
      <c r="C35" s="13">
        <v>1333428907</v>
      </c>
      <c r="D35" s="222" t="s">
        <v>455</v>
      </c>
      <c r="E35" s="4"/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45" t="s">
        <v>173</v>
      </c>
      <c r="L35" s="18">
        <f t="shared" si="0"/>
        <v>3.5</v>
      </c>
      <c r="M35" s="16">
        <f t="shared" si="1"/>
        <v>1.2</v>
      </c>
      <c r="N35" s="16">
        <f t="shared" si="2"/>
        <v>0</v>
      </c>
      <c r="O35" s="16">
        <v>0</v>
      </c>
      <c r="P35" s="16">
        <f t="shared" si="3"/>
        <v>4.7</v>
      </c>
      <c r="Q35" s="33">
        <v>2.0875000000000021</v>
      </c>
      <c r="R35" s="34">
        <f t="shared" si="4"/>
        <v>6.7875000000000023</v>
      </c>
      <c r="S35" s="35">
        <f t="shared" si="5"/>
        <v>9.6875</v>
      </c>
      <c r="T35" s="36">
        <f t="shared" si="6"/>
        <v>-2.8999999999999977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164</v>
      </c>
      <c r="C36" s="13">
        <v>1005320430</v>
      </c>
      <c r="D36" s="222" t="s">
        <v>294</v>
      </c>
      <c r="E36" s="335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0"/>
        <v>0</v>
      </c>
      <c r="M36" s="16">
        <f t="shared" si="1"/>
        <v>0</v>
      </c>
      <c r="N36" s="16">
        <f t="shared" si="2"/>
        <v>0</v>
      </c>
      <c r="O36" s="16">
        <v>0</v>
      </c>
      <c r="P36" s="16">
        <f t="shared" si="3"/>
        <v>0</v>
      </c>
      <c r="Q36" s="33">
        <v>0</v>
      </c>
      <c r="R36" s="34">
        <f t="shared" si="4"/>
        <v>0</v>
      </c>
      <c r="S36" s="35">
        <f t="shared" si="5"/>
        <v>0</v>
      </c>
      <c r="T36" s="36">
        <f t="shared" si="6"/>
        <v>0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>
        <v>1</v>
      </c>
      <c r="B37" s="13">
        <v>216</v>
      </c>
      <c r="C37" s="13">
        <v>395700385</v>
      </c>
      <c r="D37" s="222" t="s">
        <v>419</v>
      </c>
      <c r="E37" s="2"/>
      <c r="F37" s="16">
        <v>2</v>
      </c>
      <c r="G37" s="16">
        <v>1</v>
      </c>
      <c r="H37" s="374">
        <v>0</v>
      </c>
      <c r="I37" s="374">
        <v>0</v>
      </c>
      <c r="J37" s="374">
        <v>0</v>
      </c>
      <c r="K37" s="45" t="s">
        <v>173</v>
      </c>
      <c r="L37" s="18">
        <f t="shared" ref="L37:L68" si="7">F37+IF(F37&gt;2,(F37-2)*0.5,0)</f>
        <v>2</v>
      </c>
      <c r="M37" s="16">
        <f t="shared" ref="M37:M58" si="8">G37*$Y$14</f>
        <v>1.2</v>
      </c>
      <c r="N37" s="16">
        <f t="shared" ref="N37:N68" si="9">SUM(H37:J37)*$Y$18</f>
        <v>0</v>
      </c>
      <c r="O37" s="16">
        <v>0</v>
      </c>
      <c r="P37" s="16">
        <f t="shared" ref="P37:P68" si="10">SUM(M37+L37+O37+N37)</f>
        <v>3.2</v>
      </c>
      <c r="Q37" s="33">
        <v>3.1002016129032217</v>
      </c>
      <c r="R37" s="34">
        <f t="shared" ref="R37:R68" si="11">P37+Q37</f>
        <v>6.3002016129032219</v>
      </c>
      <c r="S37" s="35">
        <f t="shared" ref="S37:S68" si="12">VLOOKUP(K37,$X$3:$Y$10,2,FALSE)</f>
        <v>9.6875</v>
      </c>
      <c r="T37" s="36">
        <f t="shared" ref="T37:T68" si="13">R37-S37</f>
        <v>-3.3872983870967781</v>
      </c>
      <c r="U37" s="4"/>
      <c r="V37" s="4"/>
      <c r="W37" s="4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/>
      <c r="B39" s="13">
        <v>170</v>
      </c>
      <c r="C39" s="13">
        <v>1659068972</v>
      </c>
      <c r="D39" s="222" t="s">
        <v>320</v>
      </c>
      <c r="E39" s="334"/>
      <c r="F39" s="16">
        <v>0</v>
      </c>
      <c r="G39" s="16">
        <v>0</v>
      </c>
      <c r="H39" s="374">
        <v>0</v>
      </c>
      <c r="I39" s="374">
        <v>0</v>
      </c>
      <c r="J39" s="374">
        <v>0</v>
      </c>
      <c r="K39" s="57" t="s">
        <v>187</v>
      </c>
      <c r="L39" s="18">
        <f t="shared" si="7"/>
        <v>0</v>
      </c>
      <c r="M39" s="16">
        <f t="shared" si="8"/>
        <v>0</v>
      </c>
      <c r="N39" s="16">
        <f t="shared" si="9"/>
        <v>0</v>
      </c>
      <c r="O39" s="16">
        <v>0</v>
      </c>
      <c r="P39" s="16">
        <f t="shared" si="10"/>
        <v>0</v>
      </c>
      <c r="Q39" s="33">
        <v>0</v>
      </c>
      <c r="R39" s="34">
        <f t="shared" si="11"/>
        <v>0</v>
      </c>
      <c r="S39" s="35">
        <f t="shared" si="12"/>
        <v>0</v>
      </c>
      <c r="T39" s="36">
        <f t="shared" si="13"/>
        <v>0</v>
      </c>
      <c r="U39" s="4"/>
      <c r="V39" s="4"/>
      <c r="W39" s="4"/>
    </row>
    <row r="40" spans="1:29" ht="18.75">
      <c r="A40" s="14">
        <v>1</v>
      </c>
      <c r="B40" s="13">
        <v>236</v>
      </c>
      <c r="C40" s="13">
        <v>1968448898</v>
      </c>
      <c r="D40" s="222" t="s">
        <v>458</v>
      </c>
      <c r="F40" s="16">
        <v>1</v>
      </c>
      <c r="G40" s="16">
        <v>1</v>
      </c>
      <c r="H40" s="374">
        <v>0</v>
      </c>
      <c r="I40" s="374">
        <v>0</v>
      </c>
      <c r="J40" s="374">
        <v>0</v>
      </c>
      <c r="K40" s="45" t="s">
        <v>173</v>
      </c>
      <c r="L40" s="18">
        <f t="shared" si="7"/>
        <v>1</v>
      </c>
      <c r="M40" s="16">
        <f t="shared" si="8"/>
        <v>1.2</v>
      </c>
      <c r="N40" s="16">
        <f t="shared" si="9"/>
        <v>0</v>
      </c>
      <c r="O40" s="16">
        <v>0</v>
      </c>
      <c r="P40" s="16">
        <f t="shared" si="10"/>
        <v>2.2000000000000002</v>
      </c>
      <c r="Q40" s="33">
        <v>3.9812500000000002</v>
      </c>
      <c r="R40" s="34">
        <f t="shared" si="11"/>
        <v>6.1812500000000004</v>
      </c>
      <c r="S40" s="35">
        <f t="shared" si="12"/>
        <v>9.6875</v>
      </c>
      <c r="T40" s="36">
        <f t="shared" si="13"/>
        <v>-3.5062499999999996</v>
      </c>
      <c r="U40" s="4"/>
      <c r="V40" s="4"/>
      <c r="W40" s="4"/>
    </row>
    <row r="41" spans="1:29" ht="18.75">
      <c r="A41" s="14"/>
      <c r="B41" s="13">
        <v>173</v>
      </c>
      <c r="C41" s="13">
        <v>1106175185</v>
      </c>
      <c r="D41" s="222" t="s">
        <v>329</v>
      </c>
      <c r="E41" s="334"/>
      <c r="F41" s="16">
        <v>0</v>
      </c>
      <c r="G41" s="16">
        <v>0</v>
      </c>
      <c r="H41" s="374">
        <v>0</v>
      </c>
      <c r="I41" s="374">
        <v>0</v>
      </c>
      <c r="J41" s="374">
        <v>0</v>
      </c>
      <c r="K41" s="57" t="s">
        <v>187</v>
      </c>
      <c r="L41" s="18">
        <f t="shared" si="7"/>
        <v>0</v>
      </c>
      <c r="M41" s="16">
        <f t="shared" si="8"/>
        <v>0</v>
      </c>
      <c r="N41" s="16">
        <f t="shared" si="9"/>
        <v>0</v>
      </c>
      <c r="O41" s="16">
        <v>0</v>
      </c>
      <c r="P41" s="16">
        <f t="shared" si="10"/>
        <v>0</v>
      </c>
      <c r="Q41" s="33">
        <v>0</v>
      </c>
      <c r="R41" s="34">
        <f t="shared" si="11"/>
        <v>0</v>
      </c>
      <c r="S41" s="35">
        <f t="shared" si="12"/>
        <v>0</v>
      </c>
      <c r="T41" s="36">
        <f t="shared" si="13"/>
        <v>0</v>
      </c>
      <c r="U41" s="4"/>
      <c r="V41" s="4"/>
      <c r="W41" s="4"/>
    </row>
    <row r="42" spans="1:29" ht="18.75">
      <c r="A42" s="14">
        <v>1</v>
      </c>
      <c r="B42" s="13">
        <v>156</v>
      </c>
      <c r="C42" s="13">
        <v>1744610165</v>
      </c>
      <c r="D42" s="222" t="s">
        <v>369</v>
      </c>
      <c r="E42" s="222"/>
      <c r="F42" s="16">
        <v>3</v>
      </c>
      <c r="G42" s="16">
        <v>1</v>
      </c>
      <c r="H42" s="374">
        <v>0</v>
      </c>
      <c r="I42" s="374">
        <v>0</v>
      </c>
      <c r="J42" s="374">
        <v>0</v>
      </c>
      <c r="K42" s="45" t="s">
        <v>173</v>
      </c>
      <c r="L42" s="18">
        <f t="shared" si="7"/>
        <v>3.5</v>
      </c>
      <c r="M42" s="16">
        <f t="shared" si="8"/>
        <v>1.2</v>
      </c>
      <c r="N42" s="16">
        <f t="shared" si="9"/>
        <v>0</v>
      </c>
      <c r="O42" s="16">
        <v>0</v>
      </c>
      <c r="P42" s="16">
        <f t="shared" si="10"/>
        <v>4.7</v>
      </c>
      <c r="Q42" s="33">
        <v>1.4425161290322475</v>
      </c>
      <c r="R42" s="34">
        <f t="shared" si="11"/>
        <v>6.1425161290322476</v>
      </c>
      <c r="S42" s="35">
        <f t="shared" si="12"/>
        <v>9.6875</v>
      </c>
      <c r="T42" s="36">
        <f t="shared" si="13"/>
        <v>-3.5449838709677524</v>
      </c>
      <c r="U42" s="4"/>
      <c r="V42" s="4"/>
      <c r="W42" s="4"/>
    </row>
    <row r="43" spans="1:29" ht="18.75">
      <c r="A43" s="14"/>
      <c r="B43" s="13">
        <v>176</v>
      </c>
      <c r="C43" s="13">
        <v>128748910</v>
      </c>
      <c r="D43" s="222" t="s">
        <v>328</v>
      </c>
      <c r="E43" s="334"/>
      <c r="F43" s="16">
        <v>0</v>
      </c>
      <c r="G43" s="16">
        <v>0</v>
      </c>
      <c r="H43" s="374">
        <v>0</v>
      </c>
      <c r="I43" s="374">
        <v>0</v>
      </c>
      <c r="J43" s="374">
        <v>0</v>
      </c>
      <c r="K43" s="57" t="s">
        <v>187</v>
      </c>
      <c r="L43" s="18">
        <f t="shared" si="7"/>
        <v>0</v>
      </c>
      <c r="M43" s="16">
        <f t="shared" si="8"/>
        <v>0</v>
      </c>
      <c r="N43" s="16">
        <f t="shared" si="9"/>
        <v>0</v>
      </c>
      <c r="O43" s="16">
        <v>0</v>
      </c>
      <c r="P43" s="16">
        <f t="shared" si="10"/>
        <v>0</v>
      </c>
      <c r="Q43" s="33">
        <v>0</v>
      </c>
      <c r="R43" s="34">
        <f t="shared" si="11"/>
        <v>0</v>
      </c>
      <c r="S43" s="35">
        <f t="shared" si="12"/>
        <v>0</v>
      </c>
      <c r="T43" s="36">
        <f t="shared" si="13"/>
        <v>0</v>
      </c>
      <c r="U43" s="4"/>
      <c r="V43" s="4"/>
      <c r="W43" s="4"/>
    </row>
    <row r="44" spans="1:29" ht="20.25">
      <c r="A44" s="14">
        <v>1</v>
      </c>
      <c r="B44" s="13">
        <v>221</v>
      </c>
      <c r="C44" s="13">
        <v>790956883</v>
      </c>
      <c r="D44" s="222" t="s">
        <v>431</v>
      </c>
      <c r="E44" s="222" t="s">
        <v>428</v>
      </c>
      <c r="F44" s="16">
        <v>3</v>
      </c>
      <c r="G44" s="16">
        <v>1</v>
      </c>
      <c r="H44" s="374">
        <v>0</v>
      </c>
      <c r="I44" s="374">
        <v>0</v>
      </c>
      <c r="J44" s="374">
        <v>0</v>
      </c>
      <c r="K44" s="45" t="s">
        <v>173</v>
      </c>
      <c r="L44" s="18">
        <f t="shared" si="7"/>
        <v>3.5</v>
      </c>
      <c r="M44" s="16">
        <f t="shared" si="8"/>
        <v>1.2</v>
      </c>
      <c r="N44" s="16">
        <f t="shared" si="9"/>
        <v>0</v>
      </c>
      <c r="O44" s="16">
        <v>0</v>
      </c>
      <c r="P44" s="16">
        <f t="shared" si="10"/>
        <v>4.7</v>
      </c>
      <c r="Q44" s="33">
        <v>1.1250000000000018</v>
      </c>
      <c r="R44" s="34">
        <f t="shared" si="11"/>
        <v>5.825000000000002</v>
      </c>
      <c r="S44" s="35">
        <f t="shared" si="12"/>
        <v>9.6875</v>
      </c>
      <c r="T44" s="36">
        <f t="shared" si="13"/>
        <v>-3.862499999999998</v>
      </c>
      <c r="U44" s="4"/>
      <c r="V44" s="4"/>
      <c r="W44" s="4"/>
    </row>
    <row r="45" spans="1:29" ht="18.75">
      <c r="A45" s="14"/>
      <c r="B45" s="13">
        <v>179</v>
      </c>
      <c r="C45" s="13">
        <v>1412638269</v>
      </c>
      <c r="D45" s="223" t="s">
        <v>224</v>
      </c>
      <c r="E45" s="334"/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7"/>
        <v>0</v>
      </c>
      <c r="M45" s="16">
        <f t="shared" si="8"/>
        <v>0</v>
      </c>
      <c r="N45" s="16">
        <f t="shared" si="9"/>
        <v>0</v>
      </c>
      <c r="O45" s="16">
        <v>0</v>
      </c>
      <c r="P45" s="16">
        <f t="shared" si="10"/>
        <v>0</v>
      </c>
      <c r="Q45" s="33">
        <v>5.6846874999999955</v>
      </c>
      <c r="R45" s="34">
        <f t="shared" si="11"/>
        <v>5.6846874999999955</v>
      </c>
      <c r="S45" s="35">
        <f t="shared" si="12"/>
        <v>0</v>
      </c>
      <c r="T45" s="36">
        <f t="shared" si="13"/>
        <v>5.6846874999999955</v>
      </c>
      <c r="U45" s="4"/>
      <c r="V45" s="4"/>
      <c r="W45" s="4"/>
    </row>
    <row r="46" spans="1:29" ht="18.75">
      <c r="A46" s="14"/>
      <c r="B46" s="13">
        <v>180</v>
      </c>
      <c r="C46" s="13">
        <v>24633249</v>
      </c>
      <c r="D46" s="223" t="s">
        <v>339</v>
      </c>
      <c r="E46" s="334"/>
      <c r="F46" s="16">
        <v>0</v>
      </c>
      <c r="G46" s="16">
        <v>0</v>
      </c>
      <c r="H46" s="374">
        <v>0</v>
      </c>
      <c r="I46" s="374">
        <v>0</v>
      </c>
      <c r="J46" s="374">
        <v>0</v>
      </c>
      <c r="K46" s="57" t="s">
        <v>187</v>
      </c>
      <c r="L46" s="18">
        <f t="shared" si="7"/>
        <v>0</v>
      </c>
      <c r="M46" s="16">
        <f t="shared" si="8"/>
        <v>0</v>
      </c>
      <c r="N46" s="16">
        <f t="shared" si="9"/>
        <v>0</v>
      </c>
      <c r="O46" s="16">
        <v>0</v>
      </c>
      <c r="P46" s="16">
        <f t="shared" si="10"/>
        <v>0</v>
      </c>
      <c r="Q46" s="33">
        <v>-3.125</v>
      </c>
      <c r="R46" s="34">
        <f t="shared" si="11"/>
        <v>-3.125</v>
      </c>
      <c r="S46" s="35">
        <f t="shared" si="12"/>
        <v>0</v>
      </c>
      <c r="T46" s="36">
        <f t="shared" si="13"/>
        <v>-3.125</v>
      </c>
      <c r="U46" s="4"/>
      <c r="V46" s="4"/>
      <c r="W46" s="4"/>
    </row>
    <row r="47" spans="1:29" ht="18.75">
      <c r="A47" s="14"/>
      <c r="B47" s="13">
        <v>181</v>
      </c>
      <c r="C47" s="13">
        <v>1467442697</v>
      </c>
      <c r="D47" s="222" t="s">
        <v>341</v>
      </c>
      <c r="E47" s="334"/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7"/>
        <v>0</v>
      </c>
      <c r="M47" s="16">
        <f t="shared" si="8"/>
        <v>0</v>
      </c>
      <c r="N47" s="16">
        <f t="shared" si="9"/>
        <v>0</v>
      </c>
      <c r="O47" s="16">
        <v>0</v>
      </c>
      <c r="P47" s="16">
        <f t="shared" si="10"/>
        <v>0</v>
      </c>
      <c r="Q47" s="33">
        <v>0</v>
      </c>
      <c r="R47" s="34">
        <f t="shared" si="11"/>
        <v>0</v>
      </c>
      <c r="S47" s="35">
        <f t="shared" si="12"/>
        <v>0</v>
      </c>
      <c r="T47" s="36">
        <f t="shared" si="13"/>
        <v>0</v>
      </c>
      <c r="U47" s="4"/>
      <c r="V47" s="4"/>
      <c r="W47" s="4"/>
    </row>
    <row r="48" spans="1:29" ht="18.75">
      <c r="A48" s="14">
        <v>1</v>
      </c>
      <c r="B48" s="13">
        <v>185</v>
      </c>
      <c r="C48" s="13">
        <v>30705222</v>
      </c>
      <c r="D48" s="222" t="s">
        <v>376</v>
      </c>
      <c r="E48" s="334"/>
      <c r="F48" s="16">
        <v>3</v>
      </c>
      <c r="G48" s="16">
        <v>1</v>
      </c>
      <c r="H48" s="374">
        <v>0</v>
      </c>
      <c r="I48" s="374">
        <v>0</v>
      </c>
      <c r="J48" s="374">
        <v>0</v>
      </c>
      <c r="K48" s="45" t="s">
        <v>173</v>
      </c>
      <c r="L48" s="18">
        <f t="shared" si="7"/>
        <v>3.5</v>
      </c>
      <c r="M48" s="16">
        <f t="shared" si="8"/>
        <v>1.2</v>
      </c>
      <c r="N48" s="16">
        <f t="shared" si="9"/>
        <v>0</v>
      </c>
      <c r="O48" s="16">
        <v>0</v>
      </c>
      <c r="P48" s="16">
        <f t="shared" si="10"/>
        <v>4.7</v>
      </c>
      <c r="Q48" s="33">
        <v>1.1000000000000014</v>
      </c>
      <c r="R48" s="34">
        <f t="shared" si="11"/>
        <v>5.8000000000000016</v>
      </c>
      <c r="S48" s="35">
        <f t="shared" si="12"/>
        <v>9.6875</v>
      </c>
      <c r="T48" s="36">
        <f t="shared" si="13"/>
        <v>-3.8874999999999984</v>
      </c>
    </row>
    <row r="49" spans="1:23" ht="18.75">
      <c r="A49" s="14">
        <v>1</v>
      </c>
      <c r="B49" s="13">
        <v>178</v>
      </c>
      <c r="C49" s="13">
        <v>1059185275</v>
      </c>
      <c r="D49" s="222" t="s">
        <v>372</v>
      </c>
      <c r="E49" s="334"/>
      <c r="F49" s="16">
        <v>3</v>
      </c>
      <c r="G49" s="16">
        <v>1</v>
      </c>
      <c r="H49" s="374">
        <v>0</v>
      </c>
      <c r="I49" s="374">
        <v>0</v>
      </c>
      <c r="J49" s="374">
        <v>0</v>
      </c>
      <c r="K49" s="45" t="s">
        <v>173</v>
      </c>
      <c r="L49" s="18">
        <f t="shared" si="7"/>
        <v>3.5</v>
      </c>
      <c r="M49" s="16">
        <f t="shared" si="8"/>
        <v>1.2</v>
      </c>
      <c r="N49" s="16">
        <f t="shared" si="9"/>
        <v>0</v>
      </c>
      <c r="O49" s="16">
        <v>0</v>
      </c>
      <c r="P49" s="16">
        <f t="shared" si="10"/>
        <v>4.7</v>
      </c>
      <c r="Q49" s="33">
        <v>0.99999999999999467</v>
      </c>
      <c r="R49" s="34">
        <f t="shared" si="11"/>
        <v>5.6999999999999948</v>
      </c>
      <c r="S49" s="35">
        <f t="shared" si="12"/>
        <v>9.6875</v>
      </c>
      <c r="T49" s="36">
        <f t="shared" si="13"/>
        <v>-3.9875000000000052</v>
      </c>
    </row>
    <row r="50" spans="1:23" ht="18.75">
      <c r="A50" s="14">
        <v>1</v>
      </c>
      <c r="B50" s="13">
        <v>116</v>
      </c>
      <c r="C50" s="13">
        <v>2122596917</v>
      </c>
      <c r="D50" s="222" t="s">
        <v>362</v>
      </c>
      <c r="E50" s="222" t="s">
        <v>217</v>
      </c>
      <c r="F50" s="16">
        <v>3</v>
      </c>
      <c r="G50" s="16">
        <v>1</v>
      </c>
      <c r="H50" s="374">
        <v>0</v>
      </c>
      <c r="I50" s="374">
        <v>0</v>
      </c>
      <c r="J50" s="374">
        <v>0</v>
      </c>
      <c r="K50" s="23" t="s">
        <v>175</v>
      </c>
      <c r="L50" s="18">
        <f t="shared" si="7"/>
        <v>3.5</v>
      </c>
      <c r="M50" s="16">
        <f t="shared" si="8"/>
        <v>1.2</v>
      </c>
      <c r="N50" s="16">
        <f t="shared" si="9"/>
        <v>0</v>
      </c>
      <c r="O50" s="16">
        <v>0</v>
      </c>
      <c r="P50" s="16">
        <f t="shared" si="10"/>
        <v>4.7</v>
      </c>
      <c r="Q50" s="33">
        <v>0.98749999999999716</v>
      </c>
      <c r="R50" s="34">
        <f t="shared" si="11"/>
        <v>5.6874999999999973</v>
      </c>
      <c r="S50" s="35">
        <f t="shared" si="12"/>
        <v>1.875</v>
      </c>
      <c r="T50" s="36">
        <f t="shared" si="13"/>
        <v>3.8124999999999973</v>
      </c>
      <c r="U50" s="64"/>
      <c r="V50" s="64"/>
      <c r="W50" s="86"/>
    </row>
    <row r="51" spans="1:23" ht="18.75">
      <c r="A51" s="14">
        <v>1</v>
      </c>
      <c r="B51" s="13">
        <v>155</v>
      </c>
      <c r="C51" s="13">
        <v>1532576874</v>
      </c>
      <c r="D51" s="222" t="s">
        <v>368</v>
      </c>
      <c r="E51" s="222" t="s">
        <v>283</v>
      </c>
      <c r="F51" s="16">
        <v>3</v>
      </c>
      <c r="G51" s="16">
        <v>1</v>
      </c>
      <c r="H51" s="374">
        <v>0</v>
      </c>
      <c r="I51" s="374">
        <v>0</v>
      </c>
      <c r="J51" s="374">
        <v>0</v>
      </c>
      <c r="K51" s="23" t="s">
        <v>175</v>
      </c>
      <c r="L51" s="18">
        <f t="shared" si="7"/>
        <v>3.5</v>
      </c>
      <c r="M51" s="16">
        <f t="shared" si="8"/>
        <v>1.2</v>
      </c>
      <c r="N51" s="16">
        <f t="shared" si="9"/>
        <v>0</v>
      </c>
      <c r="O51" s="16">
        <v>0</v>
      </c>
      <c r="P51" s="16">
        <f t="shared" si="10"/>
        <v>4.7</v>
      </c>
      <c r="Q51" s="33">
        <v>0.96875</v>
      </c>
      <c r="R51" s="34">
        <f t="shared" si="11"/>
        <v>5.6687500000000002</v>
      </c>
      <c r="S51" s="35">
        <f t="shared" si="12"/>
        <v>1.875</v>
      </c>
      <c r="T51" s="36">
        <f t="shared" si="13"/>
        <v>3.7937500000000002</v>
      </c>
    </row>
    <row r="52" spans="1:23" ht="18.75">
      <c r="A52" s="14">
        <v>1</v>
      </c>
      <c r="B52" s="13">
        <v>183</v>
      </c>
      <c r="C52" s="13">
        <v>1250030371</v>
      </c>
      <c r="D52" s="222" t="s">
        <v>464</v>
      </c>
      <c r="E52" s="222" t="s">
        <v>411</v>
      </c>
      <c r="F52" s="16">
        <v>3</v>
      </c>
      <c r="G52" s="16">
        <v>1</v>
      </c>
      <c r="H52" s="374">
        <v>0</v>
      </c>
      <c r="I52" s="374">
        <v>0</v>
      </c>
      <c r="J52" s="374">
        <v>0</v>
      </c>
      <c r="K52" s="23" t="s">
        <v>175</v>
      </c>
      <c r="L52" s="18">
        <f t="shared" si="7"/>
        <v>3.5</v>
      </c>
      <c r="M52" s="16">
        <f t="shared" si="8"/>
        <v>1.2</v>
      </c>
      <c r="N52" s="16">
        <f t="shared" si="9"/>
        <v>0</v>
      </c>
      <c r="O52" s="16">
        <v>0</v>
      </c>
      <c r="P52" s="16">
        <f t="shared" si="10"/>
        <v>4.7</v>
      </c>
      <c r="Q52" s="33">
        <v>0.88750000000000284</v>
      </c>
      <c r="R52" s="34">
        <f t="shared" si="11"/>
        <v>5.587500000000003</v>
      </c>
      <c r="S52" s="35">
        <f t="shared" si="12"/>
        <v>1.875</v>
      </c>
      <c r="T52" s="36">
        <f t="shared" si="13"/>
        <v>3.712500000000003</v>
      </c>
    </row>
    <row r="53" spans="1:23" ht="18.75">
      <c r="A53" s="14">
        <v>1</v>
      </c>
      <c r="B53" s="13">
        <v>182</v>
      </c>
      <c r="C53" s="13">
        <v>828260319</v>
      </c>
      <c r="D53" s="222" t="s">
        <v>422</v>
      </c>
      <c r="E53" s="222" t="s">
        <v>413</v>
      </c>
      <c r="F53" s="16">
        <v>3</v>
      </c>
      <c r="G53" s="16">
        <v>1</v>
      </c>
      <c r="H53" s="374">
        <v>0</v>
      </c>
      <c r="I53" s="374">
        <v>0</v>
      </c>
      <c r="J53" s="374">
        <v>0</v>
      </c>
      <c r="K53" s="23" t="s">
        <v>175</v>
      </c>
      <c r="L53" s="18">
        <f t="shared" si="7"/>
        <v>3.5</v>
      </c>
      <c r="M53" s="16">
        <f t="shared" si="8"/>
        <v>1.2</v>
      </c>
      <c r="N53" s="16">
        <f t="shared" si="9"/>
        <v>0</v>
      </c>
      <c r="O53" s="16">
        <v>0</v>
      </c>
      <c r="P53" s="16">
        <f t="shared" si="10"/>
        <v>4.7</v>
      </c>
      <c r="Q53" s="33">
        <v>0.88174999999999937</v>
      </c>
      <c r="R53" s="34">
        <f t="shared" si="11"/>
        <v>5.5817499999999995</v>
      </c>
      <c r="S53" s="35">
        <f t="shared" si="12"/>
        <v>1.875</v>
      </c>
      <c r="T53" s="36">
        <f t="shared" si="13"/>
        <v>3.7067499999999995</v>
      </c>
    </row>
    <row r="54" spans="1:23" ht="18.75">
      <c r="A54" s="14"/>
      <c r="B54" s="13">
        <v>188</v>
      </c>
      <c r="C54" s="13">
        <v>1504984957</v>
      </c>
      <c r="D54" s="222" t="s">
        <v>379</v>
      </c>
      <c r="E54" s="334"/>
      <c r="F54" s="16">
        <v>0</v>
      </c>
      <c r="G54" s="16">
        <v>0</v>
      </c>
      <c r="H54" s="374">
        <v>0</v>
      </c>
      <c r="I54" s="374">
        <v>0</v>
      </c>
      <c r="J54" s="374">
        <v>0</v>
      </c>
      <c r="K54" s="57" t="s">
        <v>187</v>
      </c>
      <c r="L54" s="18">
        <f t="shared" si="7"/>
        <v>0</v>
      </c>
      <c r="M54" s="16">
        <f t="shared" si="8"/>
        <v>0</v>
      </c>
      <c r="N54" s="16">
        <f t="shared" si="9"/>
        <v>0</v>
      </c>
      <c r="O54" s="16">
        <v>0</v>
      </c>
      <c r="P54" s="16">
        <f t="shared" si="10"/>
        <v>0</v>
      </c>
      <c r="Q54" s="33">
        <v>7.8874999999999957</v>
      </c>
      <c r="R54" s="34">
        <f t="shared" si="11"/>
        <v>7.8874999999999957</v>
      </c>
      <c r="S54" s="35">
        <f t="shared" si="12"/>
        <v>0</v>
      </c>
      <c r="T54" s="36">
        <f t="shared" si="13"/>
        <v>7.8874999999999957</v>
      </c>
    </row>
    <row r="55" spans="1:23" ht="18.75">
      <c r="A55" s="14">
        <v>1</v>
      </c>
      <c r="B55" s="13">
        <v>208</v>
      </c>
      <c r="C55" s="13">
        <v>92129464</v>
      </c>
      <c r="D55" s="222" t="s">
        <v>401</v>
      </c>
      <c r="E55" s="334"/>
      <c r="F55" s="16">
        <v>3</v>
      </c>
      <c r="G55" s="16">
        <v>1</v>
      </c>
      <c r="H55" s="374">
        <v>0</v>
      </c>
      <c r="I55" s="374">
        <v>0</v>
      </c>
      <c r="J55" s="374">
        <v>0</v>
      </c>
      <c r="K55" s="23" t="s">
        <v>175</v>
      </c>
      <c r="L55" s="18">
        <f t="shared" si="7"/>
        <v>3.5</v>
      </c>
      <c r="M55" s="16">
        <f t="shared" si="8"/>
        <v>1.2</v>
      </c>
      <c r="N55" s="16">
        <f t="shared" si="9"/>
        <v>0</v>
      </c>
      <c r="O55" s="16">
        <v>0</v>
      </c>
      <c r="P55" s="16">
        <f t="shared" si="10"/>
        <v>4.7</v>
      </c>
      <c r="Q55" s="33">
        <v>0.79375000000000195</v>
      </c>
      <c r="R55" s="34">
        <f t="shared" si="11"/>
        <v>5.4937500000000021</v>
      </c>
      <c r="S55" s="35">
        <f t="shared" si="12"/>
        <v>1.875</v>
      </c>
      <c r="T55" s="36">
        <f t="shared" si="13"/>
        <v>3.6187500000000021</v>
      </c>
    </row>
    <row r="56" spans="1:23" ht="18.75">
      <c r="A56" s="14">
        <v>1</v>
      </c>
      <c r="B56" s="13">
        <v>224</v>
      </c>
      <c r="C56" s="13">
        <v>862562360</v>
      </c>
      <c r="D56" s="222" t="s">
        <v>443</v>
      </c>
      <c r="E56" s="222"/>
      <c r="F56" s="16">
        <v>3</v>
      </c>
      <c r="G56" s="16">
        <v>1</v>
      </c>
      <c r="H56" s="374">
        <v>0</v>
      </c>
      <c r="I56" s="374">
        <v>0</v>
      </c>
      <c r="J56" s="374">
        <v>0</v>
      </c>
      <c r="K56" s="23" t="s">
        <v>175</v>
      </c>
      <c r="L56" s="18">
        <f t="shared" si="7"/>
        <v>3.5</v>
      </c>
      <c r="M56" s="16">
        <f t="shared" si="8"/>
        <v>1.2</v>
      </c>
      <c r="N56" s="16">
        <f t="shared" si="9"/>
        <v>0</v>
      </c>
      <c r="O56" s="16">
        <v>0</v>
      </c>
      <c r="P56" s="16">
        <f t="shared" si="10"/>
        <v>4.7</v>
      </c>
      <c r="Q56" s="33">
        <v>0.67285447761194206</v>
      </c>
      <c r="R56" s="34">
        <f t="shared" si="11"/>
        <v>5.3728544776119422</v>
      </c>
      <c r="S56" s="35">
        <f t="shared" si="12"/>
        <v>1.875</v>
      </c>
      <c r="T56" s="36">
        <f t="shared" si="13"/>
        <v>3.4978544776119422</v>
      </c>
    </row>
    <row r="57" spans="1:23" ht="18.75">
      <c r="A57" s="14"/>
      <c r="B57" s="13">
        <v>191</v>
      </c>
      <c r="C57" s="13">
        <v>1037173857</v>
      </c>
      <c r="D57" s="222" t="s">
        <v>382</v>
      </c>
      <c r="E57" s="334"/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7"/>
        <v>0</v>
      </c>
      <c r="M57" s="16">
        <f t="shared" si="8"/>
        <v>0</v>
      </c>
      <c r="N57" s="16">
        <f t="shared" si="9"/>
        <v>0</v>
      </c>
      <c r="O57" s="16">
        <v>0</v>
      </c>
      <c r="P57" s="16">
        <f t="shared" si="10"/>
        <v>0</v>
      </c>
      <c r="Q57" s="33">
        <v>3.837499999999995</v>
      </c>
      <c r="R57" s="34">
        <f t="shared" si="11"/>
        <v>3.837499999999995</v>
      </c>
      <c r="S57" s="35">
        <f t="shared" si="12"/>
        <v>0</v>
      </c>
      <c r="T57" s="36">
        <f t="shared" si="13"/>
        <v>3.837499999999995</v>
      </c>
    </row>
    <row r="58" spans="1:23" ht="18.75">
      <c r="A58" s="14">
        <v>1</v>
      </c>
      <c r="B58" s="13">
        <v>200</v>
      </c>
      <c r="C58" s="13">
        <v>967589156</v>
      </c>
      <c r="D58" s="222" t="s">
        <v>390</v>
      </c>
      <c r="E58" s="334"/>
      <c r="F58" s="16">
        <v>3</v>
      </c>
      <c r="G58" s="16">
        <v>1</v>
      </c>
      <c r="H58" s="374">
        <v>0</v>
      </c>
      <c r="I58" s="374">
        <v>0</v>
      </c>
      <c r="J58" s="374">
        <v>0</v>
      </c>
      <c r="K58" s="23" t="s">
        <v>175</v>
      </c>
      <c r="L58" s="18">
        <f t="shared" si="7"/>
        <v>3.5</v>
      </c>
      <c r="M58" s="16">
        <f t="shared" si="8"/>
        <v>1.2</v>
      </c>
      <c r="N58" s="16">
        <f t="shared" si="9"/>
        <v>0</v>
      </c>
      <c r="O58" s="16">
        <v>0</v>
      </c>
      <c r="P58" s="16">
        <f t="shared" si="10"/>
        <v>4.7</v>
      </c>
      <c r="Q58" s="33">
        <v>0.40000000000000213</v>
      </c>
      <c r="R58" s="34">
        <f t="shared" si="11"/>
        <v>5.1000000000000023</v>
      </c>
      <c r="S58" s="35">
        <f t="shared" si="12"/>
        <v>1.875</v>
      </c>
      <c r="T58" s="36">
        <f t="shared" si="13"/>
        <v>3.2250000000000023</v>
      </c>
    </row>
    <row r="59" spans="1:23" ht="20.25">
      <c r="A59" s="14">
        <v>1</v>
      </c>
      <c r="B59" s="14">
        <v>49</v>
      </c>
      <c r="C59" s="13">
        <v>311361673</v>
      </c>
      <c r="D59" s="223" t="s">
        <v>442</v>
      </c>
      <c r="E59" s="336" t="s">
        <v>95</v>
      </c>
      <c r="F59" s="16">
        <v>3</v>
      </c>
      <c r="G59" s="16">
        <v>1</v>
      </c>
      <c r="H59" s="374">
        <v>0</v>
      </c>
      <c r="I59" s="374">
        <v>0</v>
      </c>
      <c r="J59" s="374">
        <v>0</v>
      </c>
      <c r="K59" s="23" t="s">
        <v>175</v>
      </c>
      <c r="L59" s="18">
        <f t="shared" si="7"/>
        <v>3.5</v>
      </c>
      <c r="M59" s="16">
        <f>IF(G59&gt;0,1,0)*$Y$14</f>
        <v>1.2</v>
      </c>
      <c r="N59" s="16">
        <f t="shared" si="9"/>
        <v>0</v>
      </c>
      <c r="O59" s="16">
        <v>0</v>
      </c>
      <c r="P59" s="16">
        <f t="shared" si="10"/>
        <v>4.7</v>
      </c>
      <c r="Q59" s="33">
        <v>0.13125000000000142</v>
      </c>
      <c r="R59" s="34">
        <f t="shared" si="11"/>
        <v>4.8312500000000016</v>
      </c>
      <c r="S59" s="35">
        <f t="shared" si="12"/>
        <v>1.875</v>
      </c>
      <c r="T59" s="36">
        <f t="shared" si="13"/>
        <v>2.9562500000000016</v>
      </c>
      <c r="U59" s="64"/>
      <c r="V59" s="64"/>
      <c r="W59" s="64"/>
    </row>
    <row r="60" spans="1:23" ht="18.75">
      <c r="A60" s="14">
        <v>1</v>
      </c>
      <c r="B60" s="13">
        <v>172</v>
      </c>
      <c r="C60" s="13">
        <v>724061220</v>
      </c>
      <c r="D60" s="222" t="s">
        <v>371</v>
      </c>
      <c r="E60" s="222" t="s">
        <v>330</v>
      </c>
      <c r="F60" s="16">
        <v>3</v>
      </c>
      <c r="G60" s="16">
        <v>0</v>
      </c>
      <c r="H60" s="374">
        <v>0</v>
      </c>
      <c r="I60" s="374">
        <v>0</v>
      </c>
      <c r="J60" s="374">
        <v>0</v>
      </c>
      <c r="K60" s="23" t="s">
        <v>175</v>
      </c>
      <c r="L60" s="18">
        <f t="shared" si="7"/>
        <v>3.5</v>
      </c>
      <c r="M60" s="16">
        <f t="shared" ref="M60:M102" si="14">G60*$Y$14</f>
        <v>0</v>
      </c>
      <c r="N60" s="16">
        <f t="shared" si="9"/>
        <v>0</v>
      </c>
      <c r="O60" s="16">
        <v>0</v>
      </c>
      <c r="P60" s="16">
        <f t="shared" si="10"/>
        <v>3.5</v>
      </c>
      <c r="Q60" s="33">
        <v>0.9250000000000016</v>
      </c>
      <c r="R60" s="34">
        <f t="shared" si="11"/>
        <v>4.4250000000000016</v>
      </c>
      <c r="S60" s="35">
        <f t="shared" si="12"/>
        <v>1.875</v>
      </c>
      <c r="T60" s="36">
        <f t="shared" si="13"/>
        <v>2.5500000000000016</v>
      </c>
    </row>
    <row r="61" spans="1:23" ht="18.75">
      <c r="A61" s="14">
        <v>1</v>
      </c>
      <c r="B61" s="13">
        <v>128</v>
      </c>
      <c r="C61" s="13">
        <v>1214614935</v>
      </c>
      <c r="D61" s="222" t="s">
        <v>365</v>
      </c>
      <c r="E61" s="336" t="s">
        <v>257</v>
      </c>
      <c r="F61" s="16">
        <v>3</v>
      </c>
      <c r="G61" s="16">
        <v>1</v>
      </c>
      <c r="H61" s="374">
        <v>0</v>
      </c>
      <c r="I61" s="374">
        <v>0</v>
      </c>
      <c r="J61" s="374">
        <v>0</v>
      </c>
      <c r="K61" s="23" t="s">
        <v>175</v>
      </c>
      <c r="L61" s="18">
        <f t="shared" si="7"/>
        <v>3.5</v>
      </c>
      <c r="M61" s="16">
        <f t="shared" si="14"/>
        <v>1.2</v>
      </c>
      <c r="N61" s="16">
        <f t="shared" si="9"/>
        <v>0</v>
      </c>
      <c r="O61" s="16">
        <v>0</v>
      </c>
      <c r="P61" s="16">
        <f t="shared" si="10"/>
        <v>4.7</v>
      </c>
      <c r="Q61" s="33">
        <v>-0.2755000000000063</v>
      </c>
      <c r="R61" s="34">
        <f t="shared" si="11"/>
        <v>4.4244999999999939</v>
      </c>
      <c r="S61" s="35">
        <f t="shared" si="12"/>
        <v>1.875</v>
      </c>
      <c r="T61" s="36">
        <f t="shared" si="13"/>
        <v>2.5494999999999939</v>
      </c>
      <c r="U61" s="64"/>
      <c r="V61" s="64"/>
      <c r="W61" s="67"/>
    </row>
    <row r="62" spans="1:23" ht="18.75">
      <c r="A62" s="14">
        <v>1</v>
      </c>
      <c r="B62" s="13">
        <v>225</v>
      </c>
      <c r="C62" s="13">
        <v>1963965829</v>
      </c>
      <c r="D62" s="222" t="s">
        <v>444</v>
      </c>
      <c r="E62" s="222"/>
      <c r="F62" s="16">
        <v>0</v>
      </c>
      <c r="G62" s="16">
        <v>0</v>
      </c>
      <c r="H62" s="374">
        <v>0</v>
      </c>
      <c r="I62" s="374">
        <v>0</v>
      </c>
      <c r="J62" s="374">
        <v>0</v>
      </c>
      <c r="K62" s="57" t="s">
        <v>187</v>
      </c>
      <c r="L62" s="18">
        <f t="shared" si="7"/>
        <v>0</v>
      </c>
      <c r="M62" s="16">
        <f t="shared" si="14"/>
        <v>0</v>
      </c>
      <c r="N62" s="16">
        <f t="shared" si="9"/>
        <v>0</v>
      </c>
      <c r="O62" s="16">
        <v>0</v>
      </c>
      <c r="P62" s="16">
        <f t="shared" si="10"/>
        <v>0</v>
      </c>
      <c r="Q62" s="33">
        <v>4.423236940298505</v>
      </c>
      <c r="R62" s="34">
        <f t="shared" si="11"/>
        <v>4.423236940298505</v>
      </c>
      <c r="S62" s="35">
        <f t="shared" si="12"/>
        <v>0</v>
      </c>
      <c r="T62" s="36">
        <f t="shared" si="13"/>
        <v>4.423236940298505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7"/>
        <v>0</v>
      </c>
      <c r="M63" s="16">
        <f t="shared" si="14"/>
        <v>0</v>
      </c>
      <c r="N63" s="16">
        <f t="shared" si="9"/>
        <v>0</v>
      </c>
      <c r="O63" s="16">
        <v>0</v>
      </c>
      <c r="P63" s="16">
        <f t="shared" si="10"/>
        <v>0</v>
      </c>
      <c r="Q63" s="33">
        <v>3.5999999999999979</v>
      </c>
      <c r="R63" s="34">
        <f t="shared" si="11"/>
        <v>3.5999999999999979</v>
      </c>
      <c r="S63" s="35">
        <f t="shared" si="12"/>
        <v>0</v>
      </c>
      <c r="T63" s="36">
        <f t="shared" si="13"/>
        <v>3.5999999999999979</v>
      </c>
    </row>
    <row r="64" spans="1:23" ht="18.75">
      <c r="A64" s="14">
        <v>1</v>
      </c>
      <c r="B64" s="13">
        <v>110</v>
      </c>
      <c r="C64" s="13">
        <v>1968703358</v>
      </c>
      <c r="D64" s="222" t="s">
        <v>361</v>
      </c>
      <c r="E64" s="222" t="s">
        <v>239</v>
      </c>
      <c r="F64" s="16">
        <v>3</v>
      </c>
      <c r="G64" s="16">
        <v>0</v>
      </c>
      <c r="H64" s="374">
        <v>0</v>
      </c>
      <c r="I64" s="374">
        <v>0</v>
      </c>
      <c r="J64" s="374">
        <v>0</v>
      </c>
      <c r="K64" s="23" t="s">
        <v>175</v>
      </c>
      <c r="L64" s="18">
        <f t="shared" si="7"/>
        <v>3.5</v>
      </c>
      <c r="M64" s="16">
        <f t="shared" si="14"/>
        <v>0</v>
      </c>
      <c r="N64" s="16">
        <f t="shared" si="9"/>
        <v>0</v>
      </c>
      <c r="O64" s="16">
        <v>0</v>
      </c>
      <c r="P64" s="16">
        <f t="shared" si="10"/>
        <v>3.5</v>
      </c>
      <c r="Q64" s="33">
        <v>0.86249999999999682</v>
      </c>
      <c r="R64" s="34">
        <f t="shared" si="11"/>
        <v>4.3624999999999972</v>
      </c>
      <c r="S64" s="35">
        <f t="shared" si="12"/>
        <v>1.875</v>
      </c>
      <c r="T64" s="36">
        <f t="shared" si="13"/>
        <v>2.4874999999999972</v>
      </c>
      <c r="U64" s="64"/>
      <c r="V64" s="64"/>
      <c r="W64" s="87"/>
    </row>
    <row r="65" spans="1:23" ht="18.75">
      <c r="A65" s="14"/>
      <c r="B65" s="13">
        <v>199</v>
      </c>
      <c r="C65" s="13">
        <v>1190213504</v>
      </c>
      <c r="D65" s="222" t="s">
        <v>400</v>
      </c>
      <c r="E65" s="334"/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7"/>
        <v>0</v>
      </c>
      <c r="M65" s="16">
        <f t="shared" si="14"/>
        <v>0</v>
      </c>
      <c r="N65" s="16">
        <f t="shared" si="9"/>
        <v>0</v>
      </c>
      <c r="O65" s="16">
        <v>0</v>
      </c>
      <c r="P65" s="16">
        <f t="shared" si="10"/>
        <v>0</v>
      </c>
      <c r="Q65" s="33">
        <v>4.8</v>
      </c>
      <c r="R65" s="34">
        <f t="shared" si="11"/>
        <v>4.8</v>
      </c>
      <c r="S65" s="35">
        <f t="shared" si="12"/>
        <v>0</v>
      </c>
      <c r="T65" s="36">
        <f t="shared" si="13"/>
        <v>4.8</v>
      </c>
    </row>
    <row r="66" spans="1:23" ht="18.75">
      <c r="A66" s="14">
        <v>1</v>
      </c>
      <c r="B66" s="14">
        <v>10</v>
      </c>
      <c r="C66" s="13">
        <v>2108977014</v>
      </c>
      <c r="D66" s="222" t="s">
        <v>353</v>
      </c>
      <c r="E66" s="222" t="s">
        <v>49</v>
      </c>
      <c r="F66" s="16">
        <v>0</v>
      </c>
      <c r="G66" s="16">
        <v>1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7"/>
        <v>0</v>
      </c>
      <c r="M66" s="16">
        <f t="shared" si="14"/>
        <v>1.2</v>
      </c>
      <c r="N66" s="16">
        <f t="shared" si="9"/>
        <v>0</v>
      </c>
      <c r="O66" s="16">
        <v>0</v>
      </c>
      <c r="P66" s="16">
        <f t="shared" si="10"/>
        <v>1.2</v>
      </c>
      <c r="Q66" s="33">
        <v>3.1437499999999963</v>
      </c>
      <c r="R66" s="34">
        <f t="shared" si="11"/>
        <v>4.3437499999999964</v>
      </c>
      <c r="S66" s="35">
        <f t="shared" si="12"/>
        <v>0</v>
      </c>
      <c r="T66" s="36">
        <f t="shared" si="13"/>
        <v>4.3437499999999964</v>
      </c>
      <c r="U66" s="64"/>
      <c r="V66" s="64"/>
      <c r="W66" s="64"/>
    </row>
    <row r="67" spans="1:23" ht="18.75">
      <c r="A67" s="14"/>
      <c r="B67" s="13">
        <v>201</v>
      </c>
      <c r="C67" s="13">
        <v>251334814</v>
      </c>
      <c r="D67" s="222" t="s">
        <v>391</v>
      </c>
      <c r="E67" s="334"/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7"/>
        <v>0</v>
      </c>
      <c r="M67" s="16">
        <f t="shared" si="14"/>
        <v>0</v>
      </c>
      <c r="N67" s="16">
        <f t="shared" si="9"/>
        <v>0</v>
      </c>
      <c r="O67" s="16">
        <v>0</v>
      </c>
      <c r="P67" s="16">
        <f t="shared" si="10"/>
        <v>0</v>
      </c>
      <c r="Q67" s="33">
        <v>5.5</v>
      </c>
      <c r="R67" s="34">
        <f t="shared" si="11"/>
        <v>5.5</v>
      </c>
      <c r="S67" s="35">
        <f t="shared" si="12"/>
        <v>0</v>
      </c>
      <c r="T67" s="36">
        <f t="shared" si="13"/>
        <v>5.5</v>
      </c>
    </row>
    <row r="68" spans="1:23" ht="18.75">
      <c r="A68" s="14">
        <v>1</v>
      </c>
      <c r="B68" s="14">
        <v>46</v>
      </c>
      <c r="C68" s="13">
        <v>2109182835</v>
      </c>
      <c r="D68" s="222" t="s">
        <v>357</v>
      </c>
      <c r="E68" s="222" t="s">
        <v>92</v>
      </c>
      <c r="F68" s="16">
        <v>2</v>
      </c>
      <c r="G68" s="16">
        <v>1</v>
      </c>
      <c r="H68" s="374">
        <v>0</v>
      </c>
      <c r="I68" s="374">
        <v>0</v>
      </c>
      <c r="J68" s="374">
        <v>0</v>
      </c>
      <c r="K68" s="23" t="s">
        <v>175</v>
      </c>
      <c r="L68" s="18">
        <f t="shared" si="7"/>
        <v>2</v>
      </c>
      <c r="M68" s="16">
        <f t="shared" si="14"/>
        <v>1.2</v>
      </c>
      <c r="N68" s="16">
        <f t="shared" si="9"/>
        <v>0</v>
      </c>
      <c r="O68" s="16">
        <v>0</v>
      </c>
      <c r="P68" s="16">
        <f t="shared" si="10"/>
        <v>3.2</v>
      </c>
      <c r="Q68" s="33">
        <v>1.1299999999999919</v>
      </c>
      <c r="R68" s="34">
        <f t="shared" si="11"/>
        <v>4.3299999999999921</v>
      </c>
      <c r="S68" s="35">
        <f t="shared" si="12"/>
        <v>1.875</v>
      </c>
      <c r="T68" s="36">
        <f t="shared" si="13"/>
        <v>2.4549999999999921</v>
      </c>
      <c r="U68" s="64"/>
      <c r="V68" s="64"/>
      <c r="W68" s="64"/>
    </row>
    <row r="69" spans="1:23" ht="18.75">
      <c r="A69" s="14">
        <v>1</v>
      </c>
      <c r="B69" s="13">
        <v>193</v>
      </c>
      <c r="C69" s="13">
        <v>2125731287</v>
      </c>
      <c r="D69" s="222" t="s">
        <v>384</v>
      </c>
      <c r="E69" s="334"/>
      <c r="F69" s="16">
        <v>2</v>
      </c>
      <c r="G69" s="16">
        <v>1</v>
      </c>
      <c r="H69" s="374">
        <v>0</v>
      </c>
      <c r="I69" s="374">
        <v>0</v>
      </c>
      <c r="J69" s="374">
        <v>0</v>
      </c>
      <c r="K69" s="23" t="s">
        <v>175</v>
      </c>
      <c r="L69" s="18">
        <f t="shared" ref="L69:L102" si="15">F69+IF(F69&gt;2,(F69-2)*0.5,0)</f>
        <v>2</v>
      </c>
      <c r="M69" s="16">
        <f t="shared" si="14"/>
        <v>1.2</v>
      </c>
      <c r="N69" s="16">
        <f t="shared" ref="N69:N102" si="16">SUM(H69:J69)*$Y$18</f>
        <v>0</v>
      </c>
      <c r="O69" s="16">
        <v>0</v>
      </c>
      <c r="P69" s="16">
        <f t="shared" ref="P69:P100" si="17">SUM(M69+L69+O69+N69)</f>
        <v>3.2</v>
      </c>
      <c r="Q69" s="33">
        <v>1.0687499999999979</v>
      </c>
      <c r="R69" s="34">
        <f t="shared" ref="R69:R100" si="18">P69+Q69</f>
        <v>4.268749999999998</v>
      </c>
      <c r="S69" s="35">
        <f t="shared" ref="S69:S102" si="19">VLOOKUP(K69,$X$3:$Y$10,2,FALSE)</f>
        <v>1.875</v>
      </c>
      <c r="T69" s="36">
        <f t="shared" ref="T69:T100" si="20">R69-S69</f>
        <v>2.393749999999998</v>
      </c>
    </row>
    <row r="70" spans="1:23" ht="18.75">
      <c r="A70" s="14"/>
      <c r="B70" s="13">
        <v>204</v>
      </c>
      <c r="C70" s="13">
        <v>1449474852</v>
      </c>
      <c r="D70" s="222" t="s">
        <v>394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5"/>
        <v>0</v>
      </c>
      <c r="M70" s="16">
        <f t="shared" si="14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1</v>
      </c>
      <c r="R70" s="34">
        <f t="shared" si="18"/>
        <v>1</v>
      </c>
      <c r="S70" s="35">
        <f t="shared" si="19"/>
        <v>0</v>
      </c>
      <c r="T70" s="36">
        <f t="shared" si="20"/>
        <v>1</v>
      </c>
    </row>
    <row r="71" spans="1:23" ht="18.75">
      <c r="A71" s="14">
        <v>1</v>
      </c>
      <c r="B71" s="13">
        <v>195</v>
      </c>
      <c r="C71" s="13">
        <v>1634663314</v>
      </c>
      <c r="D71" s="222" t="s">
        <v>386</v>
      </c>
      <c r="E71" s="334"/>
      <c r="F71" s="16">
        <v>2</v>
      </c>
      <c r="G71" s="16">
        <v>1</v>
      </c>
      <c r="H71" s="374">
        <v>0</v>
      </c>
      <c r="I71" s="374">
        <v>0</v>
      </c>
      <c r="J71" s="374">
        <v>0</v>
      </c>
      <c r="K71" s="23" t="s">
        <v>175</v>
      </c>
      <c r="L71" s="18">
        <f t="shared" si="15"/>
        <v>2</v>
      </c>
      <c r="M71" s="16">
        <f t="shared" si="14"/>
        <v>1.2</v>
      </c>
      <c r="N71" s="16">
        <f t="shared" si="16"/>
        <v>0</v>
      </c>
      <c r="O71" s="16">
        <v>0</v>
      </c>
      <c r="P71" s="16">
        <f t="shared" si="17"/>
        <v>3.2</v>
      </c>
      <c r="Q71" s="33">
        <v>0.91824999999999779</v>
      </c>
      <c r="R71" s="34">
        <f t="shared" si="18"/>
        <v>4.118249999999998</v>
      </c>
      <c r="S71" s="35">
        <f t="shared" si="19"/>
        <v>1.875</v>
      </c>
      <c r="T71" s="36">
        <f t="shared" si="20"/>
        <v>2.243249999999998</v>
      </c>
    </row>
    <row r="72" spans="1:23" ht="18.75">
      <c r="A72" s="14"/>
      <c r="B72" s="13">
        <v>206</v>
      </c>
      <c r="C72" s="13">
        <v>1835375380</v>
      </c>
      <c r="D72" s="222" t="s">
        <v>396</v>
      </c>
      <c r="E72" s="334"/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5"/>
        <v>0</v>
      </c>
      <c r="M72" s="16">
        <f t="shared" si="14"/>
        <v>0</v>
      </c>
      <c r="N72" s="16">
        <f t="shared" si="16"/>
        <v>0</v>
      </c>
      <c r="O72" s="16">
        <v>0</v>
      </c>
      <c r="P72" s="16">
        <f t="shared" si="17"/>
        <v>0</v>
      </c>
      <c r="Q72" s="33">
        <v>6.6749999999999998</v>
      </c>
      <c r="R72" s="34">
        <f t="shared" si="18"/>
        <v>6.6749999999999998</v>
      </c>
      <c r="S72" s="35">
        <f t="shared" si="19"/>
        <v>0</v>
      </c>
      <c r="T72" s="36">
        <f t="shared" si="20"/>
        <v>6.6749999999999998</v>
      </c>
    </row>
    <row r="73" spans="1:23" ht="18.75">
      <c r="A73" s="14">
        <v>1</v>
      </c>
      <c r="B73" s="13">
        <v>184</v>
      </c>
      <c r="C73" s="13">
        <v>1814130074</v>
      </c>
      <c r="D73" s="222" t="s">
        <v>375</v>
      </c>
      <c r="E73" s="334"/>
      <c r="F73" s="16">
        <v>2</v>
      </c>
      <c r="G73" s="16">
        <v>1</v>
      </c>
      <c r="H73" s="374">
        <v>0</v>
      </c>
      <c r="I73" s="374">
        <v>0</v>
      </c>
      <c r="J73" s="374">
        <v>0</v>
      </c>
      <c r="K73" s="23" t="s">
        <v>175</v>
      </c>
      <c r="L73" s="18">
        <f t="shared" si="15"/>
        <v>2</v>
      </c>
      <c r="M73" s="16">
        <f t="shared" si="14"/>
        <v>1.2</v>
      </c>
      <c r="N73" s="16">
        <f t="shared" si="16"/>
        <v>0</v>
      </c>
      <c r="O73" s="16">
        <v>0</v>
      </c>
      <c r="P73" s="16">
        <f t="shared" si="17"/>
        <v>3.2</v>
      </c>
      <c r="Q73" s="33">
        <v>0.9125000000000032</v>
      </c>
      <c r="R73" s="34">
        <f t="shared" si="18"/>
        <v>4.1125000000000034</v>
      </c>
      <c r="S73" s="35">
        <f t="shared" si="19"/>
        <v>1.875</v>
      </c>
      <c r="T73" s="36">
        <f t="shared" si="20"/>
        <v>2.2375000000000034</v>
      </c>
    </row>
    <row r="74" spans="1:23" ht="18.75">
      <c r="A74" s="14">
        <v>1</v>
      </c>
      <c r="B74" s="13">
        <v>233</v>
      </c>
      <c r="C74" s="13">
        <v>1963965829</v>
      </c>
      <c r="D74" s="222" t="s">
        <v>452</v>
      </c>
      <c r="F74" s="16">
        <v>2</v>
      </c>
      <c r="G74" s="16">
        <v>1</v>
      </c>
      <c r="H74" s="374">
        <v>0</v>
      </c>
      <c r="I74" s="374">
        <v>0</v>
      </c>
      <c r="J74" s="374">
        <v>0</v>
      </c>
      <c r="K74" s="23" t="s">
        <v>175</v>
      </c>
      <c r="L74" s="18">
        <f t="shared" si="15"/>
        <v>2</v>
      </c>
      <c r="M74" s="16">
        <f t="shared" si="14"/>
        <v>1.2</v>
      </c>
      <c r="N74" s="16">
        <f t="shared" si="16"/>
        <v>0</v>
      </c>
      <c r="O74" s="16">
        <v>0</v>
      </c>
      <c r="P74" s="16">
        <f t="shared" si="17"/>
        <v>3.2</v>
      </c>
      <c r="Q74" s="33">
        <v>0.62500000000000178</v>
      </c>
      <c r="R74" s="34">
        <f t="shared" si="18"/>
        <v>3.825000000000002</v>
      </c>
      <c r="S74" s="35">
        <f t="shared" si="19"/>
        <v>1.875</v>
      </c>
      <c r="T74" s="36">
        <f t="shared" si="20"/>
        <v>1.950000000000002</v>
      </c>
    </row>
    <row r="75" spans="1:23" ht="18.75">
      <c r="A75" s="14">
        <v>1</v>
      </c>
      <c r="B75" s="14">
        <v>26</v>
      </c>
      <c r="C75" s="13">
        <v>1754932067</v>
      </c>
      <c r="D75" s="222" t="s">
        <v>354</v>
      </c>
      <c r="E75" s="222" t="s">
        <v>72</v>
      </c>
      <c r="F75" s="16">
        <v>3</v>
      </c>
      <c r="G75" s="16">
        <v>1</v>
      </c>
      <c r="H75" s="374">
        <v>0</v>
      </c>
      <c r="I75" s="374">
        <v>0</v>
      </c>
      <c r="J75" s="374">
        <v>0</v>
      </c>
      <c r="K75" s="23" t="s">
        <v>175</v>
      </c>
      <c r="L75" s="18">
        <f t="shared" si="15"/>
        <v>3.5</v>
      </c>
      <c r="M75" s="16">
        <f t="shared" si="14"/>
        <v>1.2</v>
      </c>
      <c r="N75" s="16">
        <f t="shared" si="16"/>
        <v>0</v>
      </c>
      <c r="O75" s="16">
        <v>0</v>
      </c>
      <c r="P75" s="16">
        <f t="shared" si="17"/>
        <v>4.7</v>
      </c>
      <c r="Q75" s="33">
        <v>-0.96875000000000089</v>
      </c>
      <c r="R75" s="34">
        <f t="shared" si="18"/>
        <v>3.7312499999999993</v>
      </c>
      <c r="S75" s="35">
        <f t="shared" si="19"/>
        <v>1.875</v>
      </c>
      <c r="T75" s="36">
        <f t="shared" si="20"/>
        <v>1.8562499999999993</v>
      </c>
      <c r="U75" s="64"/>
      <c r="V75" s="64"/>
      <c r="W75" s="64"/>
    </row>
    <row r="76" spans="1:23" ht="18.75">
      <c r="A76" s="14">
        <v>1</v>
      </c>
      <c r="B76" s="13">
        <v>196</v>
      </c>
      <c r="C76" s="13">
        <v>1065641844</v>
      </c>
      <c r="D76" s="222" t="s">
        <v>387</v>
      </c>
      <c r="E76" s="334"/>
      <c r="F76" s="16">
        <v>1</v>
      </c>
      <c r="G76" s="16">
        <v>1</v>
      </c>
      <c r="H76" s="374">
        <v>0</v>
      </c>
      <c r="I76" s="374">
        <v>0</v>
      </c>
      <c r="J76" s="374">
        <v>0</v>
      </c>
      <c r="K76" s="23" t="s">
        <v>175</v>
      </c>
      <c r="L76" s="18">
        <f t="shared" si="15"/>
        <v>1</v>
      </c>
      <c r="M76" s="16">
        <f t="shared" si="14"/>
        <v>1.2</v>
      </c>
      <c r="N76" s="16">
        <f t="shared" si="16"/>
        <v>0</v>
      </c>
      <c r="O76" s="16">
        <v>0</v>
      </c>
      <c r="P76" s="16">
        <f t="shared" si="17"/>
        <v>2.2000000000000002</v>
      </c>
      <c r="Q76" s="33">
        <v>1.1062500000000011</v>
      </c>
      <c r="R76" s="34">
        <f t="shared" si="18"/>
        <v>3.3062500000000012</v>
      </c>
      <c r="S76" s="35">
        <f t="shared" si="19"/>
        <v>1.875</v>
      </c>
      <c r="T76" s="36">
        <f t="shared" si="20"/>
        <v>1.4312500000000012</v>
      </c>
    </row>
    <row r="77" spans="1:23" ht="18.75">
      <c r="A77" s="14"/>
      <c r="B77" s="13">
        <v>211</v>
      </c>
      <c r="C77" s="13">
        <v>1030769255</v>
      </c>
      <c r="D77" s="222" t="s">
        <v>404</v>
      </c>
      <c r="E77" s="334"/>
      <c r="F77" s="16">
        <v>0</v>
      </c>
      <c r="G77" s="16">
        <v>0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15"/>
        <v>0</v>
      </c>
      <c r="M77" s="16">
        <f t="shared" si="14"/>
        <v>0</v>
      </c>
      <c r="N77" s="16">
        <f t="shared" si="16"/>
        <v>0</v>
      </c>
      <c r="O77" s="16">
        <v>0</v>
      </c>
      <c r="P77" s="16">
        <f t="shared" si="17"/>
        <v>0</v>
      </c>
      <c r="Q77" s="33">
        <v>8.4625000000000021</v>
      </c>
      <c r="R77" s="34">
        <f t="shared" si="18"/>
        <v>8.4625000000000021</v>
      </c>
      <c r="S77" s="35">
        <f t="shared" si="19"/>
        <v>0</v>
      </c>
      <c r="T77" s="36">
        <f t="shared" si="20"/>
        <v>8.4625000000000021</v>
      </c>
    </row>
    <row r="78" spans="1:23" ht="18.75">
      <c r="A78" s="14">
        <v>1</v>
      </c>
      <c r="B78" s="14">
        <v>92</v>
      </c>
      <c r="C78" s="13">
        <v>1367873925</v>
      </c>
      <c r="D78" s="222" t="s">
        <v>398</v>
      </c>
      <c r="E78" s="222" t="s">
        <v>191</v>
      </c>
      <c r="F78" s="16">
        <v>1</v>
      </c>
      <c r="G78" s="16">
        <v>1</v>
      </c>
      <c r="H78" s="374">
        <v>0</v>
      </c>
      <c r="I78" s="374">
        <v>0</v>
      </c>
      <c r="J78" s="374">
        <v>0</v>
      </c>
      <c r="K78" s="23" t="s">
        <v>175</v>
      </c>
      <c r="L78" s="18">
        <f t="shared" si="15"/>
        <v>1</v>
      </c>
      <c r="M78" s="16">
        <f t="shared" si="14"/>
        <v>1.2</v>
      </c>
      <c r="N78" s="16">
        <f t="shared" si="16"/>
        <v>0</v>
      </c>
      <c r="O78" s="16">
        <v>0</v>
      </c>
      <c r="P78" s="16">
        <f t="shared" si="17"/>
        <v>2.2000000000000002</v>
      </c>
      <c r="Q78" s="33">
        <v>1.0375000000000032</v>
      </c>
      <c r="R78" s="34">
        <f t="shared" si="18"/>
        <v>3.2375000000000034</v>
      </c>
      <c r="S78" s="35">
        <f t="shared" si="19"/>
        <v>1.875</v>
      </c>
      <c r="T78" s="36">
        <f t="shared" si="20"/>
        <v>1.3625000000000034</v>
      </c>
      <c r="U78" s="64"/>
      <c r="V78" s="64"/>
      <c r="W78" s="67"/>
    </row>
    <row r="79" spans="1:23" ht="18.75">
      <c r="A79" s="14">
        <v>1</v>
      </c>
      <c r="B79" s="13">
        <v>174</v>
      </c>
      <c r="C79" s="13">
        <v>775720958</v>
      </c>
      <c r="D79" s="222" t="s">
        <v>397</v>
      </c>
      <c r="E79" s="222" t="s">
        <v>327</v>
      </c>
      <c r="F79" s="16">
        <v>1</v>
      </c>
      <c r="G79" s="16">
        <v>1</v>
      </c>
      <c r="H79" s="374">
        <v>0</v>
      </c>
      <c r="I79" s="374">
        <v>0</v>
      </c>
      <c r="J79" s="374">
        <v>0</v>
      </c>
      <c r="K79" s="23" t="s">
        <v>175</v>
      </c>
      <c r="L79" s="18">
        <f t="shared" si="15"/>
        <v>1</v>
      </c>
      <c r="M79" s="16">
        <f t="shared" si="14"/>
        <v>1.2</v>
      </c>
      <c r="N79" s="16">
        <f t="shared" si="16"/>
        <v>0</v>
      </c>
      <c r="O79" s="16">
        <v>0</v>
      </c>
      <c r="P79" s="16">
        <f t="shared" si="17"/>
        <v>2.2000000000000002</v>
      </c>
      <c r="Q79" s="33">
        <v>0.81874999999999165</v>
      </c>
      <c r="R79" s="34">
        <f t="shared" si="18"/>
        <v>3.0187499999999918</v>
      </c>
      <c r="S79" s="35">
        <f t="shared" si="19"/>
        <v>1.875</v>
      </c>
      <c r="T79" s="36">
        <f t="shared" si="20"/>
        <v>1.1437499999999918</v>
      </c>
    </row>
    <row r="80" spans="1:23" ht="20.25">
      <c r="A80" s="14">
        <v>1</v>
      </c>
      <c r="B80" s="13">
        <v>229</v>
      </c>
      <c r="C80" s="13">
        <v>1598972736</v>
      </c>
      <c r="D80" s="222" t="s">
        <v>448</v>
      </c>
      <c r="E80" s="222"/>
      <c r="F80" s="16">
        <v>1</v>
      </c>
      <c r="G80" s="16">
        <v>0</v>
      </c>
      <c r="H80" s="374">
        <v>0</v>
      </c>
      <c r="I80" s="374">
        <v>0</v>
      </c>
      <c r="J80" s="374">
        <v>0</v>
      </c>
      <c r="K80" s="23" t="s">
        <v>175</v>
      </c>
      <c r="L80" s="18">
        <f t="shared" si="15"/>
        <v>1</v>
      </c>
      <c r="M80" s="16">
        <f t="shared" si="14"/>
        <v>0</v>
      </c>
      <c r="N80" s="16">
        <f t="shared" si="16"/>
        <v>0</v>
      </c>
      <c r="O80" s="16">
        <v>0</v>
      </c>
      <c r="P80" s="16">
        <f t="shared" si="17"/>
        <v>1</v>
      </c>
      <c r="Q80" s="33">
        <v>2.0033395522388009</v>
      </c>
      <c r="R80" s="34">
        <f t="shared" si="18"/>
        <v>3.0033395522388009</v>
      </c>
      <c r="S80" s="35">
        <f t="shared" si="19"/>
        <v>1.875</v>
      </c>
      <c r="T80" s="36">
        <f t="shared" si="20"/>
        <v>1.1283395522388009</v>
      </c>
    </row>
    <row r="81" spans="1:23" ht="18.75">
      <c r="A81" s="14">
        <v>1</v>
      </c>
      <c r="B81" s="13">
        <v>205</v>
      </c>
      <c r="C81" s="13">
        <v>141303545</v>
      </c>
      <c r="D81" s="222" t="s">
        <v>395</v>
      </c>
      <c r="E81" s="334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15"/>
        <v>0</v>
      </c>
      <c r="M81" s="16">
        <f t="shared" si="14"/>
        <v>0</v>
      </c>
      <c r="N81" s="16">
        <f t="shared" si="16"/>
        <v>0</v>
      </c>
      <c r="O81" s="16">
        <v>0</v>
      </c>
      <c r="P81" s="16">
        <f t="shared" si="17"/>
        <v>0</v>
      </c>
      <c r="Q81" s="33">
        <v>2.9312499999999959</v>
      </c>
      <c r="R81" s="34">
        <f t="shared" si="18"/>
        <v>2.9312499999999959</v>
      </c>
      <c r="S81" s="35">
        <f t="shared" si="19"/>
        <v>0</v>
      </c>
      <c r="T81" s="36">
        <f t="shared" si="20"/>
        <v>2.9312499999999959</v>
      </c>
    </row>
    <row r="82" spans="1:23" ht="18.75">
      <c r="A82" s="14">
        <v>1</v>
      </c>
      <c r="B82" s="13">
        <v>215</v>
      </c>
      <c r="C82" s="13">
        <v>289805855</v>
      </c>
      <c r="D82" s="222" t="s">
        <v>417</v>
      </c>
      <c r="E82" s="2"/>
      <c r="F82" s="16">
        <v>3</v>
      </c>
      <c r="G82" s="16">
        <v>1</v>
      </c>
      <c r="H82" s="374">
        <v>0</v>
      </c>
      <c r="I82" s="374">
        <v>0</v>
      </c>
      <c r="J82" s="374">
        <v>0</v>
      </c>
      <c r="K82" s="23" t="s">
        <v>175</v>
      </c>
      <c r="L82" s="18">
        <f t="shared" si="15"/>
        <v>3.5</v>
      </c>
      <c r="M82" s="16">
        <f t="shared" si="14"/>
        <v>1.2</v>
      </c>
      <c r="N82" s="16">
        <f t="shared" si="16"/>
        <v>0</v>
      </c>
      <c r="O82" s="16">
        <v>0</v>
      </c>
      <c r="P82" s="16">
        <f t="shared" si="17"/>
        <v>4.7</v>
      </c>
      <c r="Q82" s="33">
        <v>-1.8745000000000065</v>
      </c>
      <c r="R82" s="34">
        <f t="shared" si="18"/>
        <v>2.8254999999999937</v>
      </c>
      <c r="S82" s="35">
        <f t="shared" si="19"/>
        <v>1.875</v>
      </c>
      <c r="T82" s="36">
        <f t="shared" si="20"/>
        <v>0.95049999999999368</v>
      </c>
    </row>
    <row r="83" spans="1:23" ht="18.75">
      <c r="A83" s="14">
        <v>1</v>
      </c>
      <c r="B83" s="13">
        <v>190</v>
      </c>
      <c r="C83" s="13">
        <v>684634207</v>
      </c>
      <c r="D83" s="222" t="s">
        <v>381</v>
      </c>
      <c r="E83" s="222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15"/>
        <v>0</v>
      </c>
      <c r="M83" s="16">
        <f t="shared" si="14"/>
        <v>0</v>
      </c>
      <c r="N83" s="16">
        <f t="shared" si="16"/>
        <v>0</v>
      </c>
      <c r="O83" s="16">
        <v>0</v>
      </c>
      <c r="P83" s="16">
        <f t="shared" si="17"/>
        <v>0</v>
      </c>
      <c r="Q83" s="33">
        <v>2.1987500000000004</v>
      </c>
      <c r="R83" s="34">
        <f t="shared" si="18"/>
        <v>2.1987500000000004</v>
      </c>
      <c r="S83" s="35">
        <f t="shared" si="19"/>
        <v>0</v>
      </c>
      <c r="T83" s="36">
        <f t="shared" si="20"/>
        <v>2.1987500000000004</v>
      </c>
    </row>
    <row r="84" spans="1:23" ht="20.25">
      <c r="A84" s="14">
        <v>1</v>
      </c>
      <c r="B84" s="13">
        <v>214</v>
      </c>
      <c r="C84" s="13">
        <v>2130976604</v>
      </c>
      <c r="D84" s="222" t="s">
        <v>410</v>
      </c>
      <c r="E84" s="2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15"/>
        <v>0</v>
      </c>
      <c r="M84" s="16">
        <f t="shared" si="14"/>
        <v>0</v>
      </c>
      <c r="N84" s="16">
        <f t="shared" si="16"/>
        <v>0</v>
      </c>
      <c r="O84" s="16">
        <v>0</v>
      </c>
      <c r="P84" s="16">
        <f t="shared" si="17"/>
        <v>0</v>
      </c>
      <c r="Q84" s="33">
        <v>2.0749999999999886</v>
      </c>
      <c r="R84" s="34">
        <f t="shared" si="18"/>
        <v>2.0749999999999886</v>
      </c>
      <c r="S84" s="35">
        <f t="shared" si="19"/>
        <v>0</v>
      </c>
      <c r="T84" s="36">
        <f t="shared" si="20"/>
        <v>2.0749999999999886</v>
      </c>
    </row>
    <row r="85" spans="1:23" ht="20.25">
      <c r="A85" s="14">
        <v>1</v>
      </c>
      <c r="B85" s="13">
        <v>220</v>
      </c>
      <c r="C85" s="13">
        <v>353335311</v>
      </c>
      <c r="D85" s="222" t="s">
        <v>427</v>
      </c>
      <c r="E85" s="224"/>
      <c r="F85" s="16">
        <v>1</v>
      </c>
      <c r="G85" s="16">
        <v>0</v>
      </c>
      <c r="H85" s="374">
        <v>0</v>
      </c>
      <c r="I85" s="374">
        <v>0</v>
      </c>
      <c r="J85" s="374">
        <v>0</v>
      </c>
      <c r="K85" s="23" t="s">
        <v>175</v>
      </c>
      <c r="L85" s="18">
        <f t="shared" si="15"/>
        <v>1</v>
      </c>
      <c r="M85" s="16">
        <f t="shared" si="14"/>
        <v>0</v>
      </c>
      <c r="N85" s="16">
        <f t="shared" si="16"/>
        <v>0</v>
      </c>
      <c r="O85" s="16">
        <v>0</v>
      </c>
      <c r="P85" s="16">
        <f t="shared" si="17"/>
        <v>1</v>
      </c>
      <c r="Q85" s="33">
        <v>0.79980468749999822</v>
      </c>
      <c r="R85" s="34">
        <f t="shared" si="18"/>
        <v>1.7998046874999982</v>
      </c>
      <c r="S85" s="35">
        <f t="shared" si="19"/>
        <v>1.875</v>
      </c>
      <c r="T85" s="36">
        <f t="shared" si="20"/>
        <v>-7.5195312500001776E-2</v>
      </c>
    </row>
    <row r="86" spans="1:23" ht="18.75">
      <c r="A86" s="14">
        <v>1</v>
      </c>
      <c r="B86" s="13">
        <v>207</v>
      </c>
      <c r="C86" s="13">
        <v>721273803</v>
      </c>
      <c r="D86" s="226" t="s">
        <v>399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15"/>
        <v>0</v>
      </c>
      <c r="M86" s="16">
        <f t="shared" si="14"/>
        <v>0</v>
      </c>
      <c r="N86" s="16">
        <f t="shared" si="16"/>
        <v>0</v>
      </c>
      <c r="O86" s="16">
        <v>0</v>
      </c>
      <c r="P86" s="16">
        <f t="shared" si="17"/>
        <v>0</v>
      </c>
      <c r="Q86" s="33">
        <v>1.425</v>
      </c>
      <c r="R86" s="34">
        <f t="shared" si="18"/>
        <v>1.425</v>
      </c>
      <c r="S86" s="35">
        <f t="shared" si="19"/>
        <v>0</v>
      </c>
      <c r="T86" s="36">
        <f t="shared" si="20"/>
        <v>1.425</v>
      </c>
    </row>
    <row r="87" spans="1:23" ht="20.25">
      <c r="A87" s="14">
        <v>1</v>
      </c>
      <c r="B87" s="13">
        <v>213</v>
      </c>
      <c r="C87" s="13">
        <v>311361673</v>
      </c>
      <c r="D87" s="222" t="s">
        <v>349</v>
      </c>
      <c r="E87" s="2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15"/>
        <v>0</v>
      </c>
      <c r="M87" s="16">
        <f t="shared" si="14"/>
        <v>0</v>
      </c>
      <c r="N87" s="16">
        <f t="shared" si="16"/>
        <v>0</v>
      </c>
      <c r="O87" s="16">
        <v>0</v>
      </c>
      <c r="P87" s="16">
        <f t="shared" si="17"/>
        <v>0</v>
      </c>
      <c r="Q87" s="33">
        <v>1.2687499999999945</v>
      </c>
      <c r="R87" s="34">
        <f t="shared" si="18"/>
        <v>1.2687499999999945</v>
      </c>
      <c r="S87" s="35">
        <f t="shared" si="19"/>
        <v>0</v>
      </c>
      <c r="T87" s="36">
        <f t="shared" si="20"/>
        <v>1.2687499999999945</v>
      </c>
    </row>
    <row r="88" spans="1:23" ht="18.75">
      <c r="A88" s="14">
        <v>1</v>
      </c>
      <c r="B88" s="13">
        <v>189</v>
      </c>
      <c r="C88" s="13">
        <v>522812489</v>
      </c>
      <c r="D88" s="222" t="s">
        <v>380</v>
      </c>
      <c r="E88" s="334"/>
      <c r="F88" s="16">
        <v>2</v>
      </c>
      <c r="G88" s="16">
        <v>1</v>
      </c>
      <c r="H88" s="374">
        <v>0</v>
      </c>
      <c r="I88" s="374">
        <v>0</v>
      </c>
      <c r="J88" s="374">
        <v>0</v>
      </c>
      <c r="K88" s="23" t="s">
        <v>175</v>
      </c>
      <c r="L88" s="18">
        <f t="shared" si="15"/>
        <v>2</v>
      </c>
      <c r="M88" s="16">
        <f t="shared" si="14"/>
        <v>1.2</v>
      </c>
      <c r="N88" s="16">
        <f t="shared" si="16"/>
        <v>0</v>
      </c>
      <c r="O88" s="16">
        <v>0</v>
      </c>
      <c r="P88" s="16">
        <f t="shared" si="17"/>
        <v>3.2</v>
      </c>
      <c r="Q88" s="33">
        <v>-2.3062499999999941</v>
      </c>
      <c r="R88" s="34">
        <f t="shared" si="18"/>
        <v>0.89375000000000604</v>
      </c>
      <c r="S88" s="35">
        <f t="shared" si="19"/>
        <v>1.875</v>
      </c>
      <c r="T88" s="36">
        <f t="shared" si="20"/>
        <v>-0.98124999999999396</v>
      </c>
    </row>
    <row r="89" spans="1:23" ht="18.75">
      <c r="A89" s="14">
        <v>1</v>
      </c>
      <c r="B89" s="13">
        <v>192</v>
      </c>
      <c r="C89" s="13">
        <v>1725281178</v>
      </c>
      <c r="D89" s="222" t="s">
        <v>383</v>
      </c>
      <c r="E89" s="334"/>
      <c r="F89" s="16">
        <v>0</v>
      </c>
      <c r="G89" s="16">
        <v>1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15"/>
        <v>0</v>
      </c>
      <c r="M89" s="16">
        <f t="shared" si="14"/>
        <v>1.2</v>
      </c>
      <c r="N89" s="16">
        <f t="shared" si="16"/>
        <v>0</v>
      </c>
      <c r="O89" s="16">
        <v>0</v>
      </c>
      <c r="P89" s="16">
        <f t="shared" si="17"/>
        <v>1.2</v>
      </c>
      <c r="Q89" s="33">
        <v>-0.45625000000000426</v>
      </c>
      <c r="R89" s="34">
        <f t="shared" si="18"/>
        <v>0.74374999999999569</v>
      </c>
      <c r="S89" s="35">
        <f t="shared" si="19"/>
        <v>0</v>
      </c>
      <c r="T89" s="36">
        <f t="shared" si="20"/>
        <v>0.74374999999999569</v>
      </c>
    </row>
    <row r="90" spans="1:23" ht="18.75">
      <c r="A90" s="14">
        <v>1</v>
      </c>
      <c r="B90" s="13">
        <v>187</v>
      </c>
      <c r="C90" s="13">
        <v>1241038267</v>
      </c>
      <c r="D90" s="222" t="s">
        <v>378</v>
      </c>
      <c r="E90" s="334"/>
      <c r="F90" s="16">
        <v>0</v>
      </c>
      <c r="G90" s="16">
        <v>1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15"/>
        <v>0</v>
      </c>
      <c r="M90" s="16">
        <f t="shared" si="14"/>
        <v>1.2</v>
      </c>
      <c r="N90" s="16">
        <f t="shared" si="16"/>
        <v>0</v>
      </c>
      <c r="O90" s="16">
        <v>0</v>
      </c>
      <c r="P90" s="16">
        <f t="shared" si="17"/>
        <v>1.2</v>
      </c>
      <c r="Q90" s="33">
        <v>-0.57500000000000551</v>
      </c>
      <c r="R90" s="34">
        <f t="shared" si="18"/>
        <v>0.62499999999999445</v>
      </c>
      <c r="S90" s="35">
        <f t="shared" si="19"/>
        <v>0</v>
      </c>
      <c r="T90" s="36">
        <f t="shared" si="20"/>
        <v>0.62499999999999445</v>
      </c>
    </row>
    <row r="91" spans="1:23" ht="18.75">
      <c r="A91" s="14">
        <v>1</v>
      </c>
      <c r="B91" s="13">
        <v>232</v>
      </c>
      <c r="C91" s="13">
        <v>1088909927</v>
      </c>
      <c r="D91" s="222" t="s">
        <v>451</v>
      </c>
      <c r="F91" s="16">
        <v>1</v>
      </c>
      <c r="G91" s="16">
        <v>0</v>
      </c>
      <c r="H91" s="374">
        <v>0</v>
      </c>
      <c r="I91" s="374">
        <v>0</v>
      </c>
      <c r="J91" s="374">
        <v>0</v>
      </c>
      <c r="K91" s="23" t="s">
        <v>175</v>
      </c>
      <c r="L91" s="18">
        <f t="shared" si="15"/>
        <v>1</v>
      </c>
      <c r="M91" s="16">
        <f t="shared" si="14"/>
        <v>0</v>
      </c>
      <c r="N91" s="16">
        <f t="shared" si="16"/>
        <v>0</v>
      </c>
      <c r="O91" s="16">
        <v>0</v>
      </c>
      <c r="P91" s="16">
        <f t="shared" si="17"/>
        <v>1</v>
      </c>
      <c r="Q91" s="33">
        <v>-0.51249999999999929</v>
      </c>
      <c r="R91" s="34">
        <f t="shared" si="18"/>
        <v>0.48750000000000071</v>
      </c>
      <c r="S91" s="35">
        <f t="shared" si="19"/>
        <v>1.875</v>
      </c>
      <c r="T91" s="36">
        <f t="shared" si="20"/>
        <v>-1.3874999999999993</v>
      </c>
    </row>
    <row r="92" spans="1:23" ht="18.75">
      <c r="A92" s="14">
        <v>1</v>
      </c>
      <c r="B92" s="14">
        <v>1</v>
      </c>
      <c r="C92" s="13">
        <v>1782151946</v>
      </c>
      <c r="D92" s="222" t="s">
        <v>351</v>
      </c>
      <c r="E92" s="222" t="s">
        <v>26</v>
      </c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15"/>
        <v>0</v>
      </c>
      <c r="M92" s="16">
        <f t="shared" si="14"/>
        <v>0</v>
      </c>
      <c r="N92" s="16">
        <f t="shared" si="16"/>
        <v>0</v>
      </c>
      <c r="O92" s="16">
        <v>0</v>
      </c>
      <c r="P92" s="16">
        <f t="shared" si="17"/>
        <v>0</v>
      </c>
      <c r="Q92" s="33">
        <v>0.125</v>
      </c>
      <c r="R92" s="34">
        <f t="shared" si="18"/>
        <v>0.125</v>
      </c>
      <c r="S92" s="35">
        <f t="shared" si="19"/>
        <v>0</v>
      </c>
      <c r="T92" s="36">
        <f t="shared" si="20"/>
        <v>0.125</v>
      </c>
      <c r="U92" s="64"/>
      <c r="V92" s="64"/>
      <c r="W92" s="64"/>
    </row>
    <row r="93" spans="1:23" ht="18.75">
      <c r="A93" s="14"/>
      <c r="B93" s="13">
        <v>227</v>
      </c>
      <c r="C93" s="13">
        <v>69368460</v>
      </c>
      <c r="D93" s="222" t="s">
        <v>446</v>
      </c>
      <c r="E93" s="222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15"/>
        <v>0</v>
      </c>
      <c r="M93" s="16">
        <f t="shared" si="14"/>
        <v>0</v>
      </c>
      <c r="N93" s="16">
        <f t="shared" si="16"/>
        <v>0</v>
      </c>
      <c r="O93" s="16">
        <v>0</v>
      </c>
      <c r="P93" s="16">
        <f t="shared" si="17"/>
        <v>0</v>
      </c>
      <c r="Q93" s="33">
        <v>5.7335820895522351</v>
      </c>
      <c r="R93" s="34">
        <f t="shared" si="18"/>
        <v>5.7335820895522351</v>
      </c>
      <c r="S93" s="35">
        <f t="shared" si="19"/>
        <v>0</v>
      </c>
      <c r="T93" s="36">
        <f t="shared" si="20"/>
        <v>5.7335820895522351</v>
      </c>
    </row>
    <row r="94" spans="1:23" ht="18.75">
      <c r="A94" s="14">
        <v>1</v>
      </c>
      <c r="B94" s="13">
        <v>218</v>
      </c>
      <c r="C94" s="13">
        <v>1804880865</v>
      </c>
      <c r="D94" s="222" t="s">
        <v>425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15"/>
        <v>0</v>
      </c>
      <c r="M94" s="16">
        <f t="shared" si="14"/>
        <v>0</v>
      </c>
      <c r="N94" s="16">
        <f t="shared" si="16"/>
        <v>0</v>
      </c>
      <c r="O94" s="16">
        <v>0</v>
      </c>
      <c r="P94" s="16">
        <f t="shared" si="17"/>
        <v>0</v>
      </c>
      <c r="Q94" s="33">
        <v>0.11749999999999983</v>
      </c>
      <c r="R94" s="34">
        <f t="shared" si="18"/>
        <v>0.11749999999999983</v>
      </c>
      <c r="S94" s="35">
        <f t="shared" si="19"/>
        <v>0</v>
      </c>
      <c r="T94" s="36">
        <f t="shared" si="20"/>
        <v>0.11749999999999983</v>
      </c>
    </row>
    <row r="95" spans="1:23" ht="18.75">
      <c r="A95" s="14">
        <v>1</v>
      </c>
      <c r="B95" s="13">
        <v>209</v>
      </c>
      <c r="C95" s="13">
        <v>1525950050</v>
      </c>
      <c r="D95" s="222" t="s">
        <v>408</v>
      </c>
      <c r="E95" s="222" t="s">
        <v>402</v>
      </c>
      <c r="F95" s="16">
        <v>0</v>
      </c>
      <c r="G95" s="16">
        <v>1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15"/>
        <v>0</v>
      </c>
      <c r="M95" s="16">
        <f t="shared" si="14"/>
        <v>1.2</v>
      </c>
      <c r="N95" s="16">
        <f t="shared" si="16"/>
        <v>0</v>
      </c>
      <c r="O95" s="16">
        <v>0</v>
      </c>
      <c r="P95" s="16">
        <f t="shared" si="17"/>
        <v>1.2</v>
      </c>
      <c r="Q95" s="33">
        <v>-1.9312500000000012</v>
      </c>
      <c r="R95" s="34">
        <f t="shared" si="18"/>
        <v>-0.73125000000000129</v>
      </c>
      <c r="S95" s="35">
        <f t="shared" si="19"/>
        <v>0</v>
      </c>
      <c r="T95" s="36">
        <f t="shared" si="20"/>
        <v>-0.73125000000000129</v>
      </c>
    </row>
    <row r="96" spans="1:23" ht="18.75">
      <c r="A96" s="14">
        <v>1</v>
      </c>
      <c r="B96" s="13">
        <v>217</v>
      </c>
      <c r="C96" s="13">
        <v>331155825</v>
      </c>
      <c r="D96" s="295" t="s">
        <v>420</v>
      </c>
      <c r="E96" s="2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15"/>
        <v>0</v>
      </c>
      <c r="M96" s="16">
        <f t="shared" si="14"/>
        <v>0</v>
      </c>
      <c r="N96" s="16">
        <f t="shared" si="16"/>
        <v>0</v>
      </c>
      <c r="O96" s="16">
        <v>0</v>
      </c>
      <c r="P96" s="16">
        <f t="shared" si="17"/>
        <v>0</v>
      </c>
      <c r="Q96" s="33">
        <v>-1.3124999999999984</v>
      </c>
      <c r="R96" s="34">
        <f t="shared" si="18"/>
        <v>-1.3124999999999984</v>
      </c>
      <c r="S96" s="35">
        <f t="shared" si="19"/>
        <v>0</v>
      </c>
      <c r="T96" s="36">
        <f t="shared" si="20"/>
        <v>-1.3124999999999984</v>
      </c>
    </row>
    <row r="97" spans="1:23" ht="18.75">
      <c r="A97" s="14">
        <v>1</v>
      </c>
      <c r="B97" s="13">
        <v>237</v>
      </c>
      <c r="C97" s="13">
        <v>1331532576</v>
      </c>
      <c r="D97" s="222" t="s">
        <v>459</v>
      </c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15"/>
        <v>0</v>
      </c>
      <c r="M97" s="16">
        <f t="shared" si="14"/>
        <v>0</v>
      </c>
      <c r="N97" s="16">
        <f t="shared" si="16"/>
        <v>0</v>
      </c>
      <c r="O97" s="16">
        <v>0</v>
      </c>
      <c r="P97" s="16">
        <f t="shared" si="17"/>
        <v>0</v>
      </c>
      <c r="Q97" s="33">
        <v>-2.5499999999999998</v>
      </c>
      <c r="R97" s="34">
        <f t="shared" si="18"/>
        <v>-2.5499999999999998</v>
      </c>
      <c r="S97" s="35">
        <f t="shared" si="19"/>
        <v>0</v>
      </c>
      <c r="T97" s="36">
        <f t="shared" si="20"/>
        <v>-2.5499999999999998</v>
      </c>
    </row>
    <row r="98" spans="1:23" ht="18.75">
      <c r="A98" s="14">
        <v>1</v>
      </c>
      <c r="B98" s="13">
        <v>235</v>
      </c>
      <c r="C98" s="13">
        <v>988684940</v>
      </c>
      <c r="D98" s="222" t="s">
        <v>456</v>
      </c>
      <c r="F98" s="16">
        <v>2</v>
      </c>
      <c r="G98" s="16">
        <v>0</v>
      </c>
      <c r="H98" s="374">
        <v>0</v>
      </c>
      <c r="I98" s="374">
        <v>0</v>
      </c>
      <c r="J98" s="374">
        <v>0</v>
      </c>
      <c r="K98" s="23" t="s">
        <v>175</v>
      </c>
      <c r="L98" s="18">
        <f t="shared" si="15"/>
        <v>2</v>
      </c>
      <c r="M98" s="16">
        <f t="shared" si="14"/>
        <v>0</v>
      </c>
      <c r="N98" s="16">
        <f t="shared" si="16"/>
        <v>0</v>
      </c>
      <c r="O98" s="16">
        <v>0</v>
      </c>
      <c r="P98" s="16">
        <f t="shared" si="17"/>
        <v>2</v>
      </c>
      <c r="Q98" s="33">
        <v>-4.96875</v>
      </c>
      <c r="R98" s="34">
        <f t="shared" si="18"/>
        <v>-2.96875</v>
      </c>
      <c r="S98" s="35">
        <f t="shared" si="19"/>
        <v>1.875</v>
      </c>
      <c r="T98" s="36">
        <f t="shared" si="20"/>
        <v>-4.84375</v>
      </c>
    </row>
    <row r="99" spans="1:23" ht="18.75">
      <c r="A99" s="14">
        <v>1</v>
      </c>
      <c r="B99" s="13">
        <v>228</v>
      </c>
      <c r="C99" s="13">
        <v>1287481910</v>
      </c>
      <c r="D99" s="222" t="s">
        <v>447</v>
      </c>
      <c r="E99" s="222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15"/>
        <v>0</v>
      </c>
      <c r="M99" s="16">
        <f t="shared" si="14"/>
        <v>0</v>
      </c>
      <c r="N99" s="16">
        <f t="shared" si="16"/>
        <v>0</v>
      </c>
      <c r="O99" s="16">
        <v>0</v>
      </c>
      <c r="P99" s="16">
        <f t="shared" si="17"/>
        <v>0</v>
      </c>
      <c r="Q99" s="33">
        <v>-4.1499999999999995</v>
      </c>
      <c r="R99" s="34">
        <f t="shared" si="18"/>
        <v>-4.1499999999999995</v>
      </c>
      <c r="S99" s="35">
        <f t="shared" si="19"/>
        <v>0</v>
      </c>
      <c r="T99" s="36">
        <f t="shared" si="20"/>
        <v>-4.1499999999999995</v>
      </c>
    </row>
    <row r="100" spans="1:23" ht="20.25">
      <c r="A100" s="14">
        <v>1</v>
      </c>
      <c r="B100" s="13">
        <v>186</v>
      </c>
      <c r="C100" s="13">
        <v>595953188</v>
      </c>
      <c r="D100" s="222" t="s">
        <v>462</v>
      </c>
      <c r="E100" s="222" t="s">
        <v>461</v>
      </c>
      <c r="F100" s="16">
        <v>2</v>
      </c>
      <c r="G100" s="16">
        <v>0</v>
      </c>
      <c r="H100" s="374">
        <v>0</v>
      </c>
      <c r="I100" s="374">
        <v>0</v>
      </c>
      <c r="J100" s="374">
        <v>0</v>
      </c>
      <c r="K100" s="23" t="s">
        <v>175</v>
      </c>
      <c r="L100" s="18">
        <f t="shared" si="15"/>
        <v>2</v>
      </c>
      <c r="M100" s="16">
        <f t="shared" si="14"/>
        <v>0</v>
      </c>
      <c r="N100" s="16">
        <f t="shared" si="16"/>
        <v>0</v>
      </c>
      <c r="O100" s="16">
        <v>0</v>
      </c>
      <c r="P100" s="16">
        <f t="shared" si="17"/>
        <v>2</v>
      </c>
      <c r="Q100" s="33">
        <v>-6.6874999999999991</v>
      </c>
      <c r="R100" s="34">
        <f t="shared" si="18"/>
        <v>-4.6874999999999991</v>
      </c>
      <c r="S100" s="35">
        <f t="shared" si="19"/>
        <v>1.875</v>
      </c>
      <c r="T100" s="36">
        <f t="shared" si="20"/>
        <v>-6.5624999999999991</v>
      </c>
    </row>
    <row r="101" spans="1:23" ht="18.75">
      <c r="A101" s="14">
        <v>1</v>
      </c>
      <c r="B101" s="13">
        <v>141</v>
      </c>
      <c r="C101" s="13">
        <v>1190305158</v>
      </c>
      <c r="D101" s="222" t="s">
        <v>261</v>
      </c>
      <c r="E101" s="224"/>
      <c r="F101" s="16">
        <v>2</v>
      </c>
      <c r="G101" s="16">
        <v>0</v>
      </c>
      <c r="H101" s="374">
        <v>0</v>
      </c>
      <c r="I101" s="374">
        <v>0</v>
      </c>
      <c r="J101" s="374">
        <v>0</v>
      </c>
      <c r="K101" s="23" t="s">
        <v>175</v>
      </c>
      <c r="L101" s="18">
        <f t="shared" si="15"/>
        <v>2</v>
      </c>
      <c r="M101" s="16">
        <f t="shared" si="14"/>
        <v>0</v>
      </c>
      <c r="N101" s="16">
        <f t="shared" si="16"/>
        <v>0</v>
      </c>
      <c r="O101" s="16">
        <v>0</v>
      </c>
      <c r="P101" s="16">
        <f t="shared" ref="P101:P102" si="21">SUM(M101+L101+O101+N101)</f>
        <v>2</v>
      </c>
      <c r="Q101" s="33">
        <v>-10.893750000000004</v>
      </c>
      <c r="R101" s="34">
        <f t="shared" ref="R101:R102" si="22">P101+Q101</f>
        <v>-8.8937500000000043</v>
      </c>
      <c r="S101" s="35">
        <f t="shared" si="19"/>
        <v>1.875</v>
      </c>
      <c r="T101" s="36">
        <f t="shared" ref="T101:T102" si="23">R101-S101</f>
        <v>-10.768750000000004</v>
      </c>
      <c r="U101" s="64"/>
      <c r="V101" s="64"/>
      <c r="W101" s="67"/>
    </row>
    <row r="102" spans="1:23" ht="18.75">
      <c r="A102" s="14">
        <v>1</v>
      </c>
      <c r="B102" s="13">
        <v>203</v>
      </c>
      <c r="C102" s="13">
        <v>382695365</v>
      </c>
      <c r="D102" s="222" t="s">
        <v>393</v>
      </c>
      <c r="E102" s="334"/>
      <c r="F102" s="16">
        <v>1</v>
      </c>
      <c r="G102" s="16">
        <v>0</v>
      </c>
      <c r="H102" s="374">
        <v>0</v>
      </c>
      <c r="I102" s="374">
        <v>0</v>
      </c>
      <c r="J102" s="374">
        <v>0</v>
      </c>
      <c r="K102" s="23" t="s">
        <v>175</v>
      </c>
      <c r="L102" s="18">
        <f t="shared" si="15"/>
        <v>1</v>
      </c>
      <c r="M102" s="16">
        <f t="shared" si="14"/>
        <v>0</v>
      </c>
      <c r="N102" s="16">
        <f t="shared" si="16"/>
        <v>0</v>
      </c>
      <c r="O102" s="16">
        <v>0</v>
      </c>
      <c r="P102" s="16">
        <f t="shared" si="21"/>
        <v>1</v>
      </c>
      <c r="Q102" s="33">
        <v>-14.21875</v>
      </c>
      <c r="R102" s="34">
        <f t="shared" si="22"/>
        <v>-13.21875</v>
      </c>
      <c r="S102" s="35">
        <f t="shared" si="19"/>
        <v>1.875</v>
      </c>
      <c r="T102" s="36">
        <f t="shared" si="23"/>
        <v>-15.09375</v>
      </c>
    </row>
    <row r="103" spans="1:23" ht="18.75">
      <c r="A103" s="14"/>
      <c r="B103" s="13">
        <v>210</v>
      </c>
      <c r="C103" s="13">
        <v>1675792665</v>
      </c>
      <c r="D103" s="222" t="s">
        <v>403</v>
      </c>
      <c r="E103" s="334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ref="L103:L104" si="24">F103+IF(F103&gt;2,(F103-2)*0.5,0)</f>
        <v>0</v>
      </c>
      <c r="M103" s="16">
        <f t="shared" ref="M103:M104" si="25">G103*$Y$14</f>
        <v>0</v>
      </c>
      <c r="N103" s="16">
        <f t="shared" ref="N103:N104" si="26">SUM(H103:J103)*$Y$18</f>
        <v>0</v>
      </c>
      <c r="O103" s="16">
        <v>0</v>
      </c>
      <c r="P103" s="16">
        <f t="shared" ref="P103:P104" si="27">SUM(M103+L103+O103+N103)</f>
        <v>0</v>
      </c>
      <c r="Q103" s="33">
        <v>-18.325000000000006</v>
      </c>
      <c r="R103" s="34">
        <f t="shared" ref="R103:R104" si="28">P103+Q103</f>
        <v>-18.325000000000006</v>
      </c>
      <c r="S103" s="35">
        <f t="shared" ref="S103:S104" si="29">VLOOKUP(K103,$X$3:$Y$10,2,FALSE)</f>
        <v>0</v>
      </c>
      <c r="T103" s="36">
        <f t="shared" ref="T103:T104" si="30">R103-S103</f>
        <v>-18.325000000000006</v>
      </c>
    </row>
    <row r="104" spans="1:23" ht="18.75">
      <c r="A104" s="14"/>
      <c r="B104" s="13">
        <v>194</v>
      </c>
      <c r="C104" s="13">
        <v>648785109</v>
      </c>
      <c r="D104" s="222" t="s">
        <v>385</v>
      </c>
      <c r="E104" s="334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4"/>
        <v>0</v>
      </c>
      <c r="M104" s="16">
        <f t="shared" si="25"/>
        <v>0</v>
      </c>
      <c r="N104" s="16">
        <f t="shared" si="26"/>
        <v>0</v>
      </c>
      <c r="O104" s="16">
        <v>0</v>
      </c>
      <c r="P104" s="16">
        <f t="shared" si="27"/>
        <v>0</v>
      </c>
      <c r="Q104" s="33">
        <v>-18.712500000000006</v>
      </c>
      <c r="R104" s="34">
        <f t="shared" si="28"/>
        <v>-18.712500000000006</v>
      </c>
      <c r="S104" s="35">
        <f t="shared" si="29"/>
        <v>0</v>
      </c>
      <c r="T104" s="36">
        <f t="shared" si="30"/>
        <v>-18.712500000000006</v>
      </c>
    </row>
  </sheetData>
  <autoFilter ref="A4:W104" xr:uid="{28593B8F-03E7-4BE1-B554-FC0AADC431B2}">
    <sortState xmlns:xlrd2="http://schemas.microsoft.com/office/spreadsheetml/2017/richdata2" ref="A5:W102">
      <sortCondition descending="1" ref="R4:R104"/>
    </sortState>
  </autoFilter>
  <mergeCells count="5">
    <mergeCell ref="B1:T1"/>
    <mergeCell ref="B2:T2"/>
    <mergeCell ref="B3:E3"/>
    <mergeCell ref="H3:J3"/>
    <mergeCell ref="K3:T3"/>
  </mergeCells>
  <conditionalFormatting sqref="O5:O79 F5:J104">
    <cfRule type="cellIs" dxfId="29" priority="2" operator="lessThan">
      <formula>1</formula>
    </cfRule>
  </conditionalFormatting>
  <conditionalFormatting sqref="O80:O104">
    <cfRule type="cellIs" dxfId="28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253A-1E5F-4F04-92B0-A79C8A225C02}">
  <sheetPr codeName="Sheet86"/>
  <dimension ref="A1:AC104"/>
  <sheetViews>
    <sheetView zoomScale="85" zoomScaleNormal="85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活动中心2021年3月27日分包贡献明细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77"/>
      <c r="V1" s="477"/>
      <c r="W1" s="477"/>
      <c r="X1" s="38" t="s">
        <v>104</v>
      </c>
      <c r="Y1" s="5">
        <v>67</v>
      </c>
      <c r="Z1" s="3"/>
      <c r="AA1" s="3"/>
      <c r="AB1" s="3"/>
      <c r="AC1" s="3"/>
    </row>
    <row r="2" spans="1:29" ht="135" customHeight="1">
      <c r="B2" s="590" t="s">
        <v>441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78"/>
      <c r="V2" s="478"/>
      <c r="W2" s="478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79" t="s">
        <v>114</v>
      </c>
      <c r="G3" s="480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76"/>
      <c r="V3" s="476"/>
      <c r="W3" s="476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74" t="s">
        <v>457</v>
      </c>
      <c r="B4" s="474" t="s">
        <v>11</v>
      </c>
      <c r="C4" s="475" t="s">
        <v>167</v>
      </c>
      <c r="D4" s="474" t="s">
        <v>12</v>
      </c>
      <c r="E4" s="474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75" t="s">
        <v>171</v>
      </c>
      <c r="R4" s="32" t="s">
        <v>23</v>
      </c>
      <c r="S4" s="475" t="s">
        <v>22</v>
      </c>
      <c r="T4" s="475" t="s">
        <v>172</v>
      </c>
      <c r="U4" s="475" t="s">
        <v>115</v>
      </c>
      <c r="V4" s="475" t="s">
        <v>116</v>
      </c>
      <c r="W4" s="475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>
        <v>1</v>
      </c>
      <c r="B5" s="14">
        <v>1</v>
      </c>
      <c r="C5" s="13">
        <v>1782151946</v>
      </c>
      <c r="D5" s="222" t="s">
        <v>351</v>
      </c>
      <c r="E5" s="222" t="s">
        <v>26</v>
      </c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36" si="0">F5+IF(F5&gt;2,(F5-2)*0.5,0)</f>
        <v>0</v>
      </c>
      <c r="M5" s="16">
        <f t="shared" ref="M5:M13" si="1">G5*$Y$14</f>
        <v>0</v>
      </c>
      <c r="N5" s="16">
        <f t="shared" ref="N5:N36" si="2">SUM(H5:J5)*$Y$18</f>
        <v>0</v>
      </c>
      <c r="O5" s="16">
        <v>0</v>
      </c>
      <c r="P5" s="16">
        <f t="shared" ref="P5:P36" si="3">SUM(M5+L5+O5+N5)</f>
        <v>0</v>
      </c>
      <c r="Q5" s="33">
        <v>0.125</v>
      </c>
      <c r="R5" s="34">
        <f t="shared" ref="R5:R36" si="4">P5+Q5</f>
        <v>0.125</v>
      </c>
      <c r="S5" s="35">
        <f t="shared" ref="S5:S36" si="5">VLOOKUP(K5,$X$3:$Y$10,2,FALSE)</f>
        <v>0</v>
      </c>
      <c r="T5" s="36">
        <f t="shared" ref="T5:T36" si="6">R5-S5</f>
        <v>0.125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5</v>
      </c>
      <c r="C6" s="13">
        <v>1044399218</v>
      </c>
      <c r="D6" s="222" t="s">
        <v>352</v>
      </c>
      <c r="E6" s="222" t="s">
        <v>39</v>
      </c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0.22499999999999343</v>
      </c>
      <c r="R6" s="34">
        <f t="shared" si="4"/>
        <v>0.22499999999999343</v>
      </c>
      <c r="S6" s="35">
        <f t="shared" si="5"/>
        <v>0</v>
      </c>
      <c r="T6" s="36">
        <f t="shared" si="6"/>
        <v>0.22499999999999343</v>
      </c>
      <c r="U6" s="18"/>
      <c r="V6" s="18"/>
      <c r="W6" s="18"/>
      <c r="X6" s="23"/>
      <c r="Y6" s="44"/>
      <c r="Z6" s="46"/>
      <c r="AA6" s="46"/>
      <c r="AB6" s="46"/>
      <c r="AC6" s="46"/>
    </row>
    <row r="7" spans="1:29" s="1" customFormat="1" ht="18.75">
      <c r="A7" s="14">
        <v>1</v>
      </c>
      <c r="B7" s="14">
        <v>10</v>
      </c>
      <c r="C7" s="13">
        <v>2108977014</v>
      </c>
      <c r="D7" s="222" t="s">
        <v>353</v>
      </c>
      <c r="E7" s="222" t="s">
        <v>49</v>
      </c>
      <c r="F7" s="16">
        <v>2</v>
      </c>
      <c r="G7" s="16">
        <v>1</v>
      </c>
      <c r="H7" s="374">
        <v>0</v>
      </c>
      <c r="I7" s="374">
        <v>0</v>
      </c>
      <c r="J7" s="374">
        <v>1</v>
      </c>
      <c r="K7" s="23" t="s">
        <v>335</v>
      </c>
      <c r="L7" s="18">
        <f t="shared" si="0"/>
        <v>2</v>
      </c>
      <c r="M7" s="16">
        <f t="shared" si="1"/>
        <v>1.2</v>
      </c>
      <c r="N7" s="16">
        <f t="shared" si="2"/>
        <v>0.4</v>
      </c>
      <c r="O7" s="16">
        <v>0</v>
      </c>
      <c r="P7" s="16">
        <f t="shared" si="3"/>
        <v>3.6</v>
      </c>
      <c r="Q7" s="33">
        <v>4.3437499999999964</v>
      </c>
      <c r="R7" s="34">
        <f t="shared" si="4"/>
        <v>7.9437499999999961</v>
      </c>
      <c r="S7" s="35">
        <f t="shared" si="5"/>
        <v>1.09375</v>
      </c>
      <c r="T7" s="36">
        <f t="shared" si="6"/>
        <v>6.8499999999999961</v>
      </c>
      <c r="U7" s="18"/>
      <c r="V7" s="18"/>
      <c r="W7" s="18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4">
        <v>15</v>
      </c>
      <c r="C8" s="13">
        <v>388960345</v>
      </c>
      <c r="D8" s="223" t="s">
        <v>59</v>
      </c>
      <c r="E8" s="224"/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6.5375000000000014</v>
      </c>
      <c r="R8" s="34">
        <f t="shared" si="4"/>
        <v>6.5375000000000014</v>
      </c>
      <c r="S8" s="35">
        <f t="shared" si="5"/>
        <v>0</v>
      </c>
      <c r="T8" s="36">
        <f t="shared" si="6"/>
        <v>6.5375000000000014</v>
      </c>
      <c r="U8" s="18"/>
      <c r="V8" s="18"/>
      <c r="W8" s="18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>
        <v>1</v>
      </c>
      <c r="B9" s="14">
        <v>26</v>
      </c>
      <c r="C9" s="13">
        <v>1754932067</v>
      </c>
      <c r="D9" s="222" t="s">
        <v>354</v>
      </c>
      <c r="E9" s="222" t="s">
        <v>72</v>
      </c>
      <c r="F9" s="16">
        <v>4</v>
      </c>
      <c r="G9" s="16">
        <v>1</v>
      </c>
      <c r="H9" s="374">
        <v>0</v>
      </c>
      <c r="I9" s="374">
        <v>1</v>
      </c>
      <c r="J9" s="374">
        <v>1</v>
      </c>
      <c r="K9" s="22" t="s">
        <v>334</v>
      </c>
      <c r="L9" s="18">
        <f t="shared" si="0"/>
        <v>5</v>
      </c>
      <c r="M9" s="16">
        <f t="shared" si="1"/>
        <v>1.2</v>
      </c>
      <c r="N9" s="16">
        <f t="shared" si="2"/>
        <v>0.8</v>
      </c>
      <c r="O9" s="16">
        <v>0</v>
      </c>
      <c r="P9" s="16">
        <f t="shared" si="3"/>
        <v>7</v>
      </c>
      <c r="Q9" s="33">
        <v>1.8562499999999993</v>
      </c>
      <c r="R9" s="34">
        <f t="shared" si="4"/>
        <v>8.8562499999999993</v>
      </c>
      <c r="S9" s="35">
        <f t="shared" si="5"/>
        <v>6.25</v>
      </c>
      <c r="T9" s="36">
        <f t="shared" si="6"/>
        <v>2.6062499999999993</v>
      </c>
      <c r="U9" s="18"/>
      <c r="V9" s="18"/>
      <c r="W9" s="18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/>
      <c r="B10" s="14">
        <v>33</v>
      </c>
      <c r="C10" s="13">
        <v>1006436515</v>
      </c>
      <c r="D10" s="222" t="s">
        <v>355</v>
      </c>
      <c r="E10" s="222" t="s">
        <v>79</v>
      </c>
      <c r="F10" s="16">
        <v>0</v>
      </c>
      <c r="G10" s="16">
        <v>0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si="0"/>
        <v>0</v>
      </c>
      <c r="M10" s="16">
        <f t="shared" si="1"/>
        <v>0</v>
      </c>
      <c r="N10" s="16">
        <f t="shared" si="2"/>
        <v>0</v>
      </c>
      <c r="O10" s="16">
        <v>0</v>
      </c>
      <c r="P10" s="16">
        <f t="shared" si="3"/>
        <v>0</v>
      </c>
      <c r="Q10" s="33">
        <v>3.45</v>
      </c>
      <c r="R10" s="34">
        <f t="shared" si="4"/>
        <v>3.45</v>
      </c>
      <c r="S10" s="35">
        <f t="shared" si="5"/>
        <v>0</v>
      </c>
      <c r="T10" s="36">
        <f t="shared" si="6"/>
        <v>3.45</v>
      </c>
      <c r="U10" s="18"/>
      <c r="V10" s="18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/>
      <c r="B11" s="14">
        <v>34</v>
      </c>
      <c r="C11" s="13">
        <v>2021794494</v>
      </c>
      <c r="D11" s="223" t="s">
        <v>80</v>
      </c>
      <c r="E11" s="224"/>
      <c r="F11" s="16">
        <v>0</v>
      </c>
      <c r="G11" s="16">
        <v>0</v>
      </c>
      <c r="H11" s="374">
        <v>0</v>
      </c>
      <c r="I11" s="374">
        <v>0</v>
      </c>
      <c r="J11" s="374">
        <v>0</v>
      </c>
      <c r="K11" s="57" t="s">
        <v>187</v>
      </c>
      <c r="L11" s="18">
        <f t="shared" si="0"/>
        <v>0</v>
      </c>
      <c r="M11" s="16">
        <f t="shared" si="1"/>
        <v>0</v>
      </c>
      <c r="N11" s="16">
        <f t="shared" si="2"/>
        <v>0</v>
      </c>
      <c r="O11" s="16">
        <v>0</v>
      </c>
      <c r="P11" s="16">
        <f t="shared" si="3"/>
        <v>0</v>
      </c>
      <c r="Q11" s="33">
        <v>0</v>
      </c>
      <c r="R11" s="34">
        <f t="shared" si="4"/>
        <v>0</v>
      </c>
      <c r="S11" s="35">
        <f t="shared" si="5"/>
        <v>0</v>
      </c>
      <c r="T11" s="36">
        <f t="shared" si="6"/>
        <v>0</v>
      </c>
      <c r="U11" s="18"/>
      <c r="V11" s="18"/>
      <c r="W11" s="47"/>
      <c r="X11" s="50"/>
    </row>
    <row r="12" spans="1:29" s="1" customFormat="1" ht="18.75">
      <c r="A12" s="14"/>
      <c r="B12" s="14">
        <v>43</v>
      </c>
      <c r="C12" s="13">
        <v>1853818182</v>
      </c>
      <c r="D12" s="223" t="s">
        <v>356</v>
      </c>
      <c r="E12" s="222" t="s">
        <v>89</v>
      </c>
      <c r="F12" s="16">
        <v>0</v>
      </c>
      <c r="G12" s="16">
        <v>0</v>
      </c>
      <c r="H12" s="374">
        <v>0</v>
      </c>
      <c r="I12" s="374">
        <v>0</v>
      </c>
      <c r="J12" s="374">
        <v>0</v>
      </c>
      <c r="K12" s="57" t="s">
        <v>187</v>
      </c>
      <c r="L12" s="18">
        <f t="shared" si="0"/>
        <v>0</v>
      </c>
      <c r="M12" s="16">
        <f t="shared" si="1"/>
        <v>0</v>
      </c>
      <c r="N12" s="16">
        <f t="shared" si="2"/>
        <v>0</v>
      </c>
      <c r="O12" s="16">
        <v>0</v>
      </c>
      <c r="P12" s="16">
        <f t="shared" si="3"/>
        <v>0</v>
      </c>
      <c r="Q12" s="33">
        <v>0</v>
      </c>
      <c r="R12" s="34">
        <f t="shared" si="4"/>
        <v>0</v>
      </c>
      <c r="S12" s="35">
        <f t="shared" si="5"/>
        <v>0</v>
      </c>
      <c r="T12" s="36">
        <f t="shared" si="6"/>
        <v>0</v>
      </c>
      <c r="U12" s="18"/>
      <c r="V12" s="18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4">
        <v>46</v>
      </c>
      <c r="C13" s="13">
        <v>2109182835</v>
      </c>
      <c r="D13" s="222" t="s">
        <v>357</v>
      </c>
      <c r="E13" s="222" t="s">
        <v>92</v>
      </c>
      <c r="F13" s="16">
        <v>4</v>
      </c>
      <c r="G13" s="16">
        <v>1</v>
      </c>
      <c r="H13" s="374">
        <v>0</v>
      </c>
      <c r="I13" s="374">
        <v>1</v>
      </c>
      <c r="J13" s="374">
        <v>0</v>
      </c>
      <c r="K13" s="22" t="s">
        <v>334</v>
      </c>
      <c r="L13" s="18">
        <f t="shared" si="0"/>
        <v>5</v>
      </c>
      <c r="M13" s="16">
        <f t="shared" si="1"/>
        <v>1.2</v>
      </c>
      <c r="N13" s="16">
        <f t="shared" si="2"/>
        <v>0.4</v>
      </c>
      <c r="O13" s="16">
        <v>0</v>
      </c>
      <c r="P13" s="16">
        <f t="shared" si="3"/>
        <v>6.6000000000000005</v>
      </c>
      <c r="Q13" s="33">
        <v>2.4549999999999921</v>
      </c>
      <c r="R13" s="34">
        <f t="shared" si="4"/>
        <v>9.0549999999999926</v>
      </c>
      <c r="S13" s="35">
        <f t="shared" si="5"/>
        <v>6.25</v>
      </c>
      <c r="T13" s="36">
        <f t="shared" si="6"/>
        <v>2.8049999999999926</v>
      </c>
      <c r="U13" s="18"/>
      <c r="V13" s="18"/>
      <c r="W13" s="18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20.25">
      <c r="A14" s="14">
        <v>1</v>
      </c>
      <c r="B14" s="14">
        <v>49</v>
      </c>
      <c r="C14" s="13">
        <v>311361673</v>
      </c>
      <c r="D14" s="223" t="s">
        <v>442</v>
      </c>
      <c r="E14" s="336" t="s">
        <v>95</v>
      </c>
      <c r="F14" s="16">
        <v>4</v>
      </c>
      <c r="G14" s="16">
        <v>1</v>
      </c>
      <c r="H14" s="374">
        <v>0</v>
      </c>
      <c r="I14" s="374">
        <v>1</v>
      </c>
      <c r="J14" s="374">
        <v>1</v>
      </c>
      <c r="K14" s="19" t="s">
        <v>333</v>
      </c>
      <c r="L14" s="18">
        <f t="shared" si="0"/>
        <v>5</v>
      </c>
      <c r="M14" s="16">
        <f>IF(G14&gt;0,1,0)*$Y$14</f>
        <v>1.2</v>
      </c>
      <c r="N14" s="16">
        <f t="shared" si="2"/>
        <v>0.8</v>
      </c>
      <c r="O14" s="16">
        <v>0</v>
      </c>
      <c r="P14" s="16">
        <f t="shared" si="3"/>
        <v>7</v>
      </c>
      <c r="Q14" s="33">
        <v>2.9562500000000016</v>
      </c>
      <c r="R14" s="34">
        <f t="shared" si="4"/>
        <v>9.9562500000000007</v>
      </c>
      <c r="S14" s="35">
        <f t="shared" si="5"/>
        <v>8.125</v>
      </c>
      <c r="T14" s="36">
        <f t="shared" si="6"/>
        <v>1.8312500000000007</v>
      </c>
      <c r="U14" s="18"/>
      <c r="V14" s="18"/>
      <c r="W14" s="18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/>
      <c r="B15" s="14">
        <v>53</v>
      </c>
      <c r="C15" s="13">
        <v>500959924</v>
      </c>
      <c r="D15" s="222" t="s">
        <v>359</v>
      </c>
      <c r="E15" s="224" t="s">
        <v>99</v>
      </c>
      <c r="F15" s="16">
        <v>0</v>
      </c>
      <c r="G15" s="16">
        <v>0</v>
      </c>
      <c r="H15" s="374">
        <v>0</v>
      </c>
      <c r="I15" s="374">
        <v>0</v>
      </c>
      <c r="J15" s="374">
        <v>0</v>
      </c>
      <c r="K15" s="57" t="s">
        <v>187</v>
      </c>
      <c r="L15" s="18">
        <f t="shared" si="0"/>
        <v>0</v>
      </c>
      <c r="M15" s="16">
        <f t="shared" ref="M15:M46" si="7">G15*$Y$14</f>
        <v>0</v>
      </c>
      <c r="N15" s="16">
        <f t="shared" si="2"/>
        <v>0</v>
      </c>
      <c r="O15" s="16">
        <v>0</v>
      </c>
      <c r="P15" s="16">
        <f t="shared" si="3"/>
        <v>0</v>
      </c>
      <c r="Q15" s="33">
        <v>0</v>
      </c>
      <c r="R15" s="34">
        <f t="shared" si="4"/>
        <v>0</v>
      </c>
      <c r="S15" s="35">
        <f t="shared" si="5"/>
        <v>0</v>
      </c>
      <c r="T15" s="36">
        <f t="shared" si="6"/>
        <v>0</v>
      </c>
      <c r="U15" s="18"/>
      <c r="V15" s="18"/>
      <c r="W15" s="18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/>
      <c r="B16" s="14">
        <v>58</v>
      </c>
      <c r="C16" s="13">
        <v>1875367946</v>
      </c>
      <c r="D16" s="223" t="s">
        <v>121</v>
      </c>
      <c r="E16" s="14"/>
      <c r="F16" s="16">
        <v>0</v>
      </c>
      <c r="G16" s="16">
        <v>0</v>
      </c>
      <c r="H16" s="374">
        <v>0</v>
      </c>
      <c r="I16" s="374">
        <v>0</v>
      </c>
      <c r="J16" s="374">
        <v>0</v>
      </c>
      <c r="K16" s="57" t="s">
        <v>187</v>
      </c>
      <c r="L16" s="18">
        <f t="shared" si="0"/>
        <v>0</v>
      </c>
      <c r="M16" s="16">
        <f t="shared" si="7"/>
        <v>0</v>
      </c>
      <c r="N16" s="16">
        <f t="shared" si="2"/>
        <v>0</v>
      </c>
      <c r="O16" s="16">
        <v>0</v>
      </c>
      <c r="P16" s="16">
        <f t="shared" si="3"/>
        <v>0</v>
      </c>
      <c r="Q16" s="33">
        <v>5.3749999999999964</v>
      </c>
      <c r="R16" s="34">
        <f t="shared" si="4"/>
        <v>5.3749999999999964</v>
      </c>
      <c r="S16" s="35">
        <f t="shared" si="5"/>
        <v>0</v>
      </c>
      <c r="T16" s="36">
        <f t="shared" si="6"/>
        <v>5.3749999999999964</v>
      </c>
      <c r="U16" s="4"/>
      <c r="V16" s="4"/>
      <c r="W16" s="4"/>
      <c r="X16" s="1" t="s">
        <v>213</v>
      </c>
      <c r="Y16" s="53">
        <v>3</v>
      </c>
      <c r="Z16" s="1"/>
      <c r="AA16" s="1"/>
      <c r="AB16" s="1"/>
      <c r="AC16" s="1"/>
    </row>
    <row r="17" spans="1:29" s="2" customFormat="1" ht="18.75">
      <c r="A17" s="14"/>
      <c r="B17" s="14">
        <v>82</v>
      </c>
      <c r="C17" s="13">
        <v>982362214</v>
      </c>
      <c r="D17" s="222" t="s">
        <v>360</v>
      </c>
      <c r="E17" s="222" t="s">
        <v>144</v>
      </c>
      <c r="F17" s="16">
        <v>0</v>
      </c>
      <c r="G17" s="16">
        <v>0</v>
      </c>
      <c r="H17" s="374">
        <v>0</v>
      </c>
      <c r="I17" s="374">
        <v>0</v>
      </c>
      <c r="J17" s="374">
        <v>0</v>
      </c>
      <c r="K17" s="57" t="s">
        <v>187</v>
      </c>
      <c r="L17" s="18">
        <f t="shared" si="0"/>
        <v>0</v>
      </c>
      <c r="M17" s="16">
        <f t="shared" si="7"/>
        <v>0</v>
      </c>
      <c r="N17" s="16">
        <f t="shared" si="2"/>
        <v>0</v>
      </c>
      <c r="O17" s="16">
        <v>0</v>
      </c>
      <c r="P17" s="16">
        <f t="shared" si="3"/>
        <v>0</v>
      </c>
      <c r="Q17" s="33">
        <v>-1.5200000000000093</v>
      </c>
      <c r="R17" s="34">
        <f t="shared" si="4"/>
        <v>-1.5200000000000093</v>
      </c>
      <c r="S17" s="35">
        <f t="shared" si="5"/>
        <v>0</v>
      </c>
      <c r="T17" s="36">
        <f t="shared" si="6"/>
        <v>-1.5200000000000093</v>
      </c>
      <c r="U17" s="18"/>
      <c r="V17" s="18"/>
      <c r="W17" s="18"/>
      <c r="X17" s="1" t="s">
        <v>214</v>
      </c>
      <c r="Y17" s="53">
        <v>27</v>
      </c>
      <c r="Z17" s="1"/>
      <c r="AA17" s="1"/>
      <c r="AB17" s="1"/>
      <c r="AC17" s="1"/>
    </row>
    <row r="18" spans="1:29" s="2" customFormat="1" ht="18.75">
      <c r="A18" s="14">
        <v>1</v>
      </c>
      <c r="B18" s="14">
        <v>92</v>
      </c>
      <c r="C18" s="13">
        <v>1367873925</v>
      </c>
      <c r="D18" s="222" t="s">
        <v>398</v>
      </c>
      <c r="E18" s="222" t="s">
        <v>191</v>
      </c>
      <c r="F18" s="16">
        <v>2</v>
      </c>
      <c r="G18" s="16">
        <v>1</v>
      </c>
      <c r="H18" s="374">
        <v>0</v>
      </c>
      <c r="I18" s="374">
        <v>0</v>
      </c>
      <c r="J18" s="374">
        <v>0</v>
      </c>
      <c r="K18" s="23" t="s">
        <v>335</v>
      </c>
      <c r="L18" s="18">
        <f t="shared" si="0"/>
        <v>2</v>
      </c>
      <c r="M18" s="16">
        <f t="shared" si="7"/>
        <v>1.2</v>
      </c>
      <c r="N18" s="16">
        <f t="shared" si="2"/>
        <v>0</v>
      </c>
      <c r="O18" s="16">
        <v>0</v>
      </c>
      <c r="P18" s="16">
        <f t="shared" si="3"/>
        <v>3.2</v>
      </c>
      <c r="Q18" s="33">
        <v>1.3625000000000034</v>
      </c>
      <c r="R18" s="34">
        <f t="shared" si="4"/>
        <v>4.5625000000000036</v>
      </c>
      <c r="S18" s="35">
        <f t="shared" si="5"/>
        <v>1.09375</v>
      </c>
      <c r="T18" s="36">
        <f t="shared" si="6"/>
        <v>3.4687500000000036</v>
      </c>
      <c r="U18" s="18"/>
      <c r="V18" s="18"/>
      <c r="W18" s="47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4">
        <v>103</v>
      </c>
      <c r="C19" s="13">
        <v>1540443440</v>
      </c>
      <c r="D19" s="223" t="s">
        <v>326</v>
      </c>
      <c r="E19" s="222" t="s">
        <v>193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0"/>
        <v>0</v>
      </c>
      <c r="M19" s="16">
        <f t="shared" si="7"/>
        <v>0</v>
      </c>
      <c r="N19" s="16">
        <f t="shared" si="2"/>
        <v>0</v>
      </c>
      <c r="O19" s="16">
        <v>0</v>
      </c>
      <c r="P19" s="16">
        <f t="shared" si="3"/>
        <v>0</v>
      </c>
      <c r="Q19" s="33">
        <v>-3.1250000000000036</v>
      </c>
      <c r="R19" s="34">
        <f t="shared" si="4"/>
        <v>-3.1250000000000036</v>
      </c>
      <c r="S19" s="35">
        <f t="shared" si="5"/>
        <v>0</v>
      </c>
      <c r="T19" s="36">
        <f t="shared" si="6"/>
        <v>-3.1250000000000036</v>
      </c>
      <c r="U19" s="18"/>
      <c r="V19" s="18"/>
      <c r="W19" s="18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110</v>
      </c>
      <c r="C20" s="13">
        <v>1968703358</v>
      </c>
      <c r="D20" s="222" t="s">
        <v>361</v>
      </c>
      <c r="E20" s="222" t="s">
        <v>239</v>
      </c>
      <c r="F20" s="16">
        <v>2</v>
      </c>
      <c r="G20" s="16">
        <v>1</v>
      </c>
      <c r="H20" s="374">
        <v>0</v>
      </c>
      <c r="I20" s="374">
        <v>0</v>
      </c>
      <c r="J20" s="374">
        <v>1</v>
      </c>
      <c r="K20" s="23" t="s">
        <v>335</v>
      </c>
      <c r="L20" s="18">
        <f t="shared" si="0"/>
        <v>2</v>
      </c>
      <c r="M20" s="16">
        <f t="shared" si="7"/>
        <v>1.2</v>
      </c>
      <c r="N20" s="16">
        <f t="shared" si="2"/>
        <v>0.4</v>
      </c>
      <c r="O20" s="16">
        <v>0</v>
      </c>
      <c r="P20" s="16">
        <f t="shared" si="3"/>
        <v>3.6</v>
      </c>
      <c r="Q20" s="33">
        <v>2.4874999999999972</v>
      </c>
      <c r="R20" s="34">
        <f t="shared" si="4"/>
        <v>6.0874999999999968</v>
      </c>
      <c r="S20" s="35">
        <f t="shared" si="5"/>
        <v>1.09375</v>
      </c>
      <c r="T20" s="36">
        <f t="shared" si="6"/>
        <v>4.9937499999999968</v>
      </c>
      <c r="U20" s="18"/>
      <c r="V20" s="18"/>
      <c r="W20" s="33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116</v>
      </c>
      <c r="C21" s="13">
        <v>2122596917</v>
      </c>
      <c r="D21" s="222" t="s">
        <v>362</v>
      </c>
      <c r="E21" s="222" t="s">
        <v>217</v>
      </c>
      <c r="F21" s="16">
        <v>4</v>
      </c>
      <c r="G21" s="16">
        <v>1</v>
      </c>
      <c r="H21" s="374">
        <v>0</v>
      </c>
      <c r="I21" s="374">
        <v>1</v>
      </c>
      <c r="J21" s="374">
        <v>1</v>
      </c>
      <c r="K21" s="19" t="s">
        <v>333</v>
      </c>
      <c r="L21" s="18">
        <f t="shared" si="0"/>
        <v>5</v>
      </c>
      <c r="M21" s="16">
        <f t="shared" si="7"/>
        <v>1.2</v>
      </c>
      <c r="N21" s="16">
        <f t="shared" si="2"/>
        <v>0.8</v>
      </c>
      <c r="O21" s="16">
        <v>0</v>
      </c>
      <c r="P21" s="16">
        <f t="shared" si="3"/>
        <v>7</v>
      </c>
      <c r="Q21" s="33">
        <v>3.8124999999999973</v>
      </c>
      <c r="R21" s="34">
        <f t="shared" si="4"/>
        <v>10.812499999999996</v>
      </c>
      <c r="S21" s="35">
        <f t="shared" si="5"/>
        <v>8.125</v>
      </c>
      <c r="T21" s="36">
        <f t="shared" si="6"/>
        <v>2.6874999999999964</v>
      </c>
      <c r="U21" s="18"/>
      <c r="V21" s="18"/>
      <c r="W21" s="48"/>
      <c r="X21" s="1"/>
      <c r="Y21" s="1"/>
      <c r="Z21" s="1"/>
      <c r="AA21" s="1"/>
      <c r="AB21" s="1"/>
      <c r="AC21" s="1"/>
    </row>
    <row r="22" spans="1:29" s="2" customFormat="1" ht="18.75">
      <c r="A22" s="14"/>
      <c r="B22" s="13">
        <v>118</v>
      </c>
      <c r="C22" s="13">
        <v>2018112397</v>
      </c>
      <c r="D22" s="222" t="s">
        <v>342</v>
      </c>
      <c r="E22" s="222" t="s">
        <v>290</v>
      </c>
      <c r="F22" s="16">
        <v>0</v>
      </c>
      <c r="G22" s="16">
        <v>0</v>
      </c>
      <c r="H22" s="374">
        <v>0</v>
      </c>
      <c r="I22" s="374">
        <v>0</v>
      </c>
      <c r="J22" s="374">
        <v>0</v>
      </c>
      <c r="K22" s="57" t="s">
        <v>187</v>
      </c>
      <c r="L22" s="18">
        <f t="shared" si="0"/>
        <v>0</v>
      </c>
      <c r="M22" s="16">
        <f t="shared" si="7"/>
        <v>0</v>
      </c>
      <c r="N22" s="16">
        <f t="shared" si="2"/>
        <v>0</v>
      </c>
      <c r="O22" s="16">
        <v>0</v>
      </c>
      <c r="P22" s="16">
        <f t="shared" si="3"/>
        <v>0</v>
      </c>
      <c r="Q22" s="33">
        <v>0</v>
      </c>
      <c r="R22" s="34">
        <f t="shared" si="4"/>
        <v>0</v>
      </c>
      <c r="S22" s="35">
        <f t="shared" si="5"/>
        <v>0</v>
      </c>
      <c r="T22" s="36">
        <f t="shared" si="6"/>
        <v>0</v>
      </c>
      <c r="U22" s="18"/>
      <c r="V22" s="18"/>
      <c r="W22" s="48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120</v>
      </c>
      <c r="C23" s="13">
        <v>171422146</v>
      </c>
      <c r="D23" s="222" t="s">
        <v>363</v>
      </c>
      <c r="E23" s="222" t="s">
        <v>246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0"/>
        <v>0</v>
      </c>
      <c r="M23" s="16">
        <f t="shared" si="7"/>
        <v>0</v>
      </c>
      <c r="N23" s="16">
        <f t="shared" si="2"/>
        <v>0</v>
      </c>
      <c r="O23" s="16">
        <v>0</v>
      </c>
      <c r="P23" s="16">
        <f t="shared" si="3"/>
        <v>0</v>
      </c>
      <c r="Q23" s="33">
        <v>4.899999999999995</v>
      </c>
      <c r="R23" s="34">
        <f t="shared" si="4"/>
        <v>4.899999999999995</v>
      </c>
      <c r="S23" s="35">
        <f t="shared" si="5"/>
        <v>0</v>
      </c>
      <c r="T23" s="36">
        <f t="shared" si="6"/>
        <v>4.899999999999995</v>
      </c>
      <c r="U23" s="18"/>
      <c r="V23" s="18"/>
      <c r="W23" s="48"/>
    </row>
    <row r="24" spans="1:29" s="1" customFormat="1" ht="18.75">
      <c r="A24" s="14"/>
      <c r="B24" s="14">
        <v>122</v>
      </c>
      <c r="C24" s="13">
        <v>1940099728</v>
      </c>
      <c r="D24" s="223" t="s">
        <v>228</v>
      </c>
      <c r="E24" s="22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0"/>
        <v>0</v>
      </c>
      <c r="M24" s="16">
        <f t="shared" si="7"/>
        <v>0</v>
      </c>
      <c r="N24" s="16">
        <f t="shared" si="2"/>
        <v>0</v>
      </c>
      <c r="O24" s="16">
        <v>0</v>
      </c>
      <c r="P24" s="16">
        <f t="shared" si="3"/>
        <v>0</v>
      </c>
      <c r="Q24" s="33">
        <v>0.4</v>
      </c>
      <c r="R24" s="34">
        <f t="shared" si="4"/>
        <v>0.4</v>
      </c>
      <c r="S24" s="35">
        <f t="shared" si="5"/>
        <v>0</v>
      </c>
      <c r="T24" s="36">
        <f t="shared" si="6"/>
        <v>0.4</v>
      </c>
      <c r="U24" s="18"/>
      <c r="V24" s="18"/>
      <c r="W24" s="47"/>
    </row>
    <row r="25" spans="1:29" s="1" customFormat="1" ht="18.75">
      <c r="A25" s="14"/>
      <c r="B25" s="13">
        <v>127</v>
      </c>
      <c r="C25" s="13">
        <v>615908706</v>
      </c>
      <c r="D25" s="222" t="s">
        <v>364</v>
      </c>
      <c r="E25" s="224" t="s">
        <v>240</v>
      </c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0"/>
        <v>0</v>
      </c>
      <c r="M25" s="16">
        <f t="shared" si="7"/>
        <v>0</v>
      </c>
      <c r="N25" s="16">
        <f t="shared" si="2"/>
        <v>0</v>
      </c>
      <c r="O25" s="16">
        <v>0</v>
      </c>
      <c r="P25" s="16">
        <f t="shared" si="3"/>
        <v>0</v>
      </c>
      <c r="Q25" s="33">
        <v>0</v>
      </c>
      <c r="R25" s="34">
        <f t="shared" si="4"/>
        <v>0</v>
      </c>
      <c r="S25" s="35">
        <f t="shared" si="5"/>
        <v>0</v>
      </c>
      <c r="T25" s="36">
        <f t="shared" si="6"/>
        <v>0</v>
      </c>
      <c r="U25" s="18"/>
      <c r="V25" s="18"/>
      <c r="W25" s="47"/>
    </row>
    <row r="26" spans="1:29" s="1" customFormat="1" ht="18.75" customHeight="1">
      <c r="A26" s="14">
        <v>1</v>
      </c>
      <c r="B26" s="13">
        <v>128</v>
      </c>
      <c r="C26" s="13">
        <v>1214614935</v>
      </c>
      <c r="D26" s="222" t="s">
        <v>365</v>
      </c>
      <c r="E26" s="336" t="s">
        <v>257</v>
      </c>
      <c r="F26" s="16">
        <v>4</v>
      </c>
      <c r="G26" s="16">
        <v>1</v>
      </c>
      <c r="H26" s="374">
        <v>0</v>
      </c>
      <c r="I26" s="374">
        <v>1</v>
      </c>
      <c r="J26" s="374">
        <v>1</v>
      </c>
      <c r="K26" s="22" t="s">
        <v>334</v>
      </c>
      <c r="L26" s="18">
        <f t="shared" si="0"/>
        <v>5</v>
      </c>
      <c r="M26" s="16">
        <f t="shared" si="7"/>
        <v>1.2</v>
      </c>
      <c r="N26" s="16">
        <f t="shared" si="2"/>
        <v>0.8</v>
      </c>
      <c r="O26" s="16">
        <v>0</v>
      </c>
      <c r="P26" s="16">
        <f t="shared" si="3"/>
        <v>7</v>
      </c>
      <c r="Q26" s="33">
        <v>2.5494999999999939</v>
      </c>
      <c r="R26" s="34">
        <f t="shared" si="4"/>
        <v>9.5494999999999948</v>
      </c>
      <c r="S26" s="35">
        <f t="shared" si="5"/>
        <v>6.25</v>
      </c>
      <c r="T26" s="36">
        <f t="shared" si="6"/>
        <v>3.2994999999999948</v>
      </c>
      <c r="U26" s="18"/>
      <c r="V26" s="18"/>
      <c r="W26" s="47"/>
    </row>
    <row r="27" spans="1:29" s="1" customFormat="1" ht="18.75">
      <c r="A27" s="14"/>
      <c r="B27" s="13">
        <v>130</v>
      </c>
      <c r="C27" s="13">
        <v>1957463045</v>
      </c>
      <c r="D27" s="222" t="s">
        <v>409</v>
      </c>
      <c r="E27" s="222" t="s">
        <v>238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0"/>
        <v>0</v>
      </c>
      <c r="M27" s="16">
        <f t="shared" si="7"/>
        <v>0</v>
      </c>
      <c r="N27" s="16">
        <f t="shared" si="2"/>
        <v>0</v>
      </c>
      <c r="O27" s="16">
        <v>0</v>
      </c>
      <c r="P27" s="16">
        <f t="shared" si="3"/>
        <v>0</v>
      </c>
      <c r="Q27" s="33">
        <v>5.8500000000000023</v>
      </c>
      <c r="R27" s="34">
        <f t="shared" si="4"/>
        <v>5.8500000000000023</v>
      </c>
      <c r="S27" s="35">
        <f t="shared" si="5"/>
        <v>0</v>
      </c>
      <c r="T27" s="36">
        <f t="shared" si="6"/>
        <v>5.8500000000000023</v>
      </c>
      <c r="U27" s="18"/>
      <c r="V27" s="18"/>
      <c r="W27" s="47"/>
    </row>
    <row r="28" spans="1:29" s="1" customFormat="1" ht="18.75">
      <c r="A28" s="14"/>
      <c r="B28" s="13">
        <v>138</v>
      </c>
      <c r="C28" s="13">
        <v>1440730282</v>
      </c>
      <c r="D28" s="222" t="s">
        <v>366</v>
      </c>
      <c r="E28" s="222" t="s">
        <v>258</v>
      </c>
      <c r="F28" s="16">
        <v>0</v>
      </c>
      <c r="G28" s="16">
        <v>0</v>
      </c>
      <c r="H28" s="374">
        <v>0</v>
      </c>
      <c r="I28" s="374">
        <v>0</v>
      </c>
      <c r="J28" s="374">
        <v>0</v>
      </c>
      <c r="K28" s="57" t="s">
        <v>187</v>
      </c>
      <c r="L28" s="18">
        <f t="shared" si="0"/>
        <v>0</v>
      </c>
      <c r="M28" s="16">
        <f t="shared" si="7"/>
        <v>0</v>
      </c>
      <c r="N28" s="16">
        <f t="shared" si="2"/>
        <v>0</v>
      </c>
      <c r="O28" s="16">
        <v>0</v>
      </c>
      <c r="P28" s="16">
        <f t="shared" si="3"/>
        <v>0</v>
      </c>
      <c r="Q28" s="33">
        <v>9.6000000000000014</v>
      </c>
      <c r="R28" s="34">
        <f t="shared" si="4"/>
        <v>9.6000000000000014</v>
      </c>
      <c r="S28" s="35">
        <f t="shared" si="5"/>
        <v>0</v>
      </c>
      <c r="T28" s="36">
        <f t="shared" si="6"/>
        <v>9.6000000000000014</v>
      </c>
      <c r="U28" s="18"/>
      <c r="V28" s="18"/>
      <c r="W28" s="47"/>
    </row>
    <row r="29" spans="1:29" s="2" customFormat="1" ht="18.75">
      <c r="A29" s="14">
        <v>1</v>
      </c>
      <c r="B29" s="13">
        <v>141</v>
      </c>
      <c r="C29" s="13">
        <v>1190305158</v>
      </c>
      <c r="D29" s="222" t="s">
        <v>261</v>
      </c>
      <c r="E29" s="224"/>
      <c r="F29" s="16">
        <v>2</v>
      </c>
      <c r="G29" s="16">
        <v>0</v>
      </c>
      <c r="H29" s="374">
        <v>0</v>
      </c>
      <c r="I29" s="374">
        <v>0</v>
      </c>
      <c r="J29" s="374">
        <v>0</v>
      </c>
      <c r="K29" s="23" t="s">
        <v>335</v>
      </c>
      <c r="L29" s="18">
        <f t="shared" si="0"/>
        <v>2</v>
      </c>
      <c r="M29" s="16">
        <f t="shared" si="7"/>
        <v>0</v>
      </c>
      <c r="N29" s="16">
        <f t="shared" si="2"/>
        <v>0</v>
      </c>
      <c r="O29" s="16">
        <v>0</v>
      </c>
      <c r="P29" s="16">
        <f t="shared" si="3"/>
        <v>2</v>
      </c>
      <c r="Q29" s="33">
        <v>-10.768750000000004</v>
      </c>
      <c r="R29" s="34">
        <f t="shared" si="4"/>
        <v>-8.7687500000000043</v>
      </c>
      <c r="S29" s="35">
        <f t="shared" si="5"/>
        <v>1.09375</v>
      </c>
      <c r="T29" s="36">
        <f t="shared" si="6"/>
        <v>-9.8625000000000043</v>
      </c>
      <c r="U29" s="18"/>
      <c r="V29" s="18"/>
      <c r="W29" s="47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143</v>
      </c>
      <c r="C30" s="13">
        <v>1963007427</v>
      </c>
      <c r="D30" s="222" t="s">
        <v>367</v>
      </c>
      <c r="E30" s="222" t="s">
        <v>270</v>
      </c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0"/>
        <v>0</v>
      </c>
      <c r="M30" s="16">
        <f t="shared" si="7"/>
        <v>0</v>
      </c>
      <c r="N30" s="16">
        <f t="shared" si="2"/>
        <v>0</v>
      </c>
      <c r="O30" s="16">
        <v>0</v>
      </c>
      <c r="P30" s="16">
        <f t="shared" si="3"/>
        <v>0</v>
      </c>
      <c r="Q30" s="33">
        <v>3.3374999999999995</v>
      </c>
      <c r="R30" s="34">
        <f t="shared" si="4"/>
        <v>3.3374999999999995</v>
      </c>
      <c r="S30" s="35">
        <f t="shared" si="5"/>
        <v>0</v>
      </c>
      <c r="T30" s="36">
        <f t="shared" si="6"/>
        <v>3.3374999999999995</v>
      </c>
      <c r="U30" s="18"/>
      <c r="V30" s="18"/>
      <c r="W30" s="47"/>
      <c r="X30" s="1"/>
      <c r="Y30" s="1"/>
      <c r="Z30" s="1"/>
      <c r="AA30" s="1"/>
      <c r="AB30" s="1"/>
      <c r="AC30" s="1"/>
    </row>
    <row r="31" spans="1:29" s="2" customFormat="1" ht="18.75">
      <c r="A31" s="14"/>
      <c r="B31" s="13">
        <v>144</v>
      </c>
      <c r="C31" s="13">
        <v>1763923855</v>
      </c>
      <c r="D31" s="222" t="s">
        <v>269</v>
      </c>
      <c r="E31" s="224"/>
      <c r="F31" s="16">
        <v>0</v>
      </c>
      <c r="G31" s="16">
        <v>0</v>
      </c>
      <c r="H31" s="374">
        <v>0</v>
      </c>
      <c r="I31" s="374">
        <v>0</v>
      </c>
      <c r="J31" s="374">
        <v>0</v>
      </c>
      <c r="K31" s="57" t="s">
        <v>187</v>
      </c>
      <c r="L31" s="18">
        <f t="shared" si="0"/>
        <v>0</v>
      </c>
      <c r="M31" s="16">
        <f t="shared" si="7"/>
        <v>0</v>
      </c>
      <c r="N31" s="16">
        <f t="shared" si="2"/>
        <v>0</v>
      </c>
      <c r="O31" s="16">
        <v>0</v>
      </c>
      <c r="P31" s="16">
        <f t="shared" si="3"/>
        <v>0</v>
      </c>
      <c r="Q31" s="33">
        <v>6.8</v>
      </c>
      <c r="R31" s="34">
        <f t="shared" si="4"/>
        <v>6.8</v>
      </c>
      <c r="S31" s="35">
        <f t="shared" si="5"/>
        <v>0</v>
      </c>
      <c r="T31" s="36">
        <f t="shared" si="6"/>
        <v>6.8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148</v>
      </c>
      <c r="C32" s="13">
        <v>1579518877</v>
      </c>
      <c r="D32" s="222" t="s">
        <v>274</v>
      </c>
      <c r="E32" s="22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0"/>
        <v>0</v>
      </c>
      <c r="M32" s="16">
        <f t="shared" si="7"/>
        <v>0</v>
      </c>
      <c r="N32" s="16">
        <f t="shared" si="2"/>
        <v>0</v>
      </c>
      <c r="O32" s="16">
        <v>0</v>
      </c>
      <c r="P32" s="16">
        <f t="shared" si="3"/>
        <v>0</v>
      </c>
      <c r="Q32" s="33">
        <v>6.4499999999999993</v>
      </c>
      <c r="R32" s="34">
        <f t="shared" si="4"/>
        <v>6.4499999999999993</v>
      </c>
      <c r="S32" s="35">
        <f t="shared" si="5"/>
        <v>0</v>
      </c>
      <c r="T32" s="36">
        <f t="shared" si="6"/>
        <v>6.4499999999999993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/>
      <c r="B33" s="13">
        <v>152</v>
      </c>
      <c r="C33" s="13">
        <v>808637979</v>
      </c>
      <c r="D33" s="222" t="s">
        <v>288</v>
      </c>
      <c r="E33" s="222" t="s">
        <v>277</v>
      </c>
      <c r="F33" s="16">
        <v>0</v>
      </c>
      <c r="G33" s="16">
        <v>0</v>
      </c>
      <c r="H33" s="374">
        <v>0</v>
      </c>
      <c r="I33" s="374">
        <v>0</v>
      </c>
      <c r="J33" s="374">
        <v>0</v>
      </c>
      <c r="K33" s="57" t="s">
        <v>187</v>
      </c>
      <c r="L33" s="18">
        <f t="shared" si="0"/>
        <v>0</v>
      </c>
      <c r="M33" s="16">
        <f t="shared" si="7"/>
        <v>0</v>
      </c>
      <c r="N33" s="16">
        <f t="shared" si="2"/>
        <v>0</v>
      </c>
      <c r="O33" s="16">
        <v>0</v>
      </c>
      <c r="P33" s="16">
        <f t="shared" si="3"/>
        <v>0</v>
      </c>
      <c r="Q33" s="33">
        <v>6.34</v>
      </c>
      <c r="R33" s="34">
        <f t="shared" si="4"/>
        <v>6.34</v>
      </c>
      <c r="S33" s="35">
        <f t="shared" si="5"/>
        <v>0</v>
      </c>
      <c r="T33" s="36">
        <f t="shared" si="6"/>
        <v>6.34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155</v>
      </c>
      <c r="C34" s="13">
        <v>1532576874</v>
      </c>
      <c r="D34" s="222" t="s">
        <v>368</v>
      </c>
      <c r="E34" s="222" t="s">
        <v>283</v>
      </c>
      <c r="F34" s="16">
        <v>4</v>
      </c>
      <c r="G34" s="16">
        <v>1</v>
      </c>
      <c r="H34" s="374">
        <v>0</v>
      </c>
      <c r="I34" s="374">
        <v>0</v>
      </c>
      <c r="J34" s="374">
        <v>0</v>
      </c>
      <c r="K34" s="19" t="s">
        <v>333</v>
      </c>
      <c r="L34" s="18">
        <f t="shared" si="0"/>
        <v>5</v>
      </c>
      <c r="M34" s="16">
        <f t="shared" si="7"/>
        <v>1.2</v>
      </c>
      <c r="N34" s="16">
        <f t="shared" si="2"/>
        <v>0</v>
      </c>
      <c r="O34" s="16">
        <v>0</v>
      </c>
      <c r="P34" s="16">
        <f t="shared" si="3"/>
        <v>6.2</v>
      </c>
      <c r="Q34" s="33">
        <v>3.7937500000000002</v>
      </c>
      <c r="R34" s="34">
        <f t="shared" si="4"/>
        <v>9.9937500000000004</v>
      </c>
      <c r="S34" s="35">
        <f t="shared" si="5"/>
        <v>8.125</v>
      </c>
      <c r="T34" s="36">
        <f t="shared" si="6"/>
        <v>1.8687500000000004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156</v>
      </c>
      <c r="C35" s="13">
        <v>1744610165</v>
      </c>
      <c r="D35" s="222" t="s">
        <v>369</v>
      </c>
      <c r="E35" s="222"/>
      <c r="F35" s="16">
        <v>4</v>
      </c>
      <c r="G35" s="16">
        <v>1</v>
      </c>
      <c r="H35" s="374">
        <v>0</v>
      </c>
      <c r="I35" s="374">
        <v>0</v>
      </c>
      <c r="J35" s="374">
        <v>0</v>
      </c>
      <c r="K35" s="23" t="s">
        <v>335</v>
      </c>
      <c r="L35" s="18">
        <f t="shared" si="0"/>
        <v>5</v>
      </c>
      <c r="M35" s="16">
        <f t="shared" si="7"/>
        <v>1.2</v>
      </c>
      <c r="N35" s="16">
        <f t="shared" si="2"/>
        <v>0</v>
      </c>
      <c r="O35" s="16">
        <v>0</v>
      </c>
      <c r="P35" s="16">
        <f t="shared" si="3"/>
        <v>6.2</v>
      </c>
      <c r="Q35" s="33">
        <v>-3.5449838709677524</v>
      </c>
      <c r="R35" s="34">
        <f t="shared" si="4"/>
        <v>2.6550161290322478</v>
      </c>
      <c r="S35" s="35">
        <f t="shared" si="5"/>
        <v>1.09375</v>
      </c>
      <c r="T35" s="36">
        <f t="shared" si="6"/>
        <v>1.5612661290322478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164</v>
      </c>
      <c r="C36" s="13">
        <v>1005320430</v>
      </c>
      <c r="D36" s="222" t="s">
        <v>294</v>
      </c>
      <c r="E36" s="335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0"/>
        <v>0</v>
      </c>
      <c r="M36" s="16">
        <f t="shared" si="7"/>
        <v>0</v>
      </c>
      <c r="N36" s="16">
        <f t="shared" si="2"/>
        <v>0</v>
      </c>
      <c r="O36" s="16">
        <v>0</v>
      </c>
      <c r="P36" s="16">
        <f t="shared" si="3"/>
        <v>0</v>
      </c>
      <c r="Q36" s="33">
        <v>0</v>
      </c>
      <c r="R36" s="34">
        <f t="shared" si="4"/>
        <v>0</v>
      </c>
      <c r="S36" s="35">
        <f t="shared" si="5"/>
        <v>0</v>
      </c>
      <c r="T36" s="36">
        <f t="shared" si="6"/>
        <v>0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>
        <v>1</v>
      </c>
      <c r="B37" s="13">
        <v>167</v>
      </c>
      <c r="C37" s="13">
        <v>1173807161</v>
      </c>
      <c r="D37" s="222" t="s">
        <v>324</v>
      </c>
      <c r="E37" s="335"/>
      <c r="F37" s="16">
        <v>0</v>
      </c>
      <c r="G37" s="16">
        <v>1</v>
      </c>
      <c r="H37" s="374">
        <v>0</v>
      </c>
      <c r="I37" s="374">
        <v>0</v>
      </c>
      <c r="J37" s="374">
        <v>0</v>
      </c>
      <c r="K37" s="19" t="s">
        <v>333</v>
      </c>
      <c r="L37" s="18">
        <f t="shared" ref="L37:L68" si="8">F37+IF(F37&gt;2,(F37-2)*0.5,0)</f>
        <v>0</v>
      </c>
      <c r="M37" s="16">
        <f t="shared" si="7"/>
        <v>1.2</v>
      </c>
      <c r="N37" s="16">
        <f t="shared" ref="N37:N68" si="9">SUM(H37:J37)*$Y$18</f>
        <v>0</v>
      </c>
      <c r="O37" s="16">
        <v>0</v>
      </c>
      <c r="P37" s="16">
        <f t="shared" ref="P37:P68" si="10">SUM(M37+L37+O37+N37)</f>
        <v>1.2</v>
      </c>
      <c r="Q37" s="33">
        <v>23.149999999999984</v>
      </c>
      <c r="R37" s="34">
        <f t="shared" ref="R37:R68" si="11">P37+Q37</f>
        <v>24.349999999999984</v>
      </c>
      <c r="S37" s="35">
        <f t="shared" ref="S37:S68" si="12">VLOOKUP(K37,$X$3:$Y$10,2,FALSE)</f>
        <v>8.125</v>
      </c>
      <c r="T37" s="36">
        <f t="shared" ref="T37:T68" si="13">R37-S37</f>
        <v>16.224999999999984</v>
      </c>
      <c r="U37" s="4"/>
      <c r="V37" s="4"/>
      <c r="W37" s="4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8"/>
        <v>0</v>
      </c>
      <c r="M38" s="16">
        <f t="shared" si="7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/>
      <c r="B39" s="13">
        <v>170</v>
      </c>
      <c r="C39" s="13">
        <v>1659068972</v>
      </c>
      <c r="D39" s="222" t="s">
        <v>320</v>
      </c>
      <c r="E39" s="334"/>
      <c r="F39" s="16">
        <v>0</v>
      </c>
      <c r="G39" s="16">
        <v>0</v>
      </c>
      <c r="H39" s="374">
        <v>0</v>
      </c>
      <c r="I39" s="374">
        <v>0</v>
      </c>
      <c r="J39" s="374">
        <v>0</v>
      </c>
      <c r="K39" s="57" t="s">
        <v>187</v>
      </c>
      <c r="L39" s="18">
        <f t="shared" si="8"/>
        <v>0</v>
      </c>
      <c r="M39" s="16">
        <f t="shared" si="7"/>
        <v>0</v>
      </c>
      <c r="N39" s="16">
        <f t="shared" si="9"/>
        <v>0</v>
      </c>
      <c r="O39" s="16">
        <v>0</v>
      </c>
      <c r="P39" s="16">
        <f t="shared" si="10"/>
        <v>0</v>
      </c>
      <c r="Q39" s="33">
        <v>0</v>
      </c>
      <c r="R39" s="34">
        <f t="shared" si="11"/>
        <v>0</v>
      </c>
      <c r="S39" s="35">
        <f t="shared" si="12"/>
        <v>0</v>
      </c>
      <c r="T39" s="36">
        <f t="shared" si="13"/>
        <v>0</v>
      </c>
      <c r="U39" s="4"/>
      <c r="V39" s="4"/>
      <c r="W39" s="4"/>
    </row>
    <row r="40" spans="1:29" ht="18.75">
      <c r="A40" s="14">
        <v>1</v>
      </c>
      <c r="B40" s="13">
        <v>172</v>
      </c>
      <c r="C40" s="13">
        <v>724061220</v>
      </c>
      <c r="D40" s="222" t="s">
        <v>371</v>
      </c>
      <c r="E40" s="222" t="s">
        <v>330</v>
      </c>
      <c r="F40" s="16">
        <v>4</v>
      </c>
      <c r="G40" s="16">
        <v>1</v>
      </c>
      <c r="H40" s="374">
        <v>0</v>
      </c>
      <c r="I40" s="374">
        <v>0</v>
      </c>
      <c r="J40" s="374">
        <v>0</v>
      </c>
      <c r="K40" s="22" t="s">
        <v>334</v>
      </c>
      <c r="L40" s="18">
        <f t="shared" si="8"/>
        <v>5</v>
      </c>
      <c r="M40" s="16">
        <f t="shared" si="7"/>
        <v>1.2</v>
      </c>
      <c r="N40" s="16">
        <f t="shared" si="9"/>
        <v>0</v>
      </c>
      <c r="O40" s="16">
        <v>0</v>
      </c>
      <c r="P40" s="16">
        <f t="shared" si="10"/>
        <v>6.2</v>
      </c>
      <c r="Q40" s="33">
        <v>2.5500000000000016</v>
      </c>
      <c r="R40" s="34">
        <f t="shared" si="11"/>
        <v>8.7500000000000018</v>
      </c>
      <c r="S40" s="35">
        <f t="shared" si="12"/>
        <v>6.25</v>
      </c>
      <c r="T40" s="36">
        <f t="shared" si="13"/>
        <v>2.5000000000000018</v>
      </c>
      <c r="U40" s="4"/>
      <c r="V40" s="4"/>
      <c r="W40" s="4"/>
    </row>
    <row r="41" spans="1:29" ht="18.75">
      <c r="A41" s="14"/>
      <c r="B41" s="13">
        <v>173</v>
      </c>
      <c r="C41" s="13">
        <v>1106175185</v>
      </c>
      <c r="D41" s="222" t="s">
        <v>329</v>
      </c>
      <c r="E41" s="334"/>
      <c r="F41" s="16">
        <v>0</v>
      </c>
      <c r="G41" s="16">
        <v>0</v>
      </c>
      <c r="H41" s="374">
        <v>0</v>
      </c>
      <c r="I41" s="374">
        <v>0</v>
      </c>
      <c r="J41" s="374">
        <v>0</v>
      </c>
      <c r="K41" s="57" t="s">
        <v>187</v>
      </c>
      <c r="L41" s="18">
        <f t="shared" si="8"/>
        <v>0</v>
      </c>
      <c r="M41" s="16">
        <f t="shared" si="7"/>
        <v>0</v>
      </c>
      <c r="N41" s="16">
        <f t="shared" si="9"/>
        <v>0</v>
      </c>
      <c r="O41" s="16">
        <v>0</v>
      </c>
      <c r="P41" s="16">
        <f t="shared" si="10"/>
        <v>0</v>
      </c>
      <c r="Q41" s="33">
        <v>0</v>
      </c>
      <c r="R41" s="34">
        <f t="shared" si="11"/>
        <v>0</v>
      </c>
      <c r="S41" s="35">
        <f t="shared" si="12"/>
        <v>0</v>
      </c>
      <c r="T41" s="36">
        <f t="shared" si="13"/>
        <v>0</v>
      </c>
      <c r="U41" s="4"/>
      <c r="V41" s="4"/>
      <c r="W41" s="4"/>
    </row>
    <row r="42" spans="1:29" ht="18.75">
      <c r="A42" s="14">
        <v>1</v>
      </c>
      <c r="B42" s="13">
        <v>174</v>
      </c>
      <c r="C42" s="13">
        <v>775720958</v>
      </c>
      <c r="D42" s="222" t="s">
        <v>397</v>
      </c>
      <c r="E42" s="222" t="s">
        <v>327</v>
      </c>
      <c r="F42" s="16">
        <v>4</v>
      </c>
      <c r="G42" s="16">
        <v>1</v>
      </c>
      <c r="H42" s="374">
        <v>0</v>
      </c>
      <c r="I42" s="374">
        <v>0</v>
      </c>
      <c r="J42" s="374">
        <v>0</v>
      </c>
      <c r="K42" s="23" t="s">
        <v>335</v>
      </c>
      <c r="L42" s="18">
        <f t="shared" si="8"/>
        <v>5</v>
      </c>
      <c r="M42" s="16">
        <f t="shared" si="7"/>
        <v>1.2</v>
      </c>
      <c r="N42" s="16">
        <f t="shared" si="9"/>
        <v>0</v>
      </c>
      <c r="O42" s="16">
        <v>0</v>
      </c>
      <c r="P42" s="16">
        <f t="shared" si="10"/>
        <v>6.2</v>
      </c>
      <c r="Q42" s="33">
        <v>1.1437499999999918</v>
      </c>
      <c r="R42" s="34">
        <f t="shared" si="11"/>
        <v>7.343749999999992</v>
      </c>
      <c r="S42" s="35">
        <f t="shared" si="12"/>
        <v>1.09375</v>
      </c>
      <c r="T42" s="36">
        <f t="shared" si="13"/>
        <v>6.249999999999992</v>
      </c>
      <c r="U42" s="4"/>
      <c r="V42" s="4"/>
      <c r="W42" s="4"/>
    </row>
    <row r="43" spans="1:29" ht="18.75">
      <c r="A43" s="14"/>
      <c r="B43" s="13">
        <v>176</v>
      </c>
      <c r="C43" s="13">
        <v>128748910</v>
      </c>
      <c r="D43" s="222" t="s">
        <v>328</v>
      </c>
      <c r="E43" s="334"/>
      <c r="F43" s="16">
        <v>0</v>
      </c>
      <c r="G43" s="16">
        <v>0</v>
      </c>
      <c r="H43" s="374">
        <v>0</v>
      </c>
      <c r="I43" s="374">
        <v>0</v>
      </c>
      <c r="J43" s="374">
        <v>0</v>
      </c>
      <c r="K43" s="57" t="s">
        <v>187</v>
      </c>
      <c r="L43" s="18">
        <f t="shared" si="8"/>
        <v>0</v>
      </c>
      <c r="M43" s="16">
        <f t="shared" si="7"/>
        <v>0</v>
      </c>
      <c r="N43" s="16">
        <f t="shared" si="9"/>
        <v>0</v>
      </c>
      <c r="O43" s="16">
        <v>0</v>
      </c>
      <c r="P43" s="16">
        <f t="shared" si="10"/>
        <v>0</v>
      </c>
      <c r="Q43" s="33">
        <v>0</v>
      </c>
      <c r="R43" s="34">
        <f t="shared" si="11"/>
        <v>0</v>
      </c>
      <c r="S43" s="35">
        <f t="shared" si="12"/>
        <v>0</v>
      </c>
      <c r="T43" s="36">
        <f t="shared" si="13"/>
        <v>0</v>
      </c>
      <c r="U43" s="4"/>
      <c r="V43" s="4"/>
      <c r="W43" s="4"/>
    </row>
    <row r="44" spans="1:29" ht="18.75">
      <c r="A44" s="14">
        <v>1</v>
      </c>
      <c r="B44" s="13">
        <v>178</v>
      </c>
      <c r="C44" s="13">
        <v>1059185275</v>
      </c>
      <c r="D44" s="222" t="s">
        <v>372</v>
      </c>
      <c r="E44" s="334"/>
      <c r="F44" s="16">
        <v>4</v>
      </c>
      <c r="G44" s="16">
        <v>1</v>
      </c>
      <c r="H44" s="374">
        <v>0</v>
      </c>
      <c r="I44" s="374">
        <v>1</v>
      </c>
      <c r="J44" s="374">
        <v>1</v>
      </c>
      <c r="K44" s="23" t="s">
        <v>335</v>
      </c>
      <c r="L44" s="18">
        <f t="shared" si="8"/>
        <v>5</v>
      </c>
      <c r="M44" s="16">
        <f t="shared" si="7"/>
        <v>1.2</v>
      </c>
      <c r="N44" s="16">
        <f t="shared" si="9"/>
        <v>0.8</v>
      </c>
      <c r="O44" s="16">
        <v>0</v>
      </c>
      <c r="P44" s="16">
        <f t="shared" si="10"/>
        <v>7</v>
      </c>
      <c r="Q44" s="33">
        <v>-3.9875000000000052</v>
      </c>
      <c r="R44" s="34">
        <f t="shared" si="11"/>
        <v>3.0124999999999948</v>
      </c>
      <c r="S44" s="35">
        <f t="shared" si="12"/>
        <v>1.09375</v>
      </c>
      <c r="T44" s="36">
        <f t="shared" si="13"/>
        <v>1.9187499999999948</v>
      </c>
      <c r="U44" s="4"/>
      <c r="V44" s="4"/>
      <c r="W44" s="4"/>
    </row>
    <row r="45" spans="1:29" ht="18.75">
      <c r="A45" s="14"/>
      <c r="B45" s="13">
        <v>179</v>
      </c>
      <c r="C45" s="13">
        <v>1412638269</v>
      </c>
      <c r="D45" s="223" t="s">
        <v>224</v>
      </c>
      <c r="E45" s="334"/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8"/>
        <v>0</v>
      </c>
      <c r="M45" s="16">
        <f t="shared" si="7"/>
        <v>0</v>
      </c>
      <c r="N45" s="16">
        <f t="shared" si="9"/>
        <v>0</v>
      </c>
      <c r="O45" s="16">
        <v>0</v>
      </c>
      <c r="P45" s="16">
        <f t="shared" si="10"/>
        <v>0</v>
      </c>
      <c r="Q45" s="33">
        <v>5.6846874999999955</v>
      </c>
      <c r="R45" s="34">
        <f t="shared" si="11"/>
        <v>5.6846874999999955</v>
      </c>
      <c r="S45" s="35">
        <f t="shared" si="12"/>
        <v>0</v>
      </c>
      <c r="T45" s="36">
        <f t="shared" si="13"/>
        <v>5.6846874999999955</v>
      </c>
      <c r="U45" s="4"/>
      <c r="V45" s="4"/>
      <c r="W45" s="4"/>
    </row>
    <row r="46" spans="1:29" ht="18.75">
      <c r="A46" s="14"/>
      <c r="B46" s="13">
        <v>180</v>
      </c>
      <c r="C46" s="13">
        <v>24633249</v>
      </c>
      <c r="D46" s="223" t="s">
        <v>339</v>
      </c>
      <c r="E46" s="334"/>
      <c r="F46" s="16">
        <v>0</v>
      </c>
      <c r="G46" s="16">
        <v>0</v>
      </c>
      <c r="H46" s="374">
        <v>0</v>
      </c>
      <c r="I46" s="374">
        <v>0</v>
      </c>
      <c r="J46" s="374">
        <v>0</v>
      </c>
      <c r="K46" s="57" t="s">
        <v>187</v>
      </c>
      <c r="L46" s="18">
        <f t="shared" si="8"/>
        <v>0</v>
      </c>
      <c r="M46" s="16">
        <f t="shared" si="7"/>
        <v>0</v>
      </c>
      <c r="N46" s="16">
        <f t="shared" si="9"/>
        <v>0</v>
      </c>
      <c r="O46" s="16">
        <v>0</v>
      </c>
      <c r="P46" s="16">
        <f t="shared" si="10"/>
        <v>0</v>
      </c>
      <c r="Q46" s="33">
        <v>-3.125</v>
      </c>
      <c r="R46" s="34">
        <f t="shared" si="11"/>
        <v>-3.125</v>
      </c>
      <c r="S46" s="35">
        <f t="shared" si="12"/>
        <v>0</v>
      </c>
      <c r="T46" s="36">
        <f t="shared" si="13"/>
        <v>-3.125</v>
      </c>
      <c r="U46" s="4"/>
      <c r="V46" s="4"/>
      <c r="W46" s="4"/>
    </row>
    <row r="47" spans="1:29" ht="18.75">
      <c r="A47" s="14"/>
      <c r="B47" s="13">
        <v>181</v>
      </c>
      <c r="C47" s="13">
        <v>1467442697</v>
      </c>
      <c r="D47" s="222" t="s">
        <v>341</v>
      </c>
      <c r="E47" s="334"/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8"/>
        <v>0</v>
      </c>
      <c r="M47" s="16">
        <f t="shared" ref="M47:M78" si="14">G47*$Y$14</f>
        <v>0</v>
      </c>
      <c r="N47" s="16">
        <f t="shared" si="9"/>
        <v>0</v>
      </c>
      <c r="O47" s="16">
        <v>0</v>
      </c>
      <c r="P47" s="16">
        <f t="shared" si="10"/>
        <v>0</v>
      </c>
      <c r="Q47" s="33">
        <v>0</v>
      </c>
      <c r="R47" s="34">
        <f t="shared" si="11"/>
        <v>0</v>
      </c>
      <c r="S47" s="35">
        <f t="shared" si="12"/>
        <v>0</v>
      </c>
      <c r="T47" s="36">
        <f t="shared" si="13"/>
        <v>0</v>
      </c>
      <c r="U47" s="4"/>
      <c r="V47" s="4"/>
      <c r="W47" s="4"/>
    </row>
    <row r="48" spans="1:29" ht="18.75">
      <c r="A48" s="14">
        <v>1</v>
      </c>
      <c r="B48" s="13">
        <v>182</v>
      </c>
      <c r="C48" s="13">
        <v>828260319</v>
      </c>
      <c r="D48" s="222" t="s">
        <v>422</v>
      </c>
      <c r="E48" s="222" t="s">
        <v>413</v>
      </c>
      <c r="F48" s="16">
        <v>4</v>
      </c>
      <c r="G48" s="16">
        <v>1</v>
      </c>
      <c r="H48" s="374">
        <v>0</v>
      </c>
      <c r="I48" s="374">
        <v>0</v>
      </c>
      <c r="J48" s="374">
        <v>1</v>
      </c>
      <c r="K48" s="19" t="s">
        <v>333</v>
      </c>
      <c r="L48" s="18">
        <f t="shared" si="8"/>
        <v>5</v>
      </c>
      <c r="M48" s="16">
        <f t="shared" si="14"/>
        <v>1.2</v>
      </c>
      <c r="N48" s="16">
        <f t="shared" si="9"/>
        <v>0.4</v>
      </c>
      <c r="O48" s="16">
        <v>0</v>
      </c>
      <c r="P48" s="16">
        <f t="shared" si="10"/>
        <v>6.6000000000000005</v>
      </c>
      <c r="Q48" s="33">
        <v>3.7067499999999995</v>
      </c>
      <c r="R48" s="34">
        <f t="shared" si="11"/>
        <v>10.306750000000001</v>
      </c>
      <c r="S48" s="35">
        <f t="shared" si="12"/>
        <v>8.125</v>
      </c>
      <c r="T48" s="36">
        <f t="shared" si="13"/>
        <v>2.181750000000001</v>
      </c>
    </row>
    <row r="49" spans="1:20" ht="18.75">
      <c r="A49" s="14">
        <v>1</v>
      </c>
      <c r="B49" s="13">
        <v>183</v>
      </c>
      <c r="C49" s="13">
        <v>1250030371</v>
      </c>
      <c r="D49" s="222" t="s">
        <v>464</v>
      </c>
      <c r="E49" s="222" t="s">
        <v>411</v>
      </c>
      <c r="F49" s="16">
        <v>4</v>
      </c>
      <c r="G49" s="16">
        <v>1</v>
      </c>
      <c r="H49" s="374">
        <v>0</v>
      </c>
      <c r="I49" s="374">
        <v>0</v>
      </c>
      <c r="J49" s="374">
        <v>0</v>
      </c>
      <c r="K49" s="19" t="s">
        <v>333</v>
      </c>
      <c r="L49" s="18">
        <f t="shared" si="8"/>
        <v>5</v>
      </c>
      <c r="M49" s="16">
        <f t="shared" si="14"/>
        <v>1.2</v>
      </c>
      <c r="N49" s="16">
        <f t="shared" si="9"/>
        <v>0</v>
      </c>
      <c r="O49" s="16">
        <v>0</v>
      </c>
      <c r="P49" s="16">
        <f t="shared" si="10"/>
        <v>6.2</v>
      </c>
      <c r="Q49" s="33">
        <v>3.712500000000003</v>
      </c>
      <c r="R49" s="34">
        <f t="shared" si="11"/>
        <v>9.9125000000000032</v>
      </c>
      <c r="S49" s="35">
        <f t="shared" si="12"/>
        <v>8.125</v>
      </c>
      <c r="T49" s="36">
        <f t="shared" si="13"/>
        <v>1.7875000000000032</v>
      </c>
    </row>
    <row r="50" spans="1:20" ht="18.75">
      <c r="A50" s="14">
        <v>1</v>
      </c>
      <c r="B50" s="13">
        <v>184</v>
      </c>
      <c r="C50" s="13">
        <v>1814130074</v>
      </c>
      <c r="D50" s="222" t="s">
        <v>375</v>
      </c>
      <c r="E50" s="334"/>
      <c r="F50" s="16">
        <v>2</v>
      </c>
      <c r="G50" s="16">
        <v>1</v>
      </c>
      <c r="H50" s="374">
        <v>0</v>
      </c>
      <c r="I50" s="374">
        <v>1</v>
      </c>
      <c r="J50" s="374">
        <v>0</v>
      </c>
      <c r="K50" s="23" t="s">
        <v>335</v>
      </c>
      <c r="L50" s="18">
        <f t="shared" si="8"/>
        <v>2</v>
      </c>
      <c r="M50" s="16">
        <f t="shared" si="14"/>
        <v>1.2</v>
      </c>
      <c r="N50" s="16">
        <f t="shared" si="9"/>
        <v>0.4</v>
      </c>
      <c r="O50" s="16">
        <v>0</v>
      </c>
      <c r="P50" s="16">
        <f t="shared" si="10"/>
        <v>3.6</v>
      </c>
      <c r="Q50" s="33">
        <v>2.2375000000000034</v>
      </c>
      <c r="R50" s="34">
        <f t="shared" si="11"/>
        <v>5.8375000000000039</v>
      </c>
      <c r="S50" s="35">
        <f t="shared" si="12"/>
        <v>1.09375</v>
      </c>
      <c r="T50" s="36">
        <f t="shared" si="13"/>
        <v>4.7437500000000039</v>
      </c>
    </row>
    <row r="51" spans="1:20" ht="18.75">
      <c r="A51" s="14">
        <v>1</v>
      </c>
      <c r="B51" s="13">
        <v>185</v>
      </c>
      <c r="C51" s="13">
        <v>30705222</v>
      </c>
      <c r="D51" s="222" t="s">
        <v>376</v>
      </c>
      <c r="E51" s="334"/>
      <c r="F51" s="16">
        <v>4</v>
      </c>
      <c r="G51" s="16">
        <v>1</v>
      </c>
      <c r="H51" s="374">
        <v>0</v>
      </c>
      <c r="I51" s="374">
        <v>1</v>
      </c>
      <c r="J51" s="374">
        <v>1</v>
      </c>
      <c r="K51" s="23" t="s">
        <v>335</v>
      </c>
      <c r="L51" s="18">
        <f t="shared" si="8"/>
        <v>5</v>
      </c>
      <c r="M51" s="16">
        <f t="shared" si="14"/>
        <v>1.2</v>
      </c>
      <c r="N51" s="16">
        <f t="shared" si="9"/>
        <v>0.8</v>
      </c>
      <c r="O51" s="16">
        <v>0</v>
      </c>
      <c r="P51" s="16">
        <f t="shared" si="10"/>
        <v>7</v>
      </c>
      <c r="Q51" s="33">
        <v>-3.8874999999999984</v>
      </c>
      <c r="R51" s="34">
        <f t="shared" si="11"/>
        <v>3.1125000000000016</v>
      </c>
      <c r="S51" s="35">
        <f t="shared" si="12"/>
        <v>1.09375</v>
      </c>
      <c r="T51" s="36">
        <f t="shared" si="13"/>
        <v>2.0187500000000016</v>
      </c>
    </row>
    <row r="52" spans="1:20" ht="20.25">
      <c r="A52" s="14">
        <v>1</v>
      </c>
      <c r="B52" s="13">
        <v>186</v>
      </c>
      <c r="C52" s="13">
        <v>595953188</v>
      </c>
      <c r="D52" s="222" t="s">
        <v>462</v>
      </c>
      <c r="E52" s="222" t="s">
        <v>461</v>
      </c>
      <c r="F52" s="16">
        <v>0</v>
      </c>
      <c r="G52" s="16">
        <v>0</v>
      </c>
      <c r="H52" s="374">
        <v>0</v>
      </c>
      <c r="I52" s="374">
        <v>0</v>
      </c>
      <c r="J52" s="374">
        <v>0</v>
      </c>
      <c r="K52" s="57" t="s">
        <v>187</v>
      </c>
      <c r="L52" s="18">
        <f t="shared" si="8"/>
        <v>0</v>
      </c>
      <c r="M52" s="16">
        <f t="shared" si="14"/>
        <v>0</v>
      </c>
      <c r="N52" s="16">
        <f t="shared" si="9"/>
        <v>0</v>
      </c>
      <c r="O52" s="16">
        <v>0</v>
      </c>
      <c r="P52" s="16">
        <f t="shared" si="10"/>
        <v>0</v>
      </c>
      <c r="Q52" s="33">
        <v>-6.5624999999999991</v>
      </c>
      <c r="R52" s="34">
        <f t="shared" si="11"/>
        <v>-6.5624999999999991</v>
      </c>
      <c r="S52" s="35">
        <f t="shared" si="12"/>
        <v>0</v>
      </c>
      <c r="T52" s="36">
        <f t="shared" si="13"/>
        <v>-6.5624999999999991</v>
      </c>
    </row>
    <row r="53" spans="1:20" ht="18.75">
      <c r="A53" s="14">
        <v>1</v>
      </c>
      <c r="B53" s="13">
        <v>187</v>
      </c>
      <c r="C53" s="13">
        <v>1241038267</v>
      </c>
      <c r="D53" s="222" t="s">
        <v>378</v>
      </c>
      <c r="E53" s="334"/>
      <c r="F53" s="16">
        <v>2</v>
      </c>
      <c r="G53" s="16">
        <v>1</v>
      </c>
      <c r="H53" s="374">
        <v>0</v>
      </c>
      <c r="I53" s="374">
        <v>0</v>
      </c>
      <c r="J53" s="374">
        <v>0</v>
      </c>
      <c r="K53" s="23" t="s">
        <v>335</v>
      </c>
      <c r="L53" s="18">
        <f t="shared" si="8"/>
        <v>2</v>
      </c>
      <c r="M53" s="16">
        <f t="shared" si="14"/>
        <v>1.2</v>
      </c>
      <c r="N53" s="16">
        <f t="shared" si="9"/>
        <v>0</v>
      </c>
      <c r="O53" s="16">
        <v>0</v>
      </c>
      <c r="P53" s="16">
        <f t="shared" si="10"/>
        <v>3.2</v>
      </c>
      <c r="Q53" s="33">
        <v>0.62499999999999445</v>
      </c>
      <c r="R53" s="34">
        <f t="shared" si="11"/>
        <v>3.8249999999999948</v>
      </c>
      <c r="S53" s="35">
        <f t="shared" si="12"/>
        <v>1.09375</v>
      </c>
      <c r="T53" s="36">
        <f t="shared" si="13"/>
        <v>2.7312499999999948</v>
      </c>
    </row>
    <row r="54" spans="1:20" ht="18.75">
      <c r="A54" s="14"/>
      <c r="B54" s="13">
        <v>188</v>
      </c>
      <c r="C54" s="13">
        <v>1504984957</v>
      </c>
      <c r="D54" s="222" t="s">
        <v>379</v>
      </c>
      <c r="E54" s="334"/>
      <c r="F54" s="16">
        <v>0</v>
      </c>
      <c r="G54" s="16">
        <v>0</v>
      </c>
      <c r="H54" s="374">
        <v>0</v>
      </c>
      <c r="I54" s="374">
        <v>0</v>
      </c>
      <c r="J54" s="374">
        <v>0</v>
      </c>
      <c r="K54" s="57" t="s">
        <v>187</v>
      </c>
      <c r="L54" s="18">
        <f t="shared" si="8"/>
        <v>0</v>
      </c>
      <c r="M54" s="16">
        <f t="shared" si="14"/>
        <v>0</v>
      </c>
      <c r="N54" s="16">
        <f t="shared" si="9"/>
        <v>0</v>
      </c>
      <c r="O54" s="16">
        <v>0</v>
      </c>
      <c r="P54" s="16">
        <f t="shared" si="10"/>
        <v>0</v>
      </c>
      <c r="Q54" s="33">
        <v>7.8874999999999957</v>
      </c>
      <c r="R54" s="34">
        <f t="shared" si="11"/>
        <v>7.8874999999999957</v>
      </c>
      <c r="S54" s="35">
        <f t="shared" si="12"/>
        <v>0</v>
      </c>
      <c r="T54" s="36">
        <f t="shared" si="13"/>
        <v>7.8874999999999957</v>
      </c>
    </row>
    <row r="55" spans="1:20" ht="18.75">
      <c r="A55" s="14">
        <v>1</v>
      </c>
      <c r="B55" s="13">
        <v>189</v>
      </c>
      <c r="C55" s="13">
        <v>522812489</v>
      </c>
      <c r="D55" s="222" t="s">
        <v>380</v>
      </c>
      <c r="E55" s="334"/>
      <c r="F55" s="16">
        <v>4</v>
      </c>
      <c r="G55" s="16">
        <v>1</v>
      </c>
      <c r="H55" s="374">
        <v>0</v>
      </c>
      <c r="I55" s="374">
        <v>0</v>
      </c>
      <c r="J55" s="374">
        <v>0</v>
      </c>
      <c r="K55" s="23" t="s">
        <v>335</v>
      </c>
      <c r="L55" s="18">
        <f t="shared" si="8"/>
        <v>5</v>
      </c>
      <c r="M55" s="16">
        <f t="shared" si="14"/>
        <v>1.2</v>
      </c>
      <c r="N55" s="16">
        <f t="shared" si="9"/>
        <v>0</v>
      </c>
      <c r="O55" s="16">
        <v>0</v>
      </c>
      <c r="P55" s="16">
        <f t="shared" si="10"/>
        <v>6.2</v>
      </c>
      <c r="Q55" s="33">
        <v>-0.98124999999999396</v>
      </c>
      <c r="R55" s="34">
        <f t="shared" si="11"/>
        <v>5.2187500000000062</v>
      </c>
      <c r="S55" s="35">
        <f t="shared" si="12"/>
        <v>1.09375</v>
      </c>
      <c r="T55" s="36">
        <f t="shared" si="13"/>
        <v>4.1250000000000062</v>
      </c>
    </row>
    <row r="56" spans="1:20" ht="18.75">
      <c r="A56" s="14">
        <v>1</v>
      </c>
      <c r="B56" s="13">
        <v>190</v>
      </c>
      <c r="C56" s="13">
        <v>684634207</v>
      </c>
      <c r="D56" s="222" t="s">
        <v>381</v>
      </c>
      <c r="E56" s="222"/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8"/>
        <v>0</v>
      </c>
      <c r="M56" s="16">
        <f t="shared" si="14"/>
        <v>0</v>
      </c>
      <c r="N56" s="16">
        <f t="shared" si="9"/>
        <v>0</v>
      </c>
      <c r="O56" s="16">
        <v>0</v>
      </c>
      <c r="P56" s="16">
        <f t="shared" si="10"/>
        <v>0</v>
      </c>
      <c r="Q56" s="33">
        <v>2.1987500000000004</v>
      </c>
      <c r="R56" s="34">
        <f t="shared" si="11"/>
        <v>2.1987500000000004</v>
      </c>
      <c r="S56" s="35">
        <f t="shared" si="12"/>
        <v>0</v>
      </c>
      <c r="T56" s="36">
        <f t="shared" si="13"/>
        <v>2.1987500000000004</v>
      </c>
    </row>
    <row r="57" spans="1:20" ht="18.75">
      <c r="A57" s="14"/>
      <c r="B57" s="13">
        <v>191</v>
      </c>
      <c r="C57" s="13">
        <v>1037173857</v>
      </c>
      <c r="D57" s="222" t="s">
        <v>382</v>
      </c>
      <c r="E57" s="334"/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8"/>
        <v>0</v>
      </c>
      <c r="M57" s="16">
        <f t="shared" si="14"/>
        <v>0</v>
      </c>
      <c r="N57" s="16">
        <f t="shared" si="9"/>
        <v>0</v>
      </c>
      <c r="O57" s="16">
        <v>0</v>
      </c>
      <c r="P57" s="16">
        <f t="shared" si="10"/>
        <v>0</v>
      </c>
      <c r="Q57" s="33">
        <v>3.837499999999995</v>
      </c>
      <c r="R57" s="34">
        <f t="shared" si="11"/>
        <v>3.837499999999995</v>
      </c>
      <c r="S57" s="35">
        <f t="shared" si="12"/>
        <v>0</v>
      </c>
      <c r="T57" s="36">
        <f t="shared" si="13"/>
        <v>3.837499999999995</v>
      </c>
    </row>
    <row r="58" spans="1:20" ht="18.75">
      <c r="A58" s="14">
        <v>1</v>
      </c>
      <c r="B58" s="13">
        <v>192</v>
      </c>
      <c r="C58" s="13">
        <v>1725281178</v>
      </c>
      <c r="D58" s="222" t="s">
        <v>383</v>
      </c>
      <c r="E58" s="334"/>
      <c r="F58" s="16">
        <v>0</v>
      </c>
      <c r="G58" s="16">
        <v>1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8"/>
        <v>0</v>
      </c>
      <c r="M58" s="16">
        <f t="shared" si="14"/>
        <v>1.2</v>
      </c>
      <c r="N58" s="16">
        <f t="shared" si="9"/>
        <v>0</v>
      </c>
      <c r="O58" s="16">
        <v>0</v>
      </c>
      <c r="P58" s="16">
        <f t="shared" si="10"/>
        <v>1.2</v>
      </c>
      <c r="Q58" s="33">
        <v>0.74374999999999569</v>
      </c>
      <c r="R58" s="34">
        <f t="shared" si="11"/>
        <v>1.9437499999999956</v>
      </c>
      <c r="S58" s="35">
        <f t="shared" si="12"/>
        <v>0</v>
      </c>
      <c r="T58" s="36">
        <f t="shared" si="13"/>
        <v>1.9437499999999956</v>
      </c>
    </row>
    <row r="59" spans="1:20" ht="18.75">
      <c r="A59" s="14">
        <v>1</v>
      </c>
      <c r="B59" s="13">
        <v>193</v>
      </c>
      <c r="C59" s="13">
        <v>2125731287</v>
      </c>
      <c r="D59" s="222" t="s">
        <v>384</v>
      </c>
      <c r="E59" s="334"/>
      <c r="F59" s="16">
        <v>4</v>
      </c>
      <c r="G59" s="16">
        <v>1</v>
      </c>
      <c r="H59" s="374">
        <v>0</v>
      </c>
      <c r="I59" s="374">
        <v>0</v>
      </c>
      <c r="J59" s="374">
        <v>0</v>
      </c>
      <c r="K59" s="23" t="s">
        <v>335</v>
      </c>
      <c r="L59" s="18">
        <f t="shared" si="8"/>
        <v>5</v>
      </c>
      <c r="M59" s="16">
        <f t="shared" si="14"/>
        <v>1.2</v>
      </c>
      <c r="N59" s="16">
        <f t="shared" si="9"/>
        <v>0</v>
      </c>
      <c r="O59" s="16">
        <v>0</v>
      </c>
      <c r="P59" s="16">
        <f t="shared" si="10"/>
        <v>6.2</v>
      </c>
      <c r="Q59" s="33">
        <v>2.393749999999998</v>
      </c>
      <c r="R59" s="34">
        <f t="shared" si="11"/>
        <v>8.5937499999999982</v>
      </c>
      <c r="S59" s="35">
        <f t="shared" si="12"/>
        <v>1.09375</v>
      </c>
      <c r="T59" s="36">
        <f t="shared" si="13"/>
        <v>7.4999999999999982</v>
      </c>
    </row>
    <row r="60" spans="1:20" ht="18.75">
      <c r="A60" s="14"/>
      <c r="B60" s="13">
        <v>194</v>
      </c>
      <c r="C60" s="13">
        <v>648785109</v>
      </c>
      <c r="D60" s="222" t="s">
        <v>385</v>
      </c>
      <c r="E60" s="334"/>
      <c r="F60" s="16">
        <v>0</v>
      </c>
      <c r="G60" s="16">
        <v>0</v>
      </c>
      <c r="H60" s="374">
        <v>0</v>
      </c>
      <c r="I60" s="374">
        <v>0</v>
      </c>
      <c r="J60" s="374">
        <v>0</v>
      </c>
      <c r="K60" s="57" t="s">
        <v>187</v>
      </c>
      <c r="L60" s="18">
        <f t="shared" si="8"/>
        <v>0</v>
      </c>
      <c r="M60" s="16">
        <f t="shared" si="14"/>
        <v>0</v>
      </c>
      <c r="N60" s="16">
        <f t="shared" si="9"/>
        <v>0</v>
      </c>
      <c r="O60" s="16">
        <v>0</v>
      </c>
      <c r="P60" s="16">
        <f t="shared" si="10"/>
        <v>0</v>
      </c>
      <c r="Q60" s="33">
        <v>-18.712500000000006</v>
      </c>
      <c r="R60" s="34">
        <f t="shared" si="11"/>
        <v>-18.712500000000006</v>
      </c>
      <c r="S60" s="35">
        <f t="shared" si="12"/>
        <v>0</v>
      </c>
      <c r="T60" s="36">
        <f t="shared" si="13"/>
        <v>-18.712500000000006</v>
      </c>
    </row>
    <row r="61" spans="1:20" ht="18.75">
      <c r="A61" s="14">
        <v>1</v>
      </c>
      <c r="B61" s="13">
        <v>195</v>
      </c>
      <c r="C61" s="13">
        <v>1634663314</v>
      </c>
      <c r="D61" s="222" t="s">
        <v>386</v>
      </c>
      <c r="E61" s="334"/>
      <c r="F61" s="16">
        <v>3</v>
      </c>
      <c r="G61" s="16">
        <v>1</v>
      </c>
      <c r="H61" s="374">
        <v>0</v>
      </c>
      <c r="I61" s="374">
        <v>0</v>
      </c>
      <c r="J61" s="374">
        <v>0</v>
      </c>
      <c r="K61" s="23" t="s">
        <v>335</v>
      </c>
      <c r="L61" s="18">
        <f t="shared" si="8"/>
        <v>3.5</v>
      </c>
      <c r="M61" s="16">
        <f t="shared" si="14"/>
        <v>1.2</v>
      </c>
      <c r="N61" s="16">
        <f t="shared" si="9"/>
        <v>0</v>
      </c>
      <c r="O61" s="16">
        <v>0</v>
      </c>
      <c r="P61" s="16">
        <f t="shared" si="10"/>
        <v>4.7</v>
      </c>
      <c r="Q61" s="33">
        <v>2.243249999999998</v>
      </c>
      <c r="R61" s="34">
        <f t="shared" si="11"/>
        <v>6.9432499999999981</v>
      </c>
      <c r="S61" s="35">
        <f t="shared" si="12"/>
        <v>1.09375</v>
      </c>
      <c r="T61" s="36">
        <f t="shared" si="13"/>
        <v>5.8494999999999981</v>
      </c>
    </row>
    <row r="62" spans="1:20" ht="18.75">
      <c r="A62" s="14">
        <v>1</v>
      </c>
      <c r="B62" s="13">
        <v>196</v>
      </c>
      <c r="C62" s="13">
        <v>1065641844</v>
      </c>
      <c r="D62" s="222" t="s">
        <v>387</v>
      </c>
      <c r="E62" s="334"/>
      <c r="F62" s="16">
        <v>2</v>
      </c>
      <c r="G62" s="16">
        <v>1</v>
      </c>
      <c r="H62" s="374">
        <v>0</v>
      </c>
      <c r="I62" s="374">
        <v>0</v>
      </c>
      <c r="J62" s="374">
        <v>0</v>
      </c>
      <c r="K62" s="23" t="s">
        <v>335</v>
      </c>
      <c r="L62" s="18">
        <f t="shared" si="8"/>
        <v>2</v>
      </c>
      <c r="M62" s="16">
        <f t="shared" si="14"/>
        <v>1.2</v>
      </c>
      <c r="N62" s="16">
        <f t="shared" si="9"/>
        <v>0</v>
      </c>
      <c r="O62" s="16">
        <v>0</v>
      </c>
      <c r="P62" s="16">
        <f t="shared" si="10"/>
        <v>3.2</v>
      </c>
      <c r="Q62" s="33">
        <v>1.4312500000000012</v>
      </c>
      <c r="R62" s="34">
        <f t="shared" si="11"/>
        <v>4.6312500000000014</v>
      </c>
      <c r="S62" s="35">
        <f t="shared" si="12"/>
        <v>1.09375</v>
      </c>
      <c r="T62" s="36">
        <f t="shared" si="13"/>
        <v>3.5375000000000014</v>
      </c>
    </row>
    <row r="63" spans="1:20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8"/>
        <v>0</v>
      </c>
      <c r="M63" s="16">
        <f t="shared" si="14"/>
        <v>0</v>
      </c>
      <c r="N63" s="16">
        <f t="shared" si="9"/>
        <v>0</v>
      </c>
      <c r="O63" s="16">
        <v>0</v>
      </c>
      <c r="P63" s="16">
        <f t="shared" si="10"/>
        <v>0</v>
      </c>
      <c r="Q63" s="33">
        <v>3.5999999999999979</v>
      </c>
      <c r="R63" s="34">
        <f t="shared" si="11"/>
        <v>3.5999999999999979</v>
      </c>
      <c r="S63" s="35">
        <f t="shared" si="12"/>
        <v>0</v>
      </c>
      <c r="T63" s="36">
        <f t="shared" si="13"/>
        <v>3.5999999999999979</v>
      </c>
    </row>
    <row r="64" spans="1:20" ht="18.75">
      <c r="A64" s="14">
        <v>1</v>
      </c>
      <c r="B64" s="13">
        <v>198</v>
      </c>
      <c r="C64" s="13">
        <v>723448640</v>
      </c>
      <c r="D64" s="222" t="s">
        <v>389</v>
      </c>
      <c r="E64" s="334"/>
      <c r="F64" s="16">
        <v>4</v>
      </c>
      <c r="G64" s="16">
        <v>1</v>
      </c>
      <c r="H64" s="374">
        <v>0</v>
      </c>
      <c r="I64" s="374">
        <v>0</v>
      </c>
      <c r="J64" s="374">
        <v>0</v>
      </c>
      <c r="K64" s="23" t="s">
        <v>335</v>
      </c>
      <c r="L64" s="18">
        <f t="shared" si="8"/>
        <v>5</v>
      </c>
      <c r="M64" s="16">
        <f t="shared" si="14"/>
        <v>1.2</v>
      </c>
      <c r="N64" s="16">
        <f t="shared" si="9"/>
        <v>0</v>
      </c>
      <c r="O64" s="16">
        <v>0</v>
      </c>
      <c r="P64" s="16">
        <f t="shared" si="10"/>
        <v>6.2</v>
      </c>
      <c r="Q64" s="33">
        <v>-3.8125000000000053</v>
      </c>
      <c r="R64" s="34">
        <f t="shared" si="11"/>
        <v>2.3874999999999948</v>
      </c>
      <c r="S64" s="35">
        <f t="shared" si="12"/>
        <v>1.09375</v>
      </c>
      <c r="T64" s="36">
        <f t="shared" si="13"/>
        <v>1.2937499999999948</v>
      </c>
    </row>
    <row r="65" spans="1:20" ht="18.75">
      <c r="A65" s="14"/>
      <c r="B65" s="13">
        <v>199</v>
      </c>
      <c r="C65" s="13">
        <v>1190213504</v>
      </c>
      <c r="D65" s="222" t="s">
        <v>400</v>
      </c>
      <c r="E65" s="334"/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8"/>
        <v>0</v>
      </c>
      <c r="M65" s="16">
        <f t="shared" si="14"/>
        <v>0</v>
      </c>
      <c r="N65" s="16">
        <f t="shared" si="9"/>
        <v>0</v>
      </c>
      <c r="O65" s="16">
        <v>0</v>
      </c>
      <c r="P65" s="16">
        <f t="shared" si="10"/>
        <v>0</v>
      </c>
      <c r="Q65" s="33">
        <v>4.8</v>
      </c>
      <c r="R65" s="34">
        <f t="shared" si="11"/>
        <v>4.8</v>
      </c>
      <c r="S65" s="35">
        <f t="shared" si="12"/>
        <v>0</v>
      </c>
      <c r="T65" s="36">
        <f t="shared" si="13"/>
        <v>4.8</v>
      </c>
    </row>
    <row r="66" spans="1:20" ht="18.75">
      <c r="A66" s="14">
        <v>1</v>
      </c>
      <c r="B66" s="13">
        <v>200</v>
      </c>
      <c r="C66" s="13">
        <v>967589156</v>
      </c>
      <c r="D66" s="222" t="s">
        <v>390</v>
      </c>
      <c r="E66" s="334"/>
      <c r="F66" s="16">
        <v>4</v>
      </c>
      <c r="G66" s="16">
        <v>1</v>
      </c>
      <c r="H66" s="374">
        <v>0</v>
      </c>
      <c r="I66" s="374">
        <v>1</v>
      </c>
      <c r="J66" s="374">
        <v>0</v>
      </c>
      <c r="K66" s="22" t="s">
        <v>334</v>
      </c>
      <c r="L66" s="18">
        <f t="shared" si="8"/>
        <v>5</v>
      </c>
      <c r="M66" s="16">
        <f t="shared" si="14"/>
        <v>1.2</v>
      </c>
      <c r="N66" s="16">
        <f t="shared" si="9"/>
        <v>0.4</v>
      </c>
      <c r="O66" s="16">
        <v>0</v>
      </c>
      <c r="P66" s="16">
        <f t="shared" si="10"/>
        <v>6.6000000000000005</v>
      </c>
      <c r="Q66" s="33">
        <v>3.2250000000000023</v>
      </c>
      <c r="R66" s="34">
        <f t="shared" si="11"/>
        <v>9.8250000000000028</v>
      </c>
      <c r="S66" s="35">
        <f t="shared" si="12"/>
        <v>6.25</v>
      </c>
      <c r="T66" s="36">
        <f t="shared" si="13"/>
        <v>3.5750000000000028</v>
      </c>
    </row>
    <row r="67" spans="1:20" ht="18.75">
      <c r="A67" s="14"/>
      <c r="B67" s="13">
        <v>201</v>
      </c>
      <c r="C67" s="13">
        <v>251334814</v>
      </c>
      <c r="D67" s="222" t="s">
        <v>391</v>
      </c>
      <c r="E67" s="334"/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8"/>
        <v>0</v>
      </c>
      <c r="M67" s="16">
        <f t="shared" si="14"/>
        <v>0</v>
      </c>
      <c r="N67" s="16">
        <f t="shared" si="9"/>
        <v>0</v>
      </c>
      <c r="O67" s="16">
        <v>0</v>
      </c>
      <c r="P67" s="16">
        <f t="shared" si="10"/>
        <v>0</v>
      </c>
      <c r="Q67" s="33">
        <v>5.5</v>
      </c>
      <c r="R67" s="34">
        <f t="shared" si="11"/>
        <v>5.5</v>
      </c>
      <c r="S67" s="35">
        <f t="shared" si="12"/>
        <v>0</v>
      </c>
      <c r="T67" s="36">
        <f t="shared" si="13"/>
        <v>5.5</v>
      </c>
    </row>
    <row r="68" spans="1:20" ht="18.75">
      <c r="A68" s="14">
        <v>1</v>
      </c>
      <c r="B68" s="13">
        <v>202</v>
      </c>
      <c r="C68" s="13">
        <v>471245585</v>
      </c>
      <c r="D68" s="222" t="s">
        <v>392</v>
      </c>
      <c r="E68" s="334"/>
      <c r="F68" s="16">
        <v>2</v>
      </c>
      <c r="G68" s="16">
        <v>1</v>
      </c>
      <c r="H68" s="374">
        <v>0</v>
      </c>
      <c r="I68" s="374">
        <v>0</v>
      </c>
      <c r="J68" s="374">
        <v>0</v>
      </c>
      <c r="K68" s="23" t="s">
        <v>335</v>
      </c>
      <c r="L68" s="18">
        <f t="shared" si="8"/>
        <v>2</v>
      </c>
      <c r="M68" s="16">
        <f t="shared" si="14"/>
        <v>1.2</v>
      </c>
      <c r="N68" s="16">
        <f t="shared" si="9"/>
        <v>0</v>
      </c>
      <c r="O68" s="16">
        <v>0</v>
      </c>
      <c r="P68" s="16">
        <f t="shared" si="10"/>
        <v>3.2</v>
      </c>
      <c r="Q68" s="33">
        <v>-1.4312500000000021</v>
      </c>
      <c r="R68" s="34">
        <f t="shared" si="11"/>
        <v>1.768749999999998</v>
      </c>
      <c r="S68" s="35">
        <f t="shared" si="12"/>
        <v>1.09375</v>
      </c>
      <c r="T68" s="36">
        <f t="shared" si="13"/>
        <v>0.67499999999999805</v>
      </c>
    </row>
    <row r="69" spans="1:20" ht="18.75">
      <c r="A69" s="14">
        <v>1</v>
      </c>
      <c r="B69" s="13">
        <v>203</v>
      </c>
      <c r="C69" s="13">
        <v>382695365</v>
      </c>
      <c r="D69" s="222" t="s">
        <v>393</v>
      </c>
      <c r="E69" s="334"/>
      <c r="F69" s="16">
        <v>0</v>
      </c>
      <c r="G69" s="16">
        <v>0</v>
      </c>
      <c r="H69" s="374">
        <v>0</v>
      </c>
      <c r="I69" s="374">
        <v>0</v>
      </c>
      <c r="J69" s="374">
        <v>0</v>
      </c>
      <c r="K69" s="57" t="s">
        <v>187</v>
      </c>
      <c r="L69" s="18">
        <f t="shared" ref="L69:L104" si="15">F69+IF(F69&gt;2,(F69-2)*0.5,0)</f>
        <v>0</v>
      </c>
      <c r="M69" s="16">
        <f t="shared" si="14"/>
        <v>0</v>
      </c>
      <c r="N69" s="16">
        <f t="shared" ref="N69:N104" si="16">SUM(H69:J69)*$Y$18</f>
        <v>0</v>
      </c>
      <c r="O69" s="16">
        <v>0</v>
      </c>
      <c r="P69" s="16">
        <f t="shared" ref="P69:P100" si="17">SUM(M69+L69+O69+N69)</f>
        <v>0</v>
      </c>
      <c r="Q69" s="33">
        <v>-15.09375</v>
      </c>
      <c r="R69" s="34">
        <f t="shared" ref="R69:R100" si="18">P69+Q69</f>
        <v>-15.09375</v>
      </c>
      <c r="S69" s="35">
        <f t="shared" ref="S69:S104" si="19">VLOOKUP(K69,$X$3:$Y$10,2,FALSE)</f>
        <v>0</v>
      </c>
      <c r="T69" s="36">
        <f t="shared" ref="T69:T100" si="20">R69-S69</f>
        <v>-15.09375</v>
      </c>
    </row>
    <row r="70" spans="1:20" ht="18.75">
      <c r="A70" s="14"/>
      <c r="B70" s="13">
        <v>204</v>
      </c>
      <c r="C70" s="13">
        <v>1449474852</v>
      </c>
      <c r="D70" s="222" t="s">
        <v>394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5"/>
        <v>0</v>
      </c>
      <c r="M70" s="16">
        <f t="shared" si="14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1</v>
      </c>
      <c r="R70" s="34">
        <f t="shared" si="18"/>
        <v>1</v>
      </c>
      <c r="S70" s="35">
        <f t="shared" si="19"/>
        <v>0</v>
      </c>
      <c r="T70" s="36">
        <f t="shared" si="20"/>
        <v>1</v>
      </c>
    </row>
    <row r="71" spans="1:20" ht="18.75">
      <c r="A71" s="14">
        <v>1</v>
      </c>
      <c r="B71" s="13">
        <v>205</v>
      </c>
      <c r="C71" s="13">
        <v>141303545</v>
      </c>
      <c r="D71" s="222" t="s">
        <v>395</v>
      </c>
      <c r="E71" s="334"/>
      <c r="F71" s="16">
        <v>0</v>
      </c>
      <c r="G71" s="16">
        <v>0</v>
      </c>
      <c r="H71" s="374">
        <v>0</v>
      </c>
      <c r="I71" s="374">
        <v>0</v>
      </c>
      <c r="J71" s="374">
        <v>0</v>
      </c>
      <c r="K71" s="57" t="s">
        <v>187</v>
      </c>
      <c r="L71" s="18">
        <f t="shared" si="15"/>
        <v>0</v>
      </c>
      <c r="M71" s="16">
        <f t="shared" si="14"/>
        <v>0</v>
      </c>
      <c r="N71" s="16">
        <f t="shared" si="16"/>
        <v>0</v>
      </c>
      <c r="O71" s="16">
        <v>0</v>
      </c>
      <c r="P71" s="16">
        <f t="shared" si="17"/>
        <v>0</v>
      </c>
      <c r="Q71" s="33">
        <v>2.9312499999999959</v>
      </c>
      <c r="R71" s="34">
        <f t="shared" si="18"/>
        <v>2.9312499999999959</v>
      </c>
      <c r="S71" s="35">
        <f t="shared" si="19"/>
        <v>0</v>
      </c>
      <c r="T71" s="36">
        <f t="shared" si="20"/>
        <v>2.9312499999999959</v>
      </c>
    </row>
    <row r="72" spans="1:20" ht="18.75">
      <c r="A72" s="14"/>
      <c r="B72" s="13">
        <v>206</v>
      </c>
      <c r="C72" s="13">
        <v>1835375380</v>
      </c>
      <c r="D72" s="222" t="s">
        <v>396</v>
      </c>
      <c r="E72" s="334"/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5"/>
        <v>0</v>
      </c>
      <c r="M72" s="16">
        <f t="shared" si="14"/>
        <v>0</v>
      </c>
      <c r="N72" s="16">
        <f t="shared" si="16"/>
        <v>0</v>
      </c>
      <c r="O72" s="16">
        <v>0</v>
      </c>
      <c r="P72" s="16">
        <f t="shared" si="17"/>
        <v>0</v>
      </c>
      <c r="Q72" s="33">
        <v>6.6749999999999998</v>
      </c>
      <c r="R72" s="34">
        <f t="shared" si="18"/>
        <v>6.6749999999999998</v>
      </c>
      <c r="S72" s="35">
        <f t="shared" si="19"/>
        <v>0</v>
      </c>
      <c r="T72" s="36">
        <f t="shared" si="20"/>
        <v>6.6749999999999998</v>
      </c>
    </row>
    <row r="73" spans="1:20" ht="18.75">
      <c r="A73" s="14">
        <v>1</v>
      </c>
      <c r="B73" s="13">
        <v>207</v>
      </c>
      <c r="C73" s="13">
        <v>721273803</v>
      </c>
      <c r="D73" s="226" t="s">
        <v>399</v>
      </c>
      <c r="E73" s="334"/>
      <c r="F73" s="16">
        <v>0</v>
      </c>
      <c r="G73" s="16">
        <v>0</v>
      </c>
      <c r="H73" s="374">
        <v>0</v>
      </c>
      <c r="I73" s="374">
        <v>0</v>
      </c>
      <c r="J73" s="374">
        <v>0</v>
      </c>
      <c r="K73" s="57" t="s">
        <v>187</v>
      </c>
      <c r="L73" s="18">
        <f t="shared" si="15"/>
        <v>0</v>
      </c>
      <c r="M73" s="16">
        <f t="shared" si="14"/>
        <v>0</v>
      </c>
      <c r="N73" s="16">
        <f t="shared" si="16"/>
        <v>0</v>
      </c>
      <c r="O73" s="16">
        <v>0</v>
      </c>
      <c r="P73" s="16">
        <f t="shared" si="17"/>
        <v>0</v>
      </c>
      <c r="Q73" s="33">
        <v>1.425</v>
      </c>
      <c r="R73" s="34">
        <f t="shared" si="18"/>
        <v>1.425</v>
      </c>
      <c r="S73" s="35">
        <f t="shared" si="19"/>
        <v>0</v>
      </c>
      <c r="T73" s="36">
        <f t="shared" si="20"/>
        <v>1.425</v>
      </c>
    </row>
    <row r="74" spans="1:20" ht="18.75">
      <c r="A74" s="14">
        <v>1</v>
      </c>
      <c r="B74" s="13">
        <v>208</v>
      </c>
      <c r="C74" s="13">
        <v>92129464</v>
      </c>
      <c r="D74" s="222" t="s">
        <v>401</v>
      </c>
      <c r="E74" s="334"/>
      <c r="F74" s="16">
        <v>3</v>
      </c>
      <c r="G74" s="16">
        <v>1</v>
      </c>
      <c r="H74" s="374">
        <v>0</v>
      </c>
      <c r="I74" s="374">
        <v>0</v>
      </c>
      <c r="J74" s="374">
        <v>0</v>
      </c>
      <c r="K74" s="23" t="s">
        <v>335</v>
      </c>
      <c r="L74" s="18">
        <f t="shared" si="15"/>
        <v>3.5</v>
      </c>
      <c r="M74" s="16">
        <f t="shared" si="14"/>
        <v>1.2</v>
      </c>
      <c r="N74" s="16">
        <f t="shared" si="16"/>
        <v>0</v>
      </c>
      <c r="O74" s="16">
        <v>0</v>
      </c>
      <c r="P74" s="16">
        <f t="shared" si="17"/>
        <v>4.7</v>
      </c>
      <c r="Q74" s="33">
        <v>3.6187500000000021</v>
      </c>
      <c r="R74" s="34">
        <f t="shared" si="18"/>
        <v>8.3187500000000014</v>
      </c>
      <c r="S74" s="35">
        <f t="shared" si="19"/>
        <v>1.09375</v>
      </c>
      <c r="T74" s="36">
        <f t="shared" si="20"/>
        <v>7.2250000000000014</v>
      </c>
    </row>
    <row r="75" spans="1:20" ht="18.75">
      <c r="A75" s="14">
        <v>1</v>
      </c>
      <c r="B75" s="13">
        <v>209</v>
      </c>
      <c r="C75" s="13">
        <v>1525950050</v>
      </c>
      <c r="D75" s="222" t="s">
        <v>408</v>
      </c>
      <c r="E75" s="222" t="s">
        <v>402</v>
      </c>
      <c r="F75" s="16">
        <v>2</v>
      </c>
      <c r="G75" s="16">
        <v>1</v>
      </c>
      <c r="H75" s="374">
        <v>0</v>
      </c>
      <c r="I75" s="374">
        <v>0</v>
      </c>
      <c r="J75" s="374">
        <v>0</v>
      </c>
      <c r="K75" s="23" t="s">
        <v>335</v>
      </c>
      <c r="L75" s="18">
        <f t="shared" si="15"/>
        <v>2</v>
      </c>
      <c r="M75" s="16">
        <f t="shared" si="14"/>
        <v>1.2</v>
      </c>
      <c r="N75" s="16">
        <f t="shared" si="16"/>
        <v>0</v>
      </c>
      <c r="O75" s="16">
        <v>0</v>
      </c>
      <c r="P75" s="16">
        <f t="shared" si="17"/>
        <v>3.2</v>
      </c>
      <c r="Q75" s="33">
        <v>-0.73125000000000129</v>
      </c>
      <c r="R75" s="34">
        <f t="shared" si="18"/>
        <v>2.4687499999999991</v>
      </c>
      <c r="S75" s="35">
        <f t="shared" si="19"/>
        <v>1.09375</v>
      </c>
      <c r="T75" s="36">
        <f t="shared" si="20"/>
        <v>1.3749999999999991</v>
      </c>
    </row>
    <row r="76" spans="1:20" ht="18.75">
      <c r="A76" s="14"/>
      <c r="B76" s="13">
        <v>210</v>
      </c>
      <c r="C76" s="13">
        <v>1675792665</v>
      </c>
      <c r="D76" s="222" t="s">
        <v>403</v>
      </c>
      <c r="E76" s="334"/>
      <c r="F76" s="16">
        <v>0</v>
      </c>
      <c r="G76" s="16">
        <v>0</v>
      </c>
      <c r="H76" s="374">
        <v>0</v>
      </c>
      <c r="I76" s="374">
        <v>0</v>
      </c>
      <c r="J76" s="374">
        <v>0</v>
      </c>
      <c r="K76" s="57" t="s">
        <v>187</v>
      </c>
      <c r="L76" s="18">
        <f t="shared" si="15"/>
        <v>0</v>
      </c>
      <c r="M76" s="16">
        <f t="shared" si="14"/>
        <v>0</v>
      </c>
      <c r="N76" s="16">
        <f t="shared" si="16"/>
        <v>0</v>
      </c>
      <c r="O76" s="16">
        <v>0</v>
      </c>
      <c r="P76" s="16">
        <f t="shared" si="17"/>
        <v>0</v>
      </c>
      <c r="Q76" s="33">
        <v>-18.325000000000006</v>
      </c>
      <c r="R76" s="34">
        <f t="shared" si="18"/>
        <v>-18.325000000000006</v>
      </c>
      <c r="S76" s="35">
        <f t="shared" si="19"/>
        <v>0</v>
      </c>
      <c r="T76" s="36">
        <f t="shared" si="20"/>
        <v>-18.325000000000006</v>
      </c>
    </row>
    <row r="77" spans="1:20" ht="18.75">
      <c r="A77" s="14"/>
      <c r="B77" s="13">
        <v>211</v>
      </c>
      <c r="C77" s="13">
        <v>1030769255</v>
      </c>
      <c r="D77" s="222" t="s">
        <v>404</v>
      </c>
      <c r="E77" s="334"/>
      <c r="F77" s="16">
        <v>0</v>
      </c>
      <c r="G77" s="16">
        <v>0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15"/>
        <v>0</v>
      </c>
      <c r="M77" s="16">
        <f t="shared" si="14"/>
        <v>0</v>
      </c>
      <c r="N77" s="16">
        <f t="shared" si="16"/>
        <v>0</v>
      </c>
      <c r="O77" s="16">
        <v>0</v>
      </c>
      <c r="P77" s="16">
        <f t="shared" si="17"/>
        <v>0</v>
      </c>
      <c r="Q77" s="33">
        <v>8.4625000000000021</v>
      </c>
      <c r="R77" s="34">
        <f t="shared" si="18"/>
        <v>8.4625000000000021</v>
      </c>
      <c r="S77" s="35">
        <f t="shared" si="19"/>
        <v>0</v>
      </c>
      <c r="T77" s="36">
        <f t="shared" si="20"/>
        <v>8.4625000000000021</v>
      </c>
    </row>
    <row r="78" spans="1:20" ht="18.75">
      <c r="A78" s="14">
        <v>1</v>
      </c>
      <c r="B78" s="13">
        <v>212</v>
      </c>
      <c r="C78" s="13">
        <v>2133045883</v>
      </c>
      <c r="D78" s="222" t="s">
        <v>405</v>
      </c>
      <c r="E78" s="334"/>
      <c r="F78" s="16">
        <v>0</v>
      </c>
      <c r="G78" s="16">
        <v>0</v>
      </c>
      <c r="H78" s="374">
        <v>0</v>
      </c>
      <c r="I78" s="374">
        <v>0</v>
      </c>
      <c r="J78" s="374">
        <v>0</v>
      </c>
      <c r="K78" s="57" t="s">
        <v>187</v>
      </c>
      <c r="L78" s="18">
        <f t="shared" si="15"/>
        <v>0</v>
      </c>
      <c r="M78" s="16">
        <f t="shared" si="14"/>
        <v>0</v>
      </c>
      <c r="N78" s="16">
        <f t="shared" si="16"/>
        <v>0</v>
      </c>
      <c r="O78" s="16">
        <v>0</v>
      </c>
      <c r="P78" s="16">
        <f t="shared" si="17"/>
        <v>0</v>
      </c>
      <c r="Q78" s="33">
        <v>7.2249999999999979</v>
      </c>
      <c r="R78" s="34">
        <f t="shared" si="18"/>
        <v>7.2249999999999979</v>
      </c>
      <c r="S78" s="35">
        <f t="shared" si="19"/>
        <v>0</v>
      </c>
      <c r="T78" s="36">
        <f t="shared" si="20"/>
        <v>7.2249999999999979</v>
      </c>
    </row>
    <row r="79" spans="1:20" ht="20.25">
      <c r="A79" s="14">
        <v>1</v>
      </c>
      <c r="B79" s="13">
        <v>213</v>
      </c>
      <c r="C79" s="13">
        <v>311361673</v>
      </c>
      <c r="D79" s="222" t="s">
        <v>349</v>
      </c>
      <c r="E79" s="2"/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15"/>
        <v>0</v>
      </c>
      <c r="M79" s="16">
        <f t="shared" ref="M79:M104" si="21">G79*$Y$14</f>
        <v>0</v>
      </c>
      <c r="N79" s="16">
        <f t="shared" si="16"/>
        <v>0</v>
      </c>
      <c r="O79" s="16">
        <v>0</v>
      </c>
      <c r="P79" s="16">
        <f t="shared" si="17"/>
        <v>0</v>
      </c>
      <c r="Q79" s="33">
        <v>1.2687499999999945</v>
      </c>
      <c r="R79" s="34">
        <f t="shared" si="18"/>
        <v>1.2687499999999945</v>
      </c>
      <c r="S79" s="35">
        <f t="shared" si="19"/>
        <v>0</v>
      </c>
      <c r="T79" s="36">
        <f t="shared" si="20"/>
        <v>1.2687499999999945</v>
      </c>
    </row>
    <row r="80" spans="1:20" ht="20.25">
      <c r="A80" s="14">
        <v>1</v>
      </c>
      <c r="B80" s="13">
        <v>214</v>
      </c>
      <c r="C80" s="13">
        <v>2130976604</v>
      </c>
      <c r="D80" s="222" t="s">
        <v>410</v>
      </c>
      <c r="E80" s="2"/>
      <c r="F80" s="16">
        <v>0</v>
      </c>
      <c r="G80" s="16">
        <v>0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15"/>
        <v>0</v>
      </c>
      <c r="M80" s="16">
        <f t="shared" si="21"/>
        <v>0</v>
      </c>
      <c r="N80" s="16">
        <f t="shared" si="16"/>
        <v>0</v>
      </c>
      <c r="O80" s="16">
        <v>0</v>
      </c>
      <c r="P80" s="16">
        <f t="shared" si="17"/>
        <v>0</v>
      </c>
      <c r="Q80" s="33">
        <v>2.0749999999999886</v>
      </c>
      <c r="R80" s="34">
        <f t="shared" si="18"/>
        <v>2.0749999999999886</v>
      </c>
      <c r="S80" s="35">
        <f t="shared" si="19"/>
        <v>0</v>
      </c>
      <c r="T80" s="36">
        <f t="shared" si="20"/>
        <v>2.0749999999999886</v>
      </c>
    </row>
    <row r="81" spans="1:20" ht="18.75">
      <c r="A81" s="14">
        <v>1</v>
      </c>
      <c r="B81" s="13">
        <v>215</v>
      </c>
      <c r="C81" s="13">
        <v>289805855</v>
      </c>
      <c r="D81" s="222" t="s">
        <v>417</v>
      </c>
      <c r="E81" s="2"/>
      <c r="F81" s="16">
        <v>4</v>
      </c>
      <c r="G81" s="16">
        <v>1</v>
      </c>
      <c r="H81" s="374">
        <v>0</v>
      </c>
      <c r="I81" s="374">
        <v>1</v>
      </c>
      <c r="J81" s="374">
        <v>1</v>
      </c>
      <c r="K81" s="23" t="s">
        <v>335</v>
      </c>
      <c r="L81" s="18">
        <f t="shared" si="15"/>
        <v>5</v>
      </c>
      <c r="M81" s="16">
        <f t="shared" si="21"/>
        <v>1.2</v>
      </c>
      <c r="N81" s="16">
        <f t="shared" si="16"/>
        <v>0.8</v>
      </c>
      <c r="O81" s="16">
        <v>0</v>
      </c>
      <c r="P81" s="16">
        <f t="shared" si="17"/>
        <v>7</v>
      </c>
      <c r="Q81" s="33">
        <v>0.95049999999999368</v>
      </c>
      <c r="R81" s="34">
        <f t="shared" si="18"/>
        <v>7.9504999999999937</v>
      </c>
      <c r="S81" s="35">
        <f t="shared" si="19"/>
        <v>1.09375</v>
      </c>
      <c r="T81" s="36">
        <f t="shared" si="20"/>
        <v>6.8567499999999937</v>
      </c>
    </row>
    <row r="82" spans="1:20" ht="18.75">
      <c r="A82" s="14">
        <v>1</v>
      </c>
      <c r="B82" s="13">
        <v>216</v>
      </c>
      <c r="C82" s="13">
        <v>395700385</v>
      </c>
      <c r="D82" s="222" t="s">
        <v>419</v>
      </c>
      <c r="E82" s="2"/>
      <c r="F82" s="16">
        <v>2</v>
      </c>
      <c r="G82" s="16">
        <v>1</v>
      </c>
      <c r="H82" s="374">
        <v>0</v>
      </c>
      <c r="I82" s="374">
        <v>0</v>
      </c>
      <c r="J82" s="374">
        <v>0</v>
      </c>
      <c r="K82" s="23" t="s">
        <v>335</v>
      </c>
      <c r="L82" s="18">
        <f t="shared" si="15"/>
        <v>2</v>
      </c>
      <c r="M82" s="16">
        <f t="shared" si="21"/>
        <v>1.2</v>
      </c>
      <c r="N82" s="16">
        <f t="shared" si="16"/>
        <v>0</v>
      </c>
      <c r="O82" s="16">
        <v>0</v>
      </c>
      <c r="P82" s="16">
        <f t="shared" si="17"/>
        <v>3.2</v>
      </c>
      <c r="Q82" s="33">
        <v>-3.3872983870967781</v>
      </c>
      <c r="R82" s="34">
        <f t="shared" si="18"/>
        <v>-0.18729838709677793</v>
      </c>
      <c r="S82" s="35">
        <f t="shared" si="19"/>
        <v>1.09375</v>
      </c>
      <c r="T82" s="36">
        <f t="shared" si="20"/>
        <v>-1.2810483870967779</v>
      </c>
    </row>
    <row r="83" spans="1:20" ht="18.75">
      <c r="A83" s="14">
        <v>1</v>
      </c>
      <c r="B83" s="13">
        <v>217</v>
      </c>
      <c r="C83" s="13">
        <v>331155825</v>
      </c>
      <c r="D83" s="295" t="s">
        <v>420</v>
      </c>
      <c r="E83" s="2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15"/>
        <v>0</v>
      </c>
      <c r="M83" s="16">
        <f t="shared" si="21"/>
        <v>0</v>
      </c>
      <c r="N83" s="16">
        <f t="shared" si="16"/>
        <v>0</v>
      </c>
      <c r="O83" s="16">
        <v>0</v>
      </c>
      <c r="P83" s="16">
        <f t="shared" si="17"/>
        <v>0</v>
      </c>
      <c r="Q83" s="33">
        <v>-1.3124999999999984</v>
      </c>
      <c r="R83" s="34">
        <f t="shared" si="18"/>
        <v>-1.3124999999999984</v>
      </c>
      <c r="S83" s="35">
        <f t="shared" si="19"/>
        <v>0</v>
      </c>
      <c r="T83" s="36">
        <f t="shared" si="20"/>
        <v>-1.3124999999999984</v>
      </c>
    </row>
    <row r="84" spans="1:20" ht="18.75">
      <c r="A84" s="14">
        <v>1</v>
      </c>
      <c r="B84" s="13">
        <v>218</v>
      </c>
      <c r="C84" s="13">
        <v>1804880865</v>
      </c>
      <c r="D84" s="222" t="s">
        <v>425</v>
      </c>
      <c r="E84" s="334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15"/>
        <v>0</v>
      </c>
      <c r="M84" s="16">
        <f t="shared" si="21"/>
        <v>0</v>
      </c>
      <c r="N84" s="16">
        <f t="shared" si="16"/>
        <v>0</v>
      </c>
      <c r="O84" s="16">
        <v>0</v>
      </c>
      <c r="P84" s="16">
        <f t="shared" si="17"/>
        <v>0</v>
      </c>
      <c r="Q84" s="33">
        <v>0.11749999999999983</v>
      </c>
      <c r="R84" s="34">
        <f t="shared" si="18"/>
        <v>0.11749999999999983</v>
      </c>
      <c r="S84" s="35">
        <f t="shared" si="19"/>
        <v>0</v>
      </c>
      <c r="T84" s="36">
        <f t="shared" si="20"/>
        <v>0.11749999999999983</v>
      </c>
    </row>
    <row r="85" spans="1:20" ht="18.75">
      <c r="A85" s="14">
        <v>1</v>
      </c>
      <c r="B85" s="13">
        <v>219</v>
      </c>
      <c r="C85" s="13">
        <v>1128309198</v>
      </c>
      <c r="D85" s="222" t="s">
        <v>426</v>
      </c>
      <c r="E85" s="334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15"/>
        <v>0</v>
      </c>
      <c r="M85" s="16">
        <f t="shared" si="21"/>
        <v>0</v>
      </c>
      <c r="N85" s="16">
        <f t="shared" si="16"/>
        <v>0</v>
      </c>
      <c r="O85" s="16">
        <v>0</v>
      </c>
      <c r="P85" s="16">
        <f t="shared" si="17"/>
        <v>0</v>
      </c>
      <c r="Q85" s="33">
        <v>9.4499999999999957</v>
      </c>
      <c r="R85" s="34">
        <f t="shared" si="18"/>
        <v>9.4499999999999957</v>
      </c>
      <c r="S85" s="35">
        <f t="shared" si="19"/>
        <v>0</v>
      </c>
      <c r="T85" s="36">
        <f t="shared" si="20"/>
        <v>9.4499999999999957</v>
      </c>
    </row>
    <row r="86" spans="1:20" ht="20.25">
      <c r="A86" s="14">
        <v>1</v>
      </c>
      <c r="B86" s="13">
        <v>220</v>
      </c>
      <c r="C86" s="13">
        <v>353335311</v>
      </c>
      <c r="D86" s="222" t="s">
        <v>427</v>
      </c>
      <c r="E86" s="224"/>
      <c r="F86" s="16">
        <v>2</v>
      </c>
      <c r="G86" s="16">
        <v>1</v>
      </c>
      <c r="H86" s="374">
        <v>0</v>
      </c>
      <c r="I86" s="374">
        <v>0</v>
      </c>
      <c r="J86" s="374">
        <v>0</v>
      </c>
      <c r="K86" s="23" t="s">
        <v>335</v>
      </c>
      <c r="L86" s="18">
        <f t="shared" si="15"/>
        <v>2</v>
      </c>
      <c r="M86" s="16">
        <f t="shared" si="21"/>
        <v>1.2</v>
      </c>
      <c r="N86" s="16">
        <f t="shared" si="16"/>
        <v>0</v>
      </c>
      <c r="O86" s="16">
        <v>0</v>
      </c>
      <c r="P86" s="16">
        <f t="shared" si="17"/>
        <v>3.2</v>
      </c>
      <c r="Q86" s="33">
        <v>-7.5195312500001776E-2</v>
      </c>
      <c r="R86" s="34">
        <f t="shared" si="18"/>
        <v>3.1248046874999984</v>
      </c>
      <c r="S86" s="35">
        <f t="shared" si="19"/>
        <v>1.09375</v>
      </c>
      <c r="T86" s="36">
        <f t="shared" si="20"/>
        <v>2.0310546874999984</v>
      </c>
    </row>
    <row r="87" spans="1:20" ht="20.25">
      <c r="A87" s="14">
        <v>1</v>
      </c>
      <c r="B87" s="13">
        <v>221</v>
      </c>
      <c r="C87" s="13">
        <v>790956883</v>
      </c>
      <c r="D87" s="222" t="s">
        <v>431</v>
      </c>
      <c r="E87" s="222" t="s">
        <v>428</v>
      </c>
      <c r="F87" s="16">
        <v>4</v>
      </c>
      <c r="G87" s="16">
        <v>1</v>
      </c>
      <c r="H87" s="374">
        <v>0</v>
      </c>
      <c r="I87" s="374">
        <v>0</v>
      </c>
      <c r="J87" s="374">
        <v>0</v>
      </c>
      <c r="K87" s="23" t="s">
        <v>335</v>
      </c>
      <c r="L87" s="18">
        <f t="shared" si="15"/>
        <v>5</v>
      </c>
      <c r="M87" s="16">
        <f t="shared" si="21"/>
        <v>1.2</v>
      </c>
      <c r="N87" s="16">
        <f t="shared" si="16"/>
        <v>0</v>
      </c>
      <c r="O87" s="16">
        <v>0</v>
      </c>
      <c r="P87" s="16">
        <f t="shared" si="17"/>
        <v>6.2</v>
      </c>
      <c r="Q87" s="33">
        <v>-3.862499999999998</v>
      </c>
      <c r="R87" s="34">
        <f t="shared" si="18"/>
        <v>2.3375000000000021</v>
      </c>
      <c r="S87" s="35">
        <f t="shared" si="19"/>
        <v>1.09375</v>
      </c>
      <c r="T87" s="36">
        <f t="shared" si="20"/>
        <v>1.2437500000000021</v>
      </c>
    </row>
    <row r="88" spans="1:20" ht="18.75">
      <c r="A88" s="14">
        <v>1</v>
      </c>
      <c r="B88" s="13">
        <v>222</v>
      </c>
      <c r="C88" s="13">
        <v>1945277617</v>
      </c>
      <c r="D88" s="222" t="s">
        <v>432</v>
      </c>
      <c r="E88" s="222"/>
      <c r="F88" s="16">
        <v>0</v>
      </c>
      <c r="G88" s="16">
        <v>1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15"/>
        <v>0</v>
      </c>
      <c r="M88" s="16">
        <f t="shared" si="21"/>
        <v>1.2</v>
      </c>
      <c r="N88" s="16">
        <f t="shared" si="16"/>
        <v>0</v>
      </c>
      <c r="O88" s="16">
        <v>0</v>
      </c>
      <c r="P88" s="16">
        <f t="shared" si="17"/>
        <v>1.2</v>
      </c>
      <c r="Q88" s="33">
        <v>-3.8122723502304243</v>
      </c>
      <c r="R88" s="34">
        <f t="shared" si="18"/>
        <v>-2.6122723502304241</v>
      </c>
      <c r="S88" s="35">
        <f t="shared" si="19"/>
        <v>0</v>
      </c>
      <c r="T88" s="36">
        <f t="shared" si="20"/>
        <v>-2.6122723502304241</v>
      </c>
    </row>
    <row r="89" spans="1:20" ht="18.75">
      <c r="A89" s="14">
        <v>1</v>
      </c>
      <c r="B89" s="13">
        <v>223</v>
      </c>
      <c r="C89" s="13">
        <v>784792167</v>
      </c>
      <c r="D89" s="222" t="s">
        <v>434</v>
      </c>
      <c r="E89" s="222"/>
      <c r="F89" s="16">
        <v>4</v>
      </c>
      <c r="G89" s="16">
        <v>1</v>
      </c>
      <c r="H89" s="374">
        <v>0</v>
      </c>
      <c r="I89" s="374">
        <v>0</v>
      </c>
      <c r="J89" s="374">
        <v>0</v>
      </c>
      <c r="K89" s="23" t="s">
        <v>335</v>
      </c>
      <c r="L89" s="18">
        <f t="shared" si="15"/>
        <v>5</v>
      </c>
      <c r="M89" s="16">
        <f t="shared" si="21"/>
        <v>1.2</v>
      </c>
      <c r="N89" s="16">
        <f t="shared" si="16"/>
        <v>0</v>
      </c>
      <c r="O89" s="16">
        <v>0</v>
      </c>
      <c r="P89" s="16">
        <f t="shared" si="17"/>
        <v>6.2</v>
      </c>
      <c r="Q89" s="33">
        <v>-4.3312499999999998</v>
      </c>
      <c r="R89" s="34">
        <f t="shared" si="18"/>
        <v>1.8687500000000004</v>
      </c>
      <c r="S89" s="35">
        <f t="shared" si="19"/>
        <v>1.09375</v>
      </c>
      <c r="T89" s="36">
        <f t="shared" si="20"/>
        <v>0.77500000000000036</v>
      </c>
    </row>
    <row r="90" spans="1:20" ht="18.75">
      <c r="A90" s="14">
        <v>1</v>
      </c>
      <c r="B90" s="13">
        <v>224</v>
      </c>
      <c r="C90" s="13">
        <v>862562360</v>
      </c>
      <c r="D90" s="222" t="s">
        <v>443</v>
      </c>
      <c r="E90" s="222"/>
      <c r="F90" s="16">
        <v>4</v>
      </c>
      <c r="G90" s="16">
        <v>1</v>
      </c>
      <c r="H90" s="374">
        <v>0</v>
      </c>
      <c r="I90" s="374">
        <v>0</v>
      </c>
      <c r="J90" s="374">
        <v>0</v>
      </c>
      <c r="K90" s="22" t="s">
        <v>334</v>
      </c>
      <c r="L90" s="18">
        <f t="shared" si="15"/>
        <v>5</v>
      </c>
      <c r="M90" s="16">
        <f t="shared" si="21"/>
        <v>1.2</v>
      </c>
      <c r="N90" s="16">
        <f t="shared" si="16"/>
        <v>0</v>
      </c>
      <c r="O90" s="16">
        <v>0</v>
      </c>
      <c r="P90" s="16">
        <f t="shared" si="17"/>
        <v>6.2</v>
      </c>
      <c r="Q90" s="33">
        <v>3.4978544776119422</v>
      </c>
      <c r="R90" s="34">
        <f t="shared" si="18"/>
        <v>9.6978544776119424</v>
      </c>
      <c r="S90" s="35">
        <f t="shared" si="19"/>
        <v>6.25</v>
      </c>
      <c r="T90" s="36">
        <f t="shared" si="20"/>
        <v>3.4478544776119424</v>
      </c>
    </row>
    <row r="91" spans="1:20" ht="18.75">
      <c r="A91" s="14">
        <v>1</v>
      </c>
      <c r="B91" s="13">
        <v>225</v>
      </c>
      <c r="C91" s="13">
        <v>1963965829</v>
      </c>
      <c r="D91" s="222" t="s">
        <v>444</v>
      </c>
      <c r="E91" s="222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15"/>
        <v>0</v>
      </c>
      <c r="M91" s="16">
        <f t="shared" si="21"/>
        <v>0</v>
      </c>
      <c r="N91" s="16">
        <f t="shared" si="16"/>
        <v>0</v>
      </c>
      <c r="O91" s="16">
        <v>0</v>
      </c>
      <c r="P91" s="16">
        <f t="shared" si="17"/>
        <v>0</v>
      </c>
      <c r="Q91" s="33">
        <v>4.423236940298505</v>
      </c>
      <c r="R91" s="34">
        <f t="shared" si="18"/>
        <v>4.423236940298505</v>
      </c>
      <c r="S91" s="35">
        <f t="shared" si="19"/>
        <v>0</v>
      </c>
      <c r="T91" s="36">
        <f t="shared" si="20"/>
        <v>4.423236940298505</v>
      </c>
    </row>
    <row r="92" spans="1:20" ht="18.75">
      <c r="A92" s="14">
        <v>1</v>
      </c>
      <c r="B92" s="13">
        <v>226</v>
      </c>
      <c r="C92" s="13">
        <v>1238792963</v>
      </c>
      <c r="D92" s="222" t="s">
        <v>445</v>
      </c>
      <c r="E92" s="222"/>
      <c r="F92" s="16">
        <v>3</v>
      </c>
      <c r="G92" s="16">
        <v>1</v>
      </c>
      <c r="H92" s="374">
        <v>0</v>
      </c>
      <c r="I92" s="374">
        <v>0</v>
      </c>
      <c r="J92" s="374">
        <v>0</v>
      </c>
      <c r="K92" s="19" t="s">
        <v>333</v>
      </c>
      <c r="L92" s="18">
        <f t="shared" si="15"/>
        <v>3.5</v>
      </c>
      <c r="M92" s="16">
        <f t="shared" si="21"/>
        <v>1.2</v>
      </c>
      <c r="N92" s="16">
        <f t="shared" si="16"/>
        <v>0</v>
      </c>
      <c r="O92" s="16">
        <v>0</v>
      </c>
      <c r="P92" s="16">
        <f t="shared" si="17"/>
        <v>4.7</v>
      </c>
      <c r="Q92" s="33">
        <v>7.7812500000000027</v>
      </c>
      <c r="R92" s="34">
        <f t="shared" si="18"/>
        <v>12.481250000000003</v>
      </c>
      <c r="S92" s="35">
        <f t="shared" si="19"/>
        <v>8.125</v>
      </c>
      <c r="T92" s="36">
        <f t="shared" si="20"/>
        <v>4.3562500000000028</v>
      </c>
    </row>
    <row r="93" spans="1:20" ht="18.75">
      <c r="A93" s="14"/>
      <c r="B93" s="13">
        <v>227</v>
      </c>
      <c r="C93" s="13">
        <v>69368460</v>
      </c>
      <c r="D93" s="222" t="s">
        <v>446</v>
      </c>
      <c r="E93" s="222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15"/>
        <v>0</v>
      </c>
      <c r="M93" s="16">
        <f t="shared" si="21"/>
        <v>0</v>
      </c>
      <c r="N93" s="16">
        <f t="shared" si="16"/>
        <v>0</v>
      </c>
      <c r="O93" s="16">
        <v>0</v>
      </c>
      <c r="P93" s="16">
        <f t="shared" si="17"/>
        <v>0</v>
      </c>
      <c r="Q93" s="33">
        <v>5.7335820895522351</v>
      </c>
      <c r="R93" s="34">
        <f t="shared" si="18"/>
        <v>5.7335820895522351</v>
      </c>
      <c r="S93" s="35">
        <f t="shared" si="19"/>
        <v>0</v>
      </c>
      <c r="T93" s="36">
        <f t="shared" si="20"/>
        <v>5.7335820895522351</v>
      </c>
    </row>
    <row r="94" spans="1:20" ht="18.75">
      <c r="A94" s="14">
        <v>1</v>
      </c>
      <c r="B94" s="13">
        <v>228</v>
      </c>
      <c r="C94" s="13">
        <v>1287481910</v>
      </c>
      <c r="D94" s="222" t="s">
        <v>447</v>
      </c>
      <c r="E94" s="222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15"/>
        <v>0</v>
      </c>
      <c r="M94" s="16">
        <f t="shared" si="21"/>
        <v>0</v>
      </c>
      <c r="N94" s="16">
        <f t="shared" si="16"/>
        <v>0</v>
      </c>
      <c r="O94" s="16">
        <v>0</v>
      </c>
      <c r="P94" s="16">
        <f t="shared" si="17"/>
        <v>0</v>
      </c>
      <c r="Q94" s="33">
        <v>-4.1499999999999995</v>
      </c>
      <c r="R94" s="34">
        <f t="shared" si="18"/>
        <v>-4.1499999999999995</v>
      </c>
      <c r="S94" s="35">
        <f t="shared" si="19"/>
        <v>0</v>
      </c>
      <c r="T94" s="36">
        <f t="shared" si="20"/>
        <v>-4.1499999999999995</v>
      </c>
    </row>
    <row r="95" spans="1:20" ht="20.25">
      <c r="A95" s="14">
        <v>1</v>
      </c>
      <c r="B95" s="13">
        <v>229</v>
      </c>
      <c r="C95" s="13">
        <v>1598972736</v>
      </c>
      <c r="D95" s="222" t="s">
        <v>448</v>
      </c>
      <c r="E95" s="222"/>
      <c r="F95" s="16">
        <v>2</v>
      </c>
      <c r="G95" s="16">
        <v>1</v>
      </c>
      <c r="H95" s="374">
        <v>0</v>
      </c>
      <c r="I95" s="374">
        <v>0</v>
      </c>
      <c r="J95" s="374">
        <v>0</v>
      </c>
      <c r="K95" s="23" t="s">
        <v>335</v>
      </c>
      <c r="L95" s="18">
        <f t="shared" si="15"/>
        <v>2</v>
      </c>
      <c r="M95" s="16">
        <f t="shared" si="21"/>
        <v>1.2</v>
      </c>
      <c r="N95" s="16">
        <f t="shared" si="16"/>
        <v>0</v>
      </c>
      <c r="O95" s="16">
        <v>0</v>
      </c>
      <c r="P95" s="16">
        <f t="shared" si="17"/>
        <v>3.2</v>
      </c>
      <c r="Q95" s="33">
        <v>1.1283395522388009</v>
      </c>
      <c r="R95" s="34">
        <f t="shared" si="18"/>
        <v>4.3283395522388011</v>
      </c>
      <c r="S95" s="35">
        <f t="shared" si="19"/>
        <v>1.09375</v>
      </c>
      <c r="T95" s="36">
        <f t="shared" si="20"/>
        <v>3.2345895522388011</v>
      </c>
    </row>
    <row r="96" spans="1:20" ht="18.75">
      <c r="A96" s="14">
        <v>1</v>
      </c>
      <c r="B96" s="14">
        <v>230</v>
      </c>
      <c r="C96" s="13">
        <v>1076026693</v>
      </c>
      <c r="D96" s="222" t="s">
        <v>449</v>
      </c>
      <c r="F96" s="16">
        <v>3</v>
      </c>
      <c r="G96" s="16">
        <v>1</v>
      </c>
      <c r="H96" s="374">
        <v>0</v>
      </c>
      <c r="I96" s="374">
        <v>0</v>
      </c>
      <c r="J96" s="374">
        <v>0</v>
      </c>
      <c r="K96" s="23" t="s">
        <v>335</v>
      </c>
      <c r="L96" s="18">
        <f t="shared" si="15"/>
        <v>3.5</v>
      </c>
      <c r="M96" s="16">
        <f t="shared" si="21"/>
        <v>1.2</v>
      </c>
      <c r="N96" s="16">
        <f t="shared" si="16"/>
        <v>0</v>
      </c>
      <c r="O96" s="16">
        <v>0</v>
      </c>
      <c r="P96" s="16">
        <f t="shared" si="17"/>
        <v>4.7</v>
      </c>
      <c r="Q96" s="33">
        <v>-3.78125</v>
      </c>
      <c r="R96" s="34">
        <f t="shared" si="18"/>
        <v>0.91875000000000018</v>
      </c>
      <c r="S96" s="35">
        <f t="shared" si="19"/>
        <v>1.09375</v>
      </c>
      <c r="T96" s="36">
        <f t="shared" si="20"/>
        <v>-0.17499999999999982</v>
      </c>
    </row>
    <row r="97" spans="1:20" ht="18.75">
      <c r="A97" s="14">
        <v>1</v>
      </c>
      <c r="B97" s="14">
        <v>231</v>
      </c>
      <c r="C97" s="13">
        <v>1725915293</v>
      </c>
      <c r="D97" s="222" t="s">
        <v>450</v>
      </c>
      <c r="F97" s="16">
        <v>4</v>
      </c>
      <c r="G97" s="16">
        <v>1</v>
      </c>
      <c r="H97" s="374">
        <v>0</v>
      </c>
      <c r="I97" s="374">
        <v>0</v>
      </c>
      <c r="J97" s="374">
        <v>0</v>
      </c>
      <c r="K97" s="23" t="s">
        <v>335</v>
      </c>
      <c r="L97" s="18">
        <f t="shared" si="15"/>
        <v>5</v>
      </c>
      <c r="M97" s="16">
        <f t="shared" si="21"/>
        <v>1.2</v>
      </c>
      <c r="N97" s="16">
        <f t="shared" si="16"/>
        <v>0</v>
      </c>
      <c r="O97" s="16">
        <v>0</v>
      </c>
      <c r="P97" s="16">
        <f t="shared" si="17"/>
        <v>6.2</v>
      </c>
      <c r="Q97" s="33">
        <v>-4.881249999999997</v>
      </c>
      <c r="R97" s="34">
        <f t="shared" si="18"/>
        <v>1.3187500000000032</v>
      </c>
      <c r="S97" s="35">
        <f t="shared" si="19"/>
        <v>1.09375</v>
      </c>
      <c r="T97" s="36">
        <f t="shared" si="20"/>
        <v>0.2250000000000032</v>
      </c>
    </row>
    <row r="98" spans="1:20" ht="18.75">
      <c r="A98" s="14">
        <v>1</v>
      </c>
      <c r="B98" s="13">
        <v>232</v>
      </c>
      <c r="C98" s="13">
        <v>1088909927</v>
      </c>
      <c r="D98" s="222" t="s">
        <v>451</v>
      </c>
      <c r="F98" s="16">
        <v>1</v>
      </c>
      <c r="G98" s="16">
        <v>0</v>
      </c>
      <c r="H98" s="374">
        <v>0</v>
      </c>
      <c r="I98" s="374">
        <v>0</v>
      </c>
      <c r="J98" s="374">
        <v>0</v>
      </c>
      <c r="K98" s="23" t="s">
        <v>335</v>
      </c>
      <c r="L98" s="18">
        <f t="shared" si="15"/>
        <v>1</v>
      </c>
      <c r="M98" s="16">
        <f t="shared" si="21"/>
        <v>0</v>
      </c>
      <c r="N98" s="16">
        <f t="shared" si="16"/>
        <v>0</v>
      </c>
      <c r="O98" s="16">
        <v>0</v>
      </c>
      <c r="P98" s="16">
        <f t="shared" si="17"/>
        <v>1</v>
      </c>
      <c r="Q98" s="33">
        <v>-1.3874999999999993</v>
      </c>
      <c r="R98" s="34">
        <f t="shared" si="18"/>
        <v>-0.38749999999999929</v>
      </c>
      <c r="S98" s="35">
        <f t="shared" si="19"/>
        <v>1.09375</v>
      </c>
      <c r="T98" s="36">
        <f t="shared" si="20"/>
        <v>-1.4812499999999993</v>
      </c>
    </row>
    <row r="99" spans="1:20" ht="18.75">
      <c r="A99" s="14">
        <v>1</v>
      </c>
      <c r="B99" s="13">
        <v>233</v>
      </c>
      <c r="C99" s="13">
        <v>1963965829</v>
      </c>
      <c r="D99" s="222" t="s">
        <v>452</v>
      </c>
      <c r="F99" s="16">
        <v>4</v>
      </c>
      <c r="G99" s="16">
        <v>1</v>
      </c>
      <c r="H99" s="374">
        <v>0</v>
      </c>
      <c r="I99" s="374">
        <v>0</v>
      </c>
      <c r="J99" s="374">
        <v>0</v>
      </c>
      <c r="K99" s="23" t="s">
        <v>335</v>
      </c>
      <c r="L99" s="18">
        <f t="shared" si="15"/>
        <v>5</v>
      </c>
      <c r="M99" s="16">
        <f t="shared" si="21"/>
        <v>1.2</v>
      </c>
      <c r="N99" s="16">
        <f t="shared" si="16"/>
        <v>0</v>
      </c>
      <c r="O99" s="16">
        <v>0</v>
      </c>
      <c r="P99" s="16">
        <f t="shared" si="17"/>
        <v>6.2</v>
      </c>
      <c r="Q99" s="33">
        <v>1.950000000000002</v>
      </c>
      <c r="R99" s="34">
        <f t="shared" si="18"/>
        <v>8.1500000000000021</v>
      </c>
      <c r="S99" s="35">
        <f t="shared" si="19"/>
        <v>1.09375</v>
      </c>
      <c r="T99" s="36">
        <f t="shared" si="20"/>
        <v>7.0562500000000021</v>
      </c>
    </row>
    <row r="100" spans="1:20" ht="18.75">
      <c r="A100" s="14">
        <v>1</v>
      </c>
      <c r="B100" s="13">
        <v>234</v>
      </c>
      <c r="C100" s="13">
        <v>1333428907</v>
      </c>
      <c r="D100" s="222" t="s">
        <v>455</v>
      </c>
      <c r="F100" s="16">
        <v>4</v>
      </c>
      <c r="G100" s="16">
        <v>0</v>
      </c>
      <c r="H100" s="374">
        <v>0</v>
      </c>
      <c r="I100" s="374">
        <v>0</v>
      </c>
      <c r="J100" s="374">
        <v>0</v>
      </c>
      <c r="K100" s="23" t="s">
        <v>335</v>
      </c>
      <c r="L100" s="18">
        <f t="shared" si="15"/>
        <v>5</v>
      </c>
      <c r="M100" s="16">
        <f t="shared" si="21"/>
        <v>0</v>
      </c>
      <c r="N100" s="16">
        <f t="shared" si="16"/>
        <v>0</v>
      </c>
      <c r="O100" s="16">
        <v>0</v>
      </c>
      <c r="P100" s="16">
        <f t="shared" si="17"/>
        <v>5</v>
      </c>
      <c r="Q100" s="33">
        <v>-2.8999999999999977</v>
      </c>
      <c r="R100" s="34">
        <f t="shared" si="18"/>
        <v>2.1000000000000023</v>
      </c>
      <c r="S100" s="35">
        <f t="shared" si="19"/>
        <v>1.09375</v>
      </c>
      <c r="T100" s="36">
        <f t="shared" si="20"/>
        <v>1.0062500000000023</v>
      </c>
    </row>
    <row r="101" spans="1:20" ht="18.75">
      <c r="A101" s="14">
        <v>1</v>
      </c>
      <c r="B101" s="13">
        <v>235</v>
      </c>
      <c r="C101" s="13">
        <v>988684940</v>
      </c>
      <c r="D101" s="222" t="s">
        <v>456</v>
      </c>
      <c r="F101" s="16">
        <v>1</v>
      </c>
      <c r="G101" s="16">
        <v>0</v>
      </c>
      <c r="H101" s="374">
        <v>0</v>
      </c>
      <c r="I101" s="374">
        <v>0</v>
      </c>
      <c r="J101" s="374">
        <v>0</v>
      </c>
      <c r="K101" s="23" t="s">
        <v>335</v>
      </c>
      <c r="L101" s="18">
        <f t="shared" si="15"/>
        <v>1</v>
      </c>
      <c r="M101" s="16">
        <f t="shared" si="21"/>
        <v>0</v>
      </c>
      <c r="N101" s="16">
        <f t="shared" si="16"/>
        <v>0</v>
      </c>
      <c r="O101" s="16">
        <v>0</v>
      </c>
      <c r="P101" s="16">
        <f t="shared" ref="P101:P104" si="22">SUM(M101+L101+O101+N101)</f>
        <v>1</v>
      </c>
      <c r="Q101" s="33">
        <v>-4.84375</v>
      </c>
      <c r="R101" s="34">
        <f t="shared" ref="R101:R104" si="23">P101+Q101</f>
        <v>-3.84375</v>
      </c>
      <c r="S101" s="35">
        <f t="shared" si="19"/>
        <v>1.09375</v>
      </c>
      <c r="T101" s="36">
        <f t="shared" ref="T101:T104" si="24">R101-S101</f>
        <v>-4.9375</v>
      </c>
    </row>
    <row r="102" spans="1:20" ht="18.75">
      <c r="A102" s="14">
        <v>1</v>
      </c>
      <c r="B102" s="13">
        <v>236</v>
      </c>
      <c r="C102" s="13">
        <v>1968448898</v>
      </c>
      <c r="D102" s="222" t="s">
        <v>458</v>
      </c>
      <c r="F102" s="16">
        <v>3</v>
      </c>
      <c r="G102" s="16">
        <v>1</v>
      </c>
      <c r="H102" s="374">
        <v>0</v>
      </c>
      <c r="I102" s="374">
        <v>0</v>
      </c>
      <c r="J102" s="374">
        <v>0</v>
      </c>
      <c r="K102" s="23" t="s">
        <v>335</v>
      </c>
      <c r="L102" s="18">
        <f t="shared" si="15"/>
        <v>3.5</v>
      </c>
      <c r="M102" s="16">
        <f t="shared" si="21"/>
        <v>1.2</v>
      </c>
      <c r="N102" s="16">
        <f t="shared" si="16"/>
        <v>0</v>
      </c>
      <c r="O102" s="16">
        <v>0</v>
      </c>
      <c r="P102" s="16">
        <f t="shared" si="22"/>
        <v>4.7</v>
      </c>
      <c r="Q102" s="33">
        <v>-3.5062499999999996</v>
      </c>
      <c r="R102" s="34">
        <f t="shared" si="23"/>
        <v>1.1937500000000005</v>
      </c>
      <c r="S102" s="35">
        <f t="shared" si="19"/>
        <v>1.09375</v>
      </c>
      <c r="T102" s="36">
        <f t="shared" si="24"/>
        <v>0.10000000000000053</v>
      </c>
    </row>
    <row r="103" spans="1:20" ht="18.75">
      <c r="A103" s="14">
        <v>1</v>
      </c>
      <c r="B103" s="13">
        <v>237</v>
      </c>
      <c r="C103" s="13">
        <v>1331532576</v>
      </c>
      <c r="D103" s="222" t="s">
        <v>459</v>
      </c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15"/>
        <v>0</v>
      </c>
      <c r="M103" s="16">
        <f t="shared" si="21"/>
        <v>0</v>
      </c>
      <c r="N103" s="16">
        <f t="shared" si="16"/>
        <v>0</v>
      </c>
      <c r="O103" s="16">
        <v>0</v>
      </c>
      <c r="P103" s="16">
        <f t="shared" si="22"/>
        <v>0</v>
      </c>
      <c r="Q103" s="33">
        <v>-2.5499999999999998</v>
      </c>
      <c r="R103" s="34">
        <f t="shared" si="23"/>
        <v>-2.5499999999999998</v>
      </c>
      <c r="S103" s="35">
        <f t="shared" si="19"/>
        <v>0</v>
      </c>
      <c r="T103" s="36">
        <f t="shared" si="24"/>
        <v>-2.5499999999999998</v>
      </c>
    </row>
    <row r="104" spans="1:20" ht="18.75">
      <c r="A104" s="14">
        <v>1</v>
      </c>
      <c r="B104" s="13">
        <v>238</v>
      </c>
      <c r="C104" s="13"/>
      <c r="D104" s="222" t="s">
        <v>463</v>
      </c>
      <c r="F104" s="16">
        <v>3</v>
      </c>
      <c r="G104" s="16">
        <v>1</v>
      </c>
      <c r="H104" s="374">
        <v>0</v>
      </c>
      <c r="I104" s="374">
        <v>0</v>
      </c>
      <c r="J104" s="374">
        <v>0</v>
      </c>
      <c r="K104" s="23" t="s">
        <v>335</v>
      </c>
      <c r="L104" s="18">
        <f t="shared" si="15"/>
        <v>3.5</v>
      </c>
      <c r="M104" s="16">
        <f t="shared" si="21"/>
        <v>1.2</v>
      </c>
      <c r="N104" s="16">
        <f t="shared" si="16"/>
        <v>0</v>
      </c>
      <c r="O104" s="16">
        <v>0</v>
      </c>
      <c r="P104" s="16">
        <f t="shared" si="22"/>
        <v>4.7</v>
      </c>
      <c r="Q104" s="33">
        <v>-3.2687500000000007</v>
      </c>
      <c r="R104" s="34">
        <f t="shared" si="23"/>
        <v>1.4312499999999995</v>
      </c>
      <c r="S104" s="35">
        <f t="shared" si="19"/>
        <v>1.09375</v>
      </c>
      <c r="T104" s="36">
        <f t="shared" si="24"/>
        <v>0.33749999999999947</v>
      </c>
    </row>
  </sheetData>
  <autoFilter ref="A4:W104" xr:uid="{28593B8F-03E7-4BE1-B554-FC0AADC431B2}">
    <sortState xmlns:xlrd2="http://schemas.microsoft.com/office/spreadsheetml/2017/richdata2" ref="A5:W104">
      <sortCondition ref="B4:B104"/>
    </sortState>
  </autoFilter>
  <mergeCells count="5">
    <mergeCell ref="B1:T1"/>
    <mergeCell ref="B2:T2"/>
    <mergeCell ref="B3:E3"/>
    <mergeCell ref="H3:J3"/>
    <mergeCell ref="K3:T3"/>
  </mergeCells>
  <conditionalFormatting sqref="O5:O79 F5:J104">
    <cfRule type="cellIs" dxfId="27" priority="2" operator="lessThan">
      <formula>1</formula>
    </cfRule>
  </conditionalFormatting>
  <conditionalFormatting sqref="O80:O104">
    <cfRule type="cellIs" dxfId="26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FF13-06D5-4680-A9BC-B23ACFCE954C}">
  <sheetPr codeName="Sheet87"/>
  <dimension ref="A1:AC108"/>
  <sheetViews>
    <sheetView topLeftCell="X1" zoomScale="85" zoomScaleNormal="85" workbookViewId="0">
      <selection activeCell="X9" sqref="X9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活动中心2021年5月22日分包贡献明细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84"/>
      <c r="V1" s="484"/>
      <c r="W1" s="484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85"/>
      <c r="V2" s="485"/>
      <c r="W2" s="485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86" t="s">
        <v>114</v>
      </c>
      <c r="G3" s="487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83"/>
      <c r="V3" s="483"/>
      <c r="W3" s="483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81" t="s">
        <v>457</v>
      </c>
      <c r="B4" s="481" t="s">
        <v>11</v>
      </c>
      <c r="C4" s="482" t="s">
        <v>167</v>
      </c>
      <c r="D4" s="481" t="s">
        <v>12</v>
      </c>
      <c r="E4" s="481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82" t="s">
        <v>171</v>
      </c>
      <c r="R4" s="32" t="s">
        <v>23</v>
      </c>
      <c r="S4" s="482" t="s">
        <v>22</v>
      </c>
      <c r="T4" s="482" t="s">
        <v>172</v>
      </c>
      <c r="U4" s="482" t="s">
        <v>115</v>
      </c>
      <c r="V4" s="482" t="s">
        <v>116</v>
      </c>
      <c r="W4" s="482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1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ref="L10:L41" si="7">F10+IF(F10&gt;2,(F10-2)*1,0)</f>
        <v>0</v>
      </c>
      <c r="M10" s="16">
        <f t="shared" ref="M10:M44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1.2</v>
      </c>
      <c r="Q10" s="33">
        <v>16.224999999999984</v>
      </c>
      <c r="R10" s="34">
        <f t="shared" ref="R10:R41" si="11">P10+Q10</f>
        <v>17.424999999999983</v>
      </c>
      <c r="S10" s="35">
        <f t="shared" ref="S10:S41" si="12">VLOOKUP(K10,$X$3:$Y$10,2,FALSE)</f>
        <v>0</v>
      </c>
      <c r="T10" s="36">
        <f t="shared" ref="T10:T41" si="13">R10-S10</f>
        <v>17.424999999999983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215</v>
      </c>
      <c r="C11" s="13">
        <v>289805855</v>
      </c>
      <c r="D11" s="222" t="s">
        <v>417</v>
      </c>
      <c r="E11" s="2"/>
      <c r="F11" s="16">
        <v>3</v>
      </c>
      <c r="G11" s="16">
        <v>1</v>
      </c>
      <c r="H11" s="374">
        <v>0</v>
      </c>
      <c r="I11" s="374">
        <v>1</v>
      </c>
      <c r="J11" s="374">
        <v>1</v>
      </c>
      <c r="K11" s="43" t="s">
        <v>166</v>
      </c>
      <c r="L11" s="18">
        <f t="shared" si="7"/>
        <v>4</v>
      </c>
      <c r="M11" s="16">
        <f t="shared" si="8"/>
        <v>1.2</v>
      </c>
      <c r="N11" s="16">
        <f t="shared" si="9"/>
        <v>0.8</v>
      </c>
      <c r="O11" s="16">
        <v>0</v>
      </c>
      <c r="P11" s="16">
        <f t="shared" si="10"/>
        <v>6</v>
      </c>
      <c r="Q11" s="33">
        <v>6.8567499999999937</v>
      </c>
      <c r="R11" s="34">
        <f t="shared" si="11"/>
        <v>12.856749999999995</v>
      </c>
      <c r="S11" s="35">
        <f t="shared" si="12"/>
        <v>11.875</v>
      </c>
      <c r="T11" s="36">
        <f t="shared" si="13"/>
        <v>0.98174999999999457</v>
      </c>
      <c r="U11" s="4"/>
      <c r="V11" s="4"/>
      <c r="W11" s="4"/>
      <c r="X11" s="50"/>
    </row>
    <row r="12" spans="1:29" s="1" customFormat="1" ht="18.75">
      <c r="A12" s="14"/>
      <c r="B12" s="13">
        <v>118</v>
      </c>
      <c r="C12" s="13">
        <v>2018112397</v>
      </c>
      <c r="D12" s="222" t="s">
        <v>342</v>
      </c>
      <c r="E12" s="222" t="s">
        <v>290</v>
      </c>
      <c r="F12" s="16">
        <v>0</v>
      </c>
      <c r="G12" s="16">
        <v>0</v>
      </c>
      <c r="H12" s="374">
        <v>0</v>
      </c>
      <c r="I12" s="374">
        <v>0</v>
      </c>
      <c r="J12" s="374">
        <v>0</v>
      </c>
      <c r="K12" s="57" t="s">
        <v>187</v>
      </c>
      <c r="L12" s="18">
        <f t="shared" si="7"/>
        <v>0</v>
      </c>
      <c r="M12" s="16">
        <f t="shared" si="8"/>
        <v>0</v>
      </c>
      <c r="N12" s="16">
        <f t="shared" si="9"/>
        <v>0</v>
      </c>
      <c r="O12" s="16">
        <v>0</v>
      </c>
      <c r="P12" s="16">
        <f t="shared" si="10"/>
        <v>0</v>
      </c>
      <c r="Q12" s="33">
        <v>0</v>
      </c>
      <c r="R12" s="34">
        <f t="shared" si="11"/>
        <v>0</v>
      </c>
      <c r="S12" s="35">
        <f t="shared" si="12"/>
        <v>0</v>
      </c>
      <c r="T12" s="36">
        <f t="shared" si="13"/>
        <v>0</v>
      </c>
      <c r="U12" s="18"/>
      <c r="V12" s="18"/>
      <c r="W12" s="48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193</v>
      </c>
      <c r="C13" s="13">
        <v>2125731287</v>
      </c>
      <c r="D13" s="222" t="s">
        <v>384</v>
      </c>
      <c r="E13" s="334"/>
      <c r="F13" s="16">
        <v>3</v>
      </c>
      <c r="G13" s="16">
        <v>1</v>
      </c>
      <c r="H13" s="374">
        <v>0</v>
      </c>
      <c r="I13" s="374">
        <v>0</v>
      </c>
      <c r="J13" s="374">
        <v>0</v>
      </c>
      <c r="K13" s="43" t="s">
        <v>166</v>
      </c>
      <c r="L13" s="18">
        <f t="shared" si="7"/>
        <v>4</v>
      </c>
      <c r="M13" s="16">
        <f t="shared" si="8"/>
        <v>1.2</v>
      </c>
      <c r="N13" s="16">
        <f t="shared" si="9"/>
        <v>0</v>
      </c>
      <c r="O13" s="16">
        <v>0</v>
      </c>
      <c r="P13" s="16">
        <f t="shared" si="10"/>
        <v>5.2</v>
      </c>
      <c r="Q13" s="33">
        <v>7.4999999999999982</v>
      </c>
      <c r="R13" s="34">
        <f t="shared" si="11"/>
        <v>12.7</v>
      </c>
      <c r="S13" s="35">
        <f t="shared" si="12"/>
        <v>11.875</v>
      </c>
      <c r="T13" s="36">
        <f t="shared" si="13"/>
        <v>0.82499999999999929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4">
        <v>10</v>
      </c>
      <c r="C14" s="13">
        <v>2108977014</v>
      </c>
      <c r="D14" s="222" t="s">
        <v>353</v>
      </c>
      <c r="E14" s="222" t="s">
        <v>49</v>
      </c>
      <c r="F14" s="16">
        <v>3</v>
      </c>
      <c r="G14" s="16">
        <v>1</v>
      </c>
      <c r="H14" s="374">
        <v>0</v>
      </c>
      <c r="I14" s="374">
        <v>0</v>
      </c>
      <c r="J14" s="374">
        <v>1</v>
      </c>
      <c r="K14" s="43" t="s">
        <v>166</v>
      </c>
      <c r="L14" s="18">
        <f t="shared" si="7"/>
        <v>4</v>
      </c>
      <c r="M14" s="16">
        <f t="shared" si="8"/>
        <v>1.2</v>
      </c>
      <c r="N14" s="16">
        <f t="shared" si="9"/>
        <v>0.4</v>
      </c>
      <c r="O14" s="16">
        <v>0</v>
      </c>
      <c r="P14" s="16">
        <f t="shared" si="10"/>
        <v>5.6000000000000005</v>
      </c>
      <c r="Q14" s="33">
        <v>6.8499999999999961</v>
      </c>
      <c r="R14" s="34">
        <f t="shared" si="11"/>
        <v>12.449999999999996</v>
      </c>
      <c r="S14" s="35">
        <f t="shared" si="12"/>
        <v>11.875</v>
      </c>
      <c r="T14" s="36">
        <f t="shared" si="13"/>
        <v>0.57499999999999574</v>
      </c>
      <c r="U14" s="18"/>
      <c r="V14" s="18"/>
      <c r="W14" s="18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208</v>
      </c>
      <c r="C15" s="13">
        <v>92129464</v>
      </c>
      <c r="D15" s="222" t="s">
        <v>401</v>
      </c>
      <c r="E15" s="334"/>
      <c r="F15" s="16">
        <v>3</v>
      </c>
      <c r="G15" s="16">
        <v>1</v>
      </c>
      <c r="H15" s="374">
        <v>0</v>
      </c>
      <c r="I15" s="374">
        <v>0</v>
      </c>
      <c r="J15" s="374">
        <v>0</v>
      </c>
      <c r="K15" s="43" t="s">
        <v>166</v>
      </c>
      <c r="L15" s="18">
        <f t="shared" si="7"/>
        <v>4</v>
      </c>
      <c r="M15" s="16">
        <f t="shared" si="8"/>
        <v>1.2</v>
      </c>
      <c r="N15" s="16">
        <f t="shared" si="9"/>
        <v>0</v>
      </c>
      <c r="O15" s="16">
        <v>0</v>
      </c>
      <c r="P15" s="16">
        <f t="shared" si="10"/>
        <v>5.2</v>
      </c>
      <c r="Q15" s="33">
        <v>7.2250000000000014</v>
      </c>
      <c r="R15" s="34">
        <f t="shared" si="11"/>
        <v>12.425000000000001</v>
      </c>
      <c r="S15" s="35">
        <f t="shared" si="12"/>
        <v>11.875</v>
      </c>
      <c r="T15" s="36">
        <f t="shared" si="13"/>
        <v>0.55000000000000071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233</v>
      </c>
      <c r="C16" s="13">
        <v>1963965829</v>
      </c>
      <c r="D16" s="222" t="s">
        <v>452</v>
      </c>
      <c r="E16" s="4"/>
      <c r="F16" s="16">
        <v>3</v>
      </c>
      <c r="G16" s="16">
        <v>1</v>
      </c>
      <c r="H16" s="374">
        <v>0</v>
      </c>
      <c r="I16" s="374">
        <v>0</v>
      </c>
      <c r="J16" s="374">
        <v>0</v>
      </c>
      <c r="K16" s="43" t="s">
        <v>166</v>
      </c>
      <c r="L16" s="18">
        <f t="shared" si="7"/>
        <v>4</v>
      </c>
      <c r="M16" s="16">
        <f t="shared" si="8"/>
        <v>1.2</v>
      </c>
      <c r="N16" s="16">
        <f t="shared" si="9"/>
        <v>0</v>
      </c>
      <c r="O16" s="16">
        <v>0</v>
      </c>
      <c r="P16" s="16">
        <f t="shared" si="10"/>
        <v>5.2</v>
      </c>
      <c r="Q16" s="33">
        <v>7.0562500000000021</v>
      </c>
      <c r="R16" s="34">
        <f t="shared" si="11"/>
        <v>12.256250000000001</v>
      </c>
      <c r="S16" s="35">
        <f t="shared" si="12"/>
        <v>11.875</v>
      </c>
      <c r="T16" s="36">
        <f t="shared" si="13"/>
        <v>0.38125000000000142</v>
      </c>
      <c r="U16" s="4"/>
      <c r="V16" s="4"/>
      <c r="W16" s="4"/>
      <c r="X16" s="1" t="s">
        <v>213</v>
      </c>
      <c r="Y16" s="53">
        <v>5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174</v>
      </c>
      <c r="C17" s="13">
        <v>775720958</v>
      </c>
      <c r="D17" s="222" t="s">
        <v>397</v>
      </c>
      <c r="E17" s="222" t="s">
        <v>327</v>
      </c>
      <c r="F17" s="16">
        <v>3</v>
      </c>
      <c r="G17" s="16">
        <v>1</v>
      </c>
      <c r="H17" s="374">
        <v>0</v>
      </c>
      <c r="I17" s="374">
        <v>0</v>
      </c>
      <c r="J17" s="374">
        <v>0</v>
      </c>
      <c r="K17" s="43" t="s">
        <v>166</v>
      </c>
      <c r="L17" s="18">
        <f t="shared" si="7"/>
        <v>4</v>
      </c>
      <c r="M17" s="16">
        <f t="shared" si="8"/>
        <v>1.2</v>
      </c>
      <c r="N17" s="16">
        <f t="shared" si="9"/>
        <v>0</v>
      </c>
      <c r="O17" s="16">
        <v>0</v>
      </c>
      <c r="P17" s="16">
        <f t="shared" si="10"/>
        <v>5.2</v>
      </c>
      <c r="Q17" s="33">
        <v>6.249999999999992</v>
      </c>
      <c r="R17" s="34">
        <f t="shared" si="11"/>
        <v>11.449999999999992</v>
      </c>
      <c r="S17" s="35">
        <f t="shared" si="12"/>
        <v>11.875</v>
      </c>
      <c r="T17" s="36">
        <f t="shared" si="13"/>
        <v>-0.42500000000000782</v>
      </c>
      <c r="U17" s="4"/>
      <c r="V17" s="4"/>
      <c r="W17" s="4"/>
      <c r="X17" s="1" t="s">
        <v>214</v>
      </c>
      <c r="Y17" s="53">
        <v>22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110</v>
      </c>
      <c r="C18" s="13">
        <v>1968703358</v>
      </c>
      <c r="D18" s="222" t="s">
        <v>361</v>
      </c>
      <c r="E18" s="222" t="s">
        <v>239</v>
      </c>
      <c r="F18" s="16">
        <v>3</v>
      </c>
      <c r="G18" s="16">
        <v>1</v>
      </c>
      <c r="H18" s="374">
        <v>0</v>
      </c>
      <c r="I18" s="374">
        <v>0</v>
      </c>
      <c r="J18" s="374">
        <v>1</v>
      </c>
      <c r="K18" s="43" t="s">
        <v>166</v>
      </c>
      <c r="L18" s="18">
        <f t="shared" si="7"/>
        <v>4</v>
      </c>
      <c r="M18" s="16">
        <f t="shared" si="8"/>
        <v>1.2</v>
      </c>
      <c r="N18" s="16">
        <f t="shared" si="9"/>
        <v>0.4</v>
      </c>
      <c r="O18" s="16">
        <v>0</v>
      </c>
      <c r="P18" s="16">
        <f t="shared" si="10"/>
        <v>5.6000000000000005</v>
      </c>
      <c r="Q18" s="33">
        <v>4.9937499999999968</v>
      </c>
      <c r="R18" s="34">
        <f t="shared" si="11"/>
        <v>10.593749999999996</v>
      </c>
      <c r="S18" s="35">
        <f t="shared" si="12"/>
        <v>11.875</v>
      </c>
      <c r="T18" s="36">
        <f t="shared" si="13"/>
        <v>-1.2812500000000036</v>
      </c>
      <c r="U18" s="18"/>
      <c r="V18" s="18"/>
      <c r="W18" s="33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226</v>
      </c>
      <c r="C20" s="13">
        <v>1238792963</v>
      </c>
      <c r="D20" s="222" t="s">
        <v>445</v>
      </c>
      <c r="E20" s="222"/>
      <c r="F20" s="16">
        <v>3</v>
      </c>
      <c r="G20" s="16">
        <v>1</v>
      </c>
      <c r="H20" s="374">
        <v>0</v>
      </c>
      <c r="I20" s="374">
        <v>0</v>
      </c>
      <c r="J20" s="374">
        <v>0</v>
      </c>
      <c r="K20" s="43" t="s">
        <v>166</v>
      </c>
      <c r="L20" s="18">
        <f t="shared" si="7"/>
        <v>4</v>
      </c>
      <c r="M20" s="16">
        <f t="shared" si="8"/>
        <v>1.2</v>
      </c>
      <c r="N20" s="16">
        <f t="shared" si="9"/>
        <v>0</v>
      </c>
      <c r="O20" s="16">
        <v>0</v>
      </c>
      <c r="P20" s="16">
        <f t="shared" si="10"/>
        <v>5.2</v>
      </c>
      <c r="Q20" s="33">
        <v>4.3562500000000028</v>
      </c>
      <c r="R20" s="34">
        <f t="shared" si="11"/>
        <v>9.5562500000000021</v>
      </c>
      <c r="S20" s="35">
        <f t="shared" si="12"/>
        <v>11.875</v>
      </c>
      <c r="T20" s="36">
        <f t="shared" si="13"/>
        <v>-2.3187499999999979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219</v>
      </c>
      <c r="C22" s="13">
        <v>1128309198</v>
      </c>
      <c r="D22" s="222" t="s">
        <v>426</v>
      </c>
      <c r="E22" s="334"/>
      <c r="F22" s="16">
        <v>0</v>
      </c>
      <c r="G22" s="16">
        <v>0</v>
      </c>
      <c r="H22" s="374">
        <v>0</v>
      </c>
      <c r="I22" s="374">
        <v>0</v>
      </c>
      <c r="J22" s="374">
        <v>0</v>
      </c>
      <c r="K22" s="57" t="s">
        <v>187</v>
      </c>
      <c r="L22" s="18">
        <f t="shared" si="7"/>
        <v>0</v>
      </c>
      <c r="M22" s="16">
        <f t="shared" si="8"/>
        <v>0</v>
      </c>
      <c r="N22" s="16">
        <f t="shared" si="9"/>
        <v>0</v>
      </c>
      <c r="O22" s="16">
        <v>0</v>
      </c>
      <c r="P22" s="16">
        <f t="shared" si="10"/>
        <v>0</v>
      </c>
      <c r="Q22" s="33">
        <v>9.4499999999999957</v>
      </c>
      <c r="R22" s="34">
        <f t="shared" si="11"/>
        <v>9.4499999999999957</v>
      </c>
      <c r="S22" s="35">
        <f t="shared" si="12"/>
        <v>0</v>
      </c>
      <c r="T22" s="36">
        <f t="shared" si="13"/>
        <v>9.4499999999999957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3">
        <v>189</v>
      </c>
      <c r="C28" s="13">
        <v>522812489</v>
      </c>
      <c r="D28" s="222" t="s">
        <v>380</v>
      </c>
      <c r="E28" s="334"/>
      <c r="F28" s="16">
        <v>3</v>
      </c>
      <c r="G28" s="16">
        <v>1</v>
      </c>
      <c r="H28" s="374">
        <v>0</v>
      </c>
      <c r="I28" s="374">
        <v>0</v>
      </c>
      <c r="J28" s="374">
        <v>0</v>
      </c>
      <c r="K28" s="43" t="s">
        <v>166</v>
      </c>
      <c r="L28" s="18">
        <f t="shared" si="7"/>
        <v>4</v>
      </c>
      <c r="M28" s="16">
        <f t="shared" si="8"/>
        <v>1.2</v>
      </c>
      <c r="N28" s="16">
        <f t="shared" si="9"/>
        <v>0</v>
      </c>
      <c r="O28" s="16">
        <v>0</v>
      </c>
      <c r="P28" s="16">
        <f t="shared" si="10"/>
        <v>5.2</v>
      </c>
      <c r="Q28" s="33">
        <v>4.1250000000000062</v>
      </c>
      <c r="R28" s="34">
        <f t="shared" si="11"/>
        <v>9.3250000000000064</v>
      </c>
      <c r="S28" s="35">
        <f t="shared" si="12"/>
        <v>11.875</v>
      </c>
      <c r="T28" s="36">
        <f t="shared" si="13"/>
        <v>-2.5499999999999936</v>
      </c>
      <c r="U28" s="4"/>
      <c r="V28" s="4"/>
      <c r="W28" s="4"/>
    </row>
    <row r="29" spans="1:29" s="2" customFormat="1" ht="18.75">
      <c r="A29" s="14">
        <v>1</v>
      </c>
      <c r="B29" s="13">
        <v>128</v>
      </c>
      <c r="C29" s="13">
        <v>1214614935</v>
      </c>
      <c r="D29" s="222" t="s">
        <v>365</v>
      </c>
      <c r="E29" s="336" t="s">
        <v>257</v>
      </c>
      <c r="F29" s="16">
        <v>3</v>
      </c>
      <c r="G29" s="16">
        <v>1</v>
      </c>
      <c r="H29" s="374">
        <v>0</v>
      </c>
      <c r="I29" s="374">
        <v>1</v>
      </c>
      <c r="J29" s="374">
        <v>1</v>
      </c>
      <c r="K29" s="45" t="s">
        <v>173</v>
      </c>
      <c r="L29" s="18">
        <f t="shared" si="7"/>
        <v>4</v>
      </c>
      <c r="M29" s="16">
        <f t="shared" si="8"/>
        <v>1.2</v>
      </c>
      <c r="N29" s="16">
        <f t="shared" si="9"/>
        <v>0.8</v>
      </c>
      <c r="O29" s="16">
        <v>0</v>
      </c>
      <c r="P29" s="16">
        <f t="shared" si="10"/>
        <v>6</v>
      </c>
      <c r="Q29" s="33">
        <v>3.2994999999999948</v>
      </c>
      <c r="R29" s="34">
        <f t="shared" si="11"/>
        <v>9.2994999999999948</v>
      </c>
      <c r="S29" s="35">
        <f t="shared" si="12"/>
        <v>9.6875</v>
      </c>
      <c r="T29" s="36">
        <f t="shared" si="13"/>
        <v>-0.38800000000000523</v>
      </c>
      <c r="U29" s="18"/>
      <c r="V29" s="18"/>
      <c r="W29" s="47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si="8"/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116</v>
      </c>
      <c r="C31" s="13">
        <v>2122596917</v>
      </c>
      <c r="D31" s="222" t="s">
        <v>362</v>
      </c>
      <c r="E31" s="222" t="s">
        <v>217</v>
      </c>
      <c r="F31" s="16">
        <v>3</v>
      </c>
      <c r="G31" s="16">
        <v>1</v>
      </c>
      <c r="H31" s="374">
        <v>0</v>
      </c>
      <c r="I31" s="374">
        <v>1</v>
      </c>
      <c r="J31" s="374">
        <v>1</v>
      </c>
      <c r="K31" s="45" t="s">
        <v>173</v>
      </c>
      <c r="L31" s="18">
        <f t="shared" si="7"/>
        <v>4</v>
      </c>
      <c r="M31" s="16">
        <f t="shared" si="8"/>
        <v>1.2</v>
      </c>
      <c r="N31" s="16">
        <f t="shared" si="9"/>
        <v>0.8</v>
      </c>
      <c r="O31" s="16">
        <v>0</v>
      </c>
      <c r="P31" s="16">
        <f t="shared" si="10"/>
        <v>6</v>
      </c>
      <c r="Q31" s="33">
        <v>2.6874999999999964</v>
      </c>
      <c r="R31" s="34">
        <f t="shared" si="11"/>
        <v>8.6874999999999964</v>
      </c>
      <c r="S31" s="35">
        <f t="shared" si="12"/>
        <v>9.6875</v>
      </c>
      <c r="T31" s="36">
        <f t="shared" si="13"/>
        <v>-1.0000000000000036</v>
      </c>
      <c r="U31" s="18"/>
      <c r="V31" s="18"/>
      <c r="W31" s="48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8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4">
        <v>92</v>
      </c>
      <c r="C33" s="13">
        <v>1367873925</v>
      </c>
      <c r="D33" s="222" t="s">
        <v>398</v>
      </c>
      <c r="E33" s="222" t="s">
        <v>191</v>
      </c>
      <c r="F33" s="16">
        <v>3</v>
      </c>
      <c r="G33" s="16">
        <v>1</v>
      </c>
      <c r="H33" s="374">
        <v>0</v>
      </c>
      <c r="I33" s="374">
        <v>0</v>
      </c>
      <c r="J33" s="374">
        <v>0</v>
      </c>
      <c r="K33" s="45" t="s">
        <v>173</v>
      </c>
      <c r="L33" s="18">
        <f t="shared" si="7"/>
        <v>4</v>
      </c>
      <c r="M33" s="16">
        <f t="shared" si="8"/>
        <v>1.2</v>
      </c>
      <c r="N33" s="16">
        <f t="shared" si="9"/>
        <v>0</v>
      </c>
      <c r="O33" s="16">
        <v>0</v>
      </c>
      <c r="P33" s="16">
        <f t="shared" si="10"/>
        <v>5.2</v>
      </c>
      <c r="Q33" s="33">
        <v>3.4687500000000036</v>
      </c>
      <c r="R33" s="34">
        <f t="shared" si="11"/>
        <v>8.6687500000000028</v>
      </c>
      <c r="S33" s="35">
        <f t="shared" si="12"/>
        <v>9.6875</v>
      </c>
      <c r="T33" s="36">
        <f t="shared" si="13"/>
        <v>-1.0187499999999972</v>
      </c>
      <c r="U33" s="18"/>
      <c r="V33" s="18"/>
      <c r="W33" s="47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224</v>
      </c>
      <c r="C34" s="13">
        <v>862562360</v>
      </c>
      <c r="D34" s="222" t="s">
        <v>443</v>
      </c>
      <c r="E34" s="222"/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45" t="s">
        <v>173</v>
      </c>
      <c r="L34" s="18">
        <f t="shared" si="7"/>
        <v>4</v>
      </c>
      <c r="M34" s="16">
        <f t="shared" si="8"/>
        <v>1.2</v>
      </c>
      <c r="N34" s="16">
        <f t="shared" si="9"/>
        <v>0</v>
      </c>
      <c r="O34" s="16">
        <v>0</v>
      </c>
      <c r="P34" s="16">
        <f t="shared" si="10"/>
        <v>5.2</v>
      </c>
      <c r="Q34" s="33">
        <v>3.4478544776119424</v>
      </c>
      <c r="R34" s="34">
        <f t="shared" si="11"/>
        <v>8.6478544776119435</v>
      </c>
      <c r="S34" s="35">
        <f t="shared" si="12"/>
        <v>9.6875</v>
      </c>
      <c r="T34" s="36">
        <f t="shared" si="13"/>
        <v>-1.0396455223880565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4">
        <v>26</v>
      </c>
      <c r="C35" s="13">
        <v>1754932067</v>
      </c>
      <c r="D35" s="222" t="s">
        <v>354</v>
      </c>
      <c r="E35" s="222" t="s">
        <v>72</v>
      </c>
      <c r="F35" s="16">
        <v>3</v>
      </c>
      <c r="G35" s="16">
        <v>1</v>
      </c>
      <c r="H35" s="374">
        <v>0</v>
      </c>
      <c r="I35" s="374">
        <v>1</v>
      </c>
      <c r="J35" s="374">
        <v>1</v>
      </c>
      <c r="K35" s="45" t="s">
        <v>173</v>
      </c>
      <c r="L35" s="18">
        <f t="shared" si="7"/>
        <v>4</v>
      </c>
      <c r="M35" s="16">
        <f t="shared" si="8"/>
        <v>1.2</v>
      </c>
      <c r="N35" s="16">
        <f t="shared" si="9"/>
        <v>0.8</v>
      </c>
      <c r="O35" s="16">
        <v>0</v>
      </c>
      <c r="P35" s="16">
        <f t="shared" si="10"/>
        <v>6</v>
      </c>
      <c r="Q35" s="33">
        <v>2.6062499999999993</v>
      </c>
      <c r="R35" s="34">
        <f t="shared" si="11"/>
        <v>8.6062499999999993</v>
      </c>
      <c r="S35" s="35">
        <f t="shared" si="12"/>
        <v>9.6875</v>
      </c>
      <c r="T35" s="36">
        <f t="shared" si="13"/>
        <v>-1.0812500000000007</v>
      </c>
      <c r="U35" s="18"/>
      <c r="V35" s="18"/>
      <c r="W35" s="18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8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8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4">
        <v>46</v>
      </c>
      <c r="C39" s="13">
        <v>2109182835</v>
      </c>
      <c r="D39" s="222" t="s">
        <v>357</v>
      </c>
      <c r="E39" s="222" t="s">
        <v>92</v>
      </c>
      <c r="F39" s="16">
        <v>3</v>
      </c>
      <c r="G39" s="16">
        <v>1</v>
      </c>
      <c r="H39" s="374">
        <v>0</v>
      </c>
      <c r="I39" s="374">
        <v>1</v>
      </c>
      <c r="J39" s="374">
        <v>0</v>
      </c>
      <c r="K39" s="45" t="s">
        <v>173</v>
      </c>
      <c r="L39" s="18">
        <f t="shared" si="7"/>
        <v>4</v>
      </c>
      <c r="M39" s="16">
        <f t="shared" si="8"/>
        <v>1.2</v>
      </c>
      <c r="N39" s="16">
        <f t="shared" si="9"/>
        <v>0.4</v>
      </c>
      <c r="O39" s="16">
        <v>0</v>
      </c>
      <c r="P39" s="16">
        <f t="shared" si="10"/>
        <v>5.6000000000000005</v>
      </c>
      <c r="Q39" s="33">
        <v>2.8049999999999926</v>
      </c>
      <c r="R39" s="34">
        <f t="shared" si="11"/>
        <v>8.404999999999994</v>
      </c>
      <c r="S39" s="35">
        <f t="shared" si="12"/>
        <v>9.6875</v>
      </c>
      <c r="T39" s="36">
        <f t="shared" si="13"/>
        <v>-1.282500000000006</v>
      </c>
      <c r="U39" s="18"/>
      <c r="V39" s="18"/>
      <c r="W39" s="18"/>
    </row>
    <row r="40" spans="1:29" ht="18.75">
      <c r="A40" s="14">
        <v>1</v>
      </c>
      <c r="B40" s="13">
        <v>184</v>
      </c>
      <c r="C40" s="13">
        <v>1814130074</v>
      </c>
      <c r="D40" s="222" t="s">
        <v>375</v>
      </c>
      <c r="E40" s="334"/>
      <c r="F40" s="16">
        <v>2</v>
      </c>
      <c r="G40" s="16">
        <v>1</v>
      </c>
      <c r="H40" s="374">
        <v>0</v>
      </c>
      <c r="I40" s="374">
        <v>1</v>
      </c>
      <c r="J40" s="374">
        <v>0</v>
      </c>
      <c r="K40" s="45" t="s">
        <v>173</v>
      </c>
      <c r="L40" s="18">
        <f t="shared" si="7"/>
        <v>2</v>
      </c>
      <c r="M40" s="16">
        <f t="shared" si="8"/>
        <v>1.2</v>
      </c>
      <c r="N40" s="16">
        <f t="shared" si="9"/>
        <v>0.4</v>
      </c>
      <c r="O40" s="16">
        <v>0</v>
      </c>
      <c r="P40" s="16">
        <f t="shared" si="10"/>
        <v>3.6</v>
      </c>
      <c r="Q40" s="33">
        <v>4.7437500000000039</v>
      </c>
      <c r="R40" s="34">
        <f t="shared" si="11"/>
        <v>8.3437500000000036</v>
      </c>
      <c r="S40" s="35">
        <f t="shared" si="12"/>
        <v>9.6875</v>
      </c>
      <c r="T40" s="36">
        <f t="shared" si="13"/>
        <v>-1.3437499999999964</v>
      </c>
      <c r="U40" s="4"/>
      <c r="V40" s="4"/>
      <c r="W40" s="4"/>
    </row>
    <row r="41" spans="1:29" ht="18.75">
      <c r="A41" s="14">
        <v>1</v>
      </c>
      <c r="B41" s="13">
        <v>195</v>
      </c>
      <c r="C41" s="13">
        <v>1634663314</v>
      </c>
      <c r="D41" s="222" t="s">
        <v>386</v>
      </c>
      <c r="E41" s="334"/>
      <c r="F41" s="16">
        <v>1</v>
      </c>
      <c r="G41" s="16">
        <v>1</v>
      </c>
      <c r="H41" s="374">
        <v>0</v>
      </c>
      <c r="I41" s="374">
        <v>0</v>
      </c>
      <c r="J41" s="374">
        <v>0</v>
      </c>
      <c r="K41" s="45" t="s">
        <v>173</v>
      </c>
      <c r="L41" s="18">
        <f t="shared" si="7"/>
        <v>1</v>
      </c>
      <c r="M41" s="16">
        <f t="shared" si="8"/>
        <v>1.2</v>
      </c>
      <c r="N41" s="16">
        <f t="shared" si="9"/>
        <v>0</v>
      </c>
      <c r="O41" s="16">
        <v>0</v>
      </c>
      <c r="P41" s="16">
        <f t="shared" si="10"/>
        <v>2.2000000000000002</v>
      </c>
      <c r="Q41" s="33">
        <v>5.8494999999999981</v>
      </c>
      <c r="R41" s="34">
        <f t="shared" si="11"/>
        <v>8.0494999999999983</v>
      </c>
      <c r="S41" s="35">
        <f t="shared" si="12"/>
        <v>9.6875</v>
      </c>
      <c r="T41" s="36">
        <f t="shared" si="13"/>
        <v>-1.6380000000000017</v>
      </c>
      <c r="U41" s="4"/>
      <c r="V41" s="4"/>
      <c r="W41" s="4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4">F42+IF(F42&gt;2,(F42-2)*1,0)</f>
        <v>0</v>
      </c>
      <c r="M42" s="16">
        <f t="shared" si="8"/>
        <v>0</v>
      </c>
      <c r="N42" s="16">
        <f t="shared" ref="N42:N73" si="15">SUM(H42:J42)*$Y$18</f>
        <v>0</v>
      </c>
      <c r="O42" s="16">
        <v>0</v>
      </c>
      <c r="P42" s="16">
        <f t="shared" ref="P42:P73" si="16">SUM(M42+L42+O42+N42)</f>
        <v>0</v>
      </c>
      <c r="Q42" s="33">
        <v>3.3374999999999995</v>
      </c>
      <c r="R42" s="34">
        <f t="shared" ref="R42:R73" si="17">P42+Q42</f>
        <v>3.3374999999999995</v>
      </c>
      <c r="S42" s="35">
        <f t="shared" ref="S42:S73" si="18">VLOOKUP(K42,$X$3:$Y$10,2,FALSE)</f>
        <v>0</v>
      </c>
      <c r="T42" s="36">
        <f t="shared" ref="T42:T73" si="19">R42-S42</f>
        <v>3.3374999999999995</v>
      </c>
      <c r="U42" s="18"/>
      <c r="V42" s="18"/>
      <c r="W42" s="47"/>
    </row>
    <row r="43" spans="1:29" ht="18.75">
      <c r="A43" s="14">
        <v>1</v>
      </c>
      <c r="B43" s="13">
        <v>185</v>
      </c>
      <c r="C43" s="13">
        <v>30705222</v>
      </c>
      <c r="D43" s="222" t="s">
        <v>376</v>
      </c>
      <c r="E43" s="334"/>
      <c r="F43" s="16">
        <v>3</v>
      </c>
      <c r="G43" s="16">
        <v>1</v>
      </c>
      <c r="H43" s="374">
        <v>0</v>
      </c>
      <c r="I43" s="374">
        <v>1</v>
      </c>
      <c r="J43" s="374">
        <v>1</v>
      </c>
      <c r="K43" s="45" t="s">
        <v>173</v>
      </c>
      <c r="L43" s="18">
        <f t="shared" si="14"/>
        <v>4</v>
      </c>
      <c r="M43" s="16">
        <f t="shared" si="8"/>
        <v>1.2</v>
      </c>
      <c r="N43" s="16">
        <f t="shared" si="15"/>
        <v>0.8</v>
      </c>
      <c r="O43" s="16">
        <v>0</v>
      </c>
      <c r="P43" s="16">
        <f t="shared" si="16"/>
        <v>6</v>
      </c>
      <c r="Q43" s="33">
        <v>2.0187500000000016</v>
      </c>
      <c r="R43" s="34">
        <f t="shared" si="17"/>
        <v>8.0187500000000007</v>
      </c>
      <c r="S43" s="35">
        <f t="shared" si="18"/>
        <v>9.6875</v>
      </c>
      <c r="T43" s="36">
        <f t="shared" si="19"/>
        <v>-1.6687499999999993</v>
      </c>
      <c r="U43" s="4"/>
      <c r="V43" s="4"/>
      <c r="W43" s="4"/>
    </row>
    <row r="44" spans="1:29" ht="18.75">
      <c r="A44" s="14">
        <v>1</v>
      </c>
      <c r="B44" s="13">
        <v>178</v>
      </c>
      <c r="C44" s="13">
        <v>1059185275</v>
      </c>
      <c r="D44" s="222" t="s">
        <v>372</v>
      </c>
      <c r="E44" s="334"/>
      <c r="F44" s="16">
        <v>3</v>
      </c>
      <c r="G44" s="16">
        <v>1</v>
      </c>
      <c r="H44" s="374">
        <v>0</v>
      </c>
      <c r="I44" s="374">
        <v>1</v>
      </c>
      <c r="J44" s="374">
        <v>1</v>
      </c>
      <c r="K44" s="23" t="s">
        <v>175</v>
      </c>
      <c r="L44" s="18">
        <f t="shared" si="14"/>
        <v>4</v>
      </c>
      <c r="M44" s="16">
        <f t="shared" si="8"/>
        <v>1.2</v>
      </c>
      <c r="N44" s="16">
        <f t="shared" si="15"/>
        <v>0.8</v>
      </c>
      <c r="O44" s="16">
        <v>0</v>
      </c>
      <c r="P44" s="16">
        <f t="shared" si="16"/>
        <v>6</v>
      </c>
      <c r="Q44" s="33">
        <v>1.9187499999999948</v>
      </c>
      <c r="R44" s="34">
        <f t="shared" si="17"/>
        <v>7.9187499999999948</v>
      </c>
      <c r="S44" s="35">
        <f t="shared" si="18"/>
        <v>1.875</v>
      </c>
      <c r="T44" s="36">
        <f t="shared" si="19"/>
        <v>6.0437499999999948</v>
      </c>
      <c r="U44" s="4"/>
      <c r="V44" s="4"/>
      <c r="W44" s="4"/>
    </row>
    <row r="45" spans="1:29" ht="20.25">
      <c r="A45" s="14">
        <v>1</v>
      </c>
      <c r="B45" s="14">
        <v>49</v>
      </c>
      <c r="C45" s="13">
        <v>311361673</v>
      </c>
      <c r="D45" s="223" t="s">
        <v>442</v>
      </c>
      <c r="E45" s="336" t="s">
        <v>95</v>
      </c>
      <c r="F45" s="16">
        <v>3</v>
      </c>
      <c r="G45" s="16">
        <v>1</v>
      </c>
      <c r="H45" s="374">
        <v>0</v>
      </c>
      <c r="I45" s="374">
        <v>1</v>
      </c>
      <c r="J45" s="374">
        <v>1</v>
      </c>
      <c r="K45" s="23" t="s">
        <v>175</v>
      </c>
      <c r="L45" s="18">
        <f t="shared" si="14"/>
        <v>4</v>
      </c>
      <c r="M45" s="16">
        <f>IF(G45&gt;0,1,0)*$Y$14</f>
        <v>1.2</v>
      </c>
      <c r="N45" s="16">
        <f t="shared" si="15"/>
        <v>0.8</v>
      </c>
      <c r="O45" s="16">
        <v>0</v>
      </c>
      <c r="P45" s="16">
        <f t="shared" si="16"/>
        <v>6</v>
      </c>
      <c r="Q45" s="33">
        <v>1.8312500000000007</v>
      </c>
      <c r="R45" s="34">
        <f t="shared" si="17"/>
        <v>7.8312500000000007</v>
      </c>
      <c r="S45" s="35">
        <f t="shared" si="18"/>
        <v>1.875</v>
      </c>
      <c r="T45" s="36">
        <f t="shared" si="19"/>
        <v>5.9562500000000007</v>
      </c>
      <c r="U45" s="18"/>
      <c r="V45" s="18"/>
      <c r="W45" s="18"/>
    </row>
    <row r="46" spans="1:29" ht="18.75">
      <c r="A46" s="14">
        <v>1</v>
      </c>
      <c r="B46" s="13">
        <v>172</v>
      </c>
      <c r="C46" s="13">
        <v>724061220</v>
      </c>
      <c r="D46" s="222" t="s">
        <v>371</v>
      </c>
      <c r="E46" s="222" t="s">
        <v>330</v>
      </c>
      <c r="F46" s="16">
        <v>3</v>
      </c>
      <c r="G46" s="16">
        <v>1</v>
      </c>
      <c r="H46" s="374">
        <v>0</v>
      </c>
      <c r="I46" s="374">
        <v>0</v>
      </c>
      <c r="J46" s="374">
        <v>0</v>
      </c>
      <c r="K46" s="23" t="s">
        <v>175</v>
      </c>
      <c r="L46" s="18">
        <f t="shared" si="14"/>
        <v>4</v>
      </c>
      <c r="M46" s="16">
        <f t="shared" ref="M46:M77" si="20">G46*$Y$14</f>
        <v>1.2</v>
      </c>
      <c r="N46" s="16">
        <f t="shared" si="15"/>
        <v>0</v>
      </c>
      <c r="O46" s="16">
        <v>0</v>
      </c>
      <c r="P46" s="16">
        <f t="shared" si="16"/>
        <v>5.2</v>
      </c>
      <c r="Q46" s="33">
        <v>2.5000000000000018</v>
      </c>
      <c r="R46" s="34">
        <f t="shared" si="17"/>
        <v>7.700000000000002</v>
      </c>
      <c r="S46" s="35">
        <f t="shared" si="18"/>
        <v>1.875</v>
      </c>
      <c r="T46" s="36">
        <f t="shared" si="19"/>
        <v>5.825000000000002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4"/>
        <v>0</v>
      </c>
      <c r="M47" s="16">
        <f t="shared" si="20"/>
        <v>0</v>
      </c>
      <c r="N47" s="16">
        <f t="shared" si="15"/>
        <v>0</v>
      </c>
      <c r="O47" s="16">
        <v>0</v>
      </c>
      <c r="P47" s="16">
        <f t="shared" si="16"/>
        <v>0</v>
      </c>
      <c r="Q47" s="33">
        <v>3.45</v>
      </c>
      <c r="R47" s="34">
        <f t="shared" si="17"/>
        <v>3.45</v>
      </c>
      <c r="S47" s="35">
        <f t="shared" si="18"/>
        <v>0</v>
      </c>
      <c r="T47" s="36">
        <f t="shared" si="19"/>
        <v>3.45</v>
      </c>
      <c r="U47" s="18"/>
      <c r="V47" s="18"/>
      <c r="W47" s="4"/>
    </row>
    <row r="48" spans="1:29" ht="18.75">
      <c r="A48" s="14">
        <v>1</v>
      </c>
      <c r="B48" s="13">
        <v>212</v>
      </c>
      <c r="C48" s="13">
        <v>2133045883</v>
      </c>
      <c r="D48" s="222" t="s">
        <v>405</v>
      </c>
      <c r="E48" s="334"/>
      <c r="F48" s="16">
        <v>0</v>
      </c>
      <c r="G48" s="16">
        <v>0</v>
      </c>
      <c r="H48" s="374">
        <v>0</v>
      </c>
      <c r="I48" s="374">
        <v>0</v>
      </c>
      <c r="J48" s="374">
        <v>0</v>
      </c>
      <c r="K48" s="57" t="s">
        <v>187</v>
      </c>
      <c r="L48" s="18">
        <f t="shared" si="14"/>
        <v>0</v>
      </c>
      <c r="M48" s="16">
        <f t="shared" si="20"/>
        <v>0</v>
      </c>
      <c r="N48" s="16">
        <f t="shared" si="15"/>
        <v>0</v>
      </c>
      <c r="O48" s="16">
        <v>0</v>
      </c>
      <c r="P48" s="16">
        <f t="shared" si="16"/>
        <v>0</v>
      </c>
      <c r="Q48" s="33">
        <v>7.2249999999999979</v>
      </c>
      <c r="R48" s="34">
        <f t="shared" si="17"/>
        <v>7.2249999999999979</v>
      </c>
      <c r="S48" s="35">
        <f t="shared" si="18"/>
        <v>0</v>
      </c>
      <c r="T48" s="36">
        <f t="shared" si="19"/>
        <v>7.2249999999999979</v>
      </c>
    </row>
    <row r="49" spans="1:23" ht="18.75">
      <c r="A49" s="14">
        <v>1</v>
      </c>
      <c r="B49" s="13">
        <v>200</v>
      </c>
      <c r="C49" s="13">
        <v>967589156</v>
      </c>
      <c r="D49" s="222" t="s">
        <v>390</v>
      </c>
      <c r="E49" s="334"/>
      <c r="F49" s="16">
        <v>2</v>
      </c>
      <c r="G49" s="16">
        <v>1</v>
      </c>
      <c r="H49" s="374">
        <v>0</v>
      </c>
      <c r="I49" s="374">
        <v>1</v>
      </c>
      <c r="J49" s="374">
        <v>0</v>
      </c>
      <c r="K49" s="23" t="s">
        <v>175</v>
      </c>
      <c r="L49" s="18">
        <f t="shared" si="14"/>
        <v>2</v>
      </c>
      <c r="M49" s="16">
        <f t="shared" si="20"/>
        <v>1.2</v>
      </c>
      <c r="N49" s="16">
        <f t="shared" si="15"/>
        <v>0.4</v>
      </c>
      <c r="O49" s="16">
        <v>0</v>
      </c>
      <c r="P49" s="16">
        <f t="shared" si="16"/>
        <v>3.6</v>
      </c>
      <c r="Q49" s="33">
        <v>3.5750000000000028</v>
      </c>
      <c r="R49" s="34">
        <f t="shared" si="17"/>
        <v>7.1750000000000025</v>
      </c>
      <c r="S49" s="35">
        <f t="shared" si="18"/>
        <v>1.875</v>
      </c>
      <c r="T49" s="36">
        <f t="shared" si="19"/>
        <v>5.3000000000000025</v>
      </c>
    </row>
    <row r="50" spans="1:23" ht="18.75">
      <c r="A50" s="14">
        <v>1</v>
      </c>
      <c r="B50" s="13">
        <v>155</v>
      </c>
      <c r="C50" s="13">
        <v>1532576874</v>
      </c>
      <c r="D50" s="222" t="s">
        <v>368</v>
      </c>
      <c r="E50" s="222" t="s">
        <v>283</v>
      </c>
      <c r="F50" s="16">
        <v>3</v>
      </c>
      <c r="G50" s="16">
        <v>1</v>
      </c>
      <c r="H50" s="374">
        <v>0</v>
      </c>
      <c r="I50" s="374">
        <v>0</v>
      </c>
      <c r="J50" s="374">
        <v>0</v>
      </c>
      <c r="K50" s="23" t="s">
        <v>175</v>
      </c>
      <c r="L50" s="18">
        <f t="shared" si="14"/>
        <v>4</v>
      </c>
      <c r="M50" s="16">
        <f t="shared" si="20"/>
        <v>1.2</v>
      </c>
      <c r="N50" s="16">
        <f t="shared" si="15"/>
        <v>0</v>
      </c>
      <c r="O50" s="16">
        <v>0</v>
      </c>
      <c r="P50" s="16">
        <f t="shared" si="16"/>
        <v>5.2</v>
      </c>
      <c r="Q50" s="33">
        <v>1.8687500000000004</v>
      </c>
      <c r="R50" s="34">
        <f t="shared" si="17"/>
        <v>7.0687500000000005</v>
      </c>
      <c r="S50" s="35">
        <f t="shared" si="18"/>
        <v>1.875</v>
      </c>
      <c r="T50" s="36">
        <f t="shared" si="19"/>
        <v>5.1937500000000005</v>
      </c>
    </row>
    <row r="51" spans="1:23" ht="18.75">
      <c r="A51" s="14">
        <v>1</v>
      </c>
      <c r="B51" s="13">
        <v>183</v>
      </c>
      <c r="C51" s="13">
        <v>1250030371</v>
      </c>
      <c r="D51" s="222" t="s">
        <v>464</v>
      </c>
      <c r="E51" s="222" t="s">
        <v>411</v>
      </c>
      <c r="F51" s="16">
        <v>3</v>
      </c>
      <c r="G51" s="16">
        <v>1</v>
      </c>
      <c r="H51" s="374">
        <v>0</v>
      </c>
      <c r="I51" s="374">
        <v>0</v>
      </c>
      <c r="J51" s="374">
        <v>0</v>
      </c>
      <c r="K51" s="23" t="s">
        <v>175</v>
      </c>
      <c r="L51" s="18">
        <f t="shared" si="14"/>
        <v>4</v>
      </c>
      <c r="M51" s="16">
        <f t="shared" si="20"/>
        <v>1.2</v>
      </c>
      <c r="N51" s="16">
        <f t="shared" si="15"/>
        <v>0</v>
      </c>
      <c r="O51" s="16">
        <v>0</v>
      </c>
      <c r="P51" s="16">
        <f t="shared" si="16"/>
        <v>5.2</v>
      </c>
      <c r="Q51" s="33">
        <v>1.7875000000000032</v>
      </c>
      <c r="R51" s="34">
        <f t="shared" si="17"/>
        <v>6.9875000000000034</v>
      </c>
      <c r="S51" s="35">
        <f t="shared" si="18"/>
        <v>1.875</v>
      </c>
      <c r="T51" s="36">
        <f t="shared" si="19"/>
        <v>5.1125000000000034</v>
      </c>
    </row>
    <row r="52" spans="1:23" ht="18.75">
      <c r="A52" s="14">
        <v>1</v>
      </c>
      <c r="B52" s="13">
        <v>156</v>
      </c>
      <c r="C52" s="13">
        <v>1744610165</v>
      </c>
      <c r="D52" s="222" t="s">
        <v>369</v>
      </c>
      <c r="E52" s="222"/>
      <c r="F52" s="16">
        <v>3</v>
      </c>
      <c r="G52" s="16">
        <v>1</v>
      </c>
      <c r="H52" s="374">
        <v>0</v>
      </c>
      <c r="I52" s="374">
        <v>0</v>
      </c>
      <c r="J52" s="374">
        <v>0</v>
      </c>
      <c r="K52" s="23" t="s">
        <v>175</v>
      </c>
      <c r="L52" s="18">
        <f t="shared" si="14"/>
        <v>4</v>
      </c>
      <c r="M52" s="16">
        <f t="shared" si="20"/>
        <v>1.2</v>
      </c>
      <c r="N52" s="16">
        <f t="shared" si="15"/>
        <v>0</v>
      </c>
      <c r="O52" s="16">
        <v>0</v>
      </c>
      <c r="P52" s="16">
        <f t="shared" si="16"/>
        <v>5.2</v>
      </c>
      <c r="Q52" s="33">
        <v>1.5612661290322478</v>
      </c>
      <c r="R52" s="34">
        <f t="shared" si="17"/>
        <v>6.761266129032248</v>
      </c>
      <c r="S52" s="35">
        <f t="shared" si="18"/>
        <v>1.875</v>
      </c>
      <c r="T52" s="36">
        <f t="shared" si="19"/>
        <v>4.886266129032248</v>
      </c>
    </row>
    <row r="53" spans="1:23" ht="18.75">
      <c r="A53" s="14">
        <v>1</v>
      </c>
      <c r="B53" s="13">
        <v>196</v>
      </c>
      <c r="C53" s="13">
        <v>1065641844</v>
      </c>
      <c r="D53" s="222" t="s">
        <v>387</v>
      </c>
      <c r="E53" s="334"/>
      <c r="F53" s="16">
        <v>2</v>
      </c>
      <c r="G53" s="16">
        <v>1</v>
      </c>
      <c r="H53" s="374">
        <v>0</v>
      </c>
      <c r="I53" s="374">
        <v>0</v>
      </c>
      <c r="J53" s="374">
        <v>0</v>
      </c>
      <c r="K53" s="23" t="s">
        <v>175</v>
      </c>
      <c r="L53" s="18">
        <f t="shared" si="14"/>
        <v>2</v>
      </c>
      <c r="M53" s="16">
        <f t="shared" si="20"/>
        <v>1.2</v>
      </c>
      <c r="N53" s="16">
        <f t="shared" si="15"/>
        <v>0</v>
      </c>
      <c r="O53" s="16">
        <v>0</v>
      </c>
      <c r="P53" s="16">
        <f t="shared" si="16"/>
        <v>3.2</v>
      </c>
      <c r="Q53" s="33">
        <v>3.5375000000000014</v>
      </c>
      <c r="R53" s="34">
        <f t="shared" si="17"/>
        <v>6.7375000000000016</v>
      </c>
      <c r="S53" s="35">
        <f t="shared" si="18"/>
        <v>1.875</v>
      </c>
      <c r="T53" s="36">
        <f t="shared" si="19"/>
        <v>4.8625000000000016</v>
      </c>
    </row>
    <row r="54" spans="1:23" ht="18.75">
      <c r="A54" s="14">
        <v>1</v>
      </c>
      <c r="B54" s="13">
        <v>198</v>
      </c>
      <c r="C54" s="13">
        <v>723448640</v>
      </c>
      <c r="D54" s="222" t="s">
        <v>389</v>
      </c>
      <c r="E54" s="334"/>
      <c r="F54" s="16">
        <v>3</v>
      </c>
      <c r="G54" s="16">
        <v>1</v>
      </c>
      <c r="H54" s="374">
        <v>0</v>
      </c>
      <c r="I54" s="374">
        <v>0</v>
      </c>
      <c r="J54" s="374">
        <v>0</v>
      </c>
      <c r="K54" s="23" t="s">
        <v>175</v>
      </c>
      <c r="L54" s="18">
        <f t="shared" si="14"/>
        <v>4</v>
      </c>
      <c r="M54" s="16">
        <f t="shared" si="20"/>
        <v>1.2</v>
      </c>
      <c r="N54" s="16">
        <f t="shared" si="15"/>
        <v>0</v>
      </c>
      <c r="O54" s="16">
        <v>0</v>
      </c>
      <c r="P54" s="16">
        <f t="shared" si="16"/>
        <v>5.2</v>
      </c>
      <c r="Q54" s="33">
        <v>1.2937499999999948</v>
      </c>
      <c r="R54" s="34">
        <f t="shared" si="17"/>
        <v>6.493749999999995</v>
      </c>
      <c r="S54" s="35">
        <f t="shared" si="18"/>
        <v>1.875</v>
      </c>
      <c r="T54" s="36">
        <f t="shared" si="19"/>
        <v>4.618749999999995</v>
      </c>
    </row>
    <row r="55" spans="1:23" ht="20.25">
      <c r="A55" s="14">
        <v>1</v>
      </c>
      <c r="B55" s="13">
        <v>221</v>
      </c>
      <c r="C55" s="13">
        <v>790956883</v>
      </c>
      <c r="D55" s="222" t="s">
        <v>431</v>
      </c>
      <c r="E55" s="222" t="s">
        <v>428</v>
      </c>
      <c r="F55" s="16">
        <v>3</v>
      </c>
      <c r="G55" s="16">
        <v>1</v>
      </c>
      <c r="H55" s="374">
        <v>0</v>
      </c>
      <c r="I55" s="374">
        <v>0</v>
      </c>
      <c r="J55" s="374">
        <v>0</v>
      </c>
      <c r="K55" s="23" t="s">
        <v>175</v>
      </c>
      <c r="L55" s="18">
        <f t="shared" si="14"/>
        <v>4</v>
      </c>
      <c r="M55" s="16">
        <f t="shared" si="20"/>
        <v>1.2</v>
      </c>
      <c r="N55" s="16">
        <f t="shared" si="15"/>
        <v>0</v>
      </c>
      <c r="O55" s="16">
        <v>0</v>
      </c>
      <c r="P55" s="16">
        <f t="shared" si="16"/>
        <v>5.2</v>
      </c>
      <c r="Q55" s="33">
        <v>1.2437500000000021</v>
      </c>
      <c r="R55" s="34">
        <f t="shared" si="17"/>
        <v>6.4437500000000023</v>
      </c>
      <c r="S55" s="35">
        <f t="shared" si="18"/>
        <v>1.875</v>
      </c>
      <c r="T55" s="36">
        <f t="shared" si="19"/>
        <v>4.5687500000000023</v>
      </c>
    </row>
    <row r="56" spans="1:23" ht="18.75">
      <c r="A56" s="14">
        <v>1</v>
      </c>
      <c r="B56" s="13">
        <v>234</v>
      </c>
      <c r="C56" s="13">
        <v>1333428907</v>
      </c>
      <c r="D56" s="222" t="s">
        <v>455</v>
      </c>
      <c r="F56" s="16">
        <v>3</v>
      </c>
      <c r="G56" s="16">
        <v>1</v>
      </c>
      <c r="H56" s="374">
        <v>0</v>
      </c>
      <c r="I56" s="374">
        <v>0</v>
      </c>
      <c r="J56" s="374">
        <v>0</v>
      </c>
      <c r="K56" s="23" t="s">
        <v>175</v>
      </c>
      <c r="L56" s="18">
        <f t="shared" si="14"/>
        <v>4</v>
      </c>
      <c r="M56" s="16">
        <f t="shared" si="20"/>
        <v>1.2</v>
      </c>
      <c r="N56" s="16">
        <f t="shared" si="15"/>
        <v>0</v>
      </c>
      <c r="O56" s="16">
        <v>0</v>
      </c>
      <c r="P56" s="16">
        <f t="shared" si="16"/>
        <v>5.2</v>
      </c>
      <c r="Q56" s="33">
        <v>1.0062500000000023</v>
      </c>
      <c r="R56" s="34">
        <f t="shared" si="17"/>
        <v>6.2062500000000025</v>
      </c>
      <c r="S56" s="35">
        <f t="shared" si="18"/>
        <v>1.875</v>
      </c>
      <c r="T56" s="36">
        <f t="shared" si="19"/>
        <v>4.3312500000000025</v>
      </c>
    </row>
    <row r="57" spans="1:23" ht="18.75">
      <c r="A57" s="14"/>
      <c r="B57" s="14">
        <v>5</v>
      </c>
      <c r="C57" s="13">
        <v>1044399218</v>
      </c>
      <c r="D57" s="222" t="s">
        <v>352</v>
      </c>
      <c r="E57" s="222" t="s">
        <v>39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4"/>
        <v>0</v>
      </c>
      <c r="M57" s="16">
        <f t="shared" si="20"/>
        <v>0</v>
      </c>
      <c r="N57" s="16">
        <f t="shared" si="15"/>
        <v>0</v>
      </c>
      <c r="O57" s="16">
        <v>0</v>
      </c>
      <c r="P57" s="16">
        <f t="shared" si="16"/>
        <v>0</v>
      </c>
      <c r="Q57" s="33">
        <v>0.22499999999999343</v>
      </c>
      <c r="R57" s="34">
        <f t="shared" si="17"/>
        <v>0.22499999999999343</v>
      </c>
      <c r="S57" s="35">
        <f t="shared" si="18"/>
        <v>0</v>
      </c>
      <c r="T57" s="36">
        <f t="shared" si="19"/>
        <v>0.22499999999999343</v>
      </c>
      <c r="U57" s="64"/>
      <c r="V57" s="64"/>
      <c r="W57" s="64"/>
    </row>
    <row r="58" spans="1:23" ht="18.75">
      <c r="A58" s="14"/>
      <c r="B58" s="14">
        <v>43</v>
      </c>
      <c r="C58" s="13">
        <v>1853818182</v>
      </c>
      <c r="D58" s="223" t="s">
        <v>356</v>
      </c>
      <c r="E58" s="222" t="s">
        <v>89</v>
      </c>
      <c r="F58" s="16">
        <v>0</v>
      </c>
      <c r="G58" s="16">
        <v>0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14"/>
        <v>0</v>
      </c>
      <c r="M58" s="16">
        <f t="shared" si="20"/>
        <v>0</v>
      </c>
      <c r="N58" s="16">
        <f t="shared" si="15"/>
        <v>0</v>
      </c>
      <c r="O58" s="16">
        <v>0</v>
      </c>
      <c r="P58" s="16">
        <f t="shared" si="16"/>
        <v>0</v>
      </c>
      <c r="Q58" s="33">
        <v>0</v>
      </c>
      <c r="R58" s="34">
        <f t="shared" si="17"/>
        <v>0</v>
      </c>
      <c r="S58" s="35">
        <f t="shared" si="18"/>
        <v>0</v>
      </c>
      <c r="T58" s="36">
        <f t="shared" si="19"/>
        <v>0</v>
      </c>
      <c r="U58" s="64"/>
      <c r="V58" s="64"/>
    </row>
    <row r="59" spans="1:23" ht="18.75">
      <c r="A59" s="14">
        <v>1</v>
      </c>
      <c r="B59" s="13">
        <v>223</v>
      </c>
      <c r="C59" s="13">
        <v>784792167</v>
      </c>
      <c r="D59" s="222" t="s">
        <v>434</v>
      </c>
      <c r="E59" s="222"/>
      <c r="F59" s="16">
        <v>3</v>
      </c>
      <c r="G59" s="16">
        <v>1</v>
      </c>
      <c r="H59" s="374">
        <v>0</v>
      </c>
      <c r="I59" s="374">
        <v>0</v>
      </c>
      <c r="J59" s="374">
        <v>0</v>
      </c>
      <c r="K59" s="23" t="s">
        <v>175</v>
      </c>
      <c r="L59" s="18">
        <f t="shared" si="14"/>
        <v>4</v>
      </c>
      <c r="M59" s="16">
        <f t="shared" si="20"/>
        <v>1.2</v>
      </c>
      <c r="N59" s="16">
        <f t="shared" si="15"/>
        <v>0</v>
      </c>
      <c r="O59" s="16">
        <v>0</v>
      </c>
      <c r="P59" s="16">
        <f t="shared" si="16"/>
        <v>5.2</v>
      </c>
      <c r="Q59" s="33">
        <v>0.77500000000000036</v>
      </c>
      <c r="R59" s="34">
        <f t="shared" si="17"/>
        <v>5.9750000000000005</v>
      </c>
      <c r="S59" s="35">
        <f t="shared" si="18"/>
        <v>1.875</v>
      </c>
      <c r="T59" s="36">
        <f t="shared" si="19"/>
        <v>4.1000000000000005</v>
      </c>
    </row>
    <row r="60" spans="1:23" ht="18.75">
      <c r="A60" s="14">
        <v>1</v>
      </c>
      <c r="B60" s="13">
        <v>242</v>
      </c>
      <c r="C60" s="13">
        <v>1381736232</v>
      </c>
      <c r="D60" s="222" t="s">
        <v>468</v>
      </c>
      <c r="F60" s="16">
        <v>3</v>
      </c>
      <c r="G60" s="16">
        <v>1</v>
      </c>
      <c r="H60" s="374">
        <v>0</v>
      </c>
      <c r="I60" s="374">
        <v>0</v>
      </c>
      <c r="J60" s="374">
        <v>0</v>
      </c>
      <c r="K60" s="23" t="s">
        <v>175</v>
      </c>
      <c r="L60" s="18">
        <f t="shared" si="14"/>
        <v>4</v>
      </c>
      <c r="M60" s="16">
        <f t="shared" si="20"/>
        <v>1.2</v>
      </c>
      <c r="N60" s="16">
        <f t="shared" si="15"/>
        <v>0</v>
      </c>
      <c r="O60" s="16">
        <v>0</v>
      </c>
      <c r="P60" s="16">
        <f t="shared" si="16"/>
        <v>5.2</v>
      </c>
      <c r="Q60" s="33">
        <v>0.73124999999999896</v>
      </c>
      <c r="R60" s="34">
        <f t="shared" si="17"/>
        <v>5.9312499999999995</v>
      </c>
      <c r="S60" s="35">
        <f t="shared" si="18"/>
        <v>1.875</v>
      </c>
      <c r="T60" s="36">
        <f t="shared" si="19"/>
        <v>4.0562499999999995</v>
      </c>
    </row>
    <row r="61" spans="1:23" ht="18.75">
      <c r="A61" s="14">
        <v>1</v>
      </c>
      <c r="B61" s="13">
        <v>187</v>
      </c>
      <c r="C61" s="13">
        <v>1241038267</v>
      </c>
      <c r="D61" s="222" t="s">
        <v>378</v>
      </c>
      <c r="E61" s="334"/>
      <c r="F61" s="16">
        <v>2</v>
      </c>
      <c r="G61" s="16">
        <v>1</v>
      </c>
      <c r="H61" s="374">
        <v>0</v>
      </c>
      <c r="I61" s="374">
        <v>0</v>
      </c>
      <c r="J61" s="374">
        <v>0</v>
      </c>
      <c r="K61" s="23" t="s">
        <v>175</v>
      </c>
      <c r="L61" s="18">
        <f t="shared" si="14"/>
        <v>2</v>
      </c>
      <c r="M61" s="16">
        <f t="shared" si="20"/>
        <v>1.2</v>
      </c>
      <c r="N61" s="16">
        <f t="shared" si="15"/>
        <v>0</v>
      </c>
      <c r="O61" s="16">
        <v>0</v>
      </c>
      <c r="P61" s="16">
        <f t="shared" si="16"/>
        <v>3.2</v>
      </c>
      <c r="Q61" s="33">
        <v>2.7312499999999948</v>
      </c>
      <c r="R61" s="34">
        <f t="shared" si="17"/>
        <v>5.931249999999995</v>
      </c>
      <c r="S61" s="35">
        <f t="shared" si="18"/>
        <v>1.875</v>
      </c>
      <c r="T61" s="36">
        <f t="shared" si="19"/>
        <v>4.056249999999995</v>
      </c>
    </row>
    <row r="62" spans="1:23" ht="18.75">
      <c r="A62" s="14">
        <v>1</v>
      </c>
      <c r="B62" s="13">
        <v>182</v>
      </c>
      <c r="C62" s="13">
        <v>828260319</v>
      </c>
      <c r="D62" s="222" t="s">
        <v>470</v>
      </c>
      <c r="E62" s="222" t="s">
        <v>422</v>
      </c>
      <c r="F62" s="16">
        <v>2</v>
      </c>
      <c r="G62" s="16">
        <v>1</v>
      </c>
      <c r="H62" s="374">
        <v>0</v>
      </c>
      <c r="I62" s="374">
        <v>0</v>
      </c>
      <c r="J62" s="374">
        <v>1</v>
      </c>
      <c r="K62" s="23" t="s">
        <v>175</v>
      </c>
      <c r="L62" s="18">
        <f t="shared" si="14"/>
        <v>2</v>
      </c>
      <c r="M62" s="16">
        <f t="shared" si="20"/>
        <v>1.2</v>
      </c>
      <c r="N62" s="16">
        <f t="shared" si="15"/>
        <v>0.4</v>
      </c>
      <c r="O62" s="16">
        <v>0</v>
      </c>
      <c r="P62" s="16">
        <f t="shared" si="16"/>
        <v>3.6</v>
      </c>
      <c r="Q62" s="33">
        <v>2.181750000000001</v>
      </c>
      <c r="R62" s="34">
        <f t="shared" si="17"/>
        <v>5.7817500000000006</v>
      </c>
      <c r="S62" s="35">
        <f t="shared" si="18"/>
        <v>1.875</v>
      </c>
      <c r="T62" s="36">
        <f t="shared" si="19"/>
        <v>3.9067500000000006</v>
      </c>
    </row>
    <row r="63" spans="1:23" ht="18.75">
      <c r="A63" s="14">
        <v>1</v>
      </c>
      <c r="B63" s="14">
        <v>231</v>
      </c>
      <c r="C63" s="13">
        <v>1725915293</v>
      </c>
      <c r="D63" s="222" t="s">
        <v>450</v>
      </c>
      <c r="F63" s="16">
        <v>3</v>
      </c>
      <c r="G63" s="16">
        <v>1</v>
      </c>
      <c r="H63" s="374">
        <v>0</v>
      </c>
      <c r="I63" s="374">
        <v>0</v>
      </c>
      <c r="J63" s="374">
        <v>0</v>
      </c>
      <c r="K63" s="23" t="s">
        <v>175</v>
      </c>
      <c r="L63" s="18">
        <f t="shared" si="14"/>
        <v>4</v>
      </c>
      <c r="M63" s="16">
        <f t="shared" si="20"/>
        <v>1.2</v>
      </c>
      <c r="N63" s="16">
        <f t="shared" si="15"/>
        <v>0</v>
      </c>
      <c r="O63" s="16">
        <v>0</v>
      </c>
      <c r="P63" s="16">
        <f t="shared" si="16"/>
        <v>5.2</v>
      </c>
      <c r="Q63" s="33">
        <v>0.2250000000000032</v>
      </c>
      <c r="R63" s="34">
        <f t="shared" si="17"/>
        <v>5.4250000000000034</v>
      </c>
      <c r="S63" s="35">
        <f t="shared" si="18"/>
        <v>1.875</v>
      </c>
      <c r="T63" s="36">
        <f t="shared" si="19"/>
        <v>3.5500000000000034</v>
      </c>
    </row>
    <row r="64" spans="1:23" ht="18.75">
      <c r="A64" s="14"/>
      <c r="B64" s="13">
        <v>197</v>
      </c>
      <c r="C64" s="13">
        <v>2012003193</v>
      </c>
      <c r="D64" s="222" t="s">
        <v>388</v>
      </c>
      <c r="E64" s="334"/>
      <c r="F64" s="16">
        <v>0</v>
      </c>
      <c r="G64" s="16">
        <v>0</v>
      </c>
      <c r="H64" s="374">
        <v>0</v>
      </c>
      <c r="I64" s="374">
        <v>0</v>
      </c>
      <c r="J64" s="374">
        <v>0</v>
      </c>
      <c r="K64" s="57" t="s">
        <v>187</v>
      </c>
      <c r="L64" s="18">
        <f t="shared" si="14"/>
        <v>0</v>
      </c>
      <c r="M64" s="16">
        <f t="shared" si="20"/>
        <v>0</v>
      </c>
      <c r="N64" s="16">
        <f t="shared" si="15"/>
        <v>0</v>
      </c>
      <c r="O64" s="16">
        <v>0</v>
      </c>
      <c r="P64" s="16">
        <f t="shared" si="16"/>
        <v>0</v>
      </c>
      <c r="Q64" s="33">
        <v>3.5999999999999979</v>
      </c>
      <c r="R64" s="34">
        <f t="shared" si="17"/>
        <v>3.5999999999999979</v>
      </c>
      <c r="S64" s="35">
        <f t="shared" si="18"/>
        <v>0</v>
      </c>
      <c r="T64" s="36">
        <f t="shared" si="19"/>
        <v>3.5999999999999979</v>
      </c>
    </row>
    <row r="65" spans="1:23" ht="18.75">
      <c r="A65" s="14">
        <v>1</v>
      </c>
      <c r="B65" s="13">
        <v>236</v>
      </c>
      <c r="C65" s="13">
        <v>1968448898</v>
      </c>
      <c r="D65" s="222" t="s">
        <v>458</v>
      </c>
      <c r="F65" s="16">
        <v>3</v>
      </c>
      <c r="G65" s="16">
        <v>1</v>
      </c>
      <c r="H65" s="374">
        <v>0</v>
      </c>
      <c r="I65" s="374">
        <v>0</v>
      </c>
      <c r="J65" s="374">
        <v>0</v>
      </c>
      <c r="K65" s="23" t="s">
        <v>175</v>
      </c>
      <c r="L65" s="18">
        <f t="shared" si="14"/>
        <v>4</v>
      </c>
      <c r="M65" s="16">
        <f t="shared" si="20"/>
        <v>1.2</v>
      </c>
      <c r="N65" s="16">
        <f t="shared" si="15"/>
        <v>0</v>
      </c>
      <c r="O65" s="16">
        <v>0</v>
      </c>
      <c r="P65" s="16">
        <f t="shared" si="16"/>
        <v>5.2</v>
      </c>
      <c r="Q65" s="33">
        <v>0.10000000000000053</v>
      </c>
      <c r="R65" s="34">
        <f t="shared" si="17"/>
        <v>5.3000000000000007</v>
      </c>
      <c r="S65" s="35">
        <f t="shared" si="18"/>
        <v>1.875</v>
      </c>
      <c r="T65" s="36">
        <f t="shared" si="19"/>
        <v>3.4250000000000007</v>
      </c>
    </row>
    <row r="66" spans="1:23" ht="18.75">
      <c r="A66" s="14"/>
      <c r="B66" s="13">
        <v>130</v>
      </c>
      <c r="C66" s="13">
        <v>1957463045</v>
      </c>
      <c r="D66" s="222" t="s">
        <v>409</v>
      </c>
      <c r="E66" s="222" t="s">
        <v>238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4"/>
        <v>0</v>
      </c>
      <c r="M66" s="16">
        <f t="shared" si="20"/>
        <v>0</v>
      </c>
      <c r="N66" s="16">
        <f t="shared" si="15"/>
        <v>0</v>
      </c>
      <c r="O66" s="16">
        <v>0</v>
      </c>
      <c r="P66" s="16">
        <f t="shared" si="16"/>
        <v>0</v>
      </c>
      <c r="Q66" s="33">
        <v>5.8500000000000023</v>
      </c>
      <c r="R66" s="34">
        <f t="shared" si="17"/>
        <v>5.8500000000000023</v>
      </c>
      <c r="S66" s="35">
        <f t="shared" si="18"/>
        <v>0</v>
      </c>
      <c r="T66" s="36">
        <f t="shared" si="19"/>
        <v>5.8500000000000023</v>
      </c>
      <c r="U66" s="64"/>
      <c r="V66" s="64"/>
      <c r="W66" s="67"/>
    </row>
    <row r="67" spans="1:23" ht="18.75">
      <c r="A67" s="14"/>
      <c r="B67" s="14">
        <v>53</v>
      </c>
      <c r="C67" s="13">
        <v>500959924</v>
      </c>
      <c r="D67" s="222" t="s">
        <v>359</v>
      </c>
      <c r="E67" s="224" t="s">
        <v>99</v>
      </c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14"/>
        <v>0</v>
      </c>
      <c r="M67" s="16">
        <f t="shared" si="20"/>
        <v>0</v>
      </c>
      <c r="N67" s="16">
        <f t="shared" si="15"/>
        <v>0</v>
      </c>
      <c r="O67" s="16">
        <v>0</v>
      </c>
      <c r="P67" s="16">
        <f t="shared" si="16"/>
        <v>0</v>
      </c>
      <c r="Q67" s="33">
        <v>0</v>
      </c>
      <c r="R67" s="34">
        <f t="shared" si="17"/>
        <v>0</v>
      </c>
      <c r="S67" s="35">
        <f t="shared" si="18"/>
        <v>0</v>
      </c>
      <c r="T67" s="36">
        <f t="shared" si="19"/>
        <v>0</v>
      </c>
      <c r="U67" s="64"/>
      <c r="V67" s="64"/>
      <c r="W67" s="64"/>
    </row>
    <row r="68" spans="1:23" ht="18.75">
      <c r="A68" s="14">
        <v>1</v>
      </c>
      <c r="B68" s="14">
        <v>230</v>
      </c>
      <c r="C68" s="13">
        <v>1076026693</v>
      </c>
      <c r="D68" s="222" t="s">
        <v>449</v>
      </c>
      <c r="F68" s="16">
        <v>3</v>
      </c>
      <c r="G68" s="16">
        <v>1</v>
      </c>
      <c r="H68" s="374">
        <v>0</v>
      </c>
      <c r="I68" s="374">
        <v>0</v>
      </c>
      <c r="J68" s="374">
        <v>0</v>
      </c>
      <c r="K68" s="23" t="s">
        <v>175</v>
      </c>
      <c r="L68" s="18">
        <f t="shared" si="14"/>
        <v>4</v>
      </c>
      <c r="M68" s="16">
        <f t="shared" si="20"/>
        <v>1.2</v>
      </c>
      <c r="N68" s="16">
        <f t="shared" si="15"/>
        <v>0</v>
      </c>
      <c r="O68" s="16">
        <v>0</v>
      </c>
      <c r="P68" s="16">
        <f t="shared" si="16"/>
        <v>5.2</v>
      </c>
      <c r="Q68" s="33">
        <v>-0.17499999999999982</v>
      </c>
      <c r="R68" s="34">
        <f t="shared" si="17"/>
        <v>5.0250000000000004</v>
      </c>
      <c r="S68" s="35">
        <f t="shared" si="18"/>
        <v>1.875</v>
      </c>
      <c r="T68" s="36">
        <f t="shared" si="19"/>
        <v>3.1500000000000004</v>
      </c>
    </row>
    <row r="69" spans="1:23" ht="18.75">
      <c r="A69" s="14">
        <v>1</v>
      </c>
      <c r="B69" s="13">
        <v>209</v>
      </c>
      <c r="C69" s="13">
        <v>1525950050</v>
      </c>
      <c r="D69" s="222" t="s">
        <v>408</v>
      </c>
      <c r="E69" s="222" t="s">
        <v>402</v>
      </c>
      <c r="F69" s="16">
        <v>2</v>
      </c>
      <c r="G69" s="16">
        <v>1</v>
      </c>
      <c r="H69" s="374">
        <v>0</v>
      </c>
      <c r="I69" s="374">
        <v>0</v>
      </c>
      <c r="J69" s="374">
        <v>0</v>
      </c>
      <c r="K69" s="23" t="s">
        <v>175</v>
      </c>
      <c r="L69" s="18">
        <f t="shared" si="14"/>
        <v>2</v>
      </c>
      <c r="M69" s="16">
        <f t="shared" si="20"/>
        <v>1.2</v>
      </c>
      <c r="N69" s="16">
        <f t="shared" si="15"/>
        <v>0</v>
      </c>
      <c r="O69" s="16">
        <v>0</v>
      </c>
      <c r="P69" s="16">
        <f t="shared" si="16"/>
        <v>3.2</v>
      </c>
      <c r="Q69" s="33">
        <v>1.3749999999999991</v>
      </c>
      <c r="R69" s="34">
        <f t="shared" si="17"/>
        <v>4.5749999999999993</v>
      </c>
      <c r="S69" s="35">
        <f t="shared" si="18"/>
        <v>1.875</v>
      </c>
      <c r="T69" s="36">
        <f t="shared" si="19"/>
        <v>2.6999999999999993</v>
      </c>
    </row>
    <row r="70" spans="1:23" ht="20.25">
      <c r="A70" s="14">
        <v>1</v>
      </c>
      <c r="B70" s="13">
        <v>229</v>
      </c>
      <c r="C70" s="13">
        <v>1598972736</v>
      </c>
      <c r="D70" s="222" t="s">
        <v>448</v>
      </c>
      <c r="E70" s="222"/>
      <c r="F70" s="16">
        <v>0</v>
      </c>
      <c r="G70" s="16">
        <v>1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4"/>
        <v>0</v>
      </c>
      <c r="M70" s="16">
        <f t="shared" si="20"/>
        <v>1.2</v>
      </c>
      <c r="N70" s="16">
        <f t="shared" si="15"/>
        <v>0</v>
      </c>
      <c r="O70" s="16">
        <v>0</v>
      </c>
      <c r="P70" s="16">
        <f t="shared" si="16"/>
        <v>1.2</v>
      </c>
      <c r="Q70" s="33">
        <v>3.2345895522388011</v>
      </c>
      <c r="R70" s="34">
        <f t="shared" si="17"/>
        <v>4.4345895522388012</v>
      </c>
      <c r="S70" s="35">
        <f t="shared" si="18"/>
        <v>0</v>
      </c>
      <c r="T70" s="36">
        <f t="shared" si="19"/>
        <v>4.4345895522388012</v>
      </c>
    </row>
    <row r="71" spans="1:23" ht="18.75">
      <c r="A71" s="14"/>
      <c r="B71" s="13">
        <v>201</v>
      </c>
      <c r="C71" s="13">
        <v>251334814</v>
      </c>
      <c r="D71" s="222" t="s">
        <v>391</v>
      </c>
      <c r="E71" s="334"/>
      <c r="F71" s="16">
        <v>0</v>
      </c>
      <c r="G71" s="16">
        <v>0</v>
      </c>
      <c r="H71" s="374">
        <v>0</v>
      </c>
      <c r="I71" s="374">
        <v>0</v>
      </c>
      <c r="J71" s="374">
        <v>0</v>
      </c>
      <c r="K71" s="57" t="s">
        <v>187</v>
      </c>
      <c r="L71" s="18">
        <f t="shared" si="14"/>
        <v>0</v>
      </c>
      <c r="M71" s="16">
        <f t="shared" si="20"/>
        <v>0</v>
      </c>
      <c r="N71" s="16">
        <f t="shared" si="15"/>
        <v>0</v>
      </c>
      <c r="O71" s="16">
        <v>0</v>
      </c>
      <c r="P71" s="16">
        <f t="shared" si="16"/>
        <v>0</v>
      </c>
      <c r="Q71" s="33">
        <v>5.5</v>
      </c>
      <c r="R71" s="34">
        <f t="shared" si="17"/>
        <v>5.5</v>
      </c>
      <c r="S71" s="35">
        <f t="shared" si="18"/>
        <v>0</v>
      </c>
      <c r="T71" s="36">
        <f t="shared" si="19"/>
        <v>5.5</v>
      </c>
    </row>
    <row r="72" spans="1:23" ht="18.75">
      <c r="A72" s="14">
        <v>1</v>
      </c>
      <c r="B72" s="13">
        <v>225</v>
      </c>
      <c r="C72" s="13">
        <v>1963965829</v>
      </c>
      <c r="D72" s="222" t="s">
        <v>444</v>
      </c>
      <c r="E72" s="222"/>
      <c r="F72" s="16">
        <v>0</v>
      </c>
      <c r="G72" s="16">
        <v>0</v>
      </c>
      <c r="H72" s="374">
        <v>0</v>
      </c>
      <c r="I72" s="374">
        <v>0</v>
      </c>
      <c r="J72" s="374">
        <v>0</v>
      </c>
      <c r="K72" s="57" t="s">
        <v>187</v>
      </c>
      <c r="L72" s="18">
        <f t="shared" si="14"/>
        <v>0</v>
      </c>
      <c r="M72" s="16">
        <f t="shared" si="20"/>
        <v>0</v>
      </c>
      <c r="N72" s="16">
        <f t="shared" si="15"/>
        <v>0</v>
      </c>
      <c r="O72" s="16">
        <v>0</v>
      </c>
      <c r="P72" s="16">
        <f t="shared" si="16"/>
        <v>0</v>
      </c>
      <c r="Q72" s="33">
        <v>4.423236940298505</v>
      </c>
      <c r="R72" s="34">
        <f t="shared" si="17"/>
        <v>4.423236940298505</v>
      </c>
      <c r="S72" s="35">
        <f t="shared" si="18"/>
        <v>0</v>
      </c>
      <c r="T72" s="36">
        <f t="shared" si="19"/>
        <v>4.423236940298505</v>
      </c>
    </row>
    <row r="73" spans="1:23" ht="18.75">
      <c r="A73" s="14">
        <v>1</v>
      </c>
      <c r="B73" s="13">
        <v>240</v>
      </c>
      <c r="C73" s="13">
        <v>289805855</v>
      </c>
      <c r="D73" s="222" t="s">
        <v>466</v>
      </c>
      <c r="F73" s="16">
        <v>3</v>
      </c>
      <c r="G73" s="16">
        <v>1</v>
      </c>
      <c r="H73" s="374">
        <v>0</v>
      </c>
      <c r="I73" s="374">
        <v>0</v>
      </c>
      <c r="J73" s="374">
        <v>0</v>
      </c>
      <c r="K73" s="23" t="s">
        <v>175</v>
      </c>
      <c r="L73" s="18">
        <f t="shared" si="14"/>
        <v>4</v>
      </c>
      <c r="M73" s="16">
        <f t="shared" si="20"/>
        <v>1.2</v>
      </c>
      <c r="N73" s="16">
        <f t="shared" si="15"/>
        <v>0</v>
      </c>
      <c r="O73" s="16">
        <v>0</v>
      </c>
      <c r="P73" s="16">
        <f t="shared" si="16"/>
        <v>5.2</v>
      </c>
      <c r="Q73" s="33">
        <v>-1.26875</v>
      </c>
      <c r="R73" s="34">
        <f t="shared" si="17"/>
        <v>3.9312500000000004</v>
      </c>
      <c r="S73" s="35">
        <f t="shared" si="18"/>
        <v>1.875</v>
      </c>
      <c r="T73" s="36">
        <f t="shared" si="19"/>
        <v>2.0562500000000004</v>
      </c>
    </row>
    <row r="74" spans="1:23" ht="18.75">
      <c r="A74" s="14">
        <v>1</v>
      </c>
      <c r="B74" s="13">
        <v>202</v>
      </c>
      <c r="C74" s="13">
        <v>471245585</v>
      </c>
      <c r="D74" s="222" t="s">
        <v>392</v>
      </c>
      <c r="E74" s="334"/>
      <c r="F74" s="16">
        <v>2</v>
      </c>
      <c r="G74" s="16">
        <v>1</v>
      </c>
      <c r="H74" s="374">
        <v>0</v>
      </c>
      <c r="I74" s="374">
        <v>0</v>
      </c>
      <c r="J74" s="374">
        <v>0</v>
      </c>
      <c r="K74" s="23" t="s">
        <v>175</v>
      </c>
      <c r="L74" s="18">
        <f t="shared" ref="L74:L108" si="21">F74+IF(F74&gt;2,(F74-2)*1,0)</f>
        <v>2</v>
      </c>
      <c r="M74" s="16">
        <f t="shared" si="20"/>
        <v>1.2</v>
      </c>
      <c r="N74" s="16">
        <f t="shared" ref="N74:N108" si="22">SUM(H74:J74)*$Y$18</f>
        <v>0</v>
      </c>
      <c r="O74" s="16">
        <v>0</v>
      </c>
      <c r="P74" s="16">
        <f t="shared" ref="P74:P105" si="23">SUM(M74+L74+O74+N74)</f>
        <v>3.2</v>
      </c>
      <c r="Q74" s="33">
        <v>0.67499999999999805</v>
      </c>
      <c r="R74" s="34">
        <f t="shared" ref="R74:R105" si="24">P74+Q74</f>
        <v>3.8749999999999982</v>
      </c>
      <c r="S74" s="35">
        <f t="shared" ref="S74:S108" si="25">VLOOKUP(K74,$X$3:$Y$10,2,FALSE)</f>
        <v>1.875</v>
      </c>
      <c r="T74" s="36">
        <f t="shared" ref="T74:T105" si="26">R74-S74</f>
        <v>1.9999999999999982</v>
      </c>
    </row>
    <row r="75" spans="1:23" ht="20.25">
      <c r="A75" s="14">
        <v>1</v>
      </c>
      <c r="B75" s="13">
        <v>214</v>
      </c>
      <c r="C75" s="13">
        <v>2130976604</v>
      </c>
      <c r="D75" s="222" t="s">
        <v>410</v>
      </c>
      <c r="E75" s="2"/>
      <c r="F75" s="16">
        <v>0</v>
      </c>
      <c r="G75" s="16">
        <v>1</v>
      </c>
      <c r="H75" s="374">
        <v>0</v>
      </c>
      <c r="I75" s="374">
        <v>0</v>
      </c>
      <c r="J75" s="374">
        <v>0</v>
      </c>
      <c r="K75" s="57" t="s">
        <v>187</v>
      </c>
      <c r="L75" s="18">
        <f t="shared" si="21"/>
        <v>0</v>
      </c>
      <c r="M75" s="16">
        <f t="shared" si="20"/>
        <v>1.2</v>
      </c>
      <c r="N75" s="16">
        <f t="shared" si="22"/>
        <v>0</v>
      </c>
      <c r="O75" s="16">
        <v>0</v>
      </c>
      <c r="P75" s="16">
        <f t="shared" si="23"/>
        <v>1.2</v>
      </c>
      <c r="Q75" s="33">
        <v>2.0749999999999886</v>
      </c>
      <c r="R75" s="34">
        <f t="shared" si="24"/>
        <v>3.2749999999999888</v>
      </c>
      <c r="S75" s="35">
        <f t="shared" si="25"/>
        <v>0</v>
      </c>
      <c r="T75" s="36">
        <f t="shared" si="26"/>
        <v>3.2749999999999888</v>
      </c>
    </row>
    <row r="76" spans="1:23" ht="18.75">
      <c r="A76" s="14">
        <v>1</v>
      </c>
      <c r="B76" s="13">
        <v>239</v>
      </c>
      <c r="C76" s="13">
        <v>416459640</v>
      </c>
      <c r="D76" s="222" t="s">
        <v>465</v>
      </c>
      <c r="F76" s="16">
        <v>3</v>
      </c>
      <c r="G76" s="16">
        <v>1</v>
      </c>
      <c r="H76" s="374">
        <v>0</v>
      </c>
      <c r="I76" s="374">
        <v>0</v>
      </c>
      <c r="J76" s="374">
        <v>0</v>
      </c>
      <c r="K76" s="23" t="s">
        <v>175</v>
      </c>
      <c r="L76" s="18">
        <f t="shared" si="21"/>
        <v>4</v>
      </c>
      <c r="M76" s="16">
        <f t="shared" si="20"/>
        <v>1.2</v>
      </c>
      <c r="N76" s="16">
        <f t="shared" si="22"/>
        <v>0</v>
      </c>
      <c r="O76" s="16">
        <v>0</v>
      </c>
      <c r="P76" s="16">
        <f t="shared" si="23"/>
        <v>5.2</v>
      </c>
      <c r="Q76" s="33">
        <v>-2.2687499999999998</v>
      </c>
      <c r="R76" s="34">
        <f t="shared" si="24"/>
        <v>2.9312500000000004</v>
      </c>
      <c r="S76" s="35">
        <f t="shared" si="25"/>
        <v>1.875</v>
      </c>
      <c r="T76" s="36">
        <f t="shared" si="26"/>
        <v>1.0562500000000004</v>
      </c>
    </row>
    <row r="77" spans="1:23" ht="18.75">
      <c r="A77" s="14">
        <v>1</v>
      </c>
      <c r="B77" s="13">
        <v>205</v>
      </c>
      <c r="C77" s="13">
        <v>141303545</v>
      </c>
      <c r="D77" s="222" t="s">
        <v>395</v>
      </c>
      <c r="E77" s="334"/>
      <c r="F77" s="16">
        <v>0</v>
      </c>
      <c r="G77" s="16">
        <v>0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21"/>
        <v>0</v>
      </c>
      <c r="M77" s="16">
        <f t="shared" si="20"/>
        <v>0</v>
      </c>
      <c r="N77" s="16">
        <f t="shared" si="22"/>
        <v>0</v>
      </c>
      <c r="O77" s="16">
        <v>0</v>
      </c>
      <c r="P77" s="16">
        <f t="shared" si="23"/>
        <v>0</v>
      </c>
      <c r="Q77" s="33">
        <v>2.9312499999999959</v>
      </c>
      <c r="R77" s="34">
        <f t="shared" si="24"/>
        <v>2.9312499999999959</v>
      </c>
      <c r="S77" s="35">
        <f t="shared" si="25"/>
        <v>0</v>
      </c>
      <c r="T77" s="36">
        <f t="shared" si="26"/>
        <v>2.9312499999999959</v>
      </c>
    </row>
    <row r="78" spans="1:23" ht="18.75">
      <c r="A78" s="14">
        <v>1</v>
      </c>
      <c r="B78" s="13">
        <v>238</v>
      </c>
      <c r="C78" s="13">
        <v>108179057</v>
      </c>
      <c r="D78" s="222" t="s">
        <v>463</v>
      </c>
      <c r="F78" s="16">
        <v>1</v>
      </c>
      <c r="G78" s="16">
        <v>1</v>
      </c>
      <c r="H78" s="374">
        <v>0</v>
      </c>
      <c r="I78" s="374">
        <v>0</v>
      </c>
      <c r="J78" s="374">
        <v>0</v>
      </c>
      <c r="K78" s="23" t="s">
        <v>175</v>
      </c>
      <c r="L78" s="18">
        <f t="shared" si="21"/>
        <v>1</v>
      </c>
      <c r="M78" s="16">
        <f t="shared" ref="M78:M108" si="27">G78*$Y$14</f>
        <v>1.2</v>
      </c>
      <c r="N78" s="16">
        <f t="shared" si="22"/>
        <v>0</v>
      </c>
      <c r="O78" s="16">
        <v>0</v>
      </c>
      <c r="P78" s="16">
        <f t="shared" si="23"/>
        <v>2.2000000000000002</v>
      </c>
      <c r="Q78" s="33">
        <v>0.33749999999999947</v>
      </c>
      <c r="R78" s="34">
        <f t="shared" si="24"/>
        <v>2.5374999999999996</v>
      </c>
      <c r="S78" s="35">
        <f t="shared" si="25"/>
        <v>1.875</v>
      </c>
      <c r="T78" s="36">
        <f t="shared" si="26"/>
        <v>0.66249999999999964</v>
      </c>
    </row>
    <row r="79" spans="1:23" ht="18.75">
      <c r="A79" s="14">
        <v>1</v>
      </c>
      <c r="B79" s="13">
        <v>190</v>
      </c>
      <c r="C79" s="13">
        <v>684634207</v>
      </c>
      <c r="D79" s="222" t="s">
        <v>381</v>
      </c>
      <c r="E79" s="222"/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1"/>
        <v>0</v>
      </c>
      <c r="M79" s="16">
        <f t="shared" si="27"/>
        <v>0</v>
      </c>
      <c r="N79" s="16">
        <f t="shared" si="22"/>
        <v>0</v>
      </c>
      <c r="O79" s="16">
        <v>0</v>
      </c>
      <c r="P79" s="16">
        <f t="shared" si="23"/>
        <v>0</v>
      </c>
      <c r="Q79" s="33">
        <v>2.1987500000000004</v>
      </c>
      <c r="R79" s="34">
        <f t="shared" si="24"/>
        <v>2.1987500000000004</v>
      </c>
      <c r="S79" s="35">
        <f t="shared" si="25"/>
        <v>0</v>
      </c>
      <c r="T79" s="36">
        <f t="shared" si="26"/>
        <v>2.1987500000000004</v>
      </c>
    </row>
    <row r="80" spans="1:23" ht="18.75">
      <c r="A80" s="14"/>
      <c r="B80" s="14">
        <v>103</v>
      </c>
      <c r="C80" s="13">
        <v>1540443440</v>
      </c>
      <c r="D80" s="223" t="s">
        <v>326</v>
      </c>
      <c r="E80" s="222" t="s">
        <v>193</v>
      </c>
      <c r="F80" s="16">
        <v>0</v>
      </c>
      <c r="G80" s="16">
        <v>0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21"/>
        <v>0</v>
      </c>
      <c r="M80" s="16">
        <f t="shared" si="27"/>
        <v>0</v>
      </c>
      <c r="N80" s="16">
        <f t="shared" si="22"/>
        <v>0</v>
      </c>
      <c r="O80" s="16">
        <v>0</v>
      </c>
      <c r="P80" s="16">
        <f t="shared" si="23"/>
        <v>0</v>
      </c>
      <c r="Q80" s="33">
        <v>-3.1250000000000036</v>
      </c>
      <c r="R80" s="34">
        <f t="shared" si="24"/>
        <v>-3.1250000000000036</v>
      </c>
      <c r="S80" s="35">
        <f t="shared" si="25"/>
        <v>0</v>
      </c>
      <c r="T80" s="36">
        <f t="shared" si="26"/>
        <v>-3.1250000000000036</v>
      </c>
      <c r="U80" s="64"/>
      <c r="V80" s="64"/>
      <c r="W80" s="64"/>
    </row>
    <row r="81" spans="1:23" ht="20.25">
      <c r="A81" s="14">
        <v>1</v>
      </c>
      <c r="B81" s="13">
        <v>220</v>
      </c>
      <c r="C81" s="13">
        <v>353335311</v>
      </c>
      <c r="D81" s="222" t="s">
        <v>427</v>
      </c>
      <c r="E81" s="224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21"/>
        <v>0</v>
      </c>
      <c r="M81" s="16">
        <f t="shared" si="27"/>
        <v>0</v>
      </c>
      <c r="N81" s="16">
        <f t="shared" si="22"/>
        <v>0</v>
      </c>
      <c r="O81" s="16">
        <v>0</v>
      </c>
      <c r="P81" s="16">
        <f t="shared" si="23"/>
        <v>0</v>
      </c>
      <c r="Q81" s="33">
        <v>2.0310546874999984</v>
      </c>
      <c r="R81" s="34">
        <f t="shared" si="24"/>
        <v>2.0310546874999984</v>
      </c>
      <c r="S81" s="35">
        <f t="shared" si="25"/>
        <v>0</v>
      </c>
      <c r="T81" s="36">
        <f t="shared" si="26"/>
        <v>2.0310546874999984</v>
      </c>
    </row>
    <row r="82" spans="1:23" ht="18.75">
      <c r="A82" s="14">
        <v>1</v>
      </c>
      <c r="B82" s="13">
        <v>192</v>
      </c>
      <c r="C82" s="13">
        <v>1725281178</v>
      </c>
      <c r="D82" s="222" t="s">
        <v>383</v>
      </c>
      <c r="E82" s="334"/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1"/>
        <v>0</v>
      </c>
      <c r="M82" s="16">
        <f t="shared" si="27"/>
        <v>0</v>
      </c>
      <c r="N82" s="16">
        <f t="shared" si="22"/>
        <v>0</v>
      </c>
      <c r="O82" s="16">
        <v>0</v>
      </c>
      <c r="P82" s="16">
        <f t="shared" si="23"/>
        <v>0</v>
      </c>
      <c r="Q82" s="33">
        <v>1.9437499999999956</v>
      </c>
      <c r="R82" s="34">
        <f t="shared" si="24"/>
        <v>1.9437499999999956</v>
      </c>
      <c r="S82" s="35">
        <f t="shared" si="25"/>
        <v>0</v>
      </c>
      <c r="T82" s="36">
        <f t="shared" si="26"/>
        <v>1.9437499999999956</v>
      </c>
    </row>
    <row r="83" spans="1:23" ht="18.75">
      <c r="A83" s="14">
        <v>1</v>
      </c>
      <c r="B83" s="13">
        <v>241</v>
      </c>
      <c r="C83" s="13">
        <v>1136259669</v>
      </c>
      <c r="D83" s="222" t="s">
        <v>467</v>
      </c>
      <c r="F83" s="16">
        <v>1</v>
      </c>
      <c r="G83" s="16">
        <v>1</v>
      </c>
      <c r="H83" s="374">
        <v>0</v>
      </c>
      <c r="I83" s="374">
        <v>0</v>
      </c>
      <c r="J83" s="374">
        <v>0</v>
      </c>
      <c r="K83" s="23" t="s">
        <v>175</v>
      </c>
      <c r="L83" s="18">
        <f t="shared" si="21"/>
        <v>1</v>
      </c>
      <c r="M83" s="16">
        <f t="shared" si="27"/>
        <v>1.2</v>
      </c>
      <c r="N83" s="16">
        <f t="shared" si="22"/>
        <v>0</v>
      </c>
      <c r="O83" s="16">
        <v>0</v>
      </c>
      <c r="P83" s="16">
        <f t="shared" si="23"/>
        <v>2.2000000000000002</v>
      </c>
      <c r="Q83" s="33">
        <v>-0.26875000000000099</v>
      </c>
      <c r="R83" s="34">
        <f t="shared" si="24"/>
        <v>1.9312499999999992</v>
      </c>
      <c r="S83" s="35">
        <f t="shared" si="25"/>
        <v>1.875</v>
      </c>
      <c r="T83" s="36">
        <f t="shared" si="26"/>
        <v>5.6249999999999245E-2</v>
      </c>
    </row>
    <row r="84" spans="1:23" ht="18.75">
      <c r="A84" s="14"/>
      <c r="B84" s="13">
        <v>148</v>
      </c>
      <c r="C84" s="13">
        <v>1579518877</v>
      </c>
      <c r="D84" s="222" t="s">
        <v>274</v>
      </c>
      <c r="E84" s="224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1"/>
        <v>0</v>
      </c>
      <c r="M84" s="16">
        <f t="shared" si="27"/>
        <v>0</v>
      </c>
      <c r="N84" s="16">
        <f t="shared" si="22"/>
        <v>0</v>
      </c>
      <c r="O84" s="16">
        <v>0</v>
      </c>
      <c r="P84" s="16">
        <f t="shared" si="23"/>
        <v>0</v>
      </c>
      <c r="Q84" s="33">
        <v>6.4499999999999993</v>
      </c>
      <c r="R84" s="34">
        <f t="shared" si="24"/>
        <v>6.4499999999999993</v>
      </c>
      <c r="S84" s="35">
        <f t="shared" si="25"/>
        <v>0</v>
      </c>
      <c r="T84" s="36">
        <f t="shared" si="26"/>
        <v>6.4499999999999993</v>
      </c>
    </row>
    <row r="85" spans="1:23" ht="18.75">
      <c r="A85" s="14">
        <v>1</v>
      </c>
      <c r="B85" s="13">
        <v>232</v>
      </c>
      <c r="C85" s="13">
        <v>1088909927</v>
      </c>
      <c r="D85" s="222" t="s">
        <v>451</v>
      </c>
      <c r="F85" s="16">
        <v>2</v>
      </c>
      <c r="G85" s="16">
        <v>1</v>
      </c>
      <c r="H85" s="374">
        <v>0</v>
      </c>
      <c r="I85" s="374">
        <v>0</v>
      </c>
      <c r="J85" s="374">
        <v>0</v>
      </c>
      <c r="K85" s="23" t="s">
        <v>175</v>
      </c>
      <c r="L85" s="18">
        <f t="shared" si="21"/>
        <v>2</v>
      </c>
      <c r="M85" s="16">
        <f t="shared" si="27"/>
        <v>1.2</v>
      </c>
      <c r="N85" s="16">
        <f t="shared" si="22"/>
        <v>0</v>
      </c>
      <c r="O85" s="16">
        <v>0</v>
      </c>
      <c r="P85" s="16">
        <f t="shared" si="23"/>
        <v>3.2</v>
      </c>
      <c r="Q85" s="33">
        <v>-1.4812499999999993</v>
      </c>
      <c r="R85" s="34">
        <f t="shared" si="24"/>
        <v>1.7187500000000009</v>
      </c>
      <c r="S85" s="35">
        <f t="shared" si="25"/>
        <v>1.875</v>
      </c>
      <c r="T85" s="36">
        <f t="shared" si="26"/>
        <v>-0.15624999999999911</v>
      </c>
    </row>
    <row r="86" spans="1:23" ht="18.75">
      <c r="A86" s="14"/>
      <c r="B86" s="13">
        <v>164</v>
      </c>
      <c r="C86" s="13">
        <v>1005320430</v>
      </c>
      <c r="D86" s="222" t="s">
        <v>294</v>
      </c>
      <c r="E86" s="335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1"/>
        <v>0</v>
      </c>
      <c r="M86" s="16">
        <f t="shared" si="27"/>
        <v>0</v>
      </c>
      <c r="N86" s="16">
        <f t="shared" si="22"/>
        <v>0</v>
      </c>
      <c r="O86" s="16">
        <v>0</v>
      </c>
      <c r="P86" s="16">
        <f t="shared" si="23"/>
        <v>0</v>
      </c>
      <c r="Q86" s="33">
        <v>0</v>
      </c>
      <c r="R86" s="34">
        <f t="shared" si="24"/>
        <v>0</v>
      </c>
      <c r="S86" s="35">
        <f t="shared" si="25"/>
        <v>0</v>
      </c>
      <c r="T86" s="36">
        <f t="shared" si="26"/>
        <v>0</v>
      </c>
    </row>
    <row r="87" spans="1:23" ht="18.75">
      <c r="A87" s="14">
        <v>1</v>
      </c>
      <c r="B87" s="13">
        <v>207</v>
      </c>
      <c r="C87" s="13">
        <v>721273803</v>
      </c>
      <c r="D87" s="226" t="s">
        <v>399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1"/>
        <v>0</v>
      </c>
      <c r="M87" s="16">
        <f t="shared" si="27"/>
        <v>0</v>
      </c>
      <c r="N87" s="16">
        <f t="shared" si="22"/>
        <v>0</v>
      </c>
      <c r="O87" s="16">
        <v>0</v>
      </c>
      <c r="P87" s="16">
        <f t="shared" si="23"/>
        <v>0</v>
      </c>
      <c r="Q87" s="33">
        <v>1.425</v>
      </c>
      <c r="R87" s="34">
        <f t="shared" si="24"/>
        <v>1.425</v>
      </c>
      <c r="S87" s="35">
        <f t="shared" si="25"/>
        <v>0</v>
      </c>
      <c r="T87" s="36">
        <f t="shared" si="26"/>
        <v>1.425</v>
      </c>
    </row>
    <row r="88" spans="1:23" ht="20.25">
      <c r="A88" s="14">
        <v>1</v>
      </c>
      <c r="B88" s="13">
        <v>213</v>
      </c>
      <c r="C88" s="13">
        <v>311361673</v>
      </c>
      <c r="D88" s="222" t="s">
        <v>349</v>
      </c>
      <c r="E88" s="2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1"/>
        <v>0</v>
      </c>
      <c r="M88" s="16">
        <f t="shared" si="27"/>
        <v>0</v>
      </c>
      <c r="N88" s="16">
        <f t="shared" si="22"/>
        <v>0</v>
      </c>
      <c r="O88" s="16">
        <v>0</v>
      </c>
      <c r="P88" s="16">
        <f t="shared" si="23"/>
        <v>0</v>
      </c>
      <c r="Q88" s="33">
        <v>1.2687499999999945</v>
      </c>
      <c r="R88" s="34">
        <f t="shared" si="24"/>
        <v>1.2687499999999945</v>
      </c>
      <c r="S88" s="35">
        <f t="shared" si="25"/>
        <v>0</v>
      </c>
      <c r="T88" s="36">
        <f t="shared" si="26"/>
        <v>1.2687499999999945</v>
      </c>
    </row>
    <row r="89" spans="1:23" ht="18.75">
      <c r="A89" s="14"/>
      <c r="B89" s="14">
        <v>122</v>
      </c>
      <c r="C89" s="13">
        <v>1940099728</v>
      </c>
      <c r="D89" s="223" t="s">
        <v>228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1"/>
        <v>0</v>
      </c>
      <c r="M89" s="16">
        <f t="shared" si="27"/>
        <v>0</v>
      </c>
      <c r="N89" s="16">
        <f t="shared" si="22"/>
        <v>0</v>
      </c>
      <c r="O89" s="16">
        <v>0</v>
      </c>
      <c r="P89" s="16">
        <f t="shared" si="23"/>
        <v>0</v>
      </c>
      <c r="Q89" s="33">
        <v>0.4</v>
      </c>
      <c r="R89" s="34">
        <f t="shared" si="24"/>
        <v>0.4</v>
      </c>
      <c r="S89" s="35">
        <f t="shared" si="25"/>
        <v>0</v>
      </c>
      <c r="T89" s="36">
        <f t="shared" si="26"/>
        <v>0.4</v>
      </c>
      <c r="U89" s="64"/>
      <c r="V89" s="64"/>
      <c r="W89" s="67"/>
    </row>
    <row r="90" spans="1:23" ht="18.75">
      <c r="A90" s="14">
        <v>1</v>
      </c>
      <c r="B90" s="13">
        <v>222</v>
      </c>
      <c r="C90" s="13">
        <v>1945277617</v>
      </c>
      <c r="D90" s="222" t="s">
        <v>432</v>
      </c>
      <c r="E90" s="222"/>
      <c r="F90" s="16">
        <v>2</v>
      </c>
      <c r="G90" s="16">
        <v>1</v>
      </c>
      <c r="H90" s="374">
        <v>0</v>
      </c>
      <c r="I90" s="374">
        <v>0</v>
      </c>
      <c r="J90" s="374">
        <v>0</v>
      </c>
      <c r="K90" s="23" t="s">
        <v>175</v>
      </c>
      <c r="L90" s="18">
        <f t="shared" si="21"/>
        <v>2</v>
      </c>
      <c r="M90" s="16">
        <f t="shared" si="27"/>
        <v>1.2</v>
      </c>
      <c r="N90" s="16">
        <f t="shared" si="22"/>
        <v>0</v>
      </c>
      <c r="O90" s="16">
        <v>0</v>
      </c>
      <c r="P90" s="16">
        <f t="shared" si="23"/>
        <v>3.2</v>
      </c>
      <c r="Q90" s="33">
        <v>-2.6122723502304241</v>
      </c>
      <c r="R90" s="34">
        <f t="shared" si="24"/>
        <v>0.58772764976957603</v>
      </c>
      <c r="S90" s="35">
        <f t="shared" si="25"/>
        <v>1.875</v>
      </c>
      <c r="T90" s="36">
        <f t="shared" si="26"/>
        <v>-1.287272350230424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1"/>
        <v>0</v>
      </c>
      <c r="M91" s="16">
        <f t="shared" si="27"/>
        <v>0</v>
      </c>
      <c r="N91" s="16">
        <f t="shared" si="22"/>
        <v>0</v>
      </c>
      <c r="O91" s="16">
        <v>0</v>
      </c>
      <c r="P91" s="16">
        <f t="shared" si="23"/>
        <v>0</v>
      </c>
      <c r="Q91" s="33">
        <v>6.8</v>
      </c>
      <c r="R91" s="34">
        <f t="shared" si="24"/>
        <v>6.8</v>
      </c>
      <c r="S91" s="35">
        <f t="shared" si="25"/>
        <v>0</v>
      </c>
      <c r="T91" s="36">
        <f t="shared" si="26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1"/>
        <v>0</v>
      </c>
      <c r="M92" s="16">
        <f t="shared" si="27"/>
        <v>0</v>
      </c>
      <c r="N92" s="16">
        <f t="shared" si="22"/>
        <v>0</v>
      </c>
      <c r="O92" s="16">
        <v>0</v>
      </c>
      <c r="P92" s="16">
        <f t="shared" si="23"/>
        <v>0</v>
      </c>
      <c r="Q92" s="33">
        <v>-18.712500000000006</v>
      </c>
      <c r="R92" s="34">
        <f t="shared" si="24"/>
        <v>-18.712500000000006</v>
      </c>
      <c r="S92" s="35">
        <f t="shared" si="25"/>
        <v>0</v>
      </c>
      <c r="T92" s="36">
        <f t="shared" si="26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1"/>
        <v>0</v>
      </c>
      <c r="M93" s="16">
        <f t="shared" si="27"/>
        <v>0</v>
      </c>
      <c r="N93" s="16">
        <f t="shared" si="22"/>
        <v>0</v>
      </c>
      <c r="O93" s="16">
        <v>0</v>
      </c>
      <c r="P93" s="16">
        <f t="shared" si="23"/>
        <v>0</v>
      </c>
      <c r="Q93" s="33">
        <v>0</v>
      </c>
      <c r="R93" s="34">
        <f t="shared" si="24"/>
        <v>0</v>
      </c>
      <c r="S93" s="35">
        <f t="shared" si="25"/>
        <v>0</v>
      </c>
      <c r="T93" s="36">
        <f t="shared" si="26"/>
        <v>0</v>
      </c>
    </row>
    <row r="94" spans="1:23" ht="18.75">
      <c r="A94" s="14">
        <v>1</v>
      </c>
      <c r="B94" s="14">
        <v>1</v>
      </c>
      <c r="C94" s="13">
        <v>1782151946</v>
      </c>
      <c r="D94" s="222" t="s">
        <v>351</v>
      </c>
      <c r="E94" s="222" t="s">
        <v>26</v>
      </c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21"/>
        <v>0</v>
      </c>
      <c r="M94" s="16">
        <f t="shared" si="27"/>
        <v>0</v>
      </c>
      <c r="N94" s="16">
        <f t="shared" si="22"/>
        <v>0</v>
      </c>
      <c r="O94" s="16">
        <v>0</v>
      </c>
      <c r="P94" s="16">
        <f t="shared" si="23"/>
        <v>0</v>
      </c>
      <c r="Q94" s="33">
        <v>0.125</v>
      </c>
      <c r="R94" s="34">
        <f t="shared" si="24"/>
        <v>0.125</v>
      </c>
      <c r="S94" s="35">
        <f t="shared" si="25"/>
        <v>0</v>
      </c>
      <c r="T94" s="36">
        <f t="shared" si="26"/>
        <v>0.125</v>
      </c>
      <c r="U94" s="64"/>
      <c r="V94" s="64"/>
      <c r="W94" s="64"/>
    </row>
    <row r="95" spans="1:23" ht="18.75">
      <c r="A95" s="14">
        <v>1</v>
      </c>
      <c r="B95" s="13">
        <v>218</v>
      </c>
      <c r="C95" s="13">
        <v>1804880865</v>
      </c>
      <c r="D95" s="222" t="s">
        <v>425</v>
      </c>
      <c r="E95" s="334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1"/>
        <v>0</v>
      </c>
      <c r="M95" s="16">
        <f t="shared" si="27"/>
        <v>0</v>
      </c>
      <c r="N95" s="16">
        <f t="shared" si="22"/>
        <v>0</v>
      </c>
      <c r="O95" s="16">
        <v>0</v>
      </c>
      <c r="P95" s="16">
        <f t="shared" si="23"/>
        <v>0</v>
      </c>
      <c r="Q95" s="33">
        <v>0.11749999999999983</v>
      </c>
      <c r="R95" s="34">
        <f t="shared" si="24"/>
        <v>0.11749999999999983</v>
      </c>
      <c r="S95" s="35">
        <f t="shared" si="25"/>
        <v>0</v>
      </c>
      <c r="T95" s="36">
        <f t="shared" si="26"/>
        <v>0.11749999999999983</v>
      </c>
    </row>
    <row r="96" spans="1:23" ht="18.75">
      <c r="A96" s="14">
        <v>1</v>
      </c>
      <c r="B96" s="13">
        <v>216</v>
      </c>
      <c r="C96" s="13">
        <v>395700385</v>
      </c>
      <c r="D96" s="222" t="s">
        <v>419</v>
      </c>
      <c r="E96" s="2"/>
      <c r="F96" s="16">
        <v>0</v>
      </c>
      <c r="G96" s="16">
        <v>1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21"/>
        <v>0</v>
      </c>
      <c r="M96" s="16">
        <f t="shared" si="27"/>
        <v>1.2</v>
      </c>
      <c r="N96" s="16">
        <f t="shared" si="22"/>
        <v>0</v>
      </c>
      <c r="O96" s="16">
        <v>0</v>
      </c>
      <c r="P96" s="16">
        <f t="shared" si="23"/>
        <v>1.2</v>
      </c>
      <c r="Q96" s="33">
        <v>-1.2810483870967779</v>
      </c>
      <c r="R96" s="34">
        <f t="shared" si="24"/>
        <v>-8.1048387096777974E-2</v>
      </c>
      <c r="S96" s="35">
        <f t="shared" si="25"/>
        <v>0</v>
      </c>
      <c r="T96" s="36">
        <f t="shared" si="26"/>
        <v>-8.1048387096777974E-2</v>
      </c>
    </row>
    <row r="97" spans="1:23" ht="18.75">
      <c r="A97" s="14">
        <v>1</v>
      </c>
      <c r="B97" s="13">
        <v>217</v>
      </c>
      <c r="C97" s="13">
        <v>331155825</v>
      </c>
      <c r="D97" s="295" t="s">
        <v>420</v>
      </c>
      <c r="E97" s="2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1"/>
        <v>0</v>
      </c>
      <c r="M97" s="16">
        <f t="shared" si="27"/>
        <v>0</v>
      </c>
      <c r="N97" s="16">
        <f t="shared" si="22"/>
        <v>0</v>
      </c>
      <c r="O97" s="16">
        <v>0</v>
      </c>
      <c r="P97" s="16">
        <f t="shared" si="23"/>
        <v>0</v>
      </c>
      <c r="Q97" s="33">
        <v>-1.3124999999999984</v>
      </c>
      <c r="R97" s="34">
        <f t="shared" si="24"/>
        <v>-1.3124999999999984</v>
      </c>
      <c r="S97" s="35">
        <f t="shared" si="25"/>
        <v>0</v>
      </c>
      <c r="T97" s="36">
        <f t="shared" si="26"/>
        <v>-1.3124999999999984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1"/>
        <v>0</v>
      </c>
      <c r="M98" s="16">
        <f t="shared" si="27"/>
        <v>0</v>
      </c>
      <c r="N98" s="16">
        <f t="shared" si="22"/>
        <v>0</v>
      </c>
      <c r="O98" s="16">
        <v>0</v>
      </c>
      <c r="P98" s="16">
        <f t="shared" si="23"/>
        <v>0</v>
      </c>
      <c r="Q98" s="33">
        <v>0</v>
      </c>
      <c r="R98" s="34">
        <f t="shared" si="24"/>
        <v>0</v>
      </c>
      <c r="S98" s="35">
        <f t="shared" si="25"/>
        <v>0</v>
      </c>
      <c r="T98" s="36">
        <f t="shared" si="26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1"/>
        <v>0</v>
      </c>
      <c r="M99" s="16">
        <f t="shared" si="27"/>
        <v>0</v>
      </c>
      <c r="N99" s="16">
        <f t="shared" si="22"/>
        <v>0</v>
      </c>
      <c r="O99" s="16">
        <v>0</v>
      </c>
      <c r="P99" s="16">
        <f t="shared" si="23"/>
        <v>0</v>
      </c>
      <c r="Q99" s="33">
        <v>5.6846874999999955</v>
      </c>
      <c r="R99" s="34">
        <f t="shared" si="24"/>
        <v>5.6846874999999955</v>
      </c>
      <c r="S99" s="35">
        <f t="shared" si="25"/>
        <v>0</v>
      </c>
      <c r="T99" s="36">
        <f t="shared" si="26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1"/>
        <v>0</v>
      </c>
      <c r="M100" s="16">
        <f t="shared" si="27"/>
        <v>0</v>
      </c>
      <c r="N100" s="16">
        <f t="shared" si="22"/>
        <v>0</v>
      </c>
      <c r="O100" s="16">
        <v>0</v>
      </c>
      <c r="P100" s="16">
        <f t="shared" si="23"/>
        <v>0</v>
      </c>
      <c r="Q100" s="33">
        <v>-3.125</v>
      </c>
      <c r="R100" s="34">
        <f t="shared" si="24"/>
        <v>-3.125</v>
      </c>
      <c r="S100" s="35">
        <f t="shared" si="25"/>
        <v>0</v>
      </c>
      <c r="T100" s="36">
        <f t="shared" si="26"/>
        <v>-3.125</v>
      </c>
    </row>
    <row r="101" spans="1:23" ht="18.75">
      <c r="A101" s="14">
        <v>1</v>
      </c>
      <c r="B101" s="13">
        <v>237</v>
      </c>
      <c r="C101" s="13">
        <v>1331532576</v>
      </c>
      <c r="D101" s="222" t="s">
        <v>459</v>
      </c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1"/>
        <v>0</v>
      </c>
      <c r="M101" s="16">
        <f t="shared" si="27"/>
        <v>0</v>
      </c>
      <c r="N101" s="16">
        <f t="shared" si="22"/>
        <v>0</v>
      </c>
      <c r="O101" s="16">
        <v>0</v>
      </c>
      <c r="P101" s="16">
        <f t="shared" si="23"/>
        <v>0</v>
      </c>
      <c r="Q101" s="33">
        <v>-2.5499999999999998</v>
      </c>
      <c r="R101" s="34">
        <f t="shared" si="24"/>
        <v>-2.5499999999999998</v>
      </c>
      <c r="S101" s="35">
        <f t="shared" si="25"/>
        <v>0</v>
      </c>
      <c r="T101" s="36">
        <f t="shared" si="26"/>
        <v>-2.5499999999999998</v>
      </c>
    </row>
    <row r="102" spans="1:23" ht="18.75">
      <c r="A102" s="14">
        <v>1</v>
      </c>
      <c r="B102" s="13">
        <v>228</v>
      </c>
      <c r="C102" s="13">
        <v>1287481910</v>
      </c>
      <c r="D102" s="222" t="s">
        <v>447</v>
      </c>
      <c r="E102" s="222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1"/>
        <v>0</v>
      </c>
      <c r="M102" s="16">
        <f t="shared" si="27"/>
        <v>0</v>
      </c>
      <c r="N102" s="16">
        <f t="shared" si="22"/>
        <v>0</v>
      </c>
      <c r="O102" s="16">
        <v>0</v>
      </c>
      <c r="P102" s="16">
        <f t="shared" si="23"/>
        <v>0</v>
      </c>
      <c r="Q102" s="33">
        <v>-4.1499999999999995</v>
      </c>
      <c r="R102" s="34">
        <f t="shared" si="24"/>
        <v>-4.1499999999999995</v>
      </c>
      <c r="S102" s="35">
        <f t="shared" si="25"/>
        <v>0</v>
      </c>
      <c r="T102" s="36">
        <f t="shared" si="26"/>
        <v>-4.1499999999999995</v>
      </c>
    </row>
    <row r="103" spans="1:23" ht="18.75">
      <c r="A103" s="14">
        <v>1</v>
      </c>
      <c r="B103" s="13">
        <v>235</v>
      </c>
      <c r="C103" s="13">
        <v>988684940</v>
      </c>
      <c r="D103" s="222" t="s">
        <v>456</v>
      </c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1"/>
        <v>0</v>
      </c>
      <c r="M103" s="16">
        <f t="shared" si="27"/>
        <v>0</v>
      </c>
      <c r="N103" s="16">
        <f t="shared" si="22"/>
        <v>0</v>
      </c>
      <c r="O103" s="16">
        <v>0</v>
      </c>
      <c r="P103" s="16">
        <f t="shared" si="23"/>
        <v>0</v>
      </c>
      <c r="Q103" s="33">
        <v>-4.9375</v>
      </c>
      <c r="R103" s="34">
        <f t="shared" si="24"/>
        <v>-4.9375</v>
      </c>
      <c r="S103" s="35">
        <f t="shared" si="25"/>
        <v>0</v>
      </c>
      <c r="T103" s="36">
        <f t="shared" si="26"/>
        <v>-4.9375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1"/>
        <v>0</v>
      </c>
      <c r="M104" s="16">
        <f t="shared" si="27"/>
        <v>0</v>
      </c>
      <c r="N104" s="16">
        <f t="shared" si="22"/>
        <v>0</v>
      </c>
      <c r="O104" s="16">
        <v>0</v>
      </c>
      <c r="P104" s="16">
        <f t="shared" si="23"/>
        <v>0</v>
      </c>
      <c r="Q104" s="33">
        <v>5.7335820895522351</v>
      </c>
      <c r="R104" s="34">
        <f t="shared" si="24"/>
        <v>5.7335820895522351</v>
      </c>
      <c r="S104" s="35">
        <f t="shared" si="25"/>
        <v>0</v>
      </c>
      <c r="T104" s="36">
        <f t="shared" si="26"/>
        <v>5.7335820895522351</v>
      </c>
    </row>
    <row r="105" spans="1:23" ht="20.25">
      <c r="A105" s="14">
        <v>1</v>
      </c>
      <c r="B105" s="13">
        <v>186</v>
      </c>
      <c r="C105" s="13">
        <v>595953188</v>
      </c>
      <c r="D105" s="222" t="s">
        <v>462</v>
      </c>
      <c r="E105" s="222" t="s">
        <v>461</v>
      </c>
      <c r="F105" s="16">
        <v>0</v>
      </c>
      <c r="G105" s="16">
        <v>0</v>
      </c>
      <c r="H105" s="374">
        <v>0</v>
      </c>
      <c r="I105" s="374">
        <v>0</v>
      </c>
      <c r="J105" s="374">
        <v>0</v>
      </c>
      <c r="K105" s="57" t="s">
        <v>187</v>
      </c>
      <c r="L105" s="18">
        <f t="shared" si="21"/>
        <v>0</v>
      </c>
      <c r="M105" s="16">
        <f t="shared" si="27"/>
        <v>0</v>
      </c>
      <c r="N105" s="16">
        <f t="shared" si="22"/>
        <v>0</v>
      </c>
      <c r="O105" s="16">
        <v>0</v>
      </c>
      <c r="P105" s="16">
        <f t="shared" si="23"/>
        <v>0</v>
      </c>
      <c r="Q105" s="33">
        <v>-6.5624999999999991</v>
      </c>
      <c r="R105" s="34">
        <f t="shared" si="24"/>
        <v>-6.5624999999999991</v>
      </c>
      <c r="S105" s="35">
        <f t="shared" si="25"/>
        <v>0</v>
      </c>
      <c r="T105" s="36">
        <f t="shared" si="26"/>
        <v>-6.5624999999999991</v>
      </c>
    </row>
    <row r="106" spans="1:23" ht="18.75">
      <c r="A106" s="14">
        <v>1</v>
      </c>
      <c r="B106" s="13">
        <v>141</v>
      </c>
      <c r="C106" s="13">
        <v>1190305158</v>
      </c>
      <c r="D106" s="222" t="s">
        <v>261</v>
      </c>
      <c r="E106" s="224"/>
      <c r="F106" s="16">
        <v>0</v>
      </c>
      <c r="G106" s="16">
        <v>0</v>
      </c>
      <c r="H106" s="374">
        <v>0</v>
      </c>
      <c r="I106" s="374">
        <v>0</v>
      </c>
      <c r="J106" s="374">
        <v>0</v>
      </c>
      <c r="K106" s="57" t="s">
        <v>187</v>
      </c>
      <c r="L106" s="18">
        <f t="shared" si="21"/>
        <v>0</v>
      </c>
      <c r="M106" s="16">
        <f t="shared" si="27"/>
        <v>0</v>
      </c>
      <c r="N106" s="16">
        <f t="shared" si="22"/>
        <v>0</v>
      </c>
      <c r="O106" s="16">
        <v>0</v>
      </c>
      <c r="P106" s="16">
        <f t="shared" ref="P106:P108" si="28">SUM(M106+L106+O106+N106)</f>
        <v>0</v>
      </c>
      <c r="Q106" s="33">
        <v>-9.8625000000000043</v>
      </c>
      <c r="R106" s="34">
        <f t="shared" ref="R106:R108" si="29">P106+Q106</f>
        <v>-9.8625000000000043</v>
      </c>
      <c r="S106" s="35">
        <f t="shared" si="25"/>
        <v>0</v>
      </c>
      <c r="T106" s="36">
        <f t="shared" ref="T106:T108" si="30">R106-S106</f>
        <v>-9.8625000000000043</v>
      </c>
      <c r="U106" s="64"/>
      <c r="V106" s="64"/>
      <c r="W106" s="67"/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1"/>
        <v>0</v>
      </c>
      <c r="M107" s="16">
        <f t="shared" si="27"/>
        <v>0</v>
      </c>
      <c r="N107" s="16">
        <f t="shared" si="22"/>
        <v>0</v>
      </c>
      <c r="O107" s="16">
        <v>0</v>
      </c>
      <c r="P107" s="16">
        <f t="shared" si="28"/>
        <v>0</v>
      </c>
      <c r="Q107" s="33">
        <v>0</v>
      </c>
      <c r="R107" s="34">
        <f t="shared" si="29"/>
        <v>0</v>
      </c>
      <c r="S107" s="35">
        <f t="shared" si="25"/>
        <v>0</v>
      </c>
      <c r="T107" s="36">
        <f t="shared" si="30"/>
        <v>0</v>
      </c>
    </row>
    <row r="108" spans="1:23" ht="18.75">
      <c r="A108" s="14">
        <v>1</v>
      </c>
      <c r="B108" s="13">
        <v>203</v>
      </c>
      <c r="C108" s="13">
        <v>382695365</v>
      </c>
      <c r="D108" s="222" t="s">
        <v>393</v>
      </c>
      <c r="E108" s="334"/>
      <c r="F108" s="16">
        <v>1</v>
      </c>
      <c r="G108" s="16">
        <v>0</v>
      </c>
      <c r="H108" s="374">
        <v>0</v>
      </c>
      <c r="I108" s="374">
        <v>0</v>
      </c>
      <c r="J108" s="374">
        <v>0</v>
      </c>
      <c r="K108" s="23" t="s">
        <v>175</v>
      </c>
      <c r="L108" s="18">
        <f t="shared" si="21"/>
        <v>1</v>
      </c>
      <c r="M108" s="16">
        <f t="shared" si="27"/>
        <v>0</v>
      </c>
      <c r="N108" s="16">
        <f t="shared" si="22"/>
        <v>0</v>
      </c>
      <c r="O108" s="16">
        <v>0</v>
      </c>
      <c r="P108" s="16">
        <f t="shared" si="28"/>
        <v>1</v>
      </c>
      <c r="Q108" s="33">
        <v>-15.09375</v>
      </c>
      <c r="R108" s="34">
        <f t="shared" si="29"/>
        <v>-14.09375</v>
      </c>
      <c r="S108" s="35">
        <f t="shared" si="25"/>
        <v>1.875</v>
      </c>
      <c r="T108" s="36">
        <f t="shared" si="30"/>
        <v>-15.96875</v>
      </c>
    </row>
  </sheetData>
  <autoFilter ref="A4:W108" xr:uid="{28593B8F-03E7-4BE1-B554-FC0AADC431B2}">
    <sortState xmlns:xlrd2="http://schemas.microsoft.com/office/spreadsheetml/2017/richdata2" ref="A10:W108">
      <sortCondition descending="1" ref="R4:R108"/>
    </sortState>
  </autoFilter>
  <mergeCells count="5">
    <mergeCell ref="B1:T1"/>
    <mergeCell ref="B2:T2"/>
    <mergeCell ref="B3:E3"/>
    <mergeCell ref="H3:J3"/>
    <mergeCell ref="K3:T3"/>
  </mergeCells>
  <conditionalFormatting sqref="O5:O79 F5:J108">
    <cfRule type="cellIs" dxfId="25" priority="2" operator="lessThan">
      <formula>1</formula>
    </cfRule>
  </conditionalFormatting>
  <conditionalFormatting sqref="O80:O108">
    <cfRule type="cellIs" dxfId="24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B91C-A161-4EDE-94C4-E3C58AF40CEE}">
  <sheetPr codeName="Sheet88"/>
  <dimension ref="A1:AC108"/>
  <sheetViews>
    <sheetView zoomScale="85" zoomScaleNormal="85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活动中心2021年5月29日分包贡献明细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91"/>
      <c r="V1" s="491"/>
      <c r="W1" s="491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92"/>
      <c r="V2" s="492"/>
      <c r="W2" s="492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493" t="s">
        <v>114</v>
      </c>
      <c r="G3" s="494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90"/>
      <c r="V3" s="490"/>
      <c r="W3" s="490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88" t="s">
        <v>457</v>
      </c>
      <c r="B4" s="488" t="s">
        <v>11</v>
      </c>
      <c r="C4" s="489" t="s">
        <v>167</v>
      </c>
      <c r="D4" s="488" t="s">
        <v>12</v>
      </c>
      <c r="E4" s="488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89" t="s">
        <v>171</v>
      </c>
      <c r="R4" s="32" t="s">
        <v>23</v>
      </c>
      <c r="S4" s="489" t="s">
        <v>22</v>
      </c>
      <c r="T4" s="489" t="s">
        <v>172</v>
      </c>
      <c r="U4" s="489" t="s">
        <v>115</v>
      </c>
      <c r="V4" s="489" t="s">
        <v>116</v>
      </c>
      <c r="W4" s="489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36" si="0">F5+IF(F5&gt;2,(F5-2)*1,0)</f>
        <v>0</v>
      </c>
      <c r="M5" s="16">
        <f t="shared" ref="M5:M12" si="1">G5*$Y$14</f>
        <v>0</v>
      </c>
      <c r="N5" s="16">
        <f t="shared" ref="N5:N36" si="2">SUM(H5:J5)*$Y$18</f>
        <v>0</v>
      </c>
      <c r="O5" s="16">
        <v>0</v>
      </c>
      <c r="P5" s="16">
        <f t="shared" ref="P5:P36" si="3">SUM(M5+L5+O5+N5)</f>
        <v>0</v>
      </c>
      <c r="Q5" s="33">
        <v>6.5375000000000014</v>
      </c>
      <c r="R5" s="34">
        <f t="shared" ref="R5:R36" si="4">P5+Q5</f>
        <v>6.5375000000000014</v>
      </c>
      <c r="S5" s="35">
        <f t="shared" ref="S5:S36" si="5">VLOOKUP(K5,$X$3:$Y$10,2,FALSE)</f>
        <v>0</v>
      </c>
      <c r="T5" s="36">
        <f t="shared" ref="T5:T36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1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si="0"/>
        <v>0</v>
      </c>
      <c r="M10" s="16">
        <f t="shared" si="1"/>
        <v>1.2</v>
      </c>
      <c r="N10" s="16">
        <f t="shared" si="2"/>
        <v>0</v>
      </c>
      <c r="O10" s="16">
        <v>0</v>
      </c>
      <c r="P10" s="16">
        <f t="shared" si="3"/>
        <v>1.2</v>
      </c>
      <c r="Q10" s="33">
        <v>17.424999999999983</v>
      </c>
      <c r="R10" s="34">
        <f t="shared" si="4"/>
        <v>18.624999999999982</v>
      </c>
      <c r="S10" s="35">
        <f t="shared" si="5"/>
        <v>0</v>
      </c>
      <c r="T10" s="36">
        <f t="shared" si="6"/>
        <v>18.624999999999982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212</v>
      </c>
      <c r="C11" s="13">
        <v>2133045883</v>
      </c>
      <c r="D11" s="222" t="s">
        <v>405</v>
      </c>
      <c r="E11" s="334"/>
      <c r="F11" s="16">
        <v>4</v>
      </c>
      <c r="G11" s="16">
        <v>1</v>
      </c>
      <c r="H11" s="374">
        <v>0</v>
      </c>
      <c r="I11" s="374">
        <v>0</v>
      </c>
      <c r="J11" s="374">
        <v>0</v>
      </c>
      <c r="K11" s="19" t="s">
        <v>333</v>
      </c>
      <c r="L11" s="18">
        <f t="shared" si="0"/>
        <v>6</v>
      </c>
      <c r="M11" s="16">
        <f t="shared" si="1"/>
        <v>1.2</v>
      </c>
      <c r="N11" s="16">
        <f t="shared" si="2"/>
        <v>0</v>
      </c>
      <c r="O11" s="16">
        <v>0</v>
      </c>
      <c r="P11" s="16">
        <f t="shared" si="3"/>
        <v>7.2</v>
      </c>
      <c r="Q11" s="33">
        <v>7.2249999999999979</v>
      </c>
      <c r="R11" s="34">
        <f t="shared" si="4"/>
        <v>14.424999999999997</v>
      </c>
      <c r="S11" s="35">
        <f t="shared" si="5"/>
        <v>8.125</v>
      </c>
      <c r="T11" s="36">
        <f t="shared" si="6"/>
        <v>6.2999999999999972</v>
      </c>
      <c r="U11" s="4"/>
      <c r="V11" s="4"/>
      <c r="W11" s="4"/>
      <c r="X11" s="50"/>
    </row>
    <row r="12" spans="1:29" s="1" customFormat="1" ht="18.75">
      <c r="A12" s="14">
        <v>1</v>
      </c>
      <c r="B12" s="13">
        <v>178</v>
      </c>
      <c r="C12" s="13">
        <v>1059185275</v>
      </c>
      <c r="D12" s="222" t="s">
        <v>372</v>
      </c>
      <c r="E12" s="334"/>
      <c r="F12" s="16">
        <v>4</v>
      </c>
      <c r="G12" s="16">
        <v>1</v>
      </c>
      <c r="H12" s="374">
        <v>0</v>
      </c>
      <c r="I12" s="374">
        <v>1</v>
      </c>
      <c r="J12" s="374">
        <v>1</v>
      </c>
      <c r="K12" s="19" t="s">
        <v>333</v>
      </c>
      <c r="L12" s="18">
        <f t="shared" si="0"/>
        <v>6</v>
      </c>
      <c r="M12" s="16">
        <f t="shared" si="1"/>
        <v>1.2</v>
      </c>
      <c r="N12" s="16">
        <f t="shared" si="2"/>
        <v>0.8</v>
      </c>
      <c r="O12" s="16">
        <v>0</v>
      </c>
      <c r="P12" s="16">
        <f t="shared" si="3"/>
        <v>8</v>
      </c>
      <c r="Q12" s="33">
        <v>6.0437499999999948</v>
      </c>
      <c r="R12" s="34">
        <f t="shared" si="4"/>
        <v>14.043749999999996</v>
      </c>
      <c r="S12" s="35">
        <f t="shared" si="5"/>
        <v>8.125</v>
      </c>
      <c r="T12" s="36">
        <f t="shared" si="6"/>
        <v>5.9187499999999957</v>
      </c>
      <c r="U12" s="4"/>
      <c r="V12" s="4"/>
      <c r="W12" s="4"/>
      <c r="X12" s="51" t="s">
        <v>209</v>
      </c>
      <c r="Y12" s="1">
        <v>15000</v>
      </c>
    </row>
    <row r="13" spans="1:29" s="2" customFormat="1" ht="20.25">
      <c r="A13" s="14">
        <v>1</v>
      </c>
      <c r="B13" s="14">
        <v>49</v>
      </c>
      <c r="C13" s="13">
        <v>311361673</v>
      </c>
      <c r="D13" s="223" t="s">
        <v>442</v>
      </c>
      <c r="E13" s="336" t="s">
        <v>95</v>
      </c>
      <c r="F13" s="16">
        <v>4</v>
      </c>
      <c r="G13" s="16">
        <v>1</v>
      </c>
      <c r="H13" s="374">
        <v>0</v>
      </c>
      <c r="I13" s="374">
        <v>1</v>
      </c>
      <c r="J13" s="374">
        <v>1</v>
      </c>
      <c r="K13" s="19" t="s">
        <v>333</v>
      </c>
      <c r="L13" s="18">
        <f t="shared" si="0"/>
        <v>6</v>
      </c>
      <c r="M13" s="16">
        <f>IF(G13&gt;0,1,0)*$Y$14</f>
        <v>1.2</v>
      </c>
      <c r="N13" s="16">
        <f t="shared" si="2"/>
        <v>0.8</v>
      </c>
      <c r="O13" s="16">
        <v>0</v>
      </c>
      <c r="P13" s="16">
        <f t="shared" si="3"/>
        <v>8</v>
      </c>
      <c r="Q13" s="33">
        <v>5.9562500000000007</v>
      </c>
      <c r="R13" s="34">
        <f t="shared" si="4"/>
        <v>13.956250000000001</v>
      </c>
      <c r="S13" s="35">
        <f t="shared" si="5"/>
        <v>8.125</v>
      </c>
      <c r="T13" s="36">
        <f t="shared" si="6"/>
        <v>5.8312500000000007</v>
      </c>
      <c r="U13" s="18"/>
      <c r="V13" s="18"/>
      <c r="W13" s="18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172</v>
      </c>
      <c r="C14" s="13">
        <v>724061220</v>
      </c>
      <c r="D14" s="222" t="s">
        <v>371</v>
      </c>
      <c r="E14" s="222" t="s">
        <v>330</v>
      </c>
      <c r="F14" s="16">
        <v>4</v>
      </c>
      <c r="G14" s="16">
        <v>1</v>
      </c>
      <c r="H14" s="374">
        <v>0</v>
      </c>
      <c r="I14" s="374">
        <v>0</v>
      </c>
      <c r="J14" s="374">
        <v>0</v>
      </c>
      <c r="K14" s="19" t="s">
        <v>333</v>
      </c>
      <c r="L14" s="18">
        <f t="shared" si="0"/>
        <v>6</v>
      </c>
      <c r="M14" s="16">
        <f t="shared" ref="M14:M45" si="7">G14*$Y$14</f>
        <v>1.2</v>
      </c>
      <c r="N14" s="16">
        <f t="shared" si="2"/>
        <v>0</v>
      </c>
      <c r="O14" s="16">
        <v>0</v>
      </c>
      <c r="P14" s="16">
        <f t="shared" si="3"/>
        <v>7.2</v>
      </c>
      <c r="Q14" s="33">
        <v>5.825000000000002</v>
      </c>
      <c r="R14" s="34">
        <f t="shared" si="4"/>
        <v>13.025000000000002</v>
      </c>
      <c r="S14" s="35">
        <f t="shared" si="5"/>
        <v>8.125</v>
      </c>
      <c r="T14" s="36">
        <f t="shared" si="6"/>
        <v>4.9000000000000021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155</v>
      </c>
      <c r="C15" s="13">
        <v>1532576874</v>
      </c>
      <c r="D15" s="222" t="s">
        <v>368</v>
      </c>
      <c r="E15" s="222" t="s">
        <v>283</v>
      </c>
      <c r="F15" s="16">
        <v>4</v>
      </c>
      <c r="G15" s="16">
        <v>1</v>
      </c>
      <c r="H15" s="374">
        <v>0</v>
      </c>
      <c r="I15" s="374">
        <v>0</v>
      </c>
      <c r="J15" s="374">
        <v>0</v>
      </c>
      <c r="K15" s="19" t="s">
        <v>333</v>
      </c>
      <c r="L15" s="18">
        <f t="shared" si="0"/>
        <v>6</v>
      </c>
      <c r="M15" s="16">
        <f t="shared" si="7"/>
        <v>1.2</v>
      </c>
      <c r="N15" s="16">
        <f t="shared" si="2"/>
        <v>0</v>
      </c>
      <c r="O15" s="16">
        <v>0</v>
      </c>
      <c r="P15" s="16">
        <f t="shared" si="3"/>
        <v>7.2</v>
      </c>
      <c r="Q15" s="33">
        <v>5.1937500000000005</v>
      </c>
      <c r="R15" s="34">
        <f t="shared" si="4"/>
        <v>12.393750000000001</v>
      </c>
      <c r="S15" s="35">
        <f t="shared" si="5"/>
        <v>8.125</v>
      </c>
      <c r="T15" s="36">
        <f t="shared" si="6"/>
        <v>4.2687500000000007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183</v>
      </c>
      <c r="C16" s="13">
        <v>1250030371</v>
      </c>
      <c r="D16" s="222" t="s">
        <v>464</v>
      </c>
      <c r="E16" s="222" t="s">
        <v>411</v>
      </c>
      <c r="F16" s="16">
        <v>4</v>
      </c>
      <c r="G16" s="16">
        <v>1</v>
      </c>
      <c r="H16" s="374">
        <v>0</v>
      </c>
      <c r="I16" s="374">
        <v>0</v>
      </c>
      <c r="J16" s="374">
        <v>0</v>
      </c>
      <c r="K16" s="19" t="s">
        <v>333</v>
      </c>
      <c r="L16" s="18">
        <f t="shared" si="0"/>
        <v>6</v>
      </c>
      <c r="M16" s="16">
        <f t="shared" si="7"/>
        <v>1.2</v>
      </c>
      <c r="N16" s="16">
        <f t="shared" si="2"/>
        <v>0</v>
      </c>
      <c r="O16" s="16">
        <v>0</v>
      </c>
      <c r="P16" s="16">
        <f t="shared" si="3"/>
        <v>7.2</v>
      </c>
      <c r="Q16" s="33">
        <v>5.1125000000000034</v>
      </c>
      <c r="R16" s="34">
        <f t="shared" si="4"/>
        <v>12.312500000000004</v>
      </c>
      <c r="S16" s="35">
        <f t="shared" si="5"/>
        <v>8.125</v>
      </c>
      <c r="T16" s="36">
        <f t="shared" si="6"/>
        <v>4.1875000000000036</v>
      </c>
      <c r="U16" s="4"/>
      <c r="V16" s="4"/>
      <c r="W16" s="4"/>
      <c r="X16" s="1" t="s">
        <v>213</v>
      </c>
      <c r="Y16" s="53">
        <v>5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156</v>
      </c>
      <c r="C17" s="13">
        <v>1744610165</v>
      </c>
      <c r="D17" s="222" t="s">
        <v>369</v>
      </c>
      <c r="E17" s="222"/>
      <c r="F17" s="16">
        <v>4</v>
      </c>
      <c r="G17" s="16">
        <v>1</v>
      </c>
      <c r="H17" s="374">
        <v>0</v>
      </c>
      <c r="I17" s="374">
        <v>0</v>
      </c>
      <c r="J17" s="374">
        <v>0</v>
      </c>
      <c r="K17" s="22" t="s">
        <v>334</v>
      </c>
      <c r="L17" s="18">
        <f t="shared" si="0"/>
        <v>6</v>
      </c>
      <c r="M17" s="16">
        <f t="shared" si="7"/>
        <v>1.2</v>
      </c>
      <c r="N17" s="16">
        <f t="shared" si="2"/>
        <v>0</v>
      </c>
      <c r="O17" s="16">
        <v>0</v>
      </c>
      <c r="P17" s="16">
        <f t="shared" si="3"/>
        <v>7.2</v>
      </c>
      <c r="Q17" s="33">
        <v>4.886266129032248</v>
      </c>
      <c r="R17" s="34">
        <f t="shared" si="4"/>
        <v>12.086266129032248</v>
      </c>
      <c r="S17" s="35">
        <f t="shared" si="5"/>
        <v>6.25</v>
      </c>
      <c r="T17" s="36">
        <f t="shared" si="6"/>
        <v>5.8362661290322482</v>
      </c>
      <c r="U17" s="4"/>
      <c r="V17" s="4"/>
      <c r="W17" s="4"/>
      <c r="X17" s="1" t="s">
        <v>214</v>
      </c>
      <c r="Y17" s="53">
        <v>29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198</v>
      </c>
      <c r="C18" s="13">
        <v>723448640</v>
      </c>
      <c r="D18" s="222" t="s">
        <v>389</v>
      </c>
      <c r="E18" s="334"/>
      <c r="F18" s="16">
        <v>4</v>
      </c>
      <c r="G18" s="16">
        <v>1</v>
      </c>
      <c r="H18" s="374">
        <v>0</v>
      </c>
      <c r="I18" s="374">
        <v>0</v>
      </c>
      <c r="J18" s="374">
        <v>0</v>
      </c>
      <c r="K18" s="22" t="s">
        <v>334</v>
      </c>
      <c r="L18" s="18">
        <f t="shared" si="0"/>
        <v>6</v>
      </c>
      <c r="M18" s="16">
        <f t="shared" si="7"/>
        <v>1.2</v>
      </c>
      <c r="N18" s="16">
        <f t="shared" si="2"/>
        <v>0</v>
      </c>
      <c r="O18" s="16">
        <v>0</v>
      </c>
      <c r="P18" s="16">
        <f t="shared" si="3"/>
        <v>7.2</v>
      </c>
      <c r="Q18" s="33">
        <v>4.618749999999995</v>
      </c>
      <c r="R18" s="34">
        <f t="shared" si="4"/>
        <v>11.818749999999994</v>
      </c>
      <c r="S18" s="35">
        <f t="shared" si="5"/>
        <v>6.25</v>
      </c>
      <c r="T18" s="36">
        <f t="shared" si="6"/>
        <v>5.5687499999999943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0"/>
        <v>0</v>
      </c>
      <c r="M19" s="16">
        <f t="shared" si="7"/>
        <v>0</v>
      </c>
      <c r="N19" s="16">
        <f t="shared" si="2"/>
        <v>0</v>
      </c>
      <c r="O19" s="16">
        <v>0</v>
      </c>
      <c r="P19" s="16">
        <f t="shared" si="3"/>
        <v>0</v>
      </c>
      <c r="Q19" s="33">
        <v>9.6000000000000014</v>
      </c>
      <c r="R19" s="34">
        <f t="shared" si="4"/>
        <v>9.6000000000000014</v>
      </c>
      <c r="S19" s="35">
        <f t="shared" si="5"/>
        <v>0</v>
      </c>
      <c r="T19" s="36">
        <f t="shared" si="6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20.25">
      <c r="A20" s="14">
        <v>1</v>
      </c>
      <c r="B20" s="13">
        <v>221</v>
      </c>
      <c r="C20" s="13">
        <v>790956883</v>
      </c>
      <c r="D20" s="222" t="s">
        <v>431</v>
      </c>
      <c r="E20" s="222" t="s">
        <v>428</v>
      </c>
      <c r="F20" s="16">
        <v>4</v>
      </c>
      <c r="G20" s="16">
        <v>1</v>
      </c>
      <c r="H20" s="374">
        <v>0</v>
      </c>
      <c r="I20" s="374">
        <v>0</v>
      </c>
      <c r="J20" s="374">
        <v>0</v>
      </c>
      <c r="K20" s="22" t="s">
        <v>334</v>
      </c>
      <c r="L20" s="18">
        <f t="shared" si="0"/>
        <v>6</v>
      </c>
      <c r="M20" s="16">
        <f t="shared" si="7"/>
        <v>1.2</v>
      </c>
      <c r="N20" s="16">
        <f t="shared" si="2"/>
        <v>0</v>
      </c>
      <c r="O20" s="16">
        <v>0</v>
      </c>
      <c r="P20" s="16">
        <f t="shared" si="3"/>
        <v>7.2</v>
      </c>
      <c r="Q20" s="33">
        <v>4.5687500000000023</v>
      </c>
      <c r="R20" s="34">
        <f t="shared" si="4"/>
        <v>11.768750000000002</v>
      </c>
      <c r="S20" s="35">
        <f t="shared" si="5"/>
        <v>6.25</v>
      </c>
      <c r="T20" s="36">
        <f t="shared" si="6"/>
        <v>5.5187500000000025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0"/>
        <v>0</v>
      </c>
      <c r="M21" s="16">
        <f t="shared" si="7"/>
        <v>0</v>
      </c>
      <c r="N21" s="16">
        <f t="shared" si="2"/>
        <v>0</v>
      </c>
      <c r="O21" s="16">
        <v>0</v>
      </c>
      <c r="P21" s="16">
        <f t="shared" si="3"/>
        <v>0</v>
      </c>
      <c r="Q21" s="33">
        <v>7.8874999999999957</v>
      </c>
      <c r="R21" s="34">
        <f t="shared" si="4"/>
        <v>7.8874999999999957</v>
      </c>
      <c r="S21" s="35">
        <f t="shared" si="5"/>
        <v>0</v>
      </c>
      <c r="T21" s="36">
        <f t="shared" si="6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20.25">
      <c r="A22" s="14">
        <v>1</v>
      </c>
      <c r="B22" s="13">
        <v>229</v>
      </c>
      <c r="C22" s="13">
        <v>1598972736</v>
      </c>
      <c r="D22" s="222" t="s">
        <v>448</v>
      </c>
      <c r="E22" s="222"/>
      <c r="F22" s="16">
        <v>4</v>
      </c>
      <c r="G22" s="16">
        <v>1</v>
      </c>
      <c r="H22" s="374">
        <v>0</v>
      </c>
      <c r="I22" s="374">
        <v>0</v>
      </c>
      <c r="J22" s="374">
        <v>0</v>
      </c>
      <c r="K22" s="22" t="s">
        <v>334</v>
      </c>
      <c r="L22" s="18">
        <f t="shared" si="0"/>
        <v>6</v>
      </c>
      <c r="M22" s="16">
        <f t="shared" si="7"/>
        <v>1.2</v>
      </c>
      <c r="N22" s="16">
        <f t="shared" si="2"/>
        <v>0</v>
      </c>
      <c r="O22" s="16">
        <v>0</v>
      </c>
      <c r="P22" s="16">
        <f t="shared" si="3"/>
        <v>7.2</v>
      </c>
      <c r="Q22" s="33">
        <v>4.4345895522388012</v>
      </c>
      <c r="R22" s="34">
        <f t="shared" si="4"/>
        <v>11.634589552238801</v>
      </c>
      <c r="S22" s="35">
        <f t="shared" si="5"/>
        <v>6.25</v>
      </c>
      <c r="T22" s="36">
        <f t="shared" si="6"/>
        <v>5.3845895522388005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0"/>
        <v>0</v>
      </c>
      <c r="M23" s="16">
        <f t="shared" si="7"/>
        <v>0</v>
      </c>
      <c r="N23" s="16">
        <f t="shared" si="2"/>
        <v>0</v>
      </c>
      <c r="O23" s="16">
        <v>0</v>
      </c>
      <c r="P23" s="16">
        <f t="shared" si="3"/>
        <v>0</v>
      </c>
      <c r="Q23" s="33">
        <v>-1.5200000000000093</v>
      </c>
      <c r="R23" s="34">
        <f t="shared" si="4"/>
        <v>-1.5200000000000093</v>
      </c>
      <c r="S23" s="35">
        <f t="shared" si="5"/>
        <v>0</v>
      </c>
      <c r="T23" s="36">
        <f t="shared" si="6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0"/>
        <v>0</v>
      </c>
      <c r="M24" s="16">
        <f t="shared" si="7"/>
        <v>0</v>
      </c>
      <c r="N24" s="16">
        <f t="shared" si="2"/>
        <v>0</v>
      </c>
      <c r="O24" s="16">
        <v>0</v>
      </c>
      <c r="P24" s="16">
        <f t="shared" si="3"/>
        <v>0</v>
      </c>
      <c r="Q24" s="33">
        <v>4.8</v>
      </c>
      <c r="R24" s="34">
        <f t="shared" si="4"/>
        <v>4.8</v>
      </c>
      <c r="S24" s="35">
        <f t="shared" si="5"/>
        <v>0</v>
      </c>
      <c r="T24" s="36">
        <f t="shared" si="6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0"/>
        <v>0</v>
      </c>
      <c r="M25" s="16">
        <f t="shared" si="7"/>
        <v>0</v>
      </c>
      <c r="N25" s="16">
        <f t="shared" si="2"/>
        <v>0</v>
      </c>
      <c r="O25" s="16">
        <v>0</v>
      </c>
      <c r="P25" s="16">
        <f t="shared" si="3"/>
        <v>0</v>
      </c>
      <c r="Q25" s="33">
        <v>8.4625000000000021</v>
      </c>
      <c r="R25" s="34">
        <f t="shared" si="4"/>
        <v>8.4625000000000021</v>
      </c>
      <c r="S25" s="35">
        <f t="shared" si="5"/>
        <v>0</v>
      </c>
      <c r="T25" s="36">
        <f t="shared" si="6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0"/>
        <v>0</v>
      </c>
      <c r="M26" s="16">
        <f t="shared" si="7"/>
        <v>0</v>
      </c>
      <c r="N26" s="16">
        <f t="shared" si="2"/>
        <v>0</v>
      </c>
      <c r="O26" s="16">
        <v>0</v>
      </c>
      <c r="P26" s="16">
        <f t="shared" si="3"/>
        <v>0</v>
      </c>
      <c r="Q26" s="33">
        <v>3.837499999999995</v>
      </c>
      <c r="R26" s="34">
        <f t="shared" si="4"/>
        <v>3.837499999999995</v>
      </c>
      <c r="S26" s="35">
        <f t="shared" si="5"/>
        <v>0</v>
      </c>
      <c r="T26" s="36">
        <f t="shared" si="6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0"/>
        <v>0</v>
      </c>
      <c r="M27" s="16">
        <f t="shared" si="7"/>
        <v>0</v>
      </c>
      <c r="N27" s="16">
        <f t="shared" si="2"/>
        <v>0</v>
      </c>
      <c r="O27" s="16">
        <v>0</v>
      </c>
      <c r="P27" s="16">
        <f t="shared" si="3"/>
        <v>0</v>
      </c>
      <c r="Q27" s="33">
        <v>0</v>
      </c>
      <c r="R27" s="34">
        <f t="shared" si="4"/>
        <v>0</v>
      </c>
      <c r="S27" s="35">
        <f t="shared" si="5"/>
        <v>0</v>
      </c>
      <c r="T27" s="36">
        <f t="shared" si="6"/>
        <v>0</v>
      </c>
      <c r="U27" s="18"/>
      <c r="V27" s="18"/>
      <c r="W27" s="47"/>
    </row>
    <row r="28" spans="1:29" s="1" customFormat="1" ht="18.75">
      <c r="A28" s="14">
        <v>1</v>
      </c>
      <c r="B28" s="13">
        <v>234</v>
      </c>
      <c r="C28" s="13">
        <v>1333428907</v>
      </c>
      <c r="D28" s="222" t="s">
        <v>472</v>
      </c>
      <c r="E28" s="222" t="s">
        <v>455</v>
      </c>
      <c r="F28" s="16">
        <v>4</v>
      </c>
      <c r="G28" s="16">
        <v>1</v>
      </c>
      <c r="H28" s="374">
        <v>0</v>
      </c>
      <c r="I28" s="374">
        <v>0</v>
      </c>
      <c r="J28" s="374">
        <v>0</v>
      </c>
      <c r="K28" s="22" t="s">
        <v>334</v>
      </c>
      <c r="L28" s="18">
        <f t="shared" si="0"/>
        <v>6</v>
      </c>
      <c r="M28" s="16">
        <f t="shared" si="7"/>
        <v>1.2</v>
      </c>
      <c r="N28" s="16">
        <f t="shared" si="2"/>
        <v>0</v>
      </c>
      <c r="O28" s="16">
        <v>0</v>
      </c>
      <c r="P28" s="16">
        <f t="shared" si="3"/>
        <v>7.2</v>
      </c>
      <c r="Q28" s="33">
        <v>4.3312500000000025</v>
      </c>
      <c r="R28" s="34">
        <f t="shared" si="4"/>
        <v>11.531250000000004</v>
      </c>
      <c r="S28" s="35">
        <f t="shared" si="5"/>
        <v>6.25</v>
      </c>
      <c r="T28" s="36">
        <f t="shared" si="6"/>
        <v>5.2812500000000036</v>
      </c>
      <c r="U28" s="4"/>
      <c r="V28" s="4"/>
      <c r="W28" s="4"/>
    </row>
    <row r="29" spans="1:29" s="2" customFormat="1" ht="18.75">
      <c r="A29" s="14">
        <v>1</v>
      </c>
      <c r="B29" s="13">
        <v>182</v>
      </c>
      <c r="C29" s="13">
        <v>828260319</v>
      </c>
      <c r="D29" s="222" t="s">
        <v>471</v>
      </c>
      <c r="E29" s="222" t="s">
        <v>422</v>
      </c>
      <c r="F29" s="16">
        <v>4</v>
      </c>
      <c r="G29" s="16">
        <v>1</v>
      </c>
      <c r="H29" s="374">
        <v>0</v>
      </c>
      <c r="I29" s="374">
        <v>0</v>
      </c>
      <c r="J29" s="374">
        <v>1</v>
      </c>
      <c r="K29" s="22" t="s">
        <v>334</v>
      </c>
      <c r="L29" s="18">
        <f t="shared" si="0"/>
        <v>6</v>
      </c>
      <c r="M29" s="16">
        <f t="shared" si="7"/>
        <v>1.2</v>
      </c>
      <c r="N29" s="16">
        <f t="shared" si="2"/>
        <v>0.4</v>
      </c>
      <c r="O29" s="16">
        <v>0</v>
      </c>
      <c r="P29" s="16">
        <f t="shared" si="3"/>
        <v>7.6000000000000005</v>
      </c>
      <c r="Q29" s="33">
        <v>3.9067500000000006</v>
      </c>
      <c r="R29" s="34">
        <f t="shared" si="4"/>
        <v>11.50675</v>
      </c>
      <c r="S29" s="35">
        <f t="shared" si="5"/>
        <v>6.25</v>
      </c>
      <c r="T29" s="36">
        <f t="shared" si="6"/>
        <v>5.2567500000000003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0"/>
        <v>0</v>
      </c>
      <c r="M30" s="16">
        <f t="shared" si="7"/>
        <v>0</v>
      </c>
      <c r="N30" s="16">
        <f t="shared" si="2"/>
        <v>0</v>
      </c>
      <c r="O30" s="16">
        <v>0</v>
      </c>
      <c r="P30" s="16">
        <f t="shared" si="3"/>
        <v>0</v>
      </c>
      <c r="Q30" s="33">
        <v>-18.325000000000006</v>
      </c>
      <c r="R30" s="34">
        <f t="shared" si="4"/>
        <v>-18.325000000000006</v>
      </c>
      <c r="S30" s="35">
        <f t="shared" si="5"/>
        <v>0</v>
      </c>
      <c r="T30" s="36">
        <f t="shared" si="6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223</v>
      </c>
      <c r="C31" s="13">
        <v>784792167</v>
      </c>
      <c r="D31" s="222" t="s">
        <v>434</v>
      </c>
      <c r="E31" s="222"/>
      <c r="F31" s="16">
        <v>4</v>
      </c>
      <c r="G31" s="16">
        <v>1</v>
      </c>
      <c r="H31" s="374">
        <v>0</v>
      </c>
      <c r="I31" s="374">
        <v>0</v>
      </c>
      <c r="J31" s="374">
        <v>0</v>
      </c>
      <c r="K31" s="23" t="s">
        <v>335</v>
      </c>
      <c r="L31" s="18">
        <f t="shared" si="0"/>
        <v>6</v>
      </c>
      <c r="M31" s="16">
        <f t="shared" si="7"/>
        <v>1.2</v>
      </c>
      <c r="N31" s="16">
        <f t="shared" si="2"/>
        <v>0</v>
      </c>
      <c r="O31" s="16">
        <v>0</v>
      </c>
      <c r="P31" s="16">
        <f t="shared" si="3"/>
        <v>7.2</v>
      </c>
      <c r="Q31" s="33">
        <v>4.1000000000000005</v>
      </c>
      <c r="R31" s="34">
        <f t="shared" si="4"/>
        <v>11.3</v>
      </c>
      <c r="S31" s="35">
        <f t="shared" si="5"/>
        <v>1.09375</v>
      </c>
      <c r="T31" s="36">
        <f t="shared" si="6"/>
        <v>10.206250000000001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0"/>
        <v>0</v>
      </c>
      <c r="M32" s="16">
        <f t="shared" si="7"/>
        <v>0</v>
      </c>
      <c r="N32" s="16">
        <f t="shared" si="2"/>
        <v>0</v>
      </c>
      <c r="O32" s="16">
        <v>0</v>
      </c>
      <c r="P32" s="16">
        <f t="shared" si="3"/>
        <v>0</v>
      </c>
      <c r="Q32" s="33">
        <v>1</v>
      </c>
      <c r="R32" s="34">
        <f t="shared" si="4"/>
        <v>1</v>
      </c>
      <c r="S32" s="35">
        <f t="shared" si="5"/>
        <v>0</v>
      </c>
      <c r="T32" s="36">
        <f t="shared" si="6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242</v>
      </c>
      <c r="C33" s="13">
        <v>1381736232</v>
      </c>
      <c r="D33" s="222" t="s">
        <v>468</v>
      </c>
      <c r="E33" s="4"/>
      <c r="F33" s="16">
        <v>4</v>
      </c>
      <c r="G33" s="16">
        <v>1</v>
      </c>
      <c r="H33" s="374">
        <v>0</v>
      </c>
      <c r="I33" s="374">
        <v>0</v>
      </c>
      <c r="J33" s="374">
        <v>0</v>
      </c>
      <c r="K33" s="23" t="s">
        <v>335</v>
      </c>
      <c r="L33" s="18">
        <f t="shared" si="0"/>
        <v>6</v>
      </c>
      <c r="M33" s="16">
        <f t="shared" si="7"/>
        <v>1.2</v>
      </c>
      <c r="N33" s="16">
        <f t="shared" si="2"/>
        <v>0</v>
      </c>
      <c r="O33" s="16">
        <v>0</v>
      </c>
      <c r="P33" s="16">
        <f t="shared" si="3"/>
        <v>7.2</v>
      </c>
      <c r="Q33" s="33">
        <v>4.0562499999999995</v>
      </c>
      <c r="R33" s="34">
        <f t="shared" si="4"/>
        <v>11.25625</v>
      </c>
      <c r="S33" s="35">
        <f t="shared" si="5"/>
        <v>1.09375</v>
      </c>
      <c r="T33" s="36">
        <f t="shared" si="6"/>
        <v>10.1625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4">
        <v>231</v>
      </c>
      <c r="C34" s="13">
        <v>1725915293</v>
      </c>
      <c r="D34" s="222" t="s">
        <v>450</v>
      </c>
      <c r="E34" s="4"/>
      <c r="F34" s="16">
        <v>4</v>
      </c>
      <c r="G34" s="16">
        <v>1</v>
      </c>
      <c r="H34" s="374">
        <v>0</v>
      </c>
      <c r="I34" s="374">
        <v>0</v>
      </c>
      <c r="J34" s="374">
        <v>0</v>
      </c>
      <c r="K34" s="23" t="s">
        <v>335</v>
      </c>
      <c r="L34" s="18">
        <f t="shared" si="0"/>
        <v>6</v>
      </c>
      <c r="M34" s="16">
        <f t="shared" si="7"/>
        <v>1.2</v>
      </c>
      <c r="N34" s="16">
        <f t="shared" si="2"/>
        <v>0</v>
      </c>
      <c r="O34" s="16">
        <v>0</v>
      </c>
      <c r="P34" s="16">
        <f t="shared" si="3"/>
        <v>7.2</v>
      </c>
      <c r="Q34" s="33">
        <v>3.5500000000000034</v>
      </c>
      <c r="R34" s="34">
        <f t="shared" si="4"/>
        <v>10.750000000000004</v>
      </c>
      <c r="S34" s="35">
        <f t="shared" si="5"/>
        <v>1.09375</v>
      </c>
      <c r="T34" s="36">
        <f t="shared" si="6"/>
        <v>9.6562500000000036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196</v>
      </c>
      <c r="C35" s="13">
        <v>1065641844</v>
      </c>
      <c r="D35" s="222" t="s">
        <v>387</v>
      </c>
      <c r="E35" s="334"/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23" t="s">
        <v>335</v>
      </c>
      <c r="L35" s="18">
        <f t="shared" si="0"/>
        <v>4</v>
      </c>
      <c r="M35" s="16">
        <f t="shared" si="7"/>
        <v>1.2</v>
      </c>
      <c r="N35" s="16">
        <f t="shared" si="2"/>
        <v>0</v>
      </c>
      <c r="O35" s="16">
        <v>0</v>
      </c>
      <c r="P35" s="16">
        <f t="shared" si="3"/>
        <v>5.2</v>
      </c>
      <c r="Q35" s="33">
        <v>4.8625000000000016</v>
      </c>
      <c r="R35" s="34">
        <f t="shared" si="4"/>
        <v>10.062500000000002</v>
      </c>
      <c r="S35" s="35">
        <f t="shared" si="5"/>
        <v>1.09375</v>
      </c>
      <c r="T35" s="36">
        <f t="shared" si="6"/>
        <v>8.9687500000000018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0"/>
        <v>0</v>
      </c>
      <c r="M36" s="16">
        <f t="shared" si="7"/>
        <v>0</v>
      </c>
      <c r="N36" s="16">
        <f t="shared" si="2"/>
        <v>0</v>
      </c>
      <c r="O36" s="16">
        <v>0</v>
      </c>
      <c r="P36" s="16">
        <f t="shared" si="3"/>
        <v>0</v>
      </c>
      <c r="Q36" s="33">
        <v>6.6749999999999998</v>
      </c>
      <c r="R36" s="34">
        <f t="shared" si="4"/>
        <v>6.6749999999999998</v>
      </c>
      <c r="S36" s="35">
        <f t="shared" si="5"/>
        <v>0</v>
      </c>
      <c r="T36" s="36">
        <f t="shared" si="6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ref="L37:L68" si="8">F37+IF(F37&gt;2,(F37-2)*1,0)</f>
        <v>0</v>
      </c>
      <c r="M37" s="16">
        <f t="shared" si="7"/>
        <v>0</v>
      </c>
      <c r="N37" s="16">
        <f t="shared" ref="N37:N68" si="9">SUM(H37:J37)*$Y$18</f>
        <v>0</v>
      </c>
      <c r="O37" s="16">
        <v>0</v>
      </c>
      <c r="P37" s="16">
        <f t="shared" ref="P37:P68" si="10">SUM(M37+L37+O37+N37)</f>
        <v>0</v>
      </c>
      <c r="Q37" s="33">
        <v>4.899999999999995</v>
      </c>
      <c r="R37" s="34">
        <f t="shared" ref="R37:R68" si="11">P37+Q37</f>
        <v>4.899999999999995</v>
      </c>
      <c r="S37" s="35">
        <f t="shared" ref="S37:S68" si="12">VLOOKUP(K37,$X$3:$Y$10,2,FALSE)</f>
        <v>0</v>
      </c>
      <c r="T37" s="36">
        <f t="shared" ref="T37:T68" si="13">R37-S37</f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8"/>
        <v>0</v>
      </c>
      <c r="M38" s="16">
        <f t="shared" si="7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209</v>
      </c>
      <c r="C39" s="13">
        <v>1525950050</v>
      </c>
      <c r="D39" s="222" t="s">
        <v>408</v>
      </c>
      <c r="E39" s="222" t="s">
        <v>402</v>
      </c>
      <c r="F39" s="16">
        <v>4</v>
      </c>
      <c r="G39" s="16">
        <v>1</v>
      </c>
      <c r="H39" s="374">
        <v>0</v>
      </c>
      <c r="I39" s="374">
        <v>0</v>
      </c>
      <c r="J39" s="374">
        <v>0</v>
      </c>
      <c r="K39" s="23" t="s">
        <v>335</v>
      </c>
      <c r="L39" s="18">
        <f t="shared" si="8"/>
        <v>6</v>
      </c>
      <c r="M39" s="16">
        <f t="shared" si="7"/>
        <v>1.2</v>
      </c>
      <c r="N39" s="16">
        <f t="shared" si="9"/>
        <v>0</v>
      </c>
      <c r="O39" s="16">
        <v>0</v>
      </c>
      <c r="P39" s="16">
        <f t="shared" si="10"/>
        <v>7.2</v>
      </c>
      <c r="Q39" s="33">
        <v>2.6999999999999993</v>
      </c>
      <c r="R39" s="34">
        <f t="shared" si="11"/>
        <v>9.8999999999999986</v>
      </c>
      <c r="S39" s="35">
        <f t="shared" si="12"/>
        <v>1.09375</v>
      </c>
      <c r="T39" s="36">
        <f t="shared" si="13"/>
        <v>8.8062499999999986</v>
      </c>
      <c r="U39" s="4"/>
      <c r="V39" s="4"/>
      <c r="W39" s="4"/>
    </row>
    <row r="40" spans="1:29" ht="18.75">
      <c r="A40" s="14">
        <v>1</v>
      </c>
      <c r="B40" s="13">
        <v>219</v>
      </c>
      <c r="C40" s="13">
        <v>1128309198</v>
      </c>
      <c r="D40" s="222" t="s">
        <v>426</v>
      </c>
      <c r="E40" s="334"/>
      <c r="F40" s="16">
        <v>0</v>
      </c>
      <c r="G40" s="16">
        <v>0</v>
      </c>
      <c r="H40" s="374">
        <v>0</v>
      </c>
      <c r="I40" s="374">
        <v>0</v>
      </c>
      <c r="J40" s="374">
        <v>0</v>
      </c>
      <c r="K40" s="57" t="s">
        <v>187</v>
      </c>
      <c r="L40" s="18">
        <f t="shared" si="8"/>
        <v>0</v>
      </c>
      <c r="M40" s="16">
        <f t="shared" si="7"/>
        <v>0</v>
      </c>
      <c r="N40" s="16">
        <f t="shared" si="9"/>
        <v>0</v>
      </c>
      <c r="O40" s="16">
        <v>0</v>
      </c>
      <c r="P40" s="16">
        <f t="shared" si="10"/>
        <v>0</v>
      </c>
      <c r="Q40" s="33">
        <v>9.4499999999999957</v>
      </c>
      <c r="R40" s="34">
        <f t="shared" si="11"/>
        <v>9.4499999999999957</v>
      </c>
      <c r="S40" s="35">
        <f t="shared" si="12"/>
        <v>0</v>
      </c>
      <c r="T40" s="36">
        <f t="shared" si="13"/>
        <v>9.4499999999999957</v>
      </c>
      <c r="U40" s="4"/>
      <c r="V40" s="4"/>
      <c r="W40" s="4"/>
    </row>
    <row r="41" spans="1:29" ht="18.75">
      <c r="A41" s="14">
        <v>1</v>
      </c>
      <c r="B41" s="13">
        <v>240</v>
      </c>
      <c r="C41" s="13">
        <v>289805855</v>
      </c>
      <c r="D41" s="222" t="s">
        <v>466</v>
      </c>
      <c r="F41" s="16">
        <v>4</v>
      </c>
      <c r="G41" s="16">
        <v>1</v>
      </c>
      <c r="H41" s="374">
        <v>0</v>
      </c>
      <c r="I41" s="374">
        <v>0</v>
      </c>
      <c r="J41" s="374">
        <v>0</v>
      </c>
      <c r="K41" s="23" t="s">
        <v>335</v>
      </c>
      <c r="L41" s="18">
        <f t="shared" si="8"/>
        <v>6</v>
      </c>
      <c r="M41" s="16">
        <f t="shared" si="7"/>
        <v>1.2</v>
      </c>
      <c r="N41" s="16">
        <f t="shared" si="9"/>
        <v>0</v>
      </c>
      <c r="O41" s="16">
        <v>0</v>
      </c>
      <c r="P41" s="16">
        <f t="shared" si="10"/>
        <v>7.2</v>
      </c>
      <c r="Q41" s="33">
        <v>2.0562500000000004</v>
      </c>
      <c r="R41" s="34">
        <f t="shared" si="11"/>
        <v>9.2562500000000014</v>
      </c>
      <c r="S41" s="35">
        <f t="shared" si="12"/>
        <v>1.09375</v>
      </c>
      <c r="T41" s="36">
        <f t="shared" si="13"/>
        <v>8.1625000000000014</v>
      </c>
      <c r="U41" s="4"/>
      <c r="V41" s="4"/>
      <c r="W41" s="4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si="8"/>
        <v>0</v>
      </c>
      <c r="M42" s="16">
        <f t="shared" si="7"/>
        <v>0</v>
      </c>
      <c r="N42" s="16">
        <f t="shared" si="9"/>
        <v>0</v>
      </c>
      <c r="O42" s="16">
        <v>0</v>
      </c>
      <c r="P42" s="16">
        <f t="shared" si="10"/>
        <v>0</v>
      </c>
      <c r="Q42" s="33">
        <v>3.3374999999999995</v>
      </c>
      <c r="R42" s="34">
        <f t="shared" si="11"/>
        <v>3.3374999999999995</v>
      </c>
      <c r="S42" s="35">
        <f t="shared" si="12"/>
        <v>0</v>
      </c>
      <c r="T42" s="36">
        <f t="shared" si="13"/>
        <v>3.3374999999999995</v>
      </c>
      <c r="U42" s="18"/>
      <c r="V42" s="18"/>
      <c r="W42" s="47"/>
    </row>
    <row r="43" spans="1:29" ht="18.75">
      <c r="A43" s="14">
        <v>1</v>
      </c>
      <c r="B43" s="13">
        <v>202</v>
      </c>
      <c r="C43" s="13">
        <v>471245585</v>
      </c>
      <c r="D43" s="222" t="s">
        <v>392</v>
      </c>
      <c r="E43" s="334"/>
      <c r="F43" s="16">
        <v>4</v>
      </c>
      <c r="G43" s="16">
        <v>1</v>
      </c>
      <c r="H43" s="374">
        <v>0</v>
      </c>
      <c r="I43" s="374">
        <v>0</v>
      </c>
      <c r="J43" s="374">
        <v>0</v>
      </c>
      <c r="K43" s="23" t="s">
        <v>335</v>
      </c>
      <c r="L43" s="18">
        <f t="shared" si="8"/>
        <v>6</v>
      </c>
      <c r="M43" s="16">
        <f t="shared" si="7"/>
        <v>1.2</v>
      </c>
      <c r="N43" s="16">
        <f t="shared" si="9"/>
        <v>0</v>
      </c>
      <c r="O43" s="16">
        <v>0</v>
      </c>
      <c r="P43" s="16">
        <f t="shared" si="10"/>
        <v>7.2</v>
      </c>
      <c r="Q43" s="33">
        <v>1.9999999999999982</v>
      </c>
      <c r="R43" s="34">
        <f t="shared" si="11"/>
        <v>9.1999999999999993</v>
      </c>
      <c r="S43" s="35">
        <f t="shared" si="12"/>
        <v>1.09375</v>
      </c>
      <c r="T43" s="36">
        <f t="shared" si="13"/>
        <v>8.1062499999999993</v>
      </c>
      <c r="U43" s="4"/>
      <c r="V43" s="4"/>
      <c r="W43" s="4"/>
    </row>
    <row r="44" spans="1:29" ht="18.75">
      <c r="A44" s="14">
        <v>1</v>
      </c>
      <c r="B44" s="13">
        <v>215</v>
      </c>
      <c r="C44" s="13">
        <v>289805855</v>
      </c>
      <c r="D44" s="222" t="s">
        <v>417</v>
      </c>
      <c r="E44" s="2"/>
      <c r="F44" s="16">
        <v>4</v>
      </c>
      <c r="G44" s="16">
        <v>1</v>
      </c>
      <c r="H44" s="374">
        <v>0</v>
      </c>
      <c r="I44" s="374">
        <v>1</v>
      </c>
      <c r="J44" s="374">
        <v>1</v>
      </c>
      <c r="K44" s="23" t="s">
        <v>335</v>
      </c>
      <c r="L44" s="18">
        <f t="shared" si="8"/>
        <v>6</v>
      </c>
      <c r="M44" s="16">
        <f t="shared" si="7"/>
        <v>1.2</v>
      </c>
      <c r="N44" s="16">
        <f t="shared" si="9"/>
        <v>0.8</v>
      </c>
      <c r="O44" s="16">
        <v>0</v>
      </c>
      <c r="P44" s="16">
        <f t="shared" si="10"/>
        <v>8</v>
      </c>
      <c r="Q44" s="33">
        <v>0.98174999999999457</v>
      </c>
      <c r="R44" s="34">
        <f t="shared" si="11"/>
        <v>8.9817499999999946</v>
      </c>
      <c r="S44" s="35">
        <f t="shared" si="12"/>
        <v>1.09375</v>
      </c>
      <c r="T44" s="36">
        <f t="shared" si="13"/>
        <v>7.8879999999999946</v>
      </c>
      <c r="U44" s="4"/>
      <c r="V44" s="4"/>
      <c r="W44" s="4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8"/>
        <v>0</v>
      </c>
      <c r="M45" s="16">
        <f t="shared" si="7"/>
        <v>0</v>
      </c>
      <c r="N45" s="16">
        <f t="shared" si="9"/>
        <v>0</v>
      </c>
      <c r="O45" s="16">
        <v>0</v>
      </c>
      <c r="P45" s="16">
        <f t="shared" si="10"/>
        <v>0</v>
      </c>
      <c r="Q45" s="33">
        <v>0.125</v>
      </c>
      <c r="R45" s="34">
        <f t="shared" si="11"/>
        <v>0.125</v>
      </c>
      <c r="S45" s="35">
        <f t="shared" si="12"/>
        <v>0</v>
      </c>
      <c r="T45" s="36">
        <f t="shared" si="13"/>
        <v>0.125</v>
      </c>
      <c r="U45" s="18"/>
      <c r="V45" s="18"/>
      <c r="W45" s="18"/>
    </row>
    <row r="46" spans="1:29" ht="18.75">
      <c r="A46" s="14">
        <v>1</v>
      </c>
      <c r="B46" s="13">
        <v>200</v>
      </c>
      <c r="C46" s="13">
        <v>967589156</v>
      </c>
      <c r="D46" s="222" t="s">
        <v>390</v>
      </c>
      <c r="E46" s="334"/>
      <c r="F46" s="16">
        <v>2</v>
      </c>
      <c r="G46" s="16">
        <v>1</v>
      </c>
      <c r="H46" s="374">
        <v>0</v>
      </c>
      <c r="I46" s="374">
        <v>1</v>
      </c>
      <c r="J46" s="374">
        <v>0</v>
      </c>
      <c r="K46" s="23" t="s">
        <v>335</v>
      </c>
      <c r="L46" s="18">
        <f t="shared" si="8"/>
        <v>2</v>
      </c>
      <c r="M46" s="16">
        <f t="shared" ref="M46:M77" si="14">G46*$Y$14</f>
        <v>1.2</v>
      </c>
      <c r="N46" s="16">
        <f t="shared" si="9"/>
        <v>0.4</v>
      </c>
      <c r="O46" s="16">
        <v>0</v>
      </c>
      <c r="P46" s="16">
        <f t="shared" si="10"/>
        <v>3.6</v>
      </c>
      <c r="Q46" s="33">
        <v>5.3000000000000025</v>
      </c>
      <c r="R46" s="34">
        <f t="shared" si="11"/>
        <v>8.9000000000000021</v>
      </c>
      <c r="S46" s="35">
        <f t="shared" si="12"/>
        <v>1.09375</v>
      </c>
      <c r="T46" s="36">
        <f t="shared" si="13"/>
        <v>7.8062500000000021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8"/>
        <v>0</v>
      </c>
      <c r="M47" s="16">
        <f t="shared" si="14"/>
        <v>0</v>
      </c>
      <c r="N47" s="16">
        <f t="shared" si="9"/>
        <v>0</v>
      </c>
      <c r="O47" s="16">
        <v>0</v>
      </c>
      <c r="P47" s="16">
        <f t="shared" si="10"/>
        <v>0</v>
      </c>
      <c r="Q47" s="33">
        <v>3.45</v>
      </c>
      <c r="R47" s="34">
        <f t="shared" si="11"/>
        <v>3.45</v>
      </c>
      <c r="S47" s="35">
        <f t="shared" si="12"/>
        <v>0</v>
      </c>
      <c r="T47" s="36">
        <f t="shared" si="13"/>
        <v>3.45</v>
      </c>
      <c r="U47" s="18"/>
      <c r="V47" s="18"/>
      <c r="W47" s="4"/>
    </row>
    <row r="48" spans="1:29" ht="18.75">
      <c r="A48" s="14">
        <v>1</v>
      </c>
      <c r="B48" s="13">
        <v>236</v>
      </c>
      <c r="C48" s="13">
        <v>1968448898</v>
      </c>
      <c r="D48" s="222" t="s">
        <v>458</v>
      </c>
      <c r="F48" s="16">
        <v>3</v>
      </c>
      <c r="G48" s="16">
        <v>1</v>
      </c>
      <c r="H48" s="374">
        <v>0</v>
      </c>
      <c r="I48" s="374">
        <v>0</v>
      </c>
      <c r="J48" s="374">
        <v>0</v>
      </c>
      <c r="K48" s="23" t="s">
        <v>335</v>
      </c>
      <c r="L48" s="18">
        <f t="shared" si="8"/>
        <v>4</v>
      </c>
      <c r="M48" s="16">
        <f t="shared" si="14"/>
        <v>1.2</v>
      </c>
      <c r="N48" s="16">
        <f t="shared" si="9"/>
        <v>0</v>
      </c>
      <c r="O48" s="16">
        <v>0</v>
      </c>
      <c r="P48" s="16">
        <f t="shared" si="10"/>
        <v>5.2</v>
      </c>
      <c r="Q48" s="33">
        <v>3.4250000000000007</v>
      </c>
      <c r="R48" s="34">
        <f t="shared" si="11"/>
        <v>8.625</v>
      </c>
      <c r="S48" s="35">
        <f t="shared" si="12"/>
        <v>1.09375</v>
      </c>
      <c r="T48" s="36">
        <f t="shared" si="13"/>
        <v>7.53125</v>
      </c>
    </row>
    <row r="49" spans="1:23" ht="18.75">
      <c r="A49" s="14">
        <v>1</v>
      </c>
      <c r="B49" s="14">
        <v>230</v>
      </c>
      <c r="C49" s="13">
        <v>1076026693</v>
      </c>
      <c r="D49" s="222" t="s">
        <v>449</v>
      </c>
      <c r="F49" s="16">
        <v>3</v>
      </c>
      <c r="G49" s="16">
        <v>1</v>
      </c>
      <c r="H49" s="374">
        <v>0</v>
      </c>
      <c r="I49" s="374">
        <v>0</v>
      </c>
      <c r="J49" s="374">
        <v>0</v>
      </c>
      <c r="K49" s="23" t="s">
        <v>335</v>
      </c>
      <c r="L49" s="18">
        <f t="shared" si="8"/>
        <v>4</v>
      </c>
      <c r="M49" s="16">
        <f t="shared" si="14"/>
        <v>1.2</v>
      </c>
      <c r="N49" s="16">
        <f t="shared" si="9"/>
        <v>0</v>
      </c>
      <c r="O49" s="16">
        <v>0</v>
      </c>
      <c r="P49" s="16">
        <f t="shared" si="10"/>
        <v>5.2</v>
      </c>
      <c r="Q49" s="33">
        <v>3.1500000000000004</v>
      </c>
      <c r="R49" s="34">
        <f t="shared" si="11"/>
        <v>8.3500000000000014</v>
      </c>
      <c r="S49" s="35">
        <f t="shared" si="12"/>
        <v>1.09375</v>
      </c>
      <c r="T49" s="36">
        <f t="shared" si="13"/>
        <v>7.2562500000000014</v>
      </c>
    </row>
    <row r="50" spans="1:23" ht="18.75">
      <c r="A50" s="14">
        <v>1</v>
      </c>
      <c r="B50" s="13">
        <v>239</v>
      </c>
      <c r="C50" s="13">
        <v>416459640</v>
      </c>
      <c r="D50" s="222" t="s">
        <v>465</v>
      </c>
      <c r="F50" s="16">
        <v>4</v>
      </c>
      <c r="G50" s="16">
        <v>1</v>
      </c>
      <c r="H50" s="374">
        <v>0</v>
      </c>
      <c r="I50" s="374">
        <v>0</v>
      </c>
      <c r="J50" s="374">
        <v>0</v>
      </c>
      <c r="K50" s="23" t="s">
        <v>335</v>
      </c>
      <c r="L50" s="18">
        <f t="shared" si="8"/>
        <v>6</v>
      </c>
      <c r="M50" s="16">
        <f t="shared" si="14"/>
        <v>1.2</v>
      </c>
      <c r="N50" s="16">
        <f t="shared" si="9"/>
        <v>0</v>
      </c>
      <c r="O50" s="16">
        <v>0</v>
      </c>
      <c r="P50" s="16">
        <f t="shared" si="10"/>
        <v>7.2</v>
      </c>
      <c r="Q50" s="33">
        <v>1.0562500000000004</v>
      </c>
      <c r="R50" s="34">
        <f t="shared" si="11"/>
        <v>8.2562500000000014</v>
      </c>
      <c r="S50" s="35">
        <f t="shared" si="12"/>
        <v>1.09375</v>
      </c>
      <c r="T50" s="36">
        <f t="shared" si="13"/>
        <v>7.1625000000000014</v>
      </c>
    </row>
    <row r="51" spans="1:23" ht="18.75">
      <c r="A51" s="14">
        <v>1</v>
      </c>
      <c r="B51" s="14">
        <v>10</v>
      </c>
      <c r="C51" s="13">
        <v>2108977014</v>
      </c>
      <c r="D51" s="222" t="s">
        <v>353</v>
      </c>
      <c r="E51" s="222" t="s">
        <v>49</v>
      </c>
      <c r="F51" s="16">
        <v>4</v>
      </c>
      <c r="G51" s="16">
        <v>1</v>
      </c>
      <c r="H51" s="374">
        <v>0</v>
      </c>
      <c r="I51" s="374">
        <v>0</v>
      </c>
      <c r="J51" s="374">
        <v>1</v>
      </c>
      <c r="K51" s="23" t="s">
        <v>335</v>
      </c>
      <c r="L51" s="18">
        <f t="shared" si="8"/>
        <v>6</v>
      </c>
      <c r="M51" s="16">
        <f t="shared" si="14"/>
        <v>1.2</v>
      </c>
      <c r="N51" s="16">
        <f t="shared" si="9"/>
        <v>0.4</v>
      </c>
      <c r="O51" s="16">
        <v>0</v>
      </c>
      <c r="P51" s="16">
        <f t="shared" si="10"/>
        <v>7.6000000000000005</v>
      </c>
      <c r="Q51" s="33">
        <v>0.57499999999999574</v>
      </c>
      <c r="R51" s="34">
        <f t="shared" si="11"/>
        <v>8.1749999999999972</v>
      </c>
      <c r="S51" s="35">
        <f t="shared" si="12"/>
        <v>1.09375</v>
      </c>
      <c r="T51" s="36">
        <f t="shared" si="13"/>
        <v>7.0812499999999972</v>
      </c>
      <c r="U51" s="64"/>
      <c r="V51" s="64"/>
      <c r="W51" s="64"/>
    </row>
    <row r="52" spans="1:23" ht="18.75">
      <c r="A52" s="14">
        <v>1</v>
      </c>
      <c r="B52" s="13">
        <v>238</v>
      </c>
      <c r="C52" s="13">
        <v>108179057</v>
      </c>
      <c r="D52" s="222" t="s">
        <v>463</v>
      </c>
      <c r="F52" s="16">
        <v>4</v>
      </c>
      <c r="G52" s="16">
        <v>1</v>
      </c>
      <c r="H52" s="374">
        <v>0</v>
      </c>
      <c r="I52" s="374">
        <v>0</v>
      </c>
      <c r="J52" s="374">
        <v>0</v>
      </c>
      <c r="K52" s="23" t="s">
        <v>335</v>
      </c>
      <c r="L52" s="18">
        <f t="shared" si="8"/>
        <v>6</v>
      </c>
      <c r="M52" s="16">
        <f t="shared" si="14"/>
        <v>1.2</v>
      </c>
      <c r="N52" s="16">
        <f t="shared" si="9"/>
        <v>0</v>
      </c>
      <c r="O52" s="16">
        <v>0</v>
      </c>
      <c r="P52" s="16">
        <f t="shared" si="10"/>
        <v>7.2</v>
      </c>
      <c r="Q52" s="33">
        <v>0.66249999999999964</v>
      </c>
      <c r="R52" s="34">
        <f t="shared" si="11"/>
        <v>7.8624999999999998</v>
      </c>
      <c r="S52" s="35">
        <f t="shared" si="12"/>
        <v>1.09375</v>
      </c>
      <c r="T52" s="36">
        <f t="shared" si="13"/>
        <v>6.7687499999999998</v>
      </c>
    </row>
    <row r="53" spans="1:23" ht="18.75">
      <c r="A53" s="14">
        <v>1</v>
      </c>
      <c r="B53" s="13">
        <v>128</v>
      </c>
      <c r="C53" s="13">
        <v>1214614935</v>
      </c>
      <c r="D53" s="222" t="s">
        <v>365</v>
      </c>
      <c r="E53" s="336" t="s">
        <v>257</v>
      </c>
      <c r="F53" s="16">
        <v>4</v>
      </c>
      <c r="G53" s="16">
        <v>1</v>
      </c>
      <c r="H53" s="374">
        <v>0</v>
      </c>
      <c r="I53" s="374">
        <v>1</v>
      </c>
      <c r="J53" s="374">
        <v>1</v>
      </c>
      <c r="K53" s="23" t="s">
        <v>335</v>
      </c>
      <c r="L53" s="18">
        <f t="shared" si="8"/>
        <v>6</v>
      </c>
      <c r="M53" s="16">
        <f t="shared" si="14"/>
        <v>1.2</v>
      </c>
      <c r="N53" s="16">
        <f t="shared" si="9"/>
        <v>0.8</v>
      </c>
      <c r="O53" s="16">
        <v>0</v>
      </c>
      <c r="P53" s="16">
        <f t="shared" si="10"/>
        <v>8</v>
      </c>
      <c r="Q53" s="33">
        <v>-0.38800000000000523</v>
      </c>
      <c r="R53" s="34">
        <f t="shared" si="11"/>
        <v>7.6119999999999948</v>
      </c>
      <c r="S53" s="35">
        <f t="shared" si="12"/>
        <v>1.09375</v>
      </c>
      <c r="T53" s="36">
        <f t="shared" si="13"/>
        <v>6.5182499999999948</v>
      </c>
      <c r="U53" s="64"/>
      <c r="V53" s="64"/>
      <c r="W53" s="67"/>
    </row>
    <row r="54" spans="1:23" ht="18.75">
      <c r="A54" s="14">
        <v>1</v>
      </c>
      <c r="B54" s="13">
        <v>233</v>
      </c>
      <c r="C54" s="13">
        <v>1963965829</v>
      </c>
      <c r="D54" s="222" t="s">
        <v>452</v>
      </c>
      <c r="F54" s="16">
        <v>4</v>
      </c>
      <c r="G54" s="16">
        <v>1</v>
      </c>
      <c r="H54" s="374">
        <v>0</v>
      </c>
      <c r="I54" s="374">
        <v>0</v>
      </c>
      <c r="J54" s="374">
        <v>0</v>
      </c>
      <c r="K54" s="23" t="s">
        <v>335</v>
      </c>
      <c r="L54" s="18">
        <f t="shared" si="8"/>
        <v>6</v>
      </c>
      <c r="M54" s="16">
        <f t="shared" si="14"/>
        <v>1.2</v>
      </c>
      <c r="N54" s="16">
        <f t="shared" si="9"/>
        <v>0</v>
      </c>
      <c r="O54" s="16">
        <v>0</v>
      </c>
      <c r="P54" s="16">
        <f t="shared" si="10"/>
        <v>7.2</v>
      </c>
      <c r="Q54" s="33">
        <v>0.38125000000000142</v>
      </c>
      <c r="R54" s="34">
        <f t="shared" si="11"/>
        <v>7.5812500000000016</v>
      </c>
      <c r="S54" s="35">
        <f t="shared" si="12"/>
        <v>1.09375</v>
      </c>
      <c r="T54" s="36">
        <f t="shared" si="13"/>
        <v>6.4875000000000016</v>
      </c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8"/>
        <v>0</v>
      </c>
      <c r="M55" s="16">
        <f t="shared" si="14"/>
        <v>0</v>
      </c>
      <c r="N55" s="16">
        <f t="shared" si="9"/>
        <v>0</v>
      </c>
      <c r="O55" s="16">
        <v>0</v>
      </c>
      <c r="P55" s="16">
        <f t="shared" si="10"/>
        <v>0</v>
      </c>
      <c r="Q55" s="33">
        <v>2.1987500000000004</v>
      </c>
      <c r="R55" s="34">
        <f t="shared" si="11"/>
        <v>2.1987500000000004</v>
      </c>
      <c r="S55" s="35">
        <f t="shared" si="12"/>
        <v>0</v>
      </c>
      <c r="T55" s="36">
        <f t="shared" si="13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8"/>
        <v>0</v>
      </c>
      <c r="M56" s="16">
        <f t="shared" si="14"/>
        <v>0</v>
      </c>
      <c r="N56" s="16">
        <f t="shared" si="9"/>
        <v>0</v>
      </c>
      <c r="O56" s="16">
        <v>0</v>
      </c>
      <c r="P56" s="16">
        <f t="shared" si="10"/>
        <v>0</v>
      </c>
      <c r="Q56" s="33">
        <v>0.22499999999999343</v>
      </c>
      <c r="R56" s="34">
        <f t="shared" si="11"/>
        <v>0.22499999999999343</v>
      </c>
      <c r="S56" s="35">
        <f t="shared" si="12"/>
        <v>0</v>
      </c>
      <c r="T56" s="36">
        <f t="shared" si="13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8"/>
        <v>0</v>
      </c>
      <c r="M57" s="16">
        <f t="shared" si="14"/>
        <v>0</v>
      </c>
      <c r="N57" s="16">
        <f t="shared" si="9"/>
        <v>0</v>
      </c>
      <c r="O57" s="16">
        <v>0</v>
      </c>
      <c r="P57" s="16">
        <f t="shared" si="10"/>
        <v>0</v>
      </c>
      <c r="Q57" s="33">
        <v>0</v>
      </c>
      <c r="R57" s="34">
        <f t="shared" si="11"/>
        <v>0</v>
      </c>
      <c r="S57" s="35">
        <f t="shared" si="12"/>
        <v>0</v>
      </c>
      <c r="T57" s="36">
        <f t="shared" si="13"/>
        <v>0</v>
      </c>
      <c r="U57" s="64"/>
      <c r="V57" s="64"/>
    </row>
    <row r="58" spans="1:23" ht="18.75">
      <c r="A58" s="14">
        <v>1</v>
      </c>
      <c r="B58" s="13">
        <v>216</v>
      </c>
      <c r="C58" s="13">
        <v>395700385</v>
      </c>
      <c r="D58" s="222" t="s">
        <v>419</v>
      </c>
      <c r="E58" s="2"/>
      <c r="F58" s="16">
        <v>4</v>
      </c>
      <c r="G58" s="16">
        <v>1</v>
      </c>
      <c r="H58" s="374">
        <v>0</v>
      </c>
      <c r="I58" s="374">
        <v>0</v>
      </c>
      <c r="J58" s="374">
        <v>0</v>
      </c>
      <c r="K58" s="23" t="s">
        <v>335</v>
      </c>
      <c r="L58" s="18">
        <f t="shared" si="8"/>
        <v>6</v>
      </c>
      <c r="M58" s="16">
        <f t="shared" si="14"/>
        <v>1.2</v>
      </c>
      <c r="N58" s="16">
        <f t="shared" si="9"/>
        <v>0</v>
      </c>
      <c r="O58" s="16">
        <v>0</v>
      </c>
      <c r="P58" s="16">
        <f t="shared" si="10"/>
        <v>7.2</v>
      </c>
      <c r="Q58" s="33">
        <v>-8.1048387096777974E-2</v>
      </c>
      <c r="R58" s="34">
        <f t="shared" si="11"/>
        <v>7.1189516129032224</v>
      </c>
      <c r="S58" s="35">
        <f t="shared" si="12"/>
        <v>1.09375</v>
      </c>
      <c r="T58" s="36">
        <f t="shared" si="13"/>
        <v>6.0252016129032224</v>
      </c>
    </row>
    <row r="59" spans="1:23" ht="18.75">
      <c r="A59" s="14">
        <v>1</v>
      </c>
      <c r="B59" s="13">
        <v>116</v>
      </c>
      <c r="C59" s="13">
        <v>2122596917</v>
      </c>
      <c r="D59" s="222" t="s">
        <v>362</v>
      </c>
      <c r="E59" s="222" t="s">
        <v>217</v>
      </c>
      <c r="F59" s="16">
        <v>4</v>
      </c>
      <c r="G59" s="16">
        <v>1</v>
      </c>
      <c r="H59" s="374">
        <v>0</v>
      </c>
      <c r="I59" s="374">
        <v>1</v>
      </c>
      <c r="J59" s="374">
        <v>1</v>
      </c>
      <c r="K59" s="23" t="s">
        <v>335</v>
      </c>
      <c r="L59" s="18">
        <f t="shared" si="8"/>
        <v>6</v>
      </c>
      <c r="M59" s="16">
        <f t="shared" si="14"/>
        <v>1.2</v>
      </c>
      <c r="N59" s="16">
        <f t="shared" si="9"/>
        <v>0.8</v>
      </c>
      <c r="O59" s="16">
        <v>0</v>
      </c>
      <c r="P59" s="16">
        <f t="shared" si="10"/>
        <v>8</v>
      </c>
      <c r="Q59" s="33">
        <v>-1.0000000000000036</v>
      </c>
      <c r="R59" s="34">
        <f t="shared" si="11"/>
        <v>6.9999999999999964</v>
      </c>
      <c r="S59" s="35">
        <f t="shared" si="12"/>
        <v>1.09375</v>
      </c>
      <c r="T59" s="36">
        <f t="shared" si="13"/>
        <v>5.9062499999999964</v>
      </c>
      <c r="U59" s="64"/>
      <c r="V59" s="64"/>
      <c r="W59" s="86"/>
    </row>
    <row r="60" spans="1:23" ht="18.75">
      <c r="A60" s="14">
        <v>1</v>
      </c>
      <c r="B60" s="14">
        <v>26</v>
      </c>
      <c r="C60" s="13">
        <v>1754932067</v>
      </c>
      <c r="D60" s="222" t="s">
        <v>354</v>
      </c>
      <c r="E60" s="222" t="s">
        <v>72</v>
      </c>
      <c r="F60" s="16">
        <v>4</v>
      </c>
      <c r="G60" s="16">
        <v>1</v>
      </c>
      <c r="H60" s="374">
        <v>0</v>
      </c>
      <c r="I60" s="374">
        <v>1</v>
      </c>
      <c r="J60" s="374">
        <v>1</v>
      </c>
      <c r="K60" s="23" t="s">
        <v>335</v>
      </c>
      <c r="L60" s="18">
        <f t="shared" si="8"/>
        <v>6</v>
      </c>
      <c r="M60" s="16">
        <f t="shared" si="14"/>
        <v>1.2</v>
      </c>
      <c r="N60" s="16">
        <f t="shared" si="9"/>
        <v>0.8</v>
      </c>
      <c r="O60" s="16">
        <v>0</v>
      </c>
      <c r="P60" s="16">
        <f t="shared" si="10"/>
        <v>8</v>
      </c>
      <c r="Q60" s="33">
        <v>-1.0812500000000007</v>
      </c>
      <c r="R60" s="34">
        <f t="shared" si="11"/>
        <v>6.9187499999999993</v>
      </c>
      <c r="S60" s="35">
        <f t="shared" si="12"/>
        <v>1.09375</v>
      </c>
      <c r="T60" s="36">
        <f t="shared" si="13"/>
        <v>5.8249999999999993</v>
      </c>
      <c r="U60" s="64"/>
      <c r="V60" s="64"/>
      <c r="W60" s="64"/>
    </row>
    <row r="61" spans="1:23" ht="18.75">
      <c r="A61" s="14">
        <v>1</v>
      </c>
      <c r="B61" s="13">
        <v>174</v>
      </c>
      <c r="C61" s="13">
        <v>775720958</v>
      </c>
      <c r="D61" s="222" t="s">
        <v>397</v>
      </c>
      <c r="E61" s="222" t="s">
        <v>327</v>
      </c>
      <c r="F61" s="16">
        <v>4</v>
      </c>
      <c r="G61" s="16">
        <v>1</v>
      </c>
      <c r="H61" s="374">
        <v>0</v>
      </c>
      <c r="I61" s="374">
        <v>0</v>
      </c>
      <c r="J61" s="374">
        <v>0</v>
      </c>
      <c r="K61" s="23" t="s">
        <v>335</v>
      </c>
      <c r="L61" s="18">
        <f t="shared" si="8"/>
        <v>6</v>
      </c>
      <c r="M61" s="16">
        <f t="shared" si="14"/>
        <v>1.2</v>
      </c>
      <c r="N61" s="16">
        <f t="shared" si="9"/>
        <v>0</v>
      </c>
      <c r="O61" s="16">
        <v>0</v>
      </c>
      <c r="P61" s="16">
        <f t="shared" si="10"/>
        <v>7.2</v>
      </c>
      <c r="Q61" s="33">
        <v>-0.42500000000000782</v>
      </c>
      <c r="R61" s="34">
        <f t="shared" si="11"/>
        <v>6.7749999999999924</v>
      </c>
      <c r="S61" s="35">
        <f t="shared" si="12"/>
        <v>1.09375</v>
      </c>
      <c r="T61" s="36">
        <f t="shared" si="13"/>
        <v>5.6812499999999924</v>
      </c>
    </row>
    <row r="62" spans="1:23" ht="18.75">
      <c r="A62" s="14">
        <v>1</v>
      </c>
      <c r="B62" s="13">
        <v>185</v>
      </c>
      <c r="C62" s="13">
        <v>30705222</v>
      </c>
      <c r="D62" s="222" t="s">
        <v>376</v>
      </c>
      <c r="E62" s="334"/>
      <c r="F62" s="16">
        <v>4</v>
      </c>
      <c r="G62" s="16">
        <v>1</v>
      </c>
      <c r="H62" s="374">
        <v>0</v>
      </c>
      <c r="I62" s="374">
        <v>1</v>
      </c>
      <c r="J62" s="374">
        <v>1</v>
      </c>
      <c r="K62" s="23" t="s">
        <v>335</v>
      </c>
      <c r="L62" s="18">
        <f t="shared" si="8"/>
        <v>6</v>
      </c>
      <c r="M62" s="16">
        <f t="shared" si="14"/>
        <v>1.2</v>
      </c>
      <c r="N62" s="16">
        <f t="shared" si="9"/>
        <v>0.8</v>
      </c>
      <c r="O62" s="16">
        <v>0</v>
      </c>
      <c r="P62" s="16">
        <f t="shared" si="10"/>
        <v>8</v>
      </c>
      <c r="Q62" s="33">
        <v>-1.6687499999999993</v>
      </c>
      <c r="R62" s="34">
        <f t="shared" si="11"/>
        <v>6.3312500000000007</v>
      </c>
      <c r="S62" s="35">
        <f t="shared" si="12"/>
        <v>1.09375</v>
      </c>
      <c r="T62" s="36">
        <f t="shared" si="13"/>
        <v>5.2375000000000007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8"/>
        <v>0</v>
      </c>
      <c r="M63" s="16">
        <f t="shared" si="14"/>
        <v>0</v>
      </c>
      <c r="N63" s="16">
        <f t="shared" si="9"/>
        <v>0</v>
      </c>
      <c r="O63" s="16">
        <v>0</v>
      </c>
      <c r="P63" s="16">
        <f t="shared" si="10"/>
        <v>0</v>
      </c>
      <c r="Q63" s="33">
        <v>3.5999999999999979</v>
      </c>
      <c r="R63" s="34">
        <f t="shared" si="11"/>
        <v>3.5999999999999979</v>
      </c>
      <c r="S63" s="35">
        <f t="shared" si="12"/>
        <v>0</v>
      </c>
      <c r="T63" s="36">
        <f t="shared" si="13"/>
        <v>3.5999999999999979</v>
      </c>
    </row>
    <row r="64" spans="1:23" ht="18.75">
      <c r="A64" s="14">
        <v>1</v>
      </c>
      <c r="B64" s="14">
        <v>46</v>
      </c>
      <c r="C64" s="13">
        <v>2109182835</v>
      </c>
      <c r="D64" s="222" t="s">
        <v>357</v>
      </c>
      <c r="E64" s="222" t="s">
        <v>92</v>
      </c>
      <c r="F64" s="16">
        <v>4</v>
      </c>
      <c r="G64" s="16">
        <v>1</v>
      </c>
      <c r="H64" s="374">
        <v>0</v>
      </c>
      <c r="I64" s="374">
        <v>1</v>
      </c>
      <c r="J64" s="374">
        <v>0</v>
      </c>
      <c r="K64" s="23" t="s">
        <v>335</v>
      </c>
      <c r="L64" s="18">
        <f t="shared" si="8"/>
        <v>6</v>
      </c>
      <c r="M64" s="16">
        <f t="shared" si="14"/>
        <v>1.2</v>
      </c>
      <c r="N64" s="16">
        <f t="shared" si="9"/>
        <v>0.4</v>
      </c>
      <c r="O64" s="16">
        <v>0</v>
      </c>
      <c r="P64" s="16">
        <f t="shared" si="10"/>
        <v>7.6000000000000005</v>
      </c>
      <c r="Q64" s="33">
        <v>-1.282500000000006</v>
      </c>
      <c r="R64" s="34">
        <f t="shared" si="11"/>
        <v>6.3174999999999946</v>
      </c>
      <c r="S64" s="35">
        <f t="shared" si="12"/>
        <v>1.09375</v>
      </c>
      <c r="T64" s="36">
        <f t="shared" si="13"/>
        <v>5.2237499999999946</v>
      </c>
      <c r="U64" s="64"/>
      <c r="V64" s="64"/>
      <c r="W64" s="64"/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8"/>
        <v>0</v>
      </c>
      <c r="M65" s="16">
        <f t="shared" si="14"/>
        <v>0</v>
      </c>
      <c r="N65" s="16">
        <f t="shared" si="9"/>
        <v>0</v>
      </c>
      <c r="O65" s="16">
        <v>0</v>
      </c>
      <c r="P65" s="16">
        <f t="shared" si="10"/>
        <v>0</v>
      </c>
      <c r="Q65" s="33">
        <v>5.8500000000000023</v>
      </c>
      <c r="R65" s="34">
        <f t="shared" si="11"/>
        <v>5.8500000000000023</v>
      </c>
      <c r="S65" s="35">
        <f t="shared" si="12"/>
        <v>0</v>
      </c>
      <c r="T65" s="36">
        <f t="shared" si="13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8"/>
        <v>0</v>
      </c>
      <c r="M66" s="16">
        <f t="shared" si="14"/>
        <v>0</v>
      </c>
      <c r="N66" s="16">
        <f t="shared" si="9"/>
        <v>0</v>
      </c>
      <c r="O66" s="16">
        <v>0</v>
      </c>
      <c r="P66" s="16">
        <f t="shared" si="10"/>
        <v>0</v>
      </c>
      <c r="Q66" s="33">
        <v>0</v>
      </c>
      <c r="R66" s="34">
        <f t="shared" si="11"/>
        <v>0</v>
      </c>
      <c r="S66" s="35">
        <f t="shared" si="12"/>
        <v>0</v>
      </c>
      <c r="T66" s="36">
        <f t="shared" si="13"/>
        <v>0</v>
      </c>
      <c r="U66" s="64"/>
      <c r="V66" s="64"/>
      <c r="W66" s="64"/>
    </row>
    <row r="67" spans="1:23" ht="18.75">
      <c r="A67" s="14">
        <v>1</v>
      </c>
      <c r="B67" s="13">
        <v>184</v>
      </c>
      <c r="C67" s="13">
        <v>1814130074</v>
      </c>
      <c r="D67" s="222" t="s">
        <v>375</v>
      </c>
      <c r="E67" s="334"/>
      <c r="F67" s="16">
        <v>4</v>
      </c>
      <c r="G67" s="16">
        <v>1</v>
      </c>
      <c r="H67" s="374">
        <v>0</v>
      </c>
      <c r="I67" s="374">
        <v>1</v>
      </c>
      <c r="J67" s="374">
        <v>0</v>
      </c>
      <c r="K67" s="23" t="s">
        <v>335</v>
      </c>
      <c r="L67" s="18">
        <f t="shared" si="8"/>
        <v>6</v>
      </c>
      <c r="M67" s="16">
        <f t="shared" si="14"/>
        <v>1.2</v>
      </c>
      <c r="N67" s="16">
        <f t="shared" si="9"/>
        <v>0.4</v>
      </c>
      <c r="O67" s="16">
        <v>0</v>
      </c>
      <c r="P67" s="16">
        <f t="shared" si="10"/>
        <v>7.6000000000000005</v>
      </c>
      <c r="Q67" s="33">
        <v>-1.3437499999999964</v>
      </c>
      <c r="R67" s="34">
        <f t="shared" si="11"/>
        <v>6.2562500000000041</v>
      </c>
      <c r="S67" s="35">
        <f t="shared" si="12"/>
        <v>1.09375</v>
      </c>
      <c r="T67" s="36">
        <f t="shared" si="13"/>
        <v>5.1625000000000041</v>
      </c>
    </row>
    <row r="68" spans="1:23" ht="18.75">
      <c r="A68" s="14">
        <v>1</v>
      </c>
      <c r="B68" s="13">
        <v>187</v>
      </c>
      <c r="C68" s="13">
        <v>1241038267</v>
      </c>
      <c r="D68" s="222" t="s">
        <v>378</v>
      </c>
      <c r="E68" s="334"/>
      <c r="F68" s="16">
        <v>1</v>
      </c>
      <c r="G68" s="16">
        <v>1</v>
      </c>
      <c r="H68" s="374">
        <v>0</v>
      </c>
      <c r="I68" s="374">
        <v>0</v>
      </c>
      <c r="J68" s="374">
        <v>0</v>
      </c>
      <c r="K68" s="23" t="s">
        <v>335</v>
      </c>
      <c r="L68" s="18">
        <f t="shared" si="8"/>
        <v>1</v>
      </c>
      <c r="M68" s="16">
        <f t="shared" si="14"/>
        <v>1.2</v>
      </c>
      <c r="N68" s="16">
        <f t="shared" si="9"/>
        <v>0</v>
      </c>
      <c r="O68" s="16">
        <v>0</v>
      </c>
      <c r="P68" s="16">
        <f t="shared" si="10"/>
        <v>2.2000000000000002</v>
      </c>
      <c r="Q68" s="33">
        <v>4.056249999999995</v>
      </c>
      <c r="R68" s="34">
        <f t="shared" si="11"/>
        <v>6.2562499999999952</v>
      </c>
      <c r="S68" s="35">
        <f t="shared" si="12"/>
        <v>1.09375</v>
      </c>
      <c r="T68" s="36">
        <f t="shared" si="13"/>
        <v>5.1624999999999952</v>
      </c>
    </row>
    <row r="69" spans="1:23" ht="18.75">
      <c r="A69" s="14">
        <v>1</v>
      </c>
      <c r="B69" s="14">
        <v>92</v>
      </c>
      <c r="C69" s="13">
        <v>1367873925</v>
      </c>
      <c r="D69" s="222" t="s">
        <v>398</v>
      </c>
      <c r="E69" s="222" t="s">
        <v>191</v>
      </c>
      <c r="F69" s="16">
        <v>4</v>
      </c>
      <c r="G69" s="16">
        <v>1</v>
      </c>
      <c r="H69" s="374">
        <v>0</v>
      </c>
      <c r="I69" s="374">
        <v>0</v>
      </c>
      <c r="J69" s="374">
        <v>0</v>
      </c>
      <c r="K69" s="23" t="s">
        <v>335</v>
      </c>
      <c r="L69" s="18">
        <f t="shared" ref="L69:L100" si="15">F69+IF(F69&gt;2,(F69-2)*1,0)</f>
        <v>6</v>
      </c>
      <c r="M69" s="16">
        <f t="shared" si="14"/>
        <v>1.2</v>
      </c>
      <c r="N69" s="16">
        <f t="shared" ref="N69:N100" si="16">SUM(H69:J69)*$Y$18</f>
        <v>0</v>
      </c>
      <c r="O69" s="16">
        <v>0</v>
      </c>
      <c r="P69" s="16">
        <f t="shared" ref="P69:P100" si="17">SUM(M69+L69+O69+N69)</f>
        <v>7.2</v>
      </c>
      <c r="Q69" s="33">
        <v>-1.0187499999999972</v>
      </c>
      <c r="R69" s="34">
        <f t="shared" ref="R69:R100" si="18">P69+Q69</f>
        <v>6.181250000000003</v>
      </c>
      <c r="S69" s="35">
        <f t="shared" ref="S69:S100" si="19">VLOOKUP(K69,$X$3:$Y$10,2,FALSE)</f>
        <v>1.09375</v>
      </c>
      <c r="T69" s="36">
        <f t="shared" ref="T69:T100" si="20">R69-S69</f>
        <v>5.087500000000003</v>
      </c>
      <c r="U69" s="64"/>
      <c r="V69" s="64"/>
      <c r="W69" s="67"/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5"/>
        <v>0</v>
      </c>
      <c r="M70" s="16">
        <f t="shared" si="14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5.5</v>
      </c>
      <c r="R70" s="34">
        <f t="shared" si="18"/>
        <v>5.5</v>
      </c>
      <c r="S70" s="35">
        <f t="shared" si="19"/>
        <v>0</v>
      </c>
      <c r="T70" s="36">
        <f t="shared" si="20"/>
        <v>5.5</v>
      </c>
    </row>
    <row r="71" spans="1:23" ht="18.75">
      <c r="A71" s="14">
        <v>1</v>
      </c>
      <c r="B71" s="13">
        <v>224</v>
      </c>
      <c r="C71" s="13">
        <v>862562360</v>
      </c>
      <c r="D71" s="222" t="s">
        <v>443</v>
      </c>
      <c r="E71" s="222"/>
      <c r="F71" s="16">
        <v>4</v>
      </c>
      <c r="G71" s="16">
        <v>1</v>
      </c>
      <c r="H71" s="374">
        <v>0</v>
      </c>
      <c r="I71" s="374">
        <v>0</v>
      </c>
      <c r="J71" s="374">
        <v>0</v>
      </c>
      <c r="K71" s="23" t="s">
        <v>335</v>
      </c>
      <c r="L71" s="18">
        <f t="shared" si="15"/>
        <v>6</v>
      </c>
      <c r="M71" s="16">
        <f t="shared" si="14"/>
        <v>1.2</v>
      </c>
      <c r="N71" s="16">
        <f t="shared" si="16"/>
        <v>0</v>
      </c>
      <c r="O71" s="16">
        <v>0</v>
      </c>
      <c r="P71" s="16">
        <f t="shared" si="17"/>
        <v>7.2</v>
      </c>
      <c r="Q71" s="33">
        <v>-1.0396455223880565</v>
      </c>
      <c r="R71" s="34">
        <f t="shared" si="18"/>
        <v>6.1603544776119437</v>
      </c>
      <c r="S71" s="35">
        <f t="shared" si="19"/>
        <v>1.09375</v>
      </c>
      <c r="T71" s="36">
        <f t="shared" si="20"/>
        <v>5.0666044776119437</v>
      </c>
    </row>
    <row r="72" spans="1:23" ht="18.75">
      <c r="A72" s="14">
        <v>1</v>
      </c>
      <c r="B72" s="13">
        <v>193</v>
      </c>
      <c r="C72" s="13">
        <v>2125731287</v>
      </c>
      <c r="D72" s="222" t="s">
        <v>384</v>
      </c>
      <c r="E72" s="334"/>
      <c r="F72" s="16">
        <v>3</v>
      </c>
      <c r="G72" s="16">
        <v>1</v>
      </c>
      <c r="H72" s="374">
        <v>0</v>
      </c>
      <c r="I72" s="374">
        <v>0</v>
      </c>
      <c r="J72" s="374">
        <v>0</v>
      </c>
      <c r="K72" s="23" t="s">
        <v>335</v>
      </c>
      <c r="L72" s="18">
        <f t="shared" si="15"/>
        <v>4</v>
      </c>
      <c r="M72" s="16">
        <f t="shared" si="14"/>
        <v>1.2</v>
      </c>
      <c r="N72" s="16">
        <f t="shared" si="16"/>
        <v>0</v>
      </c>
      <c r="O72" s="16">
        <v>0</v>
      </c>
      <c r="P72" s="16">
        <f t="shared" si="17"/>
        <v>5.2</v>
      </c>
      <c r="Q72" s="33">
        <v>0.82499999999999929</v>
      </c>
      <c r="R72" s="34">
        <f t="shared" si="18"/>
        <v>6.0249999999999995</v>
      </c>
      <c r="S72" s="35">
        <f t="shared" si="19"/>
        <v>1.09375</v>
      </c>
      <c r="T72" s="36">
        <f t="shared" si="20"/>
        <v>4.9312499999999995</v>
      </c>
    </row>
    <row r="73" spans="1:23" ht="18.75">
      <c r="A73" s="14">
        <v>1</v>
      </c>
      <c r="B73" s="13">
        <v>118</v>
      </c>
      <c r="C73" s="13">
        <v>2018112397</v>
      </c>
      <c r="D73" s="222" t="s">
        <v>342</v>
      </c>
      <c r="E73" s="222" t="s">
        <v>290</v>
      </c>
      <c r="F73" s="16">
        <v>4</v>
      </c>
      <c r="G73" s="16">
        <v>0</v>
      </c>
      <c r="H73" s="374">
        <v>0</v>
      </c>
      <c r="I73" s="374">
        <v>0</v>
      </c>
      <c r="J73" s="374">
        <v>0</v>
      </c>
      <c r="K73" s="23" t="s">
        <v>335</v>
      </c>
      <c r="L73" s="18">
        <f t="shared" si="15"/>
        <v>6</v>
      </c>
      <c r="M73" s="16">
        <f t="shared" si="14"/>
        <v>0</v>
      </c>
      <c r="N73" s="16">
        <f t="shared" si="16"/>
        <v>0</v>
      </c>
      <c r="O73" s="16">
        <v>0</v>
      </c>
      <c r="P73" s="16">
        <f t="shared" si="17"/>
        <v>6</v>
      </c>
      <c r="Q73" s="33">
        <v>0</v>
      </c>
      <c r="R73" s="34">
        <f t="shared" si="18"/>
        <v>6</v>
      </c>
      <c r="S73" s="35">
        <f t="shared" si="19"/>
        <v>1.09375</v>
      </c>
      <c r="T73" s="36">
        <f t="shared" si="20"/>
        <v>4.90625</v>
      </c>
      <c r="U73" s="64"/>
      <c r="V73" s="64"/>
      <c r="W73" s="86"/>
    </row>
    <row r="74" spans="1:23" ht="18.75">
      <c r="A74" s="14">
        <v>1</v>
      </c>
      <c r="B74" s="13">
        <v>232</v>
      </c>
      <c r="C74" s="13">
        <v>1088909927</v>
      </c>
      <c r="D74" s="222" t="s">
        <v>451</v>
      </c>
      <c r="F74" s="16">
        <v>4</v>
      </c>
      <c r="G74" s="16">
        <v>0</v>
      </c>
      <c r="H74" s="374">
        <v>0</v>
      </c>
      <c r="I74" s="374">
        <v>0</v>
      </c>
      <c r="J74" s="374">
        <v>0</v>
      </c>
      <c r="K74" s="23" t="s">
        <v>335</v>
      </c>
      <c r="L74" s="18">
        <f t="shared" si="15"/>
        <v>6</v>
      </c>
      <c r="M74" s="16">
        <f t="shared" si="14"/>
        <v>0</v>
      </c>
      <c r="N74" s="16">
        <f t="shared" si="16"/>
        <v>0</v>
      </c>
      <c r="O74" s="16">
        <v>0</v>
      </c>
      <c r="P74" s="16">
        <f t="shared" si="17"/>
        <v>6</v>
      </c>
      <c r="Q74" s="33">
        <v>-0.15624999999999911</v>
      </c>
      <c r="R74" s="34">
        <f t="shared" si="18"/>
        <v>5.8437500000000009</v>
      </c>
      <c r="S74" s="35">
        <f t="shared" si="19"/>
        <v>1.09375</v>
      </c>
      <c r="T74" s="36">
        <f t="shared" si="20"/>
        <v>4.7500000000000009</v>
      </c>
    </row>
    <row r="75" spans="1:23" ht="20.25">
      <c r="A75" s="14">
        <v>1</v>
      </c>
      <c r="B75" s="13">
        <v>214</v>
      </c>
      <c r="C75" s="13">
        <v>2130976604</v>
      </c>
      <c r="D75" s="222" t="s">
        <v>410</v>
      </c>
      <c r="E75" s="2"/>
      <c r="F75" s="16">
        <v>1</v>
      </c>
      <c r="G75" s="16">
        <v>1</v>
      </c>
      <c r="H75" s="374">
        <v>0</v>
      </c>
      <c r="I75" s="374">
        <v>0</v>
      </c>
      <c r="J75" s="374">
        <v>0</v>
      </c>
      <c r="K75" s="23" t="s">
        <v>335</v>
      </c>
      <c r="L75" s="18">
        <f t="shared" si="15"/>
        <v>1</v>
      </c>
      <c r="M75" s="16">
        <f t="shared" si="14"/>
        <v>1.2</v>
      </c>
      <c r="N75" s="16">
        <f t="shared" si="16"/>
        <v>0</v>
      </c>
      <c r="O75" s="16">
        <v>0</v>
      </c>
      <c r="P75" s="16">
        <f t="shared" si="17"/>
        <v>2.2000000000000002</v>
      </c>
      <c r="Q75" s="33">
        <v>3.2749999999999888</v>
      </c>
      <c r="R75" s="34">
        <f t="shared" si="18"/>
        <v>5.474999999999989</v>
      </c>
      <c r="S75" s="35">
        <f t="shared" si="19"/>
        <v>1.09375</v>
      </c>
      <c r="T75" s="36">
        <f t="shared" si="20"/>
        <v>4.381249999999989</v>
      </c>
    </row>
    <row r="76" spans="1:23" ht="18.75">
      <c r="A76" s="14">
        <v>1</v>
      </c>
      <c r="B76" s="13">
        <v>189</v>
      </c>
      <c r="C76" s="13">
        <v>522812489</v>
      </c>
      <c r="D76" s="222" t="s">
        <v>380</v>
      </c>
      <c r="E76" s="334"/>
      <c r="F76" s="16">
        <v>4</v>
      </c>
      <c r="G76" s="16">
        <v>1</v>
      </c>
      <c r="H76" s="374">
        <v>0</v>
      </c>
      <c r="I76" s="374">
        <v>0</v>
      </c>
      <c r="J76" s="374">
        <v>0</v>
      </c>
      <c r="K76" s="23" t="s">
        <v>335</v>
      </c>
      <c r="L76" s="18">
        <f t="shared" si="15"/>
        <v>6</v>
      </c>
      <c r="M76" s="16">
        <f t="shared" si="14"/>
        <v>1.2</v>
      </c>
      <c r="N76" s="16">
        <f t="shared" si="16"/>
        <v>0</v>
      </c>
      <c r="O76" s="16">
        <v>0</v>
      </c>
      <c r="P76" s="16">
        <f t="shared" si="17"/>
        <v>7.2</v>
      </c>
      <c r="Q76" s="33">
        <v>-2.5499999999999936</v>
      </c>
      <c r="R76" s="34">
        <f t="shared" si="18"/>
        <v>4.6500000000000066</v>
      </c>
      <c r="S76" s="35">
        <f t="shared" si="19"/>
        <v>1.09375</v>
      </c>
      <c r="T76" s="36">
        <f t="shared" si="20"/>
        <v>3.5562500000000066</v>
      </c>
    </row>
    <row r="77" spans="1:23" ht="18.75">
      <c r="A77" s="14">
        <v>1</v>
      </c>
      <c r="B77" s="13">
        <v>225</v>
      </c>
      <c r="C77" s="13">
        <v>1963965829</v>
      </c>
      <c r="D77" s="222" t="s">
        <v>444</v>
      </c>
      <c r="E77" s="222"/>
      <c r="F77" s="16">
        <v>0</v>
      </c>
      <c r="G77" s="16">
        <v>0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15"/>
        <v>0</v>
      </c>
      <c r="M77" s="16">
        <f t="shared" si="14"/>
        <v>0</v>
      </c>
      <c r="N77" s="16">
        <f t="shared" si="16"/>
        <v>0</v>
      </c>
      <c r="O77" s="16">
        <v>0</v>
      </c>
      <c r="P77" s="16">
        <f t="shared" si="17"/>
        <v>0</v>
      </c>
      <c r="Q77" s="33">
        <v>4.423236940298505</v>
      </c>
      <c r="R77" s="34">
        <f t="shared" si="18"/>
        <v>4.423236940298505</v>
      </c>
      <c r="S77" s="35">
        <f t="shared" si="19"/>
        <v>0</v>
      </c>
      <c r="T77" s="36">
        <f t="shared" si="20"/>
        <v>4.423236940298505</v>
      </c>
    </row>
    <row r="78" spans="1:23" ht="18.75">
      <c r="A78" s="14">
        <v>1</v>
      </c>
      <c r="B78" s="13">
        <v>110</v>
      </c>
      <c r="C78" s="13">
        <v>1968703358</v>
      </c>
      <c r="D78" s="222" t="s">
        <v>361</v>
      </c>
      <c r="E78" s="222" t="s">
        <v>239</v>
      </c>
      <c r="F78" s="16">
        <v>3</v>
      </c>
      <c r="G78" s="16">
        <v>1</v>
      </c>
      <c r="H78" s="374">
        <v>0</v>
      </c>
      <c r="I78" s="374">
        <v>0</v>
      </c>
      <c r="J78" s="374">
        <v>1</v>
      </c>
      <c r="K78" s="23" t="s">
        <v>335</v>
      </c>
      <c r="L78" s="18">
        <f t="shared" si="15"/>
        <v>4</v>
      </c>
      <c r="M78" s="16">
        <f t="shared" ref="M78:M108" si="21">G78*$Y$14</f>
        <v>1.2</v>
      </c>
      <c r="N78" s="16">
        <f t="shared" si="16"/>
        <v>0.4</v>
      </c>
      <c r="O78" s="16">
        <v>0</v>
      </c>
      <c r="P78" s="16">
        <f t="shared" si="17"/>
        <v>5.6000000000000005</v>
      </c>
      <c r="Q78" s="33">
        <v>-1.2812500000000036</v>
      </c>
      <c r="R78" s="34">
        <f t="shared" si="18"/>
        <v>4.318749999999997</v>
      </c>
      <c r="S78" s="35">
        <f t="shared" si="19"/>
        <v>1.09375</v>
      </c>
      <c r="T78" s="36">
        <f t="shared" si="20"/>
        <v>3.224999999999997</v>
      </c>
      <c r="U78" s="64"/>
      <c r="V78" s="64"/>
      <c r="W78" s="87"/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15"/>
        <v>0</v>
      </c>
      <c r="M79" s="16">
        <f t="shared" si="21"/>
        <v>0</v>
      </c>
      <c r="N79" s="16">
        <f t="shared" si="16"/>
        <v>0</v>
      </c>
      <c r="O79" s="16">
        <v>0</v>
      </c>
      <c r="P79" s="16">
        <f t="shared" si="17"/>
        <v>0</v>
      </c>
      <c r="Q79" s="33">
        <v>-3.1250000000000036</v>
      </c>
      <c r="R79" s="34">
        <f t="shared" si="18"/>
        <v>-3.1250000000000036</v>
      </c>
      <c r="S79" s="35">
        <f t="shared" si="19"/>
        <v>0</v>
      </c>
      <c r="T79" s="36">
        <f t="shared" si="20"/>
        <v>-3.1250000000000036</v>
      </c>
      <c r="U79" s="64"/>
      <c r="V79" s="64"/>
      <c r="W79" s="64"/>
    </row>
    <row r="80" spans="1:23" ht="18.75">
      <c r="A80" s="14">
        <v>1</v>
      </c>
      <c r="B80" s="13">
        <v>208</v>
      </c>
      <c r="C80" s="13">
        <v>92129464</v>
      </c>
      <c r="D80" s="222" t="s">
        <v>401</v>
      </c>
      <c r="E80" s="334"/>
      <c r="F80" s="16">
        <v>2</v>
      </c>
      <c r="G80" s="16">
        <v>1</v>
      </c>
      <c r="H80" s="374">
        <v>0</v>
      </c>
      <c r="I80" s="374">
        <v>0</v>
      </c>
      <c r="J80" s="374">
        <v>0</v>
      </c>
      <c r="K80" s="23" t="s">
        <v>335</v>
      </c>
      <c r="L80" s="18">
        <f t="shared" si="15"/>
        <v>2</v>
      </c>
      <c r="M80" s="16">
        <f t="shared" si="21"/>
        <v>1.2</v>
      </c>
      <c r="N80" s="16">
        <f t="shared" si="16"/>
        <v>0</v>
      </c>
      <c r="O80" s="16">
        <v>0</v>
      </c>
      <c r="P80" s="16">
        <f t="shared" si="17"/>
        <v>3.2</v>
      </c>
      <c r="Q80" s="33">
        <v>0.55000000000000071</v>
      </c>
      <c r="R80" s="34">
        <f t="shared" si="18"/>
        <v>3.7500000000000009</v>
      </c>
      <c r="S80" s="35">
        <f t="shared" si="19"/>
        <v>1.09375</v>
      </c>
      <c r="T80" s="36">
        <f t="shared" si="20"/>
        <v>2.6562500000000009</v>
      </c>
    </row>
    <row r="81" spans="1:23" ht="18.75">
      <c r="A81" s="14">
        <v>1</v>
      </c>
      <c r="B81" s="13">
        <v>241</v>
      </c>
      <c r="C81" s="13">
        <v>1136259669</v>
      </c>
      <c r="D81" s="222" t="s">
        <v>467</v>
      </c>
      <c r="F81" s="16">
        <v>2</v>
      </c>
      <c r="G81" s="16">
        <v>1</v>
      </c>
      <c r="H81" s="374">
        <v>0</v>
      </c>
      <c r="I81" s="374">
        <v>0</v>
      </c>
      <c r="J81" s="374">
        <v>0</v>
      </c>
      <c r="K81" s="23" t="s">
        <v>335</v>
      </c>
      <c r="L81" s="18">
        <f t="shared" si="15"/>
        <v>2</v>
      </c>
      <c r="M81" s="16">
        <f t="shared" si="21"/>
        <v>1.2</v>
      </c>
      <c r="N81" s="16">
        <f t="shared" si="16"/>
        <v>0</v>
      </c>
      <c r="O81" s="16">
        <v>0</v>
      </c>
      <c r="P81" s="16">
        <f t="shared" si="17"/>
        <v>3.2</v>
      </c>
      <c r="Q81" s="33">
        <v>5.6249999999999245E-2</v>
      </c>
      <c r="R81" s="34">
        <f t="shared" si="18"/>
        <v>3.2562499999999996</v>
      </c>
      <c r="S81" s="35">
        <f t="shared" si="19"/>
        <v>1.09375</v>
      </c>
      <c r="T81" s="36">
        <f t="shared" si="20"/>
        <v>2.1624999999999996</v>
      </c>
    </row>
    <row r="82" spans="1:23" ht="18.75">
      <c r="A82" s="14">
        <v>1</v>
      </c>
      <c r="B82" s="13">
        <v>192</v>
      </c>
      <c r="C82" s="13">
        <v>1725281178</v>
      </c>
      <c r="D82" s="222" t="s">
        <v>383</v>
      </c>
      <c r="E82" s="334"/>
      <c r="F82" s="16">
        <v>0</v>
      </c>
      <c r="G82" s="16">
        <v>1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15"/>
        <v>0</v>
      </c>
      <c r="M82" s="16">
        <f t="shared" si="21"/>
        <v>1.2</v>
      </c>
      <c r="N82" s="16">
        <f t="shared" si="16"/>
        <v>0</v>
      </c>
      <c r="O82" s="16">
        <v>0</v>
      </c>
      <c r="P82" s="16">
        <f t="shared" si="17"/>
        <v>1.2</v>
      </c>
      <c r="Q82" s="33">
        <v>1.9437499999999956</v>
      </c>
      <c r="R82" s="34">
        <f t="shared" si="18"/>
        <v>3.1437499999999954</v>
      </c>
      <c r="S82" s="35">
        <f t="shared" si="19"/>
        <v>0</v>
      </c>
      <c r="T82" s="36">
        <f t="shared" si="20"/>
        <v>3.1437499999999954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15"/>
        <v>0</v>
      </c>
      <c r="M83" s="16">
        <f t="shared" si="21"/>
        <v>0</v>
      </c>
      <c r="N83" s="16">
        <f t="shared" si="16"/>
        <v>0</v>
      </c>
      <c r="O83" s="16">
        <v>0</v>
      </c>
      <c r="P83" s="16">
        <f t="shared" si="17"/>
        <v>0</v>
      </c>
      <c r="Q83" s="33">
        <v>6.4499999999999993</v>
      </c>
      <c r="R83" s="34">
        <f t="shared" si="18"/>
        <v>6.4499999999999993</v>
      </c>
      <c r="S83" s="35">
        <f t="shared" si="19"/>
        <v>0</v>
      </c>
      <c r="T83" s="36">
        <f t="shared" si="20"/>
        <v>6.4499999999999993</v>
      </c>
    </row>
    <row r="84" spans="1:23" ht="18.75">
      <c r="A84" s="14">
        <v>1</v>
      </c>
      <c r="B84" s="13">
        <v>205</v>
      </c>
      <c r="C84" s="13">
        <v>141303545</v>
      </c>
      <c r="D84" s="222" t="s">
        <v>395</v>
      </c>
      <c r="E84" s="334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15"/>
        <v>0</v>
      </c>
      <c r="M84" s="16">
        <f t="shared" si="21"/>
        <v>0</v>
      </c>
      <c r="N84" s="16">
        <f t="shared" si="16"/>
        <v>0</v>
      </c>
      <c r="O84" s="16">
        <v>0</v>
      </c>
      <c r="P84" s="16">
        <f t="shared" si="17"/>
        <v>0</v>
      </c>
      <c r="Q84" s="33">
        <v>2.9312499999999959</v>
      </c>
      <c r="R84" s="34">
        <f t="shared" si="18"/>
        <v>2.9312499999999959</v>
      </c>
      <c r="S84" s="35">
        <f t="shared" si="19"/>
        <v>0</v>
      </c>
      <c r="T84" s="36">
        <f t="shared" si="20"/>
        <v>2.9312499999999959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15"/>
        <v>0</v>
      </c>
      <c r="M85" s="16">
        <f t="shared" si="21"/>
        <v>0</v>
      </c>
      <c r="N85" s="16">
        <f t="shared" si="16"/>
        <v>0</v>
      </c>
      <c r="O85" s="16">
        <v>0</v>
      </c>
      <c r="P85" s="16">
        <f t="shared" si="17"/>
        <v>0</v>
      </c>
      <c r="Q85" s="33">
        <v>0</v>
      </c>
      <c r="R85" s="34">
        <f t="shared" si="18"/>
        <v>0</v>
      </c>
      <c r="S85" s="35">
        <f t="shared" si="19"/>
        <v>0</v>
      </c>
      <c r="T85" s="36">
        <f t="shared" si="20"/>
        <v>0</v>
      </c>
    </row>
    <row r="86" spans="1:23" ht="20.25">
      <c r="A86" s="14">
        <v>1</v>
      </c>
      <c r="B86" s="13">
        <v>220</v>
      </c>
      <c r="C86" s="13">
        <v>353335311</v>
      </c>
      <c r="D86" s="222" t="s">
        <v>427</v>
      </c>
      <c r="E86" s="22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15"/>
        <v>0</v>
      </c>
      <c r="M86" s="16">
        <f t="shared" si="21"/>
        <v>0</v>
      </c>
      <c r="N86" s="16">
        <f t="shared" si="16"/>
        <v>0</v>
      </c>
      <c r="O86" s="16">
        <v>0</v>
      </c>
      <c r="P86" s="16">
        <f t="shared" si="17"/>
        <v>0</v>
      </c>
      <c r="Q86" s="33">
        <v>2.0310546874999984</v>
      </c>
      <c r="R86" s="34">
        <f t="shared" si="18"/>
        <v>2.0310546874999984</v>
      </c>
      <c r="S86" s="35">
        <f t="shared" si="19"/>
        <v>0</v>
      </c>
      <c r="T86" s="36">
        <f t="shared" si="20"/>
        <v>2.0310546874999984</v>
      </c>
    </row>
    <row r="87" spans="1:23" ht="18.75">
      <c r="A87" s="14">
        <v>1</v>
      </c>
      <c r="B87" s="13">
        <v>207</v>
      </c>
      <c r="C87" s="13">
        <v>721273803</v>
      </c>
      <c r="D87" s="226" t="s">
        <v>399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15"/>
        <v>0</v>
      </c>
      <c r="M87" s="16">
        <f t="shared" si="21"/>
        <v>0</v>
      </c>
      <c r="N87" s="16">
        <f t="shared" si="16"/>
        <v>0</v>
      </c>
      <c r="O87" s="16">
        <v>0</v>
      </c>
      <c r="P87" s="16">
        <f t="shared" si="17"/>
        <v>0</v>
      </c>
      <c r="Q87" s="33">
        <v>1.425</v>
      </c>
      <c r="R87" s="34">
        <f t="shared" si="18"/>
        <v>1.425</v>
      </c>
      <c r="S87" s="35">
        <f t="shared" si="19"/>
        <v>0</v>
      </c>
      <c r="T87" s="36">
        <f t="shared" si="20"/>
        <v>1.425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15"/>
        <v>0</v>
      </c>
      <c r="M88" s="16">
        <f t="shared" si="21"/>
        <v>0</v>
      </c>
      <c r="N88" s="16">
        <f t="shared" si="16"/>
        <v>0</v>
      </c>
      <c r="O88" s="16">
        <v>0</v>
      </c>
      <c r="P88" s="16">
        <f t="shared" si="17"/>
        <v>0</v>
      </c>
      <c r="Q88" s="33">
        <v>0.4</v>
      </c>
      <c r="R88" s="34">
        <f t="shared" si="18"/>
        <v>0.4</v>
      </c>
      <c r="S88" s="35">
        <f t="shared" si="19"/>
        <v>0</v>
      </c>
      <c r="T88" s="36">
        <f t="shared" si="20"/>
        <v>0.4</v>
      </c>
      <c r="U88" s="64"/>
      <c r="V88" s="64"/>
      <c r="W88" s="67"/>
    </row>
    <row r="89" spans="1:23" ht="20.25">
      <c r="A89" s="14">
        <v>1</v>
      </c>
      <c r="B89" s="13">
        <v>213</v>
      </c>
      <c r="C89" s="13">
        <v>311361673</v>
      </c>
      <c r="D89" s="222" t="s">
        <v>349</v>
      </c>
      <c r="E89" s="2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15"/>
        <v>0</v>
      </c>
      <c r="M89" s="16">
        <f t="shared" si="21"/>
        <v>0</v>
      </c>
      <c r="N89" s="16">
        <f t="shared" si="16"/>
        <v>0</v>
      </c>
      <c r="O89" s="16">
        <v>0</v>
      </c>
      <c r="P89" s="16">
        <f t="shared" si="17"/>
        <v>0</v>
      </c>
      <c r="Q89" s="33">
        <v>1.2687499999999945</v>
      </c>
      <c r="R89" s="34">
        <f t="shared" si="18"/>
        <v>1.2687499999999945</v>
      </c>
      <c r="S89" s="35">
        <f t="shared" si="19"/>
        <v>0</v>
      </c>
      <c r="T89" s="36">
        <f t="shared" si="20"/>
        <v>1.2687499999999945</v>
      </c>
    </row>
    <row r="90" spans="1:23" ht="18.75">
      <c r="A90" s="14">
        <v>1</v>
      </c>
      <c r="B90" s="13">
        <v>226</v>
      </c>
      <c r="C90" s="13">
        <v>1238792963</v>
      </c>
      <c r="D90" s="222" t="s">
        <v>445</v>
      </c>
      <c r="E90" s="222"/>
      <c r="F90" s="16">
        <v>2</v>
      </c>
      <c r="G90" s="16">
        <v>1</v>
      </c>
      <c r="H90" s="374">
        <v>0</v>
      </c>
      <c r="I90" s="374">
        <v>0</v>
      </c>
      <c r="J90" s="374">
        <v>0</v>
      </c>
      <c r="K90" s="23" t="s">
        <v>335</v>
      </c>
      <c r="L90" s="18">
        <f t="shared" si="15"/>
        <v>2</v>
      </c>
      <c r="M90" s="16">
        <f t="shared" si="21"/>
        <v>1.2</v>
      </c>
      <c r="N90" s="16">
        <f t="shared" si="16"/>
        <v>0</v>
      </c>
      <c r="O90" s="16">
        <v>0</v>
      </c>
      <c r="P90" s="16">
        <f t="shared" si="17"/>
        <v>3.2</v>
      </c>
      <c r="Q90" s="33">
        <v>-2.3187499999999979</v>
      </c>
      <c r="R90" s="34">
        <f t="shared" si="18"/>
        <v>0.88125000000000231</v>
      </c>
      <c r="S90" s="35">
        <f t="shared" si="19"/>
        <v>1.09375</v>
      </c>
      <c r="T90" s="36">
        <f t="shared" si="20"/>
        <v>-0.21249999999999769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15"/>
        <v>0</v>
      </c>
      <c r="M91" s="16">
        <f t="shared" si="21"/>
        <v>0</v>
      </c>
      <c r="N91" s="16">
        <f t="shared" si="16"/>
        <v>0</v>
      </c>
      <c r="O91" s="16">
        <v>0</v>
      </c>
      <c r="P91" s="16">
        <f t="shared" si="17"/>
        <v>0</v>
      </c>
      <c r="Q91" s="33">
        <v>6.8</v>
      </c>
      <c r="R91" s="34">
        <f t="shared" si="18"/>
        <v>6.8</v>
      </c>
      <c r="S91" s="35">
        <f t="shared" si="19"/>
        <v>0</v>
      </c>
      <c r="T91" s="36">
        <f t="shared" si="20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15"/>
        <v>0</v>
      </c>
      <c r="M92" s="16">
        <f t="shared" si="21"/>
        <v>0</v>
      </c>
      <c r="N92" s="16">
        <f t="shared" si="16"/>
        <v>0</v>
      </c>
      <c r="O92" s="16">
        <v>0</v>
      </c>
      <c r="P92" s="16">
        <f t="shared" si="17"/>
        <v>0</v>
      </c>
      <c r="Q92" s="33">
        <v>-18.712500000000006</v>
      </c>
      <c r="R92" s="34">
        <f t="shared" si="18"/>
        <v>-18.712500000000006</v>
      </c>
      <c r="S92" s="35">
        <f t="shared" si="19"/>
        <v>0</v>
      </c>
      <c r="T92" s="36">
        <f t="shared" si="20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15"/>
        <v>0</v>
      </c>
      <c r="M93" s="16">
        <f t="shared" si="21"/>
        <v>0</v>
      </c>
      <c r="N93" s="16">
        <f t="shared" si="16"/>
        <v>0</v>
      </c>
      <c r="O93" s="16">
        <v>0</v>
      </c>
      <c r="P93" s="16">
        <f t="shared" si="17"/>
        <v>0</v>
      </c>
      <c r="Q93" s="33">
        <v>0</v>
      </c>
      <c r="R93" s="34">
        <f t="shared" si="18"/>
        <v>0</v>
      </c>
      <c r="S93" s="35">
        <f t="shared" si="19"/>
        <v>0</v>
      </c>
      <c r="T93" s="36">
        <f t="shared" si="20"/>
        <v>0</v>
      </c>
    </row>
    <row r="94" spans="1:23" ht="18.75">
      <c r="A94" s="14">
        <v>1</v>
      </c>
      <c r="B94" s="13">
        <v>195</v>
      </c>
      <c r="C94" s="13">
        <v>1634663314</v>
      </c>
      <c r="D94" s="222" t="s">
        <v>386</v>
      </c>
      <c r="E94" s="334"/>
      <c r="F94" s="16">
        <v>1</v>
      </c>
      <c r="G94" s="16">
        <v>1</v>
      </c>
      <c r="H94" s="374">
        <v>0</v>
      </c>
      <c r="I94" s="374">
        <v>0</v>
      </c>
      <c r="J94" s="374">
        <v>0</v>
      </c>
      <c r="K94" s="23" t="s">
        <v>335</v>
      </c>
      <c r="L94" s="18">
        <f t="shared" si="15"/>
        <v>1</v>
      </c>
      <c r="M94" s="16">
        <f t="shared" si="21"/>
        <v>1.2</v>
      </c>
      <c r="N94" s="16">
        <f t="shared" si="16"/>
        <v>0</v>
      </c>
      <c r="O94" s="16">
        <v>0</v>
      </c>
      <c r="P94" s="16">
        <f t="shared" si="17"/>
        <v>2.2000000000000002</v>
      </c>
      <c r="Q94" s="33">
        <v>-1.6380000000000017</v>
      </c>
      <c r="R94" s="34">
        <f t="shared" si="18"/>
        <v>0.5619999999999985</v>
      </c>
      <c r="S94" s="35">
        <f t="shared" si="19"/>
        <v>1.09375</v>
      </c>
      <c r="T94" s="36">
        <f t="shared" si="20"/>
        <v>-0.5317500000000015</v>
      </c>
    </row>
    <row r="95" spans="1:23" ht="18.75">
      <c r="A95" s="14">
        <v>1</v>
      </c>
      <c r="B95" s="13">
        <v>218</v>
      </c>
      <c r="C95" s="13">
        <v>1804880865</v>
      </c>
      <c r="D95" s="222" t="s">
        <v>425</v>
      </c>
      <c r="E95" s="334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15"/>
        <v>0</v>
      </c>
      <c r="M95" s="16">
        <f t="shared" si="21"/>
        <v>0</v>
      </c>
      <c r="N95" s="16">
        <f t="shared" si="16"/>
        <v>0</v>
      </c>
      <c r="O95" s="16">
        <v>0</v>
      </c>
      <c r="P95" s="16">
        <f t="shared" si="17"/>
        <v>0</v>
      </c>
      <c r="Q95" s="33">
        <v>0.11749999999999983</v>
      </c>
      <c r="R95" s="34">
        <f t="shared" si="18"/>
        <v>0.11749999999999983</v>
      </c>
      <c r="S95" s="35">
        <f t="shared" si="19"/>
        <v>0</v>
      </c>
      <c r="T95" s="36">
        <f t="shared" si="20"/>
        <v>0.11749999999999983</v>
      </c>
    </row>
    <row r="96" spans="1:23" ht="18.75">
      <c r="A96" s="14">
        <v>1</v>
      </c>
      <c r="B96" s="13">
        <v>222</v>
      </c>
      <c r="C96" s="13">
        <v>1945277617</v>
      </c>
      <c r="D96" s="222" t="s">
        <v>432</v>
      </c>
      <c r="E96" s="222"/>
      <c r="F96" s="16">
        <v>0</v>
      </c>
      <c r="G96" s="16">
        <v>1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15"/>
        <v>0</v>
      </c>
      <c r="M96" s="16">
        <f t="shared" si="21"/>
        <v>1.2</v>
      </c>
      <c r="N96" s="16">
        <f t="shared" si="16"/>
        <v>0</v>
      </c>
      <c r="O96" s="16">
        <v>0</v>
      </c>
      <c r="P96" s="16">
        <f t="shared" si="17"/>
        <v>1.2</v>
      </c>
      <c r="Q96" s="33">
        <v>-1.287272350230424</v>
      </c>
      <c r="R96" s="34">
        <f t="shared" si="18"/>
        <v>-8.7272350230424012E-2</v>
      </c>
      <c r="S96" s="35">
        <f t="shared" si="19"/>
        <v>0</v>
      </c>
      <c r="T96" s="36">
        <f t="shared" si="20"/>
        <v>-8.7272350230424012E-2</v>
      </c>
    </row>
    <row r="97" spans="1:23" ht="18.75">
      <c r="A97" s="14">
        <v>1</v>
      </c>
      <c r="B97" s="13">
        <v>217</v>
      </c>
      <c r="C97" s="13">
        <v>331155825</v>
      </c>
      <c r="D97" s="295" t="s">
        <v>420</v>
      </c>
      <c r="E97" s="2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15"/>
        <v>0</v>
      </c>
      <c r="M97" s="16">
        <f t="shared" si="21"/>
        <v>0</v>
      </c>
      <c r="N97" s="16">
        <f t="shared" si="16"/>
        <v>0</v>
      </c>
      <c r="O97" s="16">
        <v>0</v>
      </c>
      <c r="P97" s="16">
        <f t="shared" si="17"/>
        <v>0</v>
      </c>
      <c r="Q97" s="33">
        <v>-1.3124999999999984</v>
      </c>
      <c r="R97" s="34">
        <f t="shared" si="18"/>
        <v>-1.3124999999999984</v>
      </c>
      <c r="S97" s="35">
        <f t="shared" si="19"/>
        <v>0</v>
      </c>
      <c r="T97" s="36">
        <f t="shared" si="20"/>
        <v>-1.3124999999999984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15"/>
        <v>0</v>
      </c>
      <c r="M98" s="16">
        <f t="shared" si="21"/>
        <v>0</v>
      </c>
      <c r="N98" s="16">
        <f t="shared" si="16"/>
        <v>0</v>
      </c>
      <c r="O98" s="16">
        <v>0</v>
      </c>
      <c r="P98" s="16">
        <f t="shared" si="17"/>
        <v>0</v>
      </c>
      <c r="Q98" s="33">
        <v>0</v>
      </c>
      <c r="R98" s="34">
        <f t="shared" si="18"/>
        <v>0</v>
      </c>
      <c r="S98" s="35">
        <f t="shared" si="19"/>
        <v>0</v>
      </c>
      <c r="T98" s="36">
        <f t="shared" si="20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15"/>
        <v>0</v>
      </c>
      <c r="M99" s="16">
        <f t="shared" si="21"/>
        <v>0</v>
      </c>
      <c r="N99" s="16">
        <f t="shared" si="16"/>
        <v>0</v>
      </c>
      <c r="O99" s="16">
        <v>0</v>
      </c>
      <c r="P99" s="16">
        <f t="shared" si="17"/>
        <v>0</v>
      </c>
      <c r="Q99" s="33">
        <v>5.6846874999999955</v>
      </c>
      <c r="R99" s="34">
        <f t="shared" si="18"/>
        <v>5.6846874999999955</v>
      </c>
      <c r="S99" s="35">
        <f t="shared" si="19"/>
        <v>0</v>
      </c>
      <c r="T99" s="36">
        <f t="shared" si="20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15"/>
        <v>0</v>
      </c>
      <c r="M100" s="16">
        <f t="shared" si="21"/>
        <v>0</v>
      </c>
      <c r="N100" s="16">
        <f t="shared" si="16"/>
        <v>0</v>
      </c>
      <c r="O100" s="16">
        <v>0</v>
      </c>
      <c r="P100" s="16">
        <f t="shared" si="17"/>
        <v>0</v>
      </c>
      <c r="Q100" s="33">
        <v>-3.125</v>
      </c>
      <c r="R100" s="34">
        <f t="shared" si="18"/>
        <v>-3.125</v>
      </c>
      <c r="S100" s="35">
        <f t="shared" si="19"/>
        <v>0</v>
      </c>
      <c r="T100" s="36">
        <f t="shared" si="20"/>
        <v>-3.125</v>
      </c>
    </row>
    <row r="101" spans="1:23" ht="18.75">
      <c r="A101" s="14">
        <v>1</v>
      </c>
      <c r="B101" s="13">
        <v>237</v>
      </c>
      <c r="C101" s="13">
        <v>1331532576</v>
      </c>
      <c r="D101" s="222" t="s">
        <v>459</v>
      </c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ref="L101:L108" si="22">F101+IF(F101&gt;2,(F101-2)*1,0)</f>
        <v>0</v>
      </c>
      <c r="M101" s="16">
        <f t="shared" si="21"/>
        <v>0</v>
      </c>
      <c r="N101" s="16">
        <f t="shared" ref="N101:N108" si="23">SUM(H101:J101)*$Y$18</f>
        <v>0</v>
      </c>
      <c r="O101" s="16">
        <v>0</v>
      </c>
      <c r="P101" s="16">
        <f t="shared" ref="P101:P108" si="24">SUM(M101+L101+O101+N101)</f>
        <v>0</v>
      </c>
      <c r="Q101" s="33">
        <v>-2.5499999999999998</v>
      </c>
      <c r="R101" s="34">
        <f t="shared" ref="R101:R108" si="25">P101+Q101</f>
        <v>-2.5499999999999998</v>
      </c>
      <c r="S101" s="35">
        <f t="shared" ref="S101:S108" si="26">VLOOKUP(K101,$X$3:$Y$10,2,FALSE)</f>
        <v>0</v>
      </c>
      <c r="T101" s="36">
        <f t="shared" ref="T101:T108" si="27">R101-S101</f>
        <v>-2.5499999999999998</v>
      </c>
    </row>
    <row r="102" spans="1:23" ht="18.75">
      <c r="A102" s="14">
        <v>1</v>
      </c>
      <c r="B102" s="13">
        <v>235</v>
      </c>
      <c r="C102" s="13">
        <v>988684940</v>
      </c>
      <c r="D102" s="222" t="s">
        <v>456</v>
      </c>
      <c r="F102" s="16">
        <v>1</v>
      </c>
      <c r="G102" s="16">
        <v>0</v>
      </c>
      <c r="H102" s="374">
        <v>0</v>
      </c>
      <c r="I102" s="374">
        <v>0</v>
      </c>
      <c r="J102" s="374">
        <v>0</v>
      </c>
      <c r="K102" s="23" t="s">
        <v>335</v>
      </c>
      <c r="L102" s="18">
        <f t="shared" si="22"/>
        <v>1</v>
      </c>
      <c r="M102" s="16">
        <f t="shared" si="21"/>
        <v>0</v>
      </c>
      <c r="N102" s="16">
        <f t="shared" si="23"/>
        <v>0</v>
      </c>
      <c r="O102" s="16">
        <v>0</v>
      </c>
      <c r="P102" s="16">
        <f t="shared" si="24"/>
        <v>1</v>
      </c>
      <c r="Q102" s="33">
        <v>-4.9375</v>
      </c>
      <c r="R102" s="34">
        <f t="shared" si="25"/>
        <v>-3.9375</v>
      </c>
      <c r="S102" s="35">
        <f t="shared" si="26"/>
        <v>1.09375</v>
      </c>
      <c r="T102" s="36">
        <f t="shared" si="27"/>
        <v>-5.03125</v>
      </c>
    </row>
    <row r="103" spans="1:23" ht="18.75">
      <c r="A103" s="14">
        <v>1</v>
      </c>
      <c r="B103" s="13">
        <v>228</v>
      </c>
      <c r="C103" s="13">
        <v>1287481910</v>
      </c>
      <c r="D103" s="222" t="s">
        <v>447</v>
      </c>
      <c r="E103" s="222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2"/>
        <v>0</v>
      </c>
      <c r="M103" s="16">
        <f t="shared" si="21"/>
        <v>0</v>
      </c>
      <c r="N103" s="16">
        <f t="shared" si="23"/>
        <v>0</v>
      </c>
      <c r="O103" s="16">
        <v>0</v>
      </c>
      <c r="P103" s="16">
        <f t="shared" si="24"/>
        <v>0</v>
      </c>
      <c r="Q103" s="33">
        <v>-4.1499999999999995</v>
      </c>
      <c r="R103" s="34">
        <f t="shared" si="25"/>
        <v>-4.1499999999999995</v>
      </c>
      <c r="S103" s="35">
        <f t="shared" si="26"/>
        <v>0</v>
      </c>
      <c r="T103" s="36">
        <f t="shared" si="27"/>
        <v>-4.1499999999999995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2"/>
        <v>0</v>
      </c>
      <c r="M104" s="16">
        <f t="shared" si="21"/>
        <v>0</v>
      </c>
      <c r="N104" s="16">
        <f t="shared" si="23"/>
        <v>0</v>
      </c>
      <c r="O104" s="16">
        <v>0</v>
      </c>
      <c r="P104" s="16">
        <f t="shared" si="24"/>
        <v>0</v>
      </c>
      <c r="Q104" s="33">
        <v>5.7335820895522351</v>
      </c>
      <c r="R104" s="34">
        <f t="shared" si="25"/>
        <v>5.7335820895522351</v>
      </c>
      <c r="S104" s="35">
        <f t="shared" si="26"/>
        <v>0</v>
      </c>
      <c r="T104" s="36">
        <f t="shared" si="27"/>
        <v>5.7335820895522351</v>
      </c>
    </row>
    <row r="105" spans="1:23" ht="18.75">
      <c r="A105" s="14">
        <v>1</v>
      </c>
      <c r="B105" s="13">
        <v>141</v>
      </c>
      <c r="C105" s="13">
        <v>1190305158</v>
      </c>
      <c r="D105" s="222" t="s">
        <v>261</v>
      </c>
      <c r="E105" s="224"/>
      <c r="F105" s="16">
        <v>3</v>
      </c>
      <c r="G105" s="16">
        <v>0</v>
      </c>
      <c r="H105" s="374">
        <v>0</v>
      </c>
      <c r="I105" s="374">
        <v>0</v>
      </c>
      <c r="J105" s="374">
        <v>0</v>
      </c>
      <c r="K105" s="23" t="s">
        <v>335</v>
      </c>
      <c r="L105" s="18">
        <f t="shared" si="22"/>
        <v>4</v>
      </c>
      <c r="M105" s="16">
        <f t="shared" si="21"/>
        <v>0</v>
      </c>
      <c r="N105" s="16">
        <f t="shared" si="23"/>
        <v>0</v>
      </c>
      <c r="O105" s="16">
        <v>0</v>
      </c>
      <c r="P105" s="16">
        <f t="shared" si="24"/>
        <v>4</v>
      </c>
      <c r="Q105" s="33">
        <v>-9.8625000000000043</v>
      </c>
      <c r="R105" s="34">
        <f t="shared" si="25"/>
        <v>-5.8625000000000043</v>
      </c>
      <c r="S105" s="35">
        <f t="shared" si="26"/>
        <v>1.09375</v>
      </c>
      <c r="T105" s="36">
        <f t="shared" si="27"/>
        <v>-6.9562500000000043</v>
      </c>
      <c r="U105" s="64"/>
      <c r="V105" s="64"/>
      <c r="W105" s="67"/>
    </row>
    <row r="106" spans="1:23" ht="20.25">
      <c r="A106" s="14">
        <v>1</v>
      </c>
      <c r="B106" s="13">
        <v>186</v>
      </c>
      <c r="C106" s="13">
        <v>595953188</v>
      </c>
      <c r="D106" s="222" t="s">
        <v>462</v>
      </c>
      <c r="E106" s="222" t="s">
        <v>461</v>
      </c>
      <c r="F106" s="16">
        <v>0</v>
      </c>
      <c r="G106" s="16">
        <v>0</v>
      </c>
      <c r="H106" s="374">
        <v>0</v>
      </c>
      <c r="I106" s="374">
        <v>0</v>
      </c>
      <c r="J106" s="374">
        <v>0</v>
      </c>
      <c r="K106" s="57" t="s">
        <v>187</v>
      </c>
      <c r="L106" s="18">
        <f t="shared" si="22"/>
        <v>0</v>
      </c>
      <c r="M106" s="16">
        <f t="shared" si="21"/>
        <v>0</v>
      </c>
      <c r="N106" s="16">
        <f t="shared" si="23"/>
        <v>0</v>
      </c>
      <c r="O106" s="16">
        <v>0</v>
      </c>
      <c r="P106" s="16">
        <f t="shared" si="24"/>
        <v>0</v>
      </c>
      <c r="Q106" s="33">
        <v>-6.5624999999999991</v>
      </c>
      <c r="R106" s="34">
        <f t="shared" si="25"/>
        <v>-6.5624999999999991</v>
      </c>
      <c r="S106" s="35">
        <f t="shared" si="26"/>
        <v>0</v>
      </c>
      <c r="T106" s="36">
        <f t="shared" si="27"/>
        <v>-6.5624999999999991</v>
      </c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2"/>
        <v>0</v>
      </c>
      <c r="M107" s="16">
        <f t="shared" si="21"/>
        <v>0</v>
      </c>
      <c r="N107" s="16">
        <f t="shared" si="23"/>
        <v>0</v>
      </c>
      <c r="O107" s="16">
        <v>0</v>
      </c>
      <c r="P107" s="16">
        <f t="shared" si="24"/>
        <v>0</v>
      </c>
      <c r="Q107" s="33">
        <v>0</v>
      </c>
      <c r="R107" s="34">
        <f t="shared" si="25"/>
        <v>0</v>
      </c>
      <c r="S107" s="35">
        <f t="shared" si="26"/>
        <v>0</v>
      </c>
      <c r="T107" s="36">
        <f t="shared" si="27"/>
        <v>0</v>
      </c>
    </row>
    <row r="108" spans="1:23" ht="18.75">
      <c r="A108" s="14">
        <v>1</v>
      </c>
      <c r="B108" s="13">
        <v>203</v>
      </c>
      <c r="C108" s="13">
        <v>382695365</v>
      </c>
      <c r="D108" s="222" t="s">
        <v>393</v>
      </c>
      <c r="E108" s="334"/>
      <c r="F108" s="16">
        <v>1</v>
      </c>
      <c r="G108" s="16">
        <v>0</v>
      </c>
      <c r="H108" s="374">
        <v>0</v>
      </c>
      <c r="I108" s="374">
        <v>0</v>
      </c>
      <c r="J108" s="374">
        <v>0</v>
      </c>
      <c r="K108" s="23" t="s">
        <v>335</v>
      </c>
      <c r="L108" s="18">
        <f t="shared" si="22"/>
        <v>1</v>
      </c>
      <c r="M108" s="16">
        <f t="shared" si="21"/>
        <v>0</v>
      </c>
      <c r="N108" s="16">
        <f t="shared" si="23"/>
        <v>0</v>
      </c>
      <c r="O108" s="16">
        <v>0</v>
      </c>
      <c r="P108" s="16">
        <f t="shared" si="24"/>
        <v>1</v>
      </c>
      <c r="Q108" s="33">
        <v>-15.96875</v>
      </c>
      <c r="R108" s="34">
        <f t="shared" si="25"/>
        <v>-14.96875</v>
      </c>
      <c r="S108" s="35">
        <f t="shared" si="26"/>
        <v>1.09375</v>
      </c>
      <c r="T108" s="36">
        <f t="shared" si="27"/>
        <v>-16.0625</v>
      </c>
    </row>
  </sheetData>
  <autoFilter ref="A4:W108" xr:uid="{28593B8F-03E7-4BE1-B554-FC0AADC431B2}">
    <sortState xmlns:xlrd2="http://schemas.microsoft.com/office/spreadsheetml/2017/richdata2" ref="A10:W108">
      <sortCondition descending="1" ref="R4:R108"/>
    </sortState>
  </autoFilter>
  <mergeCells count="5">
    <mergeCell ref="B1:T1"/>
    <mergeCell ref="B2:T2"/>
    <mergeCell ref="B3:E3"/>
    <mergeCell ref="H3:J3"/>
    <mergeCell ref="K3:T3"/>
  </mergeCells>
  <conditionalFormatting sqref="O5:O79 F5:J108">
    <cfRule type="cellIs" dxfId="23" priority="2" operator="lessThan">
      <formula>1</formula>
    </cfRule>
  </conditionalFormatting>
  <conditionalFormatting sqref="O80:O108">
    <cfRule type="cellIs" dxfId="22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609-10C9-4137-B3FC-F1112657FFCD}">
  <sheetPr codeName="Sheet89"/>
  <dimension ref="A1:AC108"/>
  <sheetViews>
    <sheetView zoomScale="85" zoomScaleNormal="85" workbookViewId="0">
      <selection activeCell="D12" sqref="D12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活动中心2021年6月5日分包贡献明细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498"/>
      <c r="V1" s="498"/>
      <c r="W1" s="498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499"/>
      <c r="V2" s="499"/>
      <c r="W2" s="499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00" t="s">
        <v>114</v>
      </c>
      <c r="G3" s="501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497"/>
      <c r="V3" s="497"/>
      <c r="W3" s="497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495" t="s">
        <v>457</v>
      </c>
      <c r="B4" s="495" t="s">
        <v>11</v>
      </c>
      <c r="C4" s="496" t="s">
        <v>167</v>
      </c>
      <c r="D4" s="495" t="s">
        <v>12</v>
      </c>
      <c r="E4" s="495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496" t="s">
        <v>171</v>
      </c>
      <c r="R4" s="32" t="s">
        <v>23</v>
      </c>
      <c r="S4" s="496" t="s">
        <v>22</v>
      </c>
      <c r="T4" s="496" t="s">
        <v>172</v>
      </c>
      <c r="U4" s="496" t="s">
        <v>115</v>
      </c>
      <c r="V4" s="496" t="s">
        <v>116</v>
      </c>
      <c r="W4" s="496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1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ref="L10:L41" si="7">F10+IF(F10&gt;2,(F10-2)*1,0)</f>
        <v>0</v>
      </c>
      <c r="M10" s="16">
        <f t="shared" ref="M10:M28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1.2</v>
      </c>
      <c r="Q10" s="33">
        <v>18.624999999999982</v>
      </c>
      <c r="R10" s="34">
        <f t="shared" ref="R10:R41" si="11">P10+Q10</f>
        <v>19.824999999999982</v>
      </c>
      <c r="S10" s="35">
        <f t="shared" ref="S10:S41" si="12">VLOOKUP(K10,$X$3:$Y$10,2,FALSE)</f>
        <v>0</v>
      </c>
      <c r="T10" s="36">
        <f t="shared" ref="T10:T41" si="13">R10-S10</f>
        <v>19.824999999999982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242</v>
      </c>
      <c r="C11" s="13">
        <v>1381736232</v>
      </c>
      <c r="D11" s="222" t="s">
        <v>468</v>
      </c>
      <c r="E11" s="4"/>
      <c r="F11" s="16">
        <v>3</v>
      </c>
      <c r="G11" s="16">
        <v>1</v>
      </c>
      <c r="H11" s="374">
        <v>0</v>
      </c>
      <c r="I11" s="374">
        <v>0</v>
      </c>
      <c r="J11" s="374">
        <v>0</v>
      </c>
      <c r="K11" s="43" t="s">
        <v>166</v>
      </c>
      <c r="L11" s="18">
        <f t="shared" si="7"/>
        <v>4</v>
      </c>
      <c r="M11" s="16">
        <f t="shared" si="8"/>
        <v>1.2</v>
      </c>
      <c r="N11" s="16">
        <f t="shared" si="9"/>
        <v>0</v>
      </c>
      <c r="O11" s="16">
        <v>0</v>
      </c>
      <c r="P11" s="16">
        <f t="shared" si="10"/>
        <v>5.2</v>
      </c>
      <c r="Q11" s="33">
        <v>10.1625</v>
      </c>
      <c r="R11" s="34">
        <f t="shared" si="11"/>
        <v>15.362500000000001</v>
      </c>
      <c r="S11" s="35">
        <f t="shared" si="12"/>
        <v>11.875</v>
      </c>
      <c r="T11" s="36">
        <f t="shared" si="13"/>
        <v>3.4875000000000007</v>
      </c>
      <c r="U11" s="4"/>
      <c r="V11" s="4"/>
      <c r="W11" s="4"/>
      <c r="X11" s="50"/>
    </row>
    <row r="12" spans="1:29" s="1" customFormat="1" ht="18.75">
      <c r="A12" s="14">
        <v>1</v>
      </c>
      <c r="B12" s="14">
        <v>231</v>
      </c>
      <c r="C12" s="13">
        <v>1725915293</v>
      </c>
      <c r="D12" s="222" t="s">
        <v>450</v>
      </c>
      <c r="E12" s="4"/>
      <c r="F12" s="16">
        <v>3</v>
      </c>
      <c r="G12" s="16">
        <v>1</v>
      </c>
      <c r="H12" s="374">
        <v>0</v>
      </c>
      <c r="I12" s="374">
        <v>0</v>
      </c>
      <c r="J12" s="374">
        <v>0</v>
      </c>
      <c r="K12" s="43" t="s">
        <v>166</v>
      </c>
      <c r="L12" s="18">
        <f t="shared" si="7"/>
        <v>4</v>
      </c>
      <c r="M12" s="16">
        <f t="shared" si="8"/>
        <v>1.2</v>
      </c>
      <c r="N12" s="16">
        <f t="shared" si="9"/>
        <v>0</v>
      </c>
      <c r="O12" s="16">
        <v>0</v>
      </c>
      <c r="P12" s="16">
        <f t="shared" si="10"/>
        <v>5.2</v>
      </c>
      <c r="Q12" s="33">
        <v>9.6562500000000036</v>
      </c>
      <c r="R12" s="34">
        <f t="shared" si="11"/>
        <v>14.856250000000003</v>
      </c>
      <c r="S12" s="35">
        <f t="shared" si="12"/>
        <v>11.875</v>
      </c>
      <c r="T12" s="36">
        <f t="shared" si="13"/>
        <v>2.9812500000000028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223</v>
      </c>
      <c r="C13" s="13">
        <v>784792167</v>
      </c>
      <c r="D13" s="222" t="s">
        <v>434</v>
      </c>
      <c r="E13" s="222"/>
      <c r="F13" s="16">
        <v>3</v>
      </c>
      <c r="G13" s="16">
        <v>0</v>
      </c>
      <c r="H13" s="374">
        <v>0</v>
      </c>
      <c r="I13" s="374">
        <v>0</v>
      </c>
      <c r="J13" s="374">
        <v>0</v>
      </c>
      <c r="K13" s="43" t="s">
        <v>166</v>
      </c>
      <c r="L13" s="18">
        <f t="shared" si="7"/>
        <v>4</v>
      </c>
      <c r="M13" s="16">
        <f t="shared" si="8"/>
        <v>0</v>
      </c>
      <c r="N13" s="16">
        <f t="shared" si="9"/>
        <v>0</v>
      </c>
      <c r="O13" s="16">
        <v>0</v>
      </c>
      <c r="P13" s="16">
        <f t="shared" si="10"/>
        <v>4</v>
      </c>
      <c r="Q13" s="33">
        <v>10.206250000000001</v>
      </c>
      <c r="R13" s="34">
        <f t="shared" si="11"/>
        <v>14.206250000000001</v>
      </c>
      <c r="S13" s="35">
        <f t="shared" si="12"/>
        <v>11.875</v>
      </c>
      <c r="T13" s="36">
        <f t="shared" si="13"/>
        <v>2.3312500000000007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236</v>
      </c>
      <c r="C14" s="13">
        <v>1968448898</v>
      </c>
      <c r="D14" s="222" t="s">
        <v>458</v>
      </c>
      <c r="E14" s="4"/>
      <c r="F14" s="16">
        <v>3</v>
      </c>
      <c r="G14" s="16">
        <v>1</v>
      </c>
      <c r="H14" s="374">
        <v>0</v>
      </c>
      <c r="I14" s="374">
        <v>0</v>
      </c>
      <c r="J14" s="374">
        <v>0</v>
      </c>
      <c r="K14" s="43" t="s">
        <v>166</v>
      </c>
      <c r="L14" s="18">
        <f t="shared" si="7"/>
        <v>4</v>
      </c>
      <c r="M14" s="16">
        <f t="shared" si="8"/>
        <v>1.2</v>
      </c>
      <c r="N14" s="16">
        <f t="shared" si="9"/>
        <v>0</v>
      </c>
      <c r="O14" s="16">
        <v>0</v>
      </c>
      <c r="P14" s="16">
        <f t="shared" si="10"/>
        <v>5.2</v>
      </c>
      <c r="Q14" s="33">
        <v>7.53125</v>
      </c>
      <c r="R14" s="34">
        <f t="shared" si="11"/>
        <v>12.731249999999999</v>
      </c>
      <c r="S14" s="35">
        <f t="shared" si="12"/>
        <v>11.875</v>
      </c>
      <c r="T14" s="36">
        <f t="shared" si="13"/>
        <v>0.85624999999999929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4">
        <v>230</v>
      </c>
      <c r="C15" s="13">
        <v>1076026693</v>
      </c>
      <c r="D15" s="222" t="s">
        <v>449</v>
      </c>
      <c r="E15" s="4"/>
      <c r="F15" s="16">
        <v>3</v>
      </c>
      <c r="G15" s="16">
        <v>1</v>
      </c>
      <c r="H15" s="374">
        <v>0</v>
      </c>
      <c r="I15" s="374">
        <v>0</v>
      </c>
      <c r="J15" s="374">
        <v>0</v>
      </c>
      <c r="K15" s="43" t="s">
        <v>166</v>
      </c>
      <c r="L15" s="18">
        <f t="shared" si="7"/>
        <v>4</v>
      </c>
      <c r="M15" s="16">
        <f t="shared" si="8"/>
        <v>1.2</v>
      </c>
      <c r="N15" s="16">
        <f t="shared" si="9"/>
        <v>0</v>
      </c>
      <c r="O15" s="16">
        <v>0</v>
      </c>
      <c r="P15" s="16">
        <f t="shared" si="10"/>
        <v>5.2</v>
      </c>
      <c r="Q15" s="33">
        <v>7.2562500000000014</v>
      </c>
      <c r="R15" s="34">
        <f t="shared" si="11"/>
        <v>12.456250000000001</v>
      </c>
      <c r="S15" s="35">
        <f t="shared" si="12"/>
        <v>11.875</v>
      </c>
      <c r="T15" s="36">
        <f t="shared" si="13"/>
        <v>0.58125000000000071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200</v>
      </c>
      <c r="C16" s="13">
        <v>967589156</v>
      </c>
      <c r="D16" s="222" t="s">
        <v>390</v>
      </c>
      <c r="E16" s="334"/>
      <c r="F16" s="16">
        <v>3</v>
      </c>
      <c r="G16" s="16">
        <v>0</v>
      </c>
      <c r="H16" s="374">
        <v>0</v>
      </c>
      <c r="I16" s="374">
        <v>1</v>
      </c>
      <c r="J16" s="374">
        <v>0</v>
      </c>
      <c r="K16" s="43" t="s">
        <v>166</v>
      </c>
      <c r="L16" s="18">
        <f t="shared" si="7"/>
        <v>4</v>
      </c>
      <c r="M16" s="16">
        <f t="shared" si="8"/>
        <v>0</v>
      </c>
      <c r="N16" s="16">
        <f t="shared" si="9"/>
        <v>0.4</v>
      </c>
      <c r="O16" s="16">
        <v>0</v>
      </c>
      <c r="P16" s="16">
        <f t="shared" si="10"/>
        <v>4.4000000000000004</v>
      </c>
      <c r="Q16" s="33">
        <v>7.8062500000000021</v>
      </c>
      <c r="R16" s="34">
        <f t="shared" si="11"/>
        <v>12.206250000000002</v>
      </c>
      <c r="S16" s="35">
        <f t="shared" si="12"/>
        <v>11.875</v>
      </c>
      <c r="T16" s="36">
        <f t="shared" si="13"/>
        <v>0.33125000000000249</v>
      </c>
      <c r="U16" s="4"/>
      <c r="V16" s="4"/>
      <c r="W16" s="4"/>
      <c r="X16" s="1" t="s">
        <v>213</v>
      </c>
      <c r="Y16" s="53">
        <v>6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202</v>
      </c>
      <c r="C17" s="13">
        <v>471245585</v>
      </c>
      <c r="D17" s="222" t="s">
        <v>392</v>
      </c>
      <c r="E17" s="334"/>
      <c r="F17" s="16">
        <v>3</v>
      </c>
      <c r="G17" s="16">
        <v>0</v>
      </c>
      <c r="H17" s="374">
        <v>0</v>
      </c>
      <c r="I17" s="374">
        <v>0</v>
      </c>
      <c r="J17" s="374">
        <v>0</v>
      </c>
      <c r="K17" s="43" t="s">
        <v>166</v>
      </c>
      <c r="L17" s="18">
        <f t="shared" si="7"/>
        <v>4</v>
      </c>
      <c r="M17" s="16">
        <f t="shared" si="8"/>
        <v>0</v>
      </c>
      <c r="N17" s="16">
        <f t="shared" si="9"/>
        <v>0</v>
      </c>
      <c r="O17" s="16">
        <v>0</v>
      </c>
      <c r="P17" s="16">
        <f t="shared" si="10"/>
        <v>4</v>
      </c>
      <c r="Q17" s="33">
        <v>8.1062499999999993</v>
      </c>
      <c r="R17" s="34">
        <f t="shared" si="11"/>
        <v>12.106249999999999</v>
      </c>
      <c r="S17" s="35">
        <f t="shared" si="12"/>
        <v>11.875</v>
      </c>
      <c r="T17" s="36">
        <f t="shared" si="13"/>
        <v>0.23124999999999929</v>
      </c>
      <c r="U17" s="4"/>
      <c r="V17" s="4"/>
      <c r="W17" s="4"/>
      <c r="X17" s="1" t="s">
        <v>214</v>
      </c>
      <c r="Y17" s="53">
        <v>5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238</v>
      </c>
      <c r="C18" s="13">
        <v>108179057</v>
      </c>
      <c r="D18" s="222" t="s">
        <v>463</v>
      </c>
      <c r="E18" s="4"/>
      <c r="F18" s="16">
        <v>3</v>
      </c>
      <c r="G18" s="16">
        <v>1</v>
      </c>
      <c r="H18" s="374">
        <v>0</v>
      </c>
      <c r="I18" s="374">
        <v>0</v>
      </c>
      <c r="J18" s="374">
        <v>0</v>
      </c>
      <c r="K18" s="45" t="s">
        <v>173</v>
      </c>
      <c r="L18" s="18">
        <f t="shared" si="7"/>
        <v>4</v>
      </c>
      <c r="M18" s="16">
        <f t="shared" si="8"/>
        <v>1.2</v>
      </c>
      <c r="N18" s="16">
        <f t="shared" si="9"/>
        <v>0</v>
      </c>
      <c r="O18" s="16">
        <v>0</v>
      </c>
      <c r="P18" s="16">
        <f t="shared" si="10"/>
        <v>5.2</v>
      </c>
      <c r="Q18" s="33">
        <v>6.7687499999999998</v>
      </c>
      <c r="R18" s="34">
        <f t="shared" si="11"/>
        <v>11.96875</v>
      </c>
      <c r="S18" s="35">
        <f t="shared" si="12"/>
        <v>9.6875</v>
      </c>
      <c r="T18" s="36">
        <f t="shared" si="13"/>
        <v>2.28125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178</v>
      </c>
      <c r="C20" s="13">
        <v>1059185275</v>
      </c>
      <c r="D20" s="222" t="s">
        <v>372</v>
      </c>
      <c r="E20" s="334"/>
      <c r="F20" s="16">
        <v>3</v>
      </c>
      <c r="G20" s="16">
        <v>1</v>
      </c>
      <c r="H20" s="374">
        <v>0</v>
      </c>
      <c r="I20" s="374">
        <v>1</v>
      </c>
      <c r="J20" s="374">
        <v>1</v>
      </c>
      <c r="K20" s="45" t="s">
        <v>173</v>
      </c>
      <c r="L20" s="18">
        <f t="shared" si="7"/>
        <v>4</v>
      </c>
      <c r="M20" s="16">
        <f t="shared" si="8"/>
        <v>1.2</v>
      </c>
      <c r="N20" s="16">
        <f t="shared" si="9"/>
        <v>0.8</v>
      </c>
      <c r="O20" s="16">
        <v>0</v>
      </c>
      <c r="P20" s="16">
        <f t="shared" si="10"/>
        <v>6</v>
      </c>
      <c r="Q20" s="33">
        <v>5.9187499999999957</v>
      </c>
      <c r="R20" s="34">
        <f t="shared" si="11"/>
        <v>11.918749999999996</v>
      </c>
      <c r="S20" s="35">
        <f t="shared" si="12"/>
        <v>9.6875</v>
      </c>
      <c r="T20" s="36">
        <f t="shared" si="13"/>
        <v>2.2312499999999957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116</v>
      </c>
      <c r="C22" s="13">
        <v>2122596917</v>
      </c>
      <c r="D22" s="222" t="s">
        <v>362</v>
      </c>
      <c r="E22" s="222" t="s">
        <v>217</v>
      </c>
      <c r="F22" s="16">
        <v>3</v>
      </c>
      <c r="G22" s="16">
        <v>1</v>
      </c>
      <c r="H22" s="374">
        <v>0</v>
      </c>
      <c r="I22" s="374">
        <v>1</v>
      </c>
      <c r="J22" s="374">
        <v>1</v>
      </c>
      <c r="K22" s="45" t="s">
        <v>173</v>
      </c>
      <c r="L22" s="18">
        <f t="shared" si="7"/>
        <v>4</v>
      </c>
      <c r="M22" s="16">
        <f t="shared" si="8"/>
        <v>1.2</v>
      </c>
      <c r="N22" s="16">
        <f t="shared" si="9"/>
        <v>0.8</v>
      </c>
      <c r="O22" s="16">
        <v>0</v>
      </c>
      <c r="P22" s="16">
        <f t="shared" si="10"/>
        <v>6</v>
      </c>
      <c r="Q22" s="33">
        <v>5.9062499999999964</v>
      </c>
      <c r="R22" s="34">
        <f t="shared" si="11"/>
        <v>11.906249999999996</v>
      </c>
      <c r="S22" s="35">
        <f t="shared" si="12"/>
        <v>9.6875</v>
      </c>
      <c r="T22" s="36">
        <f t="shared" si="13"/>
        <v>2.2187499999999964</v>
      </c>
      <c r="U22" s="18"/>
      <c r="V22" s="18"/>
      <c r="W22" s="48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3">
        <v>215</v>
      </c>
      <c r="C28" s="13">
        <v>289805855</v>
      </c>
      <c r="D28" s="222" t="s">
        <v>417</v>
      </c>
      <c r="E28" s="2"/>
      <c r="F28" s="16">
        <v>2</v>
      </c>
      <c r="G28" s="16">
        <v>1</v>
      </c>
      <c r="H28" s="374">
        <v>0</v>
      </c>
      <c r="I28" s="374">
        <v>1</v>
      </c>
      <c r="J28" s="374">
        <v>1</v>
      </c>
      <c r="K28" s="45" t="s">
        <v>173</v>
      </c>
      <c r="L28" s="18">
        <f t="shared" si="7"/>
        <v>2</v>
      </c>
      <c r="M28" s="16">
        <f t="shared" si="8"/>
        <v>1.2</v>
      </c>
      <c r="N28" s="16">
        <f t="shared" si="9"/>
        <v>0.8</v>
      </c>
      <c r="O28" s="16">
        <v>0</v>
      </c>
      <c r="P28" s="16">
        <f t="shared" si="10"/>
        <v>4</v>
      </c>
      <c r="Q28" s="33">
        <v>7.8879999999999946</v>
      </c>
      <c r="R28" s="34">
        <f t="shared" si="11"/>
        <v>11.887999999999995</v>
      </c>
      <c r="S28" s="35">
        <f t="shared" si="12"/>
        <v>9.6875</v>
      </c>
      <c r="T28" s="36">
        <f t="shared" si="13"/>
        <v>2.2004999999999946</v>
      </c>
      <c r="U28" s="4"/>
      <c r="V28" s="4"/>
      <c r="W28" s="4"/>
    </row>
    <row r="29" spans="1:29" s="2" customFormat="1" ht="20.25">
      <c r="A29" s="14">
        <v>1</v>
      </c>
      <c r="B29" s="14">
        <v>49</v>
      </c>
      <c r="C29" s="13">
        <v>311361673</v>
      </c>
      <c r="D29" s="223" t="s">
        <v>442</v>
      </c>
      <c r="E29" s="336" t="s">
        <v>95</v>
      </c>
      <c r="F29" s="16">
        <v>3</v>
      </c>
      <c r="G29" s="16">
        <v>1</v>
      </c>
      <c r="H29" s="374">
        <v>0</v>
      </c>
      <c r="I29" s="374">
        <v>1</v>
      </c>
      <c r="J29" s="374">
        <v>1</v>
      </c>
      <c r="K29" s="45" t="s">
        <v>173</v>
      </c>
      <c r="L29" s="18">
        <f t="shared" si="7"/>
        <v>4</v>
      </c>
      <c r="M29" s="16">
        <f>IF(G29&gt;0,1,0)*$Y$14</f>
        <v>1.2</v>
      </c>
      <c r="N29" s="16">
        <f t="shared" si="9"/>
        <v>0.8</v>
      </c>
      <c r="O29" s="16">
        <v>0</v>
      </c>
      <c r="P29" s="16">
        <f t="shared" si="10"/>
        <v>6</v>
      </c>
      <c r="Q29" s="33">
        <v>5.8312500000000007</v>
      </c>
      <c r="R29" s="34">
        <f t="shared" si="11"/>
        <v>11.831250000000001</v>
      </c>
      <c r="S29" s="35">
        <f t="shared" si="12"/>
        <v>9.6875</v>
      </c>
      <c r="T29" s="36">
        <f t="shared" si="13"/>
        <v>2.1437500000000007</v>
      </c>
      <c r="U29" s="18"/>
      <c r="V29" s="18"/>
      <c r="W29" s="18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ref="M30:M61" si="14">G30*$Y$14</f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4">
        <v>26</v>
      </c>
      <c r="C31" s="13">
        <v>1754932067</v>
      </c>
      <c r="D31" s="222" t="s">
        <v>354</v>
      </c>
      <c r="E31" s="222" t="s">
        <v>72</v>
      </c>
      <c r="F31" s="16">
        <v>3</v>
      </c>
      <c r="G31" s="16">
        <v>1</v>
      </c>
      <c r="H31" s="374">
        <v>0</v>
      </c>
      <c r="I31" s="374">
        <v>1</v>
      </c>
      <c r="J31" s="374">
        <v>1</v>
      </c>
      <c r="K31" s="45" t="s">
        <v>173</v>
      </c>
      <c r="L31" s="18">
        <f t="shared" si="7"/>
        <v>4</v>
      </c>
      <c r="M31" s="16">
        <f t="shared" si="14"/>
        <v>1.2</v>
      </c>
      <c r="N31" s="16">
        <f t="shared" si="9"/>
        <v>0.8</v>
      </c>
      <c r="O31" s="16">
        <v>0</v>
      </c>
      <c r="P31" s="16">
        <f t="shared" si="10"/>
        <v>6</v>
      </c>
      <c r="Q31" s="33">
        <v>5.8249999999999993</v>
      </c>
      <c r="R31" s="34">
        <f t="shared" si="11"/>
        <v>11.824999999999999</v>
      </c>
      <c r="S31" s="35">
        <f t="shared" si="12"/>
        <v>9.6875</v>
      </c>
      <c r="T31" s="36">
        <f t="shared" si="13"/>
        <v>2.1374999999999993</v>
      </c>
      <c r="U31" s="18"/>
      <c r="V31" s="18"/>
      <c r="W31" s="18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14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233</v>
      </c>
      <c r="C33" s="13">
        <v>1963965829</v>
      </c>
      <c r="D33" s="222" t="s">
        <v>452</v>
      </c>
      <c r="E33" s="4"/>
      <c r="F33" s="16">
        <v>3</v>
      </c>
      <c r="G33" s="16">
        <v>1</v>
      </c>
      <c r="H33" s="374">
        <v>0</v>
      </c>
      <c r="I33" s="374">
        <v>0</v>
      </c>
      <c r="J33" s="374">
        <v>0</v>
      </c>
      <c r="K33" s="45" t="s">
        <v>173</v>
      </c>
      <c r="L33" s="18">
        <f t="shared" si="7"/>
        <v>4</v>
      </c>
      <c r="M33" s="16">
        <f t="shared" si="14"/>
        <v>1.2</v>
      </c>
      <c r="N33" s="16">
        <f t="shared" si="9"/>
        <v>0</v>
      </c>
      <c r="O33" s="16">
        <v>0</v>
      </c>
      <c r="P33" s="16">
        <f t="shared" si="10"/>
        <v>5.2</v>
      </c>
      <c r="Q33" s="33">
        <v>6.4875000000000016</v>
      </c>
      <c r="R33" s="34">
        <f t="shared" si="11"/>
        <v>11.687500000000002</v>
      </c>
      <c r="S33" s="35">
        <f t="shared" si="12"/>
        <v>9.6875</v>
      </c>
      <c r="T33" s="36">
        <f t="shared" si="13"/>
        <v>2.0000000000000018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212</v>
      </c>
      <c r="C34" s="13">
        <v>2133045883</v>
      </c>
      <c r="D34" s="222" t="s">
        <v>405</v>
      </c>
      <c r="E34" s="334"/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23" t="s">
        <v>175</v>
      </c>
      <c r="L34" s="18">
        <f t="shared" si="7"/>
        <v>4</v>
      </c>
      <c r="M34" s="16">
        <f t="shared" si="14"/>
        <v>1.2</v>
      </c>
      <c r="N34" s="16">
        <f t="shared" si="9"/>
        <v>0</v>
      </c>
      <c r="O34" s="16">
        <v>0</v>
      </c>
      <c r="P34" s="16">
        <f t="shared" si="10"/>
        <v>5.2</v>
      </c>
      <c r="Q34" s="33">
        <v>6.2999999999999972</v>
      </c>
      <c r="R34" s="34">
        <f t="shared" si="11"/>
        <v>11.499999999999996</v>
      </c>
      <c r="S34" s="35">
        <f t="shared" si="12"/>
        <v>1.875</v>
      </c>
      <c r="T34" s="36">
        <f t="shared" si="13"/>
        <v>9.6249999999999964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240</v>
      </c>
      <c r="C35" s="13">
        <v>289805855</v>
      </c>
      <c r="D35" s="222" t="s">
        <v>466</v>
      </c>
      <c r="E35" s="4"/>
      <c r="F35" s="16">
        <v>2</v>
      </c>
      <c r="G35" s="16">
        <v>1</v>
      </c>
      <c r="H35" s="374">
        <v>0</v>
      </c>
      <c r="I35" s="374">
        <v>0</v>
      </c>
      <c r="J35" s="374">
        <v>0</v>
      </c>
      <c r="K35" s="23" t="s">
        <v>175</v>
      </c>
      <c r="L35" s="18">
        <f t="shared" si="7"/>
        <v>2</v>
      </c>
      <c r="M35" s="16">
        <f t="shared" si="14"/>
        <v>1.2</v>
      </c>
      <c r="N35" s="16">
        <f t="shared" si="9"/>
        <v>0</v>
      </c>
      <c r="O35" s="16">
        <v>0</v>
      </c>
      <c r="P35" s="16">
        <f t="shared" si="10"/>
        <v>3.2</v>
      </c>
      <c r="Q35" s="33">
        <v>8.1625000000000014</v>
      </c>
      <c r="R35" s="34">
        <f t="shared" si="11"/>
        <v>11.362500000000001</v>
      </c>
      <c r="S35" s="35">
        <f t="shared" si="12"/>
        <v>1.875</v>
      </c>
      <c r="T35" s="36">
        <f t="shared" si="13"/>
        <v>9.4875000000000007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14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14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14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185</v>
      </c>
      <c r="C39" s="13">
        <v>30705222</v>
      </c>
      <c r="D39" s="222" t="s">
        <v>376</v>
      </c>
      <c r="E39" s="334"/>
      <c r="F39" s="16">
        <v>3</v>
      </c>
      <c r="G39" s="16">
        <v>1</v>
      </c>
      <c r="H39" s="374">
        <v>0</v>
      </c>
      <c r="I39" s="374">
        <v>1</v>
      </c>
      <c r="J39" s="374">
        <v>1</v>
      </c>
      <c r="K39" s="23" t="s">
        <v>175</v>
      </c>
      <c r="L39" s="18">
        <f t="shared" si="7"/>
        <v>4</v>
      </c>
      <c r="M39" s="16">
        <f t="shared" si="14"/>
        <v>1.2</v>
      </c>
      <c r="N39" s="16">
        <f t="shared" si="9"/>
        <v>0.8</v>
      </c>
      <c r="O39" s="16">
        <v>0</v>
      </c>
      <c r="P39" s="16">
        <f t="shared" si="10"/>
        <v>6</v>
      </c>
      <c r="Q39" s="33">
        <v>5.2375000000000007</v>
      </c>
      <c r="R39" s="34">
        <f t="shared" si="11"/>
        <v>11.237500000000001</v>
      </c>
      <c r="S39" s="35">
        <f t="shared" si="12"/>
        <v>1.875</v>
      </c>
      <c r="T39" s="36">
        <f t="shared" si="13"/>
        <v>9.3625000000000007</v>
      </c>
      <c r="U39" s="4"/>
      <c r="V39" s="4"/>
      <c r="W39" s="4"/>
    </row>
    <row r="40" spans="1:29" ht="18.75">
      <c r="A40" s="14">
        <v>1</v>
      </c>
      <c r="B40" s="13">
        <v>156</v>
      </c>
      <c r="C40" s="13">
        <v>1744610165</v>
      </c>
      <c r="D40" s="222" t="s">
        <v>369</v>
      </c>
      <c r="E40" s="222"/>
      <c r="F40" s="16">
        <v>3</v>
      </c>
      <c r="G40" s="16">
        <v>1</v>
      </c>
      <c r="H40" s="374">
        <v>0</v>
      </c>
      <c r="I40" s="374">
        <v>0</v>
      </c>
      <c r="J40" s="374">
        <v>0</v>
      </c>
      <c r="K40" s="23" t="s">
        <v>175</v>
      </c>
      <c r="L40" s="18">
        <f t="shared" si="7"/>
        <v>4</v>
      </c>
      <c r="M40" s="16">
        <f t="shared" si="14"/>
        <v>1.2</v>
      </c>
      <c r="N40" s="16">
        <f t="shared" si="9"/>
        <v>0</v>
      </c>
      <c r="O40" s="16">
        <v>0</v>
      </c>
      <c r="P40" s="16">
        <f t="shared" si="10"/>
        <v>5.2</v>
      </c>
      <c r="Q40" s="33">
        <v>5.8362661290322482</v>
      </c>
      <c r="R40" s="34">
        <f t="shared" si="11"/>
        <v>11.036266129032249</v>
      </c>
      <c r="S40" s="35">
        <f t="shared" si="12"/>
        <v>1.875</v>
      </c>
      <c r="T40" s="36">
        <f t="shared" si="13"/>
        <v>9.1612661290322492</v>
      </c>
      <c r="U40" s="4"/>
      <c r="V40" s="4"/>
      <c r="W40" s="4"/>
    </row>
    <row r="41" spans="1:29" ht="18.75">
      <c r="A41" s="14">
        <v>1</v>
      </c>
      <c r="B41" s="13">
        <v>209</v>
      </c>
      <c r="C41" s="13">
        <v>1525950050</v>
      </c>
      <c r="D41" s="222" t="s">
        <v>408</v>
      </c>
      <c r="E41" s="222" t="s">
        <v>402</v>
      </c>
      <c r="F41" s="16">
        <v>1</v>
      </c>
      <c r="G41" s="16">
        <v>1</v>
      </c>
      <c r="H41" s="374">
        <v>0</v>
      </c>
      <c r="I41" s="374">
        <v>0</v>
      </c>
      <c r="J41" s="374">
        <v>0</v>
      </c>
      <c r="K41" s="23" t="s">
        <v>175</v>
      </c>
      <c r="L41" s="18">
        <f t="shared" si="7"/>
        <v>1</v>
      </c>
      <c r="M41" s="16">
        <f t="shared" si="14"/>
        <v>1.2</v>
      </c>
      <c r="N41" s="16">
        <f t="shared" si="9"/>
        <v>0</v>
      </c>
      <c r="O41" s="16">
        <v>0</v>
      </c>
      <c r="P41" s="16">
        <f t="shared" si="10"/>
        <v>2.2000000000000002</v>
      </c>
      <c r="Q41" s="33">
        <v>8.8062499999999986</v>
      </c>
      <c r="R41" s="34">
        <f t="shared" si="11"/>
        <v>11.006249999999998</v>
      </c>
      <c r="S41" s="35">
        <f t="shared" si="12"/>
        <v>1.875</v>
      </c>
      <c r="T41" s="36">
        <f t="shared" si="13"/>
        <v>9.1312499999999979</v>
      </c>
      <c r="U41" s="4"/>
      <c r="V41" s="4"/>
      <c r="W41" s="4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5">F42+IF(F42&gt;2,(F42-2)*1,0)</f>
        <v>0</v>
      </c>
      <c r="M42" s="16">
        <f t="shared" si="14"/>
        <v>0</v>
      </c>
      <c r="N42" s="16">
        <f t="shared" ref="N42:N73" si="16">SUM(H42:J42)*$Y$18</f>
        <v>0</v>
      </c>
      <c r="O42" s="16">
        <v>0</v>
      </c>
      <c r="P42" s="16">
        <f t="shared" ref="P42:P73" si="17">SUM(M42+L42+O42+N42)</f>
        <v>0</v>
      </c>
      <c r="Q42" s="33">
        <v>3.3374999999999995</v>
      </c>
      <c r="R42" s="34">
        <f t="shared" ref="R42:R73" si="18">P42+Q42</f>
        <v>3.3374999999999995</v>
      </c>
      <c r="S42" s="35">
        <f t="shared" ref="S42:S73" si="19">VLOOKUP(K42,$X$3:$Y$10,2,FALSE)</f>
        <v>0</v>
      </c>
      <c r="T42" s="36">
        <f t="shared" ref="T42:T73" si="20">R42-S42</f>
        <v>3.3374999999999995</v>
      </c>
      <c r="U42" s="18"/>
      <c r="V42" s="18"/>
      <c r="W42" s="47"/>
    </row>
    <row r="43" spans="1:29" ht="18.75">
      <c r="A43" s="14">
        <v>1</v>
      </c>
      <c r="B43" s="13">
        <v>174</v>
      </c>
      <c r="C43" s="13">
        <v>775720958</v>
      </c>
      <c r="D43" s="222" t="s">
        <v>397</v>
      </c>
      <c r="E43" s="222" t="s">
        <v>327</v>
      </c>
      <c r="F43" s="16">
        <v>3</v>
      </c>
      <c r="G43" s="16">
        <v>1</v>
      </c>
      <c r="H43" s="374">
        <v>0</v>
      </c>
      <c r="I43" s="374">
        <v>0</v>
      </c>
      <c r="J43" s="374">
        <v>0</v>
      </c>
      <c r="K43" s="23" t="s">
        <v>175</v>
      </c>
      <c r="L43" s="18">
        <f t="shared" si="15"/>
        <v>4</v>
      </c>
      <c r="M43" s="16">
        <f t="shared" si="14"/>
        <v>1.2</v>
      </c>
      <c r="N43" s="16">
        <f t="shared" si="16"/>
        <v>0</v>
      </c>
      <c r="O43" s="16">
        <v>0</v>
      </c>
      <c r="P43" s="16">
        <f t="shared" si="17"/>
        <v>5.2</v>
      </c>
      <c r="Q43" s="33">
        <v>5.6812499999999924</v>
      </c>
      <c r="R43" s="34">
        <f t="shared" si="18"/>
        <v>10.881249999999993</v>
      </c>
      <c r="S43" s="35">
        <f t="shared" si="19"/>
        <v>1.875</v>
      </c>
      <c r="T43" s="36">
        <f t="shared" si="20"/>
        <v>9.0062499999999925</v>
      </c>
      <c r="U43" s="4"/>
      <c r="V43" s="4"/>
      <c r="W43" s="4"/>
    </row>
    <row r="44" spans="1:29" ht="18.75">
      <c r="A44" s="14">
        <v>1</v>
      </c>
      <c r="B44" s="13">
        <v>182</v>
      </c>
      <c r="C44" s="13">
        <v>828260319</v>
      </c>
      <c r="D44" s="222" t="s">
        <v>471</v>
      </c>
      <c r="E44" s="222" t="s">
        <v>422</v>
      </c>
      <c r="F44" s="16">
        <v>3</v>
      </c>
      <c r="G44" s="16">
        <v>1</v>
      </c>
      <c r="H44" s="374">
        <v>0</v>
      </c>
      <c r="I44" s="374">
        <v>0</v>
      </c>
      <c r="J44" s="374">
        <v>1</v>
      </c>
      <c r="K44" s="23" t="s">
        <v>175</v>
      </c>
      <c r="L44" s="18">
        <f t="shared" si="15"/>
        <v>4</v>
      </c>
      <c r="M44" s="16">
        <f t="shared" si="14"/>
        <v>1.2</v>
      </c>
      <c r="N44" s="16">
        <f t="shared" si="16"/>
        <v>0.4</v>
      </c>
      <c r="O44" s="16">
        <v>0</v>
      </c>
      <c r="P44" s="16">
        <f t="shared" si="17"/>
        <v>5.6000000000000005</v>
      </c>
      <c r="Q44" s="33">
        <v>5.2567500000000003</v>
      </c>
      <c r="R44" s="34">
        <f t="shared" si="18"/>
        <v>10.856750000000002</v>
      </c>
      <c r="S44" s="35">
        <f t="shared" si="19"/>
        <v>1.875</v>
      </c>
      <c r="T44" s="36">
        <f t="shared" si="20"/>
        <v>8.9817500000000017</v>
      </c>
      <c r="U44" s="4"/>
      <c r="V44" s="4"/>
      <c r="W44" s="4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5"/>
        <v>0</v>
      </c>
      <c r="M45" s="16">
        <f t="shared" si="14"/>
        <v>0</v>
      </c>
      <c r="N45" s="16">
        <f t="shared" si="16"/>
        <v>0</v>
      </c>
      <c r="O45" s="16">
        <v>0</v>
      </c>
      <c r="P45" s="16">
        <f t="shared" si="17"/>
        <v>0</v>
      </c>
      <c r="Q45" s="33">
        <v>0.125</v>
      </c>
      <c r="R45" s="34">
        <f t="shared" si="18"/>
        <v>0.125</v>
      </c>
      <c r="S45" s="35">
        <f t="shared" si="19"/>
        <v>0</v>
      </c>
      <c r="T45" s="36">
        <f t="shared" si="20"/>
        <v>0.125</v>
      </c>
      <c r="U45" s="18"/>
      <c r="V45" s="18"/>
      <c r="W45" s="18"/>
    </row>
    <row r="46" spans="1:29" ht="18.75">
      <c r="A46" s="14">
        <v>1</v>
      </c>
      <c r="B46" s="13">
        <v>198</v>
      </c>
      <c r="C46" s="13">
        <v>723448640</v>
      </c>
      <c r="D46" s="222" t="s">
        <v>389</v>
      </c>
      <c r="E46" s="334"/>
      <c r="F46" s="16">
        <v>3</v>
      </c>
      <c r="G46" s="16">
        <v>1</v>
      </c>
      <c r="H46" s="374">
        <v>0</v>
      </c>
      <c r="I46" s="374">
        <v>0</v>
      </c>
      <c r="J46" s="374">
        <v>0</v>
      </c>
      <c r="K46" s="23" t="s">
        <v>175</v>
      </c>
      <c r="L46" s="18">
        <f t="shared" si="15"/>
        <v>4</v>
      </c>
      <c r="M46" s="16">
        <f t="shared" si="14"/>
        <v>1.2</v>
      </c>
      <c r="N46" s="16">
        <f t="shared" si="16"/>
        <v>0</v>
      </c>
      <c r="O46" s="16">
        <v>0</v>
      </c>
      <c r="P46" s="16">
        <f t="shared" si="17"/>
        <v>5.2</v>
      </c>
      <c r="Q46" s="33">
        <v>5.5687499999999943</v>
      </c>
      <c r="R46" s="34">
        <f t="shared" si="18"/>
        <v>10.768749999999994</v>
      </c>
      <c r="S46" s="35">
        <f t="shared" si="19"/>
        <v>1.875</v>
      </c>
      <c r="T46" s="36">
        <f t="shared" si="20"/>
        <v>8.8937499999999936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5"/>
        <v>0</v>
      </c>
      <c r="M47" s="16">
        <f t="shared" si="14"/>
        <v>0</v>
      </c>
      <c r="N47" s="16">
        <f t="shared" si="16"/>
        <v>0</v>
      </c>
      <c r="O47" s="16">
        <v>0</v>
      </c>
      <c r="P47" s="16">
        <f t="shared" si="17"/>
        <v>0</v>
      </c>
      <c r="Q47" s="33">
        <v>3.45</v>
      </c>
      <c r="R47" s="34">
        <f t="shared" si="18"/>
        <v>3.45</v>
      </c>
      <c r="S47" s="35">
        <f t="shared" si="19"/>
        <v>0</v>
      </c>
      <c r="T47" s="36">
        <f t="shared" si="20"/>
        <v>3.45</v>
      </c>
      <c r="U47" s="18"/>
      <c r="V47" s="18"/>
      <c r="W47" s="4"/>
    </row>
    <row r="48" spans="1:29" ht="18.75">
      <c r="A48" s="14">
        <v>1</v>
      </c>
      <c r="B48" s="13">
        <v>184</v>
      </c>
      <c r="C48" s="13">
        <v>1814130074</v>
      </c>
      <c r="D48" s="222" t="s">
        <v>375</v>
      </c>
      <c r="E48" s="334"/>
      <c r="F48" s="16">
        <v>3</v>
      </c>
      <c r="G48" s="16">
        <v>1</v>
      </c>
      <c r="H48" s="374">
        <v>0</v>
      </c>
      <c r="I48" s="374">
        <v>1</v>
      </c>
      <c r="J48" s="374">
        <v>0</v>
      </c>
      <c r="K48" s="23" t="s">
        <v>175</v>
      </c>
      <c r="L48" s="18">
        <f t="shared" si="15"/>
        <v>4</v>
      </c>
      <c r="M48" s="16">
        <f t="shared" si="14"/>
        <v>1.2</v>
      </c>
      <c r="N48" s="16">
        <f t="shared" si="16"/>
        <v>0.4</v>
      </c>
      <c r="O48" s="16">
        <v>0</v>
      </c>
      <c r="P48" s="16">
        <f t="shared" si="17"/>
        <v>5.6000000000000005</v>
      </c>
      <c r="Q48" s="33">
        <v>5.1625000000000041</v>
      </c>
      <c r="R48" s="34">
        <f t="shared" si="18"/>
        <v>10.762500000000005</v>
      </c>
      <c r="S48" s="35">
        <f t="shared" si="19"/>
        <v>1.875</v>
      </c>
      <c r="T48" s="36">
        <f t="shared" si="20"/>
        <v>8.8875000000000046</v>
      </c>
    </row>
    <row r="49" spans="1:23" ht="20.25">
      <c r="A49" s="14">
        <v>1</v>
      </c>
      <c r="B49" s="13">
        <v>221</v>
      </c>
      <c r="C49" s="13">
        <v>790956883</v>
      </c>
      <c r="D49" s="222" t="s">
        <v>431</v>
      </c>
      <c r="E49" s="222" t="s">
        <v>428</v>
      </c>
      <c r="F49" s="16">
        <v>3</v>
      </c>
      <c r="G49" s="16">
        <v>1</v>
      </c>
      <c r="H49" s="374">
        <v>0</v>
      </c>
      <c r="I49" s="374">
        <v>0</v>
      </c>
      <c r="J49" s="374">
        <v>0</v>
      </c>
      <c r="K49" s="23" t="s">
        <v>175</v>
      </c>
      <c r="L49" s="18">
        <f t="shared" si="15"/>
        <v>4</v>
      </c>
      <c r="M49" s="16">
        <f t="shared" si="14"/>
        <v>1.2</v>
      </c>
      <c r="N49" s="16">
        <f t="shared" si="16"/>
        <v>0</v>
      </c>
      <c r="O49" s="16">
        <v>0</v>
      </c>
      <c r="P49" s="16">
        <f t="shared" si="17"/>
        <v>5.2</v>
      </c>
      <c r="Q49" s="33">
        <v>5.5187500000000025</v>
      </c>
      <c r="R49" s="34">
        <f t="shared" si="18"/>
        <v>10.718750000000004</v>
      </c>
      <c r="S49" s="35">
        <f t="shared" si="19"/>
        <v>1.875</v>
      </c>
      <c r="T49" s="36">
        <f t="shared" si="20"/>
        <v>8.8437500000000036</v>
      </c>
    </row>
    <row r="50" spans="1:23" ht="18.75">
      <c r="A50" s="14">
        <v>1</v>
      </c>
      <c r="B50" s="14">
        <v>10</v>
      </c>
      <c r="C50" s="13">
        <v>2108977014</v>
      </c>
      <c r="D50" s="222" t="s">
        <v>353</v>
      </c>
      <c r="E50" s="222" t="s">
        <v>49</v>
      </c>
      <c r="F50" s="16">
        <v>2</v>
      </c>
      <c r="G50" s="16">
        <v>1</v>
      </c>
      <c r="H50" s="374">
        <v>0</v>
      </c>
      <c r="I50" s="374">
        <v>0</v>
      </c>
      <c r="J50" s="374">
        <v>1</v>
      </c>
      <c r="K50" s="23" t="s">
        <v>175</v>
      </c>
      <c r="L50" s="18">
        <f t="shared" si="15"/>
        <v>2</v>
      </c>
      <c r="M50" s="16">
        <f t="shared" si="14"/>
        <v>1.2</v>
      </c>
      <c r="N50" s="16">
        <f t="shared" si="16"/>
        <v>0.4</v>
      </c>
      <c r="O50" s="16">
        <v>0</v>
      </c>
      <c r="P50" s="16">
        <f t="shared" si="17"/>
        <v>3.6</v>
      </c>
      <c r="Q50" s="33">
        <v>7.0812499999999972</v>
      </c>
      <c r="R50" s="34">
        <f t="shared" si="18"/>
        <v>10.681249999999997</v>
      </c>
      <c r="S50" s="35">
        <f t="shared" si="19"/>
        <v>1.875</v>
      </c>
      <c r="T50" s="36">
        <f t="shared" si="20"/>
        <v>8.8062499999999968</v>
      </c>
      <c r="U50" s="64"/>
      <c r="V50" s="64"/>
      <c r="W50" s="64"/>
    </row>
    <row r="51" spans="1:23" ht="18.75">
      <c r="A51" s="14">
        <v>1</v>
      </c>
      <c r="B51" s="13">
        <v>128</v>
      </c>
      <c r="C51" s="13">
        <v>1214614935</v>
      </c>
      <c r="D51" s="222" t="s">
        <v>365</v>
      </c>
      <c r="E51" s="336" t="s">
        <v>257</v>
      </c>
      <c r="F51" s="16">
        <v>2</v>
      </c>
      <c r="G51" s="16">
        <v>1</v>
      </c>
      <c r="H51" s="374">
        <v>0</v>
      </c>
      <c r="I51" s="374">
        <v>1</v>
      </c>
      <c r="J51" s="374">
        <v>1</v>
      </c>
      <c r="K51" s="23" t="s">
        <v>175</v>
      </c>
      <c r="L51" s="18">
        <f t="shared" si="15"/>
        <v>2</v>
      </c>
      <c r="M51" s="16">
        <f t="shared" si="14"/>
        <v>1.2</v>
      </c>
      <c r="N51" s="16">
        <f t="shared" si="16"/>
        <v>0.8</v>
      </c>
      <c r="O51" s="16">
        <v>0</v>
      </c>
      <c r="P51" s="16">
        <f t="shared" si="17"/>
        <v>4</v>
      </c>
      <c r="Q51" s="33">
        <v>6.5182499999999948</v>
      </c>
      <c r="R51" s="34">
        <f t="shared" si="18"/>
        <v>10.518249999999995</v>
      </c>
      <c r="S51" s="35">
        <f t="shared" si="19"/>
        <v>1.875</v>
      </c>
      <c r="T51" s="36">
        <f t="shared" si="20"/>
        <v>8.6432499999999948</v>
      </c>
      <c r="U51" s="64"/>
      <c r="V51" s="64"/>
      <c r="W51" s="67"/>
    </row>
    <row r="52" spans="1:23" ht="18.75">
      <c r="A52" s="14">
        <v>1</v>
      </c>
      <c r="B52" s="13">
        <v>234</v>
      </c>
      <c r="C52" s="13">
        <v>1333428907</v>
      </c>
      <c r="D52" s="222" t="s">
        <v>472</v>
      </c>
      <c r="E52" s="222" t="s">
        <v>455</v>
      </c>
      <c r="F52" s="16">
        <v>3</v>
      </c>
      <c r="G52" s="16">
        <v>1</v>
      </c>
      <c r="H52" s="374">
        <v>0</v>
      </c>
      <c r="I52" s="374">
        <v>0</v>
      </c>
      <c r="J52" s="374">
        <v>0</v>
      </c>
      <c r="K52" s="23" t="s">
        <v>175</v>
      </c>
      <c r="L52" s="18">
        <f t="shared" si="15"/>
        <v>4</v>
      </c>
      <c r="M52" s="16">
        <f t="shared" si="14"/>
        <v>1.2</v>
      </c>
      <c r="N52" s="16">
        <f t="shared" si="16"/>
        <v>0</v>
      </c>
      <c r="O52" s="16">
        <v>0</v>
      </c>
      <c r="P52" s="16">
        <f t="shared" si="17"/>
        <v>5.2</v>
      </c>
      <c r="Q52" s="33">
        <v>5.2812500000000036</v>
      </c>
      <c r="R52" s="34">
        <f t="shared" si="18"/>
        <v>10.481250000000003</v>
      </c>
      <c r="S52" s="35">
        <f t="shared" si="19"/>
        <v>1.875</v>
      </c>
      <c r="T52" s="36">
        <f t="shared" si="20"/>
        <v>8.6062500000000028</v>
      </c>
    </row>
    <row r="53" spans="1:23" ht="18.75">
      <c r="A53" s="14">
        <v>1</v>
      </c>
      <c r="B53" s="13">
        <v>224</v>
      </c>
      <c r="C53" s="13">
        <v>862562360</v>
      </c>
      <c r="D53" s="222" t="s">
        <v>443</v>
      </c>
      <c r="E53" s="222"/>
      <c r="F53" s="16">
        <v>3</v>
      </c>
      <c r="G53" s="16">
        <v>1</v>
      </c>
      <c r="H53" s="374">
        <v>0</v>
      </c>
      <c r="I53" s="374">
        <v>0</v>
      </c>
      <c r="J53" s="374">
        <v>0</v>
      </c>
      <c r="K53" s="23" t="s">
        <v>175</v>
      </c>
      <c r="L53" s="18">
        <f t="shared" si="15"/>
        <v>4</v>
      </c>
      <c r="M53" s="16">
        <f t="shared" si="14"/>
        <v>1.2</v>
      </c>
      <c r="N53" s="16">
        <f t="shared" si="16"/>
        <v>0</v>
      </c>
      <c r="O53" s="16">
        <v>0</v>
      </c>
      <c r="P53" s="16">
        <f t="shared" si="17"/>
        <v>5.2</v>
      </c>
      <c r="Q53" s="33">
        <v>5.0666044776119437</v>
      </c>
      <c r="R53" s="34">
        <f t="shared" si="18"/>
        <v>10.266604477611944</v>
      </c>
      <c r="S53" s="35">
        <f t="shared" si="19"/>
        <v>1.875</v>
      </c>
      <c r="T53" s="36">
        <f t="shared" si="20"/>
        <v>8.3916044776119438</v>
      </c>
    </row>
    <row r="54" spans="1:23" ht="18.75">
      <c r="A54" s="14">
        <v>1</v>
      </c>
      <c r="B54" s="13">
        <v>196</v>
      </c>
      <c r="C54" s="13">
        <v>1065641844</v>
      </c>
      <c r="D54" s="222" t="s">
        <v>387</v>
      </c>
      <c r="E54" s="334"/>
      <c r="F54" s="16">
        <v>0</v>
      </c>
      <c r="G54" s="16">
        <v>1</v>
      </c>
      <c r="H54" s="374">
        <v>0</v>
      </c>
      <c r="I54" s="374">
        <v>0</v>
      </c>
      <c r="J54" s="374">
        <v>0</v>
      </c>
      <c r="K54" s="57" t="s">
        <v>187</v>
      </c>
      <c r="L54" s="18">
        <f t="shared" si="15"/>
        <v>0</v>
      </c>
      <c r="M54" s="16">
        <f t="shared" si="14"/>
        <v>1.2</v>
      </c>
      <c r="N54" s="16">
        <f t="shared" si="16"/>
        <v>0</v>
      </c>
      <c r="O54" s="16">
        <v>0</v>
      </c>
      <c r="P54" s="16">
        <f t="shared" si="17"/>
        <v>1.2</v>
      </c>
      <c r="Q54" s="33">
        <v>8.9687500000000018</v>
      </c>
      <c r="R54" s="34">
        <f t="shared" si="18"/>
        <v>10.168750000000001</v>
      </c>
      <c r="S54" s="35">
        <f t="shared" si="19"/>
        <v>0</v>
      </c>
      <c r="T54" s="36">
        <f t="shared" si="20"/>
        <v>10.168750000000001</v>
      </c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5"/>
        <v>0</v>
      </c>
      <c r="M55" s="16">
        <f t="shared" si="14"/>
        <v>0</v>
      </c>
      <c r="N55" s="16">
        <f t="shared" si="16"/>
        <v>0</v>
      </c>
      <c r="O55" s="16">
        <v>0</v>
      </c>
      <c r="P55" s="16">
        <f t="shared" si="17"/>
        <v>0</v>
      </c>
      <c r="Q55" s="33">
        <v>2.1987500000000004</v>
      </c>
      <c r="R55" s="34">
        <f t="shared" si="18"/>
        <v>2.1987500000000004</v>
      </c>
      <c r="S55" s="35">
        <f t="shared" si="19"/>
        <v>0</v>
      </c>
      <c r="T55" s="36">
        <f t="shared" si="20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15"/>
        <v>0</v>
      </c>
      <c r="M56" s="16">
        <f t="shared" si="14"/>
        <v>0</v>
      </c>
      <c r="N56" s="16">
        <f t="shared" si="16"/>
        <v>0</v>
      </c>
      <c r="O56" s="16">
        <v>0</v>
      </c>
      <c r="P56" s="16">
        <f t="shared" si="17"/>
        <v>0</v>
      </c>
      <c r="Q56" s="33">
        <v>0.22499999999999343</v>
      </c>
      <c r="R56" s="34">
        <f t="shared" si="18"/>
        <v>0.22499999999999343</v>
      </c>
      <c r="S56" s="35">
        <f t="shared" si="19"/>
        <v>0</v>
      </c>
      <c r="T56" s="36">
        <f t="shared" si="20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5"/>
        <v>0</v>
      </c>
      <c r="M57" s="16">
        <f t="shared" si="14"/>
        <v>0</v>
      </c>
      <c r="N57" s="16">
        <f t="shared" si="16"/>
        <v>0</v>
      </c>
      <c r="O57" s="16">
        <v>0</v>
      </c>
      <c r="P57" s="16">
        <f t="shared" si="17"/>
        <v>0</v>
      </c>
      <c r="Q57" s="33">
        <v>0</v>
      </c>
      <c r="R57" s="34">
        <f t="shared" si="18"/>
        <v>0</v>
      </c>
      <c r="S57" s="35">
        <f t="shared" si="19"/>
        <v>0</v>
      </c>
      <c r="T57" s="36">
        <f t="shared" si="20"/>
        <v>0</v>
      </c>
      <c r="U57" s="64"/>
      <c r="V57" s="64"/>
    </row>
    <row r="58" spans="1:23" ht="18.75">
      <c r="A58" s="14">
        <v>1</v>
      </c>
      <c r="B58" s="13">
        <v>118</v>
      </c>
      <c r="C58" s="13">
        <v>2018112397</v>
      </c>
      <c r="D58" s="222" t="s">
        <v>342</v>
      </c>
      <c r="E58" s="222" t="s">
        <v>290</v>
      </c>
      <c r="F58" s="16">
        <v>3</v>
      </c>
      <c r="G58" s="16">
        <v>1</v>
      </c>
      <c r="H58" s="374">
        <v>0</v>
      </c>
      <c r="I58" s="374">
        <v>0</v>
      </c>
      <c r="J58" s="374">
        <v>0</v>
      </c>
      <c r="K58" s="23" t="s">
        <v>175</v>
      </c>
      <c r="L58" s="18">
        <f t="shared" si="15"/>
        <v>4</v>
      </c>
      <c r="M58" s="16">
        <f t="shared" si="14"/>
        <v>1.2</v>
      </c>
      <c r="N58" s="16">
        <f t="shared" si="16"/>
        <v>0</v>
      </c>
      <c r="O58" s="16">
        <v>0</v>
      </c>
      <c r="P58" s="16">
        <f t="shared" si="17"/>
        <v>5.2</v>
      </c>
      <c r="Q58" s="33">
        <v>4.90625</v>
      </c>
      <c r="R58" s="34">
        <f t="shared" si="18"/>
        <v>10.106249999999999</v>
      </c>
      <c r="S58" s="35">
        <f t="shared" si="19"/>
        <v>1.875</v>
      </c>
      <c r="T58" s="36">
        <f t="shared" si="20"/>
        <v>8.2312499999999993</v>
      </c>
      <c r="U58" s="64"/>
      <c r="V58" s="64"/>
      <c r="W58" s="86"/>
    </row>
    <row r="59" spans="1:23" ht="18.75">
      <c r="A59" s="14">
        <v>1</v>
      </c>
      <c r="B59" s="13">
        <v>219</v>
      </c>
      <c r="C59" s="13">
        <v>1128309198</v>
      </c>
      <c r="D59" s="222" t="s">
        <v>426</v>
      </c>
      <c r="E59" s="334"/>
      <c r="F59" s="16">
        <v>0</v>
      </c>
      <c r="G59" s="16">
        <v>0</v>
      </c>
      <c r="H59" s="374">
        <v>0</v>
      </c>
      <c r="I59" s="374">
        <v>0</v>
      </c>
      <c r="J59" s="374">
        <v>0</v>
      </c>
      <c r="K59" s="57" t="s">
        <v>187</v>
      </c>
      <c r="L59" s="18">
        <f t="shared" si="15"/>
        <v>0</v>
      </c>
      <c r="M59" s="16">
        <f t="shared" si="14"/>
        <v>0</v>
      </c>
      <c r="N59" s="16">
        <f t="shared" si="16"/>
        <v>0</v>
      </c>
      <c r="O59" s="16">
        <v>0</v>
      </c>
      <c r="P59" s="16">
        <f t="shared" si="17"/>
        <v>0</v>
      </c>
      <c r="Q59" s="33">
        <v>9.4499999999999957</v>
      </c>
      <c r="R59" s="34">
        <f t="shared" si="18"/>
        <v>9.4499999999999957</v>
      </c>
      <c r="S59" s="35">
        <f t="shared" si="19"/>
        <v>0</v>
      </c>
      <c r="T59" s="36">
        <f t="shared" si="20"/>
        <v>9.4499999999999957</v>
      </c>
    </row>
    <row r="60" spans="1:23" ht="18.75">
      <c r="A60" s="14">
        <v>1</v>
      </c>
      <c r="B60" s="13">
        <v>110</v>
      </c>
      <c r="C60" s="13">
        <v>1968703358</v>
      </c>
      <c r="D60" s="222" t="s">
        <v>361</v>
      </c>
      <c r="E60" s="222" t="s">
        <v>239</v>
      </c>
      <c r="F60" s="16">
        <v>3</v>
      </c>
      <c r="G60" s="16">
        <v>1</v>
      </c>
      <c r="H60" s="374">
        <v>0</v>
      </c>
      <c r="I60" s="374">
        <v>0</v>
      </c>
      <c r="J60" s="374">
        <v>1</v>
      </c>
      <c r="K60" s="23" t="s">
        <v>175</v>
      </c>
      <c r="L60" s="18">
        <f t="shared" si="15"/>
        <v>4</v>
      </c>
      <c r="M60" s="16">
        <f t="shared" si="14"/>
        <v>1.2</v>
      </c>
      <c r="N60" s="16">
        <f t="shared" si="16"/>
        <v>0.4</v>
      </c>
      <c r="O60" s="16">
        <v>0</v>
      </c>
      <c r="P60" s="16">
        <f t="shared" si="17"/>
        <v>5.6000000000000005</v>
      </c>
      <c r="Q60" s="33">
        <v>3.224999999999997</v>
      </c>
      <c r="R60" s="34">
        <f t="shared" si="18"/>
        <v>8.8249999999999975</v>
      </c>
      <c r="S60" s="35">
        <f t="shared" si="19"/>
        <v>1.875</v>
      </c>
      <c r="T60" s="36">
        <f t="shared" si="20"/>
        <v>6.9499999999999975</v>
      </c>
      <c r="U60" s="64"/>
      <c r="V60" s="64"/>
      <c r="W60" s="87"/>
    </row>
    <row r="61" spans="1:23" ht="18.75">
      <c r="A61" s="14">
        <v>1</v>
      </c>
      <c r="B61" s="14">
        <v>46</v>
      </c>
      <c r="C61" s="13">
        <v>2109182835</v>
      </c>
      <c r="D61" s="222" t="s">
        <v>357</v>
      </c>
      <c r="E61" s="222" t="s">
        <v>92</v>
      </c>
      <c r="F61" s="16">
        <v>2</v>
      </c>
      <c r="G61" s="16">
        <v>1</v>
      </c>
      <c r="H61" s="374">
        <v>0</v>
      </c>
      <c r="I61" s="374">
        <v>1</v>
      </c>
      <c r="J61" s="374">
        <v>0</v>
      </c>
      <c r="K61" s="23" t="s">
        <v>175</v>
      </c>
      <c r="L61" s="18">
        <f t="shared" si="15"/>
        <v>2</v>
      </c>
      <c r="M61" s="16">
        <f t="shared" si="14"/>
        <v>1.2</v>
      </c>
      <c r="N61" s="16">
        <f t="shared" si="16"/>
        <v>0.4</v>
      </c>
      <c r="O61" s="16">
        <v>0</v>
      </c>
      <c r="P61" s="16">
        <f t="shared" si="17"/>
        <v>3.6</v>
      </c>
      <c r="Q61" s="33">
        <v>5.2237499999999946</v>
      </c>
      <c r="R61" s="34">
        <f t="shared" si="18"/>
        <v>8.8237499999999951</v>
      </c>
      <c r="S61" s="35">
        <f t="shared" si="19"/>
        <v>1.875</v>
      </c>
      <c r="T61" s="36">
        <f t="shared" si="20"/>
        <v>6.9487499999999951</v>
      </c>
      <c r="U61" s="64"/>
      <c r="V61" s="64"/>
      <c r="W61" s="64"/>
    </row>
    <row r="62" spans="1:23" ht="18.75">
      <c r="A62" s="14">
        <v>1</v>
      </c>
      <c r="B62" s="13">
        <v>189</v>
      </c>
      <c r="C62" s="13">
        <v>522812489</v>
      </c>
      <c r="D62" s="222" t="s">
        <v>380</v>
      </c>
      <c r="E62" s="334"/>
      <c r="F62" s="16">
        <v>3</v>
      </c>
      <c r="G62" s="16">
        <v>1</v>
      </c>
      <c r="H62" s="374">
        <v>0</v>
      </c>
      <c r="I62" s="374">
        <v>0</v>
      </c>
      <c r="J62" s="374">
        <v>0</v>
      </c>
      <c r="K62" s="23" t="s">
        <v>175</v>
      </c>
      <c r="L62" s="18">
        <f t="shared" si="15"/>
        <v>4</v>
      </c>
      <c r="M62" s="16">
        <f t="shared" ref="M62:M93" si="21">G62*$Y$14</f>
        <v>1.2</v>
      </c>
      <c r="N62" s="16">
        <f t="shared" si="16"/>
        <v>0</v>
      </c>
      <c r="O62" s="16">
        <v>0</v>
      </c>
      <c r="P62" s="16">
        <f t="shared" si="17"/>
        <v>5.2</v>
      </c>
      <c r="Q62" s="33">
        <v>3.5562500000000066</v>
      </c>
      <c r="R62" s="34">
        <f t="shared" si="18"/>
        <v>8.7562500000000068</v>
      </c>
      <c r="S62" s="35">
        <f t="shared" si="19"/>
        <v>1.875</v>
      </c>
      <c r="T62" s="36">
        <f t="shared" si="20"/>
        <v>6.8812500000000068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15"/>
        <v>0</v>
      </c>
      <c r="M63" s="16">
        <f t="shared" si="21"/>
        <v>0</v>
      </c>
      <c r="N63" s="16">
        <f t="shared" si="16"/>
        <v>0</v>
      </c>
      <c r="O63" s="16">
        <v>0</v>
      </c>
      <c r="P63" s="16">
        <f t="shared" si="17"/>
        <v>0</v>
      </c>
      <c r="Q63" s="33">
        <v>3.5999999999999979</v>
      </c>
      <c r="R63" s="34">
        <f t="shared" si="18"/>
        <v>3.5999999999999979</v>
      </c>
      <c r="S63" s="35">
        <f t="shared" si="19"/>
        <v>0</v>
      </c>
      <c r="T63" s="36">
        <f t="shared" si="20"/>
        <v>3.5999999999999979</v>
      </c>
    </row>
    <row r="64" spans="1:23" ht="18.75">
      <c r="A64" s="14">
        <v>1</v>
      </c>
      <c r="B64" s="13">
        <v>187</v>
      </c>
      <c r="C64" s="13">
        <v>1241038267</v>
      </c>
      <c r="D64" s="222" t="s">
        <v>378</v>
      </c>
      <c r="E64" s="334"/>
      <c r="F64" s="16">
        <v>2</v>
      </c>
      <c r="G64" s="16">
        <v>1</v>
      </c>
      <c r="H64" s="374">
        <v>0</v>
      </c>
      <c r="I64" s="374">
        <v>0</v>
      </c>
      <c r="J64" s="374">
        <v>0</v>
      </c>
      <c r="K64" s="23" t="s">
        <v>175</v>
      </c>
      <c r="L64" s="18">
        <f t="shared" si="15"/>
        <v>2</v>
      </c>
      <c r="M64" s="16">
        <f t="shared" si="21"/>
        <v>1.2</v>
      </c>
      <c r="N64" s="16">
        <f t="shared" si="16"/>
        <v>0</v>
      </c>
      <c r="O64" s="16">
        <v>0</v>
      </c>
      <c r="P64" s="16">
        <f t="shared" si="17"/>
        <v>3.2</v>
      </c>
      <c r="Q64" s="33">
        <v>5.1624999999999952</v>
      </c>
      <c r="R64" s="34">
        <f t="shared" si="18"/>
        <v>8.3624999999999954</v>
      </c>
      <c r="S64" s="35">
        <f t="shared" si="19"/>
        <v>1.875</v>
      </c>
      <c r="T64" s="36">
        <f t="shared" si="20"/>
        <v>6.4874999999999954</v>
      </c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5"/>
        <v>0</v>
      </c>
      <c r="M65" s="16">
        <f t="shared" si="21"/>
        <v>0</v>
      </c>
      <c r="N65" s="16">
        <f t="shared" si="16"/>
        <v>0</v>
      </c>
      <c r="O65" s="16">
        <v>0</v>
      </c>
      <c r="P65" s="16">
        <f t="shared" si="17"/>
        <v>0</v>
      </c>
      <c r="Q65" s="33">
        <v>5.8500000000000023</v>
      </c>
      <c r="R65" s="34">
        <f t="shared" si="18"/>
        <v>5.8500000000000023</v>
      </c>
      <c r="S65" s="35">
        <f t="shared" si="19"/>
        <v>0</v>
      </c>
      <c r="T65" s="36">
        <f t="shared" si="20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5"/>
        <v>0</v>
      </c>
      <c r="M66" s="16">
        <f t="shared" si="21"/>
        <v>0</v>
      </c>
      <c r="N66" s="16">
        <f t="shared" si="16"/>
        <v>0</v>
      </c>
      <c r="O66" s="16">
        <v>0</v>
      </c>
      <c r="P66" s="16">
        <f t="shared" si="17"/>
        <v>0</v>
      </c>
      <c r="Q66" s="33">
        <v>0</v>
      </c>
      <c r="R66" s="34">
        <f t="shared" si="18"/>
        <v>0</v>
      </c>
      <c r="S66" s="35">
        <f t="shared" si="19"/>
        <v>0</v>
      </c>
      <c r="T66" s="36">
        <f t="shared" si="20"/>
        <v>0</v>
      </c>
      <c r="U66" s="64"/>
      <c r="V66" s="64"/>
      <c r="W66" s="64"/>
    </row>
    <row r="67" spans="1:23" ht="18.75">
      <c r="A67" s="14">
        <v>1</v>
      </c>
      <c r="B67" s="14">
        <v>92</v>
      </c>
      <c r="C67" s="13">
        <v>1367873925</v>
      </c>
      <c r="D67" s="222" t="s">
        <v>398</v>
      </c>
      <c r="E67" s="222" t="s">
        <v>191</v>
      </c>
      <c r="F67" s="16">
        <v>2</v>
      </c>
      <c r="G67" s="16">
        <v>1</v>
      </c>
      <c r="H67" s="374">
        <v>0</v>
      </c>
      <c r="I67" s="374">
        <v>0</v>
      </c>
      <c r="J67" s="374">
        <v>0</v>
      </c>
      <c r="K67" s="23" t="s">
        <v>175</v>
      </c>
      <c r="L67" s="18">
        <f t="shared" si="15"/>
        <v>2</v>
      </c>
      <c r="M67" s="16">
        <f t="shared" si="21"/>
        <v>1.2</v>
      </c>
      <c r="N67" s="16">
        <f t="shared" si="16"/>
        <v>0</v>
      </c>
      <c r="O67" s="16">
        <v>0</v>
      </c>
      <c r="P67" s="16">
        <f t="shared" si="17"/>
        <v>3.2</v>
      </c>
      <c r="Q67" s="33">
        <v>5.087500000000003</v>
      </c>
      <c r="R67" s="34">
        <f t="shared" si="18"/>
        <v>8.2875000000000032</v>
      </c>
      <c r="S67" s="35">
        <f t="shared" si="19"/>
        <v>1.875</v>
      </c>
      <c r="T67" s="36">
        <f t="shared" si="20"/>
        <v>6.4125000000000032</v>
      </c>
      <c r="U67" s="64"/>
      <c r="V67" s="64"/>
      <c r="W67" s="67"/>
    </row>
    <row r="68" spans="1:23" ht="18.75">
      <c r="A68" s="14">
        <v>1</v>
      </c>
      <c r="B68" s="13">
        <v>216</v>
      </c>
      <c r="C68" s="13">
        <v>395700385</v>
      </c>
      <c r="D68" s="222" t="s">
        <v>419</v>
      </c>
      <c r="E68" s="2"/>
      <c r="F68" s="16">
        <v>1</v>
      </c>
      <c r="G68" s="16">
        <v>1</v>
      </c>
      <c r="H68" s="374">
        <v>0</v>
      </c>
      <c r="I68" s="374">
        <v>0</v>
      </c>
      <c r="J68" s="374">
        <v>0</v>
      </c>
      <c r="K68" s="23" t="s">
        <v>175</v>
      </c>
      <c r="L68" s="18">
        <f t="shared" si="15"/>
        <v>1</v>
      </c>
      <c r="M68" s="16">
        <f t="shared" si="21"/>
        <v>1.2</v>
      </c>
      <c r="N68" s="16">
        <f t="shared" si="16"/>
        <v>0</v>
      </c>
      <c r="O68" s="16">
        <v>0</v>
      </c>
      <c r="P68" s="16">
        <f t="shared" si="17"/>
        <v>2.2000000000000002</v>
      </c>
      <c r="Q68" s="33">
        <v>6.0252016129032224</v>
      </c>
      <c r="R68" s="34">
        <f t="shared" si="18"/>
        <v>8.2252016129032235</v>
      </c>
      <c r="S68" s="35">
        <f t="shared" si="19"/>
        <v>1.875</v>
      </c>
      <c r="T68" s="36">
        <f t="shared" si="20"/>
        <v>6.3502016129032235</v>
      </c>
    </row>
    <row r="69" spans="1:23" ht="18.75">
      <c r="A69" s="14">
        <v>1</v>
      </c>
      <c r="B69" s="13">
        <v>193</v>
      </c>
      <c r="C69" s="13">
        <v>2125731287</v>
      </c>
      <c r="D69" s="222" t="s">
        <v>384</v>
      </c>
      <c r="E69" s="334"/>
      <c r="F69" s="16">
        <v>2</v>
      </c>
      <c r="G69" s="16">
        <v>1</v>
      </c>
      <c r="H69" s="374">
        <v>0</v>
      </c>
      <c r="I69" s="374">
        <v>0</v>
      </c>
      <c r="J69" s="374">
        <v>0</v>
      </c>
      <c r="K69" s="23" t="s">
        <v>175</v>
      </c>
      <c r="L69" s="18">
        <f t="shared" si="15"/>
        <v>2</v>
      </c>
      <c r="M69" s="16">
        <f t="shared" si="21"/>
        <v>1.2</v>
      </c>
      <c r="N69" s="16">
        <f t="shared" si="16"/>
        <v>0</v>
      </c>
      <c r="O69" s="16">
        <v>0</v>
      </c>
      <c r="P69" s="16">
        <f t="shared" si="17"/>
        <v>3.2</v>
      </c>
      <c r="Q69" s="33">
        <v>4.9312499999999995</v>
      </c>
      <c r="R69" s="34">
        <f t="shared" si="18"/>
        <v>8.1312499999999996</v>
      </c>
      <c r="S69" s="35">
        <f t="shared" si="19"/>
        <v>1.875</v>
      </c>
      <c r="T69" s="36">
        <f t="shared" si="20"/>
        <v>6.2562499999999996</v>
      </c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5"/>
        <v>0</v>
      </c>
      <c r="M70" s="16">
        <f t="shared" si="21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5.5</v>
      </c>
      <c r="R70" s="34">
        <f t="shared" si="18"/>
        <v>5.5</v>
      </c>
      <c r="S70" s="35">
        <f t="shared" si="19"/>
        <v>0</v>
      </c>
      <c r="T70" s="36">
        <f t="shared" si="20"/>
        <v>5.5</v>
      </c>
    </row>
    <row r="71" spans="1:23" ht="18.75">
      <c r="A71" s="14">
        <v>1</v>
      </c>
      <c r="B71" s="13">
        <v>172</v>
      </c>
      <c r="C71" s="13">
        <v>724061220</v>
      </c>
      <c r="D71" s="222" t="s">
        <v>371</v>
      </c>
      <c r="E71" s="222" t="s">
        <v>330</v>
      </c>
      <c r="F71" s="16">
        <v>2</v>
      </c>
      <c r="G71" s="16">
        <v>1</v>
      </c>
      <c r="H71" s="374">
        <v>0</v>
      </c>
      <c r="I71" s="374">
        <v>0</v>
      </c>
      <c r="J71" s="374">
        <v>0</v>
      </c>
      <c r="K71" s="23" t="s">
        <v>175</v>
      </c>
      <c r="L71" s="18">
        <f t="shared" si="15"/>
        <v>2</v>
      </c>
      <c r="M71" s="16">
        <f t="shared" si="21"/>
        <v>1.2</v>
      </c>
      <c r="N71" s="16">
        <f t="shared" si="16"/>
        <v>0</v>
      </c>
      <c r="O71" s="16">
        <v>0</v>
      </c>
      <c r="P71" s="16">
        <f t="shared" si="17"/>
        <v>3.2</v>
      </c>
      <c r="Q71" s="33">
        <v>4.9000000000000021</v>
      </c>
      <c r="R71" s="34">
        <f t="shared" si="18"/>
        <v>8.1000000000000014</v>
      </c>
      <c r="S71" s="35">
        <f t="shared" si="19"/>
        <v>1.875</v>
      </c>
      <c r="T71" s="36">
        <f t="shared" si="20"/>
        <v>6.2250000000000014</v>
      </c>
    </row>
    <row r="72" spans="1:23" ht="18.75">
      <c r="A72" s="14">
        <v>1</v>
      </c>
      <c r="B72" s="13">
        <v>208</v>
      </c>
      <c r="C72" s="13">
        <v>92129464</v>
      </c>
      <c r="D72" s="222" t="s">
        <v>401</v>
      </c>
      <c r="E72" s="334"/>
      <c r="F72" s="16">
        <v>3</v>
      </c>
      <c r="G72" s="16">
        <v>1</v>
      </c>
      <c r="H72" s="374">
        <v>0</v>
      </c>
      <c r="I72" s="374">
        <v>0</v>
      </c>
      <c r="J72" s="374">
        <v>0</v>
      </c>
      <c r="K72" s="23" t="s">
        <v>175</v>
      </c>
      <c r="L72" s="18">
        <f t="shared" si="15"/>
        <v>4</v>
      </c>
      <c r="M72" s="16">
        <f t="shared" si="21"/>
        <v>1.2</v>
      </c>
      <c r="N72" s="16">
        <f t="shared" si="16"/>
        <v>0</v>
      </c>
      <c r="O72" s="16">
        <v>0</v>
      </c>
      <c r="P72" s="16">
        <f t="shared" si="17"/>
        <v>5.2</v>
      </c>
      <c r="Q72" s="33">
        <v>2.6562500000000009</v>
      </c>
      <c r="R72" s="34">
        <f t="shared" si="18"/>
        <v>7.8562500000000011</v>
      </c>
      <c r="S72" s="35">
        <f t="shared" si="19"/>
        <v>1.875</v>
      </c>
      <c r="T72" s="36">
        <f t="shared" si="20"/>
        <v>5.9812500000000011</v>
      </c>
    </row>
    <row r="73" spans="1:23" ht="18.75">
      <c r="A73" s="14">
        <v>1</v>
      </c>
      <c r="B73" s="13">
        <v>155</v>
      </c>
      <c r="C73" s="13">
        <v>1532576874</v>
      </c>
      <c r="D73" s="222" t="s">
        <v>368</v>
      </c>
      <c r="E73" s="222" t="s">
        <v>283</v>
      </c>
      <c r="F73" s="16">
        <v>2</v>
      </c>
      <c r="G73" s="16">
        <v>1</v>
      </c>
      <c r="H73" s="374">
        <v>0</v>
      </c>
      <c r="I73" s="374">
        <v>0</v>
      </c>
      <c r="J73" s="374">
        <v>0</v>
      </c>
      <c r="K73" s="23" t="s">
        <v>175</v>
      </c>
      <c r="L73" s="18">
        <f t="shared" si="15"/>
        <v>2</v>
      </c>
      <c r="M73" s="16">
        <f t="shared" si="21"/>
        <v>1.2</v>
      </c>
      <c r="N73" s="16">
        <f t="shared" si="16"/>
        <v>0</v>
      </c>
      <c r="O73" s="16">
        <v>0</v>
      </c>
      <c r="P73" s="16">
        <f t="shared" si="17"/>
        <v>3.2</v>
      </c>
      <c r="Q73" s="33">
        <v>4.2687500000000007</v>
      </c>
      <c r="R73" s="34">
        <f t="shared" si="18"/>
        <v>7.4687500000000009</v>
      </c>
      <c r="S73" s="35">
        <f t="shared" si="19"/>
        <v>1.875</v>
      </c>
      <c r="T73" s="36">
        <f t="shared" si="20"/>
        <v>5.5937500000000009</v>
      </c>
    </row>
    <row r="74" spans="1:23" ht="18.75">
      <c r="A74" s="14">
        <v>1</v>
      </c>
      <c r="B74" s="13">
        <v>183</v>
      </c>
      <c r="C74" s="13">
        <v>1250030371</v>
      </c>
      <c r="D74" s="222" t="s">
        <v>464</v>
      </c>
      <c r="E74" s="222" t="s">
        <v>411</v>
      </c>
      <c r="F74" s="16">
        <v>2</v>
      </c>
      <c r="G74" s="16">
        <v>1</v>
      </c>
      <c r="H74" s="374">
        <v>0</v>
      </c>
      <c r="I74" s="374">
        <v>0</v>
      </c>
      <c r="J74" s="374">
        <v>0</v>
      </c>
      <c r="K74" s="23" t="s">
        <v>175</v>
      </c>
      <c r="L74" s="18">
        <f t="shared" ref="L74:L108" si="22">F74+IF(F74&gt;2,(F74-2)*1,0)</f>
        <v>2</v>
      </c>
      <c r="M74" s="16">
        <f t="shared" si="21"/>
        <v>1.2</v>
      </c>
      <c r="N74" s="16">
        <f t="shared" ref="N74:N108" si="23">SUM(H74:J74)*$Y$18</f>
        <v>0</v>
      </c>
      <c r="O74" s="16">
        <v>0</v>
      </c>
      <c r="P74" s="16">
        <f t="shared" ref="P74:P105" si="24">SUM(M74+L74+O74+N74)</f>
        <v>3.2</v>
      </c>
      <c r="Q74" s="33">
        <v>4.1875000000000036</v>
      </c>
      <c r="R74" s="34">
        <f t="shared" ref="R74:R105" si="25">P74+Q74</f>
        <v>7.3875000000000037</v>
      </c>
      <c r="S74" s="35">
        <f t="shared" ref="S74:S108" si="26">VLOOKUP(K74,$X$3:$Y$10,2,FALSE)</f>
        <v>1.875</v>
      </c>
      <c r="T74" s="36">
        <f t="shared" ref="T74:T105" si="27">R74-S74</f>
        <v>5.5125000000000037</v>
      </c>
    </row>
    <row r="75" spans="1:23" ht="18.75">
      <c r="A75" s="14">
        <v>1</v>
      </c>
      <c r="B75" s="13">
        <v>239</v>
      </c>
      <c r="C75" s="13">
        <v>416459640</v>
      </c>
      <c r="D75" s="222" t="s">
        <v>465</v>
      </c>
      <c r="F75" s="16">
        <v>0</v>
      </c>
      <c r="G75" s="16">
        <v>0</v>
      </c>
      <c r="H75" s="374">
        <v>0</v>
      </c>
      <c r="I75" s="374">
        <v>0</v>
      </c>
      <c r="J75" s="374">
        <v>0</v>
      </c>
      <c r="K75" s="57" t="s">
        <v>187</v>
      </c>
      <c r="L75" s="18">
        <f t="shared" si="22"/>
        <v>0</v>
      </c>
      <c r="M75" s="16">
        <f t="shared" si="21"/>
        <v>0</v>
      </c>
      <c r="N75" s="16">
        <f t="shared" si="23"/>
        <v>0</v>
      </c>
      <c r="O75" s="16">
        <v>0</v>
      </c>
      <c r="P75" s="16">
        <f t="shared" si="24"/>
        <v>0</v>
      </c>
      <c r="Q75" s="33">
        <v>7.1625000000000014</v>
      </c>
      <c r="R75" s="34">
        <f t="shared" si="25"/>
        <v>7.1625000000000014</v>
      </c>
      <c r="S75" s="35">
        <f t="shared" si="26"/>
        <v>0</v>
      </c>
      <c r="T75" s="36">
        <f t="shared" si="27"/>
        <v>7.1625000000000014</v>
      </c>
    </row>
    <row r="76" spans="1:23" ht="18.75">
      <c r="A76" s="14">
        <v>1</v>
      </c>
      <c r="B76" s="13">
        <v>232</v>
      </c>
      <c r="C76" s="13">
        <v>1088909927</v>
      </c>
      <c r="D76" s="222" t="s">
        <v>451</v>
      </c>
      <c r="F76" s="16">
        <v>2</v>
      </c>
      <c r="G76" s="16">
        <v>0</v>
      </c>
      <c r="H76" s="374">
        <v>0</v>
      </c>
      <c r="I76" s="374">
        <v>0</v>
      </c>
      <c r="J76" s="374">
        <v>0</v>
      </c>
      <c r="K76" s="23" t="s">
        <v>175</v>
      </c>
      <c r="L76" s="18">
        <f t="shared" si="22"/>
        <v>2</v>
      </c>
      <c r="M76" s="16">
        <f t="shared" si="21"/>
        <v>0</v>
      </c>
      <c r="N76" s="16">
        <f t="shared" si="23"/>
        <v>0</v>
      </c>
      <c r="O76" s="16">
        <v>0</v>
      </c>
      <c r="P76" s="16">
        <f t="shared" si="24"/>
        <v>2</v>
      </c>
      <c r="Q76" s="33">
        <v>4.7500000000000009</v>
      </c>
      <c r="R76" s="34">
        <f t="shared" si="25"/>
        <v>6.7500000000000009</v>
      </c>
      <c r="S76" s="35">
        <f t="shared" si="26"/>
        <v>1.875</v>
      </c>
      <c r="T76" s="36">
        <f t="shared" si="27"/>
        <v>4.8750000000000009</v>
      </c>
    </row>
    <row r="77" spans="1:23" ht="20.25">
      <c r="A77" s="14">
        <v>1</v>
      </c>
      <c r="B77" s="13">
        <v>229</v>
      </c>
      <c r="C77" s="13">
        <v>1598972736</v>
      </c>
      <c r="D77" s="222" t="s">
        <v>448</v>
      </c>
      <c r="E77" s="222"/>
      <c r="F77" s="16">
        <v>0</v>
      </c>
      <c r="G77" s="16">
        <v>1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22"/>
        <v>0</v>
      </c>
      <c r="M77" s="16">
        <f t="shared" si="21"/>
        <v>1.2</v>
      </c>
      <c r="N77" s="16">
        <f t="shared" si="23"/>
        <v>0</v>
      </c>
      <c r="O77" s="16">
        <v>0</v>
      </c>
      <c r="P77" s="16">
        <f t="shared" si="24"/>
        <v>1.2</v>
      </c>
      <c r="Q77" s="33">
        <v>5.3845895522388005</v>
      </c>
      <c r="R77" s="34">
        <f t="shared" si="25"/>
        <v>6.5845895522388007</v>
      </c>
      <c r="S77" s="35">
        <f t="shared" si="26"/>
        <v>0</v>
      </c>
      <c r="T77" s="36">
        <f t="shared" si="27"/>
        <v>6.5845895522388007</v>
      </c>
    </row>
    <row r="78" spans="1:23" ht="18.75">
      <c r="A78" s="14">
        <v>1</v>
      </c>
      <c r="B78" s="13">
        <v>222</v>
      </c>
      <c r="C78" s="13">
        <v>1945277617</v>
      </c>
      <c r="D78" s="222" t="s">
        <v>432</v>
      </c>
      <c r="E78" s="222"/>
      <c r="F78" s="16">
        <v>3</v>
      </c>
      <c r="G78" s="16">
        <v>1</v>
      </c>
      <c r="H78" s="374">
        <v>0</v>
      </c>
      <c r="I78" s="374">
        <v>0</v>
      </c>
      <c r="J78" s="374">
        <v>0</v>
      </c>
      <c r="K78" s="23" t="s">
        <v>175</v>
      </c>
      <c r="L78" s="18">
        <f t="shared" si="22"/>
        <v>4</v>
      </c>
      <c r="M78" s="16">
        <f t="shared" si="21"/>
        <v>1.2</v>
      </c>
      <c r="N78" s="16">
        <f t="shared" si="23"/>
        <v>0</v>
      </c>
      <c r="O78" s="16">
        <v>0</v>
      </c>
      <c r="P78" s="16">
        <f t="shared" si="24"/>
        <v>5.2</v>
      </c>
      <c r="Q78" s="33">
        <v>-8.7272350230424012E-2</v>
      </c>
      <c r="R78" s="34">
        <f t="shared" si="25"/>
        <v>5.1127276497695764</v>
      </c>
      <c r="S78" s="35">
        <f t="shared" si="26"/>
        <v>1.875</v>
      </c>
      <c r="T78" s="36">
        <f t="shared" si="27"/>
        <v>3.2377276497695764</v>
      </c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2"/>
        <v>0</v>
      </c>
      <c r="M79" s="16">
        <f t="shared" si="21"/>
        <v>0</v>
      </c>
      <c r="N79" s="16">
        <f t="shared" si="23"/>
        <v>0</v>
      </c>
      <c r="O79" s="16">
        <v>0</v>
      </c>
      <c r="P79" s="16">
        <f t="shared" si="24"/>
        <v>0</v>
      </c>
      <c r="Q79" s="33">
        <v>-3.1250000000000036</v>
      </c>
      <c r="R79" s="34">
        <f t="shared" si="25"/>
        <v>-3.1250000000000036</v>
      </c>
      <c r="S79" s="35">
        <f t="shared" si="26"/>
        <v>0</v>
      </c>
      <c r="T79" s="36">
        <f t="shared" si="27"/>
        <v>-3.1250000000000036</v>
      </c>
      <c r="U79" s="64"/>
      <c r="V79" s="64"/>
      <c r="W79" s="64"/>
    </row>
    <row r="80" spans="1:23" ht="18.75">
      <c r="A80" s="14">
        <v>1</v>
      </c>
      <c r="B80" s="13">
        <v>226</v>
      </c>
      <c r="C80" s="13">
        <v>1238792963</v>
      </c>
      <c r="D80" s="222" t="s">
        <v>445</v>
      </c>
      <c r="E80" s="222"/>
      <c r="F80" s="16">
        <v>3</v>
      </c>
      <c r="G80" s="16">
        <v>1</v>
      </c>
      <c r="H80" s="374">
        <v>0</v>
      </c>
      <c r="I80" s="374">
        <v>0</v>
      </c>
      <c r="J80" s="374">
        <v>0</v>
      </c>
      <c r="K80" s="23" t="s">
        <v>175</v>
      </c>
      <c r="L80" s="18">
        <f t="shared" si="22"/>
        <v>4</v>
      </c>
      <c r="M80" s="16">
        <f t="shared" si="21"/>
        <v>1.2</v>
      </c>
      <c r="N80" s="16">
        <f t="shared" si="23"/>
        <v>0</v>
      </c>
      <c r="O80" s="16">
        <v>0</v>
      </c>
      <c r="P80" s="16">
        <f t="shared" si="24"/>
        <v>5.2</v>
      </c>
      <c r="Q80" s="33">
        <v>-0.21249999999999769</v>
      </c>
      <c r="R80" s="34">
        <f t="shared" si="25"/>
        <v>4.9875000000000025</v>
      </c>
      <c r="S80" s="35">
        <f t="shared" si="26"/>
        <v>1.875</v>
      </c>
      <c r="T80" s="36">
        <f t="shared" si="27"/>
        <v>3.1125000000000025</v>
      </c>
    </row>
    <row r="81" spans="1:23" ht="18.75">
      <c r="A81" s="14">
        <v>1</v>
      </c>
      <c r="B81" s="13">
        <v>225</v>
      </c>
      <c r="C81" s="13">
        <v>1963965829</v>
      </c>
      <c r="D81" s="222" t="s">
        <v>444</v>
      </c>
      <c r="E81" s="222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22"/>
        <v>0</v>
      </c>
      <c r="M81" s="16">
        <f t="shared" si="21"/>
        <v>0</v>
      </c>
      <c r="N81" s="16">
        <f t="shared" si="23"/>
        <v>0</v>
      </c>
      <c r="O81" s="16">
        <v>0</v>
      </c>
      <c r="P81" s="16">
        <f t="shared" si="24"/>
        <v>0</v>
      </c>
      <c r="Q81" s="33">
        <v>4.423236940298505</v>
      </c>
      <c r="R81" s="34">
        <f t="shared" si="25"/>
        <v>4.423236940298505</v>
      </c>
      <c r="S81" s="35">
        <f t="shared" si="26"/>
        <v>0</v>
      </c>
      <c r="T81" s="36">
        <f t="shared" si="27"/>
        <v>4.423236940298505</v>
      </c>
    </row>
    <row r="82" spans="1:23" ht="20.25">
      <c r="A82" s="14">
        <v>1</v>
      </c>
      <c r="B82" s="13">
        <v>214</v>
      </c>
      <c r="C82" s="13">
        <v>2130976604</v>
      </c>
      <c r="D82" s="222" t="s">
        <v>410</v>
      </c>
      <c r="E82" s="2"/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2"/>
        <v>0</v>
      </c>
      <c r="M82" s="16">
        <f t="shared" si="21"/>
        <v>0</v>
      </c>
      <c r="N82" s="16">
        <f t="shared" si="23"/>
        <v>0</v>
      </c>
      <c r="O82" s="16">
        <v>0</v>
      </c>
      <c r="P82" s="16">
        <f t="shared" si="24"/>
        <v>0</v>
      </c>
      <c r="Q82" s="33">
        <v>4.381249999999989</v>
      </c>
      <c r="R82" s="34">
        <f t="shared" si="25"/>
        <v>4.381249999999989</v>
      </c>
      <c r="S82" s="35">
        <f t="shared" si="26"/>
        <v>0</v>
      </c>
      <c r="T82" s="36">
        <f t="shared" si="27"/>
        <v>4.381249999999989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22"/>
        <v>0</v>
      </c>
      <c r="M83" s="16">
        <f t="shared" si="21"/>
        <v>0</v>
      </c>
      <c r="N83" s="16">
        <f t="shared" si="23"/>
        <v>0</v>
      </c>
      <c r="O83" s="16">
        <v>0</v>
      </c>
      <c r="P83" s="16">
        <f t="shared" si="24"/>
        <v>0</v>
      </c>
      <c r="Q83" s="33">
        <v>6.4499999999999993</v>
      </c>
      <c r="R83" s="34">
        <f t="shared" si="25"/>
        <v>6.4499999999999993</v>
      </c>
      <c r="S83" s="35">
        <f t="shared" si="26"/>
        <v>0</v>
      </c>
      <c r="T83" s="36">
        <f t="shared" si="27"/>
        <v>6.4499999999999993</v>
      </c>
    </row>
    <row r="84" spans="1:23" ht="18.75">
      <c r="A84" s="14">
        <v>1</v>
      </c>
      <c r="B84" s="13">
        <v>241</v>
      </c>
      <c r="C84" s="13">
        <v>1136259669</v>
      </c>
      <c r="D84" s="222" t="s">
        <v>467</v>
      </c>
      <c r="F84" s="16">
        <v>1</v>
      </c>
      <c r="G84" s="16">
        <v>1</v>
      </c>
      <c r="H84" s="374">
        <v>0</v>
      </c>
      <c r="I84" s="374">
        <v>0</v>
      </c>
      <c r="J84" s="374">
        <v>0</v>
      </c>
      <c r="K84" s="23" t="s">
        <v>175</v>
      </c>
      <c r="L84" s="18">
        <f t="shared" si="22"/>
        <v>1</v>
      </c>
      <c r="M84" s="16">
        <f t="shared" si="21"/>
        <v>1.2</v>
      </c>
      <c r="N84" s="16">
        <f t="shared" si="23"/>
        <v>0</v>
      </c>
      <c r="O84" s="16">
        <v>0</v>
      </c>
      <c r="P84" s="16">
        <f t="shared" si="24"/>
        <v>2.2000000000000002</v>
      </c>
      <c r="Q84" s="33">
        <v>2.1624999999999996</v>
      </c>
      <c r="R84" s="34">
        <f t="shared" si="25"/>
        <v>4.3624999999999998</v>
      </c>
      <c r="S84" s="35">
        <f t="shared" si="26"/>
        <v>1.875</v>
      </c>
      <c r="T84" s="36">
        <f t="shared" si="27"/>
        <v>2.4874999999999998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22"/>
        <v>0</v>
      </c>
      <c r="M85" s="16">
        <f t="shared" si="21"/>
        <v>0</v>
      </c>
      <c r="N85" s="16">
        <f t="shared" si="23"/>
        <v>0</v>
      </c>
      <c r="O85" s="16">
        <v>0</v>
      </c>
      <c r="P85" s="16">
        <f t="shared" si="24"/>
        <v>0</v>
      </c>
      <c r="Q85" s="33">
        <v>0</v>
      </c>
      <c r="R85" s="34">
        <f t="shared" si="25"/>
        <v>0</v>
      </c>
      <c r="S85" s="35">
        <f t="shared" si="26"/>
        <v>0</v>
      </c>
      <c r="T85" s="36">
        <f t="shared" si="27"/>
        <v>0</v>
      </c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2"/>
        <v>0</v>
      </c>
      <c r="M86" s="16">
        <f t="shared" si="21"/>
        <v>0</v>
      </c>
      <c r="N86" s="16">
        <f t="shared" si="23"/>
        <v>0</v>
      </c>
      <c r="O86" s="16">
        <v>0</v>
      </c>
      <c r="P86" s="16">
        <f t="shared" si="24"/>
        <v>0</v>
      </c>
      <c r="Q86" s="33">
        <v>3.1437499999999954</v>
      </c>
      <c r="R86" s="34">
        <f t="shared" si="25"/>
        <v>3.1437499999999954</v>
      </c>
      <c r="S86" s="35">
        <f t="shared" si="26"/>
        <v>0</v>
      </c>
      <c r="T86" s="36">
        <f t="shared" si="27"/>
        <v>3.1437499999999954</v>
      </c>
    </row>
    <row r="87" spans="1:23" ht="18.75">
      <c r="A87" s="14">
        <v>1</v>
      </c>
      <c r="B87" s="13">
        <v>205</v>
      </c>
      <c r="C87" s="13">
        <v>141303545</v>
      </c>
      <c r="D87" s="222" t="s">
        <v>395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2"/>
        <v>0</v>
      </c>
      <c r="M87" s="16">
        <f t="shared" si="21"/>
        <v>0</v>
      </c>
      <c r="N87" s="16">
        <f t="shared" si="23"/>
        <v>0</v>
      </c>
      <c r="O87" s="16">
        <v>0</v>
      </c>
      <c r="P87" s="16">
        <f t="shared" si="24"/>
        <v>0</v>
      </c>
      <c r="Q87" s="33">
        <v>2.9312499999999959</v>
      </c>
      <c r="R87" s="34">
        <f t="shared" si="25"/>
        <v>2.9312499999999959</v>
      </c>
      <c r="S87" s="35">
        <f t="shared" si="26"/>
        <v>0</v>
      </c>
      <c r="T87" s="36">
        <f t="shared" si="27"/>
        <v>2.9312499999999959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2"/>
        <v>0</v>
      </c>
      <c r="M88" s="16">
        <f t="shared" si="21"/>
        <v>0</v>
      </c>
      <c r="N88" s="16">
        <f t="shared" si="23"/>
        <v>0</v>
      </c>
      <c r="O88" s="16">
        <v>0</v>
      </c>
      <c r="P88" s="16">
        <f t="shared" si="24"/>
        <v>0</v>
      </c>
      <c r="Q88" s="33">
        <v>0.4</v>
      </c>
      <c r="R88" s="34">
        <f t="shared" si="25"/>
        <v>0.4</v>
      </c>
      <c r="S88" s="35">
        <f t="shared" si="26"/>
        <v>0</v>
      </c>
      <c r="T88" s="36">
        <f t="shared" si="27"/>
        <v>0.4</v>
      </c>
      <c r="U88" s="64"/>
      <c r="V88" s="64"/>
      <c r="W88" s="67"/>
    </row>
    <row r="89" spans="1:23" ht="20.25">
      <c r="A89" s="14">
        <v>1</v>
      </c>
      <c r="B89" s="13">
        <v>220</v>
      </c>
      <c r="C89" s="13">
        <v>353335311</v>
      </c>
      <c r="D89" s="222" t="s">
        <v>427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2"/>
        <v>0</v>
      </c>
      <c r="M89" s="16">
        <f t="shared" si="21"/>
        <v>0</v>
      </c>
      <c r="N89" s="16">
        <f t="shared" si="23"/>
        <v>0</v>
      </c>
      <c r="O89" s="16">
        <v>0</v>
      </c>
      <c r="P89" s="16">
        <f t="shared" si="24"/>
        <v>0</v>
      </c>
      <c r="Q89" s="33">
        <v>2.0310546874999984</v>
      </c>
      <c r="R89" s="34">
        <f t="shared" si="25"/>
        <v>2.0310546874999984</v>
      </c>
      <c r="S89" s="35">
        <f t="shared" si="26"/>
        <v>0</v>
      </c>
      <c r="T89" s="36">
        <f t="shared" si="27"/>
        <v>2.0310546874999984</v>
      </c>
    </row>
    <row r="90" spans="1:23" ht="18.75">
      <c r="A90" s="14">
        <v>1</v>
      </c>
      <c r="B90" s="13">
        <v>195</v>
      </c>
      <c r="C90" s="13">
        <v>1634663314</v>
      </c>
      <c r="D90" s="222" t="s">
        <v>386</v>
      </c>
      <c r="E90" s="334"/>
      <c r="F90" s="16">
        <v>1</v>
      </c>
      <c r="G90" s="16">
        <v>1</v>
      </c>
      <c r="H90" s="374">
        <v>0</v>
      </c>
      <c r="I90" s="374">
        <v>0</v>
      </c>
      <c r="J90" s="374">
        <v>0</v>
      </c>
      <c r="K90" s="23" t="s">
        <v>175</v>
      </c>
      <c r="L90" s="18">
        <f t="shared" si="22"/>
        <v>1</v>
      </c>
      <c r="M90" s="16">
        <f t="shared" si="21"/>
        <v>1.2</v>
      </c>
      <c r="N90" s="16">
        <f t="shared" si="23"/>
        <v>0</v>
      </c>
      <c r="O90" s="16">
        <v>0</v>
      </c>
      <c r="P90" s="16">
        <f t="shared" si="24"/>
        <v>2.2000000000000002</v>
      </c>
      <c r="Q90" s="33">
        <v>-0.5317500000000015</v>
      </c>
      <c r="R90" s="34">
        <f t="shared" si="25"/>
        <v>1.6682499999999987</v>
      </c>
      <c r="S90" s="35">
        <f t="shared" si="26"/>
        <v>1.875</v>
      </c>
      <c r="T90" s="36">
        <f t="shared" si="27"/>
        <v>-0.20675000000000132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2"/>
        <v>0</v>
      </c>
      <c r="M91" s="16">
        <f t="shared" si="21"/>
        <v>0</v>
      </c>
      <c r="N91" s="16">
        <f t="shared" si="23"/>
        <v>0</v>
      </c>
      <c r="O91" s="16">
        <v>0</v>
      </c>
      <c r="P91" s="16">
        <f t="shared" si="24"/>
        <v>0</v>
      </c>
      <c r="Q91" s="33">
        <v>6.8</v>
      </c>
      <c r="R91" s="34">
        <f t="shared" si="25"/>
        <v>6.8</v>
      </c>
      <c r="S91" s="35">
        <f t="shared" si="26"/>
        <v>0</v>
      </c>
      <c r="T91" s="36">
        <f t="shared" si="27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2"/>
        <v>0</v>
      </c>
      <c r="M92" s="16">
        <f t="shared" si="21"/>
        <v>0</v>
      </c>
      <c r="N92" s="16">
        <f t="shared" si="23"/>
        <v>0</v>
      </c>
      <c r="O92" s="16">
        <v>0</v>
      </c>
      <c r="P92" s="16">
        <f t="shared" si="24"/>
        <v>0</v>
      </c>
      <c r="Q92" s="33">
        <v>-18.712500000000006</v>
      </c>
      <c r="R92" s="34">
        <f t="shared" si="25"/>
        <v>-18.712500000000006</v>
      </c>
      <c r="S92" s="35">
        <f t="shared" si="26"/>
        <v>0</v>
      </c>
      <c r="T92" s="36">
        <f t="shared" si="27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2"/>
        <v>0</v>
      </c>
      <c r="M93" s="16">
        <f t="shared" si="21"/>
        <v>0</v>
      </c>
      <c r="N93" s="16">
        <f t="shared" si="23"/>
        <v>0</v>
      </c>
      <c r="O93" s="16">
        <v>0</v>
      </c>
      <c r="P93" s="16">
        <f t="shared" si="24"/>
        <v>0</v>
      </c>
      <c r="Q93" s="33">
        <v>0</v>
      </c>
      <c r="R93" s="34">
        <f t="shared" si="25"/>
        <v>0</v>
      </c>
      <c r="S93" s="35">
        <f t="shared" si="26"/>
        <v>0</v>
      </c>
      <c r="T93" s="36">
        <f t="shared" si="27"/>
        <v>0</v>
      </c>
    </row>
    <row r="94" spans="1:23" ht="18.75">
      <c r="A94" s="14">
        <v>1</v>
      </c>
      <c r="B94" s="13">
        <v>207</v>
      </c>
      <c r="C94" s="13">
        <v>721273803</v>
      </c>
      <c r="D94" s="226" t="s">
        <v>399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22"/>
        <v>0</v>
      </c>
      <c r="M94" s="16">
        <f t="shared" ref="M94:M108" si="28">G94*$Y$14</f>
        <v>0</v>
      </c>
      <c r="N94" s="16">
        <f t="shared" si="23"/>
        <v>0</v>
      </c>
      <c r="O94" s="16">
        <v>0</v>
      </c>
      <c r="P94" s="16">
        <f t="shared" si="24"/>
        <v>0</v>
      </c>
      <c r="Q94" s="33">
        <v>1.425</v>
      </c>
      <c r="R94" s="34">
        <f t="shared" si="25"/>
        <v>1.425</v>
      </c>
      <c r="S94" s="35">
        <f t="shared" si="26"/>
        <v>0</v>
      </c>
      <c r="T94" s="36">
        <f t="shared" si="27"/>
        <v>1.425</v>
      </c>
    </row>
    <row r="95" spans="1:23" ht="20.25">
      <c r="A95" s="14">
        <v>1</v>
      </c>
      <c r="B95" s="13">
        <v>213</v>
      </c>
      <c r="C95" s="13">
        <v>311361673</v>
      </c>
      <c r="D95" s="222" t="s">
        <v>349</v>
      </c>
      <c r="E95" s="2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2"/>
        <v>0</v>
      </c>
      <c r="M95" s="16">
        <f t="shared" si="28"/>
        <v>0</v>
      </c>
      <c r="N95" s="16">
        <f t="shared" si="23"/>
        <v>0</v>
      </c>
      <c r="O95" s="16">
        <v>0</v>
      </c>
      <c r="P95" s="16">
        <f t="shared" si="24"/>
        <v>0</v>
      </c>
      <c r="Q95" s="33">
        <v>1.2687499999999945</v>
      </c>
      <c r="R95" s="34">
        <f t="shared" si="25"/>
        <v>1.2687499999999945</v>
      </c>
      <c r="S95" s="35">
        <f t="shared" si="26"/>
        <v>0</v>
      </c>
      <c r="T95" s="36">
        <f t="shared" si="27"/>
        <v>1.2687499999999945</v>
      </c>
    </row>
    <row r="96" spans="1:23" ht="18.75">
      <c r="A96" s="14">
        <v>1</v>
      </c>
      <c r="B96" s="13">
        <v>218</v>
      </c>
      <c r="C96" s="13">
        <v>1804880865</v>
      </c>
      <c r="D96" s="222" t="s">
        <v>425</v>
      </c>
      <c r="E96" s="334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22"/>
        <v>0</v>
      </c>
      <c r="M96" s="16">
        <f t="shared" si="28"/>
        <v>0</v>
      </c>
      <c r="N96" s="16">
        <f t="shared" si="23"/>
        <v>0</v>
      </c>
      <c r="O96" s="16">
        <v>0</v>
      </c>
      <c r="P96" s="16">
        <f t="shared" si="24"/>
        <v>0</v>
      </c>
      <c r="Q96" s="33">
        <v>0.11749999999999983</v>
      </c>
      <c r="R96" s="34">
        <f t="shared" si="25"/>
        <v>0.11749999999999983</v>
      </c>
      <c r="S96" s="35">
        <f t="shared" si="26"/>
        <v>0</v>
      </c>
      <c r="T96" s="36">
        <f t="shared" si="27"/>
        <v>0.11749999999999983</v>
      </c>
    </row>
    <row r="97" spans="1:23" ht="18.75">
      <c r="A97" s="14">
        <v>1</v>
      </c>
      <c r="B97" s="13">
        <v>217</v>
      </c>
      <c r="C97" s="13">
        <v>331155825</v>
      </c>
      <c r="D97" s="295" t="s">
        <v>420</v>
      </c>
      <c r="E97" s="2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2"/>
        <v>0</v>
      </c>
      <c r="M97" s="16">
        <f t="shared" si="28"/>
        <v>0</v>
      </c>
      <c r="N97" s="16">
        <f t="shared" si="23"/>
        <v>0</v>
      </c>
      <c r="O97" s="16">
        <v>0</v>
      </c>
      <c r="P97" s="16">
        <f t="shared" si="24"/>
        <v>0</v>
      </c>
      <c r="Q97" s="33">
        <v>-1.3124999999999984</v>
      </c>
      <c r="R97" s="34">
        <f t="shared" si="25"/>
        <v>-1.3124999999999984</v>
      </c>
      <c r="S97" s="35">
        <f t="shared" si="26"/>
        <v>0</v>
      </c>
      <c r="T97" s="36">
        <f t="shared" si="27"/>
        <v>-1.3124999999999984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2"/>
        <v>0</v>
      </c>
      <c r="M98" s="16">
        <f t="shared" si="28"/>
        <v>0</v>
      </c>
      <c r="N98" s="16">
        <f t="shared" si="23"/>
        <v>0</v>
      </c>
      <c r="O98" s="16">
        <v>0</v>
      </c>
      <c r="P98" s="16">
        <f t="shared" si="24"/>
        <v>0</v>
      </c>
      <c r="Q98" s="33">
        <v>0</v>
      </c>
      <c r="R98" s="34">
        <f t="shared" si="25"/>
        <v>0</v>
      </c>
      <c r="S98" s="35">
        <f t="shared" si="26"/>
        <v>0</v>
      </c>
      <c r="T98" s="36">
        <f t="shared" si="27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2"/>
        <v>0</v>
      </c>
      <c r="M99" s="16">
        <f t="shared" si="28"/>
        <v>0</v>
      </c>
      <c r="N99" s="16">
        <f t="shared" si="23"/>
        <v>0</v>
      </c>
      <c r="O99" s="16">
        <v>0</v>
      </c>
      <c r="P99" s="16">
        <f t="shared" si="24"/>
        <v>0</v>
      </c>
      <c r="Q99" s="33">
        <v>5.6846874999999955</v>
      </c>
      <c r="R99" s="34">
        <f t="shared" si="25"/>
        <v>5.6846874999999955</v>
      </c>
      <c r="S99" s="35">
        <f t="shared" si="26"/>
        <v>0</v>
      </c>
      <c r="T99" s="36">
        <f t="shared" si="27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2"/>
        <v>0</v>
      </c>
      <c r="M100" s="16">
        <f t="shared" si="28"/>
        <v>0</v>
      </c>
      <c r="N100" s="16">
        <f t="shared" si="23"/>
        <v>0</v>
      </c>
      <c r="O100" s="16">
        <v>0</v>
      </c>
      <c r="P100" s="16">
        <f t="shared" si="24"/>
        <v>0</v>
      </c>
      <c r="Q100" s="33">
        <v>-3.125</v>
      </c>
      <c r="R100" s="34">
        <f t="shared" si="25"/>
        <v>-3.125</v>
      </c>
      <c r="S100" s="35">
        <f t="shared" si="26"/>
        <v>0</v>
      </c>
      <c r="T100" s="36">
        <f t="shared" si="27"/>
        <v>-3.125</v>
      </c>
    </row>
    <row r="101" spans="1:23" ht="18.75">
      <c r="A101" s="14">
        <v>1</v>
      </c>
      <c r="B101" s="13">
        <v>237</v>
      </c>
      <c r="C101" s="13">
        <v>1331532576</v>
      </c>
      <c r="D101" s="222" t="s">
        <v>459</v>
      </c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2"/>
        <v>0</v>
      </c>
      <c r="M101" s="16">
        <f t="shared" si="28"/>
        <v>0</v>
      </c>
      <c r="N101" s="16">
        <f t="shared" si="23"/>
        <v>0</v>
      </c>
      <c r="O101" s="16">
        <v>0</v>
      </c>
      <c r="P101" s="16">
        <f t="shared" si="24"/>
        <v>0</v>
      </c>
      <c r="Q101" s="33">
        <v>-2.5499999999999998</v>
      </c>
      <c r="R101" s="34">
        <f t="shared" si="25"/>
        <v>-2.5499999999999998</v>
      </c>
      <c r="S101" s="35">
        <f t="shared" si="26"/>
        <v>0</v>
      </c>
      <c r="T101" s="36">
        <f t="shared" si="27"/>
        <v>-2.5499999999999998</v>
      </c>
    </row>
    <row r="102" spans="1:23" ht="18.75">
      <c r="A102" s="14">
        <v>1</v>
      </c>
      <c r="B102" s="13">
        <v>235</v>
      </c>
      <c r="C102" s="13">
        <v>988684940</v>
      </c>
      <c r="D102" s="222" t="s">
        <v>456</v>
      </c>
      <c r="F102" s="16">
        <v>1</v>
      </c>
      <c r="G102" s="16">
        <v>0</v>
      </c>
      <c r="H102" s="374">
        <v>0</v>
      </c>
      <c r="I102" s="374">
        <v>0</v>
      </c>
      <c r="J102" s="374">
        <v>0</v>
      </c>
      <c r="K102" s="23" t="s">
        <v>175</v>
      </c>
      <c r="L102" s="18">
        <f t="shared" si="22"/>
        <v>1</v>
      </c>
      <c r="M102" s="16">
        <f t="shared" si="28"/>
        <v>0</v>
      </c>
      <c r="N102" s="16">
        <f t="shared" si="23"/>
        <v>0</v>
      </c>
      <c r="O102" s="16">
        <v>0</v>
      </c>
      <c r="P102" s="16">
        <f t="shared" si="24"/>
        <v>1</v>
      </c>
      <c r="Q102" s="33">
        <v>-5.03125</v>
      </c>
      <c r="R102" s="34">
        <f t="shared" si="25"/>
        <v>-4.03125</v>
      </c>
      <c r="S102" s="35">
        <f t="shared" si="26"/>
        <v>1.875</v>
      </c>
      <c r="T102" s="36">
        <f t="shared" si="27"/>
        <v>-5.90625</v>
      </c>
    </row>
    <row r="103" spans="1:23" ht="18.75">
      <c r="A103" s="14">
        <v>1</v>
      </c>
      <c r="B103" s="13">
        <v>228</v>
      </c>
      <c r="C103" s="13">
        <v>1287481910</v>
      </c>
      <c r="D103" s="222" t="s">
        <v>447</v>
      </c>
      <c r="E103" s="222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2"/>
        <v>0</v>
      </c>
      <c r="M103" s="16">
        <f t="shared" si="28"/>
        <v>0</v>
      </c>
      <c r="N103" s="16">
        <f t="shared" si="23"/>
        <v>0</v>
      </c>
      <c r="O103" s="16">
        <v>0</v>
      </c>
      <c r="P103" s="16">
        <f t="shared" si="24"/>
        <v>0</v>
      </c>
      <c r="Q103" s="33">
        <v>-4.1499999999999995</v>
      </c>
      <c r="R103" s="34">
        <f t="shared" si="25"/>
        <v>-4.1499999999999995</v>
      </c>
      <c r="S103" s="35">
        <f t="shared" si="26"/>
        <v>0</v>
      </c>
      <c r="T103" s="36">
        <f t="shared" si="27"/>
        <v>-4.1499999999999995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2"/>
        <v>0</v>
      </c>
      <c r="M104" s="16">
        <f t="shared" si="28"/>
        <v>0</v>
      </c>
      <c r="N104" s="16">
        <f t="shared" si="23"/>
        <v>0</v>
      </c>
      <c r="O104" s="16">
        <v>0</v>
      </c>
      <c r="P104" s="16">
        <f t="shared" si="24"/>
        <v>0</v>
      </c>
      <c r="Q104" s="33">
        <v>5.7335820895522351</v>
      </c>
      <c r="R104" s="34">
        <f t="shared" si="25"/>
        <v>5.7335820895522351</v>
      </c>
      <c r="S104" s="35">
        <f t="shared" si="26"/>
        <v>0</v>
      </c>
      <c r="T104" s="36">
        <f t="shared" si="27"/>
        <v>5.7335820895522351</v>
      </c>
    </row>
    <row r="105" spans="1:23" ht="18.75">
      <c r="A105" s="14">
        <v>1</v>
      </c>
      <c r="B105" s="13">
        <v>141</v>
      </c>
      <c r="C105" s="13">
        <v>1190305158</v>
      </c>
      <c r="D105" s="222" t="s">
        <v>261</v>
      </c>
      <c r="E105" s="224"/>
      <c r="F105" s="16">
        <v>1</v>
      </c>
      <c r="G105" s="16">
        <v>0</v>
      </c>
      <c r="H105" s="374">
        <v>0</v>
      </c>
      <c r="I105" s="374">
        <v>0</v>
      </c>
      <c r="J105" s="374">
        <v>0</v>
      </c>
      <c r="K105" s="23" t="s">
        <v>175</v>
      </c>
      <c r="L105" s="18">
        <f t="shared" si="22"/>
        <v>1</v>
      </c>
      <c r="M105" s="16">
        <f t="shared" si="28"/>
        <v>0</v>
      </c>
      <c r="N105" s="16">
        <f t="shared" si="23"/>
        <v>0</v>
      </c>
      <c r="O105" s="16">
        <v>0</v>
      </c>
      <c r="P105" s="16">
        <f t="shared" si="24"/>
        <v>1</v>
      </c>
      <c r="Q105" s="33">
        <v>-6.9562500000000043</v>
      </c>
      <c r="R105" s="34">
        <f t="shared" si="25"/>
        <v>-5.9562500000000043</v>
      </c>
      <c r="S105" s="35">
        <f t="shared" si="26"/>
        <v>1.875</v>
      </c>
      <c r="T105" s="36">
        <f t="shared" si="27"/>
        <v>-7.8312500000000043</v>
      </c>
      <c r="U105" s="64"/>
      <c r="V105" s="64"/>
      <c r="W105" s="67"/>
    </row>
    <row r="106" spans="1:23" ht="20.25">
      <c r="A106" s="14">
        <v>1</v>
      </c>
      <c r="B106" s="13">
        <v>186</v>
      </c>
      <c r="C106" s="13">
        <v>595953188</v>
      </c>
      <c r="D106" s="222" t="s">
        <v>462</v>
      </c>
      <c r="E106" s="222" t="s">
        <v>461</v>
      </c>
      <c r="F106" s="16">
        <v>0</v>
      </c>
      <c r="G106" s="16">
        <v>0</v>
      </c>
      <c r="H106" s="374">
        <v>0</v>
      </c>
      <c r="I106" s="374">
        <v>0</v>
      </c>
      <c r="J106" s="374">
        <v>0</v>
      </c>
      <c r="K106" s="57" t="s">
        <v>187</v>
      </c>
      <c r="L106" s="18">
        <f t="shared" si="22"/>
        <v>0</v>
      </c>
      <c r="M106" s="16">
        <f t="shared" si="28"/>
        <v>0</v>
      </c>
      <c r="N106" s="16">
        <f t="shared" si="23"/>
        <v>0</v>
      </c>
      <c r="O106" s="16">
        <v>0</v>
      </c>
      <c r="P106" s="16">
        <f t="shared" ref="P106:P108" si="29">SUM(M106+L106+O106+N106)</f>
        <v>0</v>
      </c>
      <c r="Q106" s="33">
        <v>-6.5624999999999991</v>
      </c>
      <c r="R106" s="34">
        <f t="shared" ref="R106:R108" si="30">P106+Q106</f>
        <v>-6.5624999999999991</v>
      </c>
      <c r="S106" s="35">
        <f t="shared" si="26"/>
        <v>0</v>
      </c>
      <c r="T106" s="36">
        <f t="shared" ref="T106:T108" si="31">R106-S106</f>
        <v>-6.5624999999999991</v>
      </c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2"/>
        <v>0</v>
      </c>
      <c r="M107" s="16">
        <f t="shared" si="28"/>
        <v>0</v>
      </c>
      <c r="N107" s="16">
        <f t="shared" si="23"/>
        <v>0</v>
      </c>
      <c r="O107" s="16">
        <v>0</v>
      </c>
      <c r="P107" s="16">
        <f t="shared" si="29"/>
        <v>0</v>
      </c>
      <c r="Q107" s="33">
        <v>0</v>
      </c>
      <c r="R107" s="34">
        <f t="shared" si="30"/>
        <v>0</v>
      </c>
      <c r="S107" s="35">
        <f t="shared" si="26"/>
        <v>0</v>
      </c>
      <c r="T107" s="36">
        <f t="shared" si="31"/>
        <v>0</v>
      </c>
    </row>
    <row r="108" spans="1:23" ht="18.75">
      <c r="A108" s="14">
        <v>1</v>
      </c>
      <c r="B108" s="13">
        <v>203</v>
      </c>
      <c r="C108" s="13">
        <v>382695365</v>
      </c>
      <c r="D108" s="222" t="s">
        <v>393</v>
      </c>
      <c r="E108" s="334"/>
      <c r="F108" s="16">
        <v>0</v>
      </c>
      <c r="G108" s="16">
        <v>0</v>
      </c>
      <c r="H108" s="374">
        <v>0</v>
      </c>
      <c r="I108" s="374">
        <v>0</v>
      </c>
      <c r="J108" s="374">
        <v>0</v>
      </c>
      <c r="K108" s="57" t="s">
        <v>187</v>
      </c>
      <c r="L108" s="18">
        <f t="shared" si="22"/>
        <v>0</v>
      </c>
      <c r="M108" s="16">
        <f t="shared" si="28"/>
        <v>0</v>
      </c>
      <c r="N108" s="16">
        <f t="shared" si="23"/>
        <v>0</v>
      </c>
      <c r="O108" s="16">
        <v>0</v>
      </c>
      <c r="P108" s="16">
        <f t="shared" si="29"/>
        <v>0</v>
      </c>
      <c r="Q108" s="33">
        <v>-16.0625</v>
      </c>
      <c r="R108" s="34">
        <f t="shared" si="30"/>
        <v>-16.0625</v>
      </c>
      <c r="S108" s="35">
        <f t="shared" si="26"/>
        <v>0</v>
      </c>
      <c r="T108" s="36">
        <f t="shared" si="31"/>
        <v>-16.0625</v>
      </c>
    </row>
  </sheetData>
  <autoFilter ref="A4:W108" xr:uid="{28593B8F-03E7-4BE1-B554-FC0AADC431B2}">
    <sortState xmlns:xlrd2="http://schemas.microsoft.com/office/spreadsheetml/2017/richdata2" ref="A10:W108">
      <sortCondition descending="1" ref="R4:R108"/>
    </sortState>
  </autoFilter>
  <mergeCells count="5">
    <mergeCell ref="B1:T1"/>
    <mergeCell ref="B2:T2"/>
    <mergeCell ref="B3:E3"/>
    <mergeCell ref="H3:J3"/>
    <mergeCell ref="K3:T3"/>
  </mergeCells>
  <conditionalFormatting sqref="O5:O79 F5:J108">
    <cfRule type="cellIs" dxfId="21" priority="2" operator="lessThan">
      <formula>1</formula>
    </cfRule>
  </conditionalFormatting>
  <conditionalFormatting sqref="O80:O108">
    <cfRule type="cellIs" dxfId="2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A6AF-A1B2-44FB-9FE3-9F6990F00FCF}">
  <sheetPr codeName="Sheet90"/>
  <dimension ref="A1:AC108"/>
  <sheetViews>
    <sheetView zoomScale="85" zoomScaleNormal="85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活动中心2021年6月5日分包贡献明细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05"/>
      <c r="V1" s="505"/>
      <c r="W1" s="505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06"/>
      <c r="V2" s="506"/>
      <c r="W2" s="506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07" t="s">
        <v>114</v>
      </c>
      <c r="G3" s="508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04"/>
      <c r="V3" s="504"/>
      <c r="W3" s="504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02" t="s">
        <v>457</v>
      </c>
      <c r="B4" s="502" t="s">
        <v>11</v>
      </c>
      <c r="C4" s="503" t="s">
        <v>167</v>
      </c>
      <c r="D4" s="502" t="s">
        <v>12</v>
      </c>
      <c r="E4" s="502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03" t="s">
        <v>171</v>
      </c>
      <c r="R4" s="32" t="s">
        <v>23</v>
      </c>
      <c r="S4" s="503" t="s">
        <v>22</v>
      </c>
      <c r="T4" s="503" t="s">
        <v>172</v>
      </c>
      <c r="U4" s="503" t="s">
        <v>115</v>
      </c>
      <c r="V4" s="503" t="s">
        <v>116</v>
      </c>
      <c r="W4" s="503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1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ref="L10:L41" si="7">F10+IF(F10&gt;2,(F10-2)*1,0)</f>
        <v>0</v>
      </c>
      <c r="M10" s="16">
        <f t="shared" ref="M10:M41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1.2</v>
      </c>
      <c r="Q10" s="33">
        <v>19.824999999999982</v>
      </c>
      <c r="R10" s="34">
        <f t="shared" ref="R10:R41" si="11">P10+Q10</f>
        <v>21.024999999999981</v>
      </c>
      <c r="S10" s="35">
        <f t="shared" ref="S10:S41" si="12">VLOOKUP(K10,$X$3:$Y$10,2,FALSE)</f>
        <v>0</v>
      </c>
      <c r="T10" s="36">
        <f t="shared" ref="T10:T41" si="13">R10-S10</f>
        <v>21.024999999999981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185</v>
      </c>
      <c r="C11" s="13">
        <v>30705222</v>
      </c>
      <c r="D11" s="222" t="s">
        <v>376</v>
      </c>
      <c r="E11" s="334"/>
      <c r="F11" s="16">
        <v>4</v>
      </c>
      <c r="G11" s="16">
        <v>1</v>
      </c>
      <c r="H11" s="374">
        <v>0</v>
      </c>
      <c r="I11" s="374">
        <v>1</v>
      </c>
      <c r="J11" s="374">
        <v>1</v>
      </c>
      <c r="K11" s="19" t="s">
        <v>333</v>
      </c>
      <c r="L11" s="18">
        <f t="shared" si="7"/>
        <v>6</v>
      </c>
      <c r="M11" s="16">
        <f t="shared" si="8"/>
        <v>1.2</v>
      </c>
      <c r="N11" s="16">
        <f t="shared" si="9"/>
        <v>0.8</v>
      </c>
      <c r="O11" s="16">
        <v>0</v>
      </c>
      <c r="P11" s="16">
        <f t="shared" si="10"/>
        <v>8</v>
      </c>
      <c r="Q11" s="33">
        <v>9.3625000000000007</v>
      </c>
      <c r="R11" s="34">
        <f t="shared" si="11"/>
        <v>17.362500000000001</v>
      </c>
      <c r="S11" s="35">
        <f t="shared" si="12"/>
        <v>8.125</v>
      </c>
      <c r="T11" s="36">
        <f t="shared" si="13"/>
        <v>9.2375000000000007</v>
      </c>
      <c r="U11" s="4"/>
      <c r="V11" s="4"/>
      <c r="W11" s="4"/>
      <c r="X11" s="50"/>
    </row>
    <row r="12" spans="1:29" s="1" customFormat="1" ht="18.75">
      <c r="A12" s="14">
        <v>1</v>
      </c>
      <c r="B12" s="13">
        <v>212</v>
      </c>
      <c r="C12" s="13">
        <v>2133045883</v>
      </c>
      <c r="D12" s="222" t="s">
        <v>405</v>
      </c>
      <c r="E12" s="334"/>
      <c r="F12" s="16">
        <v>4</v>
      </c>
      <c r="G12" s="16">
        <v>1</v>
      </c>
      <c r="H12" s="374">
        <v>0</v>
      </c>
      <c r="I12" s="374">
        <v>0</v>
      </c>
      <c r="J12" s="374">
        <v>0</v>
      </c>
      <c r="K12" s="19" t="s">
        <v>333</v>
      </c>
      <c r="L12" s="18">
        <f t="shared" si="7"/>
        <v>6</v>
      </c>
      <c r="M12" s="16">
        <f t="shared" si="8"/>
        <v>1.2</v>
      </c>
      <c r="N12" s="16">
        <f t="shared" si="9"/>
        <v>0</v>
      </c>
      <c r="O12" s="16">
        <v>0</v>
      </c>
      <c r="P12" s="16">
        <f t="shared" si="10"/>
        <v>7.2</v>
      </c>
      <c r="Q12" s="33">
        <v>9.6249999999999964</v>
      </c>
      <c r="R12" s="34">
        <f t="shared" si="11"/>
        <v>16.824999999999996</v>
      </c>
      <c r="S12" s="35">
        <f t="shared" si="12"/>
        <v>8.125</v>
      </c>
      <c r="T12" s="36">
        <f t="shared" si="13"/>
        <v>8.6999999999999957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240</v>
      </c>
      <c r="C13" s="13">
        <v>289805855</v>
      </c>
      <c r="D13" s="222" t="s">
        <v>466</v>
      </c>
      <c r="E13" s="4"/>
      <c r="F13" s="16">
        <v>4</v>
      </c>
      <c r="G13" s="16">
        <v>1</v>
      </c>
      <c r="H13" s="374">
        <v>0</v>
      </c>
      <c r="I13" s="374">
        <v>0</v>
      </c>
      <c r="J13" s="374">
        <v>0</v>
      </c>
      <c r="K13" s="19" t="s">
        <v>333</v>
      </c>
      <c r="L13" s="18">
        <f t="shared" si="7"/>
        <v>6</v>
      </c>
      <c r="M13" s="16">
        <f t="shared" si="8"/>
        <v>1.2</v>
      </c>
      <c r="N13" s="16">
        <f t="shared" si="9"/>
        <v>0</v>
      </c>
      <c r="O13" s="16">
        <v>0</v>
      </c>
      <c r="P13" s="16">
        <f t="shared" si="10"/>
        <v>7.2</v>
      </c>
      <c r="Q13" s="33">
        <v>9.4875000000000007</v>
      </c>
      <c r="R13" s="34">
        <f t="shared" si="11"/>
        <v>16.6875</v>
      </c>
      <c r="S13" s="35">
        <f t="shared" si="12"/>
        <v>8.125</v>
      </c>
      <c r="T13" s="36">
        <f t="shared" si="13"/>
        <v>8.5625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128</v>
      </c>
      <c r="C14" s="13">
        <v>1214614935</v>
      </c>
      <c r="D14" s="222" t="s">
        <v>365</v>
      </c>
      <c r="E14" s="336" t="s">
        <v>257</v>
      </c>
      <c r="F14" s="16">
        <v>4</v>
      </c>
      <c r="G14" s="16">
        <v>1</v>
      </c>
      <c r="H14" s="374">
        <v>0</v>
      </c>
      <c r="I14" s="374">
        <v>1</v>
      </c>
      <c r="J14" s="374">
        <v>1</v>
      </c>
      <c r="K14" s="19" t="s">
        <v>333</v>
      </c>
      <c r="L14" s="18">
        <f t="shared" si="7"/>
        <v>6</v>
      </c>
      <c r="M14" s="16">
        <f t="shared" si="8"/>
        <v>1.2</v>
      </c>
      <c r="N14" s="16">
        <f t="shared" si="9"/>
        <v>0.8</v>
      </c>
      <c r="O14" s="16">
        <v>0</v>
      </c>
      <c r="P14" s="16">
        <f t="shared" si="10"/>
        <v>8</v>
      </c>
      <c r="Q14" s="33">
        <v>8.6432499999999948</v>
      </c>
      <c r="R14" s="34">
        <f t="shared" si="11"/>
        <v>16.643249999999995</v>
      </c>
      <c r="S14" s="35">
        <f t="shared" si="12"/>
        <v>8.125</v>
      </c>
      <c r="T14" s="36">
        <f t="shared" si="13"/>
        <v>8.5182499999999948</v>
      </c>
      <c r="U14" s="18"/>
      <c r="V14" s="18"/>
      <c r="W14" s="47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182</v>
      </c>
      <c r="C15" s="13">
        <v>828260319</v>
      </c>
      <c r="D15" s="222" t="s">
        <v>471</v>
      </c>
      <c r="E15" s="222" t="s">
        <v>422</v>
      </c>
      <c r="F15" s="16">
        <v>4</v>
      </c>
      <c r="G15" s="16">
        <v>1</v>
      </c>
      <c r="H15" s="374">
        <v>0</v>
      </c>
      <c r="I15" s="374">
        <v>0</v>
      </c>
      <c r="J15" s="374">
        <v>1</v>
      </c>
      <c r="K15" s="19" t="s">
        <v>333</v>
      </c>
      <c r="L15" s="18">
        <f t="shared" si="7"/>
        <v>6</v>
      </c>
      <c r="M15" s="16">
        <f t="shared" si="8"/>
        <v>1.2</v>
      </c>
      <c r="N15" s="16">
        <f t="shared" si="9"/>
        <v>0.4</v>
      </c>
      <c r="O15" s="16">
        <v>0</v>
      </c>
      <c r="P15" s="16">
        <f t="shared" si="10"/>
        <v>7.6000000000000005</v>
      </c>
      <c r="Q15" s="33">
        <v>8.9817500000000017</v>
      </c>
      <c r="R15" s="34">
        <f t="shared" si="11"/>
        <v>16.581750000000003</v>
      </c>
      <c r="S15" s="35">
        <f t="shared" si="12"/>
        <v>8.125</v>
      </c>
      <c r="T15" s="36">
        <f t="shared" si="13"/>
        <v>8.4567500000000031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184</v>
      </c>
      <c r="C16" s="13">
        <v>1814130074</v>
      </c>
      <c r="D16" s="222" t="s">
        <v>375</v>
      </c>
      <c r="E16" s="334"/>
      <c r="F16" s="16">
        <v>4</v>
      </c>
      <c r="G16" s="16">
        <v>1</v>
      </c>
      <c r="H16" s="374">
        <v>0</v>
      </c>
      <c r="I16" s="374">
        <v>1</v>
      </c>
      <c r="J16" s="374">
        <v>0</v>
      </c>
      <c r="K16" s="19" t="s">
        <v>333</v>
      </c>
      <c r="L16" s="18">
        <f t="shared" si="7"/>
        <v>6</v>
      </c>
      <c r="M16" s="16">
        <f t="shared" si="8"/>
        <v>1.2</v>
      </c>
      <c r="N16" s="16">
        <f t="shared" si="9"/>
        <v>0.4</v>
      </c>
      <c r="O16" s="16">
        <v>0</v>
      </c>
      <c r="P16" s="16">
        <f t="shared" si="10"/>
        <v>7.6000000000000005</v>
      </c>
      <c r="Q16" s="33">
        <v>8.8875000000000046</v>
      </c>
      <c r="R16" s="34">
        <f t="shared" si="11"/>
        <v>16.487500000000004</v>
      </c>
      <c r="S16" s="35">
        <f t="shared" si="12"/>
        <v>8.125</v>
      </c>
      <c r="T16" s="36">
        <f t="shared" si="13"/>
        <v>8.3625000000000043</v>
      </c>
      <c r="U16" s="4"/>
      <c r="V16" s="4"/>
      <c r="W16" s="4"/>
      <c r="X16" s="1" t="s">
        <v>213</v>
      </c>
      <c r="Y16" s="53">
        <v>6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156</v>
      </c>
      <c r="C17" s="13">
        <v>1744610165</v>
      </c>
      <c r="D17" s="222" t="s">
        <v>369</v>
      </c>
      <c r="E17" s="222"/>
      <c r="F17" s="16">
        <v>4</v>
      </c>
      <c r="G17" s="16">
        <v>1</v>
      </c>
      <c r="H17" s="374">
        <v>0</v>
      </c>
      <c r="I17" s="374">
        <v>0</v>
      </c>
      <c r="J17" s="374">
        <v>0</v>
      </c>
      <c r="K17" s="22" t="s">
        <v>334</v>
      </c>
      <c r="L17" s="18">
        <f t="shared" si="7"/>
        <v>6</v>
      </c>
      <c r="M17" s="16">
        <f t="shared" si="8"/>
        <v>1.2</v>
      </c>
      <c r="N17" s="16">
        <f t="shared" si="9"/>
        <v>0</v>
      </c>
      <c r="O17" s="16">
        <v>0</v>
      </c>
      <c r="P17" s="16">
        <f t="shared" si="10"/>
        <v>7.2</v>
      </c>
      <c r="Q17" s="33">
        <v>9.1612661290322492</v>
      </c>
      <c r="R17" s="34">
        <f t="shared" si="11"/>
        <v>16.361266129032249</v>
      </c>
      <c r="S17" s="35">
        <f t="shared" si="12"/>
        <v>6.25</v>
      </c>
      <c r="T17" s="36">
        <f t="shared" si="13"/>
        <v>10.111266129032249</v>
      </c>
      <c r="U17" s="4"/>
      <c r="V17" s="4"/>
      <c r="W17" s="4"/>
      <c r="X17" s="1" t="s">
        <v>214</v>
      </c>
      <c r="Y17" s="53">
        <v>5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198</v>
      </c>
      <c r="C18" s="13">
        <v>723448640</v>
      </c>
      <c r="D18" s="222" t="s">
        <v>389</v>
      </c>
      <c r="E18" s="334"/>
      <c r="F18" s="16">
        <v>4</v>
      </c>
      <c r="G18" s="16">
        <v>1</v>
      </c>
      <c r="H18" s="374">
        <v>0</v>
      </c>
      <c r="I18" s="374">
        <v>0</v>
      </c>
      <c r="J18" s="374">
        <v>0</v>
      </c>
      <c r="K18" s="22" t="s">
        <v>334</v>
      </c>
      <c r="L18" s="18">
        <f t="shared" si="7"/>
        <v>6</v>
      </c>
      <c r="M18" s="16">
        <f t="shared" si="8"/>
        <v>1.2</v>
      </c>
      <c r="N18" s="16">
        <f t="shared" si="9"/>
        <v>0</v>
      </c>
      <c r="O18" s="16">
        <v>0</v>
      </c>
      <c r="P18" s="16">
        <f t="shared" si="10"/>
        <v>7.2</v>
      </c>
      <c r="Q18" s="33">
        <v>8.8937499999999936</v>
      </c>
      <c r="R18" s="34">
        <f t="shared" si="11"/>
        <v>16.093749999999993</v>
      </c>
      <c r="S18" s="35">
        <f t="shared" si="12"/>
        <v>6.25</v>
      </c>
      <c r="T18" s="36">
        <f t="shared" si="13"/>
        <v>9.8437499999999929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20.25">
      <c r="A20" s="14">
        <v>1</v>
      </c>
      <c r="B20" s="13">
        <v>221</v>
      </c>
      <c r="C20" s="13">
        <v>790956883</v>
      </c>
      <c r="D20" s="222" t="s">
        <v>431</v>
      </c>
      <c r="E20" s="222" t="s">
        <v>428</v>
      </c>
      <c r="F20" s="16">
        <v>4</v>
      </c>
      <c r="G20" s="16">
        <v>1</v>
      </c>
      <c r="H20" s="374">
        <v>0</v>
      </c>
      <c r="I20" s="374">
        <v>0</v>
      </c>
      <c r="J20" s="374">
        <v>0</v>
      </c>
      <c r="K20" s="22" t="s">
        <v>334</v>
      </c>
      <c r="L20" s="18">
        <f t="shared" si="7"/>
        <v>6</v>
      </c>
      <c r="M20" s="16">
        <f t="shared" si="8"/>
        <v>1.2</v>
      </c>
      <c r="N20" s="16">
        <f t="shared" si="9"/>
        <v>0</v>
      </c>
      <c r="O20" s="16">
        <v>0</v>
      </c>
      <c r="P20" s="16">
        <f t="shared" si="10"/>
        <v>7.2</v>
      </c>
      <c r="Q20" s="33">
        <v>8.8437500000000036</v>
      </c>
      <c r="R20" s="34">
        <f t="shared" si="11"/>
        <v>16.043750000000003</v>
      </c>
      <c r="S20" s="35">
        <f t="shared" si="12"/>
        <v>6.25</v>
      </c>
      <c r="T20" s="36">
        <f t="shared" si="13"/>
        <v>9.7937500000000028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224</v>
      </c>
      <c r="C22" s="13">
        <v>862562360</v>
      </c>
      <c r="D22" s="222" t="s">
        <v>443</v>
      </c>
      <c r="E22" s="222"/>
      <c r="F22" s="16">
        <v>4</v>
      </c>
      <c r="G22" s="16">
        <v>1</v>
      </c>
      <c r="H22" s="374">
        <v>0</v>
      </c>
      <c r="I22" s="374">
        <v>0</v>
      </c>
      <c r="J22" s="374">
        <v>0</v>
      </c>
      <c r="K22" s="22" t="s">
        <v>334</v>
      </c>
      <c r="L22" s="18">
        <f t="shared" si="7"/>
        <v>6</v>
      </c>
      <c r="M22" s="16">
        <f t="shared" si="8"/>
        <v>1.2</v>
      </c>
      <c r="N22" s="16">
        <f t="shared" si="9"/>
        <v>0</v>
      </c>
      <c r="O22" s="16">
        <v>0</v>
      </c>
      <c r="P22" s="16">
        <f t="shared" si="10"/>
        <v>7.2</v>
      </c>
      <c r="Q22" s="33">
        <v>8.3916044776119438</v>
      </c>
      <c r="R22" s="34">
        <f t="shared" si="11"/>
        <v>15.591604477611945</v>
      </c>
      <c r="S22" s="35">
        <f t="shared" si="12"/>
        <v>6.25</v>
      </c>
      <c r="T22" s="36">
        <f t="shared" si="13"/>
        <v>9.3416044776119449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3">
        <v>118</v>
      </c>
      <c r="C28" s="13">
        <v>2018112397</v>
      </c>
      <c r="D28" s="222" t="s">
        <v>342</v>
      </c>
      <c r="E28" s="222" t="s">
        <v>290</v>
      </c>
      <c r="F28" s="16">
        <v>4</v>
      </c>
      <c r="G28" s="16">
        <v>1</v>
      </c>
      <c r="H28" s="374">
        <v>0</v>
      </c>
      <c r="I28" s="374">
        <v>0</v>
      </c>
      <c r="J28" s="374">
        <v>0</v>
      </c>
      <c r="K28" s="22" t="s">
        <v>334</v>
      </c>
      <c r="L28" s="18">
        <f t="shared" si="7"/>
        <v>6</v>
      </c>
      <c r="M28" s="16">
        <f t="shared" si="8"/>
        <v>1.2</v>
      </c>
      <c r="N28" s="16">
        <f t="shared" si="9"/>
        <v>0</v>
      </c>
      <c r="O28" s="16">
        <v>0</v>
      </c>
      <c r="P28" s="16">
        <f t="shared" si="10"/>
        <v>7.2</v>
      </c>
      <c r="Q28" s="33">
        <v>8.2312499999999993</v>
      </c>
      <c r="R28" s="34">
        <f t="shared" si="11"/>
        <v>15.431249999999999</v>
      </c>
      <c r="S28" s="35">
        <f t="shared" si="12"/>
        <v>6.25</v>
      </c>
      <c r="T28" s="36">
        <f t="shared" si="13"/>
        <v>9.1812499999999986</v>
      </c>
      <c r="U28" s="18"/>
      <c r="V28" s="18"/>
      <c r="W28" s="48"/>
    </row>
    <row r="29" spans="1:29" s="2" customFormat="1" ht="18.75">
      <c r="A29" s="14">
        <v>1</v>
      </c>
      <c r="B29" s="13">
        <v>234</v>
      </c>
      <c r="C29" s="13">
        <v>1333428907</v>
      </c>
      <c r="D29" s="222" t="s">
        <v>472</v>
      </c>
      <c r="E29" s="222" t="s">
        <v>455</v>
      </c>
      <c r="F29" s="16">
        <v>4</v>
      </c>
      <c r="G29" s="16">
        <v>0</v>
      </c>
      <c r="H29" s="374">
        <v>0</v>
      </c>
      <c r="I29" s="374">
        <v>0</v>
      </c>
      <c r="J29" s="374">
        <v>0</v>
      </c>
      <c r="K29" s="22" t="s">
        <v>334</v>
      </c>
      <c r="L29" s="18">
        <f t="shared" si="7"/>
        <v>6</v>
      </c>
      <c r="M29" s="16">
        <f t="shared" si="8"/>
        <v>0</v>
      </c>
      <c r="N29" s="16">
        <f t="shared" si="9"/>
        <v>0</v>
      </c>
      <c r="O29" s="16">
        <v>0</v>
      </c>
      <c r="P29" s="16">
        <f t="shared" si="10"/>
        <v>6</v>
      </c>
      <c r="Q29" s="33">
        <v>8.6062500000000028</v>
      </c>
      <c r="R29" s="34">
        <f t="shared" si="11"/>
        <v>14.606250000000003</v>
      </c>
      <c r="S29" s="35">
        <f t="shared" si="12"/>
        <v>6.25</v>
      </c>
      <c r="T29" s="36">
        <f t="shared" si="13"/>
        <v>8.3562500000000028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si="8"/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110</v>
      </c>
      <c r="C31" s="13">
        <v>1968703358</v>
      </c>
      <c r="D31" s="222" t="s">
        <v>361</v>
      </c>
      <c r="E31" s="222" t="s">
        <v>239</v>
      </c>
      <c r="F31" s="16">
        <v>4</v>
      </c>
      <c r="G31" s="16">
        <v>1</v>
      </c>
      <c r="H31" s="374">
        <v>0</v>
      </c>
      <c r="I31" s="374">
        <v>0</v>
      </c>
      <c r="J31" s="374">
        <v>1</v>
      </c>
      <c r="K31" s="23" t="s">
        <v>335</v>
      </c>
      <c r="L31" s="18">
        <f t="shared" si="7"/>
        <v>6</v>
      </c>
      <c r="M31" s="16">
        <f t="shared" si="8"/>
        <v>1.2</v>
      </c>
      <c r="N31" s="16">
        <f t="shared" si="9"/>
        <v>0.4</v>
      </c>
      <c r="O31" s="16">
        <v>0</v>
      </c>
      <c r="P31" s="16">
        <f t="shared" si="10"/>
        <v>7.6000000000000005</v>
      </c>
      <c r="Q31" s="33">
        <v>6.9499999999999975</v>
      </c>
      <c r="R31" s="34">
        <f t="shared" si="11"/>
        <v>14.549999999999997</v>
      </c>
      <c r="S31" s="35">
        <f t="shared" si="12"/>
        <v>1.09375</v>
      </c>
      <c r="T31" s="36">
        <f t="shared" si="13"/>
        <v>13.456249999999997</v>
      </c>
      <c r="U31" s="18"/>
      <c r="V31" s="18"/>
      <c r="W31" s="33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8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4">
        <v>10</v>
      </c>
      <c r="C33" s="13">
        <v>2108977014</v>
      </c>
      <c r="D33" s="222" t="s">
        <v>353</v>
      </c>
      <c r="E33" s="222" t="s">
        <v>49</v>
      </c>
      <c r="F33" s="16">
        <v>3</v>
      </c>
      <c r="G33" s="16">
        <v>1</v>
      </c>
      <c r="H33" s="374">
        <v>0</v>
      </c>
      <c r="I33" s="374">
        <v>0</v>
      </c>
      <c r="J33" s="374">
        <v>1</v>
      </c>
      <c r="K33" s="23" t="s">
        <v>335</v>
      </c>
      <c r="L33" s="18">
        <f t="shared" si="7"/>
        <v>4</v>
      </c>
      <c r="M33" s="16">
        <f t="shared" si="8"/>
        <v>1.2</v>
      </c>
      <c r="N33" s="16">
        <f t="shared" si="9"/>
        <v>0.4</v>
      </c>
      <c r="O33" s="16">
        <v>0</v>
      </c>
      <c r="P33" s="16">
        <f t="shared" si="10"/>
        <v>5.6000000000000005</v>
      </c>
      <c r="Q33" s="33">
        <v>8.8062499999999968</v>
      </c>
      <c r="R33" s="34">
        <f t="shared" si="11"/>
        <v>14.406249999999996</v>
      </c>
      <c r="S33" s="35">
        <f t="shared" si="12"/>
        <v>1.09375</v>
      </c>
      <c r="T33" s="36">
        <f t="shared" si="13"/>
        <v>13.312499999999996</v>
      </c>
      <c r="U33" s="18"/>
      <c r="V33" s="18"/>
      <c r="W33" s="18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209</v>
      </c>
      <c r="C34" s="13">
        <v>1525950050</v>
      </c>
      <c r="D34" s="222" t="s">
        <v>408</v>
      </c>
      <c r="E34" s="222" t="s">
        <v>402</v>
      </c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23" t="s">
        <v>335</v>
      </c>
      <c r="L34" s="18">
        <f t="shared" si="7"/>
        <v>4</v>
      </c>
      <c r="M34" s="16">
        <f t="shared" si="8"/>
        <v>1.2</v>
      </c>
      <c r="N34" s="16">
        <f t="shared" si="9"/>
        <v>0</v>
      </c>
      <c r="O34" s="16">
        <v>0</v>
      </c>
      <c r="P34" s="16">
        <f t="shared" si="10"/>
        <v>5.2</v>
      </c>
      <c r="Q34" s="33">
        <v>9.1312499999999979</v>
      </c>
      <c r="R34" s="34">
        <f t="shared" si="11"/>
        <v>14.331249999999997</v>
      </c>
      <c r="S34" s="35">
        <f t="shared" si="12"/>
        <v>1.09375</v>
      </c>
      <c r="T34" s="36">
        <f t="shared" si="13"/>
        <v>13.237499999999997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174</v>
      </c>
      <c r="C35" s="13">
        <v>775720958</v>
      </c>
      <c r="D35" s="222" t="s">
        <v>397</v>
      </c>
      <c r="E35" s="222" t="s">
        <v>327</v>
      </c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23" t="s">
        <v>335</v>
      </c>
      <c r="L35" s="18">
        <f t="shared" si="7"/>
        <v>4</v>
      </c>
      <c r="M35" s="16">
        <f t="shared" si="8"/>
        <v>1.2</v>
      </c>
      <c r="N35" s="16">
        <f t="shared" si="9"/>
        <v>0</v>
      </c>
      <c r="O35" s="16">
        <v>0</v>
      </c>
      <c r="P35" s="16">
        <f t="shared" si="10"/>
        <v>5.2</v>
      </c>
      <c r="Q35" s="33">
        <v>9.0062499999999925</v>
      </c>
      <c r="R35" s="34">
        <f t="shared" si="11"/>
        <v>14.206249999999994</v>
      </c>
      <c r="S35" s="35">
        <f t="shared" si="12"/>
        <v>1.09375</v>
      </c>
      <c r="T35" s="36">
        <f t="shared" si="13"/>
        <v>13.112499999999994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8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8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189</v>
      </c>
      <c r="C39" s="13">
        <v>522812489</v>
      </c>
      <c r="D39" s="222" t="s">
        <v>380</v>
      </c>
      <c r="E39" s="334"/>
      <c r="F39" s="16">
        <v>4</v>
      </c>
      <c r="G39" s="16">
        <v>1</v>
      </c>
      <c r="H39" s="374">
        <v>0</v>
      </c>
      <c r="I39" s="374">
        <v>0</v>
      </c>
      <c r="J39" s="374">
        <v>0</v>
      </c>
      <c r="K39" s="23" t="s">
        <v>335</v>
      </c>
      <c r="L39" s="18">
        <f t="shared" si="7"/>
        <v>6</v>
      </c>
      <c r="M39" s="16">
        <f t="shared" si="8"/>
        <v>1.2</v>
      </c>
      <c r="N39" s="16">
        <f t="shared" si="9"/>
        <v>0</v>
      </c>
      <c r="O39" s="16">
        <v>0</v>
      </c>
      <c r="P39" s="16">
        <f t="shared" si="10"/>
        <v>7.2</v>
      </c>
      <c r="Q39" s="33">
        <v>6.8812500000000068</v>
      </c>
      <c r="R39" s="34">
        <f t="shared" si="11"/>
        <v>14.081250000000008</v>
      </c>
      <c r="S39" s="35">
        <f t="shared" si="12"/>
        <v>1.09375</v>
      </c>
      <c r="T39" s="36">
        <f t="shared" si="13"/>
        <v>12.987500000000008</v>
      </c>
      <c r="U39" s="4"/>
      <c r="V39" s="4"/>
      <c r="W39" s="4"/>
    </row>
    <row r="40" spans="1:29" ht="18.75">
      <c r="A40" s="14">
        <v>1</v>
      </c>
      <c r="B40" s="13">
        <v>172</v>
      </c>
      <c r="C40" s="13">
        <v>724061220</v>
      </c>
      <c r="D40" s="222" t="s">
        <v>371</v>
      </c>
      <c r="E40" s="222" t="s">
        <v>330</v>
      </c>
      <c r="F40" s="16">
        <v>4</v>
      </c>
      <c r="G40" s="16">
        <v>1</v>
      </c>
      <c r="H40" s="374">
        <v>0</v>
      </c>
      <c r="I40" s="374">
        <v>0</v>
      </c>
      <c r="J40" s="374">
        <v>0</v>
      </c>
      <c r="K40" s="23" t="s">
        <v>335</v>
      </c>
      <c r="L40" s="18">
        <f t="shared" si="7"/>
        <v>6</v>
      </c>
      <c r="M40" s="16">
        <f t="shared" si="8"/>
        <v>1.2</v>
      </c>
      <c r="N40" s="16">
        <f t="shared" si="9"/>
        <v>0</v>
      </c>
      <c r="O40" s="16">
        <v>0</v>
      </c>
      <c r="P40" s="16">
        <f t="shared" si="10"/>
        <v>7.2</v>
      </c>
      <c r="Q40" s="33">
        <v>6.2250000000000014</v>
      </c>
      <c r="R40" s="34">
        <f t="shared" si="11"/>
        <v>13.425000000000001</v>
      </c>
      <c r="S40" s="35">
        <f t="shared" si="12"/>
        <v>1.09375</v>
      </c>
      <c r="T40" s="36">
        <f t="shared" si="13"/>
        <v>12.331250000000001</v>
      </c>
      <c r="U40" s="4"/>
      <c r="V40" s="4"/>
      <c r="W40" s="4"/>
    </row>
    <row r="41" spans="1:29" ht="18.75">
      <c r="A41" s="14">
        <v>1</v>
      </c>
      <c r="B41" s="13">
        <v>196</v>
      </c>
      <c r="C41" s="13">
        <v>1065641844</v>
      </c>
      <c r="D41" s="222" t="s">
        <v>387</v>
      </c>
      <c r="E41" s="334"/>
      <c r="F41" s="16">
        <v>2</v>
      </c>
      <c r="G41" s="16">
        <v>1</v>
      </c>
      <c r="H41" s="374">
        <v>0</v>
      </c>
      <c r="I41" s="374">
        <v>0</v>
      </c>
      <c r="J41" s="374">
        <v>0</v>
      </c>
      <c r="K41" s="23" t="s">
        <v>335</v>
      </c>
      <c r="L41" s="18">
        <f t="shared" si="7"/>
        <v>2</v>
      </c>
      <c r="M41" s="16">
        <f t="shared" si="8"/>
        <v>1.2</v>
      </c>
      <c r="N41" s="16">
        <f t="shared" si="9"/>
        <v>0</v>
      </c>
      <c r="O41" s="16">
        <v>0</v>
      </c>
      <c r="P41" s="16">
        <f t="shared" si="10"/>
        <v>3.2</v>
      </c>
      <c r="Q41" s="33">
        <v>10.168750000000001</v>
      </c>
      <c r="R41" s="34">
        <f t="shared" si="11"/>
        <v>13.368750000000002</v>
      </c>
      <c r="S41" s="35">
        <f t="shared" si="12"/>
        <v>1.09375</v>
      </c>
      <c r="T41" s="36">
        <f t="shared" si="13"/>
        <v>12.275000000000002</v>
      </c>
      <c r="U41" s="4"/>
      <c r="V41" s="4"/>
      <c r="W41" s="4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4">F42+IF(F42&gt;2,(F42-2)*1,0)</f>
        <v>0</v>
      </c>
      <c r="M42" s="16">
        <f t="shared" ref="M42:M58" si="15">G42*$Y$14</f>
        <v>0</v>
      </c>
      <c r="N42" s="16">
        <f t="shared" ref="N42:N73" si="16">SUM(H42:J42)*$Y$18</f>
        <v>0</v>
      </c>
      <c r="O42" s="16">
        <v>0</v>
      </c>
      <c r="P42" s="16">
        <f t="shared" ref="P42:P73" si="17">SUM(M42+L42+O42+N42)</f>
        <v>0</v>
      </c>
      <c r="Q42" s="33">
        <v>3.3374999999999995</v>
      </c>
      <c r="R42" s="34">
        <f t="shared" ref="R42:R73" si="18">P42+Q42</f>
        <v>3.3374999999999995</v>
      </c>
      <c r="S42" s="35">
        <f t="shared" ref="S42:S73" si="19">VLOOKUP(K42,$X$3:$Y$10,2,FALSE)</f>
        <v>0</v>
      </c>
      <c r="T42" s="36">
        <f t="shared" ref="T42:T73" si="20">R42-S42</f>
        <v>3.3374999999999995</v>
      </c>
      <c r="U42" s="18"/>
      <c r="V42" s="18"/>
      <c r="W42" s="47"/>
    </row>
    <row r="43" spans="1:29" ht="18.75">
      <c r="A43" s="14">
        <v>1</v>
      </c>
      <c r="B43" s="13">
        <v>208</v>
      </c>
      <c r="C43" s="13">
        <v>92129464</v>
      </c>
      <c r="D43" s="222" t="s">
        <v>401</v>
      </c>
      <c r="E43" s="334"/>
      <c r="F43" s="16">
        <v>4</v>
      </c>
      <c r="G43" s="16">
        <v>1</v>
      </c>
      <c r="H43" s="374">
        <v>0</v>
      </c>
      <c r="I43" s="374">
        <v>0</v>
      </c>
      <c r="J43" s="374">
        <v>0</v>
      </c>
      <c r="K43" s="23" t="s">
        <v>335</v>
      </c>
      <c r="L43" s="18">
        <f t="shared" si="14"/>
        <v>6</v>
      </c>
      <c r="M43" s="16">
        <f t="shared" si="15"/>
        <v>1.2</v>
      </c>
      <c r="N43" s="16">
        <f t="shared" si="16"/>
        <v>0</v>
      </c>
      <c r="O43" s="16">
        <v>0</v>
      </c>
      <c r="P43" s="16">
        <f t="shared" si="17"/>
        <v>7.2</v>
      </c>
      <c r="Q43" s="33">
        <v>5.9812500000000011</v>
      </c>
      <c r="R43" s="34">
        <f t="shared" si="18"/>
        <v>13.181250000000002</v>
      </c>
      <c r="S43" s="35">
        <f t="shared" si="19"/>
        <v>1.09375</v>
      </c>
      <c r="T43" s="36">
        <f t="shared" si="20"/>
        <v>12.087500000000002</v>
      </c>
      <c r="U43" s="4"/>
      <c r="V43" s="4"/>
      <c r="W43" s="4"/>
    </row>
    <row r="44" spans="1:29" ht="18.75">
      <c r="A44" s="14">
        <v>1</v>
      </c>
      <c r="B44" s="13">
        <v>155</v>
      </c>
      <c r="C44" s="13">
        <v>1532576874</v>
      </c>
      <c r="D44" s="222" t="s">
        <v>368</v>
      </c>
      <c r="E44" s="222" t="s">
        <v>283</v>
      </c>
      <c r="F44" s="16">
        <v>4</v>
      </c>
      <c r="G44" s="16">
        <v>1</v>
      </c>
      <c r="H44" s="374">
        <v>0</v>
      </c>
      <c r="I44" s="374">
        <v>0</v>
      </c>
      <c r="J44" s="374">
        <v>0</v>
      </c>
      <c r="K44" s="23" t="s">
        <v>335</v>
      </c>
      <c r="L44" s="18">
        <f t="shared" si="14"/>
        <v>6</v>
      </c>
      <c r="M44" s="16">
        <f t="shared" si="15"/>
        <v>1.2</v>
      </c>
      <c r="N44" s="16">
        <f t="shared" si="16"/>
        <v>0</v>
      </c>
      <c r="O44" s="16">
        <v>0</v>
      </c>
      <c r="P44" s="16">
        <f t="shared" si="17"/>
        <v>7.2</v>
      </c>
      <c r="Q44" s="33">
        <v>5.5937500000000009</v>
      </c>
      <c r="R44" s="34">
        <f t="shared" si="18"/>
        <v>12.793750000000001</v>
      </c>
      <c r="S44" s="35">
        <f t="shared" si="19"/>
        <v>1.09375</v>
      </c>
      <c r="T44" s="36">
        <f t="shared" si="20"/>
        <v>11.700000000000001</v>
      </c>
      <c r="U44" s="4"/>
      <c r="V44" s="4"/>
      <c r="W44" s="4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4"/>
        <v>0</v>
      </c>
      <c r="M45" s="16">
        <f t="shared" si="15"/>
        <v>0</v>
      </c>
      <c r="N45" s="16">
        <f t="shared" si="16"/>
        <v>0</v>
      </c>
      <c r="O45" s="16">
        <v>0</v>
      </c>
      <c r="P45" s="16">
        <f t="shared" si="17"/>
        <v>0</v>
      </c>
      <c r="Q45" s="33">
        <v>0.125</v>
      </c>
      <c r="R45" s="34">
        <f t="shared" si="18"/>
        <v>0.125</v>
      </c>
      <c r="S45" s="35">
        <f t="shared" si="19"/>
        <v>0</v>
      </c>
      <c r="T45" s="36">
        <f t="shared" si="20"/>
        <v>0.125</v>
      </c>
      <c r="U45" s="18"/>
      <c r="V45" s="18"/>
      <c r="W45" s="18"/>
    </row>
    <row r="46" spans="1:29" ht="18.75">
      <c r="A46" s="14">
        <v>1</v>
      </c>
      <c r="B46" s="13">
        <v>183</v>
      </c>
      <c r="C46" s="13">
        <v>1250030371</v>
      </c>
      <c r="D46" s="222" t="s">
        <v>464</v>
      </c>
      <c r="E46" s="222" t="s">
        <v>411</v>
      </c>
      <c r="F46" s="16">
        <v>4</v>
      </c>
      <c r="G46" s="16">
        <v>1</v>
      </c>
      <c r="H46" s="374">
        <v>0</v>
      </c>
      <c r="I46" s="374">
        <v>0</v>
      </c>
      <c r="J46" s="374">
        <v>0</v>
      </c>
      <c r="K46" s="23" t="s">
        <v>335</v>
      </c>
      <c r="L46" s="18">
        <f t="shared" si="14"/>
        <v>6</v>
      </c>
      <c r="M46" s="16">
        <f t="shared" si="15"/>
        <v>1.2</v>
      </c>
      <c r="N46" s="16">
        <f t="shared" si="16"/>
        <v>0</v>
      </c>
      <c r="O46" s="16">
        <v>0</v>
      </c>
      <c r="P46" s="16">
        <f t="shared" si="17"/>
        <v>7.2</v>
      </c>
      <c r="Q46" s="33">
        <v>5.5125000000000037</v>
      </c>
      <c r="R46" s="34">
        <f t="shared" si="18"/>
        <v>12.712500000000004</v>
      </c>
      <c r="S46" s="35">
        <f t="shared" si="19"/>
        <v>1.09375</v>
      </c>
      <c r="T46" s="36">
        <f t="shared" si="20"/>
        <v>11.618750000000004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4"/>
        <v>0</v>
      </c>
      <c r="M47" s="16">
        <f t="shared" si="15"/>
        <v>0</v>
      </c>
      <c r="N47" s="16">
        <f t="shared" si="16"/>
        <v>0</v>
      </c>
      <c r="O47" s="16">
        <v>0</v>
      </c>
      <c r="P47" s="16">
        <f t="shared" si="17"/>
        <v>0</v>
      </c>
      <c r="Q47" s="33">
        <v>3.45</v>
      </c>
      <c r="R47" s="34">
        <f t="shared" si="18"/>
        <v>3.45</v>
      </c>
      <c r="S47" s="35">
        <f t="shared" si="19"/>
        <v>0</v>
      </c>
      <c r="T47" s="36">
        <f t="shared" si="20"/>
        <v>3.45</v>
      </c>
      <c r="U47" s="18"/>
      <c r="V47" s="18"/>
      <c r="W47" s="4"/>
    </row>
    <row r="48" spans="1:29" ht="18.75">
      <c r="A48" s="14">
        <v>1</v>
      </c>
      <c r="B48" s="13">
        <v>225</v>
      </c>
      <c r="C48" s="13">
        <v>1963965829</v>
      </c>
      <c r="D48" s="222" t="s">
        <v>444</v>
      </c>
      <c r="E48" s="222"/>
      <c r="F48" s="16">
        <v>4</v>
      </c>
      <c r="G48" s="16">
        <v>1</v>
      </c>
      <c r="H48" s="374">
        <v>0</v>
      </c>
      <c r="I48" s="374">
        <v>0</v>
      </c>
      <c r="J48" s="374">
        <v>0</v>
      </c>
      <c r="K48" s="23" t="s">
        <v>335</v>
      </c>
      <c r="L48" s="18">
        <f t="shared" si="14"/>
        <v>6</v>
      </c>
      <c r="M48" s="16">
        <f t="shared" si="15"/>
        <v>1.2</v>
      </c>
      <c r="N48" s="16">
        <f t="shared" si="16"/>
        <v>0</v>
      </c>
      <c r="O48" s="16">
        <v>0</v>
      </c>
      <c r="P48" s="16">
        <f t="shared" si="17"/>
        <v>7.2</v>
      </c>
      <c r="Q48" s="33">
        <v>4.423236940298505</v>
      </c>
      <c r="R48" s="34">
        <f t="shared" si="18"/>
        <v>11.623236940298504</v>
      </c>
      <c r="S48" s="35">
        <f t="shared" si="19"/>
        <v>1.09375</v>
      </c>
      <c r="T48" s="36">
        <f t="shared" si="20"/>
        <v>10.529486940298504</v>
      </c>
    </row>
    <row r="49" spans="1:23" ht="18.75">
      <c r="A49" s="14">
        <v>1</v>
      </c>
      <c r="B49" s="13">
        <v>193</v>
      </c>
      <c r="C49" s="13">
        <v>2125731287</v>
      </c>
      <c r="D49" s="222" t="s">
        <v>384</v>
      </c>
      <c r="E49" s="334"/>
      <c r="F49" s="16">
        <v>3</v>
      </c>
      <c r="G49" s="16">
        <v>1</v>
      </c>
      <c r="H49" s="374">
        <v>0</v>
      </c>
      <c r="I49" s="374">
        <v>0</v>
      </c>
      <c r="J49" s="374">
        <v>0</v>
      </c>
      <c r="K49" s="23" t="s">
        <v>335</v>
      </c>
      <c r="L49" s="18">
        <f t="shared" si="14"/>
        <v>4</v>
      </c>
      <c r="M49" s="16">
        <f t="shared" si="15"/>
        <v>1.2</v>
      </c>
      <c r="N49" s="16">
        <f t="shared" si="16"/>
        <v>0</v>
      </c>
      <c r="O49" s="16">
        <v>0</v>
      </c>
      <c r="P49" s="16">
        <f t="shared" si="17"/>
        <v>5.2</v>
      </c>
      <c r="Q49" s="33">
        <v>6.2562499999999996</v>
      </c>
      <c r="R49" s="34">
        <f t="shared" si="18"/>
        <v>11.456250000000001</v>
      </c>
      <c r="S49" s="35">
        <f t="shared" si="19"/>
        <v>1.09375</v>
      </c>
      <c r="T49" s="36">
        <f t="shared" si="20"/>
        <v>10.362500000000001</v>
      </c>
    </row>
    <row r="50" spans="1:23" ht="18.75">
      <c r="A50" s="14">
        <v>1</v>
      </c>
      <c r="B50" s="13">
        <v>232</v>
      </c>
      <c r="C50" s="13">
        <v>1088909927</v>
      </c>
      <c r="D50" s="222" t="s">
        <v>451</v>
      </c>
      <c r="F50" s="16">
        <v>4</v>
      </c>
      <c r="G50" s="16">
        <v>0</v>
      </c>
      <c r="H50" s="374">
        <v>0</v>
      </c>
      <c r="I50" s="374">
        <v>0</v>
      </c>
      <c r="J50" s="374">
        <v>0</v>
      </c>
      <c r="K50" s="23" t="s">
        <v>335</v>
      </c>
      <c r="L50" s="18">
        <f t="shared" si="14"/>
        <v>6</v>
      </c>
      <c r="M50" s="16">
        <f t="shared" si="15"/>
        <v>0</v>
      </c>
      <c r="N50" s="16">
        <f t="shared" si="16"/>
        <v>0</v>
      </c>
      <c r="O50" s="16">
        <v>0</v>
      </c>
      <c r="P50" s="16">
        <f t="shared" si="17"/>
        <v>6</v>
      </c>
      <c r="Q50" s="33">
        <v>4.8750000000000009</v>
      </c>
      <c r="R50" s="34">
        <f t="shared" si="18"/>
        <v>10.875</v>
      </c>
      <c r="S50" s="35">
        <f t="shared" si="19"/>
        <v>1.09375</v>
      </c>
      <c r="T50" s="36">
        <f t="shared" si="20"/>
        <v>9.78125</v>
      </c>
    </row>
    <row r="51" spans="1:23" ht="18.75">
      <c r="A51" s="14">
        <v>1</v>
      </c>
      <c r="B51" s="13">
        <v>242</v>
      </c>
      <c r="C51" s="13">
        <v>1381736232</v>
      </c>
      <c r="D51" s="222" t="s">
        <v>468</v>
      </c>
      <c r="F51" s="16">
        <v>4</v>
      </c>
      <c r="G51" s="16">
        <v>1</v>
      </c>
      <c r="H51" s="374">
        <v>0</v>
      </c>
      <c r="I51" s="374">
        <v>0</v>
      </c>
      <c r="J51" s="374">
        <v>0</v>
      </c>
      <c r="K51" s="23" t="s">
        <v>335</v>
      </c>
      <c r="L51" s="18">
        <f t="shared" si="14"/>
        <v>6</v>
      </c>
      <c r="M51" s="16">
        <f t="shared" si="15"/>
        <v>1.2</v>
      </c>
      <c r="N51" s="16">
        <f t="shared" si="16"/>
        <v>0</v>
      </c>
      <c r="O51" s="16">
        <v>0</v>
      </c>
      <c r="P51" s="16">
        <f t="shared" si="17"/>
        <v>7.2</v>
      </c>
      <c r="Q51" s="33">
        <v>3.4875000000000007</v>
      </c>
      <c r="R51" s="34">
        <f t="shared" si="18"/>
        <v>10.6875</v>
      </c>
      <c r="S51" s="35">
        <f t="shared" si="19"/>
        <v>1.09375</v>
      </c>
      <c r="T51" s="36">
        <f t="shared" si="20"/>
        <v>9.59375</v>
      </c>
    </row>
    <row r="52" spans="1:23" ht="18.75">
      <c r="A52" s="14">
        <v>1</v>
      </c>
      <c r="B52" s="14">
        <v>46</v>
      </c>
      <c r="C52" s="13">
        <v>2109182835</v>
      </c>
      <c r="D52" s="222" t="s">
        <v>357</v>
      </c>
      <c r="E52" s="222" t="s">
        <v>92</v>
      </c>
      <c r="F52" s="16">
        <v>2</v>
      </c>
      <c r="G52" s="16">
        <v>1</v>
      </c>
      <c r="H52" s="374">
        <v>0</v>
      </c>
      <c r="I52" s="374">
        <v>1</v>
      </c>
      <c r="J52" s="374">
        <v>0</v>
      </c>
      <c r="K52" s="23" t="s">
        <v>335</v>
      </c>
      <c r="L52" s="18">
        <f t="shared" si="14"/>
        <v>2</v>
      </c>
      <c r="M52" s="16">
        <f t="shared" si="15"/>
        <v>1.2</v>
      </c>
      <c r="N52" s="16">
        <f t="shared" si="16"/>
        <v>0.4</v>
      </c>
      <c r="O52" s="16">
        <v>0</v>
      </c>
      <c r="P52" s="16">
        <f t="shared" si="17"/>
        <v>3.6</v>
      </c>
      <c r="Q52" s="33">
        <v>6.9487499999999951</v>
      </c>
      <c r="R52" s="34">
        <f t="shared" si="18"/>
        <v>10.548749999999995</v>
      </c>
      <c r="S52" s="35">
        <f t="shared" si="19"/>
        <v>1.09375</v>
      </c>
      <c r="T52" s="36">
        <f t="shared" si="20"/>
        <v>9.4549999999999947</v>
      </c>
      <c r="U52" s="64"/>
      <c r="V52" s="64"/>
      <c r="W52" s="64"/>
    </row>
    <row r="53" spans="1:23" ht="18.75">
      <c r="A53" s="14">
        <v>1</v>
      </c>
      <c r="B53" s="13">
        <v>178</v>
      </c>
      <c r="C53" s="13">
        <v>1059185275</v>
      </c>
      <c r="D53" s="222" t="s">
        <v>372</v>
      </c>
      <c r="E53" s="334"/>
      <c r="F53" s="16">
        <v>4</v>
      </c>
      <c r="G53" s="16">
        <v>1</v>
      </c>
      <c r="H53" s="374">
        <v>0</v>
      </c>
      <c r="I53" s="374">
        <v>1</v>
      </c>
      <c r="J53" s="374">
        <v>1</v>
      </c>
      <c r="K53" s="23" t="s">
        <v>335</v>
      </c>
      <c r="L53" s="18">
        <f t="shared" si="14"/>
        <v>6</v>
      </c>
      <c r="M53" s="16">
        <f t="shared" si="15"/>
        <v>1.2</v>
      </c>
      <c r="N53" s="16">
        <f t="shared" si="16"/>
        <v>0.8</v>
      </c>
      <c r="O53" s="16">
        <v>0</v>
      </c>
      <c r="P53" s="16">
        <f t="shared" si="17"/>
        <v>8</v>
      </c>
      <c r="Q53" s="33">
        <v>2.2312499999999957</v>
      </c>
      <c r="R53" s="34">
        <f t="shared" si="18"/>
        <v>10.231249999999996</v>
      </c>
      <c r="S53" s="35">
        <f t="shared" si="19"/>
        <v>1.09375</v>
      </c>
      <c r="T53" s="36">
        <f t="shared" si="20"/>
        <v>9.1374999999999957</v>
      </c>
    </row>
    <row r="54" spans="1:23" ht="18.75">
      <c r="A54" s="14">
        <v>1</v>
      </c>
      <c r="B54" s="13">
        <v>116</v>
      </c>
      <c r="C54" s="13">
        <v>2122596917</v>
      </c>
      <c r="D54" s="222" t="s">
        <v>362</v>
      </c>
      <c r="E54" s="222" t="s">
        <v>217</v>
      </c>
      <c r="F54" s="16">
        <v>4</v>
      </c>
      <c r="G54" s="16">
        <v>1</v>
      </c>
      <c r="H54" s="374">
        <v>0</v>
      </c>
      <c r="I54" s="374">
        <v>1</v>
      </c>
      <c r="J54" s="374">
        <v>1</v>
      </c>
      <c r="K54" s="23" t="s">
        <v>335</v>
      </c>
      <c r="L54" s="18">
        <f t="shared" si="14"/>
        <v>6</v>
      </c>
      <c r="M54" s="16">
        <f t="shared" si="15"/>
        <v>1.2</v>
      </c>
      <c r="N54" s="16">
        <f t="shared" si="16"/>
        <v>0.8</v>
      </c>
      <c r="O54" s="16">
        <v>0</v>
      </c>
      <c r="P54" s="16">
        <f t="shared" si="17"/>
        <v>8</v>
      </c>
      <c r="Q54" s="33">
        <v>2.2187499999999964</v>
      </c>
      <c r="R54" s="34">
        <f t="shared" si="18"/>
        <v>10.218749999999996</v>
      </c>
      <c r="S54" s="35">
        <f t="shared" si="19"/>
        <v>1.09375</v>
      </c>
      <c r="T54" s="36">
        <f t="shared" si="20"/>
        <v>9.1249999999999964</v>
      </c>
      <c r="U54" s="64"/>
      <c r="V54" s="64"/>
      <c r="W54" s="86"/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4"/>
        <v>0</v>
      </c>
      <c r="M55" s="16">
        <f t="shared" si="15"/>
        <v>0</v>
      </c>
      <c r="N55" s="16">
        <f t="shared" si="16"/>
        <v>0</v>
      </c>
      <c r="O55" s="16">
        <v>0</v>
      </c>
      <c r="P55" s="16">
        <f t="shared" si="17"/>
        <v>0</v>
      </c>
      <c r="Q55" s="33">
        <v>2.1987500000000004</v>
      </c>
      <c r="R55" s="34">
        <f t="shared" si="18"/>
        <v>2.1987500000000004</v>
      </c>
      <c r="S55" s="35">
        <f t="shared" si="19"/>
        <v>0</v>
      </c>
      <c r="T55" s="36">
        <f t="shared" si="20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14"/>
        <v>0</v>
      </c>
      <c r="M56" s="16">
        <f t="shared" si="15"/>
        <v>0</v>
      </c>
      <c r="N56" s="16">
        <f t="shared" si="16"/>
        <v>0</v>
      </c>
      <c r="O56" s="16">
        <v>0</v>
      </c>
      <c r="P56" s="16">
        <f t="shared" si="17"/>
        <v>0</v>
      </c>
      <c r="Q56" s="33">
        <v>0.22499999999999343</v>
      </c>
      <c r="R56" s="34">
        <f t="shared" si="18"/>
        <v>0.22499999999999343</v>
      </c>
      <c r="S56" s="35">
        <f t="shared" si="19"/>
        <v>0</v>
      </c>
      <c r="T56" s="36">
        <f t="shared" si="20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4"/>
        <v>0</v>
      </c>
      <c r="M57" s="16">
        <f t="shared" si="15"/>
        <v>0</v>
      </c>
      <c r="N57" s="16">
        <f t="shared" si="16"/>
        <v>0</v>
      </c>
      <c r="O57" s="16">
        <v>0</v>
      </c>
      <c r="P57" s="16">
        <f t="shared" si="17"/>
        <v>0</v>
      </c>
      <c r="Q57" s="33">
        <v>0</v>
      </c>
      <c r="R57" s="34">
        <f t="shared" si="18"/>
        <v>0</v>
      </c>
      <c r="S57" s="35">
        <f t="shared" si="19"/>
        <v>0</v>
      </c>
      <c r="T57" s="36">
        <f t="shared" si="20"/>
        <v>0</v>
      </c>
      <c r="U57" s="64"/>
      <c r="V57" s="64"/>
    </row>
    <row r="58" spans="1:23" ht="18.75">
      <c r="A58" s="14">
        <v>1</v>
      </c>
      <c r="B58" s="13">
        <v>215</v>
      </c>
      <c r="C58" s="13">
        <v>289805855</v>
      </c>
      <c r="D58" s="222" t="s">
        <v>417</v>
      </c>
      <c r="E58" s="2"/>
      <c r="F58" s="16">
        <v>4</v>
      </c>
      <c r="G58" s="16">
        <v>1</v>
      </c>
      <c r="H58" s="374">
        <v>0</v>
      </c>
      <c r="I58" s="374">
        <v>1</v>
      </c>
      <c r="J58" s="374">
        <v>1</v>
      </c>
      <c r="K58" s="23" t="s">
        <v>335</v>
      </c>
      <c r="L58" s="18">
        <f t="shared" si="14"/>
        <v>6</v>
      </c>
      <c r="M58" s="16">
        <f t="shared" si="15"/>
        <v>1.2</v>
      </c>
      <c r="N58" s="16">
        <f t="shared" si="16"/>
        <v>0.8</v>
      </c>
      <c r="O58" s="16">
        <v>0</v>
      </c>
      <c r="P58" s="16">
        <f t="shared" si="17"/>
        <v>8</v>
      </c>
      <c r="Q58" s="33">
        <v>2.2004999999999946</v>
      </c>
      <c r="R58" s="34">
        <f t="shared" si="18"/>
        <v>10.200499999999995</v>
      </c>
      <c r="S58" s="35">
        <f t="shared" si="19"/>
        <v>1.09375</v>
      </c>
      <c r="T58" s="36">
        <f t="shared" si="20"/>
        <v>9.1067499999999946</v>
      </c>
    </row>
    <row r="59" spans="1:23" ht="20.25">
      <c r="A59" s="14">
        <v>1</v>
      </c>
      <c r="B59" s="14">
        <v>49</v>
      </c>
      <c r="C59" s="13">
        <v>311361673</v>
      </c>
      <c r="D59" s="223" t="s">
        <v>442</v>
      </c>
      <c r="E59" s="336" t="s">
        <v>95</v>
      </c>
      <c r="F59" s="16">
        <v>4</v>
      </c>
      <c r="G59" s="16">
        <v>1</v>
      </c>
      <c r="H59" s="374">
        <v>0</v>
      </c>
      <c r="I59" s="374">
        <v>1</v>
      </c>
      <c r="J59" s="374">
        <v>1</v>
      </c>
      <c r="K59" s="23" t="s">
        <v>335</v>
      </c>
      <c r="L59" s="18">
        <f t="shared" si="14"/>
        <v>6</v>
      </c>
      <c r="M59" s="16">
        <f>IF(G59&gt;0,1,0)*$Y$14</f>
        <v>1.2</v>
      </c>
      <c r="N59" s="16">
        <f t="shared" si="16"/>
        <v>0.8</v>
      </c>
      <c r="O59" s="16">
        <v>0</v>
      </c>
      <c r="P59" s="16">
        <f t="shared" si="17"/>
        <v>8</v>
      </c>
      <c r="Q59" s="33">
        <v>2.1437500000000007</v>
      </c>
      <c r="R59" s="34">
        <f t="shared" si="18"/>
        <v>10.143750000000001</v>
      </c>
      <c r="S59" s="35">
        <f t="shared" si="19"/>
        <v>1.09375</v>
      </c>
      <c r="T59" s="36">
        <f t="shared" si="20"/>
        <v>9.0500000000000007</v>
      </c>
      <c r="U59" s="64"/>
      <c r="V59" s="64"/>
      <c r="W59" s="64"/>
    </row>
    <row r="60" spans="1:23" ht="18.75">
      <c r="A60" s="14">
        <v>1</v>
      </c>
      <c r="B60" s="14">
        <v>26</v>
      </c>
      <c r="C60" s="13">
        <v>1754932067</v>
      </c>
      <c r="D60" s="222" t="s">
        <v>354</v>
      </c>
      <c r="E60" s="222" t="s">
        <v>72</v>
      </c>
      <c r="F60" s="16">
        <v>4</v>
      </c>
      <c r="G60" s="16">
        <v>1</v>
      </c>
      <c r="H60" s="374">
        <v>0</v>
      </c>
      <c r="I60" s="374">
        <v>1</v>
      </c>
      <c r="J60" s="374">
        <v>1</v>
      </c>
      <c r="K60" s="23" t="s">
        <v>335</v>
      </c>
      <c r="L60" s="18">
        <f t="shared" si="14"/>
        <v>6</v>
      </c>
      <c r="M60" s="16">
        <f t="shared" ref="M60:M91" si="21">G60*$Y$14</f>
        <v>1.2</v>
      </c>
      <c r="N60" s="16">
        <f t="shared" si="16"/>
        <v>0.8</v>
      </c>
      <c r="O60" s="16">
        <v>0</v>
      </c>
      <c r="P60" s="16">
        <f t="shared" si="17"/>
        <v>8</v>
      </c>
      <c r="Q60" s="33">
        <v>2.1374999999999993</v>
      </c>
      <c r="R60" s="34">
        <f t="shared" si="18"/>
        <v>10.137499999999999</v>
      </c>
      <c r="S60" s="35">
        <f t="shared" si="19"/>
        <v>1.09375</v>
      </c>
      <c r="T60" s="36">
        <f t="shared" si="20"/>
        <v>9.0437499999999993</v>
      </c>
      <c r="U60" s="64"/>
      <c r="V60" s="64"/>
      <c r="W60" s="64"/>
    </row>
    <row r="61" spans="1:23" ht="20.25">
      <c r="A61" s="14">
        <v>1</v>
      </c>
      <c r="B61" s="13">
        <v>229</v>
      </c>
      <c r="C61" s="13">
        <v>1598972736</v>
      </c>
      <c r="D61" s="222" t="s">
        <v>448</v>
      </c>
      <c r="E61" s="222"/>
      <c r="F61" s="16">
        <v>2</v>
      </c>
      <c r="G61" s="16">
        <v>1</v>
      </c>
      <c r="H61" s="374">
        <v>0</v>
      </c>
      <c r="I61" s="374">
        <v>0</v>
      </c>
      <c r="J61" s="374">
        <v>0</v>
      </c>
      <c r="K61" s="23" t="s">
        <v>335</v>
      </c>
      <c r="L61" s="18">
        <f t="shared" si="14"/>
        <v>2</v>
      </c>
      <c r="M61" s="16">
        <f t="shared" si="21"/>
        <v>1.2</v>
      </c>
      <c r="N61" s="16">
        <f t="shared" si="16"/>
        <v>0</v>
      </c>
      <c r="O61" s="16">
        <v>0</v>
      </c>
      <c r="P61" s="16">
        <f t="shared" si="17"/>
        <v>3.2</v>
      </c>
      <c r="Q61" s="33">
        <v>6.5845895522388007</v>
      </c>
      <c r="R61" s="34">
        <f t="shared" si="18"/>
        <v>9.7845895522388009</v>
      </c>
      <c r="S61" s="35">
        <f t="shared" si="19"/>
        <v>1.09375</v>
      </c>
      <c r="T61" s="36">
        <f t="shared" si="20"/>
        <v>8.6908395522388009</v>
      </c>
    </row>
    <row r="62" spans="1:23" ht="18.75">
      <c r="A62" s="14">
        <v>1</v>
      </c>
      <c r="B62" s="13">
        <v>187</v>
      </c>
      <c r="C62" s="13">
        <v>1241038267</v>
      </c>
      <c r="D62" s="222" t="s">
        <v>378</v>
      </c>
      <c r="E62" s="334"/>
      <c r="F62" s="16">
        <v>2</v>
      </c>
      <c r="G62" s="16">
        <v>1</v>
      </c>
      <c r="H62" s="374">
        <v>0</v>
      </c>
      <c r="I62" s="374">
        <v>0</v>
      </c>
      <c r="J62" s="374">
        <v>0</v>
      </c>
      <c r="K62" s="23" t="s">
        <v>335</v>
      </c>
      <c r="L62" s="18">
        <f t="shared" si="14"/>
        <v>2</v>
      </c>
      <c r="M62" s="16">
        <f t="shared" si="21"/>
        <v>1.2</v>
      </c>
      <c r="N62" s="16">
        <f t="shared" si="16"/>
        <v>0</v>
      </c>
      <c r="O62" s="16">
        <v>0</v>
      </c>
      <c r="P62" s="16">
        <f t="shared" si="17"/>
        <v>3.2</v>
      </c>
      <c r="Q62" s="33">
        <v>6.4874999999999954</v>
      </c>
      <c r="R62" s="34">
        <f t="shared" si="18"/>
        <v>9.6874999999999964</v>
      </c>
      <c r="S62" s="35">
        <f t="shared" si="19"/>
        <v>1.09375</v>
      </c>
      <c r="T62" s="36">
        <f t="shared" si="20"/>
        <v>8.5937499999999964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14"/>
        <v>0</v>
      </c>
      <c r="M63" s="16">
        <f t="shared" si="21"/>
        <v>0</v>
      </c>
      <c r="N63" s="16">
        <f t="shared" si="16"/>
        <v>0</v>
      </c>
      <c r="O63" s="16">
        <v>0</v>
      </c>
      <c r="P63" s="16">
        <f t="shared" si="17"/>
        <v>0</v>
      </c>
      <c r="Q63" s="33">
        <v>3.5999999999999979</v>
      </c>
      <c r="R63" s="34">
        <f t="shared" si="18"/>
        <v>3.5999999999999979</v>
      </c>
      <c r="S63" s="35">
        <f t="shared" si="19"/>
        <v>0</v>
      </c>
      <c r="T63" s="36">
        <f t="shared" si="20"/>
        <v>3.5999999999999979</v>
      </c>
    </row>
    <row r="64" spans="1:23" ht="18.75">
      <c r="A64" s="14">
        <v>1</v>
      </c>
      <c r="B64" s="14">
        <v>92</v>
      </c>
      <c r="C64" s="13">
        <v>1367873925</v>
      </c>
      <c r="D64" s="222" t="s">
        <v>398</v>
      </c>
      <c r="E64" s="222" t="s">
        <v>191</v>
      </c>
      <c r="F64" s="16">
        <v>2</v>
      </c>
      <c r="G64" s="16">
        <v>1</v>
      </c>
      <c r="H64" s="374">
        <v>0</v>
      </c>
      <c r="I64" s="374">
        <v>0</v>
      </c>
      <c r="J64" s="374">
        <v>0</v>
      </c>
      <c r="K64" s="23" t="s">
        <v>335</v>
      </c>
      <c r="L64" s="18">
        <f t="shared" si="14"/>
        <v>2</v>
      </c>
      <c r="M64" s="16">
        <f t="shared" si="21"/>
        <v>1.2</v>
      </c>
      <c r="N64" s="16">
        <f t="shared" si="16"/>
        <v>0</v>
      </c>
      <c r="O64" s="16">
        <v>0</v>
      </c>
      <c r="P64" s="16">
        <f t="shared" si="17"/>
        <v>3.2</v>
      </c>
      <c r="Q64" s="33">
        <v>6.4125000000000032</v>
      </c>
      <c r="R64" s="34">
        <f t="shared" si="18"/>
        <v>9.6125000000000043</v>
      </c>
      <c r="S64" s="35">
        <f t="shared" si="19"/>
        <v>1.09375</v>
      </c>
      <c r="T64" s="36">
        <f t="shared" si="20"/>
        <v>8.5187500000000043</v>
      </c>
      <c r="U64" s="64"/>
      <c r="V64" s="64"/>
      <c r="W64" s="67"/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4"/>
        <v>0</v>
      </c>
      <c r="M65" s="16">
        <f t="shared" si="21"/>
        <v>0</v>
      </c>
      <c r="N65" s="16">
        <f t="shared" si="16"/>
        <v>0</v>
      </c>
      <c r="O65" s="16">
        <v>0</v>
      </c>
      <c r="P65" s="16">
        <f t="shared" si="17"/>
        <v>0</v>
      </c>
      <c r="Q65" s="33">
        <v>5.8500000000000023</v>
      </c>
      <c r="R65" s="34">
        <f t="shared" si="18"/>
        <v>5.8500000000000023</v>
      </c>
      <c r="S65" s="35">
        <f t="shared" si="19"/>
        <v>0</v>
      </c>
      <c r="T65" s="36">
        <f t="shared" si="20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4"/>
        <v>0</v>
      </c>
      <c r="M66" s="16">
        <f t="shared" si="21"/>
        <v>0</v>
      </c>
      <c r="N66" s="16">
        <f t="shared" si="16"/>
        <v>0</v>
      </c>
      <c r="O66" s="16">
        <v>0</v>
      </c>
      <c r="P66" s="16">
        <f t="shared" si="17"/>
        <v>0</v>
      </c>
      <c r="Q66" s="33">
        <v>0</v>
      </c>
      <c r="R66" s="34">
        <f t="shared" si="18"/>
        <v>0</v>
      </c>
      <c r="S66" s="35">
        <f t="shared" si="19"/>
        <v>0</v>
      </c>
      <c r="T66" s="36">
        <f t="shared" si="20"/>
        <v>0</v>
      </c>
      <c r="U66" s="64"/>
      <c r="V66" s="64"/>
      <c r="W66" s="64"/>
    </row>
    <row r="67" spans="1:23" ht="18.75">
      <c r="A67" s="14">
        <v>1</v>
      </c>
      <c r="B67" s="13">
        <v>216</v>
      </c>
      <c r="C67" s="13">
        <v>395700385</v>
      </c>
      <c r="D67" s="222" t="s">
        <v>419</v>
      </c>
      <c r="E67" s="2"/>
      <c r="F67" s="16">
        <v>2</v>
      </c>
      <c r="G67" s="16">
        <v>1</v>
      </c>
      <c r="H67" s="374">
        <v>0</v>
      </c>
      <c r="I67" s="374">
        <v>0</v>
      </c>
      <c r="J67" s="374">
        <v>0</v>
      </c>
      <c r="K67" s="23" t="s">
        <v>335</v>
      </c>
      <c r="L67" s="18">
        <f t="shared" si="14"/>
        <v>2</v>
      </c>
      <c r="M67" s="16">
        <f t="shared" si="21"/>
        <v>1.2</v>
      </c>
      <c r="N67" s="16">
        <f t="shared" si="16"/>
        <v>0</v>
      </c>
      <c r="O67" s="16">
        <v>0</v>
      </c>
      <c r="P67" s="16">
        <f t="shared" si="17"/>
        <v>3.2</v>
      </c>
      <c r="Q67" s="33">
        <v>6.3502016129032235</v>
      </c>
      <c r="R67" s="34">
        <f t="shared" si="18"/>
        <v>9.5502016129032228</v>
      </c>
      <c r="S67" s="35">
        <f t="shared" si="19"/>
        <v>1.09375</v>
      </c>
      <c r="T67" s="36">
        <f t="shared" si="20"/>
        <v>8.4564516129032228</v>
      </c>
    </row>
    <row r="68" spans="1:23" ht="18.75">
      <c r="A68" s="14">
        <v>1</v>
      </c>
      <c r="B68" s="13">
        <v>223</v>
      </c>
      <c r="C68" s="13">
        <v>784792167</v>
      </c>
      <c r="D68" s="222" t="s">
        <v>434</v>
      </c>
      <c r="E68" s="222"/>
      <c r="F68" s="16">
        <v>4</v>
      </c>
      <c r="G68" s="16">
        <v>1</v>
      </c>
      <c r="H68" s="374">
        <v>0</v>
      </c>
      <c r="I68" s="374">
        <v>0</v>
      </c>
      <c r="J68" s="374">
        <v>0</v>
      </c>
      <c r="K68" s="23" t="s">
        <v>335</v>
      </c>
      <c r="L68" s="18">
        <f t="shared" si="14"/>
        <v>6</v>
      </c>
      <c r="M68" s="16">
        <f t="shared" si="21"/>
        <v>1.2</v>
      </c>
      <c r="N68" s="16">
        <f t="shared" si="16"/>
        <v>0</v>
      </c>
      <c r="O68" s="16">
        <v>0</v>
      </c>
      <c r="P68" s="16">
        <f t="shared" si="17"/>
        <v>7.2</v>
      </c>
      <c r="Q68" s="33">
        <v>2.3312500000000007</v>
      </c>
      <c r="R68" s="34">
        <f t="shared" si="18"/>
        <v>9.53125</v>
      </c>
      <c r="S68" s="35">
        <f t="shared" si="19"/>
        <v>1.09375</v>
      </c>
      <c r="T68" s="36">
        <f t="shared" si="20"/>
        <v>8.4375</v>
      </c>
    </row>
    <row r="69" spans="1:23" ht="18.75">
      <c r="A69" s="14">
        <v>1</v>
      </c>
      <c r="B69" s="13">
        <v>238</v>
      </c>
      <c r="C69" s="13">
        <v>108179057</v>
      </c>
      <c r="D69" s="222" t="s">
        <v>463</v>
      </c>
      <c r="F69" s="16">
        <v>4</v>
      </c>
      <c r="G69" s="16">
        <v>1</v>
      </c>
      <c r="H69" s="374">
        <v>0</v>
      </c>
      <c r="I69" s="374">
        <v>0</v>
      </c>
      <c r="J69" s="374">
        <v>0</v>
      </c>
      <c r="K69" s="23" t="s">
        <v>335</v>
      </c>
      <c r="L69" s="18">
        <f t="shared" si="14"/>
        <v>6</v>
      </c>
      <c r="M69" s="16">
        <f t="shared" si="21"/>
        <v>1.2</v>
      </c>
      <c r="N69" s="16">
        <f t="shared" si="16"/>
        <v>0</v>
      </c>
      <c r="O69" s="16">
        <v>0</v>
      </c>
      <c r="P69" s="16">
        <f t="shared" si="17"/>
        <v>7.2</v>
      </c>
      <c r="Q69" s="33">
        <v>2.28125</v>
      </c>
      <c r="R69" s="34">
        <f t="shared" si="18"/>
        <v>9.4812499999999993</v>
      </c>
      <c r="S69" s="35">
        <f t="shared" si="19"/>
        <v>1.09375</v>
      </c>
      <c r="T69" s="36">
        <f t="shared" si="20"/>
        <v>8.3874999999999993</v>
      </c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4"/>
        <v>0</v>
      </c>
      <c r="M70" s="16">
        <f t="shared" si="21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5.5</v>
      </c>
      <c r="R70" s="34">
        <f t="shared" si="18"/>
        <v>5.5</v>
      </c>
      <c r="S70" s="35">
        <f t="shared" si="19"/>
        <v>0</v>
      </c>
      <c r="T70" s="36">
        <f t="shared" si="20"/>
        <v>5.5</v>
      </c>
    </row>
    <row r="71" spans="1:23" ht="18.75">
      <c r="A71" s="14">
        <v>1</v>
      </c>
      <c r="B71" s="13">
        <v>219</v>
      </c>
      <c r="C71" s="13">
        <v>1128309198</v>
      </c>
      <c r="D71" s="222" t="s">
        <v>426</v>
      </c>
      <c r="E71" s="334"/>
      <c r="F71" s="16">
        <v>0</v>
      </c>
      <c r="G71" s="16">
        <v>0</v>
      </c>
      <c r="H71" s="374">
        <v>0</v>
      </c>
      <c r="I71" s="374">
        <v>0</v>
      </c>
      <c r="J71" s="374">
        <v>0</v>
      </c>
      <c r="K71" s="57" t="s">
        <v>187</v>
      </c>
      <c r="L71" s="18">
        <f t="shared" si="14"/>
        <v>0</v>
      </c>
      <c r="M71" s="16">
        <f t="shared" si="21"/>
        <v>0</v>
      </c>
      <c r="N71" s="16">
        <f t="shared" si="16"/>
        <v>0</v>
      </c>
      <c r="O71" s="16">
        <v>0</v>
      </c>
      <c r="P71" s="16">
        <f t="shared" si="17"/>
        <v>0</v>
      </c>
      <c r="Q71" s="33">
        <v>9.4499999999999957</v>
      </c>
      <c r="R71" s="34">
        <f t="shared" si="18"/>
        <v>9.4499999999999957</v>
      </c>
      <c r="S71" s="35">
        <f t="shared" si="19"/>
        <v>0</v>
      </c>
      <c r="T71" s="36">
        <f t="shared" si="20"/>
        <v>9.4499999999999957</v>
      </c>
    </row>
    <row r="72" spans="1:23" ht="18.75">
      <c r="A72" s="14">
        <v>1</v>
      </c>
      <c r="B72" s="14">
        <v>231</v>
      </c>
      <c r="C72" s="13">
        <v>1725915293</v>
      </c>
      <c r="D72" s="222" t="s">
        <v>450</v>
      </c>
      <c r="F72" s="16">
        <v>3</v>
      </c>
      <c r="G72" s="16">
        <v>1</v>
      </c>
      <c r="H72" s="374">
        <v>0</v>
      </c>
      <c r="I72" s="374">
        <v>0</v>
      </c>
      <c r="J72" s="374">
        <v>0</v>
      </c>
      <c r="K72" s="23" t="s">
        <v>335</v>
      </c>
      <c r="L72" s="18">
        <f t="shared" si="14"/>
        <v>4</v>
      </c>
      <c r="M72" s="16">
        <f t="shared" si="21"/>
        <v>1.2</v>
      </c>
      <c r="N72" s="16">
        <f t="shared" si="16"/>
        <v>0</v>
      </c>
      <c r="O72" s="16">
        <v>0</v>
      </c>
      <c r="P72" s="16">
        <f t="shared" si="17"/>
        <v>5.2</v>
      </c>
      <c r="Q72" s="33">
        <v>2.9812500000000028</v>
      </c>
      <c r="R72" s="34">
        <f t="shared" si="18"/>
        <v>8.1812500000000021</v>
      </c>
      <c r="S72" s="35">
        <f t="shared" si="19"/>
        <v>1.09375</v>
      </c>
      <c r="T72" s="36">
        <f t="shared" si="20"/>
        <v>7.0875000000000021</v>
      </c>
    </row>
    <row r="73" spans="1:23" ht="18.75">
      <c r="A73" s="14">
        <v>1</v>
      </c>
      <c r="B73" s="13">
        <v>239</v>
      </c>
      <c r="C73" s="13">
        <v>416459640</v>
      </c>
      <c r="D73" s="222" t="s">
        <v>465</v>
      </c>
      <c r="F73" s="16">
        <v>0</v>
      </c>
      <c r="G73" s="16">
        <v>0</v>
      </c>
      <c r="H73" s="374">
        <v>0</v>
      </c>
      <c r="I73" s="374">
        <v>0</v>
      </c>
      <c r="J73" s="374">
        <v>0</v>
      </c>
      <c r="K73" s="57" t="s">
        <v>187</v>
      </c>
      <c r="L73" s="18">
        <f t="shared" si="14"/>
        <v>0</v>
      </c>
      <c r="M73" s="16">
        <f t="shared" si="21"/>
        <v>0</v>
      </c>
      <c r="N73" s="16">
        <f t="shared" si="16"/>
        <v>0</v>
      </c>
      <c r="O73" s="16">
        <v>0</v>
      </c>
      <c r="P73" s="16">
        <f t="shared" si="17"/>
        <v>0</v>
      </c>
      <c r="Q73" s="33">
        <v>7.1625000000000014</v>
      </c>
      <c r="R73" s="34">
        <f t="shared" si="18"/>
        <v>7.1625000000000014</v>
      </c>
      <c r="S73" s="35">
        <f t="shared" si="19"/>
        <v>0</v>
      </c>
      <c r="T73" s="36">
        <f t="shared" si="20"/>
        <v>7.1625000000000014</v>
      </c>
    </row>
    <row r="74" spans="1:23" ht="18.75">
      <c r="A74" s="14">
        <v>1</v>
      </c>
      <c r="B74" s="13">
        <v>226</v>
      </c>
      <c r="C74" s="13">
        <v>1238792963</v>
      </c>
      <c r="D74" s="222" t="s">
        <v>445</v>
      </c>
      <c r="E74" s="222"/>
      <c r="F74" s="16">
        <v>2</v>
      </c>
      <c r="G74" s="16">
        <v>1</v>
      </c>
      <c r="H74" s="374">
        <v>0</v>
      </c>
      <c r="I74" s="374">
        <v>0</v>
      </c>
      <c r="J74" s="374">
        <v>0</v>
      </c>
      <c r="K74" s="23" t="s">
        <v>335</v>
      </c>
      <c r="L74" s="18">
        <f t="shared" ref="L74:L108" si="22">F74+IF(F74&gt;2,(F74-2)*1,0)</f>
        <v>2</v>
      </c>
      <c r="M74" s="16">
        <f t="shared" si="21"/>
        <v>1.2</v>
      </c>
      <c r="N74" s="16">
        <f t="shared" ref="N74:N108" si="23">SUM(H74:J74)*$Y$18</f>
        <v>0</v>
      </c>
      <c r="O74" s="16">
        <v>0</v>
      </c>
      <c r="P74" s="16">
        <f t="shared" ref="P74:P105" si="24">SUM(M74+L74+O74+N74)</f>
        <v>3.2</v>
      </c>
      <c r="Q74" s="33">
        <v>3.1125000000000025</v>
      </c>
      <c r="R74" s="34">
        <f t="shared" ref="R74:R105" si="25">P74+Q74</f>
        <v>6.3125000000000027</v>
      </c>
      <c r="S74" s="35">
        <f t="shared" ref="S74:S108" si="26">VLOOKUP(K74,$X$3:$Y$10,2,FALSE)</f>
        <v>1.09375</v>
      </c>
      <c r="T74" s="36">
        <f t="shared" ref="T74:T105" si="27">R74-S74</f>
        <v>5.2187500000000027</v>
      </c>
    </row>
    <row r="75" spans="1:23" ht="18.75">
      <c r="A75" s="14">
        <v>1</v>
      </c>
      <c r="B75" s="14">
        <v>230</v>
      </c>
      <c r="C75" s="13">
        <v>1076026693</v>
      </c>
      <c r="D75" s="222" t="s">
        <v>449</v>
      </c>
      <c r="F75" s="16">
        <v>3</v>
      </c>
      <c r="G75" s="16">
        <v>1</v>
      </c>
      <c r="H75" s="374">
        <v>0</v>
      </c>
      <c r="I75" s="374">
        <v>0</v>
      </c>
      <c r="J75" s="374">
        <v>0</v>
      </c>
      <c r="K75" s="23" t="s">
        <v>335</v>
      </c>
      <c r="L75" s="18">
        <f t="shared" si="22"/>
        <v>4</v>
      </c>
      <c r="M75" s="16">
        <f t="shared" si="21"/>
        <v>1.2</v>
      </c>
      <c r="N75" s="16">
        <f t="shared" si="23"/>
        <v>0</v>
      </c>
      <c r="O75" s="16">
        <v>0</v>
      </c>
      <c r="P75" s="16">
        <f t="shared" si="24"/>
        <v>5.2</v>
      </c>
      <c r="Q75" s="33">
        <v>0.58125000000000071</v>
      </c>
      <c r="R75" s="34">
        <f t="shared" si="25"/>
        <v>5.7812500000000009</v>
      </c>
      <c r="S75" s="35">
        <f t="shared" si="26"/>
        <v>1.09375</v>
      </c>
      <c r="T75" s="36">
        <f t="shared" si="27"/>
        <v>4.6875000000000009</v>
      </c>
    </row>
    <row r="76" spans="1:23" ht="18.75">
      <c r="A76" s="14">
        <v>1</v>
      </c>
      <c r="B76" s="13">
        <v>222</v>
      </c>
      <c r="C76" s="13">
        <v>1945277617</v>
      </c>
      <c r="D76" s="222" t="s">
        <v>432</v>
      </c>
      <c r="E76" s="222"/>
      <c r="F76" s="16">
        <v>1</v>
      </c>
      <c r="G76" s="16">
        <v>1</v>
      </c>
      <c r="H76" s="374">
        <v>0</v>
      </c>
      <c r="I76" s="374">
        <v>0</v>
      </c>
      <c r="J76" s="374">
        <v>0</v>
      </c>
      <c r="K76" s="23" t="s">
        <v>335</v>
      </c>
      <c r="L76" s="18">
        <f t="shared" si="22"/>
        <v>1</v>
      </c>
      <c r="M76" s="16">
        <f t="shared" si="21"/>
        <v>1.2</v>
      </c>
      <c r="N76" s="16">
        <f t="shared" si="23"/>
        <v>0</v>
      </c>
      <c r="O76" s="16">
        <v>0</v>
      </c>
      <c r="P76" s="16">
        <f t="shared" si="24"/>
        <v>2.2000000000000002</v>
      </c>
      <c r="Q76" s="33">
        <v>3.2377276497695764</v>
      </c>
      <c r="R76" s="34">
        <f t="shared" si="25"/>
        <v>5.4377276497695766</v>
      </c>
      <c r="S76" s="35">
        <f t="shared" si="26"/>
        <v>1.09375</v>
      </c>
      <c r="T76" s="36">
        <f t="shared" si="27"/>
        <v>4.3439776497695766</v>
      </c>
    </row>
    <row r="77" spans="1:23" ht="18.75">
      <c r="A77" s="14">
        <v>1</v>
      </c>
      <c r="B77" s="13">
        <v>202</v>
      </c>
      <c r="C77" s="13">
        <v>471245585</v>
      </c>
      <c r="D77" s="222" t="s">
        <v>392</v>
      </c>
      <c r="E77" s="334"/>
      <c r="F77" s="16">
        <v>3</v>
      </c>
      <c r="G77" s="16">
        <v>1</v>
      </c>
      <c r="H77" s="374">
        <v>0</v>
      </c>
      <c r="I77" s="374">
        <v>0</v>
      </c>
      <c r="J77" s="374">
        <v>0</v>
      </c>
      <c r="K77" s="23" t="s">
        <v>335</v>
      </c>
      <c r="L77" s="18">
        <f t="shared" si="22"/>
        <v>4</v>
      </c>
      <c r="M77" s="16">
        <f t="shared" si="21"/>
        <v>1.2</v>
      </c>
      <c r="N77" s="16">
        <f t="shared" si="23"/>
        <v>0</v>
      </c>
      <c r="O77" s="16">
        <v>0</v>
      </c>
      <c r="P77" s="16">
        <f t="shared" si="24"/>
        <v>5.2</v>
      </c>
      <c r="Q77" s="33">
        <v>0.23124999999999929</v>
      </c>
      <c r="R77" s="34">
        <f t="shared" si="25"/>
        <v>5.4312499999999995</v>
      </c>
      <c r="S77" s="35">
        <f t="shared" si="26"/>
        <v>1.09375</v>
      </c>
      <c r="T77" s="36">
        <f t="shared" si="27"/>
        <v>4.3374999999999995</v>
      </c>
    </row>
    <row r="78" spans="1:23" ht="18.75">
      <c r="A78" s="14">
        <v>1</v>
      </c>
      <c r="B78" s="13">
        <v>195</v>
      </c>
      <c r="C78" s="13">
        <v>1634663314</v>
      </c>
      <c r="D78" s="222" t="s">
        <v>386</v>
      </c>
      <c r="E78" s="334"/>
      <c r="F78" s="16">
        <v>3</v>
      </c>
      <c r="G78" s="16">
        <v>1</v>
      </c>
      <c r="H78" s="374">
        <v>0</v>
      </c>
      <c r="I78" s="374">
        <v>0</v>
      </c>
      <c r="J78" s="374">
        <v>0</v>
      </c>
      <c r="K78" s="23" t="s">
        <v>335</v>
      </c>
      <c r="L78" s="18">
        <f t="shared" si="22"/>
        <v>4</v>
      </c>
      <c r="M78" s="16">
        <f t="shared" si="21"/>
        <v>1.2</v>
      </c>
      <c r="N78" s="16">
        <f t="shared" si="23"/>
        <v>0</v>
      </c>
      <c r="O78" s="16">
        <v>0</v>
      </c>
      <c r="P78" s="16">
        <f t="shared" si="24"/>
        <v>5.2</v>
      </c>
      <c r="Q78" s="33">
        <v>-0.20675000000000132</v>
      </c>
      <c r="R78" s="34">
        <f t="shared" si="25"/>
        <v>4.9932499999999989</v>
      </c>
      <c r="S78" s="35">
        <f t="shared" si="26"/>
        <v>1.09375</v>
      </c>
      <c r="T78" s="36">
        <f t="shared" si="27"/>
        <v>3.8994999999999989</v>
      </c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2"/>
        <v>0</v>
      </c>
      <c r="M79" s="16">
        <f t="shared" si="21"/>
        <v>0</v>
      </c>
      <c r="N79" s="16">
        <f t="shared" si="23"/>
        <v>0</v>
      </c>
      <c r="O79" s="16">
        <v>0</v>
      </c>
      <c r="P79" s="16">
        <f t="shared" si="24"/>
        <v>0</v>
      </c>
      <c r="Q79" s="33">
        <v>-3.1250000000000036</v>
      </c>
      <c r="R79" s="34">
        <f t="shared" si="25"/>
        <v>-3.1250000000000036</v>
      </c>
      <c r="S79" s="35">
        <f t="shared" si="26"/>
        <v>0</v>
      </c>
      <c r="T79" s="36">
        <f t="shared" si="27"/>
        <v>-3.1250000000000036</v>
      </c>
      <c r="U79" s="64"/>
      <c r="V79" s="64"/>
      <c r="W79" s="64"/>
    </row>
    <row r="80" spans="1:23" ht="18.75">
      <c r="A80" s="14">
        <v>1</v>
      </c>
      <c r="B80" s="13">
        <v>241</v>
      </c>
      <c r="C80" s="13">
        <v>1136259669</v>
      </c>
      <c r="D80" s="222" t="s">
        <v>467</v>
      </c>
      <c r="F80" s="16">
        <v>1</v>
      </c>
      <c r="G80" s="16">
        <v>1</v>
      </c>
      <c r="H80" s="374">
        <v>0</v>
      </c>
      <c r="I80" s="374">
        <v>0</v>
      </c>
      <c r="J80" s="374">
        <v>0</v>
      </c>
      <c r="K80" s="23" t="s">
        <v>335</v>
      </c>
      <c r="L80" s="18">
        <f t="shared" si="22"/>
        <v>1</v>
      </c>
      <c r="M80" s="16">
        <f t="shared" si="21"/>
        <v>1.2</v>
      </c>
      <c r="N80" s="16">
        <f t="shared" si="23"/>
        <v>0</v>
      </c>
      <c r="O80" s="16">
        <v>0</v>
      </c>
      <c r="P80" s="16">
        <f t="shared" si="24"/>
        <v>2.2000000000000002</v>
      </c>
      <c r="Q80" s="33">
        <v>2.4874999999999998</v>
      </c>
      <c r="R80" s="34">
        <f t="shared" si="25"/>
        <v>4.6875</v>
      </c>
      <c r="S80" s="35">
        <f t="shared" si="26"/>
        <v>1.09375</v>
      </c>
      <c r="T80" s="36">
        <f t="shared" si="27"/>
        <v>3.59375</v>
      </c>
    </row>
    <row r="81" spans="1:23" ht="20.25">
      <c r="A81" s="14">
        <v>1</v>
      </c>
      <c r="B81" s="13">
        <v>214</v>
      </c>
      <c r="C81" s="13">
        <v>2130976604</v>
      </c>
      <c r="D81" s="222" t="s">
        <v>410</v>
      </c>
      <c r="E81" s="2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22"/>
        <v>0</v>
      </c>
      <c r="M81" s="16">
        <f t="shared" si="21"/>
        <v>0</v>
      </c>
      <c r="N81" s="16">
        <f t="shared" si="23"/>
        <v>0</v>
      </c>
      <c r="O81" s="16">
        <v>0</v>
      </c>
      <c r="P81" s="16">
        <f t="shared" si="24"/>
        <v>0</v>
      </c>
      <c r="Q81" s="33">
        <v>4.381249999999989</v>
      </c>
      <c r="R81" s="34">
        <f t="shared" si="25"/>
        <v>4.381249999999989</v>
      </c>
      <c r="S81" s="35">
        <f t="shared" si="26"/>
        <v>0</v>
      </c>
      <c r="T81" s="36">
        <f t="shared" si="27"/>
        <v>4.381249999999989</v>
      </c>
    </row>
    <row r="82" spans="1:23" ht="18.75">
      <c r="A82" s="14">
        <v>1</v>
      </c>
      <c r="B82" s="13">
        <v>236</v>
      </c>
      <c r="C82" s="13">
        <v>1968448898</v>
      </c>
      <c r="D82" s="222" t="s">
        <v>458</v>
      </c>
      <c r="F82" s="16">
        <v>2</v>
      </c>
      <c r="G82" s="16">
        <v>1</v>
      </c>
      <c r="H82" s="374">
        <v>0</v>
      </c>
      <c r="I82" s="374">
        <v>0</v>
      </c>
      <c r="J82" s="374">
        <v>0</v>
      </c>
      <c r="K82" s="23" t="s">
        <v>335</v>
      </c>
      <c r="L82" s="18">
        <f t="shared" si="22"/>
        <v>2</v>
      </c>
      <c r="M82" s="16">
        <f t="shared" si="21"/>
        <v>1.2</v>
      </c>
      <c r="N82" s="16">
        <f t="shared" si="23"/>
        <v>0</v>
      </c>
      <c r="O82" s="16">
        <v>0</v>
      </c>
      <c r="P82" s="16">
        <f t="shared" si="24"/>
        <v>3.2</v>
      </c>
      <c r="Q82" s="33">
        <v>0.85624999999999929</v>
      </c>
      <c r="R82" s="34">
        <f t="shared" si="25"/>
        <v>4.0562499999999995</v>
      </c>
      <c r="S82" s="35">
        <f t="shared" si="26"/>
        <v>1.09375</v>
      </c>
      <c r="T82" s="36">
        <f t="shared" si="27"/>
        <v>2.9624999999999995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22"/>
        <v>0</v>
      </c>
      <c r="M83" s="16">
        <f t="shared" si="21"/>
        <v>0</v>
      </c>
      <c r="N83" s="16">
        <f t="shared" si="23"/>
        <v>0</v>
      </c>
      <c r="O83" s="16">
        <v>0</v>
      </c>
      <c r="P83" s="16">
        <f t="shared" si="24"/>
        <v>0</v>
      </c>
      <c r="Q83" s="33">
        <v>6.4499999999999993</v>
      </c>
      <c r="R83" s="34">
        <f t="shared" si="25"/>
        <v>6.4499999999999993</v>
      </c>
      <c r="S83" s="35">
        <f t="shared" si="26"/>
        <v>0</v>
      </c>
      <c r="T83" s="36">
        <f t="shared" si="27"/>
        <v>6.4499999999999993</v>
      </c>
    </row>
    <row r="84" spans="1:23" ht="18.75">
      <c r="A84" s="14">
        <v>1</v>
      </c>
      <c r="B84" s="13">
        <v>200</v>
      </c>
      <c r="C84" s="13">
        <v>967589156</v>
      </c>
      <c r="D84" s="222" t="s">
        <v>390</v>
      </c>
      <c r="E84" s="334"/>
      <c r="F84" s="16">
        <v>2</v>
      </c>
      <c r="G84" s="16">
        <v>1</v>
      </c>
      <c r="H84" s="374">
        <v>0</v>
      </c>
      <c r="I84" s="374">
        <v>1</v>
      </c>
      <c r="J84" s="374">
        <v>0</v>
      </c>
      <c r="K84" s="23" t="s">
        <v>335</v>
      </c>
      <c r="L84" s="18">
        <f t="shared" si="22"/>
        <v>2</v>
      </c>
      <c r="M84" s="16">
        <f t="shared" si="21"/>
        <v>1.2</v>
      </c>
      <c r="N84" s="16">
        <f t="shared" si="23"/>
        <v>0.4</v>
      </c>
      <c r="O84" s="16">
        <v>0</v>
      </c>
      <c r="P84" s="16">
        <f t="shared" si="24"/>
        <v>3.6</v>
      </c>
      <c r="Q84" s="33">
        <v>0.33125000000000249</v>
      </c>
      <c r="R84" s="34">
        <f t="shared" si="25"/>
        <v>3.9312500000000026</v>
      </c>
      <c r="S84" s="35">
        <f t="shared" si="26"/>
        <v>1.09375</v>
      </c>
      <c r="T84" s="36">
        <f t="shared" si="27"/>
        <v>2.8375000000000026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22"/>
        <v>0</v>
      </c>
      <c r="M85" s="16">
        <f t="shared" si="21"/>
        <v>0</v>
      </c>
      <c r="N85" s="16">
        <f t="shared" si="23"/>
        <v>0</v>
      </c>
      <c r="O85" s="16">
        <v>0</v>
      </c>
      <c r="P85" s="16">
        <f t="shared" si="24"/>
        <v>0</v>
      </c>
      <c r="Q85" s="33">
        <v>0</v>
      </c>
      <c r="R85" s="34">
        <f t="shared" si="25"/>
        <v>0</v>
      </c>
      <c r="S85" s="35">
        <f t="shared" si="26"/>
        <v>0</v>
      </c>
      <c r="T85" s="36">
        <f t="shared" si="27"/>
        <v>0</v>
      </c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2"/>
        <v>0</v>
      </c>
      <c r="M86" s="16">
        <f t="shared" si="21"/>
        <v>0</v>
      </c>
      <c r="N86" s="16">
        <f t="shared" si="23"/>
        <v>0</v>
      </c>
      <c r="O86" s="16">
        <v>0</v>
      </c>
      <c r="P86" s="16">
        <f t="shared" si="24"/>
        <v>0</v>
      </c>
      <c r="Q86" s="33">
        <v>3.1437499999999954</v>
      </c>
      <c r="R86" s="34">
        <f t="shared" si="25"/>
        <v>3.1437499999999954</v>
      </c>
      <c r="S86" s="35">
        <f t="shared" si="26"/>
        <v>0</v>
      </c>
      <c r="T86" s="36">
        <f t="shared" si="27"/>
        <v>3.1437499999999954</v>
      </c>
    </row>
    <row r="87" spans="1:23" ht="18.75">
      <c r="A87" s="14"/>
      <c r="B87" s="13">
        <v>205</v>
      </c>
      <c r="C87" s="13">
        <v>141303545</v>
      </c>
      <c r="D87" s="222" t="s">
        <v>395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2"/>
        <v>0</v>
      </c>
      <c r="M87" s="16">
        <f t="shared" si="21"/>
        <v>0</v>
      </c>
      <c r="N87" s="16">
        <f t="shared" si="23"/>
        <v>0</v>
      </c>
      <c r="O87" s="16">
        <v>0</v>
      </c>
      <c r="P87" s="16">
        <f t="shared" si="24"/>
        <v>0</v>
      </c>
      <c r="Q87" s="33">
        <v>2.9312499999999959</v>
      </c>
      <c r="R87" s="34">
        <f t="shared" si="25"/>
        <v>2.9312499999999959</v>
      </c>
      <c r="S87" s="35">
        <f t="shared" si="26"/>
        <v>0</v>
      </c>
      <c r="T87" s="36">
        <f t="shared" si="27"/>
        <v>2.9312499999999959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2"/>
        <v>0</v>
      </c>
      <c r="M88" s="16">
        <f t="shared" si="21"/>
        <v>0</v>
      </c>
      <c r="N88" s="16">
        <f t="shared" si="23"/>
        <v>0</v>
      </c>
      <c r="O88" s="16">
        <v>0</v>
      </c>
      <c r="P88" s="16">
        <f t="shared" si="24"/>
        <v>0</v>
      </c>
      <c r="Q88" s="33">
        <v>0.4</v>
      </c>
      <c r="R88" s="34">
        <f t="shared" si="25"/>
        <v>0.4</v>
      </c>
      <c r="S88" s="35">
        <f t="shared" si="26"/>
        <v>0</v>
      </c>
      <c r="T88" s="36">
        <f t="shared" si="27"/>
        <v>0.4</v>
      </c>
      <c r="U88" s="64"/>
      <c r="V88" s="64"/>
      <c r="W88" s="67"/>
    </row>
    <row r="89" spans="1:23" ht="20.25">
      <c r="A89" s="14">
        <v>1</v>
      </c>
      <c r="B89" s="13">
        <v>220</v>
      </c>
      <c r="C89" s="13">
        <v>353335311</v>
      </c>
      <c r="D89" s="222" t="s">
        <v>427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2"/>
        <v>0</v>
      </c>
      <c r="M89" s="16">
        <f t="shared" si="21"/>
        <v>0</v>
      </c>
      <c r="N89" s="16">
        <f t="shared" si="23"/>
        <v>0</v>
      </c>
      <c r="O89" s="16">
        <v>0</v>
      </c>
      <c r="P89" s="16">
        <f t="shared" si="24"/>
        <v>0</v>
      </c>
      <c r="Q89" s="33">
        <v>2.0310546874999984</v>
      </c>
      <c r="R89" s="34">
        <f t="shared" si="25"/>
        <v>2.0310546874999984</v>
      </c>
      <c r="S89" s="35">
        <f t="shared" si="26"/>
        <v>0</v>
      </c>
      <c r="T89" s="36">
        <f t="shared" si="27"/>
        <v>2.0310546874999984</v>
      </c>
    </row>
    <row r="90" spans="1:23" ht="18.75">
      <c r="A90" s="14">
        <v>1</v>
      </c>
      <c r="B90" s="13">
        <v>233</v>
      </c>
      <c r="C90" s="13">
        <v>1963965829</v>
      </c>
      <c r="D90" s="222" t="s">
        <v>452</v>
      </c>
      <c r="F90" s="16">
        <v>0</v>
      </c>
      <c r="G90" s="16">
        <v>0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2"/>
        <v>0</v>
      </c>
      <c r="M90" s="16">
        <f t="shared" si="21"/>
        <v>0</v>
      </c>
      <c r="N90" s="16">
        <f t="shared" si="23"/>
        <v>0</v>
      </c>
      <c r="O90" s="16">
        <v>0</v>
      </c>
      <c r="P90" s="16">
        <f t="shared" si="24"/>
        <v>0</v>
      </c>
      <c r="Q90" s="33">
        <v>2.0000000000000018</v>
      </c>
      <c r="R90" s="34">
        <f t="shared" si="25"/>
        <v>2.0000000000000018</v>
      </c>
      <c r="S90" s="35">
        <f t="shared" si="26"/>
        <v>0</v>
      </c>
      <c r="T90" s="36">
        <f t="shared" si="27"/>
        <v>2.0000000000000018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2"/>
        <v>0</v>
      </c>
      <c r="M91" s="16">
        <f t="shared" si="21"/>
        <v>0</v>
      </c>
      <c r="N91" s="16">
        <f t="shared" si="23"/>
        <v>0</v>
      </c>
      <c r="O91" s="16">
        <v>0</v>
      </c>
      <c r="P91" s="16">
        <f t="shared" si="24"/>
        <v>0</v>
      </c>
      <c r="Q91" s="33">
        <v>6.8</v>
      </c>
      <c r="R91" s="34">
        <f t="shared" si="25"/>
        <v>6.8</v>
      </c>
      <c r="S91" s="35">
        <f t="shared" si="26"/>
        <v>0</v>
      </c>
      <c r="T91" s="36">
        <f t="shared" si="27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2"/>
        <v>0</v>
      </c>
      <c r="M92" s="16">
        <f t="shared" ref="M92:M108" si="28">G92*$Y$14</f>
        <v>0</v>
      </c>
      <c r="N92" s="16">
        <f t="shared" si="23"/>
        <v>0</v>
      </c>
      <c r="O92" s="16">
        <v>0</v>
      </c>
      <c r="P92" s="16">
        <f t="shared" si="24"/>
        <v>0</v>
      </c>
      <c r="Q92" s="33">
        <v>-18.712500000000006</v>
      </c>
      <c r="R92" s="34">
        <f t="shared" si="25"/>
        <v>-18.712500000000006</v>
      </c>
      <c r="S92" s="35">
        <f t="shared" si="26"/>
        <v>0</v>
      </c>
      <c r="T92" s="36">
        <f t="shared" si="27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2"/>
        <v>0</v>
      </c>
      <c r="M93" s="16">
        <f t="shared" si="28"/>
        <v>0</v>
      </c>
      <c r="N93" s="16">
        <f t="shared" si="23"/>
        <v>0</v>
      </c>
      <c r="O93" s="16">
        <v>0</v>
      </c>
      <c r="P93" s="16">
        <f t="shared" si="24"/>
        <v>0</v>
      </c>
      <c r="Q93" s="33">
        <v>0</v>
      </c>
      <c r="R93" s="34">
        <f t="shared" si="25"/>
        <v>0</v>
      </c>
      <c r="S93" s="35">
        <f t="shared" si="26"/>
        <v>0</v>
      </c>
      <c r="T93" s="36">
        <f t="shared" si="27"/>
        <v>0</v>
      </c>
    </row>
    <row r="94" spans="1:23" ht="18.75">
      <c r="A94" s="14">
        <v>1</v>
      </c>
      <c r="B94" s="13">
        <v>207</v>
      </c>
      <c r="C94" s="13">
        <v>721273803</v>
      </c>
      <c r="D94" s="226" t="s">
        <v>399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22"/>
        <v>0</v>
      </c>
      <c r="M94" s="16">
        <f t="shared" si="28"/>
        <v>0</v>
      </c>
      <c r="N94" s="16">
        <f t="shared" si="23"/>
        <v>0</v>
      </c>
      <c r="O94" s="16">
        <v>0</v>
      </c>
      <c r="P94" s="16">
        <f t="shared" si="24"/>
        <v>0</v>
      </c>
      <c r="Q94" s="33">
        <v>1.425</v>
      </c>
      <c r="R94" s="34">
        <f t="shared" si="25"/>
        <v>1.425</v>
      </c>
      <c r="S94" s="35">
        <f t="shared" si="26"/>
        <v>0</v>
      </c>
      <c r="T94" s="36">
        <f t="shared" si="27"/>
        <v>1.425</v>
      </c>
    </row>
    <row r="95" spans="1:23" ht="20.25">
      <c r="A95" s="14">
        <v>1</v>
      </c>
      <c r="B95" s="13">
        <v>213</v>
      </c>
      <c r="C95" s="13">
        <v>311361673</v>
      </c>
      <c r="D95" s="222" t="s">
        <v>349</v>
      </c>
      <c r="E95" s="2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2"/>
        <v>0</v>
      </c>
      <c r="M95" s="16">
        <f t="shared" si="28"/>
        <v>0</v>
      </c>
      <c r="N95" s="16">
        <f t="shared" si="23"/>
        <v>0</v>
      </c>
      <c r="O95" s="16">
        <v>0</v>
      </c>
      <c r="P95" s="16">
        <f t="shared" si="24"/>
        <v>0</v>
      </c>
      <c r="Q95" s="33">
        <v>1.2687499999999945</v>
      </c>
      <c r="R95" s="34">
        <f t="shared" si="25"/>
        <v>1.2687499999999945</v>
      </c>
      <c r="S95" s="35">
        <f t="shared" si="26"/>
        <v>0</v>
      </c>
      <c r="T95" s="36">
        <f t="shared" si="27"/>
        <v>1.2687499999999945</v>
      </c>
    </row>
    <row r="96" spans="1:23" ht="18.75">
      <c r="A96" s="14">
        <v>1</v>
      </c>
      <c r="B96" s="13">
        <v>218</v>
      </c>
      <c r="C96" s="13">
        <v>1804880865</v>
      </c>
      <c r="D96" s="222" t="s">
        <v>425</v>
      </c>
      <c r="E96" s="334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22"/>
        <v>0</v>
      </c>
      <c r="M96" s="16">
        <f t="shared" si="28"/>
        <v>0</v>
      </c>
      <c r="N96" s="16">
        <f t="shared" si="23"/>
        <v>0</v>
      </c>
      <c r="O96" s="16">
        <v>0</v>
      </c>
      <c r="P96" s="16">
        <f t="shared" si="24"/>
        <v>0</v>
      </c>
      <c r="Q96" s="33">
        <v>0.11749999999999983</v>
      </c>
      <c r="R96" s="34">
        <f t="shared" si="25"/>
        <v>0.11749999999999983</v>
      </c>
      <c r="S96" s="35">
        <f t="shared" si="26"/>
        <v>0</v>
      </c>
      <c r="T96" s="36">
        <f t="shared" si="27"/>
        <v>0.11749999999999983</v>
      </c>
    </row>
    <row r="97" spans="1:23" ht="18.75">
      <c r="A97" s="14">
        <v>1</v>
      </c>
      <c r="B97" s="13">
        <v>217</v>
      </c>
      <c r="C97" s="13">
        <v>331155825</v>
      </c>
      <c r="D97" s="295" t="s">
        <v>420</v>
      </c>
      <c r="E97" s="2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2"/>
        <v>0</v>
      </c>
      <c r="M97" s="16">
        <f t="shared" si="28"/>
        <v>0</v>
      </c>
      <c r="N97" s="16">
        <f t="shared" si="23"/>
        <v>0</v>
      </c>
      <c r="O97" s="16">
        <v>0</v>
      </c>
      <c r="P97" s="16">
        <f t="shared" si="24"/>
        <v>0</v>
      </c>
      <c r="Q97" s="33">
        <v>-1.3124999999999984</v>
      </c>
      <c r="R97" s="34">
        <f t="shared" si="25"/>
        <v>-1.3124999999999984</v>
      </c>
      <c r="S97" s="35">
        <f t="shared" si="26"/>
        <v>0</v>
      </c>
      <c r="T97" s="36">
        <f t="shared" si="27"/>
        <v>-1.3124999999999984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2"/>
        <v>0</v>
      </c>
      <c r="M98" s="16">
        <f t="shared" si="28"/>
        <v>0</v>
      </c>
      <c r="N98" s="16">
        <f t="shared" si="23"/>
        <v>0</v>
      </c>
      <c r="O98" s="16">
        <v>0</v>
      </c>
      <c r="P98" s="16">
        <f t="shared" si="24"/>
        <v>0</v>
      </c>
      <c r="Q98" s="33">
        <v>0</v>
      </c>
      <c r="R98" s="34">
        <f t="shared" si="25"/>
        <v>0</v>
      </c>
      <c r="S98" s="35">
        <f t="shared" si="26"/>
        <v>0</v>
      </c>
      <c r="T98" s="36">
        <f t="shared" si="27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2"/>
        <v>0</v>
      </c>
      <c r="M99" s="16">
        <f t="shared" si="28"/>
        <v>0</v>
      </c>
      <c r="N99" s="16">
        <f t="shared" si="23"/>
        <v>0</v>
      </c>
      <c r="O99" s="16">
        <v>0</v>
      </c>
      <c r="P99" s="16">
        <f t="shared" si="24"/>
        <v>0</v>
      </c>
      <c r="Q99" s="33">
        <v>5.6846874999999955</v>
      </c>
      <c r="R99" s="34">
        <f t="shared" si="25"/>
        <v>5.6846874999999955</v>
      </c>
      <c r="S99" s="35">
        <f t="shared" si="26"/>
        <v>0</v>
      </c>
      <c r="T99" s="36">
        <f t="shared" si="27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2"/>
        <v>0</v>
      </c>
      <c r="M100" s="16">
        <f t="shared" si="28"/>
        <v>0</v>
      </c>
      <c r="N100" s="16">
        <f t="shared" si="23"/>
        <v>0</v>
      </c>
      <c r="O100" s="16">
        <v>0</v>
      </c>
      <c r="P100" s="16">
        <f t="shared" si="24"/>
        <v>0</v>
      </c>
      <c r="Q100" s="33">
        <v>-3.125</v>
      </c>
      <c r="R100" s="34">
        <f t="shared" si="25"/>
        <v>-3.125</v>
      </c>
      <c r="S100" s="35">
        <f t="shared" si="26"/>
        <v>0</v>
      </c>
      <c r="T100" s="36">
        <f t="shared" si="27"/>
        <v>-3.125</v>
      </c>
    </row>
    <row r="101" spans="1:23" ht="18.75">
      <c r="A101" s="14">
        <v>1</v>
      </c>
      <c r="B101" s="13">
        <v>237</v>
      </c>
      <c r="C101" s="13">
        <v>1331532576</v>
      </c>
      <c r="D101" s="222" t="s">
        <v>459</v>
      </c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2"/>
        <v>0</v>
      </c>
      <c r="M101" s="16">
        <f t="shared" si="28"/>
        <v>0</v>
      </c>
      <c r="N101" s="16">
        <f t="shared" si="23"/>
        <v>0</v>
      </c>
      <c r="O101" s="16">
        <v>0</v>
      </c>
      <c r="P101" s="16">
        <f t="shared" si="24"/>
        <v>0</v>
      </c>
      <c r="Q101" s="33">
        <v>-2.5499999999999998</v>
      </c>
      <c r="R101" s="34">
        <f t="shared" si="25"/>
        <v>-2.5499999999999998</v>
      </c>
      <c r="S101" s="35">
        <f t="shared" si="26"/>
        <v>0</v>
      </c>
      <c r="T101" s="36">
        <f t="shared" si="27"/>
        <v>-2.5499999999999998</v>
      </c>
    </row>
    <row r="102" spans="1:23" ht="18.75">
      <c r="A102" s="14">
        <v>1</v>
      </c>
      <c r="B102" s="13">
        <v>228</v>
      </c>
      <c r="C102" s="13">
        <v>1287481910</v>
      </c>
      <c r="D102" s="222" t="s">
        <v>447</v>
      </c>
      <c r="E102" s="222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2"/>
        <v>0</v>
      </c>
      <c r="M102" s="16">
        <f t="shared" si="28"/>
        <v>0</v>
      </c>
      <c r="N102" s="16">
        <f t="shared" si="23"/>
        <v>0</v>
      </c>
      <c r="O102" s="16">
        <v>0</v>
      </c>
      <c r="P102" s="16">
        <f t="shared" si="24"/>
        <v>0</v>
      </c>
      <c r="Q102" s="33">
        <v>-4.1499999999999995</v>
      </c>
      <c r="R102" s="34">
        <f t="shared" si="25"/>
        <v>-4.1499999999999995</v>
      </c>
      <c r="S102" s="35">
        <f t="shared" si="26"/>
        <v>0</v>
      </c>
      <c r="T102" s="36">
        <f t="shared" si="27"/>
        <v>-4.1499999999999995</v>
      </c>
    </row>
    <row r="103" spans="1:23" ht="18.75">
      <c r="A103" s="14">
        <v>1</v>
      </c>
      <c r="B103" s="13">
        <v>235</v>
      </c>
      <c r="C103" s="13">
        <v>988684940</v>
      </c>
      <c r="D103" s="222" t="s">
        <v>456</v>
      </c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2"/>
        <v>0</v>
      </c>
      <c r="M103" s="16">
        <f t="shared" si="28"/>
        <v>0</v>
      </c>
      <c r="N103" s="16">
        <f t="shared" si="23"/>
        <v>0</v>
      </c>
      <c r="O103" s="16">
        <v>0</v>
      </c>
      <c r="P103" s="16">
        <f t="shared" si="24"/>
        <v>0</v>
      </c>
      <c r="Q103" s="33">
        <v>-5.90625</v>
      </c>
      <c r="R103" s="34">
        <f t="shared" si="25"/>
        <v>-5.90625</v>
      </c>
      <c r="S103" s="35">
        <f t="shared" si="26"/>
        <v>0</v>
      </c>
      <c r="T103" s="36">
        <f t="shared" si="27"/>
        <v>-5.90625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2"/>
        <v>0</v>
      </c>
      <c r="M104" s="16">
        <f t="shared" si="28"/>
        <v>0</v>
      </c>
      <c r="N104" s="16">
        <f t="shared" si="23"/>
        <v>0</v>
      </c>
      <c r="O104" s="16">
        <v>0</v>
      </c>
      <c r="P104" s="16">
        <f t="shared" si="24"/>
        <v>0</v>
      </c>
      <c r="Q104" s="33">
        <v>5.7335820895522351</v>
      </c>
      <c r="R104" s="34">
        <f t="shared" si="25"/>
        <v>5.7335820895522351</v>
      </c>
      <c r="S104" s="35">
        <f t="shared" si="26"/>
        <v>0</v>
      </c>
      <c r="T104" s="36">
        <f t="shared" si="27"/>
        <v>5.7335820895522351</v>
      </c>
    </row>
    <row r="105" spans="1:23" ht="20.25">
      <c r="A105" s="14"/>
      <c r="B105" s="13">
        <v>186</v>
      </c>
      <c r="C105" s="13">
        <v>595953188</v>
      </c>
      <c r="D105" s="222" t="s">
        <v>462</v>
      </c>
      <c r="E105" s="222" t="s">
        <v>461</v>
      </c>
      <c r="F105" s="16">
        <v>0</v>
      </c>
      <c r="G105" s="16">
        <v>0</v>
      </c>
      <c r="H105" s="374">
        <v>0</v>
      </c>
      <c r="I105" s="374">
        <v>0</v>
      </c>
      <c r="J105" s="374">
        <v>0</v>
      </c>
      <c r="K105" s="57" t="s">
        <v>187</v>
      </c>
      <c r="L105" s="18">
        <f t="shared" si="22"/>
        <v>0</v>
      </c>
      <c r="M105" s="16">
        <f t="shared" si="28"/>
        <v>0</v>
      </c>
      <c r="N105" s="16">
        <f t="shared" si="23"/>
        <v>0</v>
      </c>
      <c r="O105" s="16">
        <v>0</v>
      </c>
      <c r="P105" s="16">
        <f t="shared" si="24"/>
        <v>0</v>
      </c>
      <c r="Q105" s="33">
        <v>-6.5624999999999991</v>
      </c>
      <c r="R105" s="34">
        <f t="shared" si="25"/>
        <v>-6.5624999999999991</v>
      </c>
      <c r="S105" s="35">
        <f t="shared" si="26"/>
        <v>0</v>
      </c>
      <c r="T105" s="36">
        <f t="shared" si="27"/>
        <v>-6.5624999999999991</v>
      </c>
    </row>
    <row r="106" spans="1:23" ht="18.75">
      <c r="A106" s="14">
        <v>1</v>
      </c>
      <c r="B106" s="13">
        <v>141</v>
      </c>
      <c r="C106" s="13">
        <v>1190305158</v>
      </c>
      <c r="D106" s="222" t="s">
        <v>261</v>
      </c>
      <c r="E106" s="224"/>
      <c r="F106" s="16">
        <v>1</v>
      </c>
      <c r="G106" s="16">
        <v>0</v>
      </c>
      <c r="H106" s="374">
        <v>0</v>
      </c>
      <c r="I106" s="374">
        <v>0</v>
      </c>
      <c r="J106" s="374">
        <v>0</v>
      </c>
      <c r="K106" s="23" t="s">
        <v>335</v>
      </c>
      <c r="L106" s="18">
        <f t="shared" si="22"/>
        <v>1</v>
      </c>
      <c r="M106" s="16">
        <f t="shared" si="28"/>
        <v>0</v>
      </c>
      <c r="N106" s="16">
        <f t="shared" si="23"/>
        <v>0</v>
      </c>
      <c r="O106" s="16">
        <v>0</v>
      </c>
      <c r="P106" s="16">
        <f t="shared" ref="P106:P108" si="29">SUM(M106+L106+O106+N106)</f>
        <v>1</v>
      </c>
      <c r="Q106" s="33">
        <v>-7.8312500000000043</v>
      </c>
      <c r="R106" s="34">
        <f t="shared" ref="R106:R108" si="30">P106+Q106</f>
        <v>-6.8312500000000043</v>
      </c>
      <c r="S106" s="35">
        <f t="shared" si="26"/>
        <v>1.09375</v>
      </c>
      <c r="T106" s="36">
        <f t="shared" ref="T106:T108" si="31">R106-S106</f>
        <v>-7.9250000000000043</v>
      </c>
      <c r="U106" s="64"/>
      <c r="V106" s="64"/>
      <c r="W106" s="67"/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2"/>
        <v>0</v>
      </c>
      <c r="M107" s="16">
        <f t="shared" si="28"/>
        <v>0</v>
      </c>
      <c r="N107" s="16">
        <f t="shared" si="23"/>
        <v>0</v>
      </c>
      <c r="O107" s="16">
        <v>0</v>
      </c>
      <c r="P107" s="16">
        <f t="shared" si="29"/>
        <v>0</v>
      </c>
      <c r="Q107" s="33">
        <v>0</v>
      </c>
      <c r="R107" s="34">
        <f t="shared" si="30"/>
        <v>0</v>
      </c>
      <c r="S107" s="35">
        <f t="shared" si="26"/>
        <v>0</v>
      </c>
      <c r="T107" s="36">
        <f t="shared" si="31"/>
        <v>0</v>
      </c>
    </row>
    <row r="108" spans="1:23" ht="18.75">
      <c r="A108" s="14">
        <v>1</v>
      </c>
      <c r="B108" s="13">
        <v>203</v>
      </c>
      <c r="C108" s="13">
        <v>382695365</v>
      </c>
      <c r="D108" s="222" t="s">
        <v>393</v>
      </c>
      <c r="E108" s="334"/>
      <c r="F108" s="16">
        <v>1</v>
      </c>
      <c r="G108" s="16">
        <v>0</v>
      </c>
      <c r="H108" s="374">
        <v>0</v>
      </c>
      <c r="I108" s="374">
        <v>0</v>
      </c>
      <c r="J108" s="374">
        <v>0</v>
      </c>
      <c r="K108" s="23" t="s">
        <v>335</v>
      </c>
      <c r="L108" s="18">
        <f t="shared" si="22"/>
        <v>1</v>
      </c>
      <c r="M108" s="16">
        <f t="shared" si="28"/>
        <v>0</v>
      </c>
      <c r="N108" s="16">
        <f t="shared" si="23"/>
        <v>0</v>
      </c>
      <c r="O108" s="16">
        <v>0</v>
      </c>
      <c r="P108" s="16">
        <f t="shared" si="29"/>
        <v>1</v>
      </c>
      <c r="Q108" s="33">
        <v>-16.0625</v>
      </c>
      <c r="R108" s="34">
        <f t="shared" si="30"/>
        <v>-15.0625</v>
      </c>
      <c r="S108" s="35">
        <f t="shared" si="26"/>
        <v>1.09375</v>
      </c>
      <c r="T108" s="36">
        <f t="shared" si="31"/>
        <v>-16.15625</v>
      </c>
    </row>
  </sheetData>
  <autoFilter ref="A4:W108" xr:uid="{28593B8F-03E7-4BE1-B554-FC0AADC431B2}">
    <sortState xmlns:xlrd2="http://schemas.microsoft.com/office/spreadsheetml/2017/richdata2" ref="A10:W108">
      <sortCondition descending="1" ref="R4:R108"/>
    </sortState>
  </autoFilter>
  <mergeCells count="5">
    <mergeCell ref="B1:T1"/>
    <mergeCell ref="B2:T2"/>
    <mergeCell ref="B3:E3"/>
    <mergeCell ref="H3:J3"/>
    <mergeCell ref="K3:T3"/>
  </mergeCells>
  <conditionalFormatting sqref="O5:O79 F5:J108">
    <cfRule type="cellIs" dxfId="19" priority="2" operator="lessThan">
      <formula>1</formula>
    </cfRule>
  </conditionalFormatting>
  <conditionalFormatting sqref="O80:O108">
    <cfRule type="cellIs" dxfId="18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DEAA-DB27-4FD8-B4CF-D6907377B1E8}">
  <sheetPr codeName="Sheet91"/>
  <dimension ref="A1:AC108"/>
  <sheetViews>
    <sheetView zoomScale="70" zoomScaleNormal="70" workbookViewId="0">
      <selection activeCell="X9" sqref="X9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活动中心2021年6月19日分包贡献明细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12"/>
      <c r="V1" s="512"/>
      <c r="W1" s="512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13"/>
      <c r="V2" s="513"/>
      <c r="W2" s="513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14" t="s">
        <v>114</v>
      </c>
      <c r="G3" s="515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11"/>
      <c r="V3" s="511"/>
      <c r="W3" s="511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09" t="s">
        <v>457</v>
      </c>
      <c r="B4" s="509" t="s">
        <v>11</v>
      </c>
      <c r="C4" s="510" t="s">
        <v>167</v>
      </c>
      <c r="D4" s="509" t="s">
        <v>12</v>
      </c>
      <c r="E4" s="509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10" t="s">
        <v>171</v>
      </c>
      <c r="R4" s="32" t="s">
        <v>23</v>
      </c>
      <c r="S4" s="510" t="s">
        <v>22</v>
      </c>
      <c r="T4" s="510" t="s">
        <v>172</v>
      </c>
      <c r="U4" s="510" t="s">
        <v>115</v>
      </c>
      <c r="V4" s="510" t="s">
        <v>116</v>
      </c>
      <c r="W4" s="510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0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ref="L10:L41" si="7">F10+IF(F10&gt;2,(F10-2)*1,0)</f>
        <v>0</v>
      </c>
      <c r="M10" s="16">
        <f t="shared" ref="M10:M33" si="8">G10*$Y$14</f>
        <v>0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0</v>
      </c>
      <c r="Q10" s="33">
        <v>21.024999999999981</v>
      </c>
      <c r="R10" s="34">
        <f t="shared" ref="R10:R41" si="11">P10+Q10</f>
        <v>21.024999999999981</v>
      </c>
      <c r="S10" s="35">
        <f t="shared" ref="S10:S41" si="12">VLOOKUP(K10,$X$3:$Y$10,2,FALSE)</f>
        <v>0</v>
      </c>
      <c r="T10" s="36">
        <f t="shared" ref="T10:T41" si="13">R10-S10</f>
        <v>21.024999999999981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110</v>
      </c>
      <c r="C11" s="13">
        <v>1968703358</v>
      </c>
      <c r="D11" s="222" t="s">
        <v>361</v>
      </c>
      <c r="E11" s="222" t="s">
        <v>239</v>
      </c>
      <c r="F11" s="16">
        <v>3</v>
      </c>
      <c r="G11" s="16">
        <v>1</v>
      </c>
      <c r="H11" s="374">
        <v>0</v>
      </c>
      <c r="I11" s="374">
        <v>0</v>
      </c>
      <c r="J11" s="374">
        <v>1</v>
      </c>
      <c r="K11" s="43" t="s">
        <v>166</v>
      </c>
      <c r="L11" s="18">
        <f t="shared" si="7"/>
        <v>4</v>
      </c>
      <c r="M11" s="16">
        <f t="shared" si="8"/>
        <v>1.2</v>
      </c>
      <c r="N11" s="16">
        <f t="shared" si="9"/>
        <v>0.4</v>
      </c>
      <c r="O11" s="16">
        <v>0</v>
      </c>
      <c r="P11" s="16">
        <f t="shared" si="10"/>
        <v>5.6000000000000005</v>
      </c>
      <c r="Q11" s="33">
        <v>13.456249999999997</v>
      </c>
      <c r="R11" s="34">
        <f t="shared" si="11"/>
        <v>19.056249999999999</v>
      </c>
      <c r="S11" s="35">
        <f t="shared" si="12"/>
        <v>11.875</v>
      </c>
      <c r="T11" s="36">
        <f t="shared" si="13"/>
        <v>7.1812499999999986</v>
      </c>
      <c r="U11" s="18"/>
      <c r="V11" s="18"/>
      <c r="W11" s="33"/>
      <c r="X11" s="50"/>
    </row>
    <row r="12" spans="1:29" s="1" customFormat="1" ht="18.75">
      <c r="A12" s="14">
        <v>1</v>
      </c>
      <c r="B12" s="14">
        <v>10</v>
      </c>
      <c r="C12" s="13">
        <v>2108977014</v>
      </c>
      <c r="D12" s="222" t="s">
        <v>353</v>
      </c>
      <c r="E12" s="222" t="s">
        <v>49</v>
      </c>
      <c r="F12" s="16">
        <v>3</v>
      </c>
      <c r="G12" s="16">
        <v>1</v>
      </c>
      <c r="H12" s="374">
        <v>0</v>
      </c>
      <c r="I12" s="374">
        <v>0</v>
      </c>
      <c r="J12" s="374">
        <v>1</v>
      </c>
      <c r="K12" s="43" t="s">
        <v>166</v>
      </c>
      <c r="L12" s="18">
        <f t="shared" si="7"/>
        <v>4</v>
      </c>
      <c r="M12" s="16">
        <f t="shared" si="8"/>
        <v>1.2</v>
      </c>
      <c r="N12" s="16">
        <f t="shared" si="9"/>
        <v>0.4</v>
      </c>
      <c r="O12" s="16">
        <v>0</v>
      </c>
      <c r="P12" s="16">
        <f t="shared" si="10"/>
        <v>5.6000000000000005</v>
      </c>
      <c r="Q12" s="33">
        <v>13.312499999999996</v>
      </c>
      <c r="R12" s="34">
        <f t="shared" si="11"/>
        <v>18.912499999999998</v>
      </c>
      <c r="S12" s="35">
        <f t="shared" si="12"/>
        <v>11.875</v>
      </c>
      <c r="T12" s="36">
        <f t="shared" si="13"/>
        <v>7.0374999999999979</v>
      </c>
      <c r="U12" s="18"/>
      <c r="V12" s="18"/>
      <c r="W12" s="18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209</v>
      </c>
      <c r="C13" s="13">
        <v>1525950050</v>
      </c>
      <c r="D13" s="222" t="s">
        <v>408</v>
      </c>
      <c r="E13" s="222" t="s">
        <v>402</v>
      </c>
      <c r="F13" s="16">
        <v>3</v>
      </c>
      <c r="G13" s="16">
        <v>1</v>
      </c>
      <c r="H13" s="374">
        <v>0</v>
      </c>
      <c r="I13" s="374">
        <v>0</v>
      </c>
      <c r="J13" s="374">
        <v>0</v>
      </c>
      <c r="K13" s="43" t="s">
        <v>166</v>
      </c>
      <c r="L13" s="18">
        <f t="shared" si="7"/>
        <v>4</v>
      </c>
      <c r="M13" s="16">
        <f t="shared" si="8"/>
        <v>1.2</v>
      </c>
      <c r="N13" s="16">
        <f t="shared" si="9"/>
        <v>0</v>
      </c>
      <c r="O13" s="16">
        <v>0</v>
      </c>
      <c r="P13" s="16">
        <f t="shared" si="10"/>
        <v>5.2</v>
      </c>
      <c r="Q13" s="33">
        <v>13.237499999999997</v>
      </c>
      <c r="R13" s="34">
        <f t="shared" si="11"/>
        <v>18.437499999999996</v>
      </c>
      <c r="S13" s="35">
        <f t="shared" si="12"/>
        <v>11.875</v>
      </c>
      <c r="T13" s="36">
        <f t="shared" si="13"/>
        <v>6.5624999999999964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174</v>
      </c>
      <c r="C14" s="13">
        <v>775720958</v>
      </c>
      <c r="D14" s="222" t="s">
        <v>397</v>
      </c>
      <c r="E14" s="222" t="s">
        <v>327</v>
      </c>
      <c r="F14" s="16">
        <v>3</v>
      </c>
      <c r="G14" s="16">
        <v>1</v>
      </c>
      <c r="H14" s="374">
        <v>0</v>
      </c>
      <c r="I14" s="374">
        <v>0</v>
      </c>
      <c r="J14" s="374">
        <v>0</v>
      </c>
      <c r="K14" s="43" t="s">
        <v>166</v>
      </c>
      <c r="L14" s="18">
        <f t="shared" si="7"/>
        <v>4</v>
      </c>
      <c r="M14" s="16">
        <f t="shared" si="8"/>
        <v>1.2</v>
      </c>
      <c r="N14" s="16">
        <f t="shared" si="9"/>
        <v>0</v>
      </c>
      <c r="O14" s="16">
        <v>0</v>
      </c>
      <c r="P14" s="16">
        <f t="shared" si="10"/>
        <v>5.2</v>
      </c>
      <c r="Q14" s="33">
        <v>13.112499999999994</v>
      </c>
      <c r="R14" s="34">
        <f t="shared" si="11"/>
        <v>18.312499999999993</v>
      </c>
      <c r="S14" s="35">
        <f t="shared" si="12"/>
        <v>11.875</v>
      </c>
      <c r="T14" s="36">
        <f t="shared" si="13"/>
        <v>6.4374999999999929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189</v>
      </c>
      <c r="C15" s="13">
        <v>522812489</v>
      </c>
      <c r="D15" s="222" t="s">
        <v>380</v>
      </c>
      <c r="E15" s="334"/>
      <c r="F15" s="16">
        <v>3</v>
      </c>
      <c r="G15" s="16">
        <v>1</v>
      </c>
      <c r="H15" s="374">
        <v>0</v>
      </c>
      <c r="I15" s="374">
        <v>0</v>
      </c>
      <c r="J15" s="374">
        <v>0</v>
      </c>
      <c r="K15" s="43" t="s">
        <v>166</v>
      </c>
      <c r="L15" s="18">
        <f t="shared" si="7"/>
        <v>4</v>
      </c>
      <c r="M15" s="16">
        <f t="shared" si="8"/>
        <v>1.2</v>
      </c>
      <c r="N15" s="16">
        <f t="shared" si="9"/>
        <v>0</v>
      </c>
      <c r="O15" s="16">
        <v>0</v>
      </c>
      <c r="P15" s="16">
        <f t="shared" si="10"/>
        <v>5.2</v>
      </c>
      <c r="Q15" s="33">
        <v>12.987500000000008</v>
      </c>
      <c r="R15" s="34">
        <f t="shared" si="11"/>
        <v>18.187500000000007</v>
      </c>
      <c r="S15" s="35">
        <f t="shared" si="12"/>
        <v>11.875</v>
      </c>
      <c r="T15" s="36">
        <f t="shared" si="13"/>
        <v>6.3125000000000071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172</v>
      </c>
      <c r="C16" s="13">
        <v>724061220</v>
      </c>
      <c r="D16" s="222" t="s">
        <v>371</v>
      </c>
      <c r="E16" s="222" t="s">
        <v>330</v>
      </c>
      <c r="F16" s="16">
        <v>3</v>
      </c>
      <c r="G16" s="16">
        <v>1</v>
      </c>
      <c r="H16" s="374">
        <v>0</v>
      </c>
      <c r="I16" s="374">
        <v>0</v>
      </c>
      <c r="J16" s="374">
        <v>0</v>
      </c>
      <c r="K16" s="43" t="s">
        <v>166</v>
      </c>
      <c r="L16" s="18">
        <f t="shared" si="7"/>
        <v>4</v>
      </c>
      <c r="M16" s="16">
        <f t="shared" si="8"/>
        <v>1.2</v>
      </c>
      <c r="N16" s="16">
        <f t="shared" si="9"/>
        <v>0</v>
      </c>
      <c r="O16" s="16">
        <v>0</v>
      </c>
      <c r="P16" s="16">
        <f t="shared" si="10"/>
        <v>5.2</v>
      </c>
      <c r="Q16" s="33">
        <v>12.331250000000001</v>
      </c>
      <c r="R16" s="34">
        <f t="shared" si="11"/>
        <v>17.53125</v>
      </c>
      <c r="S16" s="35">
        <f t="shared" si="12"/>
        <v>11.875</v>
      </c>
      <c r="T16" s="36">
        <f t="shared" si="13"/>
        <v>5.65625</v>
      </c>
      <c r="U16" s="4"/>
      <c r="V16" s="4"/>
      <c r="W16" s="4"/>
      <c r="X16" s="1" t="s">
        <v>213</v>
      </c>
      <c r="Y16" s="53">
        <v>6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155</v>
      </c>
      <c r="C17" s="13">
        <v>1532576874</v>
      </c>
      <c r="D17" s="222" t="s">
        <v>368</v>
      </c>
      <c r="E17" s="222" t="s">
        <v>283</v>
      </c>
      <c r="F17" s="16">
        <v>3</v>
      </c>
      <c r="G17" s="16">
        <v>1</v>
      </c>
      <c r="H17" s="374">
        <v>0</v>
      </c>
      <c r="I17" s="374">
        <v>0</v>
      </c>
      <c r="J17" s="374">
        <v>0</v>
      </c>
      <c r="K17" s="43" t="s">
        <v>166</v>
      </c>
      <c r="L17" s="18">
        <f t="shared" si="7"/>
        <v>4</v>
      </c>
      <c r="M17" s="16">
        <f t="shared" si="8"/>
        <v>1.2</v>
      </c>
      <c r="N17" s="16">
        <f t="shared" si="9"/>
        <v>0</v>
      </c>
      <c r="O17" s="16">
        <v>0</v>
      </c>
      <c r="P17" s="16">
        <f t="shared" si="10"/>
        <v>5.2</v>
      </c>
      <c r="Q17" s="33">
        <v>11.700000000000001</v>
      </c>
      <c r="R17" s="34">
        <f t="shared" si="11"/>
        <v>16.900000000000002</v>
      </c>
      <c r="S17" s="35">
        <f t="shared" si="12"/>
        <v>11.875</v>
      </c>
      <c r="T17" s="36">
        <f t="shared" si="13"/>
        <v>5.0250000000000021</v>
      </c>
      <c r="U17" s="4"/>
      <c r="V17" s="4"/>
      <c r="W17" s="4"/>
      <c r="X17" s="1" t="s">
        <v>214</v>
      </c>
      <c r="Y17" s="53">
        <v>19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183</v>
      </c>
      <c r="C18" s="13">
        <v>1250030371</v>
      </c>
      <c r="D18" s="222" t="s">
        <v>464</v>
      </c>
      <c r="E18" s="222" t="s">
        <v>411</v>
      </c>
      <c r="F18" s="16">
        <v>3</v>
      </c>
      <c r="G18" s="16">
        <v>1</v>
      </c>
      <c r="H18" s="374">
        <v>0</v>
      </c>
      <c r="I18" s="374">
        <v>0</v>
      </c>
      <c r="J18" s="374">
        <v>0</v>
      </c>
      <c r="K18" s="43" t="s">
        <v>166</v>
      </c>
      <c r="L18" s="18">
        <f t="shared" si="7"/>
        <v>4</v>
      </c>
      <c r="M18" s="16">
        <f t="shared" si="8"/>
        <v>1.2</v>
      </c>
      <c r="N18" s="16">
        <f t="shared" si="9"/>
        <v>0</v>
      </c>
      <c r="O18" s="16">
        <v>0</v>
      </c>
      <c r="P18" s="16">
        <f t="shared" si="10"/>
        <v>5.2</v>
      </c>
      <c r="Q18" s="33">
        <v>11.618750000000004</v>
      </c>
      <c r="R18" s="34">
        <f t="shared" si="11"/>
        <v>16.818750000000005</v>
      </c>
      <c r="S18" s="35">
        <f t="shared" si="12"/>
        <v>11.875</v>
      </c>
      <c r="T18" s="36">
        <f t="shared" si="13"/>
        <v>4.943750000000005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225</v>
      </c>
      <c r="C20" s="13">
        <v>1963965829</v>
      </c>
      <c r="D20" s="222" t="s">
        <v>444</v>
      </c>
      <c r="E20" s="222"/>
      <c r="F20" s="16">
        <v>3</v>
      </c>
      <c r="G20" s="16">
        <v>1</v>
      </c>
      <c r="H20" s="374">
        <v>0</v>
      </c>
      <c r="I20" s="374">
        <v>0</v>
      </c>
      <c r="J20" s="374">
        <v>0</v>
      </c>
      <c r="K20" s="45" t="s">
        <v>173</v>
      </c>
      <c r="L20" s="18">
        <f t="shared" si="7"/>
        <v>4</v>
      </c>
      <c r="M20" s="16">
        <f t="shared" si="8"/>
        <v>1.2</v>
      </c>
      <c r="N20" s="16">
        <f t="shared" si="9"/>
        <v>0</v>
      </c>
      <c r="O20" s="16">
        <v>0</v>
      </c>
      <c r="P20" s="16">
        <f t="shared" si="10"/>
        <v>5.2</v>
      </c>
      <c r="Q20" s="33">
        <v>10.529486940298504</v>
      </c>
      <c r="R20" s="34">
        <f t="shared" si="11"/>
        <v>15.729486940298504</v>
      </c>
      <c r="S20" s="35">
        <f t="shared" si="12"/>
        <v>9.6875</v>
      </c>
      <c r="T20" s="36">
        <f t="shared" si="13"/>
        <v>6.0419869402985036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193</v>
      </c>
      <c r="C22" s="13">
        <v>2125731287</v>
      </c>
      <c r="D22" s="222" t="s">
        <v>384</v>
      </c>
      <c r="E22" s="334"/>
      <c r="F22" s="16">
        <v>3</v>
      </c>
      <c r="G22" s="16">
        <v>1</v>
      </c>
      <c r="H22" s="374">
        <v>0</v>
      </c>
      <c r="I22" s="374">
        <v>0</v>
      </c>
      <c r="J22" s="374">
        <v>0</v>
      </c>
      <c r="K22" s="45" t="s">
        <v>173</v>
      </c>
      <c r="L22" s="18">
        <f t="shared" si="7"/>
        <v>4</v>
      </c>
      <c r="M22" s="16">
        <f t="shared" si="8"/>
        <v>1.2</v>
      </c>
      <c r="N22" s="16">
        <f t="shared" si="9"/>
        <v>0</v>
      </c>
      <c r="O22" s="16">
        <v>0</v>
      </c>
      <c r="P22" s="16">
        <f t="shared" si="10"/>
        <v>5.2</v>
      </c>
      <c r="Q22" s="33">
        <v>10.362500000000001</v>
      </c>
      <c r="R22" s="34">
        <f t="shared" si="11"/>
        <v>15.5625</v>
      </c>
      <c r="S22" s="35">
        <f t="shared" si="12"/>
        <v>9.6875</v>
      </c>
      <c r="T22" s="36">
        <f t="shared" si="13"/>
        <v>5.875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3">
        <v>208</v>
      </c>
      <c r="C28" s="13">
        <v>92129464</v>
      </c>
      <c r="D28" s="222" t="s">
        <v>401</v>
      </c>
      <c r="E28" s="334"/>
      <c r="F28" s="16">
        <v>2</v>
      </c>
      <c r="G28" s="16">
        <v>1</v>
      </c>
      <c r="H28" s="374">
        <v>0</v>
      </c>
      <c r="I28" s="374">
        <v>0</v>
      </c>
      <c r="J28" s="374">
        <v>0</v>
      </c>
      <c r="K28" s="45" t="s">
        <v>173</v>
      </c>
      <c r="L28" s="18">
        <f t="shared" si="7"/>
        <v>2</v>
      </c>
      <c r="M28" s="16">
        <f t="shared" si="8"/>
        <v>1.2</v>
      </c>
      <c r="N28" s="16">
        <f t="shared" si="9"/>
        <v>0</v>
      </c>
      <c r="O28" s="16">
        <v>0</v>
      </c>
      <c r="P28" s="16">
        <f t="shared" si="10"/>
        <v>3.2</v>
      </c>
      <c r="Q28" s="33">
        <v>12.087500000000002</v>
      </c>
      <c r="R28" s="34">
        <f t="shared" si="11"/>
        <v>15.287500000000001</v>
      </c>
      <c r="S28" s="35">
        <f t="shared" si="12"/>
        <v>9.6875</v>
      </c>
      <c r="T28" s="36">
        <f t="shared" si="13"/>
        <v>5.6000000000000014</v>
      </c>
      <c r="U28" s="4"/>
      <c r="V28" s="4"/>
      <c r="W28" s="4"/>
    </row>
    <row r="29" spans="1:29" s="2" customFormat="1" ht="18.75">
      <c r="A29" s="14">
        <v>1</v>
      </c>
      <c r="B29" s="13">
        <v>178</v>
      </c>
      <c r="C29" s="13">
        <v>1059185275</v>
      </c>
      <c r="D29" s="222" t="s">
        <v>372</v>
      </c>
      <c r="E29" s="334"/>
      <c r="F29" s="16">
        <v>3</v>
      </c>
      <c r="G29" s="16">
        <v>1</v>
      </c>
      <c r="H29" s="374">
        <v>0</v>
      </c>
      <c r="I29" s="374">
        <v>1</v>
      </c>
      <c r="J29" s="374">
        <v>1</v>
      </c>
      <c r="K29" s="45" t="s">
        <v>173</v>
      </c>
      <c r="L29" s="18">
        <f t="shared" si="7"/>
        <v>4</v>
      </c>
      <c r="M29" s="16">
        <f t="shared" si="8"/>
        <v>1.2</v>
      </c>
      <c r="N29" s="16">
        <f t="shared" si="9"/>
        <v>0.8</v>
      </c>
      <c r="O29" s="16">
        <v>0</v>
      </c>
      <c r="P29" s="16">
        <f t="shared" si="10"/>
        <v>6</v>
      </c>
      <c r="Q29" s="33">
        <v>9.1374999999999957</v>
      </c>
      <c r="R29" s="34">
        <f t="shared" si="11"/>
        <v>15.137499999999996</v>
      </c>
      <c r="S29" s="35">
        <f t="shared" si="12"/>
        <v>9.6875</v>
      </c>
      <c r="T29" s="36">
        <f t="shared" si="13"/>
        <v>5.4499999999999957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si="8"/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215</v>
      </c>
      <c r="C31" s="13">
        <v>289805855</v>
      </c>
      <c r="D31" s="222" t="s">
        <v>417</v>
      </c>
      <c r="F31" s="16">
        <v>3</v>
      </c>
      <c r="G31" s="16">
        <v>1</v>
      </c>
      <c r="H31" s="374">
        <v>0</v>
      </c>
      <c r="I31" s="374">
        <v>1</v>
      </c>
      <c r="J31" s="374">
        <v>1</v>
      </c>
      <c r="K31" s="45" t="s">
        <v>173</v>
      </c>
      <c r="L31" s="18">
        <f t="shared" si="7"/>
        <v>4</v>
      </c>
      <c r="M31" s="16">
        <f t="shared" si="8"/>
        <v>1.2</v>
      </c>
      <c r="N31" s="16">
        <f t="shared" si="9"/>
        <v>0.8</v>
      </c>
      <c r="O31" s="16">
        <v>0</v>
      </c>
      <c r="P31" s="16">
        <f t="shared" si="10"/>
        <v>6</v>
      </c>
      <c r="Q31" s="33">
        <v>9.1067499999999946</v>
      </c>
      <c r="R31" s="34">
        <f t="shared" si="11"/>
        <v>15.106749999999995</v>
      </c>
      <c r="S31" s="35">
        <f t="shared" si="12"/>
        <v>9.6875</v>
      </c>
      <c r="T31" s="36">
        <f t="shared" si="13"/>
        <v>5.4192499999999946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8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4">
        <v>46</v>
      </c>
      <c r="C33" s="13">
        <v>2109182835</v>
      </c>
      <c r="D33" s="222" t="s">
        <v>357</v>
      </c>
      <c r="E33" s="222" t="s">
        <v>92</v>
      </c>
      <c r="F33" s="16">
        <v>3</v>
      </c>
      <c r="G33" s="16">
        <v>1</v>
      </c>
      <c r="H33" s="374">
        <v>0</v>
      </c>
      <c r="I33" s="374">
        <v>1</v>
      </c>
      <c r="J33" s="374">
        <v>0</v>
      </c>
      <c r="K33" s="45" t="s">
        <v>173</v>
      </c>
      <c r="L33" s="18">
        <f t="shared" si="7"/>
        <v>4</v>
      </c>
      <c r="M33" s="16">
        <f t="shared" si="8"/>
        <v>1.2</v>
      </c>
      <c r="N33" s="16">
        <f t="shared" si="9"/>
        <v>0.4</v>
      </c>
      <c r="O33" s="16">
        <v>0</v>
      </c>
      <c r="P33" s="16">
        <f t="shared" si="10"/>
        <v>5.6000000000000005</v>
      </c>
      <c r="Q33" s="33">
        <v>9.4549999999999947</v>
      </c>
      <c r="R33" s="34">
        <f t="shared" si="11"/>
        <v>15.054999999999996</v>
      </c>
      <c r="S33" s="35">
        <f t="shared" si="12"/>
        <v>9.6875</v>
      </c>
      <c r="T33" s="36">
        <f t="shared" si="13"/>
        <v>5.3674999999999962</v>
      </c>
      <c r="U33" s="18"/>
      <c r="V33" s="18"/>
      <c r="W33" s="18"/>
      <c r="X33" s="1"/>
      <c r="Y33" s="1"/>
      <c r="Z33" s="1"/>
      <c r="AA33" s="1"/>
      <c r="AB33" s="1"/>
      <c r="AC33" s="1"/>
    </row>
    <row r="34" spans="1:29" s="2" customFormat="1" ht="20.25">
      <c r="A34" s="14">
        <v>1</v>
      </c>
      <c r="B34" s="14">
        <v>49</v>
      </c>
      <c r="C34" s="13">
        <v>311361673</v>
      </c>
      <c r="D34" s="223" t="s">
        <v>442</v>
      </c>
      <c r="E34" s="336" t="s">
        <v>95</v>
      </c>
      <c r="F34" s="16">
        <v>3</v>
      </c>
      <c r="G34" s="16">
        <v>1</v>
      </c>
      <c r="H34" s="374">
        <v>0</v>
      </c>
      <c r="I34" s="374">
        <v>1</v>
      </c>
      <c r="J34" s="374">
        <v>1</v>
      </c>
      <c r="K34" s="45" t="s">
        <v>173</v>
      </c>
      <c r="L34" s="18">
        <f t="shared" si="7"/>
        <v>4</v>
      </c>
      <c r="M34" s="16">
        <f>IF(G34&gt;0,1,0)*$Y$14</f>
        <v>1.2</v>
      </c>
      <c r="N34" s="16">
        <f t="shared" si="9"/>
        <v>0.8</v>
      </c>
      <c r="O34" s="16">
        <v>0</v>
      </c>
      <c r="P34" s="16">
        <f t="shared" si="10"/>
        <v>6</v>
      </c>
      <c r="Q34" s="33">
        <v>9.0500000000000007</v>
      </c>
      <c r="R34" s="34">
        <f t="shared" si="11"/>
        <v>15.05</v>
      </c>
      <c r="S34" s="35">
        <f t="shared" si="12"/>
        <v>9.6875</v>
      </c>
      <c r="T34" s="36">
        <f t="shared" si="13"/>
        <v>5.3625000000000007</v>
      </c>
      <c r="U34" s="18"/>
      <c r="V34" s="18"/>
      <c r="W34" s="18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198</v>
      </c>
      <c r="C35" s="13">
        <v>723448640</v>
      </c>
      <c r="D35" s="222" t="s">
        <v>389</v>
      </c>
      <c r="E35" s="334"/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45" t="s">
        <v>173</v>
      </c>
      <c r="L35" s="18">
        <f t="shared" si="7"/>
        <v>4</v>
      </c>
      <c r="M35" s="16">
        <f t="shared" ref="M35:M66" si="14">G35*$Y$14</f>
        <v>1.2</v>
      </c>
      <c r="N35" s="16">
        <f t="shared" si="9"/>
        <v>0</v>
      </c>
      <c r="O35" s="16">
        <v>0</v>
      </c>
      <c r="P35" s="16">
        <f t="shared" si="10"/>
        <v>5.2</v>
      </c>
      <c r="Q35" s="33">
        <v>9.8437499999999929</v>
      </c>
      <c r="R35" s="34">
        <f t="shared" si="11"/>
        <v>15.043749999999992</v>
      </c>
      <c r="S35" s="35">
        <f t="shared" si="12"/>
        <v>9.6875</v>
      </c>
      <c r="T35" s="36">
        <f t="shared" si="13"/>
        <v>5.3562499999999922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14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14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14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20.25">
      <c r="A39" s="14">
        <v>1</v>
      </c>
      <c r="B39" s="13">
        <v>221</v>
      </c>
      <c r="C39" s="13">
        <v>790956883</v>
      </c>
      <c r="D39" s="222" t="s">
        <v>431</v>
      </c>
      <c r="E39" s="222" t="s">
        <v>428</v>
      </c>
      <c r="F39" s="16">
        <v>3</v>
      </c>
      <c r="G39" s="16">
        <v>1</v>
      </c>
      <c r="H39" s="374">
        <v>0</v>
      </c>
      <c r="I39" s="374">
        <v>0</v>
      </c>
      <c r="J39" s="374">
        <v>0</v>
      </c>
      <c r="K39" s="23" t="s">
        <v>175</v>
      </c>
      <c r="L39" s="18">
        <f t="shared" si="7"/>
        <v>4</v>
      </c>
      <c r="M39" s="16">
        <f t="shared" si="14"/>
        <v>1.2</v>
      </c>
      <c r="N39" s="16">
        <f t="shared" si="9"/>
        <v>0</v>
      </c>
      <c r="O39" s="16">
        <v>0</v>
      </c>
      <c r="P39" s="16">
        <f t="shared" si="10"/>
        <v>5.2</v>
      </c>
      <c r="Q39" s="33">
        <v>9.7937500000000028</v>
      </c>
      <c r="R39" s="34">
        <f t="shared" si="11"/>
        <v>14.993750000000002</v>
      </c>
      <c r="S39" s="35">
        <f t="shared" si="12"/>
        <v>1.875</v>
      </c>
      <c r="T39" s="36">
        <f t="shared" si="13"/>
        <v>13.118750000000002</v>
      </c>
      <c r="U39" s="4"/>
      <c r="V39" s="4"/>
      <c r="W39" s="4"/>
    </row>
    <row r="40" spans="1:29" ht="18.75">
      <c r="A40" s="14">
        <v>1</v>
      </c>
      <c r="B40" s="13">
        <v>242</v>
      </c>
      <c r="C40" s="13">
        <v>1381736232</v>
      </c>
      <c r="D40" s="222" t="s">
        <v>468</v>
      </c>
      <c r="F40" s="16">
        <v>3</v>
      </c>
      <c r="G40" s="16">
        <v>1</v>
      </c>
      <c r="H40" s="374">
        <v>0</v>
      </c>
      <c r="I40" s="374">
        <v>0</v>
      </c>
      <c r="J40" s="374">
        <v>0</v>
      </c>
      <c r="K40" s="23" t="s">
        <v>175</v>
      </c>
      <c r="L40" s="18">
        <f t="shared" si="7"/>
        <v>4</v>
      </c>
      <c r="M40" s="16">
        <f t="shared" si="14"/>
        <v>1.2</v>
      </c>
      <c r="N40" s="16">
        <f t="shared" si="9"/>
        <v>0</v>
      </c>
      <c r="O40" s="16">
        <v>0</v>
      </c>
      <c r="P40" s="16">
        <f t="shared" si="10"/>
        <v>5.2</v>
      </c>
      <c r="Q40" s="33">
        <v>9.59375</v>
      </c>
      <c r="R40" s="34">
        <f t="shared" si="11"/>
        <v>14.793749999999999</v>
      </c>
      <c r="S40" s="35">
        <f t="shared" si="12"/>
        <v>1.875</v>
      </c>
      <c r="T40" s="36">
        <f t="shared" si="13"/>
        <v>12.918749999999999</v>
      </c>
      <c r="U40" s="4"/>
      <c r="V40" s="4"/>
      <c r="W40" s="4"/>
    </row>
    <row r="41" spans="1:29" ht="18.75">
      <c r="A41" s="14">
        <v>1</v>
      </c>
      <c r="B41" s="13">
        <v>224</v>
      </c>
      <c r="C41" s="13">
        <v>862562360</v>
      </c>
      <c r="D41" s="222" t="s">
        <v>473</v>
      </c>
      <c r="E41" s="222" t="s">
        <v>443</v>
      </c>
      <c r="F41" s="16">
        <v>3</v>
      </c>
      <c r="G41" s="16">
        <v>1</v>
      </c>
      <c r="H41" s="374">
        <v>0</v>
      </c>
      <c r="I41" s="374">
        <v>0</v>
      </c>
      <c r="J41" s="374">
        <v>0</v>
      </c>
      <c r="K41" s="23" t="s">
        <v>175</v>
      </c>
      <c r="L41" s="18">
        <f t="shared" si="7"/>
        <v>4</v>
      </c>
      <c r="M41" s="16">
        <f t="shared" si="14"/>
        <v>1.2</v>
      </c>
      <c r="N41" s="16">
        <f t="shared" si="9"/>
        <v>0</v>
      </c>
      <c r="O41" s="16">
        <v>0</v>
      </c>
      <c r="P41" s="16">
        <f t="shared" si="10"/>
        <v>5.2</v>
      </c>
      <c r="Q41" s="33">
        <v>9.3416044776119449</v>
      </c>
      <c r="R41" s="34">
        <f t="shared" si="11"/>
        <v>14.541604477611944</v>
      </c>
      <c r="S41" s="35">
        <f t="shared" si="12"/>
        <v>1.875</v>
      </c>
      <c r="T41" s="36">
        <f t="shared" si="13"/>
        <v>12.666604477611944</v>
      </c>
      <c r="U41" s="4"/>
      <c r="V41" s="4"/>
      <c r="W41" s="4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5">F42+IF(F42&gt;2,(F42-2)*1,0)</f>
        <v>0</v>
      </c>
      <c r="M42" s="16">
        <f t="shared" si="14"/>
        <v>0</v>
      </c>
      <c r="N42" s="16">
        <f t="shared" ref="N42:N73" si="16">SUM(H42:J42)*$Y$18</f>
        <v>0</v>
      </c>
      <c r="O42" s="16">
        <v>0</v>
      </c>
      <c r="P42" s="16">
        <f t="shared" ref="P42:P73" si="17">SUM(M42+L42+O42+N42)</f>
        <v>0</v>
      </c>
      <c r="Q42" s="33">
        <v>3.3374999999999995</v>
      </c>
      <c r="R42" s="34">
        <f t="shared" ref="R42:R73" si="18">P42+Q42</f>
        <v>3.3374999999999995</v>
      </c>
      <c r="S42" s="35">
        <f t="shared" ref="S42:S73" si="19">VLOOKUP(K42,$X$3:$Y$10,2,FALSE)</f>
        <v>0</v>
      </c>
      <c r="T42" s="36">
        <f t="shared" ref="T42:T73" si="20">R42-S42</f>
        <v>3.3374999999999995</v>
      </c>
      <c r="U42" s="18"/>
      <c r="V42" s="18"/>
      <c r="W42" s="47"/>
    </row>
    <row r="43" spans="1:29" ht="18.75">
      <c r="A43" s="14">
        <v>1</v>
      </c>
      <c r="B43" s="13">
        <v>128</v>
      </c>
      <c r="C43" s="13">
        <v>1214614935</v>
      </c>
      <c r="D43" s="222" t="s">
        <v>365</v>
      </c>
      <c r="E43" s="336" t="s">
        <v>257</v>
      </c>
      <c r="F43" s="16">
        <v>3</v>
      </c>
      <c r="G43" s="16">
        <v>1</v>
      </c>
      <c r="H43" s="374">
        <v>0</v>
      </c>
      <c r="I43" s="374">
        <v>1</v>
      </c>
      <c r="J43" s="374">
        <v>1</v>
      </c>
      <c r="K43" s="23" t="s">
        <v>175</v>
      </c>
      <c r="L43" s="18">
        <f t="shared" si="15"/>
        <v>4</v>
      </c>
      <c r="M43" s="16">
        <f t="shared" si="14"/>
        <v>1.2</v>
      </c>
      <c r="N43" s="16">
        <f t="shared" si="16"/>
        <v>0.8</v>
      </c>
      <c r="O43" s="16">
        <v>0</v>
      </c>
      <c r="P43" s="16">
        <f t="shared" si="17"/>
        <v>6</v>
      </c>
      <c r="Q43" s="33">
        <v>8.5182499999999948</v>
      </c>
      <c r="R43" s="34">
        <f t="shared" si="18"/>
        <v>14.518249999999995</v>
      </c>
      <c r="S43" s="35">
        <f t="shared" si="19"/>
        <v>1.875</v>
      </c>
      <c r="T43" s="36">
        <f t="shared" si="20"/>
        <v>12.643249999999995</v>
      </c>
      <c r="U43" s="18"/>
      <c r="V43" s="18"/>
      <c r="W43" s="47"/>
    </row>
    <row r="44" spans="1:29" ht="18.75">
      <c r="A44" s="14">
        <v>1</v>
      </c>
      <c r="B44" s="13">
        <v>196</v>
      </c>
      <c r="C44" s="13">
        <v>1065641844</v>
      </c>
      <c r="D44" s="222" t="s">
        <v>387</v>
      </c>
      <c r="E44" s="334"/>
      <c r="F44" s="16">
        <v>1</v>
      </c>
      <c r="G44" s="16">
        <v>1</v>
      </c>
      <c r="H44" s="374">
        <v>0</v>
      </c>
      <c r="I44" s="374">
        <v>0</v>
      </c>
      <c r="J44" s="374">
        <v>0</v>
      </c>
      <c r="K44" s="23" t="s">
        <v>175</v>
      </c>
      <c r="L44" s="18">
        <f t="shared" si="15"/>
        <v>1</v>
      </c>
      <c r="M44" s="16">
        <f t="shared" si="14"/>
        <v>1.2</v>
      </c>
      <c r="N44" s="16">
        <f t="shared" si="16"/>
        <v>0</v>
      </c>
      <c r="O44" s="16">
        <v>0</v>
      </c>
      <c r="P44" s="16">
        <f t="shared" si="17"/>
        <v>2.2000000000000002</v>
      </c>
      <c r="Q44" s="33">
        <v>12.275000000000002</v>
      </c>
      <c r="R44" s="34">
        <f t="shared" si="18"/>
        <v>14.475000000000001</v>
      </c>
      <c r="S44" s="35">
        <f t="shared" si="19"/>
        <v>1.875</v>
      </c>
      <c r="T44" s="36">
        <f t="shared" si="20"/>
        <v>12.600000000000001</v>
      </c>
      <c r="U44" s="4"/>
      <c r="V44" s="4"/>
      <c r="W44" s="4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5"/>
        <v>0</v>
      </c>
      <c r="M45" s="16">
        <f t="shared" si="14"/>
        <v>0</v>
      </c>
      <c r="N45" s="16">
        <f t="shared" si="16"/>
        <v>0</v>
      </c>
      <c r="O45" s="16">
        <v>0</v>
      </c>
      <c r="P45" s="16">
        <f t="shared" si="17"/>
        <v>0</v>
      </c>
      <c r="Q45" s="33">
        <v>0.125</v>
      </c>
      <c r="R45" s="34">
        <f t="shared" si="18"/>
        <v>0.125</v>
      </c>
      <c r="S45" s="35">
        <f t="shared" si="19"/>
        <v>0</v>
      </c>
      <c r="T45" s="36">
        <f t="shared" si="20"/>
        <v>0.125</v>
      </c>
      <c r="U45" s="18"/>
      <c r="V45" s="18"/>
      <c r="W45" s="18"/>
    </row>
    <row r="46" spans="1:29" ht="18.75">
      <c r="A46" s="14">
        <v>1</v>
      </c>
      <c r="B46" s="13">
        <v>118</v>
      </c>
      <c r="C46" s="13">
        <v>2018112397</v>
      </c>
      <c r="D46" s="222" t="s">
        <v>342</v>
      </c>
      <c r="E46" s="222" t="s">
        <v>290</v>
      </c>
      <c r="F46" s="16">
        <v>3</v>
      </c>
      <c r="G46" s="16">
        <v>1</v>
      </c>
      <c r="H46" s="374">
        <v>0</v>
      </c>
      <c r="I46" s="374">
        <v>0</v>
      </c>
      <c r="J46" s="374">
        <v>0</v>
      </c>
      <c r="K46" s="23" t="s">
        <v>175</v>
      </c>
      <c r="L46" s="18">
        <f t="shared" si="15"/>
        <v>4</v>
      </c>
      <c r="M46" s="16">
        <f t="shared" si="14"/>
        <v>1.2</v>
      </c>
      <c r="N46" s="16">
        <f t="shared" si="16"/>
        <v>0</v>
      </c>
      <c r="O46" s="16">
        <v>0</v>
      </c>
      <c r="P46" s="16">
        <f t="shared" si="17"/>
        <v>5.2</v>
      </c>
      <c r="Q46" s="33">
        <v>9.1812499999999986</v>
      </c>
      <c r="R46" s="34">
        <f t="shared" si="18"/>
        <v>14.381249999999998</v>
      </c>
      <c r="S46" s="35">
        <f t="shared" si="19"/>
        <v>1.875</v>
      </c>
      <c r="T46" s="36">
        <f t="shared" si="20"/>
        <v>12.506249999999998</v>
      </c>
      <c r="U46" s="18"/>
      <c r="V46" s="18"/>
      <c r="W46" s="48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5"/>
        <v>0</v>
      </c>
      <c r="M47" s="16">
        <f t="shared" si="14"/>
        <v>0</v>
      </c>
      <c r="N47" s="16">
        <f t="shared" si="16"/>
        <v>0</v>
      </c>
      <c r="O47" s="16">
        <v>0</v>
      </c>
      <c r="P47" s="16">
        <f t="shared" si="17"/>
        <v>0</v>
      </c>
      <c r="Q47" s="33">
        <v>3.45</v>
      </c>
      <c r="R47" s="34">
        <f t="shared" si="18"/>
        <v>3.45</v>
      </c>
      <c r="S47" s="35">
        <f t="shared" si="19"/>
        <v>0</v>
      </c>
      <c r="T47" s="36">
        <f t="shared" si="20"/>
        <v>3.45</v>
      </c>
      <c r="U47" s="18"/>
      <c r="V47" s="18"/>
      <c r="W47" s="4"/>
    </row>
    <row r="48" spans="1:29" ht="18.75">
      <c r="A48" s="14">
        <v>1</v>
      </c>
      <c r="B48" s="13">
        <v>156</v>
      </c>
      <c r="C48" s="13">
        <v>1744610165</v>
      </c>
      <c r="D48" s="222" t="s">
        <v>369</v>
      </c>
      <c r="E48" s="222"/>
      <c r="F48" s="16">
        <v>3</v>
      </c>
      <c r="G48" s="16">
        <v>0</v>
      </c>
      <c r="H48" s="374">
        <v>0</v>
      </c>
      <c r="I48" s="374">
        <v>0</v>
      </c>
      <c r="J48" s="374">
        <v>0</v>
      </c>
      <c r="K48" s="23" t="s">
        <v>175</v>
      </c>
      <c r="L48" s="18">
        <f t="shared" si="15"/>
        <v>4</v>
      </c>
      <c r="M48" s="16">
        <f t="shared" si="14"/>
        <v>0</v>
      </c>
      <c r="N48" s="16">
        <f t="shared" si="16"/>
        <v>0</v>
      </c>
      <c r="O48" s="16">
        <v>0</v>
      </c>
      <c r="P48" s="16">
        <f t="shared" si="17"/>
        <v>4</v>
      </c>
      <c r="Q48" s="33">
        <v>10.111266129032249</v>
      </c>
      <c r="R48" s="34">
        <f t="shared" si="18"/>
        <v>14.111266129032249</v>
      </c>
      <c r="S48" s="35">
        <f t="shared" si="19"/>
        <v>1.875</v>
      </c>
      <c r="T48" s="36">
        <f t="shared" si="20"/>
        <v>12.236266129032249</v>
      </c>
    </row>
    <row r="49" spans="1:23" ht="18.75">
      <c r="A49" s="14">
        <v>1</v>
      </c>
      <c r="B49" s="13">
        <v>182</v>
      </c>
      <c r="C49" s="13">
        <v>828260319</v>
      </c>
      <c r="D49" s="222" t="s">
        <v>471</v>
      </c>
      <c r="E49" s="222" t="s">
        <v>422</v>
      </c>
      <c r="F49" s="16">
        <v>3</v>
      </c>
      <c r="G49" s="16">
        <v>1</v>
      </c>
      <c r="H49" s="374">
        <v>0</v>
      </c>
      <c r="I49" s="374">
        <v>0</v>
      </c>
      <c r="J49" s="374">
        <v>1</v>
      </c>
      <c r="K49" s="23" t="s">
        <v>175</v>
      </c>
      <c r="L49" s="18">
        <f t="shared" si="15"/>
        <v>4</v>
      </c>
      <c r="M49" s="16">
        <f t="shared" si="14"/>
        <v>1.2</v>
      </c>
      <c r="N49" s="16">
        <f t="shared" si="16"/>
        <v>0.4</v>
      </c>
      <c r="O49" s="16">
        <v>0</v>
      </c>
      <c r="P49" s="16">
        <f t="shared" si="17"/>
        <v>5.6000000000000005</v>
      </c>
      <c r="Q49" s="33">
        <v>8.4567500000000031</v>
      </c>
      <c r="R49" s="34">
        <f t="shared" si="18"/>
        <v>14.056750000000005</v>
      </c>
      <c r="S49" s="35">
        <f t="shared" si="19"/>
        <v>1.875</v>
      </c>
      <c r="T49" s="36">
        <f t="shared" si="20"/>
        <v>12.181750000000005</v>
      </c>
    </row>
    <row r="50" spans="1:23" ht="18.75">
      <c r="A50" s="14">
        <v>1</v>
      </c>
      <c r="B50" s="13">
        <v>184</v>
      </c>
      <c r="C50" s="13">
        <v>1814130074</v>
      </c>
      <c r="D50" s="222" t="s">
        <v>375</v>
      </c>
      <c r="E50" s="334"/>
      <c r="F50" s="16">
        <v>3</v>
      </c>
      <c r="G50" s="16">
        <v>1</v>
      </c>
      <c r="H50" s="374">
        <v>0</v>
      </c>
      <c r="I50" s="374">
        <v>1</v>
      </c>
      <c r="J50" s="374">
        <v>0</v>
      </c>
      <c r="K50" s="23" t="s">
        <v>175</v>
      </c>
      <c r="L50" s="18">
        <f t="shared" si="15"/>
        <v>4</v>
      </c>
      <c r="M50" s="16">
        <f t="shared" si="14"/>
        <v>1.2</v>
      </c>
      <c r="N50" s="16">
        <f t="shared" si="16"/>
        <v>0.4</v>
      </c>
      <c r="O50" s="16">
        <v>0</v>
      </c>
      <c r="P50" s="16">
        <f t="shared" si="17"/>
        <v>5.6000000000000005</v>
      </c>
      <c r="Q50" s="33">
        <v>8.3625000000000043</v>
      </c>
      <c r="R50" s="34">
        <f t="shared" si="18"/>
        <v>13.962500000000006</v>
      </c>
      <c r="S50" s="35">
        <f t="shared" si="19"/>
        <v>1.875</v>
      </c>
      <c r="T50" s="36">
        <f t="shared" si="20"/>
        <v>12.087500000000006</v>
      </c>
    </row>
    <row r="51" spans="1:23" ht="18.75">
      <c r="A51" s="14">
        <v>1</v>
      </c>
      <c r="B51" s="13">
        <v>212</v>
      </c>
      <c r="C51" s="13">
        <v>2133045883</v>
      </c>
      <c r="D51" s="222" t="s">
        <v>405</v>
      </c>
      <c r="E51" s="334"/>
      <c r="F51" s="16">
        <v>3</v>
      </c>
      <c r="G51" s="16">
        <v>1</v>
      </c>
      <c r="H51" s="374">
        <v>0</v>
      </c>
      <c r="I51" s="374">
        <v>0</v>
      </c>
      <c r="J51" s="374">
        <v>0</v>
      </c>
      <c r="K51" s="23" t="s">
        <v>175</v>
      </c>
      <c r="L51" s="18">
        <f t="shared" si="15"/>
        <v>4</v>
      </c>
      <c r="M51" s="16">
        <f t="shared" si="14"/>
        <v>1.2</v>
      </c>
      <c r="N51" s="16">
        <f t="shared" si="16"/>
        <v>0</v>
      </c>
      <c r="O51" s="16">
        <v>0</v>
      </c>
      <c r="P51" s="16">
        <f t="shared" si="17"/>
        <v>5.2</v>
      </c>
      <c r="Q51" s="33">
        <v>8.6999999999999957</v>
      </c>
      <c r="R51" s="34">
        <f t="shared" si="18"/>
        <v>13.899999999999995</v>
      </c>
      <c r="S51" s="35">
        <f t="shared" si="19"/>
        <v>1.875</v>
      </c>
      <c r="T51" s="36">
        <f t="shared" si="20"/>
        <v>12.024999999999995</v>
      </c>
    </row>
    <row r="52" spans="1:23" ht="18.75">
      <c r="A52" s="14">
        <v>1</v>
      </c>
      <c r="B52" s="13">
        <v>240</v>
      </c>
      <c r="C52" s="13">
        <v>289805855</v>
      </c>
      <c r="D52" s="222" t="s">
        <v>466</v>
      </c>
      <c r="F52" s="16">
        <v>3</v>
      </c>
      <c r="G52" s="16">
        <v>1</v>
      </c>
      <c r="H52" s="374">
        <v>0</v>
      </c>
      <c r="I52" s="374">
        <v>0</v>
      </c>
      <c r="J52" s="374">
        <v>0</v>
      </c>
      <c r="K52" s="23" t="s">
        <v>175</v>
      </c>
      <c r="L52" s="18">
        <f t="shared" si="15"/>
        <v>4</v>
      </c>
      <c r="M52" s="16">
        <f t="shared" si="14"/>
        <v>1.2</v>
      </c>
      <c r="N52" s="16">
        <f t="shared" si="16"/>
        <v>0</v>
      </c>
      <c r="O52" s="16">
        <v>0</v>
      </c>
      <c r="P52" s="16">
        <f t="shared" si="17"/>
        <v>5.2</v>
      </c>
      <c r="Q52" s="33">
        <v>8.5625</v>
      </c>
      <c r="R52" s="34">
        <f t="shared" si="18"/>
        <v>13.762499999999999</v>
      </c>
      <c r="S52" s="35">
        <f t="shared" si="19"/>
        <v>1.875</v>
      </c>
      <c r="T52" s="36">
        <f t="shared" si="20"/>
        <v>11.887499999999999</v>
      </c>
    </row>
    <row r="53" spans="1:23" ht="18.75">
      <c r="A53" s="14">
        <v>1</v>
      </c>
      <c r="B53" s="13">
        <v>223</v>
      </c>
      <c r="C53" s="13">
        <v>784792167</v>
      </c>
      <c r="D53" s="222" t="s">
        <v>434</v>
      </c>
      <c r="E53" s="222"/>
      <c r="F53" s="16">
        <v>3</v>
      </c>
      <c r="G53" s="16">
        <v>1</v>
      </c>
      <c r="H53" s="374">
        <v>0</v>
      </c>
      <c r="I53" s="374">
        <v>0</v>
      </c>
      <c r="J53" s="374">
        <v>0</v>
      </c>
      <c r="K53" s="23" t="s">
        <v>175</v>
      </c>
      <c r="L53" s="18">
        <f t="shared" si="15"/>
        <v>4</v>
      </c>
      <c r="M53" s="16">
        <f t="shared" si="14"/>
        <v>1.2</v>
      </c>
      <c r="N53" s="16">
        <f t="shared" si="16"/>
        <v>0</v>
      </c>
      <c r="O53" s="16">
        <v>0</v>
      </c>
      <c r="P53" s="16">
        <f t="shared" si="17"/>
        <v>5.2</v>
      </c>
      <c r="Q53" s="33">
        <v>8.4375</v>
      </c>
      <c r="R53" s="34">
        <f t="shared" si="18"/>
        <v>13.637499999999999</v>
      </c>
      <c r="S53" s="35">
        <f t="shared" si="19"/>
        <v>1.875</v>
      </c>
      <c r="T53" s="36">
        <f t="shared" si="20"/>
        <v>11.762499999999999</v>
      </c>
    </row>
    <row r="54" spans="1:23" ht="18.75">
      <c r="A54" s="14">
        <v>1</v>
      </c>
      <c r="B54" s="13">
        <v>238</v>
      </c>
      <c r="C54" s="13">
        <v>108179057</v>
      </c>
      <c r="D54" s="222" t="s">
        <v>463</v>
      </c>
      <c r="F54" s="16">
        <v>3</v>
      </c>
      <c r="G54" s="16">
        <v>1</v>
      </c>
      <c r="H54" s="374">
        <v>0</v>
      </c>
      <c r="I54" s="374">
        <v>0</v>
      </c>
      <c r="J54" s="374">
        <v>0</v>
      </c>
      <c r="K54" s="23" t="s">
        <v>175</v>
      </c>
      <c r="L54" s="18">
        <f t="shared" si="15"/>
        <v>4</v>
      </c>
      <c r="M54" s="16">
        <f t="shared" si="14"/>
        <v>1.2</v>
      </c>
      <c r="N54" s="16">
        <f t="shared" si="16"/>
        <v>0</v>
      </c>
      <c r="O54" s="16">
        <v>0</v>
      </c>
      <c r="P54" s="16">
        <f t="shared" si="17"/>
        <v>5.2</v>
      </c>
      <c r="Q54" s="33">
        <v>8.3874999999999993</v>
      </c>
      <c r="R54" s="34">
        <f t="shared" si="18"/>
        <v>13.587499999999999</v>
      </c>
      <c r="S54" s="35">
        <f t="shared" si="19"/>
        <v>1.875</v>
      </c>
      <c r="T54" s="36">
        <f t="shared" si="20"/>
        <v>11.712499999999999</v>
      </c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5"/>
        <v>0</v>
      </c>
      <c r="M55" s="16">
        <f t="shared" si="14"/>
        <v>0</v>
      </c>
      <c r="N55" s="16">
        <f t="shared" si="16"/>
        <v>0</v>
      </c>
      <c r="O55" s="16">
        <v>0</v>
      </c>
      <c r="P55" s="16">
        <f t="shared" si="17"/>
        <v>0</v>
      </c>
      <c r="Q55" s="33">
        <v>2.1987500000000004</v>
      </c>
      <c r="R55" s="34">
        <f t="shared" si="18"/>
        <v>2.1987500000000004</v>
      </c>
      <c r="S55" s="35">
        <f t="shared" si="19"/>
        <v>0</v>
      </c>
      <c r="T55" s="36">
        <f t="shared" si="20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15"/>
        <v>0</v>
      </c>
      <c r="M56" s="16">
        <f t="shared" si="14"/>
        <v>0</v>
      </c>
      <c r="N56" s="16">
        <f t="shared" si="16"/>
        <v>0</v>
      </c>
      <c r="O56" s="16">
        <v>0</v>
      </c>
      <c r="P56" s="16">
        <f t="shared" si="17"/>
        <v>0</v>
      </c>
      <c r="Q56" s="33">
        <v>0.22499999999999343</v>
      </c>
      <c r="R56" s="34">
        <f t="shared" si="18"/>
        <v>0.22499999999999343</v>
      </c>
      <c r="S56" s="35">
        <f t="shared" si="19"/>
        <v>0</v>
      </c>
      <c r="T56" s="36">
        <f t="shared" si="20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5"/>
        <v>0</v>
      </c>
      <c r="M57" s="16">
        <f t="shared" si="14"/>
        <v>0</v>
      </c>
      <c r="N57" s="16">
        <f t="shared" si="16"/>
        <v>0</v>
      </c>
      <c r="O57" s="16">
        <v>0</v>
      </c>
      <c r="P57" s="16">
        <f t="shared" si="17"/>
        <v>0</v>
      </c>
      <c r="Q57" s="33">
        <v>0</v>
      </c>
      <c r="R57" s="34">
        <f t="shared" si="18"/>
        <v>0</v>
      </c>
      <c r="S57" s="35">
        <f t="shared" si="19"/>
        <v>0</v>
      </c>
      <c r="T57" s="36">
        <f t="shared" si="20"/>
        <v>0</v>
      </c>
      <c r="U57" s="64"/>
      <c r="V57" s="64"/>
    </row>
    <row r="58" spans="1:23" ht="18.75">
      <c r="A58" s="14">
        <v>1</v>
      </c>
      <c r="B58" s="13">
        <v>234</v>
      </c>
      <c r="C58" s="13">
        <v>1333428907</v>
      </c>
      <c r="D58" s="222" t="s">
        <v>472</v>
      </c>
      <c r="E58" s="222" t="s">
        <v>455</v>
      </c>
      <c r="F58" s="16">
        <v>3</v>
      </c>
      <c r="G58" s="16">
        <v>1</v>
      </c>
      <c r="H58" s="374">
        <v>0</v>
      </c>
      <c r="I58" s="374">
        <v>0</v>
      </c>
      <c r="J58" s="374">
        <v>0</v>
      </c>
      <c r="K58" s="23" t="s">
        <v>175</v>
      </c>
      <c r="L58" s="18">
        <f t="shared" si="15"/>
        <v>4</v>
      </c>
      <c r="M58" s="16">
        <f t="shared" si="14"/>
        <v>1.2</v>
      </c>
      <c r="N58" s="16">
        <f t="shared" si="16"/>
        <v>0</v>
      </c>
      <c r="O58" s="16">
        <v>0</v>
      </c>
      <c r="P58" s="16">
        <f t="shared" si="17"/>
        <v>5.2</v>
      </c>
      <c r="Q58" s="33">
        <v>8.3562500000000028</v>
      </c>
      <c r="R58" s="34">
        <f t="shared" si="18"/>
        <v>13.556250000000002</v>
      </c>
      <c r="S58" s="35">
        <f t="shared" si="19"/>
        <v>1.875</v>
      </c>
      <c r="T58" s="36">
        <f t="shared" si="20"/>
        <v>11.681250000000002</v>
      </c>
    </row>
    <row r="59" spans="1:23" ht="18.75">
      <c r="A59" s="14">
        <v>1</v>
      </c>
      <c r="B59" s="13">
        <v>185</v>
      </c>
      <c r="C59" s="13">
        <v>30705222</v>
      </c>
      <c r="D59" s="222" t="s">
        <v>376</v>
      </c>
      <c r="E59" s="334"/>
      <c r="F59" s="16">
        <v>2</v>
      </c>
      <c r="G59" s="16">
        <v>1</v>
      </c>
      <c r="H59" s="374">
        <v>0</v>
      </c>
      <c r="I59" s="374">
        <v>1</v>
      </c>
      <c r="J59" s="374">
        <v>1</v>
      </c>
      <c r="K59" s="23" t="s">
        <v>175</v>
      </c>
      <c r="L59" s="18">
        <f t="shared" si="15"/>
        <v>2</v>
      </c>
      <c r="M59" s="16">
        <f t="shared" si="14"/>
        <v>1.2</v>
      </c>
      <c r="N59" s="16">
        <f t="shared" si="16"/>
        <v>0.8</v>
      </c>
      <c r="O59" s="16">
        <v>0</v>
      </c>
      <c r="P59" s="16">
        <f t="shared" si="17"/>
        <v>4</v>
      </c>
      <c r="Q59" s="33">
        <v>9.2375000000000007</v>
      </c>
      <c r="R59" s="34">
        <f t="shared" si="18"/>
        <v>13.237500000000001</v>
      </c>
      <c r="S59" s="35">
        <f t="shared" si="19"/>
        <v>1.875</v>
      </c>
      <c r="T59" s="36">
        <f t="shared" si="20"/>
        <v>11.362500000000001</v>
      </c>
    </row>
    <row r="60" spans="1:23" ht="18.75">
      <c r="A60" s="14">
        <v>1</v>
      </c>
      <c r="B60" s="13">
        <v>116</v>
      </c>
      <c r="C60" s="13">
        <v>2122596917</v>
      </c>
      <c r="D60" s="222" t="s">
        <v>362</v>
      </c>
      <c r="E60" s="222" t="s">
        <v>217</v>
      </c>
      <c r="F60" s="16">
        <v>2</v>
      </c>
      <c r="G60" s="16">
        <v>1</v>
      </c>
      <c r="H60" s="374">
        <v>0</v>
      </c>
      <c r="I60" s="374">
        <v>1</v>
      </c>
      <c r="J60" s="374">
        <v>1</v>
      </c>
      <c r="K60" s="23" t="s">
        <v>175</v>
      </c>
      <c r="L60" s="18">
        <f t="shared" si="15"/>
        <v>2</v>
      </c>
      <c r="M60" s="16">
        <f t="shared" si="14"/>
        <v>1.2</v>
      </c>
      <c r="N60" s="16">
        <f t="shared" si="16"/>
        <v>0.8</v>
      </c>
      <c r="O60" s="16">
        <v>0</v>
      </c>
      <c r="P60" s="16">
        <f t="shared" si="17"/>
        <v>4</v>
      </c>
      <c r="Q60" s="33">
        <v>9.1249999999999964</v>
      </c>
      <c r="R60" s="34">
        <f t="shared" si="18"/>
        <v>13.124999999999996</v>
      </c>
      <c r="S60" s="35">
        <f t="shared" si="19"/>
        <v>1.875</v>
      </c>
      <c r="T60" s="36">
        <f t="shared" si="20"/>
        <v>11.249999999999996</v>
      </c>
      <c r="U60" s="64"/>
      <c r="V60" s="64"/>
      <c r="W60" s="86"/>
    </row>
    <row r="61" spans="1:23" ht="18.75">
      <c r="A61" s="14">
        <v>1</v>
      </c>
      <c r="B61" s="14">
        <v>231</v>
      </c>
      <c r="C61" s="13">
        <v>1725915293</v>
      </c>
      <c r="D61" s="222" t="s">
        <v>450</v>
      </c>
      <c r="F61" s="16">
        <v>3</v>
      </c>
      <c r="G61" s="16">
        <v>1</v>
      </c>
      <c r="H61" s="374">
        <v>0</v>
      </c>
      <c r="I61" s="374">
        <v>0</v>
      </c>
      <c r="J61" s="374">
        <v>0</v>
      </c>
      <c r="K61" s="23" t="s">
        <v>175</v>
      </c>
      <c r="L61" s="18">
        <f t="shared" si="15"/>
        <v>4</v>
      </c>
      <c r="M61" s="16">
        <f t="shared" si="14"/>
        <v>1.2</v>
      </c>
      <c r="N61" s="16">
        <f t="shared" si="16"/>
        <v>0</v>
      </c>
      <c r="O61" s="16">
        <v>0</v>
      </c>
      <c r="P61" s="16">
        <f t="shared" si="17"/>
        <v>5.2</v>
      </c>
      <c r="Q61" s="33">
        <v>7.0875000000000021</v>
      </c>
      <c r="R61" s="34">
        <f t="shared" si="18"/>
        <v>12.287500000000001</v>
      </c>
      <c r="S61" s="35">
        <f t="shared" si="19"/>
        <v>1.875</v>
      </c>
      <c r="T61" s="36">
        <f t="shared" si="20"/>
        <v>10.412500000000001</v>
      </c>
    </row>
    <row r="62" spans="1:23" ht="18.75">
      <c r="A62" s="14">
        <v>1</v>
      </c>
      <c r="B62" s="13">
        <v>187</v>
      </c>
      <c r="C62" s="13">
        <v>1241038267</v>
      </c>
      <c r="D62" s="222" t="s">
        <v>378</v>
      </c>
      <c r="E62" s="334"/>
      <c r="F62" s="16">
        <v>2</v>
      </c>
      <c r="G62" s="16">
        <v>1</v>
      </c>
      <c r="H62" s="374">
        <v>0</v>
      </c>
      <c r="I62" s="374">
        <v>0</v>
      </c>
      <c r="J62" s="374">
        <v>0</v>
      </c>
      <c r="K62" s="23" t="s">
        <v>175</v>
      </c>
      <c r="L62" s="18">
        <f t="shared" si="15"/>
        <v>2</v>
      </c>
      <c r="M62" s="16">
        <f t="shared" si="14"/>
        <v>1.2</v>
      </c>
      <c r="N62" s="16">
        <f t="shared" si="16"/>
        <v>0</v>
      </c>
      <c r="O62" s="16">
        <v>0</v>
      </c>
      <c r="P62" s="16">
        <f t="shared" si="17"/>
        <v>3.2</v>
      </c>
      <c r="Q62" s="33">
        <v>8.5937499999999964</v>
      </c>
      <c r="R62" s="34">
        <f t="shared" si="18"/>
        <v>11.793749999999996</v>
      </c>
      <c r="S62" s="35">
        <f t="shared" si="19"/>
        <v>1.875</v>
      </c>
      <c r="T62" s="36">
        <f t="shared" si="20"/>
        <v>9.9187499999999957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15"/>
        <v>0</v>
      </c>
      <c r="M63" s="16">
        <f t="shared" si="14"/>
        <v>0</v>
      </c>
      <c r="N63" s="16">
        <f t="shared" si="16"/>
        <v>0</v>
      </c>
      <c r="O63" s="16">
        <v>0</v>
      </c>
      <c r="P63" s="16">
        <f t="shared" si="17"/>
        <v>0</v>
      </c>
      <c r="Q63" s="33">
        <v>3.5999999999999979</v>
      </c>
      <c r="R63" s="34">
        <f t="shared" si="18"/>
        <v>3.5999999999999979</v>
      </c>
      <c r="S63" s="35">
        <f t="shared" si="19"/>
        <v>0</v>
      </c>
      <c r="T63" s="36">
        <f t="shared" si="20"/>
        <v>3.5999999999999979</v>
      </c>
    </row>
    <row r="64" spans="1:23" ht="18.75">
      <c r="A64" s="14">
        <v>1</v>
      </c>
      <c r="B64" s="13">
        <v>232</v>
      </c>
      <c r="C64" s="13">
        <v>1088909927</v>
      </c>
      <c r="D64" s="222" t="s">
        <v>451</v>
      </c>
      <c r="F64" s="16">
        <v>2</v>
      </c>
      <c r="G64" s="16">
        <v>0</v>
      </c>
      <c r="H64" s="374">
        <v>0</v>
      </c>
      <c r="I64" s="374">
        <v>0</v>
      </c>
      <c r="J64" s="374">
        <v>0</v>
      </c>
      <c r="K64" s="23" t="s">
        <v>175</v>
      </c>
      <c r="L64" s="18">
        <f t="shared" si="15"/>
        <v>2</v>
      </c>
      <c r="M64" s="16">
        <f t="shared" si="14"/>
        <v>0</v>
      </c>
      <c r="N64" s="16">
        <f t="shared" si="16"/>
        <v>0</v>
      </c>
      <c r="O64" s="16">
        <v>0</v>
      </c>
      <c r="P64" s="16">
        <f t="shared" si="17"/>
        <v>2</v>
      </c>
      <c r="Q64" s="33">
        <v>9.78125</v>
      </c>
      <c r="R64" s="34">
        <f t="shared" si="18"/>
        <v>11.78125</v>
      </c>
      <c r="S64" s="35">
        <f t="shared" si="19"/>
        <v>1.875</v>
      </c>
      <c r="T64" s="36">
        <f t="shared" si="20"/>
        <v>9.90625</v>
      </c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5"/>
        <v>0</v>
      </c>
      <c r="M65" s="16">
        <f t="shared" si="14"/>
        <v>0</v>
      </c>
      <c r="N65" s="16">
        <f t="shared" si="16"/>
        <v>0</v>
      </c>
      <c r="O65" s="16">
        <v>0</v>
      </c>
      <c r="P65" s="16">
        <f t="shared" si="17"/>
        <v>0</v>
      </c>
      <c r="Q65" s="33">
        <v>5.8500000000000023</v>
      </c>
      <c r="R65" s="34">
        <f t="shared" si="18"/>
        <v>5.8500000000000023</v>
      </c>
      <c r="S65" s="35">
        <f t="shared" si="19"/>
        <v>0</v>
      </c>
      <c r="T65" s="36">
        <f t="shared" si="20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5"/>
        <v>0</v>
      </c>
      <c r="M66" s="16">
        <f t="shared" si="14"/>
        <v>0</v>
      </c>
      <c r="N66" s="16">
        <f t="shared" si="16"/>
        <v>0</v>
      </c>
      <c r="O66" s="16">
        <v>0</v>
      </c>
      <c r="P66" s="16">
        <f t="shared" si="17"/>
        <v>0</v>
      </c>
      <c r="Q66" s="33">
        <v>0</v>
      </c>
      <c r="R66" s="34">
        <f t="shared" si="18"/>
        <v>0</v>
      </c>
      <c r="S66" s="35">
        <f t="shared" si="19"/>
        <v>0</v>
      </c>
      <c r="T66" s="36">
        <f t="shared" si="20"/>
        <v>0</v>
      </c>
      <c r="U66" s="64"/>
      <c r="V66" s="64"/>
      <c r="W66" s="64"/>
    </row>
    <row r="67" spans="1:23" ht="18.75">
      <c r="A67" s="14">
        <v>1</v>
      </c>
      <c r="B67" s="14">
        <v>92</v>
      </c>
      <c r="C67" s="13">
        <v>1367873925</v>
      </c>
      <c r="D67" s="222" t="s">
        <v>398</v>
      </c>
      <c r="E67" s="222" t="s">
        <v>191</v>
      </c>
      <c r="F67" s="16">
        <v>2</v>
      </c>
      <c r="G67" s="16">
        <v>1</v>
      </c>
      <c r="H67" s="374">
        <v>0</v>
      </c>
      <c r="I67" s="374">
        <v>0</v>
      </c>
      <c r="J67" s="374">
        <v>0</v>
      </c>
      <c r="K67" s="23" t="s">
        <v>175</v>
      </c>
      <c r="L67" s="18">
        <f t="shared" si="15"/>
        <v>2</v>
      </c>
      <c r="M67" s="16">
        <f t="shared" ref="M67:M98" si="21">G67*$Y$14</f>
        <v>1.2</v>
      </c>
      <c r="N67" s="16">
        <f t="shared" si="16"/>
        <v>0</v>
      </c>
      <c r="O67" s="16">
        <v>0</v>
      </c>
      <c r="P67" s="16">
        <f t="shared" si="17"/>
        <v>3.2</v>
      </c>
      <c r="Q67" s="33">
        <v>8.5187500000000043</v>
      </c>
      <c r="R67" s="34">
        <f t="shared" si="18"/>
        <v>11.718750000000004</v>
      </c>
      <c r="S67" s="35">
        <f t="shared" si="19"/>
        <v>1.875</v>
      </c>
      <c r="T67" s="36">
        <f t="shared" si="20"/>
        <v>9.8437500000000036</v>
      </c>
      <c r="U67" s="64"/>
      <c r="V67" s="64"/>
      <c r="W67" s="67"/>
    </row>
    <row r="68" spans="1:23" ht="18.75">
      <c r="A68" s="14">
        <v>1</v>
      </c>
      <c r="B68" s="13">
        <v>216</v>
      </c>
      <c r="C68" s="13">
        <v>395700385</v>
      </c>
      <c r="D68" s="222" t="s">
        <v>419</v>
      </c>
      <c r="E68" s="2"/>
      <c r="F68" s="16">
        <v>2</v>
      </c>
      <c r="G68" s="16">
        <v>1</v>
      </c>
      <c r="H68" s="374">
        <v>0</v>
      </c>
      <c r="I68" s="374">
        <v>0</v>
      </c>
      <c r="J68" s="374">
        <v>0</v>
      </c>
      <c r="K68" s="23" t="s">
        <v>175</v>
      </c>
      <c r="L68" s="18">
        <f t="shared" si="15"/>
        <v>2</v>
      </c>
      <c r="M68" s="16">
        <f t="shared" si="21"/>
        <v>1.2</v>
      </c>
      <c r="N68" s="16">
        <f t="shared" si="16"/>
        <v>0</v>
      </c>
      <c r="O68" s="16">
        <v>0</v>
      </c>
      <c r="P68" s="16">
        <f t="shared" si="17"/>
        <v>3.2</v>
      </c>
      <c r="Q68" s="33">
        <v>8.4564516129032228</v>
      </c>
      <c r="R68" s="34">
        <f t="shared" si="18"/>
        <v>11.656451612903222</v>
      </c>
      <c r="S68" s="35">
        <f t="shared" si="19"/>
        <v>1.875</v>
      </c>
      <c r="T68" s="36">
        <f t="shared" si="20"/>
        <v>9.7814516129032221</v>
      </c>
    </row>
    <row r="69" spans="1:23" ht="18.75">
      <c r="A69" s="14">
        <v>1</v>
      </c>
      <c r="B69" s="14">
        <v>26</v>
      </c>
      <c r="C69" s="13">
        <v>1754932067</v>
      </c>
      <c r="D69" s="222" t="s">
        <v>354</v>
      </c>
      <c r="E69" s="222" t="s">
        <v>72</v>
      </c>
      <c r="F69" s="16">
        <v>0</v>
      </c>
      <c r="G69" s="16">
        <v>1</v>
      </c>
      <c r="H69" s="374">
        <v>0</v>
      </c>
      <c r="I69" s="374">
        <v>1</v>
      </c>
      <c r="J69" s="374">
        <v>1</v>
      </c>
      <c r="K69" s="57" t="s">
        <v>187</v>
      </c>
      <c r="L69" s="18">
        <f t="shared" si="15"/>
        <v>0</v>
      </c>
      <c r="M69" s="16">
        <f t="shared" si="21"/>
        <v>1.2</v>
      </c>
      <c r="N69" s="16">
        <f t="shared" si="16"/>
        <v>0.8</v>
      </c>
      <c r="O69" s="16">
        <v>0</v>
      </c>
      <c r="P69" s="16">
        <f t="shared" si="17"/>
        <v>2</v>
      </c>
      <c r="Q69" s="33">
        <v>9.0437499999999993</v>
      </c>
      <c r="R69" s="34">
        <f t="shared" si="18"/>
        <v>11.043749999999999</v>
      </c>
      <c r="S69" s="35">
        <f t="shared" si="19"/>
        <v>0</v>
      </c>
      <c r="T69" s="36">
        <f t="shared" si="20"/>
        <v>11.043749999999999</v>
      </c>
      <c r="U69" s="64"/>
      <c r="V69" s="64"/>
      <c r="W69" s="64"/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5"/>
        <v>0</v>
      </c>
      <c r="M70" s="16">
        <f t="shared" si="21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5.5</v>
      </c>
      <c r="R70" s="34">
        <f t="shared" si="18"/>
        <v>5.5</v>
      </c>
      <c r="S70" s="35">
        <f t="shared" si="19"/>
        <v>0</v>
      </c>
      <c r="T70" s="36">
        <f t="shared" si="20"/>
        <v>5.5</v>
      </c>
    </row>
    <row r="71" spans="1:23" ht="20.25">
      <c r="A71" s="14">
        <v>1</v>
      </c>
      <c r="B71" s="13">
        <v>229</v>
      </c>
      <c r="C71" s="13">
        <v>1598972736</v>
      </c>
      <c r="D71" s="222" t="s">
        <v>448</v>
      </c>
      <c r="E71" s="222"/>
      <c r="F71" s="16">
        <v>0</v>
      </c>
      <c r="G71" s="16">
        <v>1</v>
      </c>
      <c r="H71" s="374">
        <v>0</v>
      </c>
      <c r="I71" s="374">
        <v>0</v>
      </c>
      <c r="J71" s="374">
        <v>0</v>
      </c>
      <c r="K71" s="57" t="s">
        <v>187</v>
      </c>
      <c r="L71" s="18">
        <f t="shared" si="15"/>
        <v>0</v>
      </c>
      <c r="M71" s="16">
        <f t="shared" si="21"/>
        <v>1.2</v>
      </c>
      <c r="N71" s="16">
        <f t="shared" si="16"/>
        <v>0</v>
      </c>
      <c r="O71" s="16">
        <v>0</v>
      </c>
      <c r="P71" s="16">
        <f t="shared" si="17"/>
        <v>1.2</v>
      </c>
      <c r="Q71" s="33">
        <v>8.6908395522388009</v>
      </c>
      <c r="R71" s="34">
        <f t="shared" si="18"/>
        <v>9.8908395522388002</v>
      </c>
      <c r="S71" s="35">
        <f t="shared" si="19"/>
        <v>0</v>
      </c>
      <c r="T71" s="36">
        <f t="shared" si="20"/>
        <v>9.8908395522388002</v>
      </c>
    </row>
    <row r="72" spans="1:23" ht="18.75">
      <c r="A72" s="14">
        <v>1</v>
      </c>
      <c r="B72" s="13">
        <v>222</v>
      </c>
      <c r="C72" s="13">
        <v>1945277617</v>
      </c>
      <c r="D72" s="222" t="s">
        <v>432</v>
      </c>
      <c r="E72" s="222"/>
      <c r="F72" s="16">
        <v>3</v>
      </c>
      <c r="G72" s="16">
        <v>1</v>
      </c>
      <c r="H72" s="374">
        <v>0</v>
      </c>
      <c r="I72" s="374">
        <v>0</v>
      </c>
      <c r="J72" s="374">
        <v>0</v>
      </c>
      <c r="K72" s="23" t="s">
        <v>175</v>
      </c>
      <c r="L72" s="18">
        <f t="shared" si="15"/>
        <v>4</v>
      </c>
      <c r="M72" s="16">
        <f t="shared" si="21"/>
        <v>1.2</v>
      </c>
      <c r="N72" s="16">
        <f t="shared" si="16"/>
        <v>0</v>
      </c>
      <c r="O72" s="16">
        <v>0</v>
      </c>
      <c r="P72" s="16">
        <f t="shared" si="17"/>
        <v>5.2</v>
      </c>
      <c r="Q72" s="33">
        <v>4.3439776497695766</v>
      </c>
      <c r="R72" s="34">
        <f t="shared" si="18"/>
        <v>9.5439776497695767</v>
      </c>
      <c r="S72" s="35">
        <f t="shared" si="19"/>
        <v>1.875</v>
      </c>
      <c r="T72" s="36">
        <f t="shared" si="20"/>
        <v>7.6689776497695767</v>
      </c>
    </row>
    <row r="73" spans="1:23" ht="18.75">
      <c r="A73" s="14">
        <v>1</v>
      </c>
      <c r="B73" s="13">
        <v>202</v>
      </c>
      <c r="C73" s="13">
        <v>471245585</v>
      </c>
      <c r="D73" s="222" t="s">
        <v>392</v>
      </c>
      <c r="E73" s="334"/>
      <c r="F73" s="16">
        <v>3</v>
      </c>
      <c r="G73" s="16">
        <v>1</v>
      </c>
      <c r="H73" s="374">
        <v>0</v>
      </c>
      <c r="I73" s="374">
        <v>0</v>
      </c>
      <c r="J73" s="374">
        <v>0</v>
      </c>
      <c r="K73" s="23" t="s">
        <v>175</v>
      </c>
      <c r="L73" s="18">
        <f t="shared" si="15"/>
        <v>4</v>
      </c>
      <c r="M73" s="16">
        <f t="shared" si="21"/>
        <v>1.2</v>
      </c>
      <c r="N73" s="16">
        <f t="shared" si="16"/>
        <v>0</v>
      </c>
      <c r="O73" s="16">
        <v>0</v>
      </c>
      <c r="P73" s="16">
        <f t="shared" si="17"/>
        <v>5.2</v>
      </c>
      <c r="Q73" s="33">
        <v>4.3374999999999995</v>
      </c>
      <c r="R73" s="34">
        <f t="shared" si="18"/>
        <v>9.5374999999999996</v>
      </c>
      <c r="S73" s="35">
        <f t="shared" si="19"/>
        <v>1.875</v>
      </c>
      <c r="T73" s="36">
        <f t="shared" si="20"/>
        <v>7.6624999999999996</v>
      </c>
    </row>
    <row r="74" spans="1:23" ht="18.75">
      <c r="A74" s="14">
        <v>1</v>
      </c>
      <c r="B74" s="13">
        <v>219</v>
      </c>
      <c r="C74" s="13">
        <v>1128309198</v>
      </c>
      <c r="D74" s="222" t="s">
        <v>426</v>
      </c>
      <c r="E74" s="334"/>
      <c r="F74" s="16">
        <v>0</v>
      </c>
      <c r="G74" s="16">
        <v>0</v>
      </c>
      <c r="H74" s="374">
        <v>0</v>
      </c>
      <c r="I74" s="374">
        <v>0</v>
      </c>
      <c r="J74" s="374">
        <v>0</v>
      </c>
      <c r="K74" s="57" t="s">
        <v>187</v>
      </c>
      <c r="L74" s="18">
        <f t="shared" ref="L74:L108" si="22">F74+IF(F74&gt;2,(F74-2)*1,0)</f>
        <v>0</v>
      </c>
      <c r="M74" s="16">
        <f t="shared" si="21"/>
        <v>0</v>
      </c>
      <c r="N74" s="16">
        <f t="shared" ref="N74:N108" si="23">SUM(H74:J74)*$Y$18</f>
        <v>0</v>
      </c>
      <c r="O74" s="16">
        <v>0</v>
      </c>
      <c r="P74" s="16">
        <f t="shared" ref="P74:P105" si="24">SUM(M74+L74+O74+N74)</f>
        <v>0</v>
      </c>
      <c r="Q74" s="33">
        <v>9.4499999999999957</v>
      </c>
      <c r="R74" s="34">
        <f t="shared" ref="R74:R105" si="25">P74+Q74</f>
        <v>9.4499999999999957</v>
      </c>
      <c r="S74" s="35">
        <f t="shared" ref="S74:S108" si="26">VLOOKUP(K74,$X$3:$Y$10,2,FALSE)</f>
        <v>0</v>
      </c>
      <c r="T74" s="36">
        <f t="shared" ref="T74:T105" si="27">R74-S74</f>
        <v>9.4499999999999957</v>
      </c>
    </row>
    <row r="75" spans="1:23" ht="18.75">
      <c r="A75" s="14">
        <v>1</v>
      </c>
      <c r="B75" s="13">
        <v>195</v>
      </c>
      <c r="C75" s="13">
        <v>1634663314</v>
      </c>
      <c r="D75" s="222" t="s">
        <v>386</v>
      </c>
      <c r="E75" s="334"/>
      <c r="F75" s="16">
        <v>3</v>
      </c>
      <c r="G75" s="16">
        <v>1</v>
      </c>
      <c r="H75" s="374">
        <v>0</v>
      </c>
      <c r="I75" s="374">
        <v>0</v>
      </c>
      <c r="J75" s="374">
        <v>0</v>
      </c>
      <c r="K75" s="23" t="s">
        <v>175</v>
      </c>
      <c r="L75" s="18">
        <f t="shared" si="22"/>
        <v>4</v>
      </c>
      <c r="M75" s="16">
        <f t="shared" si="21"/>
        <v>1.2</v>
      </c>
      <c r="N75" s="16">
        <f t="shared" si="23"/>
        <v>0</v>
      </c>
      <c r="O75" s="16">
        <v>0</v>
      </c>
      <c r="P75" s="16">
        <f t="shared" si="24"/>
        <v>5.2</v>
      </c>
      <c r="Q75" s="33">
        <v>3.8994999999999989</v>
      </c>
      <c r="R75" s="34">
        <f t="shared" si="25"/>
        <v>9.099499999999999</v>
      </c>
      <c r="S75" s="35">
        <f t="shared" si="26"/>
        <v>1.875</v>
      </c>
      <c r="T75" s="36">
        <f t="shared" si="27"/>
        <v>7.224499999999999</v>
      </c>
    </row>
    <row r="76" spans="1:23" ht="18.75">
      <c r="A76" s="14">
        <v>1</v>
      </c>
      <c r="B76" s="13">
        <v>241</v>
      </c>
      <c r="C76" s="13">
        <v>1136259669</v>
      </c>
      <c r="D76" s="222" t="s">
        <v>467</v>
      </c>
      <c r="F76" s="16">
        <v>3</v>
      </c>
      <c r="G76" s="16">
        <v>1</v>
      </c>
      <c r="H76" s="374">
        <v>0</v>
      </c>
      <c r="I76" s="374">
        <v>0</v>
      </c>
      <c r="J76" s="374">
        <v>0</v>
      </c>
      <c r="K76" s="23" t="s">
        <v>175</v>
      </c>
      <c r="L76" s="18">
        <f t="shared" si="22"/>
        <v>4</v>
      </c>
      <c r="M76" s="16">
        <f t="shared" si="21"/>
        <v>1.2</v>
      </c>
      <c r="N76" s="16">
        <f t="shared" si="23"/>
        <v>0</v>
      </c>
      <c r="O76" s="16">
        <v>0</v>
      </c>
      <c r="P76" s="16">
        <f t="shared" si="24"/>
        <v>5.2</v>
      </c>
      <c r="Q76" s="33">
        <v>3.59375</v>
      </c>
      <c r="R76" s="34">
        <f t="shared" si="25"/>
        <v>8.7937499999999993</v>
      </c>
      <c r="S76" s="35">
        <f t="shared" si="26"/>
        <v>1.875</v>
      </c>
      <c r="T76" s="36">
        <f t="shared" si="27"/>
        <v>6.9187499999999993</v>
      </c>
    </row>
    <row r="77" spans="1:23" ht="18.75">
      <c r="A77" s="14">
        <v>1</v>
      </c>
      <c r="B77" s="13">
        <v>236</v>
      </c>
      <c r="C77" s="13">
        <v>1968448898</v>
      </c>
      <c r="D77" s="222" t="s">
        <v>458</v>
      </c>
      <c r="F77" s="16">
        <v>3</v>
      </c>
      <c r="G77" s="16">
        <v>1</v>
      </c>
      <c r="H77" s="374">
        <v>0</v>
      </c>
      <c r="I77" s="374">
        <v>0</v>
      </c>
      <c r="J77" s="374">
        <v>0</v>
      </c>
      <c r="K77" s="23" t="s">
        <v>175</v>
      </c>
      <c r="L77" s="18">
        <f t="shared" si="22"/>
        <v>4</v>
      </c>
      <c r="M77" s="16">
        <f t="shared" si="21"/>
        <v>1.2</v>
      </c>
      <c r="N77" s="16">
        <f t="shared" si="23"/>
        <v>0</v>
      </c>
      <c r="O77" s="16">
        <v>0</v>
      </c>
      <c r="P77" s="16">
        <f t="shared" si="24"/>
        <v>5.2</v>
      </c>
      <c r="Q77" s="33">
        <v>2.9624999999999995</v>
      </c>
      <c r="R77" s="34">
        <f t="shared" si="25"/>
        <v>8.1624999999999996</v>
      </c>
      <c r="S77" s="35">
        <f t="shared" si="26"/>
        <v>1.875</v>
      </c>
      <c r="T77" s="36">
        <f t="shared" si="27"/>
        <v>6.2874999999999996</v>
      </c>
    </row>
    <row r="78" spans="1:23" ht="18.75">
      <c r="A78" s="14">
        <v>1</v>
      </c>
      <c r="B78" s="13">
        <v>226</v>
      </c>
      <c r="C78" s="13">
        <v>1238792963</v>
      </c>
      <c r="D78" s="222" t="s">
        <v>445</v>
      </c>
      <c r="E78" s="222"/>
      <c r="F78" s="16">
        <v>1</v>
      </c>
      <c r="G78" s="16">
        <v>1</v>
      </c>
      <c r="H78" s="374">
        <v>0</v>
      </c>
      <c r="I78" s="374">
        <v>0</v>
      </c>
      <c r="J78" s="374">
        <v>0</v>
      </c>
      <c r="K78" s="23" t="s">
        <v>175</v>
      </c>
      <c r="L78" s="18">
        <f t="shared" si="22"/>
        <v>1</v>
      </c>
      <c r="M78" s="16">
        <f t="shared" si="21"/>
        <v>1.2</v>
      </c>
      <c r="N78" s="16">
        <f t="shared" si="23"/>
        <v>0</v>
      </c>
      <c r="O78" s="16">
        <v>0</v>
      </c>
      <c r="P78" s="16">
        <f t="shared" si="24"/>
        <v>2.2000000000000002</v>
      </c>
      <c r="Q78" s="33">
        <v>5.2187500000000027</v>
      </c>
      <c r="R78" s="34">
        <f t="shared" si="25"/>
        <v>7.4187500000000028</v>
      </c>
      <c r="S78" s="35">
        <f t="shared" si="26"/>
        <v>1.875</v>
      </c>
      <c r="T78" s="36">
        <f t="shared" si="27"/>
        <v>5.5437500000000028</v>
      </c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2"/>
        <v>0</v>
      </c>
      <c r="M79" s="16">
        <f t="shared" si="21"/>
        <v>0</v>
      </c>
      <c r="N79" s="16">
        <f t="shared" si="23"/>
        <v>0</v>
      </c>
      <c r="O79" s="16">
        <v>0</v>
      </c>
      <c r="P79" s="16">
        <f t="shared" si="24"/>
        <v>0</v>
      </c>
      <c r="Q79" s="33">
        <v>-3.1250000000000036</v>
      </c>
      <c r="R79" s="34">
        <f t="shared" si="25"/>
        <v>-3.1250000000000036</v>
      </c>
      <c r="S79" s="35">
        <f t="shared" si="26"/>
        <v>0</v>
      </c>
      <c r="T79" s="36">
        <f t="shared" si="27"/>
        <v>-3.1250000000000036</v>
      </c>
      <c r="U79" s="64"/>
      <c r="V79" s="64"/>
      <c r="W79" s="64"/>
    </row>
    <row r="80" spans="1:23" ht="18.75">
      <c r="A80" s="14">
        <v>1</v>
      </c>
      <c r="B80" s="13">
        <v>239</v>
      </c>
      <c r="C80" s="13">
        <v>416459640</v>
      </c>
      <c r="D80" s="222" t="s">
        <v>465</v>
      </c>
      <c r="F80" s="16">
        <v>0</v>
      </c>
      <c r="G80" s="16">
        <v>0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22"/>
        <v>0</v>
      </c>
      <c r="M80" s="16">
        <f t="shared" si="21"/>
        <v>0</v>
      </c>
      <c r="N80" s="16">
        <f t="shared" si="23"/>
        <v>0</v>
      </c>
      <c r="O80" s="16">
        <v>0</v>
      </c>
      <c r="P80" s="16">
        <f t="shared" si="24"/>
        <v>0</v>
      </c>
      <c r="Q80" s="33">
        <v>7.1625000000000014</v>
      </c>
      <c r="R80" s="34">
        <f t="shared" si="25"/>
        <v>7.1625000000000014</v>
      </c>
      <c r="S80" s="35">
        <f t="shared" si="26"/>
        <v>0</v>
      </c>
      <c r="T80" s="36">
        <f t="shared" si="27"/>
        <v>7.1625000000000014</v>
      </c>
    </row>
    <row r="81" spans="1:23" ht="18.75">
      <c r="A81" s="14">
        <v>1</v>
      </c>
      <c r="B81" s="14">
        <v>230</v>
      </c>
      <c r="C81" s="13">
        <v>1076026693</v>
      </c>
      <c r="D81" s="222" t="s">
        <v>449</v>
      </c>
      <c r="F81" s="16">
        <v>1</v>
      </c>
      <c r="G81" s="16">
        <v>0</v>
      </c>
      <c r="H81" s="374">
        <v>0</v>
      </c>
      <c r="I81" s="374">
        <v>0</v>
      </c>
      <c r="J81" s="374">
        <v>0</v>
      </c>
      <c r="K81" s="23" t="s">
        <v>175</v>
      </c>
      <c r="L81" s="18">
        <f t="shared" si="22"/>
        <v>1</v>
      </c>
      <c r="M81" s="16">
        <f t="shared" si="21"/>
        <v>0</v>
      </c>
      <c r="N81" s="16">
        <f t="shared" si="23"/>
        <v>0</v>
      </c>
      <c r="O81" s="16">
        <v>0</v>
      </c>
      <c r="P81" s="16">
        <f t="shared" si="24"/>
        <v>1</v>
      </c>
      <c r="Q81" s="33">
        <v>4.6875000000000009</v>
      </c>
      <c r="R81" s="34">
        <f t="shared" si="25"/>
        <v>5.6875000000000009</v>
      </c>
      <c r="S81" s="35">
        <f t="shared" si="26"/>
        <v>1.875</v>
      </c>
      <c r="T81" s="36">
        <f t="shared" si="27"/>
        <v>3.8125000000000009</v>
      </c>
    </row>
    <row r="82" spans="1:23" ht="18.75">
      <c r="A82" s="14">
        <v>1</v>
      </c>
      <c r="B82" s="13">
        <v>200</v>
      </c>
      <c r="C82" s="13">
        <v>967589156</v>
      </c>
      <c r="D82" s="222" t="s">
        <v>390</v>
      </c>
      <c r="E82" s="334"/>
      <c r="F82" s="16">
        <v>2</v>
      </c>
      <c r="G82" s="16">
        <v>0</v>
      </c>
      <c r="H82" s="374">
        <v>0</v>
      </c>
      <c r="I82" s="374">
        <v>1</v>
      </c>
      <c r="J82" s="374">
        <v>0</v>
      </c>
      <c r="K82" s="23" t="s">
        <v>175</v>
      </c>
      <c r="L82" s="18">
        <f t="shared" si="22"/>
        <v>2</v>
      </c>
      <c r="M82" s="16">
        <f t="shared" si="21"/>
        <v>0</v>
      </c>
      <c r="N82" s="16">
        <f t="shared" si="23"/>
        <v>0.4</v>
      </c>
      <c r="O82" s="16">
        <v>0</v>
      </c>
      <c r="P82" s="16">
        <f t="shared" si="24"/>
        <v>2.4</v>
      </c>
      <c r="Q82" s="33">
        <v>2.8375000000000026</v>
      </c>
      <c r="R82" s="34">
        <f t="shared" si="25"/>
        <v>5.2375000000000025</v>
      </c>
      <c r="S82" s="35">
        <f t="shared" si="26"/>
        <v>1.875</v>
      </c>
      <c r="T82" s="36">
        <f t="shared" si="27"/>
        <v>3.3625000000000025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22"/>
        <v>0</v>
      </c>
      <c r="M83" s="16">
        <f t="shared" si="21"/>
        <v>0</v>
      </c>
      <c r="N83" s="16">
        <f t="shared" si="23"/>
        <v>0</v>
      </c>
      <c r="O83" s="16">
        <v>0</v>
      </c>
      <c r="P83" s="16">
        <f t="shared" si="24"/>
        <v>0</v>
      </c>
      <c r="Q83" s="33">
        <v>6.4499999999999993</v>
      </c>
      <c r="R83" s="34">
        <f t="shared" si="25"/>
        <v>6.4499999999999993</v>
      </c>
      <c r="S83" s="35">
        <f t="shared" si="26"/>
        <v>0</v>
      </c>
      <c r="T83" s="36">
        <f t="shared" si="27"/>
        <v>6.4499999999999993</v>
      </c>
    </row>
    <row r="84" spans="1:23" ht="20.25">
      <c r="A84" s="14">
        <v>1</v>
      </c>
      <c r="B84" s="13">
        <v>214</v>
      </c>
      <c r="C84" s="13">
        <v>2130976604</v>
      </c>
      <c r="D84" s="222" t="s">
        <v>410</v>
      </c>
      <c r="E84" s="2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2"/>
        <v>0</v>
      </c>
      <c r="M84" s="16">
        <f t="shared" si="21"/>
        <v>0</v>
      </c>
      <c r="N84" s="16">
        <f t="shared" si="23"/>
        <v>0</v>
      </c>
      <c r="O84" s="16">
        <v>0</v>
      </c>
      <c r="P84" s="16">
        <f t="shared" si="24"/>
        <v>0</v>
      </c>
      <c r="Q84" s="33">
        <v>4.381249999999989</v>
      </c>
      <c r="R84" s="34">
        <f t="shared" si="25"/>
        <v>4.381249999999989</v>
      </c>
      <c r="S84" s="35">
        <f t="shared" si="26"/>
        <v>0</v>
      </c>
      <c r="T84" s="36">
        <f t="shared" si="27"/>
        <v>4.381249999999989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22"/>
        <v>0</v>
      </c>
      <c r="M85" s="16">
        <f t="shared" si="21"/>
        <v>0</v>
      </c>
      <c r="N85" s="16">
        <f t="shared" si="23"/>
        <v>0</v>
      </c>
      <c r="O85" s="16">
        <v>0</v>
      </c>
      <c r="P85" s="16">
        <f t="shared" si="24"/>
        <v>0</v>
      </c>
      <c r="Q85" s="33">
        <v>0</v>
      </c>
      <c r="R85" s="34">
        <f t="shared" si="25"/>
        <v>0</v>
      </c>
      <c r="S85" s="35">
        <f t="shared" si="26"/>
        <v>0</v>
      </c>
      <c r="T85" s="36">
        <f t="shared" si="27"/>
        <v>0</v>
      </c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2"/>
        <v>0</v>
      </c>
      <c r="M86" s="16">
        <f t="shared" si="21"/>
        <v>0</v>
      </c>
      <c r="N86" s="16">
        <f t="shared" si="23"/>
        <v>0</v>
      </c>
      <c r="O86" s="16">
        <v>0</v>
      </c>
      <c r="P86" s="16">
        <f t="shared" si="24"/>
        <v>0</v>
      </c>
      <c r="Q86" s="33">
        <v>3.1437499999999954</v>
      </c>
      <c r="R86" s="34">
        <f t="shared" si="25"/>
        <v>3.1437499999999954</v>
      </c>
      <c r="S86" s="35">
        <f t="shared" si="26"/>
        <v>0</v>
      </c>
      <c r="T86" s="36">
        <f t="shared" si="27"/>
        <v>3.1437499999999954</v>
      </c>
    </row>
    <row r="87" spans="1:23" ht="18.75">
      <c r="A87" s="14"/>
      <c r="B87" s="13">
        <v>205</v>
      </c>
      <c r="C87" s="13">
        <v>141303545</v>
      </c>
      <c r="D87" s="222" t="s">
        <v>395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2"/>
        <v>0</v>
      </c>
      <c r="M87" s="16">
        <f t="shared" si="21"/>
        <v>0</v>
      </c>
      <c r="N87" s="16">
        <f t="shared" si="23"/>
        <v>0</v>
      </c>
      <c r="O87" s="16">
        <v>0</v>
      </c>
      <c r="P87" s="16">
        <f t="shared" si="24"/>
        <v>0</v>
      </c>
      <c r="Q87" s="33">
        <v>2.9312499999999959</v>
      </c>
      <c r="R87" s="34">
        <f t="shared" si="25"/>
        <v>2.9312499999999959</v>
      </c>
      <c r="S87" s="35">
        <f t="shared" si="26"/>
        <v>0</v>
      </c>
      <c r="T87" s="36">
        <f t="shared" si="27"/>
        <v>2.9312499999999959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2"/>
        <v>0</v>
      </c>
      <c r="M88" s="16">
        <f t="shared" si="21"/>
        <v>0</v>
      </c>
      <c r="N88" s="16">
        <f t="shared" si="23"/>
        <v>0</v>
      </c>
      <c r="O88" s="16">
        <v>0</v>
      </c>
      <c r="P88" s="16">
        <f t="shared" si="24"/>
        <v>0</v>
      </c>
      <c r="Q88" s="33">
        <v>0.4</v>
      </c>
      <c r="R88" s="34">
        <f t="shared" si="25"/>
        <v>0.4</v>
      </c>
      <c r="S88" s="35">
        <f t="shared" si="26"/>
        <v>0</v>
      </c>
      <c r="T88" s="36">
        <f t="shared" si="27"/>
        <v>0.4</v>
      </c>
      <c r="U88" s="64"/>
      <c r="V88" s="64"/>
      <c r="W88" s="67"/>
    </row>
    <row r="89" spans="1:23" ht="20.25">
      <c r="A89" s="14">
        <v>1</v>
      </c>
      <c r="B89" s="13">
        <v>220</v>
      </c>
      <c r="C89" s="13">
        <v>353335311</v>
      </c>
      <c r="D89" s="222" t="s">
        <v>427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2"/>
        <v>0</v>
      </c>
      <c r="M89" s="16">
        <f t="shared" si="21"/>
        <v>0</v>
      </c>
      <c r="N89" s="16">
        <f t="shared" si="23"/>
        <v>0</v>
      </c>
      <c r="O89" s="16">
        <v>0</v>
      </c>
      <c r="P89" s="16">
        <f t="shared" si="24"/>
        <v>0</v>
      </c>
      <c r="Q89" s="33">
        <v>2.0310546874999984</v>
      </c>
      <c r="R89" s="34">
        <f t="shared" si="25"/>
        <v>2.0310546874999984</v>
      </c>
      <c r="S89" s="35">
        <f t="shared" si="26"/>
        <v>0</v>
      </c>
      <c r="T89" s="36">
        <f t="shared" si="27"/>
        <v>2.0310546874999984</v>
      </c>
    </row>
    <row r="90" spans="1:23" ht="18.75">
      <c r="A90" s="14">
        <v>1</v>
      </c>
      <c r="B90" s="13">
        <v>233</v>
      </c>
      <c r="C90" s="13">
        <v>1963965829</v>
      </c>
      <c r="D90" s="222" t="s">
        <v>452</v>
      </c>
      <c r="F90" s="16">
        <v>0</v>
      </c>
      <c r="G90" s="16">
        <v>0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2"/>
        <v>0</v>
      </c>
      <c r="M90" s="16">
        <f t="shared" si="21"/>
        <v>0</v>
      </c>
      <c r="N90" s="16">
        <f t="shared" si="23"/>
        <v>0</v>
      </c>
      <c r="O90" s="16">
        <v>0</v>
      </c>
      <c r="P90" s="16">
        <f t="shared" si="24"/>
        <v>0</v>
      </c>
      <c r="Q90" s="33">
        <v>2.0000000000000018</v>
      </c>
      <c r="R90" s="34">
        <f t="shared" si="25"/>
        <v>2.0000000000000018</v>
      </c>
      <c r="S90" s="35">
        <f t="shared" si="26"/>
        <v>0</v>
      </c>
      <c r="T90" s="36">
        <f t="shared" si="27"/>
        <v>2.0000000000000018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2"/>
        <v>0</v>
      </c>
      <c r="M91" s="16">
        <f t="shared" si="21"/>
        <v>0</v>
      </c>
      <c r="N91" s="16">
        <f t="shared" si="23"/>
        <v>0</v>
      </c>
      <c r="O91" s="16">
        <v>0</v>
      </c>
      <c r="P91" s="16">
        <f t="shared" si="24"/>
        <v>0</v>
      </c>
      <c r="Q91" s="33">
        <v>6.8</v>
      </c>
      <c r="R91" s="34">
        <f t="shared" si="25"/>
        <v>6.8</v>
      </c>
      <c r="S91" s="35">
        <f t="shared" si="26"/>
        <v>0</v>
      </c>
      <c r="T91" s="36">
        <f t="shared" si="27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2"/>
        <v>0</v>
      </c>
      <c r="M92" s="16">
        <f t="shared" si="21"/>
        <v>0</v>
      </c>
      <c r="N92" s="16">
        <f t="shared" si="23"/>
        <v>0</v>
      </c>
      <c r="O92" s="16">
        <v>0</v>
      </c>
      <c r="P92" s="16">
        <f t="shared" si="24"/>
        <v>0</v>
      </c>
      <c r="Q92" s="33">
        <v>-18.712500000000006</v>
      </c>
      <c r="R92" s="34">
        <f t="shared" si="25"/>
        <v>-18.712500000000006</v>
      </c>
      <c r="S92" s="35">
        <f t="shared" si="26"/>
        <v>0</v>
      </c>
      <c r="T92" s="36">
        <f t="shared" si="27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2"/>
        <v>0</v>
      </c>
      <c r="M93" s="16">
        <f t="shared" si="21"/>
        <v>0</v>
      </c>
      <c r="N93" s="16">
        <f t="shared" si="23"/>
        <v>0</v>
      </c>
      <c r="O93" s="16">
        <v>0</v>
      </c>
      <c r="P93" s="16">
        <f t="shared" si="24"/>
        <v>0</v>
      </c>
      <c r="Q93" s="33">
        <v>0</v>
      </c>
      <c r="R93" s="34">
        <f t="shared" si="25"/>
        <v>0</v>
      </c>
      <c r="S93" s="35">
        <f t="shared" si="26"/>
        <v>0</v>
      </c>
      <c r="T93" s="36">
        <f t="shared" si="27"/>
        <v>0</v>
      </c>
    </row>
    <row r="94" spans="1:23" ht="18.75">
      <c r="A94" s="14">
        <v>1</v>
      </c>
      <c r="B94" s="13">
        <v>207</v>
      </c>
      <c r="C94" s="13">
        <v>721273803</v>
      </c>
      <c r="D94" s="226" t="s">
        <v>399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22"/>
        <v>0</v>
      </c>
      <c r="M94" s="16">
        <f t="shared" si="21"/>
        <v>0</v>
      </c>
      <c r="N94" s="16">
        <f t="shared" si="23"/>
        <v>0</v>
      </c>
      <c r="O94" s="16">
        <v>0</v>
      </c>
      <c r="P94" s="16">
        <f t="shared" si="24"/>
        <v>0</v>
      </c>
      <c r="Q94" s="33">
        <v>1.425</v>
      </c>
      <c r="R94" s="34">
        <f t="shared" si="25"/>
        <v>1.425</v>
      </c>
      <c r="S94" s="35">
        <f t="shared" si="26"/>
        <v>0</v>
      </c>
      <c r="T94" s="36">
        <f t="shared" si="27"/>
        <v>1.425</v>
      </c>
    </row>
    <row r="95" spans="1:23" ht="20.25">
      <c r="A95" s="14">
        <v>1</v>
      </c>
      <c r="B95" s="13">
        <v>213</v>
      </c>
      <c r="C95" s="13">
        <v>311361673</v>
      </c>
      <c r="D95" s="222" t="s">
        <v>349</v>
      </c>
      <c r="E95" s="2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2"/>
        <v>0</v>
      </c>
      <c r="M95" s="16">
        <f t="shared" si="21"/>
        <v>0</v>
      </c>
      <c r="N95" s="16">
        <f t="shared" si="23"/>
        <v>0</v>
      </c>
      <c r="O95" s="16">
        <v>0</v>
      </c>
      <c r="P95" s="16">
        <f t="shared" si="24"/>
        <v>0</v>
      </c>
      <c r="Q95" s="33">
        <v>1.2687499999999945</v>
      </c>
      <c r="R95" s="34">
        <f t="shared" si="25"/>
        <v>1.2687499999999945</v>
      </c>
      <c r="S95" s="35">
        <f t="shared" si="26"/>
        <v>0</v>
      </c>
      <c r="T95" s="36">
        <f t="shared" si="27"/>
        <v>1.2687499999999945</v>
      </c>
    </row>
    <row r="96" spans="1:23" ht="18.75">
      <c r="A96" s="14">
        <v>1</v>
      </c>
      <c r="B96" s="13">
        <v>218</v>
      </c>
      <c r="C96" s="13">
        <v>1804880865</v>
      </c>
      <c r="D96" s="222" t="s">
        <v>425</v>
      </c>
      <c r="E96" s="334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22"/>
        <v>0</v>
      </c>
      <c r="M96" s="16">
        <f t="shared" si="21"/>
        <v>0</v>
      </c>
      <c r="N96" s="16">
        <f t="shared" si="23"/>
        <v>0</v>
      </c>
      <c r="O96" s="16">
        <v>0</v>
      </c>
      <c r="P96" s="16">
        <f t="shared" si="24"/>
        <v>0</v>
      </c>
      <c r="Q96" s="33">
        <v>0.11749999999999983</v>
      </c>
      <c r="R96" s="34">
        <f t="shared" si="25"/>
        <v>0.11749999999999983</v>
      </c>
      <c r="S96" s="35">
        <f t="shared" si="26"/>
        <v>0</v>
      </c>
      <c r="T96" s="36">
        <f t="shared" si="27"/>
        <v>0.11749999999999983</v>
      </c>
    </row>
    <row r="97" spans="1:23" ht="18.75">
      <c r="A97" s="14">
        <v>1</v>
      </c>
      <c r="B97" s="13">
        <v>217</v>
      </c>
      <c r="C97" s="13">
        <v>331155825</v>
      </c>
      <c r="D97" s="295" t="s">
        <v>420</v>
      </c>
      <c r="E97" s="2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2"/>
        <v>0</v>
      </c>
      <c r="M97" s="16">
        <f t="shared" si="21"/>
        <v>0</v>
      </c>
      <c r="N97" s="16">
        <f t="shared" si="23"/>
        <v>0</v>
      </c>
      <c r="O97" s="16">
        <v>0</v>
      </c>
      <c r="P97" s="16">
        <f t="shared" si="24"/>
        <v>0</v>
      </c>
      <c r="Q97" s="33">
        <v>-1.3124999999999984</v>
      </c>
      <c r="R97" s="34">
        <f t="shared" si="25"/>
        <v>-1.3124999999999984</v>
      </c>
      <c r="S97" s="35">
        <f t="shared" si="26"/>
        <v>0</v>
      </c>
      <c r="T97" s="36">
        <f t="shared" si="27"/>
        <v>-1.3124999999999984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2"/>
        <v>0</v>
      </c>
      <c r="M98" s="16">
        <f t="shared" si="21"/>
        <v>0</v>
      </c>
      <c r="N98" s="16">
        <f t="shared" si="23"/>
        <v>0</v>
      </c>
      <c r="O98" s="16">
        <v>0</v>
      </c>
      <c r="P98" s="16">
        <f t="shared" si="24"/>
        <v>0</v>
      </c>
      <c r="Q98" s="33">
        <v>0</v>
      </c>
      <c r="R98" s="34">
        <f t="shared" si="25"/>
        <v>0</v>
      </c>
      <c r="S98" s="35">
        <f t="shared" si="26"/>
        <v>0</v>
      </c>
      <c r="T98" s="36">
        <f t="shared" si="27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2"/>
        <v>0</v>
      </c>
      <c r="M99" s="16">
        <f t="shared" ref="M99:M108" si="28">G99*$Y$14</f>
        <v>0</v>
      </c>
      <c r="N99" s="16">
        <f t="shared" si="23"/>
        <v>0</v>
      </c>
      <c r="O99" s="16">
        <v>0</v>
      </c>
      <c r="P99" s="16">
        <f t="shared" si="24"/>
        <v>0</v>
      </c>
      <c r="Q99" s="33">
        <v>5.6846874999999955</v>
      </c>
      <c r="R99" s="34">
        <f t="shared" si="25"/>
        <v>5.6846874999999955</v>
      </c>
      <c r="S99" s="35">
        <f t="shared" si="26"/>
        <v>0</v>
      </c>
      <c r="T99" s="36">
        <f t="shared" si="27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2"/>
        <v>0</v>
      </c>
      <c r="M100" s="16">
        <f t="shared" si="28"/>
        <v>0</v>
      </c>
      <c r="N100" s="16">
        <f t="shared" si="23"/>
        <v>0</v>
      </c>
      <c r="O100" s="16">
        <v>0</v>
      </c>
      <c r="P100" s="16">
        <f t="shared" si="24"/>
        <v>0</v>
      </c>
      <c r="Q100" s="33">
        <v>-3.125</v>
      </c>
      <c r="R100" s="34">
        <f t="shared" si="25"/>
        <v>-3.125</v>
      </c>
      <c r="S100" s="35">
        <f t="shared" si="26"/>
        <v>0</v>
      </c>
      <c r="T100" s="36">
        <f t="shared" si="27"/>
        <v>-3.125</v>
      </c>
    </row>
    <row r="101" spans="1:23" ht="18.75">
      <c r="A101" s="14">
        <v>1</v>
      </c>
      <c r="B101" s="13">
        <v>237</v>
      </c>
      <c r="C101" s="13">
        <v>1331532576</v>
      </c>
      <c r="D101" s="222" t="s">
        <v>459</v>
      </c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2"/>
        <v>0</v>
      </c>
      <c r="M101" s="16">
        <f t="shared" si="28"/>
        <v>0</v>
      </c>
      <c r="N101" s="16">
        <f t="shared" si="23"/>
        <v>0</v>
      </c>
      <c r="O101" s="16">
        <v>0</v>
      </c>
      <c r="P101" s="16">
        <f t="shared" si="24"/>
        <v>0</v>
      </c>
      <c r="Q101" s="33">
        <v>-2.5499999999999998</v>
      </c>
      <c r="R101" s="34">
        <f t="shared" si="25"/>
        <v>-2.5499999999999998</v>
      </c>
      <c r="S101" s="35">
        <f t="shared" si="26"/>
        <v>0</v>
      </c>
      <c r="T101" s="36">
        <f t="shared" si="27"/>
        <v>-2.5499999999999998</v>
      </c>
    </row>
    <row r="102" spans="1:23" ht="18.75">
      <c r="A102" s="14">
        <v>1</v>
      </c>
      <c r="B102" s="13">
        <v>228</v>
      </c>
      <c r="C102" s="13">
        <v>1287481910</v>
      </c>
      <c r="D102" s="222" t="s">
        <v>447</v>
      </c>
      <c r="E102" s="222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2"/>
        <v>0</v>
      </c>
      <c r="M102" s="16">
        <f t="shared" si="28"/>
        <v>0</v>
      </c>
      <c r="N102" s="16">
        <f t="shared" si="23"/>
        <v>0</v>
      </c>
      <c r="O102" s="16">
        <v>0</v>
      </c>
      <c r="P102" s="16">
        <f t="shared" si="24"/>
        <v>0</v>
      </c>
      <c r="Q102" s="33">
        <v>-4.1499999999999995</v>
      </c>
      <c r="R102" s="34">
        <f t="shared" si="25"/>
        <v>-4.1499999999999995</v>
      </c>
      <c r="S102" s="35">
        <f t="shared" si="26"/>
        <v>0</v>
      </c>
      <c r="T102" s="36">
        <f t="shared" si="27"/>
        <v>-4.1499999999999995</v>
      </c>
    </row>
    <row r="103" spans="1:23" ht="18.75">
      <c r="A103" s="14">
        <v>1</v>
      </c>
      <c r="B103" s="13">
        <v>235</v>
      </c>
      <c r="C103" s="13">
        <v>988684940</v>
      </c>
      <c r="D103" s="222" t="s">
        <v>456</v>
      </c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2"/>
        <v>0</v>
      </c>
      <c r="M103" s="16">
        <f t="shared" si="28"/>
        <v>0</v>
      </c>
      <c r="N103" s="16">
        <f t="shared" si="23"/>
        <v>0</v>
      </c>
      <c r="O103" s="16">
        <v>0</v>
      </c>
      <c r="P103" s="16">
        <f t="shared" si="24"/>
        <v>0</v>
      </c>
      <c r="Q103" s="33">
        <v>-5.90625</v>
      </c>
      <c r="R103" s="34">
        <f t="shared" si="25"/>
        <v>-5.90625</v>
      </c>
      <c r="S103" s="35">
        <f t="shared" si="26"/>
        <v>0</v>
      </c>
      <c r="T103" s="36">
        <f t="shared" si="27"/>
        <v>-5.90625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2"/>
        <v>0</v>
      </c>
      <c r="M104" s="16">
        <f t="shared" si="28"/>
        <v>0</v>
      </c>
      <c r="N104" s="16">
        <f t="shared" si="23"/>
        <v>0</v>
      </c>
      <c r="O104" s="16">
        <v>0</v>
      </c>
      <c r="P104" s="16">
        <f t="shared" si="24"/>
        <v>0</v>
      </c>
      <c r="Q104" s="33">
        <v>5.7335820895522351</v>
      </c>
      <c r="R104" s="34">
        <f t="shared" si="25"/>
        <v>5.7335820895522351</v>
      </c>
      <c r="S104" s="35">
        <f t="shared" si="26"/>
        <v>0</v>
      </c>
      <c r="T104" s="36">
        <f t="shared" si="27"/>
        <v>5.7335820895522351</v>
      </c>
    </row>
    <row r="105" spans="1:23" ht="20.25">
      <c r="A105" s="14"/>
      <c r="B105" s="13">
        <v>186</v>
      </c>
      <c r="C105" s="13">
        <v>595953188</v>
      </c>
      <c r="D105" s="222" t="s">
        <v>462</v>
      </c>
      <c r="E105" s="222" t="s">
        <v>461</v>
      </c>
      <c r="F105" s="16">
        <v>0</v>
      </c>
      <c r="G105" s="16">
        <v>0</v>
      </c>
      <c r="H105" s="374">
        <v>0</v>
      </c>
      <c r="I105" s="374">
        <v>0</v>
      </c>
      <c r="J105" s="374">
        <v>0</v>
      </c>
      <c r="K105" s="57" t="s">
        <v>187</v>
      </c>
      <c r="L105" s="18">
        <f t="shared" si="22"/>
        <v>0</v>
      </c>
      <c r="M105" s="16">
        <f t="shared" si="28"/>
        <v>0</v>
      </c>
      <c r="N105" s="16">
        <f t="shared" si="23"/>
        <v>0</v>
      </c>
      <c r="O105" s="16">
        <v>0</v>
      </c>
      <c r="P105" s="16">
        <f t="shared" si="24"/>
        <v>0</v>
      </c>
      <c r="Q105" s="33">
        <v>-6.5624999999999991</v>
      </c>
      <c r="R105" s="34">
        <f t="shared" si="25"/>
        <v>-6.5624999999999991</v>
      </c>
      <c r="S105" s="35">
        <f t="shared" si="26"/>
        <v>0</v>
      </c>
      <c r="T105" s="36">
        <f t="shared" si="27"/>
        <v>-6.5624999999999991</v>
      </c>
    </row>
    <row r="106" spans="1:23" ht="18.75">
      <c r="A106" s="14">
        <v>1</v>
      </c>
      <c r="B106" s="13">
        <v>141</v>
      </c>
      <c r="C106" s="13">
        <v>1190305158</v>
      </c>
      <c r="D106" s="222" t="s">
        <v>261</v>
      </c>
      <c r="E106" s="224"/>
      <c r="F106" s="16">
        <v>1</v>
      </c>
      <c r="G106" s="16">
        <v>0</v>
      </c>
      <c r="H106" s="374">
        <v>0</v>
      </c>
      <c r="I106" s="374">
        <v>0</v>
      </c>
      <c r="J106" s="374">
        <v>0</v>
      </c>
      <c r="K106" s="23" t="s">
        <v>175</v>
      </c>
      <c r="L106" s="18">
        <f t="shared" si="22"/>
        <v>1</v>
      </c>
      <c r="M106" s="16">
        <f t="shared" si="28"/>
        <v>0</v>
      </c>
      <c r="N106" s="16">
        <f t="shared" si="23"/>
        <v>0</v>
      </c>
      <c r="O106" s="16">
        <v>0</v>
      </c>
      <c r="P106" s="16">
        <f t="shared" ref="P106:P108" si="29">SUM(M106+L106+O106+N106)</f>
        <v>1</v>
      </c>
      <c r="Q106" s="33">
        <v>-7.9250000000000043</v>
      </c>
      <c r="R106" s="34">
        <f t="shared" ref="R106:R108" si="30">P106+Q106</f>
        <v>-6.9250000000000043</v>
      </c>
      <c r="S106" s="35">
        <f t="shared" si="26"/>
        <v>1.875</v>
      </c>
      <c r="T106" s="36">
        <f t="shared" ref="T106:T108" si="31">R106-S106</f>
        <v>-8.8000000000000043</v>
      </c>
      <c r="U106" s="64"/>
      <c r="V106" s="64"/>
      <c r="W106" s="67"/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2"/>
        <v>0</v>
      </c>
      <c r="M107" s="16">
        <f t="shared" si="28"/>
        <v>0</v>
      </c>
      <c r="N107" s="16">
        <f t="shared" si="23"/>
        <v>0</v>
      </c>
      <c r="O107" s="16">
        <v>0</v>
      </c>
      <c r="P107" s="16">
        <f t="shared" si="29"/>
        <v>0</v>
      </c>
      <c r="Q107" s="33">
        <v>0</v>
      </c>
      <c r="R107" s="34">
        <f t="shared" si="30"/>
        <v>0</v>
      </c>
      <c r="S107" s="35">
        <f t="shared" si="26"/>
        <v>0</v>
      </c>
      <c r="T107" s="36">
        <f t="shared" si="31"/>
        <v>0</v>
      </c>
    </row>
    <row r="108" spans="1:23" ht="18.75">
      <c r="A108" s="14">
        <v>1</v>
      </c>
      <c r="B108" s="13">
        <v>203</v>
      </c>
      <c r="C108" s="13">
        <v>382695365</v>
      </c>
      <c r="D108" s="222" t="s">
        <v>393</v>
      </c>
      <c r="E108" s="334"/>
      <c r="F108" s="16">
        <v>1</v>
      </c>
      <c r="G108" s="16">
        <v>0</v>
      </c>
      <c r="H108" s="374">
        <v>0</v>
      </c>
      <c r="I108" s="374">
        <v>0</v>
      </c>
      <c r="J108" s="374">
        <v>0</v>
      </c>
      <c r="K108" s="23" t="s">
        <v>175</v>
      </c>
      <c r="L108" s="18">
        <f t="shared" si="22"/>
        <v>1</v>
      </c>
      <c r="M108" s="16">
        <f t="shared" si="28"/>
        <v>0</v>
      </c>
      <c r="N108" s="16">
        <f t="shared" si="23"/>
        <v>0</v>
      </c>
      <c r="O108" s="16">
        <v>0</v>
      </c>
      <c r="P108" s="16">
        <f t="shared" si="29"/>
        <v>1</v>
      </c>
      <c r="Q108" s="33">
        <v>-16.15625</v>
      </c>
      <c r="R108" s="34">
        <f t="shared" si="30"/>
        <v>-15.15625</v>
      </c>
      <c r="S108" s="35">
        <f t="shared" si="26"/>
        <v>1.875</v>
      </c>
      <c r="T108" s="36">
        <f t="shared" si="31"/>
        <v>-17.03125</v>
      </c>
    </row>
  </sheetData>
  <autoFilter ref="A4:W108" xr:uid="{28593B8F-03E7-4BE1-B554-FC0AADC431B2}">
    <sortState xmlns:xlrd2="http://schemas.microsoft.com/office/spreadsheetml/2017/richdata2" ref="A10:W108">
      <sortCondition descending="1" ref="R4:R108"/>
    </sortState>
  </autoFilter>
  <mergeCells count="5">
    <mergeCell ref="B1:T1"/>
    <mergeCell ref="B2:T2"/>
    <mergeCell ref="B3:E3"/>
    <mergeCell ref="H3:J3"/>
    <mergeCell ref="K3:T3"/>
  </mergeCells>
  <conditionalFormatting sqref="O5:O79 F5:J108">
    <cfRule type="cellIs" dxfId="17" priority="2" operator="lessThan">
      <formula>1</formula>
    </cfRule>
  </conditionalFormatting>
  <conditionalFormatting sqref="O80:O108">
    <cfRule type="cellIs" dxfId="16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991D-1826-4906-A60C-82E54A4EE4E4}">
  <sheetPr codeName="Sheet92"/>
  <dimension ref="A1:AC109"/>
  <sheetViews>
    <sheetView topLeftCell="W1" zoomScaleNormal="100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活动中心2021年6月19日分包贡献明细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19"/>
      <c r="V1" s="519"/>
      <c r="W1" s="519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20"/>
      <c r="V2" s="520"/>
      <c r="W2" s="520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21" t="s">
        <v>114</v>
      </c>
      <c r="G3" s="522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18"/>
      <c r="V3" s="518"/>
      <c r="W3" s="518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16" t="s">
        <v>457</v>
      </c>
      <c r="B4" s="516" t="s">
        <v>11</v>
      </c>
      <c r="C4" s="517" t="s">
        <v>167</v>
      </c>
      <c r="D4" s="516" t="s">
        <v>12</v>
      </c>
      <c r="E4" s="516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17" t="s">
        <v>171</v>
      </c>
      <c r="R4" s="32" t="s">
        <v>23</v>
      </c>
      <c r="S4" s="517" t="s">
        <v>22</v>
      </c>
      <c r="T4" s="517" t="s">
        <v>172</v>
      </c>
      <c r="U4" s="517" t="s">
        <v>115</v>
      </c>
      <c r="V4" s="517" t="s">
        <v>116</v>
      </c>
      <c r="W4" s="517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1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ref="L10:L41" si="7">F10+IF(F10&gt;2,(F10-2)*1,0)</f>
        <v>0</v>
      </c>
      <c r="M10" s="16">
        <f t="shared" ref="M10:M51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1.2</v>
      </c>
      <c r="Q10" s="33">
        <v>21.024999999999981</v>
      </c>
      <c r="R10" s="34">
        <f t="shared" ref="R10:R41" si="11">P10+Q10</f>
        <v>22.22499999999998</v>
      </c>
      <c r="S10" s="35">
        <f t="shared" ref="S10:S41" si="12">VLOOKUP(K10,$X$3:$Y$10,2,FALSE)</f>
        <v>0</v>
      </c>
      <c r="T10" s="36">
        <f t="shared" ref="T10:T41" si="13">R10-S10</f>
        <v>22.22499999999998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128</v>
      </c>
      <c r="C11" s="13">
        <v>1214614935</v>
      </c>
      <c r="D11" s="222" t="s">
        <v>365</v>
      </c>
      <c r="E11" s="336" t="s">
        <v>257</v>
      </c>
      <c r="F11" s="16">
        <v>4</v>
      </c>
      <c r="G11" s="16">
        <v>1</v>
      </c>
      <c r="H11" s="374">
        <v>0</v>
      </c>
      <c r="I11" s="374">
        <v>1</v>
      </c>
      <c r="J11" s="374">
        <v>1</v>
      </c>
      <c r="K11" s="19" t="s">
        <v>333</v>
      </c>
      <c r="L11" s="18">
        <f t="shared" si="7"/>
        <v>6</v>
      </c>
      <c r="M11" s="16">
        <f t="shared" si="8"/>
        <v>1.2</v>
      </c>
      <c r="N11" s="16">
        <f t="shared" si="9"/>
        <v>0.8</v>
      </c>
      <c r="O11" s="16">
        <v>0</v>
      </c>
      <c r="P11" s="16">
        <f t="shared" si="10"/>
        <v>8</v>
      </c>
      <c r="Q11" s="33">
        <v>12.643249999999995</v>
      </c>
      <c r="R11" s="34">
        <f t="shared" si="11"/>
        <v>20.643249999999995</v>
      </c>
      <c r="S11" s="35">
        <f t="shared" si="12"/>
        <v>8.125</v>
      </c>
      <c r="T11" s="36">
        <f t="shared" si="13"/>
        <v>12.518249999999995</v>
      </c>
      <c r="U11" s="18"/>
      <c r="V11" s="18"/>
      <c r="W11" s="47"/>
      <c r="X11" s="50"/>
    </row>
    <row r="12" spans="1:29" s="1" customFormat="1" ht="20.25">
      <c r="A12" s="14">
        <v>1</v>
      </c>
      <c r="B12" s="13">
        <v>221</v>
      </c>
      <c r="C12" s="13">
        <v>790956883</v>
      </c>
      <c r="D12" s="222" t="s">
        <v>431</v>
      </c>
      <c r="E12" s="222" t="s">
        <v>428</v>
      </c>
      <c r="F12" s="16">
        <v>4</v>
      </c>
      <c r="G12" s="16">
        <v>1</v>
      </c>
      <c r="H12" s="374">
        <v>0</v>
      </c>
      <c r="I12" s="374">
        <v>0</v>
      </c>
      <c r="J12" s="374">
        <v>0</v>
      </c>
      <c r="K12" s="19" t="s">
        <v>333</v>
      </c>
      <c r="L12" s="18">
        <f t="shared" si="7"/>
        <v>6</v>
      </c>
      <c r="M12" s="16">
        <f t="shared" si="8"/>
        <v>1.2</v>
      </c>
      <c r="N12" s="16">
        <f t="shared" si="9"/>
        <v>0</v>
      </c>
      <c r="O12" s="16">
        <v>0</v>
      </c>
      <c r="P12" s="16">
        <f t="shared" si="10"/>
        <v>7.2</v>
      </c>
      <c r="Q12" s="33">
        <v>13.118750000000002</v>
      </c>
      <c r="R12" s="34">
        <f t="shared" si="11"/>
        <v>20.318750000000001</v>
      </c>
      <c r="S12" s="35">
        <f t="shared" si="12"/>
        <v>8.125</v>
      </c>
      <c r="T12" s="36">
        <f t="shared" si="13"/>
        <v>12.193750000000001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242</v>
      </c>
      <c r="C13" s="13">
        <v>1381736232</v>
      </c>
      <c r="D13" s="222" t="s">
        <v>468</v>
      </c>
      <c r="E13" s="4"/>
      <c r="F13" s="16">
        <v>4</v>
      </c>
      <c r="G13" s="16">
        <v>1</v>
      </c>
      <c r="H13" s="374">
        <v>0</v>
      </c>
      <c r="I13" s="374">
        <v>0</v>
      </c>
      <c r="J13" s="374">
        <v>0</v>
      </c>
      <c r="K13" s="19" t="s">
        <v>333</v>
      </c>
      <c r="L13" s="18">
        <f t="shared" si="7"/>
        <v>6</v>
      </c>
      <c r="M13" s="16">
        <f t="shared" si="8"/>
        <v>1.2</v>
      </c>
      <c r="N13" s="16">
        <f t="shared" si="9"/>
        <v>0</v>
      </c>
      <c r="O13" s="16">
        <v>0</v>
      </c>
      <c r="P13" s="16">
        <f t="shared" si="10"/>
        <v>7.2</v>
      </c>
      <c r="Q13" s="33">
        <v>12.918749999999999</v>
      </c>
      <c r="R13" s="34">
        <f t="shared" si="11"/>
        <v>20.118749999999999</v>
      </c>
      <c r="S13" s="35">
        <f t="shared" si="12"/>
        <v>8.125</v>
      </c>
      <c r="T13" s="36">
        <f t="shared" si="13"/>
        <v>11.993749999999999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224</v>
      </c>
      <c r="C14" s="13">
        <v>862562360</v>
      </c>
      <c r="D14" s="222" t="s">
        <v>473</v>
      </c>
      <c r="E14" s="222" t="s">
        <v>443</v>
      </c>
      <c r="F14" s="16">
        <v>4</v>
      </c>
      <c r="G14" s="16">
        <v>1</v>
      </c>
      <c r="H14" s="374">
        <v>0</v>
      </c>
      <c r="I14" s="374">
        <v>0</v>
      </c>
      <c r="J14" s="374">
        <v>0</v>
      </c>
      <c r="K14" s="19" t="s">
        <v>333</v>
      </c>
      <c r="L14" s="18">
        <f t="shared" si="7"/>
        <v>6</v>
      </c>
      <c r="M14" s="16">
        <f t="shared" si="8"/>
        <v>1.2</v>
      </c>
      <c r="N14" s="16">
        <f t="shared" si="9"/>
        <v>0</v>
      </c>
      <c r="O14" s="16">
        <v>0</v>
      </c>
      <c r="P14" s="16">
        <f t="shared" si="10"/>
        <v>7.2</v>
      </c>
      <c r="Q14" s="33">
        <v>12.666604477611944</v>
      </c>
      <c r="R14" s="34">
        <f t="shared" si="11"/>
        <v>19.866604477611943</v>
      </c>
      <c r="S14" s="35">
        <f t="shared" si="12"/>
        <v>8.125</v>
      </c>
      <c r="T14" s="36">
        <f t="shared" si="13"/>
        <v>11.741604477611943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182</v>
      </c>
      <c r="C15" s="13">
        <v>828260319</v>
      </c>
      <c r="D15" s="222" t="s">
        <v>471</v>
      </c>
      <c r="E15" s="222" t="s">
        <v>422</v>
      </c>
      <c r="F15" s="16">
        <v>4</v>
      </c>
      <c r="G15" s="16">
        <v>1</v>
      </c>
      <c r="H15" s="374">
        <v>0</v>
      </c>
      <c r="I15" s="374">
        <v>0</v>
      </c>
      <c r="J15" s="374">
        <v>1</v>
      </c>
      <c r="K15" s="19" t="s">
        <v>333</v>
      </c>
      <c r="L15" s="18">
        <f t="shared" si="7"/>
        <v>6</v>
      </c>
      <c r="M15" s="16">
        <f t="shared" si="8"/>
        <v>1.2</v>
      </c>
      <c r="N15" s="16">
        <f t="shared" si="9"/>
        <v>0.4</v>
      </c>
      <c r="O15" s="16">
        <v>0</v>
      </c>
      <c r="P15" s="16">
        <f t="shared" si="10"/>
        <v>7.6000000000000005</v>
      </c>
      <c r="Q15" s="33">
        <v>12.181750000000005</v>
      </c>
      <c r="R15" s="34">
        <f t="shared" si="11"/>
        <v>19.781750000000006</v>
      </c>
      <c r="S15" s="35">
        <f t="shared" si="12"/>
        <v>8.125</v>
      </c>
      <c r="T15" s="36">
        <f t="shared" si="13"/>
        <v>11.656750000000006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118</v>
      </c>
      <c r="C16" s="13">
        <v>2018112397</v>
      </c>
      <c r="D16" s="222" t="s">
        <v>342</v>
      </c>
      <c r="E16" s="222" t="s">
        <v>290</v>
      </c>
      <c r="F16" s="16">
        <v>4</v>
      </c>
      <c r="G16" s="16">
        <v>1</v>
      </c>
      <c r="H16" s="374">
        <v>0</v>
      </c>
      <c r="I16" s="374">
        <v>0</v>
      </c>
      <c r="J16" s="374">
        <v>0</v>
      </c>
      <c r="K16" s="19" t="s">
        <v>333</v>
      </c>
      <c r="L16" s="18">
        <f t="shared" si="7"/>
        <v>6</v>
      </c>
      <c r="M16" s="16">
        <f t="shared" si="8"/>
        <v>1.2</v>
      </c>
      <c r="N16" s="16">
        <f t="shared" si="9"/>
        <v>0</v>
      </c>
      <c r="O16" s="16">
        <v>0</v>
      </c>
      <c r="P16" s="16">
        <f t="shared" si="10"/>
        <v>7.2</v>
      </c>
      <c r="Q16" s="33">
        <v>12.506249999999998</v>
      </c>
      <c r="R16" s="34">
        <f t="shared" si="11"/>
        <v>19.706249999999997</v>
      </c>
      <c r="S16" s="35">
        <f t="shared" si="12"/>
        <v>8.125</v>
      </c>
      <c r="T16" s="36">
        <f t="shared" si="13"/>
        <v>11.581249999999997</v>
      </c>
      <c r="U16" s="18"/>
      <c r="V16" s="18"/>
      <c r="W16" s="48"/>
      <c r="X16" s="1" t="s">
        <v>213</v>
      </c>
      <c r="Y16" s="53">
        <v>6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184</v>
      </c>
      <c r="C17" s="13">
        <v>1814130074</v>
      </c>
      <c r="D17" s="222" t="s">
        <v>375</v>
      </c>
      <c r="E17" s="334"/>
      <c r="F17" s="16">
        <v>4</v>
      </c>
      <c r="G17" s="16">
        <v>1</v>
      </c>
      <c r="H17" s="374">
        <v>0</v>
      </c>
      <c r="I17" s="374">
        <v>1</v>
      </c>
      <c r="J17" s="374">
        <v>0</v>
      </c>
      <c r="K17" s="22" t="s">
        <v>334</v>
      </c>
      <c r="L17" s="18">
        <f t="shared" si="7"/>
        <v>6</v>
      </c>
      <c r="M17" s="16">
        <f t="shared" si="8"/>
        <v>1.2</v>
      </c>
      <c r="N17" s="16">
        <f t="shared" si="9"/>
        <v>0.4</v>
      </c>
      <c r="O17" s="16">
        <v>0</v>
      </c>
      <c r="P17" s="16">
        <f t="shared" si="10"/>
        <v>7.6000000000000005</v>
      </c>
      <c r="Q17" s="33">
        <v>12.087500000000006</v>
      </c>
      <c r="R17" s="34">
        <f t="shared" si="11"/>
        <v>19.687500000000007</v>
      </c>
      <c r="S17" s="35">
        <f t="shared" si="12"/>
        <v>6.25</v>
      </c>
      <c r="T17" s="36">
        <f t="shared" si="13"/>
        <v>13.437500000000007</v>
      </c>
      <c r="U17" s="4"/>
      <c r="V17" s="4"/>
      <c r="W17" s="4"/>
      <c r="X17" s="1" t="s">
        <v>214</v>
      </c>
      <c r="Y17" s="53">
        <v>19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156</v>
      </c>
      <c r="C18" s="13">
        <v>1744610165</v>
      </c>
      <c r="D18" s="222" t="s">
        <v>369</v>
      </c>
      <c r="E18" s="222"/>
      <c r="F18" s="16">
        <v>4</v>
      </c>
      <c r="G18" s="16">
        <v>1</v>
      </c>
      <c r="H18" s="374">
        <v>0</v>
      </c>
      <c r="I18" s="374">
        <v>0</v>
      </c>
      <c r="J18" s="374">
        <v>0</v>
      </c>
      <c r="K18" s="22" t="s">
        <v>334</v>
      </c>
      <c r="L18" s="18">
        <f t="shared" si="7"/>
        <v>6</v>
      </c>
      <c r="M18" s="16">
        <f t="shared" si="8"/>
        <v>1.2</v>
      </c>
      <c r="N18" s="16">
        <f t="shared" si="9"/>
        <v>0</v>
      </c>
      <c r="O18" s="16">
        <v>0</v>
      </c>
      <c r="P18" s="16">
        <f t="shared" si="10"/>
        <v>7.2</v>
      </c>
      <c r="Q18" s="33">
        <v>12.236266129032249</v>
      </c>
      <c r="R18" s="34">
        <f t="shared" si="11"/>
        <v>19.436266129032248</v>
      </c>
      <c r="S18" s="35">
        <f t="shared" si="12"/>
        <v>6.25</v>
      </c>
      <c r="T18" s="36">
        <f t="shared" si="13"/>
        <v>13.186266129032248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185</v>
      </c>
      <c r="C20" s="13">
        <v>30705222</v>
      </c>
      <c r="D20" s="222" t="s">
        <v>376</v>
      </c>
      <c r="E20" s="334"/>
      <c r="F20" s="16">
        <v>4</v>
      </c>
      <c r="G20" s="16">
        <v>1</v>
      </c>
      <c r="H20" s="374">
        <v>0</v>
      </c>
      <c r="I20" s="374">
        <v>1</v>
      </c>
      <c r="J20" s="374">
        <v>1</v>
      </c>
      <c r="K20" s="22" t="s">
        <v>334</v>
      </c>
      <c r="L20" s="18">
        <f t="shared" si="7"/>
        <v>6</v>
      </c>
      <c r="M20" s="16">
        <f t="shared" si="8"/>
        <v>1.2</v>
      </c>
      <c r="N20" s="16">
        <f t="shared" si="9"/>
        <v>0.8</v>
      </c>
      <c r="O20" s="16">
        <v>0</v>
      </c>
      <c r="P20" s="16">
        <f t="shared" si="10"/>
        <v>8</v>
      </c>
      <c r="Q20" s="33">
        <v>11.362500000000001</v>
      </c>
      <c r="R20" s="34">
        <f t="shared" si="11"/>
        <v>19.362500000000001</v>
      </c>
      <c r="S20" s="35">
        <f t="shared" si="12"/>
        <v>6.25</v>
      </c>
      <c r="T20" s="36">
        <f t="shared" si="13"/>
        <v>13.112500000000001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212</v>
      </c>
      <c r="C22" s="13">
        <v>2133045883</v>
      </c>
      <c r="D22" s="222" t="s">
        <v>405</v>
      </c>
      <c r="E22" s="334"/>
      <c r="F22" s="16">
        <v>4</v>
      </c>
      <c r="G22" s="16">
        <v>1</v>
      </c>
      <c r="H22" s="374">
        <v>0</v>
      </c>
      <c r="I22" s="374">
        <v>0</v>
      </c>
      <c r="J22" s="374">
        <v>0</v>
      </c>
      <c r="K22" s="22" t="s">
        <v>334</v>
      </c>
      <c r="L22" s="18">
        <f t="shared" si="7"/>
        <v>6</v>
      </c>
      <c r="M22" s="16">
        <f t="shared" si="8"/>
        <v>1.2</v>
      </c>
      <c r="N22" s="16">
        <f t="shared" si="9"/>
        <v>0</v>
      </c>
      <c r="O22" s="16">
        <v>0</v>
      </c>
      <c r="P22" s="16">
        <f t="shared" si="10"/>
        <v>7.2</v>
      </c>
      <c r="Q22" s="33">
        <v>12.024999999999995</v>
      </c>
      <c r="R22" s="34">
        <f t="shared" si="11"/>
        <v>19.224999999999994</v>
      </c>
      <c r="S22" s="35">
        <f t="shared" si="12"/>
        <v>6.25</v>
      </c>
      <c r="T22" s="36">
        <f t="shared" si="13"/>
        <v>12.974999999999994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3">
        <v>240</v>
      </c>
      <c r="C28" s="13">
        <v>289805855</v>
      </c>
      <c r="D28" s="222" t="s">
        <v>466</v>
      </c>
      <c r="E28" s="4"/>
      <c r="F28" s="16">
        <v>4</v>
      </c>
      <c r="G28" s="16">
        <v>1</v>
      </c>
      <c r="H28" s="374">
        <v>0</v>
      </c>
      <c r="I28" s="374">
        <v>0</v>
      </c>
      <c r="J28" s="374">
        <v>0</v>
      </c>
      <c r="K28" s="22" t="s">
        <v>334</v>
      </c>
      <c r="L28" s="18">
        <f t="shared" si="7"/>
        <v>6</v>
      </c>
      <c r="M28" s="16">
        <f t="shared" si="8"/>
        <v>1.2</v>
      </c>
      <c r="N28" s="16">
        <f t="shared" si="9"/>
        <v>0</v>
      </c>
      <c r="O28" s="16">
        <v>0</v>
      </c>
      <c r="P28" s="16">
        <f t="shared" si="10"/>
        <v>7.2</v>
      </c>
      <c r="Q28" s="33">
        <v>11.887499999999999</v>
      </c>
      <c r="R28" s="34">
        <f t="shared" si="11"/>
        <v>19.087499999999999</v>
      </c>
      <c r="S28" s="35">
        <f t="shared" si="12"/>
        <v>6.25</v>
      </c>
      <c r="T28" s="36">
        <f t="shared" si="13"/>
        <v>12.837499999999999</v>
      </c>
      <c r="U28" s="4"/>
      <c r="V28" s="4"/>
      <c r="W28" s="4"/>
    </row>
    <row r="29" spans="1:29" s="2" customFormat="1" ht="18.75">
      <c r="A29" s="14">
        <v>1</v>
      </c>
      <c r="B29" s="14">
        <v>26</v>
      </c>
      <c r="C29" s="13">
        <v>1754932067</v>
      </c>
      <c r="D29" s="222" t="s">
        <v>354</v>
      </c>
      <c r="E29" s="222" t="s">
        <v>72</v>
      </c>
      <c r="F29" s="16">
        <v>4</v>
      </c>
      <c r="G29" s="16">
        <v>1</v>
      </c>
      <c r="H29" s="374">
        <v>0</v>
      </c>
      <c r="I29" s="374">
        <v>1</v>
      </c>
      <c r="J29" s="374">
        <v>1</v>
      </c>
      <c r="K29" s="22" t="s">
        <v>334</v>
      </c>
      <c r="L29" s="18">
        <f t="shared" si="7"/>
        <v>6</v>
      </c>
      <c r="M29" s="16">
        <f t="shared" si="8"/>
        <v>1.2</v>
      </c>
      <c r="N29" s="16">
        <f t="shared" si="9"/>
        <v>0.8</v>
      </c>
      <c r="O29" s="16">
        <v>0</v>
      </c>
      <c r="P29" s="16">
        <f t="shared" si="10"/>
        <v>8</v>
      </c>
      <c r="Q29" s="33">
        <v>11.043749999999999</v>
      </c>
      <c r="R29" s="34">
        <f t="shared" si="11"/>
        <v>19.043749999999999</v>
      </c>
      <c r="S29" s="35">
        <f t="shared" si="12"/>
        <v>6.25</v>
      </c>
      <c r="T29" s="36">
        <f t="shared" si="13"/>
        <v>12.793749999999999</v>
      </c>
      <c r="U29" s="18"/>
      <c r="V29" s="18"/>
      <c r="W29" s="18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si="8"/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223</v>
      </c>
      <c r="C31" s="13">
        <v>784792167</v>
      </c>
      <c r="D31" s="222" t="s">
        <v>434</v>
      </c>
      <c r="E31" s="222"/>
      <c r="F31" s="16">
        <v>4</v>
      </c>
      <c r="G31" s="16">
        <v>1</v>
      </c>
      <c r="H31" s="374">
        <v>0</v>
      </c>
      <c r="I31" s="374">
        <v>0</v>
      </c>
      <c r="J31" s="374">
        <v>0</v>
      </c>
      <c r="K31" s="23" t="s">
        <v>335</v>
      </c>
      <c r="L31" s="18">
        <f t="shared" si="7"/>
        <v>6</v>
      </c>
      <c r="M31" s="16">
        <f t="shared" si="8"/>
        <v>1.2</v>
      </c>
      <c r="N31" s="16">
        <f t="shared" si="9"/>
        <v>0</v>
      </c>
      <c r="O31" s="16">
        <v>0</v>
      </c>
      <c r="P31" s="16">
        <f t="shared" si="10"/>
        <v>7.2</v>
      </c>
      <c r="Q31" s="33">
        <v>11.762499999999999</v>
      </c>
      <c r="R31" s="34">
        <f t="shared" si="11"/>
        <v>18.962499999999999</v>
      </c>
      <c r="S31" s="35">
        <f t="shared" si="12"/>
        <v>1.09375</v>
      </c>
      <c r="T31" s="36">
        <f t="shared" si="13"/>
        <v>17.868749999999999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8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238</v>
      </c>
      <c r="C33" s="13">
        <v>108179057</v>
      </c>
      <c r="D33" s="222" t="s">
        <v>463</v>
      </c>
      <c r="E33" s="4"/>
      <c r="F33" s="16">
        <v>4</v>
      </c>
      <c r="G33" s="16">
        <v>1</v>
      </c>
      <c r="H33" s="374">
        <v>0</v>
      </c>
      <c r="I33" s="374">
        <v>0</v>
      </c>
      <c r="J33" s="374">
        <v>0</v>
      </c>
      <c r="K33" s="23" t="s">
        <v>335</v>
      </c>
      <c r="L33" s="18">
        <f t="shared" si="7"/>
        <v>6</v>
      </c>
      <c r="M33" s="16">
        <f t="shared" si="8"/>
        <v>1.2</v>
      </c>
      <c r="N33" s="16">
        <f t="shared" si="9"/>
        <v>0</v>
      </c>
      <c r="O33" s="16">
        <v>0</v>
      </c>
      <c r="P33" s="16">
        <f t="shared" si="10"/>
        <v>7.2</v>
      </c>
      <c r="Q33" s="33">
        <v>11.712499999999999</v>
      </c>
      <c r="R33" s="34">
        <f t="shared" si="11"/>
        <v>18.912499999999998</v>
      </c>
      <c r="S33" s="35">
        <f t="shared" si="12"/>
        <v>1.09375</v>
      </c>
      <c r="T33" s="36">
        <f t="shared" si="13"/>
        <v>17.818749999999998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196</v>
      </c>
      <c r="C34" s="13">
        <v>1065641844</v>
      </c>
      <c r="D34" s="222" t="s">
        <v>387</v>
      </c>
      <c r="E34" s="334"/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23" t="s">
        <v>335</v>
      </c>
      <c r="L34" s="18">
        <f t="shared" si="7"/>
        <v>4</v>
      </c>
      <c r="M34" s="16">
        <f t="shared" si="8"/>
        <v>1.2</v>
      </c>
      <c r="N34" s="16">
        <f t="shared" si="9"/>
        <v>0</v>
      </c>
      <c r="O34" s="16">
        <v>0</v>
      </c>
      <c r="P34" s="16">
        <f t="shared" si="10"/>
        <v>5.2</v>
      </c>
      <c r="Q34" s="33">
        <v>12.600000000000001</v>
      </c>
      <c r="R34" s="34">
        <f t="shared" si="11"/>
        <v>17.8</v>
      </c>
      <c r="S34" s="35">
        <f t="shared" si="12"/>
        <v>1.09375</v>
      </c>
      <c r="T34" s="36">
        <f t="shared" si="13"/>
        <v>16.706250000000001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234</v>
      </c>
      <c r="C35" s="13">
        <v>1333428907</v>
      </c>
      <c r="D35" s="222" t="s">
        <v>472</v>
      </c>
      <c r="E35" s="222" t="s">
        <v>455</v>
      </c>
      <c r="F35" s="16">
        <v>4</v>
      </c>
      <c r="G35" s="16">
        <v>0</v>
      </c>
      <c r="H35" s="374">
        <v>0</v>
      </c>
      <c r="I35" s="374">
        <v>0</v>
      </c>
      <c r="J35" s="374">
        <v>0</v>
      </c>
      <c r="K35" s="23" t="s">
        <v>335</v>
      </c>
      <c r="L35" s="18">
        <f t="shared" si="7"/>
        <v>6</v>
      </c>
      <c r="M35" s="16">
        <f t="shared" si="8"/>
        <v>0</v>
      </c>
      <c r="N35" s="16">
        <f t="shared" si="9"/>
        <v>0</v>
      </c>
      <c r="O35" s="16">
        <v>0</v>
      </c>
      <c r="P35" s="16">
        <f t="shared" si="10"/>
        <v>6</v>
      </c>
      <c r="Q35" s="33">
        <v>11.681250000000002</v>
      </c>
      <c r="R35" s="34">
        <f t="shared" si="11"/>
        <v>17.681250000000002</v>
      </c>
      <c r="S35" s="35">
        <f t="shared" si="12"/>
        <v>1.09375</v>
      </c>
      <c r="T35" s="36">
        <f t="shared" si="13"/>
        <v>16.587500000000002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8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8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4">
        <v>231</v>
      </c>
      <c r="C39" s="13">
        <v>1725915293</v>
      </c>
      <c r="D39" s="222" t="s">
        <v>450</v>
      </c>
      <c r="E39" s="4"/>
      <c r="F39" s="16">
        <v>4</v>
      </c>
      <c r="G39" s="16">
        <v>1</v>
      </c>
      <c r="H39" s="374">
        <v>0</v>
      </c>
      <c r="I39" s="374">
        <v>0</v>
      </c>
      <c r="J39" s="374">
        <v>0</v>
      </c>
      <c r="K39" s="23" t="s">
        <v>335</v>
      </c>
      <c r="L39" s="18">
        <f t="shared" si="7"/>
        <v>6</v>
      </c>
      <c r="M39" s="16">
        <f t="shared" si="8"/>
        <v>1.2</v>
      </c>
      <c r="N39" s="16">
        <f t="shared" si="9"/>
        <v>0</v>
      </c>
      <c r="O39" s="16">
        <v>0</v>
      </c>
      <c r="P39" s="16">
        <f t="shared" si="10"/>
        <v>7.2</v>
      </c>
      <c r="Q39" s="33">
        <v>10.412500000000001</v>
      </c>
      <c r="R39" s="34">
        <f t="shared" si="11"/>
        <v>17.612500000000001</v>
      </c>
      <c r="S39" s="35">
        <f t="shared" si="12"/>
        <v>1.09375</v>
      </c>
      <c r="T39" s="36">
        <f t="shared" si="13"/>
        <v>16.518750000000001</v>
      </c>
      <c r="U39" s="4"/>
      <c r="V39" s="4"/>
      <c r="W39" s="4"/>
    </row>
    <row r="40" spans="1:29" ht="18.75">
      <c r="A40" s="14">
        <v>1</v>
      </c>
      <c r="B40" s="13">
        <v>187</v>
      </c>
      <c r="C40" s="13">
        <v>1241038267</v>
      </c>
      <c r="D40" s="222" t="s">
        <v>378</v>
      </c>
      <c r="E40" s="334"/>
      <c r="F40" s="16">
        <v>4</v>
      </c>
      <c r="G40" s="16">
        <v>1</v>
      </c>
      <c r="H40" s="374">
        <v>0</v>
      </c>
      <c r="I40" s="374">
        <v>0</v>
      </c>
      <c r="J40" s="374">
        <v>0</v>
      </c>
      <c r="K40" s="23" t="s">
        <v>335</v>
      </c>
      <c r="L40" s="18">
        <f t="shared" si="7"/>
        <v>6</v>
      </c>
      <c r="M40" s="16">
        <f t="shared" si="8"/>
        <v>1.2</v>
      </c>
      <c r="N40" s="16">
        <f t="shared" si="9"/>
        <v>0</v>
      </c>
      <c r="O40" s="16">
        <v>0</v>
      </c>
      <c r="P40" s="16">
        <f t="shared" si="10"/>
        <v>7.2</v>
      </c>
      <c r="Q40" s="33">
        <v>9.9187499999999957</v>
      </c>
      <c r="R40" s="34">
        <f t="shared" si="11"/>
        <v>17.118749999999995</v>
      </c>
      <c r="S40" s="35">
        <f t="shared" si="12"/>
        <v>1.09375</v>
      </c>
      <c r="T40" s="36">
        <f t="shared" si="13"/>
        <v>16.024999999999995</v>
      </c>
      <c r="U40" s="4"/>
      <c r="V40" s="4"/>
      <c r="W40" s="4"/>
    </row>
    <row r="41" spans="1:29" ht="18.75">
      <c r="A41" s="14">
        <v>1</v>
      </c>
      <c r="B41" s="14">
        <v>92</v>
      </c>
      <c r="C41" s="13">
        <v>1367873925</v>
      </c>
      <c r="D41" s="222" t="s">
        <v>398</v>
      </c>
      <c r="E41" s="222" t="s">
        <v>191</v>
      </c>
      <c r="F41" s="16">
        <v>4</v>
      </c>
      <c r="G41" s="16">
        <v>1</v>
      </c>
      <c r="H41" s="374">
        <v>0</v>
      </c>
      <c r="I41" s="374">
        <v>0</v>
      </c>
      <c r="J41" s="374">
        <v>0</v>
      </c>
      <c r="K41" s="23" t="s">
        <v>335</v>
      </c>
      <c r="L41" s="18">
        <f t="shared" si="7"/>
        <v>6</v>
      </c>
      <c r="M41" s="16">
        <f t="shared" si="8"/>
        <v>1.2</v>
      </c>
      <c r="N41" s="16">
        <f t="shared" si="9"/>
        <v>0</v>
      </c>
      <c r="O41" s="16">
        <v>0</v>
      </c>
      <c r="P41" s="16">
        <f t="shared" si="10"/>
        <v>7.2</v>
      </c>
      <c r="Q41" s="33">
        <v>9.8437500000000036</v>
      </c>
      <c r="R41" s="34">
        <f t="shared" si="11"/>
        <v>17.043750000000003</v>
      </c>
      <c r="S41" s="35">
        <f t="shared" si="12"/>
        <v>1.09375</v>
      </c>
      <c r="T41" s="36">
        <f t="shared" si="13"/>
        <v>15.950000000000003</v>
      </c>
      <c r="U41" s="18"/>
      <c r="V41" s="18"/>
      <c r="W41" s="47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4">F42+IF(F42&gt;2,(F42-2)*1,0)</f>
        <v>0</v>
      </c>
      <c r="M42" s="16">
        <f t="shared" si="8"/>
        <v>0</v>
      </c>
      <c r="N42" s="16">
        <f t="shared" ref="N42:N73" si="15">SUM(H42:J42)*$Y$18</f>
        <v>0</v>
      </c>
      <c r="O42" s="16">
        <v>0</v>
      </c>
      <c r="P42" s="16">
        <f t="shared" ref="P42:P73" si="16">SUM(M42+L42+O42+N42)</f>
        <v>0</v>
      </c>
      <c r="Q42" s="33">
        <v>3.3374999999999995</v>
      </c>
      <c r="R42" s="34">
        <f t="shared" ref="R42:R73" si="17">P42+Q42</f>
        <v>3.3374999999999995</v>
      </c>
      <c r="S42" s="35">
        <f t="shared" ref="S42:S73" si="18">VLOOKUP(K42,$X$3:$Y$10,2,FALSE)</f>
        <v>0</v>
      </c>
      <c r="T42" s="36">
        <f t="shared" ref="T42:T73" si="19">R42-S42</f>
        <v>3.3374999999999995</v>
      </c>
      <c r="U42" s="18"/>
      <c r="V42" s="18"/>
      <c r="W42" s="47"/>
    </row>
    <row r="43" spans="1:29" ht="18.75">
      <c r="A43" s="14">
        <v>1</v>
      </c>
      <c r="B43" s="13">
        <v>216</v>
      </c>
      <c r="C43" s="13">
        <v>395700385</v>
      </c>
      <c r="D43" s="222" t="s">
        <v>419</v>
      </c>
      <c r="E43" s="2"/>
      <c r="F43" s="16">
        <v>4</v>
      </c>
      <c r="G43" s="16">
        <v>1</v>
      </c>
      <c r="H43" s="374">
        <v>0</v>
      </c>
      <c r="I43" s="374">
        <v>0</v>
      </c>
      <c r="J43" s="374">
        <v>0</v>
      </c>
      <c r="K43" s="23" t="s">
        <v>335</v>
      </c>
      <c r="L43" s="18">
        <f t="shared" si="14"/>
        <v>6</v>
      </c>
      <c r="M43" s="16">
        <f t="shared" si="8"/>
        <v>1.2</v>
      </c>
      <c r="N43" s="16">
        <f t="shared" si="15"/>
        <v>0</v>
      </c>
      <c r="O43" s="16">
        <v>0</v>
      </c>
      <c r="P43" s="16">
        <f t="shared" si="16"/>
        <v>7.2</v>
      </c>
      <c r="Q43" s="33">
        <v>9.7814516129032221</v>
      </c>
      <c r="R43" s="34">
        <f t="shared" si="17"/>
        <v>16.981451612903221</v>
      </c>
      <c r="S43" s="35">
        <f t="shared" si="18"/>
        <v>1.09375</v>
      </c>
      <c r="T43" s="36">
        <f t="shared" si="19"/>
        <v>15.887701612903221</v>
      </c>
      <c r="U43" s="4"/>
      <c r="V43" s="4"/>
      <c r="W43" s="4"/>
    </row>
    <row r="44" spans="1:29" ht="18.75">
      <c r="A44" s="14">
        <v>1</v>
      </c>
      <c r="B44" s="13">
        <v>116</v>
      </c>
      <c r="C44" s="13">
        <v>2122596917</v>
      </c>
      <c r="D44" s="222" t="s">
        <v>362</v>
      </c>
      <c r="E44" s="222" t="s">
        <v>217</v>
      </c>
      <c r="F44" s="16">
        <v>2</v>
      </c>
      <c r="G44" s="16">
        <v>1</v>
      </c>
      <c r="H44" s="374">
        <v>0</v>
      </c>
      <c r="I44" s="374">
        <v>1</v>
      </c>
      <c r="J44" s="374">
        <v>1</v>
      </c>
      <c r="K44" s="23" t="s">
        <v>335</v>
      </c>
      <c r="L44" s="18">
        <f t="shared" si="14"/>
        <v>2</v>
      </c>
      <c r="M44" s="16">
        <f t="shared" si="8"/>
        <v>1.2</v>
      </c>
      <c r="N44" s="16">
        <f t="shared" si="15"/>
        <v>0.8</v>
      </c>
      <c r="O44" s="16">
        <v>0</v>
      </c>
      <c r="P44" s="16">
        <f t="shared" si="16"/>
        <v>4</v>
      </c>
      <c r="Q44" s="33">
        <v>11.249999999999996</v>
      </c>
      <c r="R44" s="34">
        <f t="shared" si="17"/>
        <v>15.249999999999996</v>
      </c>
      <c r="S44" s="35">
        <f t="shared" si="18"/>
        <v>1.09375</v>
      </c>
      <c r="T44" s="36">
        <f t="shared" si="19"/>
        <v>14.156249999999996</v>
      </c>
      <c r="U44" s="18"/>
      <c r="V44" s="18"/>
      <c r="W44" s="48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4"/>
        <v>0</v>
      </c>
      <c r="M45" s="16">
        <f t="shared" si="8"/>
        <v>0</v>
      </c>
      <c r="N45" s="16">
        <f t="shared" si="15"/>
        <v>0</v>
      </c>
      <c r="O45" s="16">
        <v>0</v>
      </c>
      <c r="P45" s="16">
        <f t="shared" si="16"/>
        <v>0</v>
      </c>
      <c r="Q45" s="33">
        <v>0.125</v>
      </c>
      <c r="R45" s="34">
        <f t="shared" si="17"/>
        <v>0.125</v>
      </c>
      <c r="S45" s="35">
        <f t="shared" si="18"/>
        <v>0</v>
      </c>
      <c r="T45" s="36">
        <f t="shared" si="19"/>
        <v>0.125</v>
      </c>
      <c r="U45" s="18"/>
      <c r="V45" s="18"/>
      <c r="W45" s="18"/>
    </row>
    <row r="46" spans="1:29" ht="18.75">
      <c r="A46" s="14">
        <v>1</v>
      </c>
      <c r="B46" s="13">
        <v>202</v>
      </c>
      <c r="C46" s="13">
        <v>471245585</v>
      </c>
      <c r="D46" s="222" t="s">
        <v>392</v>
      </c>
      <c r="E46" s="334"/>
      <c r="F46" s="16">
        <v>4</v>
      </c>
      <c r="G46" s="16">
        <v>1</v>
      </c>
      <c r="H46" s="374">
        <v>0</v>
      </c>
      <c r="I46" s="374">
        <v>0</v>
      </c>
      <c r="J46" s="374">
        <v>0</v>
      </c>
      <c r="K46" s="23" t="s">
        <v>335</v>
      </c>
      <c r="L46" s="18">
        <f t="shared" si="14"/>
        <v>6</v>
      </c>
      <c r="M46" s="16">
        <f t="shared" si="8"/>
        <v>1.2</v>
      </c>
      <c r="N46" s="16">
        <f t="shared" si="15"/>
        <v>0</v>
      </c>
      <c r="O46" s="16">
        <v>0</v>
      </c>
      <c r="P46" s="16">
        <f t="shared" si="16"/>
        <v>7.2</v>
      </c>
      <c r="Q46" s="33">
        <v>7.6624999999999996</v>
      </c>
      <c r="R46" s="34">
        <f t="shared" si="17"/>
        <v>14.862500000000001</v>
      </c>
      <c r="S46" s="35">
        <f t="shared" si="18"/>
        <v>1.09375</v>
      </c>
      <c r="T46" s="36">
        <f t="shared" si="19"/>
        <v>13.768750000000001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4"/>
        <v>0</v>
      </c>
      <c r="M47" s="16">
        <f t="shared" si="8"/>
        <v>0</v>
      </c>
      <c r="N47" s="16">
        <f t="shared" si="15"/>
        <v>0</v>
      </c>
      <c r="O47" s="16">
        <v>0</v>
      </c>
      <c r="P47" s="16">
        <f t="shared" si="16"/>
        <v>0</v>
      </c>
      <c r="Q47" s="33">
        <v>3.45</v>
      </c>
      <c r="R47" s="34">
        <f t="shared" si="17"/>
        <v>3.45</v>
      </c>
      <c r="S47" s="35">
        <f t="shared" si="18"/>
        <v>0</v>
      </c>
      <c r="T47" s="36">
        <f t="shared" si="19"/>
        <v>3.45</v>
      </c>
      <c r="U47" s="18"/>
      <c r="V47" s="18"/>
      <c r="W47" s="4"/>
    </row>
    <row r="48" spans="1:29" ht="20.25">
      <c r="A48" s="14">
        <v>1</v>
      </c>
      <c r="B48" s="13">
        <v>229</v>
      </c>
      <c r="C48" s="13">
        <v>1598972736</v>
      </c>
      <c r="D48" s="222" t="s">
        <v>448</v>
      </c>
      <c r="E48" s="222"/>
      <c r="F48" s="16">
        <v>3</v>
      </c>
      <c r="G48" s="16">
        <v>0</v>
      </c>
      <c r="H48" s="374">
        <v>0</v>
      </c>
      <c r="I48" s="374">
        <v>0</v>
      </c>
      <c r="J48" s="374">
        <v>0</v>
      </c>
      <c r="K48" s="23" t="s">
        <v>335</v>
      </c>
      <c r="L48" s="18">
        <f t="shared" si="14"/>
        <v>4</v>
      </c>
      <c r="M48" s="16">
        <f t="shared" si="8"/>
        <v>0</v>
      </c>
      <c r="N48" s="16">
        <f t="shared" si="15"/>
        <v>0</v>
      </c>
      <c r="O48" s="16">
        <v>0</v>
      </c>
      <c r="P48" s="16">
        <f t="shared" si="16"/>
        <v>4</v>
      </c>
      <c r="Q48" s="33">
        <v>9.8908395522388002</v>
      </c>
      <c r="R48" s="34">
        <f t="shared" si="17"/>
        <v>13.8908395522388</v>
      </c>
      <c r="S48" s="35">
        <f t="shared" si="18"/>
        <v>1.09375</v>
      </c>
      <c r="T48" s="36">
        <f t="shared" si="19"/>
        <v>12.7970895522388</v>
      </c>
    </row>
    <row r="49" spans="1:23" ht="18.75">
      <c r="A49" s="14">
        <v>1</v>
      </c>
      <c r="B49" s="13">
        <v>189</v>
      </c>
      <c r="C49" s="13">
        <v>522812489</v>
      </c>
      <c r="D49" s="222" t="s">
        <v>380</v>
      </c>
      <c r="E49" s="334"/>
      <c r="F49" s="16">
        <v>4</v>
      </c>
      <c r="G49" s="16">
        <v>1</v>
      </c>
      <c r="H49" s="374">
        <v>0</v>
      </c>
      <c r="I49" s="374">
        <v>0</v>
      </c>
      <c r="J49" s="374">
        <v>0</v>
      </c>
      <c r="K49" s="23" t="s">
        <v>335</v>
      </c>
      <c r="L49" s="18">
        <f t="shared" si="14"/>
        <v>6</v>
      </c>
      <c r="M49" s="16">
        <f t="shared" si="8"/>
        <v>1.2</v>
      </c>
      <c r="N49" s="16">
        <f t="shared" si="15"/>
        <v>0</v>
      </c>
      <c r="O49" s="16">
        <v>0</v>
      </c>
      <c r="P49" s="16">
        <f t="shared" si="16"/>
        <v>7.2</v>
      </c>
      <c r="Q49" s="33">
        <v>6.3125000000000071</v>
      </c>
      <c r="R49" s="34">
        <f t="shared" si="17"/>
        <v>13.512500000000006</v>
      </c>
      <c r="S49" s="35">
        <f t="shared" si="18"/>
        <v>1.09375</v>
      </c>
      <c r="T49" s="36">
        <f t="shared" si="19"/>
        <v>12.418750000000006</v>
      </c>
    </row>
    <row r="50" spans="1:23" ht="18.75">
      <c r="A50" s="14">
        <v>1</v>
      </c>
      <c r="B50" s="13">
        <v>236</v>
      </c>
      <c r="C50" s="13">
        <v>1968448898</v>
      </c>
      <c r="D50" s="222" t="s">
        <v>458</v>
      </c>
      <c r="F50" s="16">
        <v>4</v>
      </c>
      <c r="G50" s="16">
        <v>1</v>
      </c>
      <c r="H50" s="374">
        <v>0</v>
      </c>
      <c r="I50" s="374">
        <v>0</v>
      </c>
      <c r="J50" s="374">
        <v>0</v>
      </c>
      <c r="K50" s="23" t="s">
        <v>335</v>
      </c>
      <c r="L50" s="18">
        <f t="shared" si="14"/>
        <v>6</v>
      </c>
      <c r="M50" s="16">
        <f t="shared" si="8"/>
        <v>1.2</v>
      </c>
      <c r="N50" s="16">
        <f t="shared" si="15"/>
        <v>0</v>
      </c>
      <c r="O50" s="16">
        <v>0</v>
      </c>
      <c r="P50" s="16">
        <f t="shared" si="16"/>
        <v>7.2</v>
      </c>
      <c r="Q50" s="33">
        <v>6.2874999999999996</v>
      </c>
      <c r="R50" s="34">
        <f t="shared" si="17"/>
        <v>13.487500000000001</v>
      </c>
      <c r="S50" s="35">
        <f t="shared" si="18"/>
        <v>1.09375</v>
      </c>
      <c r="T50" s="36">
        <f t="shared" si="19"/>
        <v>12.393750000000001</v>
      </c>
    </row>
    <row r="51" spans="1:23" ht="18.75">
      <c r="A51" s="14">
        <v>1</v>
      </c>
      <c r="B51" s="13">
        <v>215</v>
      </c>
      <c r="C51" s="13">
        <v>289805855</v>
      </c>
      <c r="D51" s="222" t="s">
        <v>417</v>
      </c>
      <c r="E51" s="2"/>
      <c r="F51" s="16">
        <v>4</v>
      </c>
      <c r="G51" s="16">
        <v>1</v>
      </c>
      <c r="H51" s="374">
        <v>0</v>
      </c>
      <c r="I51" s="374">
        <v>1</v>
      </c>
      <c r="J51" s="374">
        <v>1</v>
      </c>
      <c r="K51" s="23" t="s">
        <v>335</v>
      </c>
      <c r="L51" s="18">
        <f t="shared" si="14"/>
        <v>6</v>
      </c>
      <c r="M51" s="16">
        <f t="shared" si="8"/>
        <v>1.2</v>
      </c>
      <c r="N51" s="16">
        <f t="shared" si="15"/>
        <v>0.8</v>
      </c>
      <c r="O51" s="16">
        <v>0</v>
      </c>
      <c r="P51" s="16">
        <f t="shared" si="16"/>
        <v>8</v>
      </c>
      <c r="Q51" s="33">
        <v>5.4192499999999946</v>
      </c>
      <c r="R51" s="34">
        <f t="shared" si="17"/>
        <v>13.419249999999995</v>
      </c>
      <c r="S51" s="35">
        <f t="shared" si="18"/>
        <v>1.09375</v>
      </c>
      <c r="T51" s="36">
        <f t="shared" si="19"/>
        <v>12.325499999999995</v>
      </c>
    </row>
    <row r="52" spans="1:23" ht="20.25">
      <c r="A52" s="14">
        <v>1</v>
      </c>
      <c r="B52" s="14">
        <v>49</v>
      </c>
      <c r="C52" s="13">
        <v>311361673</v>
      </c>
      <c r="D52" s="223" t="s">
        <v>442</v>
      </c>
      <c r="E52" s="336" t="s">
        <v>95</v>
      </c>
      <c r="F52" s="16">
        <v>4</v>
      </c>
      <c r="G52" s="16">
        <v>1</v>
      </c>
      <c r="H52" s="374">
        <v>0</v>
      </c>
      <c r="I52" s="374">
        <v>1</v>
      </c>
      <c r="J52" s="374">
        <v>1</v>
      </c>
      <c r="K52" s="23" t="s">
        <v>335</v>
      </c>
      <c r="L52" s="18">
        <f t="shared" si="14"/>
        <v>6</v>
      </c>
      <c r="M52" s="16">
        <f>IF(G52&gt;0,1,0)*$Y$14</f>
        <v>1.2</v>
      </c>
      <c r="N52" s="16">
        <f t="shared" si="15"/>
        <v>0.8</v>
      </c>
      <c r="O52" s="16">
        <v>0</v>
      </c>
      <c r="P52" s="16">
        <f t="shared" si="16"/>
        <v>8</v>
      </c>
      <c r="Q52" s="33">
        <v>5.3625000000000007</v>
      </c>
      <c r="R52" s="34">
        <f t="shared" si="17"/>
        <v>13.362500000000001</v>
      </c>
      <c r="S52" s="35">
        <f t="shared" si="18"/>
        <v>1.09375</v>
      </c>
      <c r="T52" s="36">
        <f t="shared" si="19"/>
        <v>12.268750000000001</v>
      </c>
      <c r="U52" s="64"/>
      <c r="V52" s="64"/>
      <c r="W52" s="64"/>
    </row>
    <row r="53" spans="1:23" ht="18.75">
      <c r="A53" s="14">
        <v>1</v>
      </c>
      <c r="B53" s="13">
        <v>225</v>
      </c>
      <c r="C53" s="13">
        <v>1963965829</v>
      </c>
      <c r="D53" s="222" t="s">
        <v>444</v>
      </c>
      <c r="E53" s="222"/>
      <c r="F53" s="16">
        <v>4</v>
      </c>
      <c r="G53" s="16">
        <v>1</v>
      </c>
      <c r="H53" s="374">
        <v>0</v>
      </c>
      <c r="I53" s="374">
        <v>0</v>
      </c>
      <c r="J53" s="374">
        <v>0</v>
      </c>
      <c r="K53" s="23" t="s">
        <v>335</v>
      </c>
      <c r="L53" s="18">
        <f t="shared" si="14"/>
        <v>6</v>
      </c>
      <c r="M53" s="16">
        <f t="shared" ref="M53:M84" si="20">G53*$Y$14</f>
        <v>1.2</v>
      </c>
      <c r="N53" s="16">
        <f t="shared" si="15"/>
        <v>0</v>
      </c>
      <c r="O53" s="16">
        <v>0</v>
      </c>
      <c r="P53" s="16">
        <f t="shared" si="16"/>
        <v>7.2</v>
      </c>
      <c r="Q53" s="33">
        <v>6.0419869402985036</v>
      </c>
      <c r="R53" s="34">
        <f t="shared" si="17"/>
        <v>13.241986940298503</v>
      </c>
      <c r="S53" s="35">
        <f t="shared" si="18"/>
        <v>1.09375</v>
      </c>
      <c r="T53" s="36">
        <f t="shared" si="19"/>
        <v>12.148236940298503</v>
      </c>
    </row>
    <row r="54" spans="1:23" ht="18.75">
      <c r="A54" s="14">
        <v>1</v>
      </c>
      <c r="B54" s="13">
        <v>193</v>
      </c>
      <c r="C54" s="13">
        <v>2125731287</v>
      </c>
      <c r="D54" s="222" t="s">
        <v>384</v>
      </c>
      <c r="E54" s="334"/>
      <c r="F54" s="16">
        <v>4</v>
      </c>
      <c r="G54" s="16">
        <v>1</v>
      </c>
      <c r="H54" s="374">
        <v>0</v>
      </c>
      <c r="I54" s="374">
        <v>0</v>
      </c>
      <c r="J54" s="374">
        <v>0</v>
      </c>
      <c r="K54" s="23" t="s">
        <v>335</v>
      </c>
      <c r="L54" s="18">
        <f t="shared" si="14"/>
        <v>6</v>
      </c>
      <c r="M54" s="16">
        <f t="shared" si="20"/>
        <v>1.2</v>
      </c>
      <c r="N54" s="16">
        <f t="shared" si="15"/>
        <v>0</v>
      </c>
      <c r="O54" s="16">
        <v>0</v>
      </c>
      <c r="P54" s="16">
        <f t="shared" si="16"/>
        <v>7.2</v>
      </c>
      <c r="Q54" s="33">
        <v>5.875</v>
      </c>
      <c r="R54" s="34">
        <f t="shared" si="17"/>
        <v>13.074999999999999</v>
      </c>
      <c r="S54" s="35">
        <f t="shared" si="18"/>
        <v>1.09375</v>
      </c>
      <c r="T54" s="36">
        <f t="shared" si="19"/>
        <v>11.981249999999999</v>
      </c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4"/>
        <v>0</v>
      </c>
      <c r="M55" s="16">
        <f t="shared" si="20"/>
        <v>0</v>
      </c>
      <c r="N55" s="16">
        <f t="shared" si="15"/>
        <v>0</v>
      </c>
      <c r="O55" s="16">
        <v>0</v>
      </c>
      <c r="P55" s="16">
        <f t="shared" si="16"/>
        <v>0</v>
      </c>
      <c r="Q55" s="33">
        <v>2.1987500000000004</v>
      </c>
      <c r="R55" s="34">
        <f t="shared" si="17"/>
        <v>2.1987500000000004</v>
      </c>
      <c r="S55" s="35">
        <f t="shared" si="18"/>
        <v>0</v>
      </c>
      <c r="T55" s="36">
        <f t="shared" si="19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14"/>
        <v>0</v>
      </c>
      <c r="M56" s="16">
        <f t="shared" si="20"/>
        <v>0</v>
      </c>
      <c r="N56" s="16">
        <f t="shared" si="15"/>
        <v>0</v>
      </c>
      <c r="O56" s="16">
        <v>0</v>
      </c>
      <c r="P56" s="16">
        <f t="shared" si="16"/>
        <v>0</v>
      </c>
      <c r="Q56" s="33">
        <v>0.22499999999999343</v>
      </c>
      <c r="R56" s="34">
        <f t="shared" si="17"/>
        <v>0.22499999999999343</v>
      </c>
      <c r="S56" s="35">
        <f t="shared" si="18"/>
        <v>0</v>
      </c>
      <c r="T56" s="36">
        <f t="shared" si="19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4"/>
        <v>0</v>
      </c>
      <c r="M57" s="16">
        <f t="shared" si="20"/>
        <v>0</v>
      </c>
      <c r="N57" s="16">
        <f t="shared" si="15"/>
        <v>0</v>
      </c>
      <c r="O57" s="16">
        <v>0</v>
      </c>
      <c r="P57" s="16">
        <f t="shared" si="16"/>
        <v>0</v>
      </c>
      <c r="Q57" s="33">
        <v>0</v>
      </c>
      <c r="R57" s="34">
        <f t="shared" si="17"/>
        <v>0</v>
      </c>
      <c r="S57" s="35">
        <f t="shared" si="18"/>
        <v>0</v>
      </c>
      <c r="T57" s="36">
        <f t="shared" si="19"/>
        <v>0</v>
      </c>
      <c r="U57" s="64"/>
      <c r="V57" s="64"/>
    </row>
    <row r="58" spans="1:23" ht="18.75">
      <c r="A58" s="14">
        <v>1</v>
      </c>
      <c r="B58" s="14">
        <v>46</v>
      </c>
      <c r="C58" s="13">
        <v>2109182835</v>
      </c>
      <c r="D58" s="222" t="s">
        <v>357</v>
      </c>
      <c r="E58" s="222" t="s">
        <v>92</v>
      </c>
      <c r="F58" s="16">
        <v>4</v>
      </c>
      <c r="G58" s="16">
        <v>1</v>
      </c>
      <c r="H58" s="374">
        <v>0</v>
      </c>
      <c r="I58" s="374">
        <v>1</v>
      </c>
      <c r="J58" s="374">
        <v>0</v>
      </c>
      <c r="K58" s="23" t="s">
        <v>335</v>
      </c>
      <c r="L58" s="18">
        <f t="shared" si="14"/>
        <v>6</v>
      </c>
      <c r="M58" s="16">
        <f t="shared" si="20"/>
        <v>1.2</v>
      </c>
      <c r="N58" s="16">
        <f t="shared" si="15"/>
        <v>0.4</v>
      </c>
      <c r="O58" s="16">
        <v>0</v>
      </c>
      <c r="P58" s="16">
        <f t="shared" si="16"/>
        <v>7.6000000000000005</v>
      </c>
      <c r="Q58" s="33">
        <v>5.3674999999999962</v>
      </c>
      <c r="R58" s="34">
        <f t="shared" si="17"/>
        <v>12.967499999999998</v>
      </c>
      <c r="S58" s="35">
        <f t="shared" si="18"/>
        <v>1.09375</v>
      </c>
      <c r="T58" s="36">
        <f t="shared" si="19"/>
        <v>11.873749999999998</v>
      </c>
      <c r="U58" s="64"/>
      <c r="V58" s="64"/>
      <c r="W58" s="64"/>
    </row>
    <row r="59" spans="1:23" ht="18.75">
      <c r="A59" s="14">
        <v>1</v>
      </c>
      <c r="B59" s="13">
        <v>208</v>
      </c>
      <c r="C59" s="13">
        <v>92129464</v>
      </c>
      <c r="D59" s="222" t="s">
        <v>401</v>
      </c>
      <c r="E59" s="334"/>
      <c r="F59" s="16">
        <v>4</v>
      </c>
      <c r="G59" s="16">
        <v>1</v>
      </c>
      <c r="H59" s="374">
        <v>0</v>
      </c>
      <c r="I59" s="374">
        <v>0</v>
      </c>
      <c r="J59" s="374">
        <v>0</v>
      </c>
      <c r="K59" s="23" t="s">
        <v>335</v>
      </c>
      <c r="L59" s="18">
        <f t="shared" si="14"/>
        <v>6</v>
      </c>
      <c r="M59" s="16">
        <f t="shared" si="20"/>
        <v>1.2</v>
      </c>
      <c r="N59" s="16">
        <f t="shared" si="15"/>
        <v>0</v>
      </c>
      <c r="O59" s="16">
        <v>0</v>
      </c>
      <c r="P59" s="16">
        <f t="shared" si="16"/>
        <v>7.2</v>
      </c>
      <c r="Q59" s="33">
        <v>5.6000000000000014</v>
      </c>
      <c r="R59" s="34">
        <f t="shared" si="17"/>
        <v>12.8</v>
      </c>
      <c r="S59" s="35">
        <f t="shared" si="18"/>
        <v>1.09375</v>
      </c>
      <c r="T59" s="36">
        <f t="shared" si="19"/>
        <v>11.706250000000001</v>
      </c>
    </row>
    <row r="60" spans="1:23" ht="18.75">
      <c r="A60" s="14">
        <v>1</v>
      </c>
      <c r="B60" s="13">
        <v>110</v>
      </c>
      <c r="C60" s="13">
        <v>1968703358</v>
      </c>
      <c r="D60" s="222" t="s">
        <v>361</v>
      </c>
      <c r="E60" s="222" t="s">
        <v>239</v>
      </c>
      <c r="F60" s="16">
        <v>3</v>
      </c>
      <c r="G60" s="16">
        <v>1</v>
      </c>
      <c r="H60" s="374">
        <v>0</v>
      </c>
      <c r="I60" s="374">
        <v>0</v>
      </c>
      <c r="J60" s="374">
        <v>1</v>
      </c>
      <c r="K60" s="23" t="s">
        <v>335</v>
      </c>
      <c r="L60" s="18">
        <f t="shared" si="14"/>
        <v>4</v>
      </c>
      <c r="M60" s="16">
        <f t="shared" si="20"/>
        <v>1.2</v>
      </c>
      <c r="N60" s="16">
        <f t="shared" si="15"/>
        <v>0.4</v>
      </c>
      <c r="O60" s="16">
        <v>0</v>
      </c>
      <c r="P60" s="16">
        <f t="shared" si="16"/>
        <v>5.6000000000000005</v>
      </c>
      <c r="Q60" s="33">
        <v>7.1812499999999986</v>
      </c>
      <c r="R60" s="34">
        <f t="shared" si="17"/>
        <v>12.78125</v>
      </c>
      <c r="S60" s="35">
        <f t="shared" si="18"/>
        <v>1.09375</v>
      </c>
      <c r="T60" s="36">
        <f t="shared" si="19"/>
        <v>11.6875</v>
      </c>
      <c r="U60" s="64"/>
      <c r="V60" s="64"/>
      <c r="W60" s="87"/>
    </row>
    <row r="61" spans="1:23" ht="18.75">
      <c r="A61" s="14">
        <v>1</v>
      </c>
      <c r="B61" s="13">
        <v>195</v>
      </c>
      <c r="C61" s="13">
        <v>1634663314</v>
      </c>
      <c r="D61" s="222" t="s">
        <v>386</v>
      </c>
      <c r="E61" s="334"/>
      <c r="F61" s="16">
        <v>3</v>
      </c>
      <c r="G61" s="16">
        <v>1</v>
      </c>
      <c r="H61" s="374">
        <v>0</v>
      </c>
      <c r="I61" s="374">
        <v>0</v>
      </c>
      <c r="J61" s="374">
        <v>0</v>
      </c>
      <c r="K61" s="23" t="s">
        <v>335</v>
      </c>
      <c r="L61" s="18">
        <f t="shared" si="14"/>
        <v>4</v>
      </c>
      <c r="M61" s="16">
        <f t="shared" si="20"/>
        <v>1.2</v>
      </c>
      <c r="N61" s="16">
        <f t="shared" si="15"/>
        <v>0</v>
      </c>
      <c r="O61" s="16">
        <v>0</v>
      </c>
      <c r="P61" s="16">
        <f t="shared" si="16"/>
        <v>5.2</v>
      </c>
      <c r="Q61" s="33">
        <v>7.224499999999999</v>
      </c>
      <c r="R61" s="34">
        <f t="shared" si="17"/>
        <v>12.424499999999998</v>
      </c>
      <c r="S61" s="35">
        <f t="shared" si="18"/>
        <v>1.09375</v>
      </c>
      <c r="T61" s="36">
        <f t="shared" si="19"/>
        <v>11.330749999999998</v>
      </c>
    </row>
    <row r="62" spans="1:23" ht="18.75">
      <c r="A62" s="14">
        <v>1</v>
      </c>
      <c r="B62" s="13">
        <v>155</v>
      </c>
      <c r="C62" s="13">
        <v>1532576874</v>
      </c>
      <c r="D62" s="222" t="s">
        <v>368</v>
      </c>
      <c r="E62" s="222" t="s">
        <v>283</v>
      </c>
      <c r="F62" s="16">
        <v>4</v>
      </c>
      <c r="G62" s="16">
        <v>1</v>
      </c>
      <c r="H62" s="374">
        <v>0</v>
      </c>
      <c r="I62" s="374">
        <v>0</v>
      </c>
      <c r="J62" s="374">
        <v>0</v>
      </c>
      <c r="K62" s="23" t="s">
        <v>335</v>
      </c>
      <c r="L62" s="18">
        <f t="shared" si="14"/>
        <v>6</v>
      </c>
      <c r="M62" s="16">
        <f t="shared" si="20"/>
        <v>1.2</v>
      </c>
      <c r="N62" s="16">
        <f t="shared" si="15"/>
        <v>0</v>
      </c>
      <c r="O62" s="16">
        <v>0</v>
      </c>
      <c r="P62" s="16">
        <f t="shared" si="16"/>
        <v>7.2</v>
      </c>
      <c r="Q62" s="33">
        <v>5.0250000000000021</v>
      </c>
      <c r="R62" s="34">
        <f t="shared" si="17"/>
        <v>12.225000000000001</v>
      </c>
      <c r="S62" s="35">
        <f t="shared" si="18"/>
        <v>1.09375</v>
      </c>
      <c r="T62" s="36">
        <f t="shared" si="19"/>
        <v>11.131250000000001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14"/>
        <v>0</v>
      </c>
      <c r="M63" s="16">
        <f t="shared" si="20"/>
        <v>0</v>
      </c>
      <c r="N63" s="16">
        <f t="shared" si="15"/>
        <v>0</v>
      </c>
      <c r="O63" s="16">
        <v>0</v>
      </c>
      <c r="P63" s="16">
        <f t="shared" si="16"/>
        <v>0</v>
      </c>
      <c r="Q63" s="33">
        <v>3.5999999999999979</v>
      </c>
      <c r="R63" s="34">
        <f t="shared" si="17"/>
        <v>3.5999999999999979</v>
      </c>
      <c r="S63" s="35">
        <f t="shared" si="18"/>
        <v>0</v>
      </c>
      <c r="T63" s="36">
        <f t="shared" si="19"/>
        <v>3.5999999999999979</v>
      </c>
    </row>
    <row r="64" spans="1:23" ht="18.75">
      <c r="A64" s="14">
        <v>1</v>
      </c>
      <c r="B64" s="13">
        <v>183</v>
      </c>
      <c r="C64" s="13">
        <v>1250030371</v>
      </c>
      <c r="D64" s="222" t="s">
        <v>474</v>
      </c>
      <c r="E64" s="222" t="s">
        <v>464</v>
      </c>
      <c r="F64" s="16">
        <v>4</v>
      </c>
      <c r="G64" s="16">
        <v>1</v>
      </c>
      <c r="H64" s="374">
        <v>0</v>
      </c>
      <c r="I64" s="374">
        <v>0</v>
      </c>
      <c r="J64" s="374">
        <v>0</v>
      </c>
      <c r="K64" s="23" t="s">
        <v>335</v>
      </c>
      <c r="L64" s="18">
        <f t="shared" si="14"/>
        <v>6</v>
      </c>
      <c r="M64" s="16">
        <f t="shared" si="20"/>
        <v>1.2</v>
      </c>
      <c r="N64" s="16">
        <f t="shared" si="15"/>
        <v>0</v>
      </c>
      <c r="O64" s="16">
        <v>0</v>
      </c>
      <c r="P64" s="16">
        <f t="shared" si="16"/>
        <v>7.2</v>
      </c>
      <c r="Q64" s="33">
        <v>4.943750000000005</v>
      </c>
      <c r="R64" s="34">
        <f t="shared" si="17"/>
        <v>12.143750000000004</v>
      </c>
      <c r="S64" s="35">
        <f t="shared" si="18"/>
        <v>1.09375</v>
      </c>
      <c r="T64" s="36">
        <f t="shared" si="19"/>
        <v>11.050000000000004</v>
      </c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4"/>
        <v>0</v>
      </c>
      <c r="M65" s="16">
        <f t="shared" si="20"/>
        <v>0</v>
      </c>
      <c r="N65" s="16">
        <f t="shared" si="15"/>
        <v>0</v>
      </c>
      <c r="O65" s="16">
        <v>0</v>
      </c>
      <c r="P65" s="16">
        <f t="shared" si="16"/>
        <v>0</v>
      </c>
      <c r="Q65" s="33">
        <v>5.8500000000000023</v>
      </c>
      <c r="R65" s="34">
        <f t="shared" si="17"/>
        <v>5.8500000000000023</v>
      </c>
      <c r="S65" s="35">
        <f t="shared" si="18"/>
        <v>0</v>
      </c>
      <c r="T65" s="36">
        <f t="shared" si="19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4"/>
        <v>0</v>
      </c>
      <c r="M66" s="16">
        <f t="shared" si="20"/>
        <v>0</v>
      </c>
      <c r="N66" s="16">
        <f t="shared" si="15"/>
        <v>0</v>
      </c>
      <c r="O66" s="16">
        <v>0</v>
      </c>
      <c r="P66" s="16">
        <f t="shared" si="16"/>
        <v>0</v>
      </c>
      <c r="Q66" s="33">
        <v>0</v>
      </c>
      <c r="R66" s="34">
        <f t="shared" si="17"/>
        <v>0</v>
      </c>
      <c r="S66" s="35">
        <f t="shared" si="18"/>
        <v>0</v>
      </c>
      <c r="T66" s="36">
        <f t="shared" si="19"/>
        <v>0</v>
      </c>
      <c r="U66" s="64"/>
      <c r="V66" s="64"/>
      <c r="W66" s="64"/>
    </row>
    <row r="67" spans="1:23" ht="18.75">
      <c r="A67" s="14">
        <v>1</v>
      </c>
      <c r="B67" s="13">
        <v>209</v>
      </c>
      <c r="C67" s="13">
        <v>1525950050</v>
      </c>
      <c r="D67" s="222" t="s">
        <v>408</v>
      </c>
      <c r="E67" s="222" t="s">
        <v>402</v>
      </c>
      <c r="F67" s="16">
        <v>3</v>
      </c>
      <c r="G67" s="16">
        <v>1</v>
      </c>
      <c r="H67" s="374">
        <v>0</v>
      </c>
      <c r="I67" s="374">
        <v>0</v>
      </c>
      <c r="J67" s="374">
        <v>0</v>
      </c>
      <c r="K67" s="23" t="s">
        <v>335</v>
      </c>
      <c r="L67" s="18">
        <f t="shared" si="14"/>
        <v>4</v>
      </c>
      <c r="M67" s="16">
        <f t="shared" si="20"/>
        <v>1.2</v>
      </c>
      <c r="N67" s="16">
        <f t="shared" si="15"/>
        <v>0</v>
      </c>
      <c r="O67" s="16">
        <v>0</v>
      </c>
      <c r="P67" s="16">
        <f t="shared" si="16"/>
        <v>5.2</v>
      </c>
      <c r="Q67" s="33">
        <v>6.5624999999999964</v>
      </c>
      <c r="R67" s="34">
        <f t="shared" si="17"/>
        <v>11.762499999999996</v>
      </c>
      <c r="S67" s="35">
        <f t="shared" si="18"/>
        <v>1.09375</v>
      </c>
      <c r="T67" s="36">
        <f t="shared" si="19"/>
        <v>10.668749999999996</v>
      </c>
    </row>
    <row r="68" spans="1:23" ht="18.75">
      <c r="A68" s="14">
        <v>1</v>
      </c>
      <c r="B68" s="13">
        <v>174</v>
      </c>
      <c r="C68" s="13">
        <v>775720958</v>
      </c>
      <c r="D68" s="222" t="s">
        <v>397</v>
      </c>
      <c r="E68" s="222" t="s">
        <v>327</v>
      </c>
      <c r="F68" s="16">
        <v>3</v>
      </c>
      <c r="G68" s="16">
        <v>1</v>
      </c>
      <c r="H68" s="374">
        <v>0</v>
      </c>
      <c r="I68" s="374">
        <v>0</v>
      </c>
      <c r="J68" s="374">
        <v>0</v>
      </c>
      <c r="K68" s="23" t="s">
        <v>335</v>
      </c>
      <c r="L68" s="18">
        <f t="shared" si="14"/>
        <v>4</v>
      </c>
      <c r="M68" s="16">
        <f t="shared" si="20"/>
        <v>1.2</v>
      </c>
      <c r="N68" s="16">
        <f t="shared" si="15"/>
        <v>0</v>
      </c>
      <c r="O68" s="16">
        <v>0</v>
      </c>
      <c r="P68" s="16">
        <f t="shared" si="16"/>
        <v>5.2</v>
      </c>
      <c r="Q68" s="33">
        <v>6.4374999999999929</v>
      </c>
      <c r="R68" s="34">
        <f t="shared" si="17"/>
        <v>11.637499999999992</v>
      </c>
      <c r="S68" s="35">
        <f t="shared" si="18"/>
        <v>1.09375</v>
      </c>
      <c r="T68" s="36">
        <f t="shared" si="19"/>
        <v>10.543749999999992</v>
      </c>
    </row>
    <row r="69" spans="1:23" ht="18.75">
      <c r="A69" s="14">
        <v>1</v>
      </c>
      <c r="B69" s="13">
        <v>178</v>
      </c>
      <c r="C69" s="13">
        <v>1059185275</v>
      </c>
      <c r="D69" s="222" t="s">
        <v>372</v>
      </c>
      <c r="E69" s="334"/>
      <c r="F69" s="16">
        <v>3</v>
      </c>
      <c r="G69" s="16">
        <v>1</v>
      </c>
      <c r="H69" s="374">
        <v>0</v>
      </c>
      <c r="I69" s="374">
        <v>1</v>
      </c>
      <c r="J69" s="374">
        <v>1</v>
      </c>
      <c r="K69" s="23" t="s">
        <v>335</v>
      </c>
      <c r="L69" s="18">
        <f t="shared" si="14"/>
        <v>4</v>
      </c>
      <c r="M69" s="16">
        <f t="shared" si="20"/>
        <v>1.2</v>
      </c>
      <c r="N69" s="16">
        <f t="shared" si="15"/>
        <v>0.8</v>
      </c>
      <c r="O69" s="16">
        <v>0</v>
      </c>
      <c r="P69" s="16">
        <f t="shared" si="16"/>
        <v>6</v>
      </c>
      <c r="Q69" s="33">
        <v>5.4499999999999957</v>
      </c>
      <c r="R69" s="34">
        <f t="shared" si="17"/>
        <v>11.449999999999996</v>
      </c>
      <c r="S69" s="35">
        <f t="shared" si="18"/>
        <v>1.09375</v>
      </c>
      <c r="T69" s="36">
        <f t="shared" si="19"/>
        <v>10.356249999999996</v>
      </c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4"/>
        <v>0</v>
      </c>
      <c r="M70" s="16">
        <f t="shared" si="20"/>
        <v>0</v>
      </c>
      <c r="N70" s="16">
        <f t="shared" si="15"/>
        <v>0</v>
      </c>
      <c r="O70" s="16">
        <v>0</v>
      </c>
      <c r="P70" s="16">
        <f t="shared" si="16"/>
        <v>0</v>
      </c>
      <c r="Q70" s="33">
        <v>5.5</v>
      </c>
      <c r="R70" s="34">
        <f t="shared" si="17"/>
        <v>5.5</v>
      </c>
      <c r="S70" s="35">
        <f t="shared" si="18"/>
        <v>0</v>
      </c>
      <c r="T70" s="36">
        <f t="shared" si="19"/>
        <v>5.5</v>
      </c>
    </row>
    <row r="71" spans="1:23" ht="18.75">
      <c r="A71" s="14">
        <v>1</v>
      </c>
      <c r="B71" s="13">
        <v>200</v>
      </c>
      <c r="C71" s="13">
        <v>967589156</v>
      </c>
      <c r="D71" s="222" t="s">
        <v>390</v>
      </c>
      <c r="E71" s="334"/>
      <c r="F71" s="16">
        <v>4</v>
      </c>
      <c r="G71" s="16">
        <v>1</v>
      </c>
      <c r="H71" s="374">
        <v>0</v>
      </c>
      <c r="I71" s="374">
        <v>1</v>
      </c>
      <c r="J71" s="374">
        <v>0</v>
      </c>
      <c r="K71" s="23" t="s">
        <v>335</v>
      </c>
      <c r="L71" s="18">
        <f t="shared" si="14"/>
        <v>6</v>
      </c>
      <c r="M71" s="16">
        <f t="shared" si="20"/>
        <v>1.2</v>
      </c>
      <c r="N71" s="16">
        <f t="shared" si="15"/>
        <v>0.4</v>
      </c>
      <c r="O71" s="16">
        <v>0</v>
      </c>
      <c r="P71" s="16">
        <f t="shared" si="16"/>
        <v>7.6000000000000005</v>
      </c>
      <c r="Q71" s="33">
        <v>3.3625000000000025</v>
      </c>
      <c r="R71" s="34">
        <f t="shared" si="17"/>
        <v>10.962500000000002</v>
      </c>
      <c r="S71" s="35">
        <f t="shared" si="18"/>
        <v>1.09375</v>
      </c>
      <c r="T71" s="36">
        <f t="shared" si="19"/>
        <v>9.8687500000000021</v>
      </c>
    </row>
    <row r="72" spans="1:23" ht="18.75">
      <c r="A72" s="14">
        <v>1</v>
      </c>
      <c r="B72" s="13">
        <v>232</v>
      </c>
      <c r="C72" s="13">
        <v>1088909927</v>
      </c>
      <c r="D72" s="222" t="s">
        <v>451</v>
      </c>
      <c r="F72" s="16">
        <v>1</v>
      </c>
      <c r="G72" s="16">
        <v>0</v>
      </c>
      <c r="H72" s="374">
        <v>0</v>
      </c>
      <c r="I72" s="374">
        <v>0</v>
      </c>
      <c r="J72" s="374">
        <v>0</v>
      </c>
      <c r="K72" s="23" t="s">
        <v>335</v>
      </c>
      <c r="L72" s="18">
        <f t="shared" si="14"/>
        <v>1</v>
      </c>
      <c r="M72" s="16">
        <f t="shared" si="20"/>
        <v>0</v>
      </c>
      <c r="N72" s="16">
        <f t="shared" si="15"/>
        <v>0</v>
      </c>
      <c r="O72" s="16">
        <v>0</v>
      </c>
      <c r="P72" s="16">
        <f t="shared" si="16"/>
        <v>1</v>
      </c>
      <c r="Q72" s="33">
        <v>9.90625</v>
      </c>
      <c r="R72" s="34">
        <f t="shared" si="17"/>
        <v>10.90625</v>
      </c>
      <c r="S72" s="35">
        <f t="shared" si="18"/>
        <v>1.09375</v>
      </c>
      <c r="T72" s="36">
        <f t="shared" si="19"/>
        <v>9.8125</v>
      </c>
    </row>
    <row r="73" spans="1:23" ht="18.75">
      <c r="A73" s="14">
        <v>1</v>
      </c>
      <c r="B73" s="14">
        <v>10</v>
      </c>
      <c r="C73" s="13">
        <v>2108977014</v>
      </c>
      <c r="D73" s="222" t="s">
        <v>353</v>
      </c>
      <c r="E73" s="222" t="s">
        <v>49</v>
      </c>
      <c r="F73" s="16">
        <v>2</v>
      </c>
      <c r="G73" s="16">
        <v>1</v>
      </c>
      <c r="H73" s="374">
        <v>0</v>
      </c>
      <c r="I73" s="374">
        <v>0</v>
      </c>
      <c r="J73" s="374">
        <v>1</v>
      </c>
      <c r="K73" s="23" t="s">
        <v>335</v>
      </c>
      <c r="L73" s="18">
        <f t="shared" si="14"/>
        <v>2</v>
      </c>
      <c r="M73" s="16">
        <f t="shared" si="20"/>
        <v>1.2</v>
      </c>
      <c r="N73" s="16">
        <f t="shared" si="15"/>
        <v>0.4</v>
      </c>
      <c r="O73" s="16">
        <v>0</v>
      </c>
      <c r="P73" s="16">
        <f t="shared" si="16"/>
        <v>3.6</v>
      </c>
      <c r="Q73" s="33">
        <v>7.0374999999999979</v>
      </c>
      <c r="R73" s="34">
        <f t="shared" si="17"/>
        <v>10.637499999999998</v>
      </c>
      <c r="S73" s="35">
        <f t="shared" si="18"/>
        <v>1.09375</v>
      </c>
      <c r="T73" s="36">
        <f t="shared" si="19"/>
        <v>9.5437499999999975</v>
      </c>
      <c r="U73" s="64"/>
      <c r="V73" s="64"/>
      <c r="W73" s="64"/>
    </row>
    <row r="74" spans="1:23" ht="18.75">
      <c r="A74" s="14">
        <v>1</v>
      </c>
      <c r="B74" s="13">
        <v>198</v>
      </c>
      <c r="C74" s="13">
        <v>723448640</v>
      </c>
      <c r="D74" s="222" t="s">
        <v>389</v>
      </c>
      <c r="E74" s="334"/>
      <c r="F74" s="16">
        <v>3</v>
      </c>
      <c r="G74" s="16">
        <v>1</v>
      </c>
      <c r="H74" s="374">
        <v>0</v>
      </c>
      <c r="I74" s="374">
        <v>0</v>
      </c>
      <c r="J74" s="374">
        <v>0</v>
      </c>
      <c r="K74" s="23" t="s">
        <v>335</v>
      </c>
      <c r="L74" s="18">
        <f t="shared" ref="L74:L109" si="21">F74+IF(F74&gt;2,(F74-2)*1,0)</f>
        <v>4</v>
      </c>
      <c r="M74" s="16">
        <f t="shared" si="20"/>
        <v>1.2</v>
      </c>
      <c r="N74" s="16">
        <f t="shared" ref="N74:N109" si="22">SUM(H74:J74)*$Y$18</f>
        <v>0</v>
      </c>
      <c r="O74" s="16">
        <v>0</v>
      </c>
      <c r="P74" s="16">
        <f t="shared" ref="P74:P105" si="23">SUM(M74+L74+O74+N74)</f>
        <v>5.2</v>
      </c>
      <c r="Q74" s="33">
        <v>5.3562499999999922</v>
      </c>
      <c r="R74" s="34">
        <f t="shared" ref="R74:R105" si="24">P74+Q74</f>
        <v>10.556249999999991</v>
      </c>
      <c r="S74" s="35">
        <f t="shared" ref="S74:S109" si="25">VLOOKUP(K74,$X$3:$Y$10,2,FALSE)</f>
        <v>1.09375</v>
      </c>
      <c r="T74" s="36">
        <f t="shared" ref="T74:T105" si="26">R74-S74</f>
        <v>9.4624999999999915</v>
      </c>
    </row>
    <row r="75" spans="1:23" ht="18.75">
      <c r="A75" s="14">
        <v>1</v>
      </c>
      <c r="B75" s="13">
        <v>222</v>
      </c>
      <c r="C75" s="13">
        <v>1945277617</v>
      </c>
      <c r="D75" s="222" t="s">
        <v>432</v>
      </c>
      <c r="E75" s="222"/>
      <c r="F75" s="16">
        <v>1</v>
      </c>
      <c r="G75" s="16">
        <v>1</v>
      </c>
      <c r="H75" s="374">
        <v>0</v>
      </c>
      <c r="I75" s="374">
        <v>0</v>
      </c>
      <c r="J75" s="374">
        <v>0</v>
      </c>
      <c r="K75" s="23" t="s">
        <v>335</v>
      </c>
      <c r="L75" s="18">
        <f t="shared" si="21"/>
        <v>1</v>
      </c>
      <c r="M75" s="16">
        <f t="shared" si="20"/>
        <v>1.2</v>
      </c>
      <c r="N75" s="16">
        <f t="shared" si="22"/>
        <v>0</v>
      </c>
      <c r="O75" s="16">
        <v>0</v>
      </c>
      <c r="P75" s="16">
        <f t="shared" si="23"/>
        <v>2.2000000000000002</v>
      </c>
      <c r="Q75" s="33">
        <v>7.6689776497695767</v>
      </c>
      <c r="R75" s="34">
        <f t="shared" si="24"/>
        <v>9.868977649769576</v>
      </c>
      <c r="S75" s="35">
        <f t="shared" si="25"/>
        <v>1.09375</v>
      </c>
      <c r="T75" s="36">
        <f t="shared" si="26"/>
        <v>8.775227649769576</v>
      </c>
    </row>
    <row r="76" spans="1:23" ht="18.75">
      <c r="A76" s="14">
        <v>1</v>
      </c>
      <c r="B76" s="13">
        <v>219</v>
      </c>
      <c r="C76" s="13">
        <v>1128309198</v>
      </c>
      <c r="D76" s="222" t="s">
        <v>426</v>
      </c>
      <c r="E76" s="334"/>
      <c r="F76" s="16">
        <v>0</v>
      </c>
      <c r="G76" s="16">
        <v>0</v>
      </c>
      <c r="H76" s="374">
        <v>0</v>
      </c>
      <c r="I76" s="374">
        <v>0</v>
      </c>
      <c r="J76" s="374">
        <v>0</v>
      </c>
      <c r="K76" s="57" t="s">
        <v>187</v>
      </c>
      <c r="L76" s="18">
        <f t="shared" si="21"/>
        <v>0</v>
      </c>
      <c r="M76" s="16">
        <f t="shared" si="20"/>
        <v>0</v>
      </c>
      <c r="N76" s="16">
        <f t="shared" si="22"/>
        <v>0</v>
      </c>
      <c r="O76" s="16">
        <v>0</v>
      </c>
      <c r="P76" s="16">
        <f t="shared" si="23"/>
        <v>0</v>
      </c>
      <c r="Q76" s="33">
        <v>9.4499999999999957</v>
      </c>
      <c r="R76" s="34">
        <f t="shared" si="24"/>
        <v>9.4499999999999957</v>
      </c>
      <c r="S76" s="35">
        <f t="shared" si="25"/>
        <v>0</v>
      </c>
      <c r="T76" s="36">
        <f t="shared" si="26"/>
        <v>9.4499999999999957</v>
      </c>
    </row>
    <row r="77" spans="1:23" ht="18.75">
      <c r="A77" s="14">
        <v>1</v>
      </c>
      <c r="B77" s="14">
        <v>230</v>
      </c>
      <c r="C77" s="13">
        <v>1076026693</v>
      </c>
      <c r="D77" s="222" t="s">
        <v>449</v>
      </c>
      <c r="F77" s="16">
        <v>3</v>
      </c>
      <c r="G77" s="16">
        <v>1</v>
      </c>
      <c r="H77" s="374">
        <v>0</v>
      </c>
      <c r="I77" s="374">
        <v>0</v>
      </c>
      <c r="J77" s="374">
        <v>0</v>
      </c>
      <c r="K77" s="23" t="s">
        <v>335</v>
      </c>
      <c r="L77" s="18">
        <f t="shared" si="21"/>
        <v>4</v>
      </c>
      <c r="M77" s="16">
        <f t="shared" si="20"/>
        <v>1.2</v>
      </c>
      <c r="N77" s="16">
        <f t="shared" si="22"/>
        <v>0</v>
      </c>
      <c r="O77" s="16">
        <v>0</v>
      </c>
      <c r="P77" s="16">
        <f t="shared" si="23"/>
        <v>5.2</v>
      </c>
      <c r="Q77" s="33">
        <v>3.8125000000000009</v>
      </c>
      <c r="R77" s="34">
        <f t="shared" si="24"/>
        <v>9.0125000000000011</v>
      </c>
      <c r="S77" s="35">
        <f t="shared" si="25"/>
        <v>1.09375</v>
      </c>
      <c r="T77" s="36">
        <f t="shared" si="26"/>
        <v>7.9187500000000011</v>
      </c>
    </row>
    <row r="78" spans="1:23" ht="18.75">
      <c r="A78" s="14">
        <v>1</v>
      </c>
      <c r="B78" s="13">
        <v>172</v>
      </c>
      <c r="C78" s="13">
        <v>724061220</v>
      </c>
      <c r="D78" s="222" t="s">
        <v>371</v>
      </c>
      <c r="E78" s="222" t="s">
        <v>330</v>
      </c>
      <c r="F78" s="16">
        <v>2</v>
      </c>
      <c r="G78" s="16">
        <v>1</v>
      </c>
      <c r="H78" s="374">
        <v>0</v>
      </c>
      <c r="I78" s="374">
        <v>0</v>
      </c>
      <c r="J78" s="374">
        <v>0</v>
      </c>
      <c r="K78" s="23" t="s">
        <v>335</v>
      </c>
      <c r="L78" s="18">
        <f t="shared" si="21"/>
        <v>2</v>
      </c>
      <c r="M78" s="16">
        <f t="shared" si="20"/>
        <v>1.2</v>
      </c>
      <c r="N78" s="16">
        <f t="shared" si="22"/>
        <v>0</v>
      </c>
      <c r="O78" s="16">
        <v>0</v>
      </c>
      <c r="P78" s="16">
        <f t="shared" si="23"/>
        <v>3.2</v>
      </c>
      <c r="Q78" s="33">
        <v>5.65625</v>
      </c>
      <c r="R78" s="34">
        <f t="shared" si="24"/>
        <v>8.8562499999999993</v>
      </c>
      <c r="S78" s="35">
        <f t="shared" si="25"/>
        <v>1.09375</v>
      </c>
      <c r="T78" s="36">
        <f t="shared" si="26"/>
        <v>7.7624999999999993</v>
      </c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1"/>
        <v>0</v>
      </c>
      <c r="M79" s="16">
        <f t="shared" si="20"/>
        <v>0</v>
      </c>
      <c r="N79" s="16">
        <f t="shared" si="22"/>
        <v>0</v>
      </c>
      <c r="O79" s="16">
        <v>0</v>
      </c>
      <c r="P79" s="16">
        <f t="shared" si="23"/>
        <v>0</v>
      </c>
      <c r="Q79" s="33">
        <v>-3.1250000000000036</v>
      </c>
      <c r="R79" s="34">
        <f t="shared" si="24"/>
        <v>-3.1250000000000036</v>
      </c>
      <c r="S79" s="35">
        <f t="shared" si="25"/>
        <v>0</v>
      </c>
      <c r="T79" s="36">
        <f t="shared" si="26"/>
        <v>-3.1250000000000036</v>
      </c>
      <c r="U79" s="64"/>
      <c r="V79" s="64"/>
      <c r="W79" s="64"/>
    </row>
    <row r="80" spans="1:23" ht="18.75">
      <c r="A80" s="14">
        <v>1</v>
      </c>
      <c r="B80" s="13">
        <v>226</v>
      </c>
      <c r="C80" s="13">
        <v>1238792963</v>
      </c>
      <c r="D80" s="222" t="s">
        <v>445</v>
      </c>
      <c r="E80" s="222"/>
      <c r="F80" s="16">
        <v>2</v>
      </c>
      <c r="G80" s="16">
        <v>1</v>
      </c>
      <c r="H80" s="374">
        <v>0</v>
      </c>
      <c r="I80" s="374">
        <v>0</v>
      </c>
      <c r="J80" s="374">
        <v>0</v>
      </c>
      <c r="K80" s="23" t="s">
        <v>335</v>
      </c>
      <c r="L80" s="18">
        <f t="shared" si="21"/>
        <v>2</v>
      </c>
      <c r="M80" s="16">
        <f t="shared" si="20"/>
        <v>1.2</v>
      </c>
      <c r="N80" s="16">
        <f t="shared" si="22"/>
        <v>0</v>
      </c>
      <c r="O80" s="16">
        <v>0</v>
      </c>
      <c r="P80" s="16">
        <f t="shared" si="23"/>
        <v>3.2</v>
      </c>
      <c r="Q80" s="33">
        <v>5.5437500000000028</v>
      </c>
      <c r="R80" s="34">
        <f t="shared" si="24"/>
        <v>8.7437500000000021</v>
      </c>
      <c r="S80" s="35">
        <f t="shared" si="25"/>
        <v>1.09375</v>
      </c>
      <c r="T80" s="36">
        <f t="shared" si="26"/>
        <v>7.6500000000000021</v>
      </c>
    </row>
    <row r="81" spans="1:23" ht="18.75">
      <c r="A81" s="14">
        <v>1</v>
      </c>
      <c r="B81" s="13">
        <v>241</v>
      </c>
      <c r="C81" s="13">
        <v>1136259669</v>
      </c>
      <c r="D81" s="222" t="s">
        <v>467</v>
      </c>
      <c r="F81" s="16">
        <v>0</v>
      </c>
      <c r="G81" s="16">
        <v>1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21"/>
        <v>0</v>
      </c>
      <c r="M81" s="16">
        <f t="shared" si="20"/>
        <v>1.2</v>
      </c>
      <c r="N81" s="16">
        <f t="shared" si="22"/>
        <v>0</v>
      </c>
      <c r="O81" s="16">
        <v>0</v>
      </c>
      <c r="P81" s="16">
        <f t="shared" si="23"/>
        <v>1.2</v>
      </c>
      <c r="Q81" s="33">
        <v>6.9187499999999993</v>
      </c>
      <c r="R81" s="34">
        <f t="shared" si="24"/>
        <v>8.1187499999999986</v>
      </c>
      <c r="S81" s="35">
        <f t="shared" si="25"/>
        <v>0</v>
      </c>
      <c r="T81" s="36">
        <f t="shared" si="26"/>
        <v>8.1187499999999986</v>
      </c>
    </row>
    <row r="82" spans="1:23" ht="18.75">
      <c r="A82" s="14">
        <v>1</v>
      </c>
      <c r="B82" s="13">
        <v>239</v>
      </c>
      <c r="C82" s="13">
        <v>416459640</v>
      </c>
      <c r="D82" s="222" t="s">
        <v>465</v>
      </c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1"/>
        <v>0</v>
      </c>
      <c r="M82" s="16">
        <f t="shared" si="20"/>
        <v>0</v>
      </c>
      <c r="N82" s="16">
        <f t="shared" si="22"/>
        <v>0</v>
      </c>
      <c r="O82" s="16">
        <v>0</v>
      </c>
      <c r="P82" s="16">
        <f t="shared" si="23"/>
        <v>0</v>
      </c>
      <c r="Q82" s="33">
        <v>7.1625000000000014</v>
      </c>
      <c r="R82" s="34">
        <f t="shared" si="24"/>
        <v>7.1625000000000014</v>
      </c>
      <c r="S82" s="35">
        <f t="shared" si="25"/>
        <v>0</v>
      </c>
      <c r="T82" s="36">
        <f t="shared" si="26"/>
        <v>7.1625000000000014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21"/>
        <v>0</v>
      </c>
      <c r="M83" s="16">
        <f t="shared" si="20"/>
        <v>0</v>
      </c>
      <c r="N83" s="16">
        <f t="shared" si="22"/>
        <v>0</v>
      </c>
      <c r="O83" s="16">
        <v>0</v>
      </c>
      <c r="P83" s="16">
        <f t="shared" si="23"/>
        <v>0</v>
      </c>
      <c r="Q83" s="33">
        <v>6.4499999999999993</v>
      </c>
      <c r="R83" s="34">
        <f t="shared" si="24"/>
        <v>6.4499999999999993</v>
      </c>
      <c r="S83" s="35">
        <f t="shared" si="25"/>
        <v>0</v>
      </c>
      <c r="T83" s="36">
        <f t="shared" si="26"/>
        <v>6.4499999999999993</v>
      </c>
    </row>
    <row r="84" spans="1:23" ht="20.25">
      <c r="A84" s="14">
        <v>1</v>
      </c>
      <c r="B84" s="13">
        <v>214</v>
      </c>
      <c r="C84" s="13">
        <v>2130976604</v>
      </c>
      <c r="D84" s="222" t="s">
        <v>410</v>
      </c>
      <c r="E84" s="2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1"/>
        <v>0</v>
      </c>
      <c r="M84" s="16">
        <f t="shared" si="20"/>
        <v>0</v>
      </c>
      <c r="N84" s="16">
        <f t="shared" si="22"/>
        <v>0</v>
      </c>
      <c r="O84" s="16">
        <v>0</v>
      </c>
      <c r="P84" s="16">
        <f t="shared" si="23"/>
        <v>0</v>
      </c>
      <c r="Q84" s="33">
        <v>4.381249999999989</v>
      </c>
      <c r="R84" s="34">
        <f t="shared" si="24"/>
        <v>4.381249999999989</v>
      </c>
      <c r="S84" s="35">
        <f t="shared" si="25"/>
        <v>0</v>
      </c>
      <c r="T84" s="36">
        <f t="shared" si="26"/>
        <v>4.381249999999989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21"/>
        <v>0</v>
      </c>
      <c r="M85" s="16">
        <f t="shared" ref="M85:M109" si="27">G85*$Y$14</f>
        <v>0</v>
      </c>
      <c r="N85" s="16">
        <f t="shared" si="22"/>
        <v>0</v>
      </c>
      <c r="O85" s="16">
        <v>0</v>
      </c>
      <c r="P85" s="16">
        <f t="shared" si="23"/>
        <v>0</v>
      </c>
      <c r="Q85" s="33">
        <v>0</v>
      </c>
      <c r="R85" s="34">
        <f t="shared" si="24"/>
        <v>0</v>
      </c>
      <c r="S85" s="35">
        <f t="shared" si="25"/>
        <v>0</v>
      </c>
      <c r="T85" s="36">
        <f t="shared" si="26"/>
        <v>0</v>
      </c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1"/>
        <v>0</v>
      </c>
      <c r="M86" s="16">
        <f t="shared" si="27"/>
        <v>0</v>
      </c>
      <c r="N86" s="16">
        <f t="shared" si="22"/>
        <v>0</v>
      </c>
      <c r="O86" s="16">
        <v>0</v>
      </c>
      <c r="P86" s="16">
        <f t="shared" si="23"/>
        <v>0</v>
      </c>
      <c r="Q86" s="33">
        <v>3.1437499999999954</v>
      </c>
      <c r="R86" s="34">
        <f t="shared" si="24"/>
        <v>3.1437499999999954</v>
      </c>
      <c r="S86" s="35">
        <f t="shared" si="25"/>
        <v>0</v>
      </c>
      <c r="T86" s="36">
        <f t="shared" si="26"/>
        <v>3.1437499999999954</v>
      </c>
    </row>
    <row r="87" spans="1:23" ht="18.75">
      <c r="A87" s="14"/>
      <c r="B87" s="13">
        <v>205</v>
      </c>
      <c r="C87" s="13">
        <v>141303545</v>
      </c>
      <c r="D87" s="222" t="s">
        <v>395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1"/>
        <v>0</v>
      </c>
      <c r="M87" s="16">
        <f t="shared" si="27"/>
        <v>0</v>
      </c>
      <c r="N87" s="16">
        <f t="shared" si="22"/>
        <v>0</v>
      </c>
      <c r="O87" s="16">
        <v>0</v>
      </c>
      <c r="P87" s="16">
        <f t="shared" si="23"/>
        <v>0</v>
      </c>
      <c r="Q87" s="33">
        <v>2.9312499999999959</v>
      </c>
      <c r="R87" s="34">
        <f t="shared" si="24"/>
        <v>2.9312499999999959</v>
      </c>
      <c r="S87" s="35">
        <f t="shared" si="25"/>
        <v>0</v>
      </c>
      <c r="T87" s="36">
        <f t="shared" si="26"/>
        <v>2.9312499999999959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1"/>
        <v>0</v>
      </c>
      <c r="M88" s="16">
        <f t="shared" si="27"/>
        <v>0</v>
      </c>
      <c r="N88" s="16">
        <f t="shared" si="22"/>
        <v>0</v>
      </c>
      <c r="O88" s="16">
        <v>0</v>
      </c>
      <c r="P88" s="16">
        <f t="shared" si="23"/>
        <v>0</v>
      </c>
      <c r="Q88" s="33">
        <v>0.4</v>
      </c>
      <c r="R88" s="34">
        <f t="shared" si="24"/>
        <v>0.4</v>
      </c>
      <c r="S88" s="35">
        <f t="shared" si="25"/>
        <v>0</v>
      </c>
      <c r="T88" s="36">
        <f t="shared" si="26"/>
        <v>0.4</v>
      </c>
      <c r="U88" s="64"/>
      <c r="V88" s="64"/>
      <c r="W88" s="67"/>
    </row>
    <row r="89" spans="1:23" ht="20.25">
      <c r="A89" s="14">
        <v>1</v>
      </c>
      <c r="B89" s="13">
        <v>220</v>
      </c>
      <c r="C89" s="13">
        <v>353335311</v>
      </c>
      <c r="D89" s="222" t="s">
        <v>427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1"/>
        <v>0</v>
      </c>
      <c r="M89" s="16">
        <f t="shared" si="27"/>
        <v>0</v>
      </c>
      <c r="N89" s="16">
        <f t="shared" si="22"/>
        <v>0</v>
      </c>
      <c r="O89" s="16">
        <v>0</v>
      </c>
      <c r="P89" s="16">
        <f t="shared" si="23"/>
        <v>0</v>
      </c>
      <c r="Q89" s="33">
        <v>2.0310546874999984</v>
      </c>
      <c r="R89" s="34">
        <f t="shared" si="24"/>
        <v>2.0310546874999984</v>
      </c>
      <c r="S89" s="35">
        <f t="shared" si="25"/>
        <v>0</v>
      </c>
      <c r="T89" s="36">
        <f t="shared" si="26"/>
        <v>2.0310546874999984</v>
      </c>
    </row>
    <row r="90" spans="1:23" ht="18.75">
      <c r="A90" s="14">
        <v>1</v>
      </c>
      <c r="B90" s="13">
        <v>233</v>
      </c>
      <c r="C90" s="13">
        <v>1963965829</v>
      </c>
      <c r="D90" s="222" t="s">
        <v>452</v>
      </c>
      <c r="F90" s="16">
        <v>0</v>
      </c>
      <c r="G90" s="16">
        <v>0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1"/>
        <v>0</v>
      </c>
      <c r="M90" s="16">
        <f t="shared" si="27"/>
        <v>0</v>
      </c>
      <c r="N90" s="16">
        <f t="shared" si="22"/>
        <v>0</v>
      </c>
      <c r="O90" s="16">
        <v>0</v>
      </c>
      <c r="P90" s="16">
        <f t="shared" si="23"/>
        <v>0</v>
      </c>
      <c r="Q90" s="33">
        <v>2.0000000000000018</v>
      </c>
      <c r="R90" s="34">
        <f t="shared" si="24"/>
        <v>2.0000000000000018</v>
      </c>
      <c r="S90" s="35">
        <f t="shared" si="25"/>
        <v>0</v>
      </c>
      <c r="T90" s="36">
        <f t="shared" si="26"/>
        <v>2.0000000000000018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1"/>
        <v>0</v>
      </c>
      <c r="M91" s="16">
        <f t="shared" si="27"/>
        <v>0</v>
      </c>
      <c r="N91" s="16">
        <f t="shared" si="22"/>
        <v>0</v>
      </c>
      <c r="O91" s="16">
        <v>0</v>
      </c>
      <c r="P91" s="16">
        <f t="shared" si="23"/>
        <v>0</v>
      </c>
      <c r="Q91" s="33">
        <v>6.8</v>
      </c>
      <c r="R91" s="34">
        <f t="shared" si="24"/>
        <v>6.8</v>
      </c>
      <c r="S91" s="35">
        <f t="shared" si="25"/>
        <v>0</v>
      </c>
      <c r="T91" s="36">
        <f t="shared" si="26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1"/>
        <v>0</v>
      </c>
      <c r="M92" s="16">
        <f t="shared" si="27"/>
        <v>0</v>
      </c>
      <c r="N92" s="16">
        <f t="shared" si="22"/>
        <v>0</v>
      </c>
      <c r="O92" s="16">
        <v>0</v>
      </c>
      <c r="P92" s="16">
        <f t="shared" si="23"/>
        <v>0</v>
      </c>
      <c r="Q92" s="33">
        <v>-18.712500000000006</v>
      </c>
      <c r="R92" s="34">
        <f t="shared" si="24"/>
        <v>-18.712500000000006</v>
      </c>
      <c r="S92" s="35">
        <f t="shared" si="25"/>
        <v>0</v>
      </c>
      <c r="T92" s="36">
        <f t="shared" si="26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1"/>
        <v>0</v>
      </c>
      <c r="M93" s="16">
        <f t="shared" si="27"/>
        <v>0</v>
      </c>
      <c r="N93" s="16">
        <f t="shared" si="22"/>
        <v>0</v>
      </c>
      <c r="O93" s="16">
        <v>0</v>
      </c>
      <c r="P93" s="16">
        <f t="shared" si="23"/>
        <v>0</v>
      </c>
      <c r="Q93" s="33">
        <v>0</v>
      </c>
      <c r="R93" s="34">
        <f t="shared" si="24"/>
        <v>0</v>
      </c>
      <c r="S93" s="35">
        <f t="shared" si="25"/>
        <v>0</v>
      </c>
      <c r="T93" s="36">
        <f t="shared" si="26"/>
        <v>0</v>
      </c>
    </row>
    <row r="94" spans="1:23" ht="18.75">
      <c r="A94" s="14">
        <v>1</v>
      </c>
      <c r="B94" s="4">
        <v>243</v>
      </c>
      <c r="C94" s="13">
        <v>250098915</v>
      </c>
      <c r="D94" s="222" t="s">
        <v>475</v>
      </c>
      <c r="F94" s="16">
        <v>2</v>
      </c>
      <c r="G94" s="16">
        <v>0</v>
      </c>
      <c r="H94" s="374">
        <v>0</v>
      </c>
      <c r="I94" s="374">
        <v>0</v>
      </c>
      <c r="J94" s="374">
        <v>0</v>
      </c>
      <c r="K94" s="23" t="s">
        <v>335</v>
      </c>
      <c r="L94" s="18">
        <f t="shared" si="21"/>
        <v>2</v>
      </c>
      <c r="M94" s="16">
        <f t="shared" si="27"/>
        <v>0</v>
      </c>
      <c r="N94" s="16">
        <f t="shared" si="22"/>
        <v>0</v>
      </c>
      <c r="O94" s="16">
        <v>0</v>
      </c>
      <c r="P94" s="16">
        <f t="shared" si="23"/>
        <v>2</v>
      </c>
      <c r="Q94" s="33">
        <v>0</v>
      </c>
      <c r="R94" s="34">
        <f t="shared" si="24"/>
        <v>2</v>
      </c>
      <c r="S94" s="35">
        <f t="shared" si="25"/>
        <v>1.09375</v>
      </c>
      <c r="T94" s="36">
        <f t="shared" si="26"/>
        <v>0.90625</v>
      </c>
    </row>
    <row r="95" spans="1:23" ht="18.75">
      <c r="A95" s="14">
        <v>1</v>
      </c>
      <c r="B95" s="13">
        <v>207</v>
      </c>
      <c r="C95" s="13">
        <v>721273803</v>
      </c>
      <c r="D95" s="226" t="s">
        <v>399</v>
      </c>
      <c r="E95" s="334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1"/>
        <v>0</v>
      </c>
      <c r="M95" s="16">
        <f t="shared" si="27"/>
        <v>0</v>
      </c>
      <c r="N95" s="16">
        <f t="shared" si="22"/>
        <v>0</v>
      </c>
      <c r="O95" s="16">
        <v>0</v>
      </c>
      <c r="P95" s="16">
        <f t="shared" si="23"/>
        <v>0</v>
      </c>
      <c r="Q95" s="33">
        <v>1.425</v>
      </c>
      <c r="R95" s="34">
        <f t="shared" si="24"/>
        <v>1.425</v>
      </c>
      <c r="S95" s="35">
        <f t="shared" si="25"/>
        <v>0</v>
      </c>
      <c r="T95" s="36">
        <f t="shared" si="26"/>
        <v>1.425</v>
      </c>
    </row>
    <row r="96" spans="1:23" ht="20.25">
      <c r="A96" s="14">
        <v>1</v>
      </c>
      <c r="B96" s="13">
        <v>213</v>
      </c>
      <c r="C96" s="13">
        <v>311361673</v>
      </c>
      <c r="D96" s="222" t="s">
        <v>349</v>
      </c>
      <c r="E96" s="2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21"/>
        <v>0</v>
      </c>
      <c r="M96" s="16">
        <f t="shared" si="27"/>
        <v>0</v>
      </c>
      <c r="N96" s="16">
        <f t="shared" si="22"/>
        <v>0</v>
      </c>
      <c r="O96" s="16">
        <v>0</v>
      </c>
      <c r="P96" s="16">
        <f t="shared" si="23"/>
        <v>0</v>
      </c>
      <c r="Q96" s="33">
        <v>1.2687499999999945</v>
      </c>
      <c r="R96" s="34">
        <f t="shared" si="24"/>
        <v>1.2687499999999945</v>
      </c>
      <c r="S96" s="35">
        <f t="shared" si="25"/>
        <v>0</v>
      </c>
      <c r="T96" s="36">
        <f t="shared" si="26"/>
        <v>1.2687499999999945</v>
      </c>
    </row>
    <row r="97" spans="1:23" ht="18.75">
      <c r="A97" s="14">
        <v>1</v>
      </c>
      <c r="B97" s="13">
        <v>218</v>
      </c>
      <c r="C97" s="13">
        <v>1804880865</v>
      </c>
      <c r="D97" s="222" t="s">
        <v>425</v>
      </c>
      <c r="E97" s="334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1"/>
        <v>0</v>
      </c>
      <c r="M97" s="16">
        <f t="shared" si="27"/>
        <v>0</v>
      </c>
      <c r="N97" s="16">
        <f t="shared" si="22"/>
        <v>0</v>
      </c>
      <c r="O97" s="16">
        <v>0</v>
      </c>
      <c r="P97" s="16">
        <f t="shared" si="23"/>
        <v>0</v>
      </c>
      <c r="Q97" s="33">
        <v>0.11749999999999983</v>
      </c>
      <c r="R97" s="34">
        <f t="shared" si="24"/>
        <v>0.11749999999999983</v>
      </c>
      <c r="S97" s="35">
        <f t="shared" si="25"/>
        <v>0</v>
      </c>
      <c r="T97" s="36">
        <f t="shared" si="26"/>
        <v>0.11749999999999983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1"/>
        <v>0</v>
      </c>
      <c r="M98" s="16">
        <f t="shared" si="27"/>
        <v>0</v>
      </c>
      <c r="N98" s="16">
        <f t="shared" si="22"/>
        <v>0</v>
      </c>
      <c r="O98" s="16">
        <v>0</v>
      </c>
      <c r="P98" s="16">
        <f t="shared" si="23"/>
        <v>0</v>
      </c>
      <c r="Q98" s="33">
        <v>0</v>
      </c>
      <c r="R98" s="34">
        <f t="shared" si="24"/>
        <v>0</v>
      </c>
      <c r="S98" s="35">
        <f t="shared" si="25"/>
        <v>0</v>
      </c>
      <c r="T98" s="36">
        <f t="shared" si="26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1"/>
        <v>0</v>
      </c>
      <c r="M99" s="16">
        <f t="shared" si="27"/>
        <v>0</v>
      </c>
      <c r="N99" s="16">
        <f t="shared" si="22"/>
        <v>0</v>
      </c>
      <c r="O99" s="16">
        <v>0</v>
      </c>
      <c r="P99" s="16">
        <f t="shared" si="23"/>
        <v>0</v>
      </c>
      <c r="Q99" s="33">
        <v>5.6846874999999955</v>
      </c>
      <c r="R99" s="34">
        <f t="shared" si="24"/>
        <v>5.6846874999999955</v>
      </c>
      <c r="S99" s="35">
        <f t="shared" si="25"/>
        <v>0</v>
      </c>
      <c r="T99" s="36">
        <f t="shared" si="26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1"/>
        <v>0</v>
      </c>
      <c r="M100" s="16">
        <f t="shared" si="27"/>
        <v>0</v>
      </c>
      <c r="N100" s="16">
        <f t="shared" si="22"/>
        <v>0</v>
      </c>
      <c r="O100" s="16">
        <v>0</v>
      </c>
      <c r="P100" s="16">
        <f t="shared" si="23"/>
        <v>0</v>
      </c>
      <c r="Q100" s="33">
        <v>-3.125</v>
      </c>
      <c r="R100" s="34">
        <f t="shared" si="24"/>
        <v>-3.125</v>
      </c>
      <c r="S100" s="35">
        <f t="shared" si="25"/>
        <v>0</v>
      </c>
      <c r="T100" s="36">
        <f t="shared" si="26"/>
        <v>-3.125</v>
      </c>
    </row>
    <row r="101" spans="1:23" ht="18.75">
      <c r="A101" s="14">
        <v>1</v>
      </c>
      <c r="B101" s="13">
        <v>235</v>
      </c>
      <c r="C101" s="13">
        <v>988684940</v>
      </c>
      <c r="D101" s="222" t="s">
        <v>456</v>
      </c>
      <c r="F101" s="16">
        <v>4</v>
      </c>
      <c r="G101" s="16">
        <v>0</v>
      </c>
      <c r="H101" s="374">
        <v>0</v>
      </c>
      <c r="I101" s="374">
        <v>0</v>
      </c>
      <c r="J101" s="374">
        <v>0</v>
      </c>
      <c r="K101" s="23" t="s">
        <v>335</v>
      </c>
      <c r="L101" s="18">
        <f t="shared" si="21"/>
        <v>6</v>
      </c>
      <c r="M101" s="16">
        <f t="shared" si="27"/>
        <v>0</v>
      </c>
      <c r="N101" s="16">
        <f t="shared" si="22"/>
        <v>0</v>
      </c>
      <c r="O101" s="16">
        <v>0</v>
      </c>
      <c r="P101" s="16">
        <f t="shared" si="23"/>
        <v>6</v>
      </c>
      <c r="Q101" s="33">
        <v>-5.90625</v>
      </c>
      <c r="R101" s="34">
        <f t="shared" si="24"/>
        <v>9.375E-2</v>
      </c>
      <c r="S101" s="35">
        <f t="shared" si="25"/>
        <v>1.09375</v>
      </c>
      <c r="T101" s="36">
        <f t="shared" si="26"/>
        <v>-1</v>
      </c>
    </row>
    <row r="102" spans="1:23" ht="18.75">
      <c r="A102" s="14">
        <v>1</v>
      </c>
      <c r="B102" s="13">
        <v>217</v>
      </c>
      <c r="C102" s="13">
        <v>331155825</v>
      </c>
      <c r="D102" s="295" t="s">
        <v>420</v>
      </c>
      <c r="E102" s="2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1"/>
        <v>0</v>
      </c>
      <c r="M102" s="16">
        <f t="shared" si="27"/>
        <v>0</v>
      </c>
      <c r="N102" s="16">
        <f t="shared" si="22"/>
        <v>0</v>
      </c>
      <c r="O102" s="16">
        <v>0</v>
      </c>
      <c r="P102" s="16">
        <f t="shared" si="23"/>
        <v>0</v>
      </c>
      <c r="Q102" s="33">
        <v>-1.3124999999999984</v>
      </c>
      <c r="R102" s="34">
        <f t="shared" si="24"/>
        <v>-1.3124999999999984</v>
      </c>
      <c r="S102" s="35">
        <f t="shared" si="25"/>
        <v>0</v>
      </c>
      <c r="T102" s="36">
        <f t="shared" si="26"/>
        <v>-1.3124999999999984</v>
      </c>
    </row>
    <row r="103" spans="1:23" ht="18.75">
      <c r="A103" s="14">
        <v>1</v>
      </c>
      <c r="B103" s="13">
        <v>237</v>
      </c>
      <c r="C103" s="13">
        <v>1331532576</v>
      </c>
      <c r="D103" s="222" t="s">
        <v>459</v>
      </c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1"/>
        <v>0</v>
      </c>
      <c r="M103" s="16">
        <f t="shared" si="27"/>
        <v>0</v>
      </c>
      <c r="N103" s="16">
        <f t="shared" si="22"/>
        <v>0</v>
      </c>
      <c r="O103" s="16">
        <v>0</v>
      </c>
      <c r="P103" s="16">
        <f t="shared" si="23"/>
        <v>0</v>
      </c>
      <c r="Q103" s="33">
        <v>-2.5499999999999998</v>
      </c>
      <c r="R103" s="34">
        <f t="shared" si="24"/>
        <v>-2.5499999999999998</v>
      </c>
      <c r="S103" s="35">
        <f t="shared" si="25"/>
        <v>0</v>
      </c>
      <c r="T103" s="36">
        <f t="shared" si="26"/>
        <v>-2.5499999999999998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1"/>
        <v>0</v>
      </c>
      <c r="M104" s="16">
        <f t="shared" si="27"/>
        <v>0</v>
      </c>
      <c r="N104" s="16">
        <f t="shared" si="22"/>
        <v>0</v>
      </c>
      <c r="O104" s="16">
        <v>0</v>
      </c>
      <c r="P104" s="16">
        <f t="shared" si="23"/>
        <v>0</v>
      </c>
      <c r="Q104" s="33">
        <v>5.7335820895522351</v>
      </c>
      <c r="R104" s="34">
        <f t="shared" si="24"/>
        <v>5.7335820895522351</v>
      </c>
      <c r="S104" s="35">
        <f t="shared" si="25"/>
        <v>0</v>
      </c>
      <c r="T104" s="36">
        <f t="shared" si="26"/>
        <v>5.7335820895522351</v>
      </c>
    </row>
    <row r="105" spans="1:23" ht="20.25">
      <c r="A105" s="14"/>
      <c r="B105" s="13">
        <v>186</v>
      </c>
      <c r="C105" s="13">
        <v>595953188</v>
      </c>
      <c r="D105" s="222" t="s">
        <v>462</v>
      </c>
      <c r="E105" s="222" t="s">
        <v>461</v>
      </c>
      <c r="F105" s="16">
        <v>0</v>
      </c>
      <c r="G105" s="16">
        <v>0</v>
      </c>
      <c r="H105" s="374">
        <v>0</v>
      </c>
      <c r="I105" s="374">
        <v>0</v>
      </c>
      <c r="J105" s="374">
        <v>0</v>
      </c>
      <c r="K105" s="57" t="s">
        <v>187</v>
      </c>
      <c r="L105" s="18">
        <f t="shared" si="21"/>
        <v>0</v>
      </c>
      <c r="M105" s="16">
        <f t="shared" si="27"/>
        <v>0</v>
      </c>
      <c r="N105" s="16">
        <f t="shared" si="22"/>
        <v>0</v>
      </c>
      <c r="O105" s="16">
        <v>0</v>
      </c>
      <c r="P105" s="16">
        <f t="shared" si="23"/>
        <v>0</v>
      </c>
      <c r="Q105" s="33">
        <v>-6.5624999999999991</v>
      </c>
      <c r="R105" s="34">
        <f t="shared" si="24"/>
        <v>-6.5624999999999991</v>
      </c>
      <c r="S105" s="35">
        <f t="shared" si="25"/>
        <v>0</v>
      </c>
      <c r="T105" s="36">
        <f t="shared" si="26"/>
        <v>-6.5624999999999991</v>
      </c>
    </row>
    <row r="106" spans="1:23" ht="18.75">
      <c r="A106" s="14">
        <v>1</v>
      </c>
      <c r="B106" s="13">
        <v>228</v>
      </c>
      <c r="C106" s="13">
        <v>1287481910</v>
      </c>
      <c r="D106" s="222" t="s">
        <v>447</v>
      </c>
      <c r="E106" s="222"/>
      <c r="F106" s="16">
        <v>0</v>
      </c>
      <c r="G106" s="16">
        <v>0</v>
      </c>
      <c r="H106" s="374">
        <v>0</v>
      </c>
      <c r="I106" s="374">
        <v>0</v>
      </c>
      <c r="J106" s="374">
        <v>0</v>
      </c>
      <c r="K106" s="57" t="s">
        <v>187</v>
      </c>
      <c r="L106" s="18">
        <f t="shared" si="21"/>
        <v>0</v>
      </c>
      <c r="M106" s="16">
        <f t="shared" si="27"/>
        <v>0</v>
      </c>
      <c r="N106" s="16">
        <f t="shared" si="22"/>
        <v>0</v>
      </c>
      <c r="O106" s="16">
        <v>0</v>
      </c>
      <c r="P106" s="16">
        <f t="shared" ref="P106:P109" si="28">SUM(M106+L106+O106+N106)</f>
        <v>0</v>
      </c>
      <c r="Q106" s="33">
        <v>-4.1499999999999995</v>
      </c>
      <c r="R106" s="34">
        <f t="shared" ref="R106:R109" si="29">P106+Q106</f>
        <v>-4.1499999999999995</v>
      </c>
      <c r="S106" s="35">
        <f t="shared" si="25"/>
        <v>0</v>
      </c>
      <c r="T106" s="36">
        <f t="shared" ref="T106:T109" si="30">R106-S106</f>
        <v>-4.1499999999999995</v>
      </c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1"/>
        <v>0</v>
      </c>
      <c r="M107" s="16">
        <f t="shared" si="27"/>
        <v>0</v>
      </c>
      <c r="N107" s="16">
        <f t="shared" si="22"/>
        <v>0</v>
      </c>
      <c r="O107" s="16">
        <v>0</v>
      </c>
      <c r="P107" s="16">
        <f t="shared" si="28"/>
        <v>0</v>
      </c>
      <c r="Q107" s="33">
        <v>0</v>
      </c>
      <c r="R107" s="34">
        <f t="shared" si="29"/>
        <v>0</v>
      </c>
      <c r="S107" s="35">
        <f t="shared" si="25"/>
        <v>0</v>
      </c>
      <c r="T107" s="36">
        <f t="shared" si="30"/>
        <v>0</v>
      </c>
    </row>
    <row r="108" spans="1:23" ht="18.75">
      <c r="A108" s="14">
        <v>1</v>
      </c>
      <c r="B108" s="13">
        <v>141</v>
      </c>
      <c r="C108" s="13">
        <v>1190305158</v>
      </c>
      <c r="D108" s="222" t="s">
        <v>261</v>
      </c>
      <c r="E108" s="224"/>
      <c r="F108" s="16">
        <v>2</v>
      </c>
      <c r="G108" s="16">
        <v>0</v>
      </c>
      <c r="H108" s="374">
        <v>0</v>
      </c>
      <c r="I108" s="374">
        <v>0</v>
      </c>
      <c r="J108" s="374">
        <v>0</v>
      </c>
      <c r="K108" s="23" t="s">
        <v>335</v>
      </c>
      <c r="L108" s="18">
        <f t="shared" si="21"/>
        <v>2</v>
      </c>
      <c r="M108" s="16">
        <f t="shared" si="27"/>
        <v>0</v>
      </c>
      <c r="N108" s="16">
        <f t="shared" si="22"/>
        <v>0</v>
      </c>
      <c r="O108" s="16">
        <v>0</v>
      </c>
      <c r="P108" s="16">
        <f t="shared" si="28"/>
        <v>2</v>
      </c>
      <c r="Q108" s="33">
        <v>-8.8000000000000043</v>
      </c>
      <c r="R108" s="34">
        <f t="shared" si="29"/>
        <v>-6.8000000000000043</v>
      </c>
      <c r="S108" s="35">
        <f t="shared" si="25"/>
        <v>1.09375</v>
      </c>
      <c r="T108" s="36">
        <f t="shared" si="30"/>
        <v>-7.8937500000000043</v>
      </c>
      <c r="U108" s="64"/>
      <c r="V108" s="64"/>
      <c r="W108" s="67"/>
    </row>
    <row r="109" spans="1:23" ht="18.75">
      <c r="A109" s="530">
        <v>1</v>
      </c>
      <c r="B109" s="13">
        <v>203</v>
      </c>
      <c r="C109" s="13">
        <v>382695365</v>
      </c>
      <c r="D109" s="222" t="s">
        <v>393</v>
      </c>
      <c r="E109" s="334"/>
      <c r="F109" s="16">
        <v>0</v>
      </c>
      <c r="G109" s="16">
        <v>0</v>
      </c>
      <c r="H109" s="374">
        <v>0</v>
      </c>
      <c r="I109" s="374">
        <v>0</v>
      </c>
      <c r="J109" s="374">
        <v>0</v>
      </c>
      <c r="K109" s="57" t="s">
        <v>187</v>
      </c>
      <c r="L109" s="18">
        <f t="shared" si="21"/>
        <v>0</v>
      </c>
      <c r="M109" s="16">
        <f t="shared" si="27"/>
        <v>0</v>
      </c>
      <c r="N109" s="16">
        <f t="shared" si="22"/>
        <v>0</v>
      </c>
      <c r="O109" s="16">
        <v>0</v>
      </c>
      <c r="P109" s="16">
        <f t="shared" si="28"/>
        <v>0</v>
      </c>
      <c r="Q109" s="33">
        <v>-17.03125</v>
      </c>
      <c r="R109" s="34">
        <f t="shared" si="29"/>
        <v>-17.03125</v>
      </c>
      <c r="S109" s="35">
        <f t="shared" si="25"/>
        <v>0</v>
      </c>
      <c r="T109" s="36">
        <f t="shared" si="30"/>
        <v>-17.03125</v>
      </c>
    </row>
  </sheetData>
  <autoFilter ref="A4:W109" xr:uid="{28593B8F-03E7-4BE1-B554-FC0AADC431B2}">
    <sortState xmlns:xlrd2="http://schemas.microsoft.com/office/spreadsheetml/2017/richdata2" ref="A10:W109">
      <sortCondition descending="1" ref="R4:R108"/>
    </sortState>
  </autoFilter>
  <mergeCells count="5">
    <mergeCell ref="B1:T1"/>
    <mergeCell ref="B2:T2"/>
    <mergeCell ref="B3:E3"/>
    <mergeCell ref="H3:J3"/>
    <mergeCell ref="K3:T3"/>
  </mergeCells>
  <conditionalFormatting sqref="O5:O79 F5:J108 G109:J109">
    <cfRule type="cellIs" dxfId="15" priority="3" operator="lessThan">
      <formula>1</formula>
    </cfRule>
  </conditionalFormatting>
  <conditionalFormatting sqref="O80:O109">
    <cfRule type="cellIs" dxfId="14" priority="2" operator="lessThan">
      <formula>1</formula>
    </cfRule>
  </conditionalFormatting>
  <conditionalFormatting sqref="F109">
    <cfRule type="cellIs" dxfId="13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424C-379A-4CCC-A6B2-60EBE16D0ADC}">
  <dimension ref="A1:AC110"/>
  <sheetViews>
    <sheetView zoomScale="85" zoomScaleNormal="85" workbookViewId="0">
      <selection activeCell="X9" sqref="X9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活动中心2021年6月19日分包贡献明细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26"/>
      <c r="V1" s="526"/>
      <c r="W1" s="526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27"/>
      <c r="V2" s="527"/>
      <c r="W2" s="527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28" t="s">
        <v>114</v>
      </c>
      <c r="G3" s="529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25"/>
      <c r="V3" s="525"/>
      <c r="W3" s="525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23" t="s">
        <v>457</v>
      </c>
      <c r="B4" s="523" t="s">
        <v>11</v>
      </c>
      <c r="C4" s="524" t="s">
        <v>167</v>
      </c>
      <c r="D4" s="523" t="s">
        <v>12</v>
      </c>
      <c r="E4" s="523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24" t="s">
        <v>171</v>
      </c>
      <c r="R4" s="32" t="s">
        <v>23</v>
      </c>
      <c r="S4" s="524" t="s">
        <v>22</v>
      </c>
      <c r="T4" s="524" t="s">
        <v>172</v>
      </c>
      <c r="U4" s="524" t="s">
        <v>115</v>
      </c>
      <c r="V4" s="524" t="s">
        <v>116</v>
      </c>
      <c r="W4" s="524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223</v>
      </c>
      <c r="C10" s="13">
        <v>784792167</v>
      </c>
      <c r="D10" s="222" t="s">
        <v>434</v>
      </c>
      <c r="E10" s="222"/>
      <c r="F10" s="16">
        <v>3</v>
      </c>
      <c r="G10" s="16">
        <v>1</v>
      </c>
      <c r="H10" s="374">
        <v>0</v>
      </c>
      <c r="I10" s="374">
        <v>0</v>
      </c>
      <c r="J10" s="374">
        <v>0</v>
      </c>
      <c r="K10" s="43" t="s">
        <v>166</v>
      </c>
      <c r="L10" s="18">
        <f t="shared" ref="L10:L41" si="7">F10+IF(F10&gt;2,(F10-2)*1,0)</f>
        <v>4</v>
      </c>
      <c r="M10" s="16">
        <f t="shared" ref="M10:M32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5.2</v>
      </c>
      <c r="Q10" s="33">
        <v>17.868749999999999</v>
      </c>
      <c r="R10" s="34">
        <f t="shared" ref="R10:R41" si="11">P10+Q10</f>
        <v>23.068749999999998</v>
      </c>
      <c r="S10" s="35">
        <f t="shared" ref="S10:S41" si="12">VLOOKUP(K10,$X$3:$Y$10,2,FALSE)</f>
        <v>11.875</v>
      </c>
      <c r="T10" s="36">
        <f t="shared" ref="T10:T41" si="13">R10-S10</f>
        <v>11.193749999999998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238</v>
      </c>
      <c r="C11" s="13">
        <v>108179057</v>
      </c>
      <c r="D11" s="222" t="s">
        <v>463</v>
      </c>
      <c r="E11" s="4"/>
      <c r="F11" s="16">
        <v>3</v>
      </c>
      <c r="G11" s="16">
        <v>1</v>
      </c>
      <c r="H11" s="374">
        <v>0</v>
      </c>
      <c r="I11" s="374">
        <v>0</v>
      </c>
      <c r="J11" s="374">
        <v>0</v>
      </c>
      <c r="K11" s="43" t="s">
        <v>166</v>
      </c>
      <c r="L11" s="18">
        <f t="shared" si="7"/>
        <v>4</v>
      </c>
      <c r="M11" s="16">
        <f t="shared" si="8"/>
        <v>1.2</v>
      </c>
      <c r="N11" s="16">
        <f t="shared" si="9"/>
        <v>0</v>
      </c>
      <c r="O11" s="16">
        <v>0</v>
      </c>
      <c r="P11" s="16">
        <f t="shared" si="10"/>
        <v>5.2</v>
      </c>
      <c r="Q11" s="33">
        <v>17.818749999999998</v>
      </c>
      <c r="R11" s="34">
        <f t="shared" si="11"/>
        <v>23.018749999999997</v>
      </c>
      <c r="S11" s="35">
        <f t="shared" si="12"/>
        <v>11.875</v>
      </c>
      <c r="T11" s="36">
        <f t="shared" si="13"/>
        <v>11.143749999999997</v>
      </c>
      <c r="U11" s="4"/>
      <c r="V11" s="4"/>
      <c r="W11" s="4"/>
      <c r="X11" s="50"/>
    </row>
    <row r="12" spans="1:29" s="1" customFormat="1" ht="18.75">
      <c r="A12" s="14">
        <v>1</v>
      </c>
      <c r="B12" s="13">
        <v>167</v>
      </c>
      <c r="C12" s="13">
        <v>1173807161</v>
      </c>
      <c r="D12" s="222" t="s">
        <v>324</v>
      </c>
      <c r="E12" s="335"/>
      <c r="F12" s="16">
        <v>0</v>
      </c>
      <c r="G12" s="16">
        <v>0</v>
      </c>
      <c r="H12" s="374">
        <v>0</v>
      </c>
      <c r="I12" s="374">
        <v>0</v>
      </c>
      <c r="J12" s="374">
        <v>0</v>
      </c>
      <c r="K12" s="57" t="s">
        <v>187</v>
      </c>
      <c r="L12" s="18">
        <f t="shared" si="7"/>
        <v>0</v>
      </c>
      <c r="M12" s="16">
        <f t="shared" si="8"/>
        <v>0</v>
      </c>
      <c r="N12" s="16">
        <f t="shared" si="9"/>
        <v>0</v>
      </c>
      <c r="O12" s="16">
        <v>0</v>
      </c>
      <c r="P12" s="16">
        <f t="shared" si="10"/>
        <v>0</v>
      </c>
      <c r="Q12" s="33">
        <v>22.22499999999998</v>
      </c>
      <c r="R12" s="34">
        <f t="shared" si="11"/>
        <v>22.22499999999998</v>
      </c>
      <c r="S12" s="35">
        <f t="shared" si="12"/>
        <v>0</v>
      </c>
      <c r="T12" s="36">
        <f t="shared" si="13"/>
        <v>22.22499999999998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234</v>
      </c>
      <c r="C13" s="13">
        <v>1333428907</v>
      </c>
      <c r="D13" s="222" t="s">
        <v>472</v>
      </c>
      <c r="E13" s="222" t="s">
        <v>455</v>
      </c>
      <c r="F13" s="16">
        <v>3</v>
      </c>
      <c r="G13" s="16">
        <v>1</v>
      </c>
      <c r="H13" s="374">
        <v>0</v>
      </c>
      <c r="I13" s="374">
        <v>0</v>
      </c>
      <c r="J13" s="374">
        <v>0</v>
      </c>
      <c r="K13" s="43" t="s">
        <v>166</v>
      </c>
      <c r="L13" s="18">
        <f t="shared" si="7"/>
        <v>4</v>
      </c>
      <c r="M13" s="16">
        <f t="shared" si="8"/>
        <v>1.2</v>
      </c>
      <c r="N13" s="16">
        <f t="shared" si="9"/>
        <v>0</v>
      </c>
      <c r="O13" s="16">
        <v>0</v>
      </c>
      <c r="P13" s="16">
        <f t="shared" si="10"/>
        <v>5.2</v>
      </c>
      <c r="Q13" s="33">
        <v>16.587500000000002</v>
      </c>
      <c r="R13" s="34">
        <f t="shared" si="11"/>
        <v>21.787500000000001</v>
      </c>
      <c r="S13" s="35">
        <f t="shared" si="12"/>
        <v>11.875</v>
      </c>
      <c r="T13" s="36">
        <f t="shared" si="13"/>
        <v>9.9125000000000014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4">
        <v>231</v>
      </c>
      <c r="C14" s="13">
        <v>1725915293</v>
      </c>
      <c r="D14" s="222" t="s">
        <v>450</v>
      </c>
      <c r="E14" s="4"/>
      <c r="F14" s="16">
        <v>3</v>
      </c>
      <c r="G14" s="16">
        <v>1</v>
      </c>
      <c r="H14" s="374">
        <v>0</v>
      </c>
      <c r="I14" s="374">
        <v>0</v>
      </c>
      <c r="J14" s="374">
        <v>0</v>
      </c>
      <c r="K14" s="43" t="s">
        <v>166</v>
      </c>
      <c r="L14" s="18">
        <f t="shared" si="7"/>
        <v>4</v>
      </c>
      <c r="M14" s="16">
        <f t="shared" si="8"/>
        <v>1.2</v>
      </c>
      <c r="N14" s="16">
        <f t="shared" si="9"/>
        <v>0</v>
      </c>
      <c r="O14" s="16">
        <v>0</v>
      </c>
      <c r="P14" s="16">
        <f t="shared" si="10"/>
        <v>5.2</v>
      </c>
      <c r="Q14" s="33">
        <v>16.518750000000001</v>
      </c>
      <c r="R14" s="34">
        <f t="shared" si="11"/>
        <v>21.71875</v>
      </c>
      <c r="S14" s="35">
        <f t="shared" si="12"/>
        <v>11.875</v>
      </c>
      <c r="T14" s="36">
        <f t="shared" si="13"/>
        <v>9.84375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187</v>
      </c>
      <c r="C15" s="13">
        <v>1241038267</v>
      </c>
      <c r="D15" s="222" t="s">
        <v>378</v>
      </c>
      <c r="E15" s="334"/>
      <c r="F15" s="16">
        <v>3</v>
      </c>
      <c r="G15" s="16">
        <v>1</v>
      </c>
      <c r="H15" s="374">
        <v>0</v>
      </c>
      <c r="I15" s="374">
        <v>0</v>
      </c>
      <c r="J15" s="374">
        <v>0</v>
      </c>
      <c r="K15" s="43" t="s">
        <v>166</v>
      </c>
      <c r="L15" s="18">
        <f t="shared" si="7"/>
        <v>4</v>
      </c>
      <c r="M15" s="16">
        <f t="shared" si="8"/>
        <v>1.2</v>
      </c>
      <c r="N15" s="16">
        <f t="shared" si="9"/>
        <v>0</v>
      </c>
      <c r="O15" s="16">
        <v>0</v>
      </c>
      <c r="P15" s="16">
        <f t="shared" si="10"/>
        <v>5.2</v>
      </c>
      <c r="Q15" s="33">
        <v>16.024999999999995</v>
      </c>
      <c r="R15" s="34">
        <f t="shared" si="11"/>
        <v>21.224999999999994</v>
      </c>
      <c r="S15" s="35">
        <f t="shared" si="12"/>
        <v>11.875</v>
      </c>
      <c r="T15" s="36">
        <f t="shared" si="13"/>
        <v>9.3499999999999943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4">
        <v>92</v>
      </c>
      <c r="C16" s="13">
        <v>1367873925</v>
      </c>
      <c r="D16" s="222" t="s">
        <v>398</v>
      </c>
      <c r="E16" s="222" t="s">
        <v>191</v>
      </c>
      <c r="F16" s="16">
        <v>3</v>
      </c>
      <c r="G16" s="16">
        <v>1</v>
      </c>
      <c r="H16" s="374">
        <v>0</v>
      </c>
      <c r="I16" s="374">
        <v>0</v>
      </c>
      <c r="J16" s="374">
        <v>0</v>
      </c>
      <c r="K16" s="43" t="s">
        <v>166</v>
      </c>
      <c r="L16" s="18">
        <f t="shared" si="7"/>
        <v>4</v>
      </c>
      <c r="M16" s="16">
        <f t="shared" si="8"/>
        <v>1.2</v>
      </c>
      <c r="N16" s="16">
        <f t="shared" si="9"/>
        <v>0</v>
      </c>
      <c r="O16" s="16">
        <v>0</v>
      </c>
      <c r="P16" s="16">
        <f t="shared" si="10"/>
        <v>5.2</v>
      </c>
      <c r="Q16" s="33">
        <v>15.950000000000003</v>
      </c>
      <c r="R16" s="34">
        <f t="shared" si="11"/>
        <v>21.150000000000002</v>
      </c>
      <c r="S16" s="35">
        <f t="shared" si="12"/>
        <v>11.875</v>
      </c>
      <c r="T16" s="36">
        <f t="shared" si="13"/>
        <v>9.2750000000000021</v>
      </c>
      <c r="U16" s="18"/>
      <c r="V16" s="18"/>
      <c r="W16" s="47"/>
      <c r="X16" s="1" t="s">
        <v>213</v>
      </c>
      <c r="Y16" s="53">
        <v>6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216</v>
      </c>
      <c r="C17" s="13">
        <v>395700385</v>
      </c>
      <c r="D17" s="222" t="s">
        <v>419</v>
      </c>
      <c r="F17" s="16">
        <v>3</v>
      </c>
      <c r="G17" s="16">
        <v>1</v>
      </c>
      <c r="H17" s="374">
        <v>0</v>
      </c>
      <c r="I17" s="374">
        <v>0</v>
      </c>
      <c r="J17" s="374">
        <v>0</v>
      </c>
      <c r="K17" s="43" t="s">
        <v>166</v>
      </c>
      <c r="L17" s="18">
        <f t="shared" si="7"/>
        <v>4</v>
      </c>
      <c r="M17" s="16">
        <f t="shared" si="8"/>
        <v>1.2</v>
      </c>
      <c r="N17" s="16">
        <f t="shared" si="9"/>
        <v>0</v>
      </c>
      <c r="O17" s="16">
        <v>0</v>
      </c>
      <c r="P17" s="16">
        <f t="shared" si="10"/>
        <v>5.2</v>
      </c>
      <c r="Q17" s="33">
        <v>15.887701612903221</v>
      </c>
      <c r="R17" s="34">
        <f t="shared" si="11"/>
        <v>21.087701612903221</v>
      </c>
      <c r="S17" s="35">
        <f t="shared" si="12"/>
        <v>11.875</v>
      </c>
      <c r="T17" s="36">
        <f t="shared" si="13"/>
        <v>9.2127016129032206</v>
      </c>
      <c r="U17" s="4"/>
      <c r="V17" s="4"/>
      <c r="W17" s="4"/>
      <c r="X17" s="1" t="s">
        <v>214</v>
      </c>
      <c r="Y17" s="53">
        <v>19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185</v>
      </c>
      <c r="C18" s="13">
        <v>30705222</v>
      </c>
      <c r="D18" s="222" t="s">
        <v>376</v>
      </c>
      <c r="E18" s="334"/>
      <c r="F18" s="16">
        <v>3</v>
      </c>
      <c r="G18" s="16">
        <v>1</v>
      </c>
      <c r="H18" s="374">
        <v>0</v>
      </c>
      <c r="I18" s="374">
        <v>1</v>
      </c>
      <c r="J18" s="374">
        <v>1</v>
      </c>
      <c r="K18" s="43" t="s">
        <v>166</v>
      </c>
      <c r="L18" s="18">
        <f t="shared" si="7"/>
        <v>4</v>
      </c>
      <c r="M18" s="16">
        <f t="shared" si="8"/>
        <v>1.2</v>
      </c>
      <c r="N18" s="16">
        <f t="shared" si="9"/>
        <v>0.8</v>
      </c>
      <c r="O18" s="16">
        <v>0</v>
      </c>
      <c r="P18" s="16">
        <f t="shared" si="10"/>
        <v>6</v>
      </c>
      <c r="Q18" s="33">
        <v>13.112500000000001</v>
      </c>
      <c r="R18" s="34">
        <f t="shared" si="11"/>
        <v>19.112500000000001</v>
      </c>
      <c r="S18" s="35">
        <f t="shared" si="12"/>
        <v>11.875</v>
      </c>
      <c r="T18" s="36">
        <f t="shared" si="13"/>
        <v>7.2375000000000007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184</v>
      </c>
      <c r="C20" s="13">
        <v>1814130074</v>
      </c>
      <c r="D20" s="222" t="s">
        <v>375</v>
      </c>
      <c r="E20" s="334"/>
      <c r="F20" s="16">
        <v>3</v>
      </c>
      <c r="G20" s="16">
        <v>1</v>
      </c>
      <c r="H20" s="374">
        <v>0</v>
      </c>
      <c r="I20" s="374">
        <v>1</v>
      </c>
      <c r="J20" s="374">
        <v>0</v>
      </c>
      <c r="K20" s="45" t="s">
        <v>173</v>
      </c>
      <c r="L20" s="18">
        <f t="shared" si="7"/>
        <v>4</v>
      </c>
      <c r="M20" s="16">
        <f t="shared" si="8"/>
        <v>1.2</v>
      </c>
      <c r="N20" s="16">
        <f t="shared" si="9"/>
        <v>0.4</v>
      </c>
      <c r="O20" s="16">
        <v>0</v>
      </c>
      <c r="P20" s="16">
        <f t="shared" si="10"/>
        <v>5.6000000000000005</v>
      </c>
      <c r="Q20" s="33">
        <v>13.437500000000007</v>
      </c>
      <c r="R20" s="34">
        <f t="shared" si="11"/>
        <v>19.037500000000009</v>
      </c>
      <c r="S20" s="35">
        <f t="shared" si="12"/>
        <v>9.6875</v>
      </c>
      <c r="T20" s="36">
        <f t="shared" si="13"/>
        <v>9.3500000000000085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4">
        <v>26</v>
      </c>
      <c r="C22" s="13">
        <v>1754932067</v>
      </c>
      <c r="D22" s="222" t="s">
        <v>354</v>
      </c>
      <c r="E22" s="222" t="s">
        <v>72</v>
      </c>
      <c r="F22" s="16">
        <v>3</v>
      </c>
      <c r="G22" s="16">
        <v>1</v>
      </c>
      <c r="H22" s="374">
        <v>0</v>
      </c>
      <c r="I22" s="374">
        <v>1</v>
      </c>
      <c r="J22" s="374">
        <v>1</v>
      </c>
      <c r="K22" s="45" t="s">
        <v>173</v>
      </c>
      <c r="L22" s="18">
        <f t="shared" si="7"/>
        <v>4</v>
      </c>
      <c r="M22" s="16">
        <f t="shared" si="8"/>
        <v>1.2</v>
      </c>
      <c r="N22" s="16">
        <f t="shared" si="9"/>
        <v>0.8</v>
      </c>
      <c r="O22" s="16">
        <v>0</v>
      </c>
      <c r="P22" s="16">
        <f t="shared" si="10"/>
        <v>6</v>
      </c>
      <c r="Q22" s="33">
        <v>12.793749999999999</v>
      </c>
      <c r="R22" s="34">
        <f t="shared" si="11"/>
        <v>18.793749999999999</v>
      </c>
      <c r="S22" s="35">
        <f t="shared" si="12"/>
        <v>9.6875</v>
      </c>
      <c r="T22" s="36">
        <f t="shared" si="13"/>
        <v>9.1062499999999993</v>
      </c>
      <c r="U22" s="18"/>
      <c r="V22" s="18"/>
      <c r="W22" s="18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3">
        <v>128</v>
      </c>
      <c r="C28" s="13">
        <v>1214614935</v>
      </c>
      <c r="D28" s="222" t="s">
        <v>365</v>
      </c>
      <c r="E28" s="336" t="s">
        <v>257</v>
      </c>
      <c r="F28" s="16">
        <v>3</v>
      </c>
      <c r="G28" s="16">
        <v>1</v>
      </c>
      <c r="H28" s="374">
        <v>0</v>
      </c>
      <c r="I28" s="374">
        <v>1</v>
      </c>
      <c r="J28" s="374">
        <v>1</v>
      </c>
      <c r="K28" s="45" t="s">
        <v>173</v>
      </c>
      <c r="L28" s="18">
        <f t="shared" si="7"/>
        <v>4</v>
      </c>
      <c r="M28" s="16">
        <f t="shared" si="8"/>
        <v>1.2</v>
      </c>
      <c r="N28" s="16">
        <f t="shared" si="9"/>
        <v>0.8</v>
      </c>
      <c r="O28" s="16">
        <v>0</v>
      </c>
      <c r="P28" s="16">
        <f t="shared" si="10"/>
        <v>6</v>
      </c>
      <c r="Q28" s="33">
        <v>12.518249999999995</v>
      </c>
      <c r="R28" s="34">
        <f t="shared" si="11"/>
        <v>18.518249999999995</v>
      </c>
      <c r="S28" s="35">
        <f t="shared" si="12"/>
        <v>9.6875</v>
      </c>
      <c r="T28" s="36">
        <f t="shared" si="13"/>
        <v>8.8307499999999948</v>
      </c>
      <c r="U28" s="18"/>
      <c r="V28" s="18"/>
      <c r="W28" s="47"/>
    </row>
    <row r="29" spans="1:29" s="2" customFormat="1" ht="18.75">
      <c r="A29" s="14">
        <v>1</v>
      </c>
      <c r="B29" s="13">
        <v>156</v>
      </c>
      <c r="C29" s="13">
        <v>1744610165</v>
      </c>
      <c r="D29" s="222" t="s">
        <v>369</v>
      </c>
      <c r="E29" s="222"/>
      <c r="F29" s="16">
        <v>3</v>
      </c>
      <c r="G29" s="16">
        <v>1</v>
      </c>
      <c r="H29" s="374">
        <v>0</v>
      </c>
      <c r="I29" s="374">
        <v>0</v>
      </c>
      <c r="J29" s="374">
        <v>0</v>
      </c>
      <c r="K29" s="45" t="s">
        <v>173</v>
      </c>
      <c r="L29" s="18">
        <f t="shared" si="7"/>
        <v>4</v>
      </c>
      <c r="M29" s="16">
        <f t="shared" si="8"/>
        <v>1.2</v>
      </c>
      <c r="N29" s="16">
        <f t="shared" si="9"/>
        <v>0</v>
      </c>
      <c r="O29" s="16">
        <v>0</v>
      </c>
      <c r="P29" s="16">
        <f t="shared" si="10"/>
        <v>5.2</v>
      </c>
      <c r="Q29" s="33">
        <v>13.186266129032248</v>
      </c>
      <c r="R29" s="34">
        <f t="shared" si="11"/>
        <v>18.386266129032247</v>
      </c>
      <c r="S29" s="35">
        <f t="shared" si="12"/>
        <v>9.6875</v>
      </c>
      <c r="T29" s="36">
        <f t="shared" si="13"/>
        <v>8.6987661290322471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si="8"/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215</v>
      </c>
      <c r="C31" s="13">
        <v>289805855</v>
      </c>
      <c r="D31" s="222" t="s">
        <v>417</v>
      </c>
      <c r="F31" s="16">
        <v>3</v>
      </c>
      <c r="G31" s="16">
        <v>1</v>
      </c>
      <c r="H31" s="374">
        <v>0</v>
      </c>
      <c r="I31" s="374">
        <v>1</v>
      </c>
      <c r="J31" s="374">
        <v>1</v>
      </c>
      <c r="K31" s="45" t="s">
        <v>173</v>
      </c>
      <c r="L31" s="18">
        <f t="shared" si="7"/>
        <v>4</v>
      </c>
      <c r="M31" s="16">
        <f t="shared" si="8"/>
        <v>1.2</v>
      </c>
      <c r="N31" s="16">
        <f t="shared" si="9"/>
        <v>0.8</v>
      </c>
      <c r="O31" s="16">
        <v>0</v>
      </c>
      <c r="P31" s="16">
        <f t="shared" si="10"/>
        <v>6</v>
      </c>
      <c r="Q31" s="33">
        <v>12.325499999999995</v>
      </c>
      <c r="R31" s="34">
        <f t="shared" si="11"/>
        <v>18.325499999999995</v>
      </c>
      <c r="S31" s="35">
        <f t="shared" si="12"/>
        <v>9.6875</v>
      </c>
      <c r="T31" s="36">
        <f t="shared" si="13"/>
        <v>8.6379999999999946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8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20.25">
      <c r="A33" s="14">
        <v>1</v>
      </c>
      <c r="B33" s="14">
        <v>49</v>
      </c>
      <c r="C33" s="13">
        <v>311361673</v>
      </c>
      <c r="D33" s="223" t="s">
        <v>442</v>
      </c>
      <c r="E33" s="336" t="s">
        <v>95</v>
      </c>
      <c r="F33" s="16">
        <v>3</v>
      </c>
      <c r="G33" s="16">
        <v>1</v>
      </c>
      <c r="H33" s="374">
        <v>0</v>
      </c>
      <c r="I33" s="374">
        <v>1</v>
      </c>
      <c r="J33" s="374">
        <v>1</v>
      </c>
      <c r="K33" s="45" t="s">
        <v>173</v>
      </c>
      <c r="L33" s="18">
        <f t="shared" si="7"/>
        <v>4</v>
      </c>
      <c r="M33" s="16">
        <f>IF(G33&gt;0,1,0)*$Y$14</f>
        <v>1.2</v>
      </c>
      <c r="N33" s="16">
        <f t="shared" si="9"/>
        <v>0.8</v>
      </c>
      <c r="O33" s="16">
        <v>0</v>
      </c>
      <c r="P33" s="16">
        <f t="shared" si="10"/>
        <v>6</v>
      </c>
      <c r="Q33" s="33">
        <v>12.268750000000001</v>
      </c>
      <c r="R33" s="34">
        <f t="shared" si="11"/>
        <v>18.268750000000001</v>
      </c>
      <c r="S33" s="35">
        <f t="shared" si="12"/>
        <v>9.6875</v>
      </c>
      <c r="T33" s="36">
        <f t="shared" si="13"/>
        <v>8.5812500000000007</v>
      </c>
      <c r="U33" s="18"/>
      <c r="V33" s="18"/>
      <c r="W33" s="18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116</v>
      </c>
      <c r="C34" s="13">
        <v>2122596917</v>
      </c>
      <c r="D34" s="222" t="s">
        <v>362</v>
      </c>
      <c r="E34" s="222" t="s">
        <v>217</v>
      </c>
      <c r="F34" s="16">
        <v>2</v>
      </c>
      <c r="G34" s="16">
        <v>1</v>
      </c>
      <c r="H34" s="374">
        <v>0</v>
      </c>
      <c r="I34" s="374">
        <v>1</v>
      </c>
      <c r="J34" s="374">
        <v>1</v>
      </c>
      <c r="K34" s="45" t="s">
        <v>173</v>
      </c>
      <c r="L34" s="18">
        <f t="shared" si="7"/>
        <v>2</v>
      </c>
      <c r="M34" s="16">
        <f t="shared" ref="M34:M65" si="14">G34*$Y$14</f>
        <v>1.2</v>
      </c>
      <c r="N34" s="16">
        <f t="shared" si="9"/>
        <v>0.8</v>
      </c>
      <c r="O34" s="16">
        <v>0</v>
      </c>
      <c r="P34" s="16">
        <f t="shared" si="10"/>
        <v>4</v>
      </c>
      <c r="Q34" s="33">
        <v>14.156249999999996</v>
      </c>
      <c r="R34" s="34">
        <f t="shared" si="11"/>
        <v>18.156249999999996</v>
      </c>
      <c r="S34" s="35">
        <f t="shared" si="12"/>
        <v>9.6875</v>
      </c>
      <c r="T34" s="36">
        <f t="shared" si="13"/>
        <v>8.4687499999999964</v>
      </c>
      <c r="U34" s="18"/>
      <c r="V34" s="18"/>
      <c r="W34" s="48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240</v>
      </c>
      <c r="C35" s="13">
        <v>289805855</v>
      </c>
      <c r="D35" s="222" t="s">
        <v>466</v>
      </c>
      <c r="E35" s="4"/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45" t="s">
        <v>173</v>
      </c>
      <c r="L35" s="18">
        <f t="shared" si="7"/>
        <v>4</v>
      </c>
      <c r="M35" s="16">
        <f t="shared" si="14"/>
        <v>1.2</v>
      </c>
      <c r="N35" s="16">
        <f t="shared" si="9"/>
        <v>0</v>
      </c>
      <c r="O35" s="16">
        <v>0</v>
      </c>
      <c r="P35" s="16">
        <f t="shared" si="10"/>
        <v>5.2</v>
      </c>
      <c r="Q35" s="33">
        <v>12.837499999999999</v>
      </c>
      <c r="R35" s="34">
        <f t="shared" si="11"/>
        <v>18.037499999999998</v>
      </c>
      <c r="S35" s="35">
        <f t="shared" si="12"/>
        <v>9.6875</v>
      </c>
      <c r="T35" s="36">
        <f t="shared" si="13"/>
        <v>8.3499999999999979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14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14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14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196</v>
      </c>
      <c r="C39" s="13">
        <v>1065641844</v>
      </c>
      <c r="D39" s="222" t="s">
        <v>387</v>
      </c>
      <c r="E39" s="334"/>
      <c r="F39" s="16">
        <v>0</v>
      </c>
      <c r="G39" s="16">
        <v>1</v>
      </c>
      <c r="H39" s="374">
        <v>0</v>
      </c>
      <c r="I39" s="374">
        <v>0</v>
      </c>
      <c r="J39" s="374">
        <v>0</v>
      </c>
      <c r="K39" s="57" t="s">
        <v>187</v>
      </c>
      <c r="L39" s="18">
        <f t="shared" si="7"/>
        <v>0</v>
      </c>
      <c r="M39" s="16">
        <f t="shared" si="14"/>
        <v>1.2</v>
      </c>
      <c r="N39" s="16">
        <f t="shared" si="9"/>
        <v>0</v>
      </c>
      <c r="O39" s="16">
        <v>0</v>
      </c>
      <c r="P39" s="16">
        <f t="shared" si="10"/>
        <v>1.2</v>
      </c>
      <c r="Q39" s="33">
        <v>16.706250000000001</v>
      </c>
      <c r="R39" s="34">
        <f t="shared" si="11"/>
        <v>17.90625</v>
      </c>
      <c r="S39" s="35">
        <f t="shared" si="12"/>
        <v>0</v>
      </c>
      <c r="T39" s="36">
        <f t="shared" si="13"/>
        <v>17.90625</v>
      </c>
      <c r="U39" s="4"/>
      <c r="V39" s="4"/>
      <c r="W39" s="4"/>
    </row>
    <row r="40" spans="1:29" ht="18.75">
      <c r="A40" s="14">
        <v>1</v>
      </c>
      <c r="B40" s="13">
        <v>189</v>
      </c>
      <c r="C40" s="13">
        <v>522812489</v>
      </c>
      <c r="D40" s="222" t="s">
        <v>380</v>
      </c>
      <c r="E40" s="334"/>
      <c r="F40" s="16">
        <v>3</v>
      </c>
      <c r="G40" s="16">
        <v>1</v>
      </c>
      <c r="H40" s="374">
        <v>0</v>
      </c>
      <c r="I40" s="374">
        <v>0</v>
      </c>
      <c r="J40" s="374">
        <v>0</v>
      </c>
      <c r="K40" s="23" t="s">
        <v>175</v>
      </c>
      <c r="L40" s="18">
        <f t="shared" si="7"/>
        <v>4</v>
      </c>
      <c r="M40" s="16">
        <f t="shared" si="14"/>
        <v>1.2</v>
      </c>
      <c r="N40" s="16">
        <f t="shared" si="9"/>
        <v>0</v>
      </c>
      <c r="O40" s="16">
        <v>0</v>
      </c>
      <c r="P40" s="16">
        <f t="shared" si="10"/>
        <v>5.2</v>
      </c>
      <c r="Q40" s="33">
        <v>12.418750000000006</v>
      </c>
      <c r="R40" s="34">
        <f t="shared" si="11"/>
        <v>17.618750000000006</v>
      </c>
      <c r="S40" s="35">
        <f t="shared" si="12"/>
        <v>1.875</v>
      </c>
      <c r="T40" s="36">
        <f t="shared" si="13"/>
        <v>15.743750000000006</v>
      </c>
      <c r="U40" s="4"/>
      <c r="V40" s="4"/>
      <c r="W40" s="4"/>
    </row>
    <row r="41" spans="1:29" ht="18.75">
      <c r="A41" s="14">
        <v>1</v>
      </c>
      <c r="B41" s="13">
        <v>236</v>
      </c>
      <c r="C41" s="13">
        <v>1968448898</v>
      </c>
      <c r="D41" s="222" t="s">
        <v>458</v>
      </c>
      <c r="F41" s="16">
        <v>3</v>
      </c>
      <c r="G41" s="16">
        <v>1</v>
      </c>
      <c r="H41" s="374">
        <v>0</v>
      </c>
      <c r="I41" s="374">
        <v>0</v>
      </c>
      <c r="J41" s="374">
        <v>0</v>
      </c>
      <c r="K41" s="23" t="s">
        <v>175</v>
      </c>
      <c r="L41" s="18">
        <f t="shared" si="7"/>
        <v>4</v>
      </c>
      <c r="M41" s="16">
        <f t="shared" si="14"/>
        <v>1.2</v>
      </c>
      <c r="N41" s="16">
        <f t="shared" si="9"/>
        <v>0</v>
      </c>
      <c r="O41" s="16">
        <v>0</v>
      </c>
      <c r="P41" s="16">
        <f t="shared" si="10"/>
        <v>5.2</v>
      </c>
      <c r="Q41" s="33">
        <v>12.393750000000001</v>
      </c>
      <c r="R41" s="34">
        <f t="shared" si="11"/>
        <v>17.59375</v>
      </c>
      <c r="S41" s="35">
        <f t="shared" si="12"/>
        <v>1.875</v>
      </c>
      <c r="T41" s="36">
        <f t="shared" si="13"/>
        <v>15.71875</v>
      </c>
      <c r="U41" s="4"/>
      <c r="V41" s="4"/>
      <c r="W41" s="4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5">F42+IF(F42&gt;2,(F42-2)*1,0)</f>
        <v>0</v>
      </c>
      <c r="M42" s="16">
        <f t="shared" si="14"/>
        <v>0</v>
      </c>
      <c r="N42" s="16">
        <f t="shared" ref="N42:N73" si="16">SUM(H42:J42)*$Y$18</f>
        <v>0</v>
      </c>
      <c r="O42" s="16">
        <v>0</v>
      </c>
      <c r="P42" s="16">
        <f t="shared" ref="P42:P73" si="17">SUM(M42+L42+O42+N42)</f>
        <v>0</v>
      </c>
      <c r="Q42" s="33">
        <v>3.3374999999999995</v>
      </c>
      <c r="R42" s="34">
        <f t="shared" ref="R42:R73" si="18">P42+Q42</f>
        <v>3.3374999999999995</v>
      </c>
      <c r="S42" s="35">
        <f t="shared" ref="S42:S73" si="19">VLOOKUP(K42,$X$3:$Y$10,2,FALSE)</f>
        <v>0</v>
      </c>
      <c r="T42" s="36">
        <f t="shared" ref="T42:T73" si="20">R42-S42</f>
        <v>3.3374999999999995</v>
      </c>
      <c r="U42" s="18"/>
      <c r="V42" s="18"/>
      <c r="W42" s="47"/>
    </row>
    <row r="43" spans="1:29" ht="18.75">
      <c r="A43" s="14">
        <v>1</v>
      </c>
      <c r="B43" s="14">
        <v>46</v>
      </c>
      <c r="C43" s="13">
        <v>2109182835</v>
      </c>
      <c r="D43" s="222" t="s">
        <v>357</v>
      </c>
      <c r="E43" s="222" t="s">
        <v>92</v>
      </c>
      <c r="F43" s="16">
        <v>3</v>
      </c>
      <c r="G43" s="16">
        <v>1</v>
      </c>
      <c r="H43" s="374">
        <v>0</v>
      </c>
      <c r="I43" s="374">
        <v>1</v>
      </c>
      <c r="J43" s="374">
        <v>0</v>
      </c>
      <c r="K43" s="23" t="s">
        <v>175</v>
      </c>
      <c r="L43" s="18">
        <f t="shared" si="15"/>
        <v>4</v>
      </c>
      <c r="M43" s="16">
        <f t="shared" si="14"/>
        <v>1.2</v>
      </c>
      <c r="N43" s="16">
        <f t="shared" si="16"/>
        <v>0.4</v>
      </c>
      <c r="O43" s="16">
        <v>0</v>
      </c>
      <c r="P43" s="16">
        <f t="shared" si="17"/>
        <v>5.6000000000000005</v>
      </c>
      <c r="Q43" s="33">
        <v>11.873749999999998</v>
      </c>
      <c r="R43" s="34">
        <f t="shared" si="18"/>
        <v>17.473749999999999</v>
      </c>
      <c r="S43" s="35">
        <f t="shared" si="19"/>
        <v>1.875</v>
      </c>
      <c r="T43" s="36">
        <f t="shared" si="20"/>
        <v>15.598749999999999</v>
      </c>
      <c r="U43" s="18"/>
      <c r="V43" s="18"/>
      <c r="W43" s="18"/>
    </row>
    <row r="44" spans="1:29" ht="20.25">
      <c r="A44" s="14">
        <v>1</v>
      </c>
      <c r="B44" s="13">
        <v>221</v>
      </c>
      <c r="C44" s="13">
        <v>790956883</v>
      </c>
      <c r="D44" s="222" t="s">
        <v>431</v>
      </c>
      <c r="E44" s="222" t="s">
        <v>428</v>
      </c>
      <c r="F44" s="16">
        <v>3</v>
      </c>
      <c r="G44" s="16">
        <v>1</v>
      </c>
      <c r="H44" s="374">
        <v>0</v>
      </c>
      <c r="I44" s="374">
        <v>0</v>
      </c>
      <c r="J44" s="374">
        <v>0</v>
      </c>
      <c r="K44" s="23" t="s">
        <v>175</v>
      </c>
      <c r="L44" s="18">
        <f t="shared" si="15"/>
        <v>4</v>
      </c>
      <c r="M44" s="16">
        <f t="shared" si="14"/>
        <v>1.2</v>
      </c>
      <c r="N44" s="16">
        <f t="shared" si="16"/>
        <v>0</v>
      </c>
      <c r="O44" s="16">
        <v>0</v>
      </c>
      <c r="P44" s="16">
        <f t="shared" si="17"/>
        <v>5.2</v>
      </c>
      <c r="Q44" s="33">
        <v>12.193750000000001</v>
      </c>
      <c r="R44" s="34">
        <f t="shared" si="18"/>
        <v>17.393750000000001</v>
      </c>
      <c r="S44" s="35">
        <f t="shared" si="19"/>
        <v>1.875</v>
      </c>
      <c r="T44" s="36">
        <f t="shared" si="20"/>
        <v>15.518750000000001</v>
      </c>
      <c r="U44" s="4"/>
      <c r="V44" s="4"/>
      <c r="W44" s="4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5"/>
        <v>0</v>
      </c>
      <c r="M45" s="16">
        <f t="shared" si="14"/>
        <v>0</v>
      </c>
      <c r="N45" s="16">
        <f t="shared" si="16"/>
        <v>0</v>
      </c>
      <c r="O45" s="16">
        <v>0</v>
      </c>
      <c r="P45" s="16">
        <f t="shared" si="17"/>
        <v>0</v>
      </c>
      <c r="Q45" s="33">
        <v>0.125</v>
      </c>
      <c r="R45" s="34">
        <f t="shared" si="18"/>
        <v>0.125</v>
      </c>
      <c r="S45" s="35">
        <f t="shared" si="19"/>
        <v>0</v>
      </c>
      <c r="T45" s="36">
        <f t="shared" si="20"/>
        <v>0.125</v>
      </c>
      <c r="U45" s="18"/>
      <c r="V45" s="18"/>
      <c r="W45" s="18"/>
    </row>
    <row r="46" spans="1:29" ht="18.75">
      <c r="A46" s="14">
        <v>1</v>
      </c>
      <c r="B46" s="13">
        <v>225</v>
      </c>
      <c r="C46" s="13">
        <v>1963965829</v>
      </c>
      <c r="D46" s="222" t="s">
        <v>444</v>
      </c>
      <c r="E46" s="222"/>
      <c r="F46" s="16">
        <v>3</v>
      </c>
      <c r="G46" s="16">
        <v>1</v>
      </c>
      <c r="H46" s="374">
        <v>0</v>
      </c>
      <c r="I46" s="374">
        <v>0</v>
      </c>
      <c r="J46" s="374">
        <v>0</v>
      </c>
      <c r="K46" s="23" t="s">
        <v>175</v>
      </c>
      <c r="L46" s="18">
        <f t="shared" si="15"/>
        <v>4</v>
      </c>
      <c r="M46" s="16">
        <f t="shared" si="14"/>
        <v>1.2</v>
      </c>
      <c r="N46" s="16">
        <f t="shared" si="16"/>
        <v>0</v>
      </c>
      <c r="O46" s="16">
        <v>0</v>
      </c>
      <c r="P46" s="16">
        <f t="shared" si="17"/>
        <v>5.2</v>
      </c>
      <c r="Q46" s="33">
        <v>12.148236940298503</v>
      </c>
      <c r="R46" s="34">
        <f t="shared" si="18"/>
        <v>17.348236940298502</v>
      </c>
      <c r="S46" s="35">
        <f t="shared" si="19"/>
        <v>1.875</v>
      </c>
      <c r="T46" s="36">
        <f t="shared" si="20"/>
        <v>15.473236940298502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5"/>
        <v>0</v>
      </c>
      <c r="M47" s="16">
        <f t="shared" si="14"/>
        <v>0</v>
      </c>
      <c r="N47" s="16">
        <f t="shared" si="16"/>
        <v>0</v>
      </c>
      <c r="O47" s="16">
        <v>0</v>
      </c>
      <c r="P47" s="16">
        <f t="shared" si="17"/>
        <v>0</v>
      </c>
      <c r="Q47" s="33">
        <v>3.45</v>
      </c>
      <c r="R47" s="34">
        <f t="shared" si="18"/>
        <v>3.45</v>
      </c>
      <c r="S47" s="35">
        <f t="shared" si="19"/>
        <v>0</v>
      </c>
      <c r="T47" s="36">
        <f t="shared" si="20"/>
        <v>3.45</v>
      </c>
      <c r="U47" s="18"/>
      <c r="V47" s="18"/>
      <c r="W47" s="4"/>
    </row>
    <row r="48" spans="1:29" ht="18.75">
      <c r="A48" s="14">
        <v>1</v>
      </c>
      <c r="B48" s="13">
        <v>110</v>
      </c>
      <c r="C48" s="13">
        <v>1968703358</v>
      </c>
      <c r="D48" s="222" t="s">
        <v>361</v>
      </c>
      <c r="E48" s="222" t="s">
        <v>239</v>
      </c>
      <c r="F48" s="16">
        <v>3</v>
      </c>
      <c r="G48" s="16">
        <v>1</v>
      </c>
      <c r="H48" s="374">
        <v>0</v>
      </c>
      <c r="I48" s="374">
        <v>0</v>
      </c>
      <c r="J48" s="374">
        <v>1</v>
      </c>
      <c r="K48" s="23" t="s">
        <v>175</v>
      </c>
      <c r="L48" s="18">
        <f t="shared" si="15"/>
        <v>4</v>
      </c>
      <c r="M48" s="16">
        <f t="shared" si="14"/>
        <v>1.2</v>
      </c>
      <c r="N48" s="16">
        <f t="shared" si="16"/>
        <v>0.4</v>
      </c>
      <c r="O48" s="16">
        <v>0</v>
      </c>
      <c r="P48" s="16">
        <f t="shared" si="17"/>
        <v>5.6000000000000005</v>
      </c>
      <c r="Q48" s="33">
        <v>11.6875</v>
      </c>
      <c r="R48" s="34">
        <f t="shared" si="18"/>
        <v>17.287500000000001</v>
      </c>
      <c r="S48" s="35">
        <f t="shared" si="19"/>
        <v>1.875</v>
      </c>
      <c r="T48" s="36">
        <f t="shared" si="20"/>
        <v>15.412500000000001</v>
      </c>
      <c r="U48" s="64"/>
      <c r="V48" s="64"/>
      <c r="W48" s="87"/>
    </row>
    <row r="49" spans="1:23" ht="18.75">
      <c r="A49" s="14">
        <v>1</v>
      </c>
      <c r="B49" s="13">
        <v>182</v>
      </c>
      <c r="C49" s="13">
        <v>828260319</v>
      </c>
      <c r="D49" s="222" t="s">
        <v>471</v>
      </c>
      <c r="E49" s="222" t="s">
        <v>422</v>
      </c>
      <c r="F49" s="16">
        <v>3</v>
      </c>
      <c r="G49" s="16">
        <v>1</v>
      </c>
      <c r="H49" s="374">
        <v>0</v>
      </c>
      <c r="I49" s="374">
        <v>0</v>
      </c>
      <c r="J49" s="374">
        <v>1</v>
      </c>
      <c r="K49" s="23" t="s">
        <v>175</v>
      </c>
      <c r="L49" s="18">
        <f t="shared" si="15"/>
        <v>4</v>
      </c>
      <c r="M49" s="16">
        <f t="shared" si="14"/>
        <v>1.2</v>
      </c>
      <c r="N49" s="16">
        <f t="shared" si="16"/>
        <v>0.4</v>
      </c>
      <c r="O49" s="16">
        <v>0</v>
      </c>
      <c r="P49" s="16">
        <f t="shared" si="17"/>
        <v>5.6000000000000005</v>
      </c>
      <c r="Q49" s="33">
        <v>11.656750000000006</v>
      </c>
      <c r="R49" s="34">
        <f t="shared" si="18"/>
        <v>17.256750000000007</v>
      </c>
      <c r="S49" s="35">
        <f t="shared" si="19"/>
        <v>1.875</v>
      </c>
      <c r="T49" s="36">
        <f t="shared" si="20"/>
        <v>15.381750000000007</v>
      </c>
    </row>
    <row r="50" spans="1:23" ht="18.75">
      <c r="A50" s="14">
        <v>1</v>
      </c>
      <c r="B50" s="13">
        <v>242</v>
      </c>
      <c r="C50" s="13">
        <v>1381736232</v>
      </c>
      <c r="D50" s="222" t="s">
        <v>468</v>
      </c>
      <c r="F50" s="16">
        <v>3</v>
      </c>
      <c r="G50" s="16">
        <v>1</v>
      </c>
      <c r="H50" s="374">
        <v>0</v>
      </c>
      <c r="I50" s="374">
        <v>0</v>
      </c>
      <c r="J50" s="374">
        <v>0</v>
      </c>
      <c r="K50" s="23" t="s">
        <v>175</v>
      </c>
      <c r="L50" s="18">
        <f t="shared" si="15"/>
        <v>4</v>
      </c>
      <c r="M50" s="16">
        <f t="shared" si="14"/>
        <v>1.2</v>
      </c>
      <c r="N50" s="16">
        <f t="shared" si="16"/>
        <v>0</v>
      </c>
      <c r="O50" s="16">
        <v>0</v>
      </c>
      <c r="P50" s="16">
        <f t="shared" si="17"/>
        <v>5.2</v>
      </c>
      <c r="Q50" s="33">
        <v>11.993749999999999</v>
      </c>
      <c r="R50" s="34">
        <f t="shared" si="18"/>
        <v>17.193749999999998</v>
      </c>
      <c r="S50" s="35">
        <f t="shared" si="19"/>
        <v>1.875</v>
      </c>
      <c r="T50" s="36">
        <f t="shared" si="20"/>
        <v>15.318749999999998</v>
      </c>
    </row>
    <row r="51" spans="1:23" ht="18.75">
      <c r="A51" s="14">
        <v>1</v>
      </c>
      <c r="B51" s="13">
        <v>212</v>
      </c>
      <c r="C51" s="13">
        <v>2133045883</v>
      </c>
      <c r="D51" s="222" t="s">
        <v>405</v>
      </c>
      <c r="E51" s="334"/>
      <c r="F51" s="16">
        <v>3</v>
      </c>
      <c r="G51" s="16">
        <v>0</v>
      </c>
      <c r="H51" s="374">
        <v>0</v>
      </c>
      <c r="I51" s="374">
        <v>0</v>
      </c>
      <c r="J51" s="374">
        <v>0</v>
      </c>
      <c r="K51" s="23" t="s">
        <v>175</v>
      </c>
      <c r="L51" s="18">
        <f t="shared" si="15"/>
        <v>4</v>
      </c>
      <c r="M51" s="16">
        <f t="shared" si="14"/>
        <v>0</v>
      </c>
      <c r="N51" s="16">
        <f t="shared" si="16"/>
        <v>0</v>
      </c>
      <c r="O51" s="16">
        <v>0</v>
      </c>
      <c r="P51" s="16">
        <f t="shared" si="17"/>
        <v>4</v>
      </c>
      <c r="Q51" s="33">
        <v>12.974999999999994</v>
      </c>
      <c r="R51" s="34">
        <f t="shared" si="18"/>
        <v>16.974999999999994</v>
      </c>
      <c r="S51" s="35">
        <f t="shared" si="19"/>
        <v>1.875</v>
      </c>
      <c r="T51" s="36">
        <f t="shared" si="20"/>
        <v>15.099999999999994</v>
      </c>
    </row>
    <row r="52" spans="1:23" ht="18.75">
      <c r="A52" s="14">
        <v>1</v>
      </c>
      <c r="B52" s="13">
        <v>202</v>
      </c>
      <c r="C52" s="13">
        <v>471245585</v>
      </c>
      <c r="D52" s="222" t="s">
        <v>392</v>
      </c>
      <c r="E52" s="334"/>
      <c r="F52" s="16">
        <v>2</v>
      </c>
      <c r="G52" s="16">
        <v>1</v>
      </c>
      <c r="H52" s="374">
        <v>0</v>
      </c>
      <c r="I52" s="374">
        <v>0</v>
      </c>
      <c r="J52" s="374">
        <v>0</v>
      </c>
      <c r="K52" s="23" t="s">
        <v>175</v>
      </c>
      <c r="L52" s="18">
        <f t="shared" si="15"/>
        <v>2</v>
      </c>
      <c r="M52" s="16">
        <f t="shared" si="14"/>
        <v>1.2</v>
      </c>
      <c r="N52" s="16">
        <f t="shared" si="16"/>
        <v>0</v>
      </c>
      <c r="O52" s="16">
        <v>0</v>
      </c>
      <c r="P52" s="16">
        <f t="shared" si="17"/>
        <v>3.2</v>
      </c>
      <c r="Q52" s="33">
        <v>13.768750000000001</v>
      </c>
      <c r="R52" s="34">
        <f t="shared" si="18"/>
        <v>16.96875</v>
      </c>
      <c r="S52" s="35">
        <f t="shared" si="19"/>
        <v>1.875</v>
      </c>
      <c r="T52" s="36">
        <f t="shared" si="20"/>
        <v>15.09375</v>
      </c>
    </row>
    <row r="53" spans="1:23" ht="18.75">
      <c r="A53" s="14">
        <v>1</v>
      </c>
      <c r="B53" s="13">
        <v>224</v>
      </c>
      <c r="C53" s="13">
        <v>862562360</v>
      </c>
      <c r="D53" s="222" t="s">
        <v>473</v>
      </c>
      <c r="E53" s="222" t="s">
        <v>443</v>
      </c>
      <c r="F53" s="16">
        <v>3</v>
      </c>
      <c r="G53" s="16">
        <v>1</v>
      </c>
      <c r="H53" s="374">
        <v>0</v>
      </c>
      <c r="I53" s="374">
        <v>0</v>
      </c>
      <c r="J53" s="374">
        <v>0</v>
      </c>
      <c r="K53" s="23" t="s">
        <v>175</v>
      </c>
      <c r="L53" s="18">
        <f t="shared" si="15"/>
        <v>4</v>
      </c>
      <c r="M53" s="16">
        <f t="shared" si="14"/>
        <v>1.2</v>
      </c>
      <c r="N53" s="16">
        <f t="shared" si="16"/>
        <v>0</v>
      </c>
      <c r="O53" s="16">
        <v>0</v>
      </c>
      <c r="P53" s="16">
        <f t="shared" si="17"/>
        <v>5.2</v>
      </c>
      <c r="Q53" s="33">
        <v>11.741604477611943</v>
      </c>
      <c r="R53" s="34">
        <f t="shared" si="18"/>
        <v>16.941604477611943</v>
      </c>
      <c r="S53" s="35">
        <f t="shared" si="19"/>
        <v>1.875</v>
      </c>
      <c r="T53" s="36">
        <f t="shared" si="20"/>
        <v>15.066604477611943</v>
      </c>
    </row>
    <row r="54" spans="1:23" ht="18.75">
      <c r="A54" s="14">
        <v>1</v>
      </c>
      <c r="B54" s="13">
        <v>208</v>
      </c>
      <c r="C54" s="13">
        <v>92129464</v>
      </c>
      <c r="D54" s="222" t="s">
        <v>401</v>
      </c>
      <c r="E54" s="334"/>
      <c r="F54" s="16">
        <v>3</v>
      </c>
      <c r="G54" s="16">
        <v>1</v>
      </c>
      <c r="H54" s="374">
        <v>0</v>
      </c>
      <c r="I54" s="374">
        <v>0</v>
      </c>
      <c r="J54" s="374">
        <v>0</v>
      </c>
      <c r="K54" s="23" t="s">
        <v>175</v>
      </c>
      <c r="L54" s="18">
        <f t="shared" si="15"/>
        <v>4</v>
      </c>
      <c r="M54" s="16">
        <f t="shared" si="14"/>
        <v>1.2</v>
      </c>
      <c r="N54" s="16">
        <f t="shared" si="16"/>
        <v>0</v>
      </c>
      <c r="O54" s="16">
        <v>0</v>
      </c>
      <c r="P54" s="16">
        <f t="shared" si="17"/>
        <v>5.2</v>
      </c>
      <c r="Q54" s="33">
        <v>11.706250000000001</v>
      </c>
      <c r="R54" s="34">
        <f t="shared" si="18"/>
        <v>16.90625</v>
      </c>
      <c r="S54" s="35">
        <f t="shared" si="19"/>
        <v>1.875</v>
      </c>
      <c r="T54" s="36">
        <f t="shared" si="20"/>
        <v>15.03125</v>
      </c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5"/>
        <v>0</v>
      </c>
      <c r="M55" s="16">
        <f t="shared" si="14"/>
        <v>0</v>
      </c>
      <c r="N55" s="16">
        <f t="shared" si="16"/>
        <v>0</v>
      </c>
      <c r="O55" s="16">
        <v>0</v>
      </c>
      <c r="P55" s="16">
        <f t="shared" si="17"/>
        <v>0</v>
      </c>
      <c r="Q55" s="33">
        <v>2.1987500000000004</v>
      </c>
      <c r="R55" s="34">
        <f t="shared" si="18"/>
        <v>2.1987500000000004</v>
      </c>
      <c r="S55" s="35">
        <f t="shared" si="19"/>
        <v>0</v>
      </c>
      <c r="T55" s="36">
        <f t="shared" si="20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15"/>
        <v>0</v>
      </c>
      <c r="M56" s="16">
        <f t="shared" si="14"/>
        <v>0</v>
      </c>
      <c r="N56" s="16">
        <f t="shared" si="16"/>
        <v>0</v>
      </c>
      <c r="O56" s="16">
        <v>0</v>
      </c>
      <c r="P56" s="16">
        <f t="shared" si="17"/>
        <v>0</v>
      </c>
      <c r="Q56" s="33">
        <v>0.22499999999999343</v>
      </c>
      <c r="R56" s="34">
        <f t="shared" si="18"/>
        <v>0.22499999999999343</v>
      </c>
      <c r="S56" s="35">
        <f t="shared" si="19"/>
        <v>0</v>
      </c>
      <c r="T56" s="36">
        <f t="shared" si="20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5"/>
        <v>0</v>
      </c>
      <c r="M57" s="16">
        <f t="shared" si="14"/>
        <v>0</v>
      </c>
      <c r="N57" s="16">
        <f t="shared" si="16"/>
        <v>0</v>
      </c>
      <c r="O57" s="16">
        <v>0</v>
      </c>
      <c r="P57" s="16">
        <f t="shared" si="17"/>
        <v>0</v>
      </c>
      <c r="Q57" s="33">
        <v>0</v>
      </c>
      <c r="R57" s="34">
        <f t="shared" si="18"/>
        <v>0</v>
      </c>
      <c r="S57" s="35">
        <f t="shared" si="19"/>
        <v>0</v>
      </c>
      <c r="T57" s="36">
        <f t="shared" si="20"/>
        <v>0</v>
      </c>
      <c r="U57" s="64"/>
      <c r="V57" s="64"/>
    </row>
    <row r="58" spans="1:23" ht="18.75">
      <c r="A58" s="14">
        <v>1</v>
      </c>
      <c r="B58" s="13">
        <v>118</v>
      </c>
      <c r="C58" s="13">
        <v>2018112397</v>
      </c>
      <c r="D58" s="222" t="s">
        <v>342</v>
      </c>
      <c r="E58" s="222" t="s">
        <v>290</v>
      </c>
      <c r="F58" s="16">
        <v>3</v>
      </c>
      <c r="G58" s="16">
        <v>1</v>
      </c>
      <c r="H58" s="374">
        <v>0</v>
      </c>
      <c r="I58" s="374">
        <v>0</v>
      </c>
      <c r="J58" s="374">
        <v>0</v>
      </c>
      <c r="K58" s="23" t="s">
        <v>175</v>
      </c>
      <c r="L58" s="18">
        <f t="shared" si="15"/>
        <v>4</v>
      </c>
      <c r="M58" s="16">
        <f t="shared" si="14"/>
        <v>1.2</v>
      </c>
      <c r="N58" s="16">
        <f t="shared" si="16"/>
        <v>0</v>
      </c>
      <c r="O58" s="16">
        <v>0</v>
      </c>
      <c r="P58" s="16">
        <f t="shared" si="17"/>
        <v>5.2</v>
      </c>
      <c r="Q58" s="33">
        <v>11.581249999999997</v>
      </c>
      <c r="R58" s="34">
        <f t="shared" si="18"/>
        <v>16.781249999999996</v>
      </c>
      <c r="S58" s="35">
        <f t="shared" si="19"/>
        <v>1.875</v>
      </c>
      <c r="T58" s="36">
        <f t="shared" si="20"/>
        <v>14.906249999999996</v>
      </c>
      <c r="U58" s="64"/>
      <c r="V58" s="64"/>
      <c r="W58" s="86"/>
    </row>
    <row r="59" spans="1:23" ht="18.75">
      <c r="A59" s="14">
        <v>1</v>
      </c>
      <c r="B59" s="13">
        <v>178</v>
      </c>
      <c r="C59" s="13">
        <v>1059185275</v>
      </c>
      <c r="D59" s="222" t="s">
        <v>372</v>
      </c>
      <c r="E59" s="334"/>
      <c r="F59" s="16">
        <v>3</v>
      </c>
      <c r="G59" s="16">
        <v>1</v>
      </c>
      <c r="H59" s="374">
        <v>0</v>
      </c>
      <c r="I59" s="374">
        <v>1</v>
      </c>
      <c r="J59" s="374">
        <v>1</v>
      </c>
      <c r="K59" s="23" t="s">
        <v>175</v>
      </c>
      <c r="L59" s="18">
        <f t="shared" si="15"/>
        <v>4</v>
      </c>
      <c r="M59" s="16">
        <f t="shared" si="14"/>
        <v>1.2</v>
      </c>
      <c r="N59" s="16">
        <f t="shared" si="16"/>
        <v>0.8</v>
      </c>
      <c r="O59" s="16">
        <v>0</v>
      </c>
      <c r="P59" s="16">
        <f t="shared" si="17"/>
        <v>6</v>
      </c>
      <c r="Q59" s="33">
        <v>10.356249999999996</v>
      </c>
      <c r="R59" s="34">
        <f t="shared" si="18"/>
        <v>16.356249999999996</v>
      </c>
      <c r="S59" s="35">
        <f t="shared" si="19"/>
        <v>1.875</v>
      </c>
      <c r="T59" s="36">
        <f t="shared" si="20"/>
        <v>14.481249999999996</v>
      </c>
    </row>
    <row r="60" spans="1:23" ht="18.75">
      <c r="A60" s="14">
        <v>1</v>
      </c>
      <c r="B60" s="13">
        <v>155</v>
      </c>
      <c r="C60" s="13">
        <v>1532576874</v>
      </c>
      <c r="D60" s="222" t="s">
        <v>368</v>
      </c>
      <c r="E60" s="222" t="s">
        <v>283</v>
      </c>
      <c r="F60" s="16">
        <v>3</v>
      </c>
      <c r="G60" s="16">
        <v>1</v>
      </c>
      <c r="H60" s="374">
        <v>0</v>
      </c>
      <c r="I60" s="374">
        <v>0</v>
      </c>
      <c r="J60" s="374">
        <v>0</v>
      </c>
      <c r="K60" s="23" t="s">
        <v>175</v>
      </c>
      <c r="L60" s="18">
        <f t="shared" si="15"/>
        <v>4</v>
      </c>
      <c r="M60" s="16">
        <f t="shared" si="14"/>
        <v>1.2</v>
      </c>
      <c r="N60" s="16">
        <f t="shared" si="16"/>
        <v>0</v>
      </c>
      <c r="O60" s="16">
        <v>0</v>
      </c>
      <c r="P60" s="16">
        <f t="shared" si="17"/>
        <v>5.2</v>
      </c>
      <c r="Q60" s="33">
        <v>11.131250000000001</v>
      </c>
      <c r="R60" s="34">
        <f t="shared" si="18"/>
        <v>16.331250000000001</v>
      </c>
      <c r="S60" s="35">
        <f t="shared" si="19"/>
        <v>1.875</v>
      </c>
      <c r="T60" s="36">
        <f t="shared" si="20"/>
        <v>14.456250000000001</v>
      </c>
    </row>
    <row r="61" spans="1:23" ht="18.75">
      <c r="A61" s="14">
        <v>1</v>
      </c>
      <c r="B61" s="13">
        <v>183</v>
      </c>
      <c r="C61" s="13">
        <v>1250030371</v>
      </c>
      <c r="D61" s="222" t="s">
        <v>474</v>
      </c>
      <c r="E61" s="222" t="s">
        <v>464</v>
      </c>
      <c r="F61" s="16">
        <v>3</v>
      </c>
      <c r="G61" s="16">
        <v>1</v>
      </c>
      <c r="H61" s="374">
        <v>0</v>
      </c>
      <c r="I61" s="374">
        <v>0</v>
      </c>
      <c r="J61" s="374">
        <v>0</v>
      </c>
      <c r="K61" s="23" t="s">
        <v>175</v>
      </c>
      <c r="L61" s="18">
        <f t="shared" si="15"/>
        <v>4</v>
      </c>
      <c r="M61" s="16">
        <f t="shared" si="14"/>
        <v>1.2</v>
      </c>
      <c r="N61" s="16">
        <f t="shared" si="16"/>
        <v>0</v>
      </c>
      <c r="O61" s="16">
        <v>0</v>
      </c>
      <c r="P61" s="16">
        <f t="shared" si="17"/>
        <v>5.2</v>
      </c>
      <c r="Q61" s="33">
        <v>11.050000000000004</v>
      </c>
      <c r="R61" s="34">
        <f t="shared" si="18"/>
        <v>16.250000000000004</v>
      </c>
      <c r="S61" s="35">
        <f t="shared" si="19"/>
        <v>1.875</v>
      </c>
      <c r="T61" s="36">
        <f t="shared" si="20"/>
        <v>14.375000000000004</v>
      </c>
    </row>
    <row r="62" spans="1:23" ht="20.25">
      <c r="A62" s="14">
        <v>1</v>
      </c>
      <c r="B62" s="13">
        <v>229</v>
      </c>
      <c r="C62" s="13">
        <v>1598972736</v>
      </c>
      <c r="D62" s="222" t="s">
        <v>448</v>
      </c>
      <c r="E62" s="222"/>
      <c r="F62" s="16">
        <v>2</v>
      </c>
      <c r="G62" s="16">
        <v>1</v>
      </c>
      <c r="H62" s="374">
        <v>0</v>
      </c>
      <c r="I62" s="374">
        <v>0</v>
      </c>
      <c r="J62" s="374">
        <v>0</v>
      </c>
      <c r="K62" s="23" t="s">
        <v>175</v>
      </c>
      <c r="L62" s="18">
        <f t="shared" si="15"/>
        <v>2</v>
      </c>
      <c r="M62" s="16">
        <f t="shared" si="14"/>
        <v>1.2</v>
      </c>
      <c r="N62" s="16">
        <f t="shared" si="16"/>
        <v>0</v>
      </c>
      <c r="O62" s="16">
        <v>0</v>
      </c>
      <c r="P62" s="16">
        <f t="shared" si="17"/>
        <v>3.2</v>
      </c>
      <c r="Q62" s="33">
        <v>12.7970895522388</v>
      </c>
      <c r="R62" s="34">
        <f t="shared" si="18"/>
        <v>15.997089552238801</v>
      </c>
      <c r="S62" s="35">
        <f t="shared" si="19"/>
        <v>1.875</v>
      </c>
      <c r="T62" s="36">
        <f t="shared" si="20"/>
        <v>14.122089552238801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15"/>
        <v>0</v>
      </c>
      <c r="M63" s="16">
        <f t="shared" si="14"/>
        <v>0</v>
      </c>
      <c r="N63" s="16">
        <f t="shared" si="16"/>
        <v>0</v>
      </c>
      <c r="O63" s="16">
        <v>0</v>
      </c>
      <c r="P63" s="16">
        <f t="shared" si="17"/>
        <v>0</v>
      </c>
      <c r="Q63" s="33">
        <v>3.5999999999999979</v>
      </c>
      <c r="R63" s="34">
        <f t="shared" si="18"/>
        <v>3.5999999999999979</v>
      </c>
      <c r="S63" s="35">
        <f t="shared" si="19"/>
        <v>0</v>
      </c>
      <c r="T63" s="36">
        <f t="shared" si="20"/>
        <v>3.5999999999999979</v>
      </c>
    </row>
    <row r="64" spans="1:23" ht="18.75">
      <c r="A64" s="14">
        <v>1</v>
      </c>
      <c r="B64" s="13">
        <v>193</v>
      </c>
      <c r="C64" s="13">
        <v>2125731287</v>
      </c>
      <c r="D64" s="222" t="s">
        <v>384</v>
      </c>
      <c r="E64" s="334"/>
      <c r="F64" s="16">
        <v>2</v>
      </c>
      <c r="G64" s="16">
        <v>1</v>
      </c>
      <c r="H64" s="374">
        <v>0</v>
      </c>
      <c r="I64" s="374">
        <v>0</v>
      </c>
      <c r="J64" s="374">
        <v>0</v>
      </c>
      <c r="K64" s="23" t="s">
        <v>175</v>
      </c>
      <c r="L64" s="18">
        <f t="shared" si="15"/>
        <v>2</v>
      </c>
      <c r="M64" s="16">
        <f t="shared" si="14"/>
        <v>1.2</v>
      </c>
      <c r="N64" s="16">
        <f t="shared" si="16"/>
        <v>0</v>
      </c>
      <c r="O64" s="16">
        <v>0</v>
      </c>
      <c r="P64" s="16">
        <f t="shared" si="17"/>
        <v>3.2</v>
      </c>
      <c r="Q64" s="33">
        <v>11.981249999999999</v>
      </c>
      <c r="R64" s="34">
        <f t="shared" si="18"/>
        <v>15.181249999999999</v>
      </c>
      <c r="S64" s="35">
        <f t="shared" si="19"/>
        <v>1.875</v>
      </c>
      <c r="T64" s="36">
        <f t="shared" si="20"/>
        <v>13.306249999999999</v>
      </c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5"/>
        <v>0</v>
      </c>
      <c r="M65" s="16">
        <f t="shared" si="14"/>
        <v>0</v>
      </c>
      <c r="N65" s="16">
        <f t="shared" si="16"/>
        <v>0</v>
      </c>
      <c r="O65" s="16">
        <v>0</v>
      </c>
      <c r="P65" s="16">
        <f t="shared" si="17"/>
        <v>0</v>
      </c>
      <c r="Q65" s="33">
        <v>5.8500000000000023</v>
      </c>
      <c r="R65" s="34">
        <f t="shared" si="18"/>
        <v>5.8500000000000023</v>
      </c>
      <c r="S65" s="35">
        <f t="shared" si="19"/>
        <v>0</v>
      </c>
      <c r="T65" s="36">
        <f t="shared" si="20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5"/>
        <v>0</v>
      </c>
      <c r="M66" s="16">
        <f t="shared" ref="M66:M97" si="21">G66*$Y$14</f>
        <v>0</v>
      </c>
      <c r="N66" s="16">
        <f t="shared" si="16"/>
        <v>0</v>
      </c>
      <c r="O66" s="16">
        <v>0</v>
      </c>
      <c r="P66" s="16">
        <f t="shared" si="17"/>
        <v>0</v>
      </c>
      <c r="Q66" s="33">
        <v>0</v>
      </c>
      <c r="R66" s="34">
        <f t="shared" si="18"/>
        <v>0</v>
      </c>
      <c r="S66" s="35">
        <f t="shared" si="19"/>
        <v>0</v>
      </c>
      <c r="T66" s="36">
        <f t="shared" si="20"/>
        <v>0</v>
      </c>
      <c r="U66" s="64"/>
      <c r="V66" s="64"/>
      <c r="W66" s="64"/>
    </row>
    <row r="67" spans="1:23" ht="18.75">
      <c r="A67" s="14">
        <v>1</v>
      </c>
      <c r="B67" s="14">
        <v>10</v>
      </c>
      <c r="C67" s="13">
        <v>2108977014</v>
      </c>
      <c r="D67" s="222" t="s">
        <v>353</v>
      </c>
      <c r="E67" s="222" t="s">
        <v>49</v>
      </c>
      <c r="F67" s="16">
        <v>3</v>
      </c>
      <c r="G67" s="16">
        <v>1</v>
      </c>
      <c r="H67" s="374">
        <v>0</v>
      </c>
      <c r="I67" s="374">
        <v>0</v>
      </c>
      <c r="J67" s="374">
        <v>1</v>
      </c>
      <c r="K67" s="23" t="s">
        <v>175</v>
      </c>
      <c r="L67" s="18">
        <f t="shared" si="15"/>
        <v>4</v>
      </c>
      <c r="M67" s="16">
        <f t="shared" si="21"/>
        <v>1.2</v>
      </c>
      <c r="N67" s="16">
        <f t="shared" si="16"/>
        <v>0.4</v>
      </c>
      <c r="O67" s="16">
        <v>0</v>
      </c>
      <c r="P67" s="16">
        <f t="shared" si="17"/>
        <v>5.6000000000000005</v>
      </c>
      <c r="Q67" s="33">
        <v>9.5437499999999975</v>
      </c>
      <c r="R67" s="34">
        <f t="shared" si="18"/>
        <v>15.143749999999997</v>
      </c>
      <c r="S67" s="35">
        <f t="shared" si="19"/>
        <v>1.875</v>
      </c>
      <c r="T67" s="36">
        <f t="shared" si="20"/>
        <v>13.268749999999997</v>
      </c>
      <c r="U67" s="64"/>
      <c r="V67" s="64"/>
      <c r="W67" s="64"/>
    </row>
    <row r="68" spans="1:23" ht="18.75">
      <c r="A68" s="14">
        <v>1</v>
      </c>
      <c r="B68" s="13">
        <v>198</v>
      </c>
      <c r="C68" s="13">
        <v>723448640</v>
      </c>
      <c r="D68" s="222" t="s">
        <v>389</v>
      </c>
      <c r="E68" s="334"/>
      <c r="F68" s="16">
        <v>3</v>
      </c>
      <c r="G68" s="16">
        <v>1</v>
      </c>
      <c r="H68" s="374">
        <v>0</v>
      </c>
      <c r="I68" s="374">
        <v>0</v>
      </c>
      <c r="J68" s="374">
        <v>0</v>
      </c>
      <c r="K68" s="23" t="s">
        <v>175</v>
      </c>
      <c r="L68" s="18">
        <f t="shared" si="15"/>
        <v>4</v>
      </c>
      <c r="M68" s="16">
        <f t="shared" si="21"/>
        <v>1.2</v>
      </c>
      <c r="N68" s="16">
        <f t="shared" si="16"/>
        <v>0</v>
      </c>
      <c r="O68" s="16">
        <v>0</v>
      </c>
      <c r="P68" s="16">
        <f t="shared" si="17"/>
        <v>5.2</v>
      </c>
      <c r="Q68" s="33">
        <v>9.4624999999999915</v>
      </c>
      <c r="R68" s="34">
        <f t="shared" si="18"/>
        <v>14.662499999999991</v>
      </c>
      <c r="S68" s="35">
        <f t="shared" si="19"/>
        <v>1.875</v>
      </c>
      <c r="T68" s="36">
        <f t="shared" si="20"/>
        <v>12.787499999999991</v>
      </c>
    </row>
    <row r="69" spans="1:23" ht="18.75">
      <c r="A69" s="14">
        <v>1</v>
      </c>
      <c r="B69" s="13">
        <v>232</v>
      </c>
      <c r="C69" s="13">
        <v>1088909927</v>
      </c>
      <c r="D69" s="222" t="s">
        <v>451</v>
      </c>
      <c r="F69" s="16">
        <v>3</v>
      </c>
      <c r="G69" s="16">
        <v>0</v>
      </c>
      <c r="H69" s="374">
        <v>0</v>
      </c>
      <c r="I69" s="374">
        <v>0</v>
      </c>
      <c r="J69" s="374">
        <v>0</v>
      </c>
      <c r="K69" s="23" t="s">
        <v>175</v>
      </c>
      <c r="L69" s="18">
        <f t="shared" si="15"/>
        <v>4</v>
      </c>
      <c r="M69" s="16">
        <f t="shared" si="21"/>
        <v>0</v>
      </c>
      <c r="N69" s="16">
        <f t="shared" si="16"/>
        <v>0</v>
      </c>
      <c r="O69" s="16">
        <v>0</v>
      </c>
      <c r="P69" s="16">
        <f t="shared" si="17"/>
        <v>4</v>
      </c>
      <c r="Q69" s="33">
        <v>9.8125</v>
      </c>
      <c r="R69" s="34">
        <f t="shared" si="18"/>
        <v>13.8125</v>
      </c>
      <c r="S69" s="35">
        <f t="shared" si="19"/>
        <v>1.875</v>
      </c>
      <c r="T69" s="36">
        <f t="shared" si="20"/>
        <v>11.9375</v>
      </c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5"/>
        <v>0</v>
      </c>
      <c r="M70" s="16">
        <f t="shared" si="21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5.5</v>
      </c>
      <c r="R70" s="34">
        <f t="shared" si="18"/>
        <v>5.5</v>
      </c>
      <c r="S70" s="35">
        <f t="shared" si="19"/>
        <v>0</v>
      </c>
      <c r="T70" s="36">
        <f t="shared" si="20"/>
        <v>5.5</v>
      </c>
    </row>
    <row r="71" spans="1:23" ht="18.75">
      <c r="A71" s="14">
        <v>1</v>
      </c>
      <c r="B71" s="13">
        <v>195</v>
      </c>
      <c r="C71" s="13">
        <v>1634663314</v>
      </c>
      <c r="D71" s="222" t="s">
        <v>386</v>
      </c>
      <c r="E71" s="334"/>
      <c r="F71" s="16">
        <v>1</v>
      </c>
      <c r="G71" s="16">
        <v>1</v>
      </c>
      <c r="H71" s="374">
        <v>0</v>
      </c>
      <c r="I71" s="374">
        <v>0</v>
      </c>
      <c r="J71" s="374">
        <v>0</v>
      </c>
      <c r="K71" s="23" t="s">
        <v>175</v>
      </c>
      <c r="L71" s="18">
        <f t="shared" si="15"/>
        <v>1</v>
      </c>
      <c r="M71" s="16">
        <f t="shared" si="21"/>
        <v>1.2</v>
      </c>
      <c r="N71" s="16">
        <f t="shared" si="16"/>
        <v>0</v>
      </c>
      <c r="O71" s="16">
        <v>0</v>
      </c>
      <c r="P71" s="16">
        <f t="shared" si="17"/>
        <v>2.2000000000000002</v>
      </c>
      <c r="Q71" s="33">
        <v>11.330749999999998</v>
      </c>
      <c r="R71" s="34">
        <f t="shared" si="18"/>
        <v>13.530749999999998</v>
      </c>
      <c r="S71" s="35">
        <f t="shared" si="19"/>
        <v>1.875</v>
      </c>
      <c r="T71" s="36">
        <f t="shared" si="20"/>
        <v>11.655749999999998</v>
      </c>
    </row>
    <row r="72" spans="1:23" ht="18.75">
      <c r="A72" s="14">
        <v>1</v>
      </c>
      <c r="B72" s="13">
        <v>200</v>
      </c>
      <c r="C72" s="13">
        <v>967589156</v>
      </c>
      <c r="D72" s="222" t="s">
        <v>390</v>
      </c>
      <c r="E72" s="334"/>
      <c r="F72" s="16">
        <v>2</v>
      </c>
      <c r="G72" s="16">
        <v>1</v>
      </c>
      <c r="H72" s="374">
        <v>0</v>
      </c>
      <c r="I72" s="374">
        <v>1</v>
      </c>
      <c r="J72" s="374">
        <v>0</v>
      </c>
      <c r="K72" s="23" t="s">
        <v>175</v>
      </c>
      <c r="L72" s="18">
        <f t="shared" si="15"/>
        <v>2</v>
      </c>
      <c r="M72" s="16">
        <f t="shared" si="21"/>
        <v>1.2</v>
      </c>
      <c r="N72" s="16">
        <f t="shared" si="16"/>
        <v>0.4</v>
      </c>
      <c r="O72" s="16">
        <v>0</v>
      </c>
      <c r="P72" s="16">
        <f t="shared" si="17"/>
        <v>3.6</v>
      </c>
      <c r="Q72" s="33">
        <v>9.8687500000000021</v>
      </c>
      <c r="R72" s="34">
        <f t="shared" si="18"/>
        <v>13.468750000000002</v>
      </c>
      <c r="S72" s="35">
        <f t="shared" si="19"/>
        <v>1.875</v>
      </c>
      <c r="T72" s="36">
        <f t="shared" si="20"/>
        <v>11.593750000000002</v>
      </c>
    </row>
    <row r="73" spans="1:23" ht="18.75">
      <c r="A73" s="14">
        <v>1</v>
      </c>
      <c r="B73" s="14">
        <v>230</v>
      </c>
      <c r="C73" s="13">
        <v>1076026693</v>
      </c>
      <c r="D73" s="222" t="s">
        <v>449</v>
      </c>
      <c r="F73" s="16">
        <v>3</v>
      </c>
      <c r="G73" s="16">
        <v>1</v>
      </c>
      <c r="H73" s="374">
        <v>0</v>
      </c>
      <c r="I73" s="374">
        <v>0</v>
      </c>
      <c r="J73" s="374">
        <v>0</v>
      </c>
      <c r="K73" s="23" t="s">
        <v>175</v>
      </c>
      <c r="L73" s="18">
        <f t="shared" si="15"/>
        <v>4</v>
      </c>
      <c r="M73" s="16">
        <f t="shared" si="21"/>
        <v>1.2</v>
      </c>
      <c r="N73" s="16">
        <f t="shared" si="16"/>
        <v>0</v>
      </c>
      <c r="O73" s="16">
        <v>0</v>
      </c>
      <c r="P73" s="16">
        <f t="shared" si="17"/>
        <v>5.2</v>
      </c>
      <c r="Q73" s="33">
        <v>7.9187500000000011</v>
      </c>
      <c r="R73" s="34">
        <f t="shared" si="18"/>
        <v>13.118750000000002</v>
      </c>
      <c r="S73" s="35">
        <f t="shared" si="19"/>
        <v>1.875</v>
      </c>
      <c r="T73" s="36">
        <f t="shared" si="20"/>
        <v>11.243750000000002</v>
      </c>
    </row>
    <row r="74" spans="1:23" ht="18.75">
      <c r="A74" s="14">
        <v>1</v>
      </c>
      <c r="B74" s="13">
        <v>172</v>
      </c>
      <c r="C74" s="13">
        <v>724061220</v>
      </c>
      <c r="D74" s="222" t="s">
        <v>371</v>
      </c>
      <c r="E74" s="222" t="s">
        <v>330</v>
      </c>
      <c r="F74" s="16">
        <v>3</v>
      </c>
      <c r="G74" s="16">
        <v>1</v>
      </c>
      <c r="H74" s="374">
        <v>0</v>
      </c>
      <c r="I74" s="374">
        <v>0</v>
      </c>
      <c r="J74" s="374">
        <v>0</v>
      </c>
      <c r="K74" s="23" t="s">
        <v>175</v>
      </c>
      <c r="L74" s="18">
        <f t="shared" ref="L74:L110" si="22">F74+IF(F74&gt;2,(F74-2)*1,0)</f>
        <v>4</v>
      </c>
      <c r="M74" s="16">
        <f t="shared" si="21"/>
        <v>1.2</v>
      </c>
      <c r="N74" s="16">
        <f t="shared" ref="N74:N110" si="23">SUM(H74:J74)*$Y$18</f>
        <v>0</v>
      </c>
      <c r="O74" s="16">
        <v>0</v>
      </c>
      <c r="P74" s="16">
        <f t="shared" ref="P74:P105" si="24">SUM(M74+L74+O74+N74)</f>
        <v>5.2</v>
      </c>
      <c r="Q74" s="33">
        <v>7.7624999999999993</v>
      </c>
      <c r="R74" s="34">
        <f t="shared" ref="R74:R105" si="25">P74+Q74</f>
        <v>12.962499999999999</v>
      </c>
      <c r="S74" s="35">
        <f t="shared" ref="S74:S110" si="26">VLOOKUP(K74,$X$3:$Y$10,2,FALSE)</f>
        <v>1.875</v>
      </c>
      <c r="T74" s="36">
        <f t="shared" ref="T74:T105" si="27">R74-S74</f>
        <v>11.087499999999999</v>
      </c>
    </row>
    <row r="75" spans="1:23" ht="18.75">
      <c r="A75" s="14">
        <v>1</v>
      </c>
      <c r="B75" s="13">
        <v>209</v>
      </c>
      <c r="C75" s="13">
        <v>1525950050</v>
      </c>
      <c r="D75" s="222" t="s">
        <v>408</v>
      </c>
      <c r="E75" s="222" t="s">
        <v>402</v>
      </c>
      <c r="F75" s="16">
        <v>1</v>
      </c>
      <c r="G75" s="16">
        <v>1</v>
      </c>
      <c r="H75" s="374">
        <v>0</v>
      </c>
      <c r="I75" s="374">
        <v>0</v>
      </c>
      <c r="J75" s="374">
        <v>0</v>
      </c>
      <c r="K75" s="23" t="s">
        <v>175</v>
      </c>
      <c r="L75" s="18">
        <f t="shared" si="22"/>
        <v>1</v>
      </c>
      <c r="M75" s="16">
        <f t="shared" si="21"/>
        <v>1.2</v>
      </c>
      <c r="N75" s="16">
        <f t="shared" si="23"/>
        <v>0</v>
      </c>
      <c r="O75" s="16">
        <v>0</v>
      </c>
      <c r="P75" s="16">
        <f t="shared" si="24"/>
        <v>2.2000000000000002</v>
      </c>
      <c r="Q75" s="33">
        <v>10.668749999999996</v>
      </c>
      <c r="R75" s="34">
        <f t="shared" si="25"/>
        <v>12.868749999999995</v>
      </c>
      <c r="S75" s="35">
        <f t="shared" si="26"/>
        <v>1.875</v>
      </c>
      <c r="T75" s="36">
        <f t="shared" si="27"/>
        <v>10.993749999999995</v>
      </c>
    </row>
    <row r="76" spans="1:23" ht="18.75">
      <c r="A76" s="14">
        <v>1</v>
      </c>
      <c r="B76" s="13">
        <v>226</v>
      </c>
      <c r="C76" s="13">
        <v>1238792963</v>
      </c>
      <c r="D76" s="222" t="s">
        <v>445</v>
      </c>
      <c r="E76" s="222"/>
      <c r="F76" s="16">
        <v>3</v>
      </c>
      <c r="G76" s="16">
        <v>1</v>
      </c>
      <c r="H76" s="374">
        <v>0</v>
      </c>
      <c r="I76" s="374">
        <v>0</v>
      </c>
      <c r="J76" s="374">
        <v>0</v>
      </c>
      <c r="K76" s="23" t="s">
        <v>175</v>
      </c>
      <c r="L76" s="18">
        <f t="shared" si="22"/>
        <v>4</v>
      </c>
      <c r="M76" s="16">
        <f t="shared" si="21"/>
        <v>1.2</v>
      </c>
      <c r="N76" s="16">
        <f t="shared" si="23"/>
        <v>0</v>
      </c>
      <c r="O76" s="16">
        <v>0</v>
      </c>
      <c r="P76" s="16">
        <f t="shared" si="24"/>
        <v>5.2</v>
      </c>
      <c r="Q76" s="33">
        <v>7.6500000000000021</v>
      </c>
      <c r="R76" s="34">
        <f t="shared" si="25"/>
        <v>12.850000000000001</v>
      </c>
      <c r="S76" s="35">
        <f t="shared" si="26"/>
        <v>1.875</v>
      </c>
      <c r="T76" s="36">
        <f t="shared" si="27"/>
        <v>10.975000000000001</v>
      </c>
    </row>
    <row r="77" spans="1:23" ht="18.75">
      <c r="A77" s="14">
        <v>1</v>
      </c>
      <c r="B77" s="13">
        <v>174</v>
      </c>
      <c r="C77" s="13">
        <v>775720958</v>
      </c>
      <c r="D77" s="222" t="s">
        <v>397</v>
      </c>
      <c r="E77" s="222" t="s">
        <v>327</v>
      </c>
      <c r="F77" s="16">
        <v>1</v>
      </c>
      <c r="G77" s="16">
        <v>1</v>
      </c>
      <c r="H77" s="374">
        <v>0</v>
      </c>
      <c r="I77" s="374">
        <v>0</v>
      </c>
      <c r="J77" s="374">
        <v>0</v>
      </c>
      <c r="K77" s="23" t="s">
        <v>175</v>
      </c>
      <c r="L77" s="18">
        <f t="shared" si="22"/>
        <v>1</v>
      </c>
      <c r="M77" s="16">
        <f t="shared" si="21"/>
        <v>1.2</v>
      </c>
      <c r="N77" s="16">
        <f t="shared" si="23"/>
        <v>0</v>
      </c>
      <c r="O77" s="16">
        <v>0</v>
      </c>
      <c r="P77" s="16">
        <f t="shared" si="24"/>
        <v>2.2000000000000002</v>
      </c>
      <c r="Q77" s="33">
        <v>10.543749999999992</v>
      </c>
      <c r="R77" s="34">
        <f t="shared" si="25"/>
        <v>12.743749999999991</v>
      </c>
      <c r="S77" s="35">
        <f t="shared" si="26"/>
        <v>1.875</v>
      </c>
      <c r="T77" s="36">
        <f t="shared" si="27"/>
        <v>10.868749999999991</v>
      </c>
    </row>
    <row r="78" spans="1:23" ht="18.75">
      <c r="A78" s="14">
        <v>1</v>
      </c>
      <c r="B78" s="13">
        <v>222</v>
      </c>
      <c r="C78" s="13">
        <v>1945277617</v>
      </c>
      <c r="D78" s="222" t="s">
        <v>432</v>
      </c>
      <c r="E78" s="222"/>
      <c r="F78" s="16">
        <v>2</v>
      </c>
      <c r="G78" s="16">
        <v>1</v>
      </c>
      <c r="H78" s="374">
        <v>0</v>
      </c>
      <c r="I78" s="374">
        <v>0</v>
      </c>
      <c r="J78" s="374">
        <v>0</v>
      </c>
      <c r="K78" s="23" t="s">
        <v>175</v>
      </c>
      <c r="L78" s="18">
        <f t="shared" si="22"/>
        <v>2</v>
      </c>
      <c r="M78" s="16">
        <f t="shared" si="21"/>
        <v>1.2</v>
      </c>
      <c r="N78" s="16">
        <f t="shared" si="23"/>
        <v>0</v>
      </c>
      <c r="O78" s="16">
        <v>0</v>
      </c>
      <c r="P78" s="16">
        <f t="shared" si="24"/>
        <v>3.2</v>
      </c>
      <c r="Q78" s="33">
        <v>8.775227649769576</v>
      </c>
      <c r="R78" s="34">
        <f t="shared" si="25"/>
        <v>11.975227649769575</v>
      </c>
      <c r="S78" s="35">
        <f t="shared" si="26"/>
        <v>1.875</v>
      </c>
      <c r="T78" s="36">
        <f t="shared" si="27"/>
        <v>10.100227649769575</v>
      </c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2"/>
        <v>0</v>
      </c>
      <c r="M79" s="16">
        <f t="shared" si="21"/>
        <v>0</v>
      </c>
      <c r="N79" s="16">
        <f t="shared" si="23"/>
        <v>0</v>
      </c>
      <c r="O79" s="16">
        <v>0</v>
      </c>
      <c r="P79" s="16">
        <f t="shared" si="24"/>
        <v>0</v>
      </c>
      <c r="Q79" s="33">
        <v>-3.1250000000000036</v>
      </c>
      <c r="R79" s="34">
        <f t="shared" si="25"/>
        <v>-3.1250000000000036</v>
      </c>
      <c r="S79" s="35">
        <f t="shared" si="26"/>
        <v>0</v>
      </c>
      <c r="T79" s="36">
        <f t="shared" si="27"/>
        <v>-3.1250000000000036</v>
      </c>
      <c r="U79" s="64"/>
      <c r="V79" s="64"/>
      <c r="W79" s="64"/>
    </row>
    <row r="80" spans="1:23" ht="18.75">
      <c r="A80" s="14">
        <v>1</v>
      </c>
      <c r="B80" s="13">
        <v>241</v>
      </c>
      <c r="C80" s="13">
        <v>1136259669</v>
      </c>
      <c r="D80" s="222" t="s">
        <v>467</v>
      </c>
      <c r="F80" s="16">
        <v>1</v>
      </c>
      <c r="G80" s="16">
        <v>1</v>
      </c>
      <c r="H80" s="374">
        <v>0</v>
      </c>
      <c r="I80" s="374">
        <v>0</v>
      </c>
      <c r="J80" s="374">
        <v>0</v>
      </c>
      <c r="K80" s="23" t="s">
        <v>175</v>
      </c>
      <c r="L80" s="18">
        <f t="shared" si="22"/>
        <v>1</v>
      </c>
      <c r="M80" s="16">
        <f t="shared" si="21"/>
        <v>1.2</v>
      </c>
      <c r="N80" s="16">
        <f t="shared" si="23"/>
        <v>0</v>
      </c>
      <c r="O80" s="16">
        <v>0</v>
      </c>
      <c r="P80" s="16">
        <f t="shared" si="24"/>
        <v>2.2000000000000002</v>
      </c>
      <c r="Q80" s="33">
        <v>8.1187499999999986</v>
      </c>
      <c r="R80" s="34">
        <f t="shared" si="25"/>
        <v>10.318749999999998</v>
      </c>
      <c r="S80" s="35">
        <f t="shared" si="26"/>
        <v>1.875</v>
      </c>
      <c r="T80" s="36">
        <f t="shared" si="27"/>
        <v>8.4437499999999979</v>
      </c>
    </row>
    <row r="81" spans="1:23" ht="18.75">
      <c r="A81" s="14">
        <v>1</v>
      </c>
      <c r="B81" s="13">
        <v>219</v>
      </c>
      <c r="C81" s="13">
        <v>1128309198</v>
      </c>
      <c r="D81" s="222" t="s">
        <v>426</v>
      </c>
      <c r="E81" s="334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22"/>
        <v>0</v>
      </c>
      <c r="M81" s="16">
        <f t="shared" si="21"/>
        <v>0</v>
      </c>
      <c r="N81" s="16">
        <f t="shared" si="23"/>
        <v>0</v>
      </c>
      <c r="O81" s="16">
        <v>0</v>
      </c>
      <c r="P81" s="16">
        <f t="shared" si="24"/>
        <v>0</v>
      </c>
      <c r="Q81" s="33">
        <v>9.4499999999999957</v>
      </c>
      <c r="R81" s="34">
        <f t="shared" si="25"/>
        <v>9.4499999999999957</v>
      </c>
      <c r="S81" s="35">
        <f t="shared" si="26"/>
        <v>0</v>
      </c>
      <c r="T81" s="36">
        <f t="shared" si="27"/>
        <v>9.4499999999999957</v>
      </c>
    </row>
    <row r="82" spans="1:23" ht="18.75">
      <c r="A82" s="14">
        <v>1</v>
      </c>
      <c r="B82" s="13">
        <v>239</v>
      </c>
      <c r="C82" s="13">
        <v>416459640</v>
      </c>
      <c r="D82" s="222" t="s">
        <v>465</v>
      </c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2"/>
        <v>0</v>
      </c>
      <c r="M82" s="16">
        <f t="shared" si="21"/>
        <v>0</v>
      </c>
      <c r="N82" s="16">
        <f t="shared" si="23"/>
        <v>0</v>
      </c>
      <c r="O82" s="16">
        <v>0</v>
      </c>
      <c r="P82" s="16">
        <f t="shared" si="24"/>
        <v>0</v>
      </c>
      <c r="Q82" s="33">
        <v>7.1625000000000014</v>
      </c>
      <c r="R82" s="34">
        <f t="shared" si="25"/>
        <v>7.1625000000000014</v>
      </c>
      <c r="S82" s="35">
        <f t="shared" si="26"/>
        <v>0</v>
      </c>
      <c r="T82" s="36">
        <f t="shared" si="27"/>
        <v>7.1625000000000014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22"/>
        <v>0</v>
      </c>
      <c r="M83" s="16">
        <f t="shared" si="21"/>
        <v>0</v>
      </c>
      <c r="N83" s="16">
        <f t="shared" si="23"/>
        <v>0</v>
      </c>
      <c r="O83" s="16">
        <v>0</v>
      </c>
      <c r="P83" s="16">
        <f t="shared" si="24"/>
        <v>0</v>
      </c>
      <c r="Q83" s="33">
        <v>6.4499999999999993</v>
      </c>
      <c r="R83" s="34">
        <f t="shared" si="25"/>
        <v>6.4499999999999993</v>
      </c>
      <c r="S83" s="35">
        <f t="shared" si="26"/>
        <v>0</v>
      </c>
      <c r="T83" s="36">
        <f t="shared" si="27"/>
        <v>6.4499999999999993</v>
      </c>
    </row>
    <row r="84" spans="1:23" ht="20.25">
      <c r="A84" s="14">
        <v>1</v>
      </c>
      <c r="B84" s="13">
        <v>214</v>
      </c>
      <c r="C84" s="13">
        <v>2130976604</v>
      </c>
      <c r="D84" s="222" t="s">
        <v>410</v>
      </c>
      <c r="E84" s="2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2"/>
        <v>0</v>
      </c>
      <c r="M84" s="16">
        <f t="shared" si="21"/>
        <v>0</v>
      </c>
      <c r="N84" s="16">
        <f t="shared" si="23"/>
        <v>0</v>
      </c>
      <c r="O84" s="16">
        <v>0</v>
      </c>
      <c r="P84" s="16">
        <f t="shared" si="24"/>
        <v>0</v>
      </c>
      <c r="Q84" s="33">
        <v>4.381249999999989</v>
      </c>
      <c r="R84" s="34">
        <f t="shared" si="25"/>
        <v>4.381249999999989</v>
      </c>
      <c r="S84" s="35">
        <f t="shared" si="26"/>
        <v>0</v>
      </c>
      <c r="T84" s="36">
        <f t="shared" si="27"/>
        <v>4.381249999999989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22"/>
        <v>0</v>
      </c>
      <c r="M85" s="16">
        <f t="shared" si="21"/>
        <v>0</v>
      </c>
      <c r="N85" s="16">
        <f t="shared" si="23"/>
        <v>0</v>
      </c>
      <c r="O85" s="16">
        <v>0</v>
      </c>
      <c r="P85" s="16">
        <f t="shared" si="24"/>
        <v>0</v>
      </c>
      <c r="Q85" s="33">
        <v>0</v>
      </c>
      <c r="R85" s="34">
        <f t="shared" si="25"/>
        <v>0</v>
      </c>
      <c r="S85" s="35">
        <f t="shared" si="26"/>
        <v>0</v>
      </c>
      <c r="T85" s="36">
        <f t="shared" si="27"/>
        <v>0</v>
      </c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2"/>
        <v>0</v>
      </c>
      <c r="M86" s="16">
        <f t="shared" si="21"/>
        <v>0</v>
      </c>
      <c r="N86" s="16">
        <f t="shared" si="23"/>
        <v>0</v>
      </c>
      <c r="O86" s="16">
        <v>0</v>
      </c>
      <c r="P86" s="16">
        <f t="shared" si="24"/>
        <v>0</v>
      </c>
      <c r="Q86" s="33">
        <v>3.1437499999999954</v>
      </c>
      <c r="R86" s="34">
        <f t="shared" si="25"/>
        <v>3.1437499999999954</v>
      </c>
      <c r="S86" s="35">
        <f t="shared" si="26"/>
        <v>0</v>
      </c>
      <c r="T86" s="36">
        <f t="shared" si="27"/>
        <v>3.1437499999999954</v>
      </c>
    </row>
    <row r="87" spans="1:23" ht="18.75">
      <c r="A87" s="14"/>
      <c r="B87" s="13">
        <v>205</v>
      </c>
      <c r="C87" s="13">
        <v>141303545</v>
      </c>
      <c r="D87" s="222" t="s">
        <v>395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2"/>
        <v>0</v>
      </c>
      <c r="M87" s="16">
        <f t="shared" si="21"/>
        <v>0</v>
      </c>
      <c r="N87" s="16">
        <f t="shared" si="23"/>
        <v>0</v>
      </c>
      <c r="O87" s="16">
        <v>0</v>
      </c>
      <c r="P87" s="16">
        <f t="shared" si="24"/>
        <v>0</v>
      </c>
      <c r="Q87" s="33">
        <v>2.9312499999999959</v>
      </c>
      <c r="R87" s="34">
        <f t="shared" si="25"/>
        <v>2.9312499999999959</v>
      </c>
      <c r="S87" s="35">
        <f t="shared" si="26"/>
        <v>0</v>
      </c>
      <c r="T87" s="36">
        <f t="shared" si="27"/>
        <v>2.9312499999999959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2"/>
        <v>0</v>
      </c>
      <c r="M88" s="16">
        <f t="shared" si="21"/>
        <v>0</v>
      </c>
      <c r="N88" s="16">
        <f t="shared" si="23"/>
        <v>0</v>
      </c>
      <c r="O88" s="16">
        <v>0</v>
      </c>
      <c r="P88" s="16">
        <f t="shared" si="24"/>
        <v>0</v>
      </c>
      <c r="Q88" s="33">
        <v>0.4</v>
      </c>
      <c r="R88" s="34">
        <f t="shared" si="25"/>
        <v>0.4</v>
      </c>
      <c r="S88" s="35">
        <f t="shared" si="26"/>
        <v>0</v>
      </c>
      <c r="T88" s="36">
        <f t="shared" si="27"/>
        <v>0.4</v>
      </c>
      <c r="U88" s="64"/>
      <c r="V88" s="64"/>
      <c r="W88" s="67"/>
    </row>
    <row r="89" spans="1:23" ht="20.25">
      <c r="A89" s="14">
        <v>1</v>
      </c>
      <c r="B89" s="13">
        <v>220</v>
      </c>
      <c r="C89" s="13">
        <v>353335311</v>
      </c>
      <c r="D89" s="222" t="s">
        <v>427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2"/>
        <v>0</v>
      </c>
      <c r="M89" s="16">
        <f t="shared" si="21"/>
        <v>0</v>
      </c>
      <c r="N89" s="16">
        <f t="shared" si="23"/>
        <v>0</v>
      </c>
      <c r="O89" s="16">
        <v>0</v>
      </c>
      <c r="P89" s="16">
        <f t="shared" si="24"/>
        <v>0</v>
      </c>
      <c r="Q89" s="33">
        <v>2.0310546874999984</v>
      </c>
      <c r="R89" s="34">
        <f t="shared" si="25"/>
        <v>2.0310546874999984</v>
      </c>
      <c r="S89" s="35">
        <f t="shared" si="26"/>
        <v>0</v>
      </c>
      <c r="T89" s="36">
        <f t="shared" si="27"/>
        <v>2.0310546874999984</v>
      </c>
    </row>
    <row r="90" spans="1:23" ht="18.75">
      <c r="A90" s="14">
        <v>1</v>
      </c>
      <c r="B90" s="13">
        <v>233</v>
      </c>
      <c r="C90" s="13">
        <v>1963965829</v>
      </c>
      <c r="D90" s="222" t="s">
        <v>452</v>
      </c>
      <c r="F90" s="16">
        <v>0</v>
      </c>
      <c r="G90" s="16">
        <v>0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2"/>
        <v>0</v>
      </c>
      <c r="M90" s="16">
        <f t="shared" si="21"/>
        <v>0</v>
      </c>
      <c r="N90" s="16">
        <f t="shared" si="23"/>
        <v>0</v>
      </c>
      <c r="O90" s="16">
        <v>0</v>
      </c>
      <c r="P90" s="16">
        <f t="shared" si="24"/>
        <v>0</v>
      </c>
      <c r="Q90" s="33">
        <v>2.0000000000000018</v>
      </c>
      <c r="R90" s="34">
        <f t="shared" si="25"/>
        <v>2.0000000000000018</v>
      </c>
      <c r="S90" s="35">
        <f t="shared" si="26"/>
        <v>0</v>
      </c>
      <c r="T90" s="36">
        <f t="shared" si="27"/>
        <v>2.0000000000000018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2"/>
        <v>0</v>
      </c>
      <c r="M91" s="16">
        <f t="shared" si="21"/>
        <v>0</v>
      </c>
      <c r="N91" s="16">
        <f t="shared" si="23"/>
        <v>0</v>
      </c>
      <c r="O91" s="16">
        <v>0</v>
      </c>
      <c r="P91" s="16">
        <f t="shared" si="24"/>
        <v>0</v>
      </c>
      <c r="Q91" s="33">
        <v>6.8</v>
      </c>
      <c r="R91" s="34">
        <f t="shared" si="25"/>
        <v>6.8</v>
      </c>
      <c r="S91" s="35">
        <f t="shared" si="26"/>
        <v>0</v>
      </c>
      <c r="T91" s="36">
        <f t="shared" si="27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2"/>
        <v>0</v>
      </c>
      <c r="M92" s="16">
        <f t="shared" si="21"/>
        <v>0</v>
      </c>
      <c r="N92" s="16">
        <f t="shared" si="23"/>
        <v>0</v>
      </c>
      <c r="O92" s="16">
        <v>0</v>
      </c>
      <c r="P92" s="16">
        <f t="shared" si="24"/>
        <v>0</v>
      </c>
      <c r="Q92" s="33">
        <v>-18.712500000000006</v>
      </c>
      <c r="R92" s="34">
        <f t="shared" si="25"/>
        <v>-18.712500000000006</v>
      </c>
      <c r="S92" s="35">
        <f t="shared" si="26"/>
        <v>0</v>
      </c>
      <c r="T92" s="36">
        <f t="shared" si="27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2"/>
        <v>0</v>
      </c>
      <c r="M93" s="16">
        <f t="shared" si="21"/>
        <v>0</v>
      </c>
      <c r="N93" s="16">
        <f t="shared" si="23"/>
        <v>0</v>
      </c>
      <c r="O93" s="16">
        <v>0</v>
      </c>
      <c r="P93" s="16">
        <f t="shared" si="24"/>
        <v>0</v>
      </c>
      <c r="Q93" s="33">
        <v>0</v>
      </c>
      <c r="R93" s="34">
        <f t="shared" si="25"/>
        <v>0</v>
      </c>
      <c r="S93" s="35">
        <f t="shared" si="26"/>
        <v>0</v>
      </c>
      <c r="T93" s="36">
        <f t="shared" si="27"/>
        <v>0</v>
      </c>
    </row>
    <row r="94" spans="1:23" ht="18.75">
      <c r="A94" s="14">
        <v>1</v>
      </c>
      <c r="B94" s="13">
        <v>207</v>
      </c>
      <c r="C94" s="13">
        <v>721273803</v>
      </c>
      <c r="D94" s="226" t="s">
        <v>399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22"/>
        <v>0</v>
      </c>
      <c r="M94" s="16">
        <f t="shared" si="21"/>
        <v>0</v>
      </c>
      <c r="N94" s="16">
        <f t="shared" si="23"/>
        <v>0</v>
      </c>
      <c r="O94" s="16">
        <v>0</v>
      </c>
      <c r="P94" s="16">
        <f t="shared" si="24"/>
        <v>0</v>
      </c>
      <c r="Q94" s="33">
        <v>1.425</v>
      </c>
      <c r="R94" s="34">
        <f t="shared" si="25"/>
        <v>1.425</v>
      </c>
      <c r="S94" s="35">
        <f t="shared" si="26"/>
        <v>0</v>
      </c>
      <c r="T94" s="36">
        <f t="shared" si="27"/>
        <v>1.425</v>
      </c>
    </row>
    <row r="95" spans="1:23" ht="20.25">
      <c r="A95" s="14">
        <v>1</v>
      </c>
      <c r="B95" s="13">
        <v>213</v>
      </c>
      <c r="C95" s="13">
        <v>311361673</v>
      </c>
      <c r="D95" s="222" t="s">
        <v>349</v>
      </c>
      <c r="E95" s="2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2"/>
        <v>0</v>
      </c>
      <c r="M95" s="16">
        <f t="shared" si="21"/>
        <v>0</v>
      </c>
      <c r="N95" s="16">
        <f t="shared" si="23"/>
        <v>0</v>
      </c>
      <c r="O95" s="16">
        <v>0</v>
      </c>
      <c r="P95" s="16">
        <f t="shared" si="24"/>
        <v>0</v>
      </c>
      <c r="Q95" s="33">
        <v>1.2687499999999945</v>
      </c>
      <c r="R95" s="34">
        <f t="shared" si="25"/>
        <v>1.2687499999999945</v>
      </c>
      <c r="S95" s="35">
        <f t="shared" si="26"/>
        <v>0</v>
      </c>
      <c r="T95" s="36">
        <f t="shared" si="27"/>
        <v>1.2687499999999945</v>
      </c>
    </row>
    <row r="96" spans="1:23" ht="18.75">
      <c r="A96" s="14">
        <v>1</v>
      </c>
      <c r="B96" s="13">
        <v>242</v>
      </c>
      <c r="C96" s="13">
        <v>1769984287</v>
      </c>
      <c r="D96" s="13" t="s">
        <v>476</v>
      </c>
      <c r="F96" s="16">
        <v>1</v>
      </c>
      <c r="G96" s="16">
        <v>0</v>
      </c>
      <c r="H96" s="374">
        <v>0</v>
      </c>
      <c r="I96" s="374">
        <v>0</v>
      </c>
      <c r="J96" s="374">
        <v>0</v>
      </c>
      <c r="K96" s="23" t="s">
        <v>175</v>
      </c>
      <c r="L96" s="18">
        <f t="shared" si="22"/>
        <v>1</v>
      </c>
      <c r="M96" s="16">
        <f t="shared" si="21"/>
        <v>0</v>
      </c>
      <c r="N96" s="16">
        <f t="shared" si="23"/>
        <v>0</v>
      </c>
      <c r="O96" s="16">
        <v>0</v>
      </c>
      <c r="P96" s="16">
        <f t="shared" si="24"/>
        <v>1</v>
      </c>
      <c r="Q96" s="33">
        <v>0</v>
      </c>
      <c r="R96" s="34">
        <f t="shared" si="25"/>
        <v>1</v>
      </c>
      <c r="S96" s="35">
        <f t="shared" si="26"/>
        <v>1.875</v>
      </c>
      <c r="T96" s="36">
        <f t="shared" si="27"/>
        <v>-0.875</v>
      </c>
    </row>
    <row r="97" spans="1:23" ht="18.75">
      <c r="A97" s="14">
        <v>1</v>
      </c>
      <c r="B97" s="13">
        <v>242</v>
      </c>
      <c r="C97" s="13">
        <v>250098915</v>
      </c>
      <c r="D97" s="222" t="s">
        <v>475</v>
      </c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2"/>
        <v>0</v>
      </c>
      <c r="M97" s="16">
        <f t="shared" si="21"/>
        <v>0</v>
      </c>
      <c r="N97" s="16">
        <f t="shared" si="23"/>
        <v>0</v>
      </c>
      <c r="O97" s="16">
        <v>0</v>
      </c>
      <c r="P97" s="16">
        <f t="shared" si="24"/>
        <v>0</v>
      </c>
      <c r="Q97" s="33">
        <v>0.90625</v>
      </c>
      <c r="R97" s="34">
        <f t="shared" si="25"/>
        <v>0.90625</v>
      </c>
      <c r="S97" s="35">
        <f t="shared" si="26"/>
        <v>0</v>
      </c>
      <c r="T97" s="36">
        <f t="shared" si="27"/>
        <v>0.90625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2"/>
        <v>0</v>
      </c>
      <c r="M98" s="16">
        <f t="shared" ref="M98:M110" si="28">G98*$Y$14</f>
        <v>0</v>
      </c>
      <c r="N98" s="16">
        <f t="shared" si="23"/>
        <v>0</v>
      </c>
      <c r="O98" s="16">
        <v>0</v>
      </c>
      <c r="P98" s="16">
        <f t="shared" si="24"/>
        <v>0</v>
      </c>
      <c r="Q98" s="33">
        <v>0</v>
      </c>
      <c r="R98" s="34">
        <f t="shared" si="25"/>
        <v>0</v>
      </c>
      <c r="S98" s="35">
        <f t="shared" si="26"/>
        <v>0</v>
      </c>
      <c r="T98" s="36">
        <f t="shared" si="27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2"/>
        <v>0</v>
      </c>
      <c r="M99" s="16">
        <f t="shared" si="28"/>
        <v>0</v>
      </c>
      <c r="N99" s="16">
        <f t="shared" si="23"/>
        <v>0</v>
      </c>
      <c r="O99" s="16">
        <v>0</v>
      </c>
      <c r="P99" s="16">
        <f t="shared" si="24"/>
        <v>0</v>
      </c>
      <c r="Q99" s="33">
        <v>5.6846874999999955</v>
      </c>
      <c r="R99" s="34">
        <f t="shared" si="25"/>
        <v>5.6846874999999955</v>
      </c>
      <c r="S99" s="35">
        <f t="shared" si="26"/>
        <v>0</v>
      </c>
      <c r="T99" s="36">
        <f t="shared" si="27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2"/>
        <v>0</v>
      </c>
      <c r="M100" s="16">
        <f t="shared" si="28"/>
        <v>0</v>
      </c>
      <c r="N100" s="16">
        <f t="shared" si="23"/>
        <v>0</v>
      </c>
      <c r="O100" s="16">
        <v>0</v>
      </c>
      <c r="P100" s="16">
        <f t="shared" si="24"/>
        <v>0</v>
      </c>
      <c r="Q100" s="33">
        <v>-3.125</v>
      </c>
      <c r="R100" s="34">
        <f t="shared" si="25"/>
        <v>-3.125</v>
      </c>
      <c r="S100" s="35">
        <f t="shared" si="26"/>
        <v>0</v>
      </c>
      <c r="T100" s="36">
        <f t="shared" si="27"/>
        <v>-3.125</v>
      </c>
    </row>
    <row r="101" spans="1:23" ht="18.75">
      <c r="A101" s="14">
        <v>1</v>
      </c>
      <c r="B101" s="13">
        <v>218</v>
      </c>
      <c r="C101" s="13">
        <v>1804880865</v>
      </c>
      <c r="D101" s="222" t="s">
        <v>425</v>
      </c>
      <c r="E101" s="334"/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2"/>
        <v>0</v>
      </c>
      <c r="M101" s="16">
        <f t="shared" si="28"/>
        <v>0</v>
      </c>
      <c r="N101" s="16">
        <f t="shared" si="23"/>
        <v>0</v>
      </c>
      <c r="O101" s="16">
        <v>0</v>
      </c>
      <c r="P101" s="16">
        <f t="shared" si="24"/>
        <v>0</v>
      </c>
      <c r="Q101" s="33">
        <v>0.11749999999999983</v>
      </c>
      <c r="R101" s="34">
        <f t="shared" si="25"/>
        <v>0.11749999999999983</v>
      </c>
      <c r="S101" s="35">
        <f t="shared" si="26"/>
        <v>0</v>
      </c>
      <c r="T101" s="36">
        <f t="shared" si="27"/>
        <v>0.11749999999999983</v>
      </c>
    </row>
    <row r="102" spans="1:23" ht="18.75">
      <c r="A102" s="14">
        <v>1</v>
      </c>
      <c r="B102" s="13">
        <v>235</v>
      </c>
      <c r="C102" s="13">
        <v>988684940</v>
      </c>
      <c r="D102" s="222" t="s">
        <v>456</v>
      </c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2"/>
        <v>0</v>
      </c>
      <c r="M102" s="16">
        <f t="shared" si="28"/>
        <v>0</v>
      </c>
      <c r="N102" s="16">
        <f t="shared" si="23"/>
        <v>0</v>
      </c>
      <c r="O102" s="16">
        <v>0</v>
      </c>
      <c r="P102" s="16">
        <f t="shared" si="24"/>
        <v>0</v>
      </c>
      <c r="Q102" s="33">
        <v>-1</v>
      </c>
      <c r="R102" s="34">
        <f t="shared" si="25"/>
        <v>-1</v>
      </c>
      <c r="S102" s="35">
        <f t="shared" si="26"/>
        <v>0</v>
      </c>
      <c r="T102" s="36">
        <f t="shared" si="27"/>
        <v>-1</v>
      </c>
    </row>
    <row r="103" spans="1:23" ht="18.75">
      <c r="A103" s="14">
        <v>1</v>
      </c>
      <c r="B103" s="13">
        <v>217</v>
      </c>
      <c r="C103" s="13">
        <v>331155825</v>
      </c>
      <c r="D103" s="295" t="s">
        <v>420</v>
      </c>
      <c r="E103" s="2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2"/>
        <v>0</v>
      </c>
      <c r="M103" s="16">
        <f t="shared" si="28"/>
        <v>0</v>
      </c>
      <c r="N103" s="16">
        <f t="shared" si="23"/>
        <v>0</v>
      </c>
      <c r="O103" s="16">
        <v>0</v>
      </c>
      <c r="P103" s="16">
        <f t="shared" si="24"/>
        <v>0</v>
      </c>
      <c r="Q103" s="33">
        <v>-1.3124999999999984</v>
      </c>
      <c r="R103" s="34">
        <f t="shared" si="25"/>
        <v>-1.3124999999999984</v>
      </c>
      <c r="S103" s="35">
        <f t="shared" si="26"/>
        <v>0</v>
      </c>
      <c r="T103" s="36">
        <f t="shared" si="27"/>
        <v>-1.3124999999999984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2"/>
        <v>0</v>
      </c>
      <c r="M104" s="16">
        <f t="shared" si="28"/>
        <v>0</v>
      </c>
      <c r="N104" s="16">
        <f t="shared" si="23"/>
        <v>0</v>
      </c>
      <c r="O104" s="16">
        <v>0</v>
      </c>
      <c r="P104" s="16">
        <f t="shared" si="24"/>
        <v>0</v>
      </c>
      <c r="Q104" s="33">
        <v>5.7335820895522351</v>
      </c>
      <c r="R104" s="34">
        <f t="shared" si="25"/>
        <v>5.7335820895522351</v>
      </c>
      <c r="S104" s="35">
        <f t="shared" si="26"/>
        <v>0</v>
      </c>
      <c r="T104" s="36">
        <f t="shared" si="27"/>
        <v>5.7335820895522351</v>
      </c>
    </row>
    <row r="105" spans="1:23" ht="20.25">
      <c r="A105" s="14"/>
      <c r="B105" s="13">
        <v>186</v>
      </c>
      <c r="C105" s="13">
        <v>595953188</v>
      </c>
      <c r="D105" s="222" t="s">
        <v>462</v>
      </c>
      <c r="E105" s="222" t="s">
        <v>461</v>
      </c>
      <c r="F105" s="16">
        <v>0</v>
      </c>
      <c r="G105" s="16">
        <v>0</v>
      </c>
      <c r="H105" s="374">
        <v>0</v>
      </c>
      <c r="I105" s="374">
        <v>0</v>
      </c>
      <c r="J105" s="374">
        <v>0</v>
      </c>
      <c r="K105" s="57" t="s">
        <v>187</v>
      </c>
      <c r="L105" s="18">
        <f t="shared" si="22"/>
        <v>0</v>
      </c>
      <c r="M105" s="16">
        <f t="shared" si="28"/>
        <v>0</v>
      </c>
      <c r="N105" s="16">
        <f t="shared" si="23"/>
        <v>0</v>
      </c>
      <c r="O105" s="16">
        <v>0</v>
      </c>
      <c r="P105" s="16">
        <f t="shared" si="24"/>
        <v>0</v>
      </c>
      <c r="Q105" s="33">
        <v>-6.5624999999999991</v>
      </c>
      <c r="R105" s="34">
        <f t="shared" si="25"/>
        <v>-6.5624999999999991</v>
      </c>
      <c r="S105" s="35">
        <f t="shared" si="26"/>
        <v>0</v>
      </c>
      <c r="T105" s="36">
        <f t="shared" si="27"/>
        <v>-6.5624999999999991</v>
      </c>
    </row>
    <row r="106" spans="1:23" ht="18.75">
      <c r="A106" s="14">
        <v>1</v>
      </c>
      <c r="B106" s="13">
        <v>237</v>
      </c>
      <c r="C106" s="13">
        <v>1331532576</v>
      </c>
      <c r="D106" s="222" t="s">
        <v>459</v>
      </c>
      <c r="F106" s="16">
        <v>0</v>
      </c>
      <c r="G106" s="16">
        <v>0</v>
      </c>
      <c r="H106" s="374">
        <v>0</v>
      </c>
      <c r="I106" s="374">
        <v>0</v>
      </c>
      <c r="J106" s="374">
        <v>0</v>
      </c>
      <c r="K106" s="57" t="s">
        <v>187</v>
      </c>
      <c r="L106" s="18">
        <f t="shared" si="22"/>
        <v>0</v>
      </c>
      <c r="M106" s="16">
        <f t="shared" si="28"/>
        <v>0</v>
      </c>
      <c r="N106" s="16">
        <f t="shared" si="23"/>
        <v>0</v>
      </c>
      <c r="O106" s="16">
        <v>0</v>
      </c>
      <c r="P106" s="16">
        <f t="shared" ref="P106:P110" si="29">SUM(M106+L106+O106+N106)</f>
        <v>0</v>
      </c>
      <c r="Q106" s="33">
        <v>-2.5499999999999998</v>
      </c>
      <c r="R106" s="34">
        <f t="shared" ref="R106:R110" si="30">P106+Q106</f>
        <v>-2.5499999999999998</v>
      </c>
      <c r="S106" s="35">
        <f t="shared" si="26"/>
        <v>0</v>
      </c>
      <c r="T106" s="36">
        <f t="shared" ref="T106:T110" si="31">R106-S106</f>
        <v>-2.5499999999999998</v>
      </c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2"/>
        <v>0</v>
      </c>
      <c r="M107" s="16">
        <f t="shared" si="28"/>
        <v>0</v>
      </c>
      <c r="N107" s="16">
        <f t="shared" si="23"/>
        <v>0</v>
      </c>
      <c r="O107" s="16">
        <v>0</v>
      </c>
      <c r="P107" s="16">
        <f t="shared" si="29"/>
        <v>0</v>
      </c>
      <c r="Q107" s="33">
        <v>0</v>
      </c>
      <c r="R107" s="34">
        <f t="shared" si="30"/>
        <v>0</v>
      </c>
      <c r="S107" s="35">
        <f t="shared" si="26"/>
        <v>0</v>
      </c>
      <c r="T107" s="36">
        <f t="shared" si="31"/>
        <v>0</v>
      </c>
    </row>
    <row r="108" spans="1:23" ht="18.75">
      <c r="A108" s="14">
        <v>1</v>
      </c>
      <c r="B108" s="13">
        <v>228</v>
      </c>
      <c r="C108" s="13">
        <v>1287481910</v>
      </c>
      <c r="D108" s="222" t="s">
        <v>447</v>
      </c>
      <c r="E108" s="222"/>
      <c r="F108" s="16">
        <v>0</v>
      </c>
      <c r="G108" s="16">
        <v>0</v>
      </c>
      <c r="H108" s="374">
        <v>0</v>
      </c>
      <c r="I108" s="374">
        <v>0</v>
      </c>
      <c r="J108" s="374">
        <v>0</v>
      </c>
      <c r="K108" s="57" t="s">
        <v>187</v>
      </c>
      <c r="L108" s="18">
        <f t="shared" si="22"/>
        <v>0</v>
      </c>
      <c r="M108" s="16">
        <f t="shared" si="28"/>
        <v>0</v>
      </c>
      <c r="N108" s="16">
        <f t="shared" si="23"/>
        <v>0</v>
      </c>
      <c r="O108" s="16">
        <v>0</v>
      </c>
      <c r="P108" s="16">
        <f t="shared" si="29"/>
        <v>0</v>
      </c>
      <c r="Q108" s="33">
        <v>-4.1499999999999995</v>
      </c>
      <c r="R108" s="34">
        <f t="shared" si="30"/>
        <v>-4.1499999999999995</v>
      </c>
      <c r="S108" s="35">
        <f t="shared" si="26"/>
        <v>0</v>
      </c>
      <c r="T108" s="36">
        <f t="shared" si="31"/>
        <v>-4.1499999999999995</v>
      </c>
    </row>
    <row r="109" spans="1:23" ht="18.75">
      <c r="A109" s="530">
        <v>1</v>
      </c>
      <c r="B109" s="13">
        <v>141</v>
      </c>
      <c r="C109" s="13">
        <v>1190305158</v>
      </c>
      <c r="D109" s="222" t="s">
        <v>261</v>
      </c>
      <c r="E109" s="224"/>
      <c r="F109" s="16">
        <v>0</v>
      </c>
      <c r="G109" s="16">
        <v>0</v>
      </c>
      <c r="H109" s="374">
        <v>0</v>
      </c>
      <c r="I109" s="374">
        <v>0</v>
      </c>
      <c r="J109" s="374">
        <v>0</v>
      </c>
      <c r="K109" s="57" t="s">
        <v>187</v>
      </c>
      <c r="L109" s="18">
        <f t="shared" si="22"/>
        <v>0</v>
      </c>
      <c r="M109" s="16">
        <f t="shared" si="28"/>
        <v>0</v>
      </c>
      <c r="N109" s="16">
        <f t="shared" si="23"/>
        <v>0</v>
      </c>
      <c r="O109" s="16">
        <v>0</v>
      </c>
      <c r="P109" s="16">
        <f t="shared" si="29"/>
        <v>0</v>
      </c>
      <c r="Q109" s="33">
        <v>-7.8937500000000043</v>
      </c>
      <c r="R109" s="34">
        <f t="shared" si="30"/>
        <v>-7.8937500000000043</v>
      </c>
      <c r="S109" s="35">
        <f t="shared" si="26"/>
        <v>0</v>
      </c>
      <c r="T109" s="36">
        <f t="shared" si="31"/>
        <v>-7.8937500000000043</v>
      </c>
      <c r="U109" s="64"/>
      <c r="V109" s="64"/>
      <c r="W109" s="67"/>
    </row>
    <row r="110" spans="1:23" ht="18.75">
      <c r="A110" s="530">
        <v>1</v>
      </c>
      <c r="B110" s="13">
        <v>203</v>
      </c>
      <c r="C110" s="13">
        <v>382695365</v>
      </c>
      <c r="D110" s="222" t="s">
        <v>393</v>
      </c>
      <c r="E110" s="334"/>
      <c r="F110" s="16">
        <v>2</v>
      </c>
      <c r="G110" s="16">
        <v>0</v>
      </c>
      <c r="H110" s="374">
        <v>0</v>
      </c>
      <c r="I110" s="374">
        <v>0</v>
      </c>
      <c r="J110" s="374">
        <v>0</v>
      </c>
      <c r="K110" s="23" t="s">
        <v>175</v>
      </c>
      <c r="L110" s="18">
        <f t="shared" si="22"/>
        <v>2</v>
      </c>
      <c r="M110" s="16">
        <f t="shared" si="28"/>
        <v>0</v>
      </c>
      <c r="N110" s="16">
        <f t="shared" si="23"/>
        <v>0</v>
      </c>
      <c r="O110" s="16">
        <v>0</v>
      </c>
      <c r="P110" s="16">
        <f t="shared" si="29"/>
        <v>2</v>
      </c>
      <c r="Q110" s="33">
        <v>-17.03125</v>
      </c>
      <c r="R110" s="34">
        <f t="shared" si="30"/>
        <v>-15.03125</v>
      </c>
      <c r="S110" s="35">
        <f t="shared" si="26"/>
        <v>1.875</v>
      </c>
      <c r="T110" s="36">
        <f t="shared" si="31"/>
        <v>-16.90625</v>
      </c>
    </row>
  </sheetData>
  <autoFilter ref="A4:W110" xr:uid="{28593B8F-03E7-4BE1-B554-FC0AADC431B2}">
    <sortState xmlns:xlrd2="http://schemas.microsoft.com/office/spreadsheetml/2017/richdata2" ref="A10:W110">
      <sortCondition descending="1" ref="R4:R109"/>
    </sortState>
  </autoFilter>
  <mergeCells count="5">
    <mergeCell ref="B1:T1"/>
    <mergeCell ref="B2:T2"/>
    <mergeCell ref="B3:E3"/>
    <mergeCell ref="H3:J3"/>
    <mergeCell ref="K3:T3"/>
  </mergeCells>
  <conditionalFormatting sqref="O5:O79 F5:J109 G110:J110">
    <cfRule type="cellIs" dxfId="12" priority="4" operator="lessThan">
      <formula>1</formula>
    </cfRule>
  </conditionalFormatting>
  <conditionalFormatting sqref="O80:O110">
    <cfRule type="cellIs" dxfId="11" priority="3" operator="lessThan">
      <formula>1</formula>
    </cfRule>
  </conditionalFormatting>
  <conditionalFormatting sqref="F110">
    <cfRule type="cellIs" dxfId="1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34C2-1F40-4695-8870-9C17755D8321}">
  <dimension ref="A1:AC110"/>
  <sheetViews>
    <sheetView topLeftCell="A3" zoomScale="85" zoomScaleNormal="85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活动中心2021年6月19日分包贡献明细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34"/>
      <c r="V1" s="534"/>
      <c r="W1" s="534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35"/>
      <c r="V2" s="535"/>
      <c r="W2" s="535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36" t="s">
        <v>114</v>
      </c>
      <c r="G3" s="537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33"/>
      <c r="V3" s="533"/>
      <c r="W3" s="533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31" t="s">
        <v>457</v>
      </c>
      <c r="B4" s="531" t="s">
        <v>11</v>
      </c>
      <c r="C4" s="532" t="s">
        <v>167</v>
      </c>
      <c r="D4" s="531" t="s">
        <v>12</v>
      </c>
      <c r="E4" s="531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32" t="s">
        <v>171</v>
      </c>
      <c r="R4" s="32" t="s">
        <v>23</v>
      </c>
      <c r="S4" s="532" t="s">
        <v>22</v>
      </c>
      <c r="T4" s="532" t="s">
        <v>172</v>
      </c>
      <c r="U4" s="532" t="s">
        <v>115</v>
      </c>
      <c r="V4" s="532" t="s">
        <v>116</v>
      </c>
      <c r="W4" s="532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167</v>
      </c>
      <c r="C10" s="13">
        <v>1173807161</v>
      </c>
      <c r="D10" s="222" t="s">
        <v>324</v>
      </c>
      <c r="E10" s="335"/>
      <c r="F10" s="16">
        <v>0</v>
      </c>
      <c r="G10" s="16">
        <v>1</v>
      </c>
      <c r="H10" s="374">
        <v>0</v>
      </c>
      <c r="I10" s="374">
        <v>0</v>
      </c>
      <c r="J10" s="374">
        <v>0</v>
      </c>
      <c r="K10" s="57" t="s">
        <v>187</v>
      </c>
      <c r="L10" s="18">
        <f t="shared" ref="L10:L41" si="7">F10+IF(F10&gt;2,(F10-2)*1,0)</f>
        <v>0</v>
      </c>
      <c r="M10" s="16">
        <f t="shared" ref="M10:M53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1.2</v>
      </c>
      <c r="Q10" s="33">
        <v>22.22499999999998</v>
      </c>
      <c r="R10" s="34">
        <f t="shared" ref="R10:R41" si="11">P10+Q10</f>
        <v>23.424999999999979</v>
      </c>
      <c r="S10" s="35">
        <f t="shared" ref="S10:S41" si="12">VLOOKUP(K10,$X$3:$Y$10,2,FALSE)</f>
        <v>0</v>
      </c>
      <c r="T10" s="36">
        <f t="shared" ref="T10:T41" si="13">R10-S10</f>
        <v>23.424999999999979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4">
        <v>46</v>
      </c>
      <c r="C11" s="13">
        <v>2109182835</v>
      </c>
      <c r="D11" s="222" t="s">
        <v>357</v>
      </c>
      <c r="E11" s="222" t="s">
        <v>92</v>
      </c>
      <c r="F11" s="16">
        <v>4</v>
      </c>
      <c r="G11" s="16">
        <v>1</v>
      </c>
      <c r="H11" s="374">
        <v>0</v>
      </c>
      <c r="I11" s="374">
        <v>1</v>
      </c>
      <c r="J11" s="374">
        <v>0</v>
      </c>
      <c r="K11" s="19" t="s">
        <v>333</v>
      </c>
      <c r="L11" s="18">
        <f t="shared" si="7"/>
        <v>6</v>
      </c>
      <c r="M11" s="16">
        <f t="shared" si="8"/>
        <v>1.2</v>
      </c>
      <c r="N11" s="16">
        <f t="shared" si="9"/>
        <v>0.4</v>
      </c>
      <c r="O11" s="16">
        <v>0</v>
      </c>
      <c r="P11" s="16">
        <f t="shared" si="10"/>
        <v>7.6000000000000005</v>
      </c>
      <c r="Q11" s="33">
        <v>15.598749999999999</v>
      </c>
      <c r="R11" s="34">
        <f t="shared" si="11"/>
        <v>23.19875</v>
      </c>
      <c r="S11" s="35">
        <f t="shared" si="12"/>
        <v>8.125</v>
      </c>
      <c r="T11" s="36">
        <f t="shared" si="13"/>
        <v>15.07375</v>
      </c>
      <c r="U11" s="18"/>
      <c r="V11" s="18"/>
      <c r="W11" s="18"/>
      <c r="X11" s="50"/>
    </row>
    <row r="12" spans="1:29" s="1" customFormat="1" ht="18.75">
      <c r="A12" s="14">
        <v>1</v>
      </c>
      <c r="B12" s="13">
        <v>196</v>
      </c>
      <c r="C12" s="13">
        <v>1065641844</v>
      </c>
      <c r="D12" s="222" t="s">
        <v>387</v>
      </c>
      <c r="E12" s="334"/>
      <c r="F12" s="16">
        <v>3</v>
      </c>
      <c r="G12" s="16">
        <v>1</v>
      </c>
      <c r="H12" s="374">
        <v>0</v>
      </c>
      <c r="I12" s="374">
        <v>0</v>
      </c>
      <c r="J12" s="374">
        <v>0</v>
      </c>
      <c r="K12" s="19" t="s">
        <v>333</v>
      </c>
      <c r="L12" s="18">
        <f t="shared" si="7"/>
        <v>4</v>
      </c>
      <c r="M12" s="16">
        <f t="shared" si="8"/>
        <v>1.2</v>
      </c>
      <c r="N12" s="16">
        <f t="shared" si="9"/>
        <v>0</v>
      </c>
      <c r="O12" s="16">
        <v>0</v>
      </c>
      <c r="P12" s="16">
        <f t="shared" si="10"/>
        <v>5.2</v>
      </c>
      <c r="Q12" s="33">
        <v>17.90625</v>
      </c>
      <c r="R12" s="34">
        <f t="shared" si="11"/>
        <v>23.106249999999999</v>
      </c>
      <c r="S12" s="35">
        <f t="shared" si="12"/>
        <v>8.125</v>
      </c>
      <c r="T12" s="36">
        <f t="shared" si="13"/>
        <v>14.981249999999999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110</v>
      </c>
      <c r="C13" s="13">
        <v>1968703358</v>
      </c>
      <c r="D13" s="222" t="s">
        <v>361</v>
      </c>
      <c r="E13" s="222" t="s">
        <v>239</v>
      </c>
      <c r="F13" s="16">
        <v>4</v>
      </c>
      <c r="G13" s="16">
        <v>1</v>
      </c>
      <c r="H13" s="374">
        <v>0</v>
      </c>
      <c r="I13" s="374">
        <v>0</v>
      </c>
      <c r="J13" s="374">
        <v>1</v>
      </c>
      <c r="K13" s="19" t="s">
        <v>333</v>
      </c>
      <c r="L13" s="18">
        <f t="shared" si="7"/>
        <v>6</v>
      </c>
      <c r="M13" s="16">
        <f t="shared" si="8"/>
        <v>1.2</v>
      </c>
      <c r="N13" s="16">
        <f t="shared" si="9"/>
        <v>0.4</v>
      </c>
      <c r="O13" s="16">
        <v>0</v>
      </c>
      <c r="P13" s="16">
        <f t="shared" si="10"/>
        <v>7.6000000000000005</v>
      </c>
      <c r="Q13" s="33">
        <v>15.412500000000001</v>
      </c>
      <c r="R13" s="34">
        <f t="shared" si="11"/>
        <v>23.012500000000003</v>
      </c>
      <c r="S13" s="35">
        <f t="shared" si="12"/>
        <v>8.125</v>
      </c>
      <c r="T13" s="36">
        <f t="shared" si="13"/>
        <v>14.887500000000003</v>
      </c>
      <c r="U13" s="18"/>
      <c r="V13" s="18"/>
      <c r="W13" s="33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182</v>
      </c>
      <c r="C14" s="13">
        <v>828260319</v>
      </c>
      <c r="D14" s="222" t="s">
        <v>471</v>
      </c>
      <c r="E14" s="222" t="s">
        <v>422</v>
      </c>
      <c r="F14" s="16">
        <v>4</v>
      </c>
      <c r="G14" s="16">
        <v>1</v>
      </c>
      <c r="H14" s="374">
        <v>0</v>
      </c>
      <c r="I14" s="374">
        <v>0</v>
      </c>
      <c r="J14" s="374">
        <v>1</v>
      </c>
      <c r="K14" s="19" t="s">
        <v>333</v>
      </c>
      <c r="L14" s="18">
        <f t="shared" si="7"/>
        <v>6</v>
      </c>
      <c r="M14" s="16">
        <f t="shared" si="8"/>
        <v>1.2</v>
      </c>
      <c r="N14" s="16">
        <f t="shared" si="9"/>
        <v>0.4</v>
      </c>
      <c r="O14" s="16">
        <v>0</v>
      </c>
      <c r="P14" s="16">
        <f t="shared" si="10"/>
        <v>7.6000000000000005</v>
      </c>
      <c r="Q14" s="33">
        <v>15.381750000000007</v>
      </c>
      <c r="R14" s="34">
        <f t="shared" si="11"/>
        <v>22.981750000000009</v>
      </c>
      <c r="S14" s="35">
        <f t="shared" si="12"/>
        <v>8.125</v>
      </c>
      <c r="T14" s="36">
        <f t="shared" si="13"/>
        <v>14.856750000000009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189</v>
      </c>
      <c r="C15" s="13">
        <v>522812489</v>
      </c>
      <c r="D15" s="222" t="s">
        <v>380</v>
      </c>
      <c r="E15" s="334"/>
      <c r="F15" s="16">
        <v>4</v>
      </c>
      <c r="G15" s="16">
        <v>1</v>
      </c>
      <c r="H15" s="374">
        <v>0</v>
      </c>
      <c r="I15" s="374">
        <v>0</v>
      </c>
      <c r="J15" s="374">
        <v>0</v>
      </c>
      <c r="K15" s="19" t="s">
        <v>333</v>
      </c>
      <c r="L15" s="18">
        <f t="shared" si="7"/>
        <v>6</v>
      </c>
      <c r="M15" s="16">
        <f t="shared" si="8"/>
        <v>1.2</v>
      </c>
      <c r="N15" s="16">
        <f t="shared" si="9"/>
        <v>0</v>
      </c>
      <c r="O15" s="16">
        <v>0</v>
      </c>
      <c r="P15" s="16">
        <f t="shared" si="10"/>
        <v>7.2</v>
      </c>
      <c r="Q15" s="33">
        <v>15.743750000000006</v>
      </c>
      <c r="R15" s="34">
        <f t="shared" si="11"/>
        <v>22.943750000000005</v>
      </c>
      <c r="S15" s="35">
        <f t="shared" si="12"/>
        <v>8.125</v>
      </c>
      <c r="T15" s="36">
        <f t="shared" si="13"/>
        <v>14.818750000000005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20.25">
      <c r="A16" s="14">
        <v>1</v>
      </c>
      <c r="B16" s="13">
        <v>221</v>
      </c>
      <c r="C16" s="13">
        <v>790956883</v>
      </c>
      <c r="D16" s="222" t="s">
        <v>431</v>
      </c>
      <c r="E16" s="222" t="s">
        <v>428</v>
      </c>
      <c r="F16" s="16">
        <v>4</v>
      </c>
      <c r="G16" s="16">
        <v>1</v>
      </c>
      <c r="H16" s="374">
        <v>0</v>
      </c>
      <c r="I16" s="374">
        <v>0</v>
      </c>
      <c r="J16" s="374">
        <v>0</v>
      </c>
      <c r="K16" s="19" t="s">
        <v>333</v>
      </c>
      <c r="L16" s="18">
        <f t="shared" si="7"/>
        <v>6</v>
      </c>
      <c r="M16" s="16">
        <f t="shared" si="8"/>
        <v>1.2</v>
      </c>
      <c r="N16" s="16">
        <f t="shared" si="9"/>
        <v>0</v>
      </c>
      <c r="O16" s="16">
        <v>0</v>
      </c>
      <c r="P16" s="16">
        <f t="shared" si="10"/>
        <v>7.2</v>
      </c>
      <c r="Q16" s="33">
        <v>15.518750000000001</v>
      </c>
      <c r="R16" s="34">
        <f t="shared" si="11"/>
        <v>22.71875</v>
      </c>
      <c r="S16" s="35">
        <f t="shared" si="12"/>
        <v>8.125</v>
      </c>
      <c r="T16" s="36">
        <f t="shared" si="13"/>
        <v>14.59375</v>
      </c>
      <c r="U16" s="4"/>
      <c r="V16" s="4"/>
      <c r="W16" s="4"/>
      <c r="X16" s="1" t="s">
        <v>213</v>
      </c>
      <c r="Y16" s="53">
        <v>6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225</v>
      </c>
      <c r="C17" s="13">
        <v>1963965829</v>
      </c>
      <c r="D17" s="222" t="s">
        <v>444</v>
      </c>
      <c r="E17" s="222"/>
      <c r="F17" s="16">
        <v>4</v>
      </c>
      <c r="G17" s="16">
        <v>1</v>
      </c>
      <c r="H17" s="374">
        <v>0</v>
      </c>
      <c r="I17" s="374">
        <v>0</v>
      </c>
      <c r="J17" s="374">
        <v>0</v>
      </c>
      <c r="K17" s="22" t="s">
        <v>334</v>
      </c>
      <c r="L17" s="18">
        <f t="shared" si="7"/>
        <v>6</v>
      </c>
      <c r="M17" s="16">
        <f t="shared" si="8"/>
        <v>1.2</v>
      </c>
      <c r="N17" s="16">
        <f t="shared" si="9"/>
        <v>0</v>
      </c>
      <c r="O17" s="16">
        <v>0</v>
      </c>
      <c r="P17" s="16">
        <f t="shared" si="10"/>
        <v>7.2</v>
      </c>
      <c r="Q17" s="33">
        <v>15.473236940298502</v>
      </c>
      <c r="R17" s="34">
        <f t="shared" si="11"/>
        <v>22.673236940298501</v>
      </c>
      <c r="S17" s="35">
        <f t="shared" si="12"/>
        <v>6.25</v>
      </c>
      <c r="T17" s="36">
        <f t="shared" si="13"/>
        <v>16.423236940298501</v>
      </c>
      <c r="U17" s="4"/>
      <c r="V17" s="4"/>
      <c r="W17" s="4"/>
      <c r="X17" s="1" t="s">
        <v>214</v>
      </c>
      <c r="Y17" s="53">
        <v>19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242</v>
      </c>
      <c r="C18" s="13">
        <v>1381736232</v>
      </c>
      <c r="D18" s="222" t="s">
        <v>468</v>
      </c>
      <c r="E18" s="4"/>
      <c r="F18" s="16">
        <v>4</v>
      </c>
      <c r="G18" s="16">
        <v>1</v>
      </c>
      <c r="H18" s="374">
        <v>0</v>
      </c>
      <c r="I18" s="374">
        <v>0</v>
      </c>
      <c r="J18" s="374">
        <v>0</v>
      </c>
      <c r="K18" s="22" t="s">
        <v>334</v>
      </c>
      <c r="L18" s="18">
        <f t="shared" si="7"/>
        <v>6</v>
      </c>
      <c r="M18" s="16">
        <f t="shared" si="8"/>
        <v>1.2</v>
      </c>
      <c r="N18" s="16">
        <f t="shared" si="9"/>
        <v>0</v>
      </c>
      <c r="O18" s="16">
        <v>0</v>
      </c>
      <c r="P18" s="16">
        <f t="shared" si="10"/>
        <v>7.2</v>
      </c>
      <c r="Q18" s="33">
        <v>15.318749999999998</v>
      </c>
      <c r="R18" s="34">
        <f t="shared" si="11"/>
        <v>22.518749999999997</v>
      </c>
      <c r="S18" s="35">
        <f t="shared" si="12"/>
        <v>6.25</v>
      </c>
      <c r="T18" s="36">
        <f t="shared" si="13"/>
        <v>16.268749999999997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178</v>
      </c>
      <c r="C20" s="13">
        <v>1059185275</v>
      </c>
      <c r="D20" s="222" t="s">
        <v>372</v>
      </c>
      <c r="E20" s="334"/>
      <c r="F20" s="16">
        <v>4</v>
      </c>
      <c r="G20" s="16">
        <v>1</v>
      </c>
      <c r="H20" s="374">
        <v>0</v>
      </c>
      <c r="I20" s="374">
        <v>1</v>
      </c>
      <c r="J20" s="374">
        <v>1</v>
      </c>
      <c r="K20" s="22" t="s">
        <v>334</v>
      </c>
      <c r="L20" s="18">
        <f t="shared" si="7"/>
        <v>6</v>
      </c>
      <c r="M20" s="16">
        <f t="shared" si="8"/>
        <v>1.2</v>
      </c>
      <c r="N20" s="16">
        <f t="shared" si="9"/>
        <v>0.8</v>
      </c>
      <c r="O20" s="16">
        <v>0</v>
      </c>
      <c r="P20" s="16">
        <f t="shared" si="10"/>
        <v>8</v>
      </c>
      <c r="Q20" s="33">
        <v>14.481249999999996</v>
      </c>
      <c r="R20" s="34">
        <f t="shared" si="11"/>
        <v>22.481249999999996</v>
      </c>
      <c r="S20" s="35">
        <f t="shared" si="12"/>
        <v>6.25</v>
      </c>
      <c r="T20" s="36">
        <f t="shared" si="13"/>
        <v>16.231249999999996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224</v>
      </c>
      <c r="C22" s="13">
        <v>862562360</v>
      </c>
      <c r="D22" s="222" t="s">
        <v>473</v>
      </c>
      <c r="E22" s="222" t="s">
        <v>443</v>
      </c>
      <c r="F22" s="16">
        <v>4</v>
      </c>
      <c r="G22" s="16">
        <v>1</v>
      </c>
      <c r="H22" s="374">
        <v>0</v>
      </c>
      <c r="I22" s="374">
        <v>0</v>
      </c>
      <c r="J22" s="374">
        <v>0</v>
      </c>
      <c r="K22" s="22" t="s">
        <v>334</v>
      </c>
      <c r="L22" s="18">
        <f t="shared" si="7"/>
        <v>6</v>
      </c>
      <c r="M22" s="16">
        <f t="shared" si="8"/>
        <v>1.2</v>
      </c>
      <c r="N22" s="16">
        <f t="shared" si="9"/>
        <v>0</v>
      </c>
      <c r="O22" s="16">
        <v>0</v>
      </c>
      <c r="P22" s="16">
        <f t="shared" si="10"/>
        <v>7.2</v>
      </c>
      <c r="Q22" s="33">
        <v>15.066604477611943</v>
      </c>
      <c r="R22" s="34">
        <f t="shared" si="11"/>
        <v>22.266604477611942</v>
      </c>
      <c r="S22" s="35">
        <f t="shared" si="12"/>
        <v>6.25</v>
      </c>
      <c r="T22" s="36">
        <f t="shared" si="13"/>
        <v>16.016604477611942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3">
        <v>208</v>
      </c>
      <c r="C28" s="13">
        <v>92129464</v>
      </c>
      <c r="D28" s="222" t="s">
        <v>401</v>
      </c>
      <c r="E28" s="334"/>
      <c r="F28" s="16">
        <v>4</v>
      </c>
      <c r="G28" s="16">
        <v>1</v>
      </c>
      <c r="H28" s="374">
        <v>0</v>
      </c>
      <c r="I28" s="374">
        <v>0</v>
      </c>
      <c r="J28" s="374">
        <v>0</v>
      </c>
      <c r="K28" s="22" t="s">
        <v>334</v>
      </c>
      <c r="L28" s="18">
        <f t="shared" si="7"/>
        <v>6</v>
      </c>
      <c r="M28" s="16">
        <f t="shared" si="8"/>
        <v>1.2</v>
      </c>
      <c r="N28" s="16">
        <f t="shared" si="9"/>
        <v>0</v>
      </c>
      <c r="O28" s="16">
        <v>0</v>
      </c>
      <c r="P28" s="16">
        <f t="shared" si="10"/>
        <v>7.2</v>
      </c>
      <c r="Q28" s="33">
        <v>15.03125</v>
      </c>
      <c r="R28" s="34">
        <f t="shared" si="11"/>
        <v>22.231249999999999</v>
      </c>
      <c r="S28" s="35">
        <f t="shared" si="12"/>
        <v>6.25</v>
      </c>
      <c r="T28" s="36">
        <f t="shared" si="13"/>
        <v>15.981249999999999</v>
      </c>
      <c r="U28" s="4"/>
      <c r="V28" s="4"/>
      <c r="W28" s="4"/>
    </row>
    <row r="29" spans="1:29" s="2" customFormat="1" ht="18.75">
      <c r="A29" s="14">
        <v>1</v>
      </c>
      <c r="B29" s="13">
        <v>118</v>
      </c>
      <c r="C29" s="13">
        <v>2018112397</v>
      </c>
      <c r="D29" s="222" t="s">
        <v>342</v>
      </c>
      <c r="E29" s="222" t="s">
        <v>290</v>
      </c>
      <c r="F29" s="16">
        <v>4</v>
      </c>
      <c r="G29" s="16">
        <v>1</v>
      </c>
      <c r="H29" s="374">
        <v>0</v>
      </c>
      <c r="I29" s="374">
        <v>0</v>
      </c>
      <c r="J29" s="374">
        <v>0</v>
      </c>
      <c r="K29" s="22" t="s">
        <v>334</v>
      </c>
      <c r="L29" s="18">
        <f t="shared" si="7"/>
        <v>6</v>
      </c>
      <c r="M29" s="16">
        <f t="shared" si="8"/>
        <v>1.2</v>
      </c>
      <c r="N29" s="16">
        <f t="shared" si="9"/>
        <v>0</v>
      </c>
      <c r="O29" s="16">
        <v>0</v>
      </c>
      <c r="P29" s="16">
        <f t="shared" si="10"/>
        <v>7.2</v>
      </c>
      <c r="Q29" s="33">
        <v>14.906249999999996</v>
      </c>
      <c r="R29" s="34">
        <f t="shared" si="11"/>
        <v>22.106249999999996</v>
      </c>
      <c r="S29" s="35">
        <f t="shared" si="12"/>
        <v>6.25</v>
      </c>
      <c r="T29" s="36">
        <f t="shared" si="13"/>
        <v>15.856249999999996</v>
      </c>
      <c r="U29" s="18"/>
      <c r="V29" s="18"/>
      <c r="W29" s="48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si="8"/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155</v>
      </c>
      <c r="C31" s="13">
        <v>1532576874</v>
      </c>
      <c r="D31" s="222" t="s">
        <v>368</v>
      </c>
      <c r="E31" s="222" t="s">
        <v>283</v>
      </c>
      <c r="F31" s="16">
        <v>4</v>
      </c>
      <c r="G31" s="16">
        <v>1</v>
      </c>
      <c r="H31" s="374">
        <v>0</v>
      </c>
      <c r="I31" s="374">
        <v>0</v>
      </c>
      <c r="J31" s="374">
        <v>0</v>
      </c>
      <c r="K31" s="23" t="s">
        <v>335</v>
      </c>
      <c r="L31" s="18">
        <f t="shared" si="7"/>
        <v>6</v>
      </c>
      <c r="M31" s="16">
        <f t="shared" si="8"/>
        <v>1.2</v>
      </c>
      <c r="N31" s="16">
        <f t="shared" si="9"/>
        <v>0</v>
      </c>
      <c r="O31" s="16">
        <v>0</v>
      </c>
      <c r="P31" s="16">
        <f t="shared" si="10"/>
        <v>7.2</v>
      </c>
      <c r="Q31" s="33">
        <v>14.456250000000001</v>
      </c>
      <c r="R31" s="34">
        <f t="shared" si="11"/>
        <v>21.65625</v>
      </c>
      <c r="S31" s="35">
        <f t="shared" si="12"/>
        <v>1.09375</v>
      </c>
      <c r="T31" s="36">
        <f t="shared" si="13"/>
        <v>20.5625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8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183</v>
      </c>
      <c r="C33" s="13">
        <v>1250030371</v>
      </c>
      <c r="D33" s="222" t="s">
        <v>474</v>
      </c>
      <c r="E33" s="222" t="s">
        <v>464</v>
      </c>
      <c r="F33" s="16">
        <v>4</v>
      </c>
      <c r="G33" s="16">
        <v>1</v>
      </c>
      <c r="H33" s="374">
        <v>0</v>
      </c>
      <c r="I33" s="374">
        <v>0</v>
      </c>
      <c r="J33" s="374">
        <v>0</v>
      </c>
      <c r="K33" s="23" t="s">
        <v>335</v>
      </c>
      <c r="L33" s="18">
        <f t="shared" si="7"/>
        <v>6</v>
      </c>
      <c r="M33" s="16">
        <f t="shared" si="8"/>
        <v>1.2</v>
      </c>
      <c r="N33" s="16">
        <f t="shared" si="9"/>
        <v>0</v>
      </c>
      <c r="O33" s="16">
        <v>0</v>
      </c>
      <c r="P33" s="16">
        <f t="shared" si="10"/>
        <v>7.2</v>
      </c>
      <c r="Q33" s="33">
        <v>14.375000000000004</v>
      </c>
      <c r="R33" s="34">
        <f t="shared" si="11"/>
        <v>21.575000000000003</v>
      </c>
      <c r="S33" s="35">
        <f t="shared" si="12"/>
        <v>1.09375</v>
      </c>
      <c r="T33" s="36">
        <f t="shared" si="13"/>
        <v>20.481250000000003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236</v>
      </c>
      <c r="C34" s="13">
        <v>1968448898</v>
      </c>
      <c r="D34" s="222" t="s">
        <v>458</v>
      </c>
      <c r="E34" s="4"/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23" t="s">
        <v>335</v>
      </c>
      <c r="L34" s="18">
        <f t="shared" si="7"/>
        <v>4</v>
      </c>
      <c r="M34" s="16">
        <f t="shared" si="8"/>
        <v>1.2</v>
      </c>
      <c r="N34" s="16">
        <f t="shared" si="9"/>
        <v>0</v>
      </c>
      <c r="O34" s="16">
        <v>0</v>
      </c>
      <c r="P34" s="16">
        <f t="shared" si="10"/>
        <v>5.2</v>
      </c>
      <c r="Q34" s="33">
        <v>15.71875</v>
      </c>
      <c r="R34" s="34">
        <f t="shared" si="11"/>
        <v>20.918749999999999</v>
      </c>
      <c r="S34" s="35">
        <f t="shared" si="12"/>
        <v>1.09375</v>
      </c>
      <c r="T34" s="36">
        <f t="shared" si="13"/>
        <v>19.824999999999999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212</v>
      </c>
      <c r="C35" s="13">
        <v>2133045883</v>
      </c>
      <c r="D35" s="222" t="s">
        <v>405</v>
      </c>
      <c r="E35" s="334"/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23" t="s">
        <v>335</v>
      </c>
      <c r="L35" s="18">
        <f t="shared" si="7"/>
        <v>4</v>
      </c>
      <c r="M35" s="16">
        <f t="shared" si="8"/>
        <v>1.2</v>
      </c>
      <c r="N35" s="16">
        <f t="shared" si="9"/>
        <v>0</v>
      </c>
      <c r="O35" s="16">
        <v>0</v>
      </c>
      <c r="P35" s="16">
        <f t="shared" si="10"/>
        <v>5.2</v>
      </c>
      <c r="Q35" s="33">
        <v>15.099999999999994</v>
      </c>
      <c r="R35" s="34">
        <f t="shared" si="11"/>
        <v>20.299999999999994</v>
      </c>
      <c r="S35" s="35">
        <f t="shared" si="12"/>
        <v>1.09375</v>
      </c>
      <c r="T35" s="36">
        <f t="shared" si="13"/>
        <v>19.206249999999994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8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8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202</v>
      </c>
      <c r="C39" s="13">
        <v>471245585</v>
      </c>
      <c r="D39" s="222" t="s">
        <v>392</v>
      </c>
      <c r="E39" s="334"/>
      <c r="F39" s="16">
        <v>3</v>
      </c>
      <c r="G39" s="16">
        <v>1</v>
      </c>
      <c r="H39" s="374">
        <v>0</v>
      </c>
      <c r="I39" s="374">
        <v>0</v>
      </c>
      <c r="J39" s="374">
        <v>0</v>
      </c>
      <c r="K39" s="23" t="s">
        <v>335</v>
      </c>
      <c r="L39" s="18">
        <f t="shared" si="7"/>
        <v>4</v>
      </c>
      <c r="M39" s="16">
        <f t="shared" si="8"/>
        <v>1.2</v>
      </c>
      <c r="N39" s="16">
        <f t="shared" si="9"/>
        <v>0</v>
      </c>
      <c r="O39" s="16">
        <v>0</v>
      </c>
      <c r="P39" s="16">
        <f t="shared" si="10"/>
        <v>5.2</v>
      </c>
      <c r="Q39" s="33">
        <v>15.09375</v>
      </c>
      <c r="R39" s="34">
        <f t="shared" si="11"/>
        <v>20.293749999999999</v>
      </c>
      <c r="S39" s="35">
        <f t="shared" si="12"/>
        <v>1.09375</v>
      </c>
      <c r="T39" s="36">
        <f t="shared" si="13"/>
        <v>19.2</v>
      </c>
      <c r="U39" s="4"/>
      <c r="V39" s="4"/>
      <c r="W39" s="4"/>
    </row>
    <row r="40" spans="1:29" ht="18.75">
      <c r="A40" s="14">
        <v>1</v>
      </c>
      <c r="B40" s="13">
        <v>198</v>
      </c>
      <c r="C40" s="13">
        <v>723448640</v>
      </c>
      <c r="D40" s="222" t="s">
        <v>389</v>
      </c>
      <c r="E40" s="334"/>
      <c r="F40" s="16">
        <v>4</v>
      </c>
      <c r="G40" s="16">
        <v>1</v>
      </c>
      <c r="H40" s="374">
        <v>0</v>
      </c>
      <c r="I40" s="374">
        <v>0</v>
      </c>
      <c r="J40" s="374">
        <v>0</v>
      </c>
      <c r="K40" s="23" t="s">
        <v>335</v>
      </c>
      <c r="L40" s="18">
        <f t="shared" si="7"/>
        <v>6</v>
      </c>
      <c r="M40" s="16">
        <f t="shared" si="8"/>
        <v>1.2</v>
      </c>
      <c r="N40" s="16">
        <f t="shared" si="9"/>
        <v>0</v>
      </c>
      <c r="O40" s="16">
        <v>0</v>
      </c>
      <c r="P40" s="16">
        <f t="shared" si="10"/>
        <v>7.2</v>
      </c>
      <c r="Q40" s="33">
        <v>12.787499999999991</v>
      </c>
      <c r="R40" s="34">
        <f t="shared" si="11"/>
        <v>19.98749999999999</v>
      </c>
      <c r="S40" s="35">
        <f t="shared" si="12"/>
        <v>1.09375</v>
      </c>
      <c r="T40" s="36">
        <f t="shared" si="13"/>
        <v>18.89374999999999</v>
      </c>
      <c r="U40" s="4"/>
      <c r="V40" s="4"/>
      <c r="W40" s="4"/>
    </row>
    <row r="41" spans="1:29" ht="18.75">
      <c r="A41" s="14">
        <v>1</v>
      </c>
      <c r="B41" s="13">
        <v>223</v>
      </c>
      <c r="C41" s="13">
        <v>784792167</v>
      </c>
      <c r="D41" s="222" t="s">
        <v>434</v>
      </c>
      <c r="E41" s="222"/>
      <c r="F41" s="16">
        <v>4</v>
      </c>
      <c r="G41" s="16">
        <v>1</v>
      </c>
      <c r="H41" s="374">
        <v>0</v>
      </c>
      <c r="I41" s="374">
        <v>0</v>
      </c>
      <c r="J41" s="374">
        <v>0</v>
      </c>
      <c r="K41" s="23" t="s">
        <v>335</v>
      </c>
      <c r="L41" s="18">
        <f t="shared" si="7"/>
        <v>6</v>
      </c>
      <c r="M41" s="16">
        <f t="shared" si="8"/>
        <v>1.2</v>
      </c>
      <c r="N41" s="16">
        <f t="shared" si="9"/>
        <v>0</v>
      </c>
      <c r="O41" s="16">
        <v>0</v>
      </c>
      <c r="P41" s="16">
        <f t="shared" si="10"/>
        <v>7.2</v>
      </c>
      <c r="Q41" s="33">
        <v>11.193749999999998</v>
      </c>
      <c r="R41" s="34">
        <f t="shared" si="11"/>
        <v>18.393749999999997</v>
      </c>
      <c r="S41" s="35">
        <f t="shared" si="12"/>
        <v>1.09375</v>
      </c>
      <c r="T41" s="36">
        <f t="shared" si="13"/>
        <v>17.299999999999997</v>
      </c>
      <c r="U41" s="4"/>
      <c r="V41" s="4"/>
      <c r="W41" s="4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4">F42+IF(F42&gt;2,(F42-2)*1,0)</f>
        <v>0</v>
      </c>
      <c r="M42" s="16">
        <f t="shared" si="8"/>
        <v>0</v>
      </c>
      <c r="N42" s="16">
        <f t="shared" ref="N42:N73" si="15">SUM(H42:J42)*$Y$18</f>
        <v>0</v>
      </c>
      <c r="O42" s="16">
        <v>0</v>
      </c>
      <c r="P42" s="16">
        <f t="shared" ref="P42:P73" si="16">SUM(M42+L42+O42+N42)</f>
        <v>0</v>
      </c>
      <c r="Q42" s="33">
        <v>3.3374999999999995</v>
      </c>
      <c r="R42" s="34">
        <f t="shared" ref="R42:R73" si="17">P42+Q42</f>
        <v>3.3374999999999995</v>
      </c>
      <c r="S42" s="35">
        <f t="shared" ref="S42:S73" si="18">VLOOKUP(K42,$X$3:$Y$10,2,FALSE)</f>
        <v>0</v>
      </c>
      <c r="T42" s="36">
        <f t="shared" ref="T42:T73" si="19">R42-S42</f>
        <v>3.3374999999999995</v>
      </c>
      <c r="U42" s="18"/>
      <c r="V42" s="18"/>
      <c r="W42" s="47"/>
    </row>
    <row r="43" spans="1:29" ht="18.75">
      <c r="A43" s="14">
        <v>1</v>
      </c>
      <c r="B43" s="13">
        <v>238</v>
      </c>
      <c r="C43" s="13">
        <v>108179057</v>
      </c>
      <c r="D43" s="222" t="s">
        <v>463</v>
      </c>
      <c r="F43" s="16">
        <v>4</v>
      </c>
      <c r="G43" s="16">
        <v>1</v>
      </c>
      <c r="H43" s="374">
        <v>0</v>
      </c>
      <c r="I43" s="374">
        <v>0</v>
      </c>
      <c r="J43" s="374">
        <v>0</v>
      </c>
      <c r="K43" s="23" t="s">
        <v>335</v>
      </c>
      <c r="L43" s="18">
        <f t="shared" si="14"/>
        <v>6</v>
      </c>
      <c r="M43" s="16">
        <f t="shared" si="8"/>
        <v>1.2</v>
      </c>
      <c r="N43" s="16">
        <f t="shared" si="15"/>
        <v>0</v>
      </c>
      <c r="O43" s="16">
        <v>0</v>
      </c>
      <c r="P43" s="16">
        <f t="shared" si="16"/>
        <v>7.2</v>
      </c>
      <c r="Q43" s="33">
        <v>11.143749999999997</v>
      </c>
      <c r="R43" s="34">
        <f t="shared" si="17"/>
        <v>18.343749999999996</v>
      </c>
      <c r="S43" s="35">
        <f t="shared" si="18"/>
        <v>1.09375</v>
      </c>
      <c r="T43" s="36">
        <f t="shared" si="19"/>
        <v>17.249999999999996</v>
      </c>
      <c r="U43" s="4"/>
      <c r="V43" s="4"/>
      <c r="W43" s="4"/>
    </row>
    <row r="44" spans="1:29" ht="18.75">
      <c r="A44" s="14">
        <v>1</v>
      </c>
      <c r="B44" s="13">
        <v>226</v>
      </c>
      <c r="C44" s="13">
        <v>1238792963</v>
      </c>
      <c r="D44" s="222" t="s">
        <v>445</v>
      </c>
      <c r="E44" s="222"/>
      <c r="F44" s="16">
        <v>4</v>
      </c>
      <c r="G44" s="16">
        <v>1</v>
      </c>
      <c r="H44" s="374">
        <v>0</v>
      </c>
      <c r="I44" s="374">
        <v>0</v>
      </c>
      <c r="J44" s="374">
        <v>0</v>
      </c>
      <c r="K44" s="23" t="s">
        <v>335</v>
      </c>
      <c r="L44" s="18">
        <f t="shared" si="14"/>
        <v>6</v>
      </c>
      <c r="M44" s="16">
        <f t="shared" si="8"/>
        <v>1.2</v>
      </c>
      <c r="N44" s="16">
        <f t="shared" si="15"/>
        <v>0</v>
      </c>
      <c r="O44" s="16">
        <v>0</v>
      </c>
      <c r="P44" s="16">
        <f t="shared" si="16"/>
        <v>7.2</v>
      </c>
      <c r="Q44" s="33">
        <v>10.975000000000001</v>
      </c>
      <c r="R44" s="34">
        <f t="shared" si="17"/>
        <v>18.175000000000001</v>
      </c>
      <c r="S44" s="35">
        <f t="shared" si="18"/>
        <v>1.09375</v>
      </c>
      <c r="T44" s="36">
        <f t="shared" si="19"/>
        <v>17.081250000000001</v>
      </c>
      <c r="U44" s="4"/>
      <c r="V44" s="4"/>
      <c r="W44" s="4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4"/>
        <v>0</v>
      </c>
      <c r="M45" s="16">
        <f t="shared" si="8"/>
        <v>0</v>
      </c>
      <c r="N45" s="16">
        <f t="shared" si="15"/>
        <v>0</v>
      </c>
      <c r="O45" s="16">
        <v>0</v>
      </c>
      <c r="P45" s="16">
        <f t="shared" si="16"/>
        <v>0</v>
      </c>
      <c r="Q45" s="33">
        <v>0.125</v>
      </c>
      <c r="R45" s="34">
        <f t="shared" si="17"/>
        <v>0.125</v>
      </c>
      <c r="S45" s="35">
        <f t="shared" si="18"/>
        <v>0</v>
      </c>
      <c r="T45" s="36">
        <f t="shared" si="19"/>
        <v>0.125</v>
      </c>
      <c r="U45" s="18"/>
      <c r="V45" s="18"/>
      <c r="W45" s="18"/>
    </row>
    <row r="46" spans="1:29" ht="18.75">
      <c r="A46" s="14">
        <v>1</v>
      </c>
      <c r="B46" s="13">
        <v>232</v>
      </c>
      <c r="C46" s="13">
        <v>1088909927</v>
      </c>
      <c r="D46" s="222" t="s">
        <v>451</v>
      </c>
      <c r="F46" s="16">
        <v>4</v>
      </c>
      <c r="G46" s="16">
        <v>0</v>
      </c>
      <c r="H46" s="374">
        <v>0</v>
      </c>
      <c r="I46" s="374">
        <v>0</v>
      </c>
      <c r="J46" s="374">
        <v>0</v>
      </c>
      <c r="K46" s="23" t="s">
        <v>335</v>
      </c>
      <c r="L46" s="18">
        <f t="shared" si="14"/>
        <v>6</v>
      </c>
      <c r="M46" s="16">
        <f t="shared" si="8"/>
        <v>0</v>
      </c>
      <c r="N46" s="16">
        <f t="shared" si="15"/>
        <v>0</v>
      </c>
      <c r="O46" s="16">
        <v>0</v>
      </c>
      <c r="P46" s="16">
        <f t="shared" si="16"/>
        <v>6</v>
      </c>
      <c r="Q46" s="33">
        <v>11.9375</v>
      </c>
      <c r="R46" s="34">
        <f t="shared" si="17"/>
        <v>17.9375</v>
      </c>
      <c r="S46" s="35">
        <f t="shared" si="18"/>
        <v>1.09375</v>
      </c>
      <c r="T46" s="36">
        <f t="shared" si="19"/>
        <v>16.84375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4"/>
        <v>0</v>
      </c>
      <c r="M47" s="16">
        <f t="shared" si="8"/>
        <v>0</v>
      </c>
      <c r="N47" s="16">
        <f t="shared" si="15"/>
        <v>0</v>
      </c>
      <c r="O47" s="16">
        <v>0</v>
      </c>
      <c r="P47" s="16">
        <f t="shared" si="16"/>
        <v>0</v>
      </c>
      <c r="Q47" s="33">
        <v>3.45</v>
      </c>
      <c r="R47" s="34">
        <f t="shared" si="17"/>
        <v>3.45</v>
      </c>
      <c r="S47" s="35">
        <f t="shared" si="18"/>
        <v>0</v>
      </c>
      <c r="T47" s="36">
        <f t="shared" si="19"/>
        <v>3.45</v>
      </c>
      <c r="U47" s="18"/>
      <c r="V47" s="18"/>
      <c r="W47" s="4"/>
    </row>
    <row r="48" spans="1:29" ht="20.25">
      <c r="A48" s="14">
        <v>1</v>
      </c>
      <c r="B48" s="13">
        <v>229</v>
      </c>
      <c r="C48" s="13">
        <v>1598972736</v>
      </c>
      <c r="D48" s="222" t="s">
        <v>448</v>
      </c>
      <c r="E48" s="222"/>
      <c r="F48" s="16">
        <v>2</v>
      </c>
      <c r="G48" s="16">
        <v>1</v>
      </c>
      <c r="H48" s="374">
        <v>0</v>
      </c>
      <c r="I48" s="374">
        <v>0</v>
      </c>
      <c r="J48" s="374">
        <v>0</v>
      </c>
      <c r="K48" s="23" t="s">
        <v>335</v>
      </c>
      <c r="L48" s="18">
        <f t="shared" si="14"/>
        <v>2</v>
      </c>
      <c r="M48" s="16">
        <f t="shared" si="8"/>
        <v>1.2</v>
      </c>
      <c r="N48" s="16">
        <f t="shared" si="15"/>
        <v>0</v>
      </c>
      <c r="O48" s="16">
        <v>0</v>
      </c>
      <c r="P48" s="16">
        <f t="shared" si="16"/>
        <v>3.2</v>
      </c>
      <c r="Q48" s="33">
        <v>14.122089552238801</v>
      </c>
      <c r="R48" s="34">
        <f t="shared" si="17"/>
        <v>17.322089552238801</v>
      </c>
      <c r="S48" s="35">
        <f t="shared" si="18"/>
        <v>1.09375</v>
      </c>
      <c r="T48" s="36">
        <f t="shared" si="19"/>
        <v>16.228339552238801</v>
      </c>
    </row>
    <row r="49" spans="1:23" ht="18.75">
      <c r="A49" s="14">
        <v>1</v>
      </c>
      <c r="B49" s="14">
        <v>231</v>
      </c>
      <c r="C49" s="13">
        <v>1725915293</v>
      </c>
      <c r="D49" s="222" t="s">
        <v>450</v>
      </c>
      <c r="F49" s="16">
        <v>4</v>
      </c>
      <c r="G49" s="16">
        <v>1</v>
      </c>
      <c r="H49" s="374">
        <v>0</v>
      </c>
      <c r="I49" s="374">
        <v>0</v>
      </c>
      <c r="J49" s="374">
        <v>0</v>
      </c>
      <c r="K49" s="23" t="s">
        <v>335</v>
      </c>
      <c r="L49" s="18">
        <f t="shared" si="14"/>
        <v>6</v>
      </c>
      <c r="M49" s="16">
        <f t="shared" si="8"/>
        <v>1.2</v>
      </c>
      <c r="N49" s="16">
        <f t="shared" si="15"/>
        <v>0</v>
      </c>
      <c r="O49" s="16">
        <v>0</v>
      </c>
      <c r="P49" s="16">
        <f t="shared" si="16"/>
        <v>7.2</v>
      </c>
      <c r="Q49" s="33">
        <v>9.84375</v>
      </c>
      <c r="R49" s="34">
        <f t="shared" si="17"/>
        <v>17.043749999999999</v>
      </c>
      <c r="S49" s="35">
        <f t="shared" si="18"/>
        <v>1.09375</v>
      </c>
      <c r="T49" s="36">
        <f t="shared" si="19"/>
        <v>15.95</v>
      </c>
    </row>
    <row r="50" spans="1:23" ht="18.75">
      <c r="A50" s="14">
        <v>1</v>
      </c>
      <c r="B50" s="13">
        <v>184</v>
      </c>
      <c r="C50" s="13">
        <v>1814130074</v>
      </c>
      <c r="D50" s="222" t="s">
        <v>375</v>
      </c>
      <c r="E50" s="334"/>
      <c r="F50" s="16">
        <v>4</v>
      </c>
      <c r="G50" s="16">
        <v>1</v>
      </c>
      <c r="H50" s="374">
        <v>0</v>
      </c>
      <c r="I50" s="374">
        <v>1</v>
      </c>
      <c r="J50" s="374">
        <v>0</v>
      </c>
      <c r="K50" s="23" t="s">
        <v>335</v>
      </c>
      <c r="L50" s="18">
        <f t="shared" si="14"/>
        <v>6</v>
      </c>
      <c r="M50" s="16">
        <f t="shared" si="8"/>
        <v>1.2</v>
      </c>
      <c r="N50" s="16">
        <f t="shared" si="15"/>
        <v>0.4</v>
      </c>
      <c r="O50" s="16">
        <v>0</v>
      </c>
      <c r="P50" s="16">
        <f t="shared" si="16"/>
        <v>7.6000000000000005</v>
      </c>
      <c r="Q50" s="33">
        <v>9.3500000000000085</v>
      </c>
      <c r="R50" s="34">
        <f t="shared" si="17"/>
        <v>16.95000000000001</v>
      </c>
      <c r="S50" s="35">
        <f t="shared" si="18"/>
        <v>1.09375</v>
      </c>
      <c r="T50" s="36">
        <f t="shared" si="19"/>
        <v>15.85625000000001</v>
      </c>
    </row>
    <row r="51" spans="1:23" ht="18.75">
      <c r="A51" s="14">
        <v>1</v>
      </c>
      <c r="B51" s="14">
        <v>10</v>
      </c>
      <c r="C51" s="13">
        <v>2108977014</v>
      </c>
      <c r="D51" s="222" t="s">
        <v>353</v>
      </c>
      <c r="E51" s="222" t="s">
        <v>49</v>
      </c>
      <c r="F51" s="16">
        <v>2</v>
      </c>
      <c r="G51" s="16">
        <v>1</v>
      </c>
      <c r="H51" s="374">
        <v>0</v>
      </c>
      <c r="I51" s="374">
        <v>0</v>
      </c>
      <c r="J51" s="374">
        <v>1</v>
      </c>
      <c r="K51" s="23" t="s">
        <v>335</v>
      </c>
      <c r="L51" s="18">
        <f t="shared" si="14"/>
        <v>2</v>
      </c>
      <c r="M51" s="16">
        <f t="shared" si="8"/>
        <v>1.2</v>
      </c>
      <c r="N51" s="16">
        <f t="shared" si="15"/>
        <v>0.4</v>
      </c>
      <c r="O51" s="16">
        <v>0</v>
      </c>
      <c r="P51" s="16">
        <f t="shared" si="16"/>
        <v>3.6</v>
      </c>
      <c r="Q51" s="33">
        <v>13.268749999999997</v>
      </c>
      <c r="R51" s="34">
        <f t="shared" si="17"/>
        <v>16.868749999999999</v>
      </c>
      <c r="S51" s="35">
        <f t="shared" si="18"/>
        <v>1.09375</v>
      </c>
      <c r="T51" s="36">
        <f t="shared" si="19"/>
        <v>15.774999999999999</v>
      </c>
      <c r="U51" s="64"/>
      <c r="V51" s="64"/>
      <c r="W51" s="64"/>
    </row>
    <row r="52" spans="1:23" ht="18.75">
      <c r="A52" s="14">
        <v>1</v>
      </c>
      <c r="B52" s="13">
        <v>128</v>
      </c>
      <c r="C52" s="13">
        <v>1214614935</v>
      </c>
      <c r="D52" s="222" t="s">
        <v>365</v>
      </c>
      <c r="E52" s="336" t="s">
        <v>257</v>
      </c>
      <c r="F52" s="16">
        <v>4</v>
      </c>
      <c r="G52" s="16">
        <v>1</v>
      </c>
      <c r="H52" s="374">
        <v>0</v>
      </c>
      <c r="I52" s="374">
        <v>1</v>
      </c>
      <c r="J52" s="374">
        <v>1</v>
      </c>
      <c r="K52" s="23" t="s">
        <v>335</v>
      </c>
      <c r="L52" s="18">
        <f t="shared" si="14"/>
        <v>6</v>
      </c>
      <c r="M52" s="16">
        <f t="shared" si="8"/>
        <v>1.2</v>
      </c>
      <c r="N52" s="16">
        <f t="shared" si="15"/>
        <v>0.8</v>
      </c>
      <c r="O52" s="16">
        <v>0</v>
      </c>
      <c r="P52" s="16">
        <f t="shared" si="16"/>
        <v>8</v>
      </c>
      <c r="Q52" s="33">
        <v>8.8307499999999948</v>
      </c>
      <c r="R52" s="34">
        <f t="shared" si="17"/>
        <v>16.830749999999995</v>
      </c>
      <c r="S52" s="35">
        <f t="shared" si="18"/>
        <v>1.09375</v>
      </c>
      <c r="T52" s="36">
        <f t="shared" si="19"/>
        <v>15.736999999999995</v>
      </c>
      <c r="U52" s="64"/>
      <c r="V52" s="64"/>
      <c r="W52" s="67"/>
    </row>
    <row r="53" spans="1:23" ht="18.75">
      <c r="A53" s="14">
        <v>1</v>
      </c>
      <c r="B53" s="13">
        <v>215</v>
      </c>
      <c r="C53" s="13">
        <v>289805855</v>
      </c>
      <c r="D53" s="222" t="s">
        <v>417</v>
      </c>
      <c r="E53" s="2"/>
      <c r="F53" s="16">
        <v>4</v>
      </c>
      <c r="G53" s="16">
        <v>1</v>
      </c>
      <c r="H53" s="374">
        <v>0</v>
      </c>
      <c r="I53" s="374">
        <v>1</v>
      </c>
      <c r="J53" s="374">
        <v>1</v>
      </c>
      <c r="K53" s="23" t="s">
        <v>335</v>
      </c>
      <c r="L53" s="18">
        <f t="shared" si="14"/>
        <v>6</v>
      </c>
      <c r="M53" s="16">
        <f t="shared" si="8"/>
        <v>1.2</v>
      </c>
      <c r="N53" s="16">
        <f t="shared" si="15"/>
        <v>0.8</v>
      </c>
      <c r="O53" s="16">
        <v>0</v>
      </c>
      <c r="P53" s="16">
        <f t="shared" si="16"/>
        <v>8</v>
      </c>
      <c r="Q53" s="33">
        <v>8.6379999999999946</v>
      </c>
      <c r="R53" s="34">
        <f t="shared" si="17"/>
        <v>16.637999999999995</v>
      </c>
      <c r="S53" s="35">
        <f t="shared" si="18"/>
        <v>1.09375</v>
      </c>
      <c r="T53" s="36">
        <f t="shared" si="19"/>
        <v>15.544249999999995</v>
      </c>
    </row>
    <row r="54" spans="1:23" ht="20.25">
      <c r="A54" s="14">
        <v>1</v>
      </c>
      <c r="B54" s="14">
        <v>49</v>
      </c>
      <c r="C54" s="13">
        <v>311361673</v>
      </c>
      <c r="D54" s="223" t="s">
        <v>442</v>
      </c>
      <c r="E54" s="336" t="s">
        <v>95</v>
      </c>
      <c r="F54" s="16">
        <v>4</v>
      </c>
      <c r="G54" s="16">
        <v>1</v>
      </c>
      <c r="H54" s="374">
        <v>0</v>
      </c>
      <c r="I54" s="374">
        <v>1</v>
      </c>
      <c r="J54" s="374">
        <v>1</v>
      </c>
      <c r="K54" s="23" t="s">
        <v>335</v>
      </c>
      <c r="L54" s="18">
        <f t="shared" si="14"/>
        <v>6</v>
      </c>
      <c r="M54" s="16">
        <f>IF(G54&gt;0,1,0)*$Y$14</f>
        <v>1.2</v>
      </c>
      <c r="N54" s="16">
        <f t="shared" si="15"/>
        <v>0.8</v>
      </c>
      <c r="O54" s="16">
        <v>0</v>
      </c>
      <c r="P54" s="16">
        <f t="shared" si="16"/>
        <v>8</v>
      </c>
      <c r="Q54" s="33">
        <v>8.5812500000000007</v>
      </c>
      <c r="R54" s="34">
        <f t="shared" si="17"/>
        <v>16.581250000000001</v>
      </c>
      <c r="S54" s="35">
        <f t="shared" si="18"/>
        <v>1.09375</v>
      </c>
      <c r="T54" s="36">
        <f t="shared" si="19"/>
        <v>15.487500000000001</v>
      </c>
      <c r="U54" s="64"/>
      <c r="V54" s="64"/>
      <c r="W54" s="64"/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4"/>
        <v>0</v>
      </c>
      <c r="M55" s="16">
        <f t="shared" ref="M55:M86" si="20">G55*$Y$14</f>
        <v>0</v>
      </c>
      <c r="N55" s="16">
        <f t="shared" si="15"/>
        <v>0</v>
      </c>
      <c r="O55" s="16">
        <v>0</v>
      </c>
      <c r="P55" s="16">
        <f t="shared" si="16"/>
        <v>0</v>
      </c>
      <c r="Q55" s="33">
        <v>2.1987500000000004</v>
      </c>
      <c r="R55" s="34">
        <f t="shared" si="17"/>
        <v>2.1987500000000004</v>
      </c>
      <c r="S55" s="35">
        <f t="shared" si="18"/>
        <v>0</v>
      </c>
      <c r="T55" s="36">
        <f t="shared" si="19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14"/>
        <v>0</v>
      </c>
      <c r="M56" s="16">
        <f t="shared" si="20"/>
        <v>0</v>
      </c>
      <c r="N56" s="16">
        <f t="shared" si="15"/>
        <v>0</v>
      </c>
      <c r="O56" s="16">
        <v>0</v>
      </c>
      <c r="P56" s="16">
        <f t="shared" si="16"/>
        <v>0</v>
      </c>
      <c r="Q56" s="33">
        <v>0.22499999999999343</v>
      </c>
      <c r="R56" s="34">
        <f t="shared" si="17"/>
        <v>0.22499999999999343</v>
      </c>
      <c r="S56" s="35">
        <f t="shared" si="18"/>
        <v>0</v>
      </c>
      <c r="T56" s="36">
        <f t="shared" si="19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4"/>
        <v>0</v>
      </c>
      <c r="M57" s="16">
        <f t="shared" si="20"/>
        <v>0</v>
      </c>
      <c r="N57" s="16">
        <f t="shared" si="15"/>
        <v>0</v>
      </c>
      <c r="O57" s="16">
        <v>0</v>
      </c>
      <c r="P57" s="16">
        <f t="shared" si="16"/>
        <v>0</v>
      </c>
      <c r="Q57" s="33">
        <v>0</v>
      </c>
      <c r="R57" s="34">
        <f t="shared" si="17"/>
        <v>0</v>
      </c>
      <c r="S57" s="35">
        <f t="shared" si="18"/>
        <v>0</v>
      </c>
      <c r="T57" s="36">
        <f t="shared" si="19"/>
        <v>0</v>
      </c>
      <c r="U57" s="64"/>
      <c r="V57" s="64"/>
    </row>
    <row r="58" spans="1:23" ht="18.75">
      <c r="A58" s="14">
        <v>1</v>
      </c>
      <c r="B58" s="13">
        <v>193</v>
      </c>
      <c r="C58" s="13">
        <v>2125731287</v>
      </c>
      <c r="D58" s="222" t="s">
        <v>384</v>
      </c>
      <c r="E58" s="334"/>
      <c r="F58" s="16">
        <v>2</v>
      </c>
      <c r="G58" s="16">
        <v>1</v>
      </c>
      <c r="H58" s="374">
        <v>0</v>
      </c>
      <c r="I58" s="374">
        <v>0</v>
      </c>
      <c r="J58" s="374">
        <v>0</v>
      </c>
      <c r="K58" s="23" t="s">
        <v>335</v>
      </c>
      <c r="L58" s="18">
        <f t="shared" si="14"/>
        <v>2</v>
      </c>
      <c r="M58" s="16">
        <f t="shared" si="20"/>
        <v>1.2</v>
      </c>
      <c r="N58" s="16">
        <f t="shared" si="15"/>
        <v>0</v>
      </c>
      <c r="O58" s="16">
        <v>0</v>
      </c>
      <c r="P58" s="16">
        <f t="shared" si="16"/>
        <v>3.2</v>
      </c>
      <c r="Q58" s="33">
        <v>13.306249999999999</v>
      </c>
      <c r="R58" s="34">
        <f t="shared" si="17"/>
        <v>16.506249999999998</v>
      </c>
      <c r="S58" s="35">
        <f t="shared" si="18"/>
        <v>1.09375</v>
      </c>
      <c r="T58" s="36">
        <f t="shared" si="19"/>
        <v>15.412499999999998</v>
      </c>
    </row>
    <row r="59" spans="1:23" ht="18.75">
      <c r="A59" s="14">
        <v>1</v>
      </c>
      <c r="B59" s="13">
        <v>174</v>
      </c>
      <c r="C59" s="13">
        <v>775720958</v>
      </c>
      <c r="D59" s="222" t="s">
        <v>397</v>
      </c>
      <c r="E59" s="222" t="s">
        <v>327</v>
      </c>
      <c r="F59" s="16">
        <v>3</v>
      </c>
      <c r="G59" s="16">
        <v>1</v>
      </c>
      <c r="H59" s="374">
        <v>0</v>
      </c>
      <c r="I59" s="374">
        <v>0</v>
      </c>
      <c r="J59" s="374">
        <v>0</v>
      </c>
      <c r="K59" s="23" t="s">
        <v>335</v>
      </c>
      <c r="L59" s="18">
        <f t="shared" si="14"/>
        <v>4</v>
      </c>
      <c r="M59" s="16">
        <f t="shared" si="20"/>
        <v>1.2</v>
      </c>
      <c r="N59" s="16">
        <f t="shared" si="15"/>
        <v>0</v>
      </c>
      <c r="O59" s="16">
        <v>0</v>
      </c>
      <c r="P59" s="16">
        <f t="shared" si="16"/>
        <v>5.2</v>
      </c>
      <c r="Q59" s="33">
        <v>10.868749999999991</v>
      </c>
      <c r="R59" s="34">
        <f t="shared" si="17"/>
        <v>16.068749999999991</v>
      </c>
      <c r="S59" s="35">
        <f t="shared" si="18"/>
        <v>1.09375</v>
      </c>
      <c r="T59" s="36">
        <f t="shared" si="19"/>
        <v>14.974999999999991</v>
      </c>
    </row>
    <row r="60" spans="1:23" ht="18.75">
      <c r="A60" s="14">
        <v>1</v>
      </c>
      <c r="B60" s="13">
        <v>234</v>
      </c>
      <c r="C60" s="13">
        <v>1333428907</v>
      </c>
      <c r="D60" s="222" t="s">
        <v>472</v>
      </c>
      <c r="E60" s="222" t="s">
        <v>455</v>
      </c>
      <c r="F60" s="16">
        <v>4</v>
      </c>
      <c r="G60" s="16">
        <v>0</v>
      </c>
      <c r="H60" s="374">
        <v>0</v>
      </c>
      <c r="I60" s="374">
        <v>0</v>
      </c>
      <c r="J60" s="374">
        <v>0</v>
      </c>
      <c r="K60" s="23" t="s">
        <v>335</v>
      </c>
      <c r="L60" s="18">
        <f t="shared" si="14"/>
        <v>6</v>
      </c>
      <c r="M60" s="16">
        <f t="shared" si="20"/>
        <v>0</v>
      </c>
      <c r="N60" s="16">
        <f t="shared" si="15"/>
        <v>0</v>
      </c>
      <c r="O60" s="16">
        <v>0</v>
      </c>
      <c r="P60" s="16">
        <f t="shared" si="16"/>
        <v>6</v>
      </c>
      <c r="Q60" s="33">
        <v>9.9125000000000014</v>
      </c>
      <c r="R60" s="34">
        <f t="shared" si="17"/>
        <v>15.912500000000001</v>
      </c>
      <c r="S60" s="35">
        <f t="shared" si="18"/>
        <v>1.09375</v>
      </c>
      <c r="T60" s="36">
        <f t="shared" si="19"/>
        <v>14.818750000000001</v>
      </c>
    </row>
    <row r="61" spans="1:23" ht="18.75">
      <c r="A61" s="14">
        <v>1</v>
      </c>
      <c r="B61" s="13">
        <v>156</v>
      </c>
      <c r="C61" s="13">
        <v>1744610165</v>
      </c>
      <c r="D61" s="222" t="s">
        <v>369</v>
      </c>
      <c r="E61" s="222"/>
      <c r="F61" s="16">
        <v>4</v>
      </c>
      <c r="G61" s="16">
        <v>1</v>
      </c>
      <c r="H61" s="374">
        <v>0</v>
      </c>
      <c r="I61" s="374">
        <v>0</v>
      </c>
      <c r="J61" s="374">
        <v>0</v>
      </c>
      <c r="K61" s="23" t="s">
        <v>335</v>
      </c>
      <c r="L61" s="18">
        <f t="shared" si="14"/>
        <v>6</v>
      </c>
      <c r="M61" s="16">
        <f t="shared" si="20"/>
        <v>1.2</v>
      </c>
      <c r="N61" s="16">
        <f t="shared" si="15"/>
        <v>0</v>
      </c>
      <c r="O61" s="16">
        <v>0</v>
      </c>
      <c r="P61" s="16">
        <f t="shared" si="16"/>
        <v>7.2</v>
      </c>
      <c r="Q61" s="33">
        <v>8.6987661290322471</v>
      </c>
      <c r="R61" s="34">
        <f t="shared" si="17"/>
        <v>15.898766129032246</v>
      </c>
      <c r="S61" s="35">
        <f t="shared" si="18"/>
        <v>1.09375</v>
      </c>
      <c r="T61" s="36">
        <f t="shared" si="19"/>
        <v>14.805016129032246</v>
      </c>
    </row>
    <row r="62" spans="1:23" ht="18.75">
      <c r="A62" s="14">
        <v>1</v>
      </c>
      <c r="B62" s="13">
        <v>185</v>
      </c>
      <c r="C62" s="13">
        <v>30705222</v>
      </c>
      <c r="D62" s="222" t="s">
        <v>376</v>
      </c>
      <c r="E62" s="334"/>
      <c r="F62" s="16">
        <v>4</v>
      </c>
      <c r="G62" s="16">
        <v>1</v>
      </c>
      <c r="H62" s="374">
        <v>0</v>
      </c>
      <c r="I62" s="374">
        <v>1</v>
      </c>
      <c r="J62" s="374">
        <v>1</v>
      </c>
      <c r="K62" s="23" t="s">
        <v>335</v>
      </c>
      <c r="L62" s="18">
        <f t="shared" si="14"/>
        <v>6</v>
      </c>
      <c r="M62" s="16">
        <f t="shared" si="20"/>
        <v>1.2</v>
      </c>
      <c r="N62" s="16">
        <f t="shared" si="15"/>
        <v>0.8</v>
      </c>
      <c r="O62" s="16">
        <v>0</v>
      </c>
      <c r="P62" s="16">
        <f t="shared" si="16"/>
        <v>8</v>
      </c>
      <c r="Q62" s="33">
        <v>7.2375000000000007</v>
      </c>
      <c r="R62" s="34">
        <f t="shared" si="17"/>
        <v>15.237500000000001</v>
      </c>
      <c r="S62" s="35">
        <f t="shared" si="18"/>
        <v>1.09375</v>
      </c>
      <c r="T62" s="36">
        <f t="shared" si="19"/>
        <v>14.143750000000001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14"/>
        <v>0</v>
      </c>
      <c r="M63" s="16">
        <f t="shared" si="20"/>
        <v>0</v>
      </c>
      <c r="N63" s="16">
        <f t="shared" si="15"/>
        <v>0</v>
      </c>
      <c r="O63" s="16">
        <v>0</v>
      </c>
      <c r="P63" s="16">
        <f t="shared" si="16"/>
        <v>0</v>
      </c>
      <c r="Q63" s="33">
        <v>3.5999999999999979</v>
      </c>
      <c r="R63" s="34">
        <f t="shared" si="17"/>
        <v>3.5999999999999979</v>
      </c>
      <c r="S63" s="35">
        <f t="shared" si="18"/>
        <v>0</v>
      </c>
      <c r="T63" s="36">
        <f t="shared" si="19"/>
        <v>3.5999999999999979</v>
      </c>
    </row>
    <row r="64" spans="1:23" ht="18.75">
      <c r="A64" s="14">
        <v>1</v>
      </c>
      <c r="B64" s="13">
        <v>200</v>
      </c>
      <c r="C64" s="13">
        <v>967589156</v>
      </c>
      <c r="D64" s="222" t="s">
        <v>390</v>
      </c>
      <c r="E64" s="334"/>
      <c r="F64" s="16">
        <v>2</v>
      </c>
      <c r="G64" s="16">
        <v>1</v>
      </c>
      <c r="H64" s="374">
        <v>0</v>
      </c>
      <c r="I64" s="374">
        <v>1</v>
      </c>
      <c r="J64" s="374">
        <v>0</v>
      </c>
      <c r="K64" s="23" t="s">
        <v>335</v>
      </c>
      <c r="L64" s="18">
        <f t="shared" si="14"/>
        <v>2</v>
      </c>
      <c r="M64" s="16">
        <f t="shared" si="20"/>
        <v>1.2</v>
      </c>
      <c r="N64" s="16">
        <f t="shared" si="15"/>
        <v>0.4</v>
      </c>
      <c r="O64" s="16">
        <v>0</v>
      </c>
      <c r="P64" s="16">
        <f t="shared" si="16"/>
        <v>3.6</v>
      </c>
      <c r="Q64" s="33">
        <v>11.593750000000002</v>
      </c>
      <c r="R64" s="34">
        <f t="shared" si="17"/>
        <v>15.193750000000001</v>
      </c>
      <c r="S64" s="35">
        <f t="shared" si="18"/>
        <v>1.09375</v>
      </c>
      <c r="T64" s="36">
        <f t="shared" si="19"/>
        <v>14.100000000000001</v>
      </c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4"/>
        <v>0</v>
      </c>
      <c r="M65" s="16">
        <f t="shared" si="20"/>
        <v>0</v>
      </c>
      <c r="N65" s="16">
        <f t="shared" si="15"/>
        <v>0</v>
      </c>
      <c r="O65" s="16">
        <v>0</v>
      </c>
      <c r="P65" s="16">
        <f t="shared" si="16"/>
        <v>0</v>
      </c>
      <c r="Q65" s="33">
        <v>5.8500000000000023</v>
      </c>
      <c r="R65" s="34">
        <f t="shared" si="17"/>
        <v>5.8500000000000023</v>
      </c>
      <c r="S65" s="35">
        <f t="shared" si="18"/>
        <v>0</v>
      </c>
      <c r="T65" s="36">
        <f t="shared" si="19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4"/>
        <v>0</v>
      </c>
      <c r="M66" s="16">
        <f t="shared" si="20"/>
        <v>0</v>
      </c>
      <c r="N66" s="16">
        <f t="shared" si="15"/>
        <v>0</v>
      </c>
      <c r="O66" s="16">
        <v>0</v>
      </c>
      <c r="P66" s="16">
        <f t="shared" si="16"/>
        <v>0</v>
      </c>
      <c r="Q66" s="33">
        <v>0</v>
      </c>
      <c r="R66" s="34">
        <f t="shared" si="17"/>
        <v>0</v>
      </c>
      <c r="S66" s="35">
        <f t="shared" si="18"/>
        <v>0</v>
      </c>
      <c r="T66" s="36">
        <f t="shared" si="19"/>
        <v>0</v>
      </c>
      <c r="U66" s="64"/>
      <c r="V66" s="64"/>
      <c r="W66" s="64"/>
    </row>
    <row r="67" spans="1:23" ht="18.75">
      <c r="A67" s="14">
        <v>1</v>
      </c>
      <c r="B67" s="13">
        <v>195</v>
      </c>
      <c r="C67" s="13">
        <v>1634663314</v>
      </c>
      <c r="D67" s="222" t="s">
        <v>386</v>
      </c>
      <c r="E67" s="334"/>
      <c r="F67" s="16">
        <v>2</v>
      </c>
      <c r="G67" s="16">
        <v>1</v>
      </c>
      <c r="H67" s="374">
        <v>0</v>
      </c>
      <c r="I67" s="374">
        <v>0</v>
      </c>
      <c r="J67" s="374">
        <v>0</v>
      </c>
      <c r="K67" s="23" t="s">
        <v>335</v>
      </c>
      <c r="L67" s="18">
        <f t="shared" si="14"/>
        <v>2</v>
      </c>
      <c r="M67" s="16">
        <f t="shared" si="20"/>
        <v>1.2</v>
      </c>
      <c r="N67" s="16">
        <f t="shared" si="15"/>
        <v>0</v>
      </c>
      <c r="O67" s="16">
        <v>0</v>
      </c>
      <c r="P67" s="16">
        <f t="shared" si="16"/>
        <v>3.2</v>
      </c>
      <c r="Q67" s="33">
        <v>11.655749999999998</v>
      </c>
      <c r="R67" s="34">
        <f t="shared" si="17"/>
        <v>14.855749999999997</v>
      </c>
      <c r="S67" s="35">
        <f t="shared" si="18"/>
        <v>1.09375</v>
      </c>
      <c r="T67" s="36">
        <f t="shared" si="19"/>
        <v>13.761999999999997</v>
      </c>
    </row>
    <row r="68" spans="1:23" ht="18.75">
      <c r="A68" s="14">
        <v>1</v>
      </c>
      <c r="B68" s="14">
        <v>92</v>
      </c>
      <c r="C68" s="13">
        <v>1367873925</v>
      </c>
      <c r="D68" s="222" t="s">
        <v>398</v>
      </c>
      <c r="E68" s="222" t="s">
        <v>191</v>
      </c>
      <c r="F68" s="16">
        <v>3</v>
      </c>
      <c r="G68" s="16">
        <v>1</v>
      </c>
      <c r="H68" s="374">
        <v>0</v>
      </c>
      <c r="I68" s="374">
        <v>0</v>
      </c>
      <c r="J68" s="374">
        <v>0</v>
      </c>
      <c r="K68" s="23" t="s">
        <v>335</v>
      </c>
      <c r="L68" s="18">
        <f t="shared" si="14"/>
        <v>4</v>
      </c>
      <c r="M68" s="16">
        <f t="shared" si="20"/>
        <v>1.2</v>
      </c>
      <c r="N68" s="16">
        <f t="shared" si="15"/>
        <v>0</v>
      </c>
      <c r="O68" s="16">
        <v>0</v>
      </c>
      <c r="P68" s="16">
        <f t="shared" si="16"/>
        <v>5.2</v>
      </c>
      <c r="Q68" s="33">
        <v>9.2750000000000021</v>
      </c>
      <c r="R68" s="34">
        <f t="shared" si="17"/>
        <v>14.475000000000001</v>
      </c>
      <c r="S68" s="35">
        <f t="shared" si="18"/>
        <v>1.09375</v>
      </c>
      <c r="T68" s="36">
        <f t="shared" si="19"/>
        <v>13.381250000000001</v>
      </c>
      <c r="U68" s="64"/>
      <c r="V68" s="64"/>
      <c r="W68" s="67"/>
    </row>
    <row r="69" spans="1:23" ht="18.75">
      <c r="A69" s="14">
        <v>1</v>
      </c>
      <c r="B69" s="14">
        <v>230</v>
      </c>
      <c r="C69" s="13">
        <v>1076026693</v>
      </c>
      <c r="D69" s="222" t="s">
        <v>449</v>
      </c>
      <c r="F69" s="16">
        <v>2</v>
      </c>
      <c r="G69" s="16">
        <v>1</v>
      </c>
      <c r="H69" s="374">
        <v>0</v>
      </c>
      <c r="I69" s="374">
        <v>0</v>
      </c>
      <c r="J69" s="374">
        <v>0</v>
      </c>
      <c r="K69" s="23" t="s">
        <v>335</v>
      </c>
      <c r="L69" s="18">
        <f t="shared" si="14"/>
        <v>2</v>
      </c>
      <c r="M69" s="16">
        <f t="shared" si="20"/>
        <v>1.2</v>
      </c>
      <c r="N69" s="16">
        <f t="shared" si="15"/>
        <v>0</v>
      </c>
      <c r="O69" s="16">
        <v>0</v>
      </c>
      <c r="P69" s="16">
        <f t="shared" si="16"/>
        <v>3.2</v>
      </c>
      <c r="Q69" s="33">
        <v>11.243750000000002</v>
      </c>
      <c r="R69" s="34">
        <f t="shared" si="17"/>
        <v>14.443750000000001</v>
      </c>
      <c r="S69" s="35">
        <f t="shared" si="18"/>
        <v>1.09375</v>
      </c>
      <c r="T69" s="36">
        <f t="shared" si="19"/>
        <v>13.350000000000001</v>
      </c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4"/>
        <v>0</v>
      </c>
      <c r="M70" s="16">
        <f t="shared" si="20"/>
        <v>0</v>
      </c>
      <c r="N70" s="16">
        <f t="shared" si="15"/>
        <v>0</v>
      </c>
      <c r="O70" s="16">
        <v>0</v>
      </c>
      <c r="P70" s="16">
        <f t="shared" si="16"/>
        <v>0</v>
      </c>
      <c r="Q70" s="33">
        <v>5.5</v>
      </c>
      <c r="R70" s="34">
        <f t="shared" si="17"/>
        <v>5.5</v>
      </c>
      <c r="S70" s="35">
        <f t="shared" si="18"/>
        <v>0</v>
      </c>
      <c r="T70" s="36">
        <f t="shared" si="19"/>
        <v>5.5</v>
      </c>
    </row>
    <row r="71" spans="1:23" ht="18.75">
      <c r="A71" s="14">
        <v>1</v>
      </c>
      <c r="B71" s="13">
        <v>240</v>
      </c>
      <c r="C71" s="13">
        <v>289805855</v>
      </c>
      <c r="D71" s="222" t="s">
        <v>466</v>
      </c>
      <c r="F71" s="16">
        <v>4</v>
      </c>
      <c r="G71" s="16">
        <v>0</v>
      </c>
      <c r="H71" s="374">
        <v>0</v>
      </c>
      <c r="I71" s="374">
        <v>0</v>
      </c>
      <c r="J71" s="374">
        <v>0</v>
      </c>
      <c r="K71" s="23" t="s">
        <v>335</v>
      </c>
      <c r="L71" s="18">
        <f t="shared" si="14"/>
        <v>6</v>
      </c>
      <c r="M71" s="16">
        <f t="shared" si="20"/>
        <v>0</v>
      </c>
      <c r="N71" s="16">
        <f t="shared" si="15"/>
        <v>0</v>
      </c>
      <c r="O71" s="16">
        <v>0</v>
      </c>
      <c r="P71" s="16">
        <f t="shared" si="16"/>
        <v>6</v>
      </c>
      <c r="Q71" s="33">
        <v>8.3499999999999979</v>
      </c>
      <c r="R71" s="34">
        <f t="shared" si="17"/>
        <v>14.349999999999998</v>
      </c>
      <c r="S71" s="35">
        <f t="shared" si="18"/>
        <v>1.09375</v>
      </c>
      <c r="T71" s="36">
        <f t="shared" si="19"/>
        <v>13.256249999999998</v>
      </c>
    </row>
    <row r="72" spans="1:23" ht="18.75">
      <c r="A72" s="14">
        <v>1</v>
      </c>
      <c r="B72" s="13">
        <v>209</v>
      </c>
      <c r="C72" s="13">
        <v>1525950050</v>
      </c>
      <c r="D72" s="222" t="s">
        <v>408</v>
      </c>
      <c r="E72" s="222" t="s">
        <v>402</v>
      </c>
      <c r="F72" s="16">
        <v>2</v>
      </c>
      <c r="G72" s="16">
        <v>1</v>
      </c>
      <c r="H72" s="374">
        <v>0</v>
      </c>
      <c r="I72" s="374">
        <v>0</v>
      </c>
      <c r="J72" s="374">
        <v>0</v>
      </c>
      <c r="K72" s="23" t="s">
        <v>335</v>
      </c>
      <c r="L72" s="18">
        <f t="shared" si="14"/>
        <v>2</v>
      </c>
      <c r="M72" s="16">
        <f t="shared" si="20"/>
        <v>1.2</v>
      </c>
      <c r="N72" s="16">
        <f t="shared" si="15"/>
        <v>0</v>
      </c>
      <c r="O72" s="16">
        <v>0</v>
      </c>
      <c r="P72" s="16">
        <f t="shared" si="16"/>
        <v>3.2</v>
      </c>
      <c r="Q72" s="33">
        <v>10.993749999999995</v>
      </c>
      <c r="R72" s="34">
        <f t="shared" si="17"/>
        <v>14.193749999999994</v>
      </c>
      <c r="S72" s="35">
        <f t="shared" si="18"/>
        <v>1.09375</v>
      </c>
      <c r="T72" s="36">
        <f t="shared" si="19"/>
        <v>13.099999999999994</v>
      </c>
    </row>
    <row r="73" spans="1:23" ht="18.75">
      <c r="A73" s="14">
        <v>1</v>
      </c>
      <c r="B73" s="14">
        <v>26</v>
      </c>
      <c r="C73" s="13">
        <v>1754932067</v>
      </c>
      <c r="D73" s="222" t="s">
        <v>354</v>
      </c>
      <c r="E73" s="222" t="s">
        <v>72</v>
      </c>
      <c r="F73" s="16">
        <v>2</v>
      </c>
      <c r="G73" s="16">
        <v>1</v>
      </c>
      <c r="H73" s="374">
        <v>0</v>
      </c>
      <c r="I73" s="374">
        <v>1</v>
      </c>
      <c r="J73" s="374">
        <v>1</v>
      </c>
      <c r="K73" s="23" t="s">
        <v>335</v>
      </c>
      <c r="L73" s="18">
        <f t="shared" si="14"/>
        <v>2</v>
      </c>
      <c r="M73" s="16">
        <f t="shared" si="20"/>
        <v>1.2</v>
      </c>
      <c r="N73" s="16">
        <f t="shared" si="15"/>
        <v>0.8</v>
      </c>
      <c r="O73" s="16">
        <v>0</v>
      </c>
      <c r="P73" s="16">
        <f t="shared" si="16"/>
        <v>4</v>
      </c>
      <c r="Q73" s="33">
        <v>9.1062499999999993</v>
      </c>
      <c r="R73" s="34">
        <f t="shared" si="17"/>
        <v>13.106249999999999</v>
      </c>
      <c r="S73" s="35">
        <f t="shared" si="18"/>
        <v>1.09375</v>
      </c>
      <c r="T73" s="36">
        <f t="shared" si="19"/>
        <v>12.012499999999999</v>
      </c>
      <c r="U73" s="64"/>
      <c r="V73" s="64"/>
      <c r="W73" s="64"/>
    </row>
    <row r="74" spans="1:23" ht="18.75">
      <c r="A74" s="14">
        <v>1</v>
      </c>
      <c r="B74" s="13">
        <v>172</v>
      </c>
      <c r="C74" s="13">
        <v>724061220</v>
      </c>
      <c r="D74" s="222" t="s">
        <v>371</v>
      </c>
      <c r="E74" s="222" t="s">
        <v>330</v>
      </c>
      <c r="F74" s="16">
        <v>2</v>
      </c>
      <c r="G74" s="16">
        <v>0</v>
      </c>
      <c r="H74" s="374">
        <v>0</v>
      </c>
      <c r="I74" s="374">
        <v>0</v>
      </c>
      <c r="J74" s="374">
        <v>0</v>
      </c>
      <c r="K74" s="23" t="s">
        <v>335</v>
      </c>
      <c r="L74" s="18">
        <f t="shared" ref="L74:L110" si="21">F74+IF(F74&gt;2,(F74-2)*1,0)</f>
        <v>2</v>
      </c>
      <c r="M74" s="16">
        <f t="shared" si="20"/>
        <v>0</v>
      </c>
      <c r="N74" s="16">
        <f t="shared" ref="N74:N110" si="22">SUM(H74:J74)*$Y$18</f>
        <v>0</v>
      </c>
      <c r="O74" s="16">
        <v>0</v>
      </c>
      <c r="P74" s="16">
        <f t="shared" ref="P74:P105" si="23">SUM(M74+L74+O74+N74)</f>
        <v>2</v>
      </c>
      <c r="Q74" s="33">
        <v>11.087499999999999</v>
      </c>
      <c r="R74" s="34">
        <f t="shared" ref="R74:R105" si="24">P74+Q74</f>
        <v>13.087499999999999</v>
      </c>
      <c r="S74" s="35">
        <f t="shared" ref="S74:S110" si="25">VLOOKUP(K74,$X$3:$Y$10,2,FALSE)</f>
        <v>1.09375</v>
      </c>
      <c r="T74" s="36">
        <f t="shared" ref="T74:T105" si="26">R74-S74</f>
        <v>11.993749999999999</v>
      </c>
    </row>
    <row r="75" spans="1:23" ht="18.75">
      <c r="A75" s="14">
        <v>1</v>
      </c>
      <c r="B75" s="13">
        <v>187</v>
      </c>
      <c r="C75" s="13">
        <v>1241038267</v>
      </c>
      <c r="D75" s="222" t="s">
        <v>378</v>
      </c>
      <c r="E75" s="334"/>
      <c r="F75" s="16">
        <v>2</v>
      </c>
      <c r="G75" s="16">
        <v>1</v>
      </c>
      <c r="H75" s="374">
        <v>0</v>
      </c>
      <c r="I75" s="374">
        <v>0</v>
      </c>
      <c r="J75" s="374">
        <v>0</v>
      </c>
      <c r="K75" s="23" t="s">
        <v>335</v>
      </c>
      <c r="L75" s="18">
        <f t="shared" si="21"/>
        <v>2</v>
      </c>
      <c r="M75" s="16">
        <f t="shared" si="20"/>
        <v>1.2</v>
      </c>
      <c r="N75" s="16">
        <f t="shared" si="22"/>
        <v>0</v>
      </c>
      <c r="O75" s="16">
        <v>0</v>
      </c>
      <c r="P75" s="16">
        <f t="shared" si="23"/>
        <v>3.2</v>
      </c>
      <c r="Q75" s="33">
        <v>9.3499999999999943</v>
      </c>
      <c r="R75" s="34">
        <f t="shared" si="24"/>
        <v>12.549999999999994</v>
      </c>
      <c r="S75" s="35">
        <f t="shared" si="25"/>
        <v>1.09375</v>
      </c>
      <c r="T75" s="36">
        <f t="shared" si="26"/>
        <v>11.456249999999994</v>
      </c>
    </row>
    <row r="76" spans="1:23" ht="18.75">
      <c r="A76" s="14">
        <v>1</v>
      </c>
      <c r="B76" s="13">
        <v>116</v>
      </c>
      <c r="C76" s="13">
        <v>2122596917</v>
      </c>
      <c r="D76" s="222" t="s">
        <v>362</v>
      </c>
      <c r="E76" s="222" t="s">
        <v>217</v>
      </c>
      <c r="F76" s="16">
        <v>2</v>
      </c>
      <c r="G76" s="16">
        <v>1</v>
      </c>
      <c r="H76" s="374">
        <v>0</v>
      </c>
      <c r="I76" s="374">
        <v>1</v>
      </c>
      <c r="J76" s="374">
        <v>1</v>
      </c>
      <c r="K76" s="23" t="s">
        <v>335</v>
      </c>
      <c r="L76" s="18">
        <f t="shared" si="21"/>
        <v>2</v>
      </c>
      <c r="M76" s="16">
        <f t="shared" si="20"/>
        <v>1.2</v>
      </c>
      <c r="N76" s="16">
        <f t="shared" si="22"/>
        <v>0.8</v>
      </c>
      <c r="O76" s="16">
        <v>0</v>
      </c>
      <c r="P76" s="16">
        <f t="shared" si="23"/>
        <v>4</v>
      </c>
      <c r="Q76" s="33">
        <v>8.4687499999999964</v>
      </c>
      <c r="R76" s="34">
        <f t="shared" si="24"/>
        <v>12.468749999999996</v>
      </c>
      <c r="S76" s="35">
        <f t="shared" si="25"/>
        <v>1.09375</v>
      </c>
      <c r="T76" s="36">
        <f t="shared" si="26"/>
        <v>11.374999999999996</v>
      </c>
      <c r="U76" s="64"/>
      <c r="V76" s="64"/>
      <c r="W76" s="86"/>
    </row>
    <row r="77" spans="1:23" ht="18.75">
      <c r="A77" s="14">
        <v>1</v>
      </c>
      <c r="B77" s="13">
        <v>216</v>
      </c>
      <c r="C77" s="13">
        <v>395700385</v>
      </c>
      <c r="D77" s="222" t="s">
        <v>419</v>
      </c>
      <c r="E77" s="2"/>
      <c r="F77" s="16">
        <v>2</v>
      </c>
      <c r="G77" s="16">
        <v>1</v>
      </c>
      <c r="H77" s="374">
        <v>0</v>
      </c>
      <c r="I77" s="374">
        <v>0</v>
      </c>
      <c r="J77" s="374">
        <v>0</v>
      </c>
      <c r="K77" s="23" t="s">
        <v>335</v>
      </c>
      <c r="L77" s="18">
        <f t="shared" si="21"/>
        <v>2</v>
      </c>
      <c r="M77" s="16">
        <f t="shared" si="20"/>
        <v>1.2</v>
      </c>
      <c r="N77" s="16">
        <f t="shared" si="22"/>
        <v>0</v>
      </c>
      <c r="O77" s="16">
        <v>0</v>
      </c>
      <c r="P77" s="16">
        <f t="shared" si="23"/>
        <v>3.2</v>
      </c>
      <c r="Q77" s="33">
        <v>9.2127016129032206</v>
      </c>
      <c r="R77" s="34">
        <f t="shared" si="24"/>
        <v>12.41270161290322</v>
      </c>
      <c r="S77" s="35">
        <f t="shared" si="25"/>
        <v>1.09375</v>
      </c>
      <c r="T77" s="36">
        <f t="shared" si="26"/>
        <v>11.31895161290322</v>
      </c>
    </row>
    <row r="78" spans="1:23" ht="18.75">
      <c r="A78" s="14">
        <v>1</v>
      </c>
      <c r="B78" s="13">
        <v>222</v>
      </c>
      <c r="C78" s="13">
        <v>1945277617</v>
      </c>
      <c r="D78" s="222" t="s">
        <v>432</v>
      </c>
      <c r="E78" s="222"/>
      <c r="F78" s="16">
        <v>1</v>
      </c>
      <c r="G78" s="16">
        <v>1</v>
      </c>
      <c r="H78" s="374">
        <v>0</v>
      </c>
      <c r="I78" s="374">
        <v>0</v>
      </c>
      <c r="J78" s="374">
        <v>0</v>
      </c>
      <c r="K78" s="23" t="s">
        <v>335</v>
      </c>
      <c r="L78" s="18">
        <f t="shared" si="21"/>
        <v>1</v>
      </c>
      <c r="M78" s="16">
        <f t="shared" si="20"/>
        <v>1.2</v>
      </c>
      <c r="N78" s="16">
        <f t="shared" si="22"/>
        <v>0</v>
      </c>
      <c r="O78" s="16">
        <v>0</v>
      </c>
      <c r="P78" s="16">
        <f t="shared" si="23"/>
        <v>2.2000000000000002</v>
      </c>
      <c r="Q78" s="33">
        <v>10.100227649769575</v>
      </c>
      <c r="R78" s="34">
        <f t="shared" si="24"/>
        <v>12.300227649769575</v>
      </c>
      <c r="S78" s="35">
        <f t="shared" si="25"/>
        <v>1.09375</v>
      </c>
      <c r="T78" s="36">
        <f t="shared" si="26"/>
        <v>11.206477649769575</v>
      </c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1"/>
        <v>0</v>
      </c>
      <c r="M79" s="16">
        <f t="shared" si="20"/>
        <v>0</v>
      </c>
      <c r="N79" s="16">
        <f t="shared" si="22"/>
        <v>0</v>
      </c>
      <c r="O79" s="16">
        <v>0</v>
      </c>
      <c r="P79" s="16">
        <f t="shared" si="23"/>
        <v>0</v>
      </c>
      <c r="Q79" s="33">
        <v>-3.1250000000000036</v>
      </c>
      <c r="R79" s="34">
        <f t="shared" si="24"/>
        <v>-3.1250000000000036</v>
      </c>
      <c r="S79" s="35">
        <f t="shared" si="25"/>
        <v>0</v>
      </c>
      <c r="T79" s="36">
        <f t="shared" si="26"/>
        <v>-3.1250000000000036</v>
      </c>
      <c r="U79" s="64"/>
      <c r="V79" s="64"/>
      <c r="W79" s="64"/>
    </row>
    <row r="80" spans="1:23" ht="18.75">
      <c r="A80" s="14">
        <v>1</v>
      </c>
      <c r="B80" s="13">
        <v>241</v>
      </c>
      <c r="C80" s="13">
        <v>1136259669</v>
      </c>
      <c r="D80" s="222" t="s">
        <v>467</v>
      </c>
      <c r="F80" s="16">
        <v>0</v>
      </c>
      <c r="G80" s="16">
        <v>1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21"/>
        <v>0</v>
      </c>
      <c r="M80" s="16">
        <f t="shared" si="20"/>
        <v>1.2</v>
      </c>
      <c r="N80" s="16">
        <f t="shared" si="22"/>
        <v>0</v>
      </c>
      <c r="O80" s="16">
        <v>0</v>
      </c>
      <c r="P80" s="16">
        <f t="shared" si="23"/>
        <v>1.2</v>
      </c>
      <c r="Q80" s="33">
        <v>8.4437499999999979</v>
      </c>
      <c r="R80" s="34">
        <f t="shared" si="24"/>
        <v>9.6437499999999972</v>
      </c>
      <c r="S80" s="35">
        <f t="shared" si="25"/>
        <v>0</v>
      </c>
      <c r="T80" s="36">
        <f t="shared" si="26"/>
        <v>9.6437499999999972</v>
      </c>
    </row>
    <row r="81" spans="1:23" ht="18.75">
      <c r="A81" s="14">
        <v>1</v>
      </c>
      <c r="B81" s="13">
        <v>219</v>
      </c>
      <c r="C81" s="13">
        <v>1128309198</v>
      </c>
      <c r="D81" s="222" t="s">
        <v>426</v>
      </c>
      <c r="E81" s="334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21"/>
        <v>0</v>
      </c>
      <c r="M81" s="16">
        <f t="shared" si="20"/>
        <v>0</v>
      </c>
      <c r="N81" s="16">
        <f t="shared" si="22"/>
        <v>0</v>
      </c>
      <c r="O81" s="16">
        <v>0</v>
      </c>
      <c r="P81" s="16">
        <f t="shared" si="23"/>
        <v>0</v>
      </c>
      <c r="Q81" s="33">
        <v>9.4499999999999957</v>
      </c>
      <c r="R81" s="34">
        <f t="shared" si="24"/>
        <v>9.4499999999999957</v>
      </c>
      <c r="S81" s="35">
        <f t="shared" si="25"/>
        <v>0</v>
      </c>
      <c r="T81" s="36">
        <f t="shared" si="26"/>
        <v>9.4499999999999957</v>
      </c>
    </row>
    <row r="82" spans="1:23" ht="18.75">
      <c r="A82" s="14">
        <v>1</v>
      </c>
      <c r="B82" s="13">
        <v>239</v>
      </c>
      <c r="C82" s="13">
        <v>416459640</v>
      </c>
      <c r="D82" s="222" t="s">
        <v>465</v>
      </c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1"/>
        <v>0</v>
      </c>
      <c r="M82" s="16">
        <f t="shared" si="20"/>
        <v>0</v>
      </c>
      <c r="N82" s="16">
        <f t="shared" si="22"/>
        <v>0</v>
      </c>
      <c r="O82" s="16">
        <v>0</v>
      </c>
      <c r="P82" s="16">
        <f t="shared" si="23"/>
        <v>0</v>
      </c>
      <c r="Q82" s="33">
        <v>7.1625000000000014</v>
      </c>
      <c r="R82" s="34">
        <f t="shared" si="24"/>
        <v>7.1625000000000014</v>
      </c>
      <c r="S82" s="35">
        <f t="shared" si="25"/>
        <v>0</v>
      </c>
      <c r="T82" s="36">
        <f t="shared" si="26"/>
        <v>7.1625000000000014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21"/>
        <v>0</v>
      </c>
      <c r="M83" s="16">
        <f t="shared" si="20"/>
        <v>0</v>
      </c>
      <c r="N83" s="16">
        <f t="shared" si="22"/>
        <v>0</v>
      </c>
      <c r="O83" s="16">
        <v>0</v>
      </c>
      <c r="P83" s="16">
        <f t="shared" si="23"/>
        <v>0</v>
      </c>
      <c r="Q83" s="33">
        <v>6.4499999999999993</v>
      </c>
      <c r="R83" s="34">
        <f t="shared" si="24"/>
        <v>6.4499999999999993</v>
      </c>
      <c r="S83" s="35">
        <f t="shared" si="25"/>
        <v>0</v>
      </c>
      <c r="T83" s="36">
        <f t="shared" si="26"/>
        <v>6.4499999999999993</v>
      </c>
    </row>
    <row r="84" spans="1:23" ht="20.25">
      <c r="A84" s="14">
        <v>1</v>
      </c>
      <c r="B84" s="13">
        <v>214</v>
      </c>
      <c r="C84" s="13">
        <v>2130976604</v>
      </c>
      <c r="D84" s="222" t="s">
        <v>410</v>
      </c>
      <c r="E84" s="2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1"/>
        <v>0</v>
      </c>
      <c r="M84" s="16">
        <f t="shared" si="20"/>
        <v>0</v>
      </c>
      <c r="N84" s="16">
        <f t="shared" si="22"/>
        <v>0</v>
      </c>
      <c r="O84" s="16">
        <v>0</v>
      </c>
      <c r="P84" s="16">
        <f t="shared" si="23"/>
        <v>0</v>
      </c>
      <c r="Q84" s="33">
        <v>4.381249999999989</v>
      </c>
      <c r="R84" s="34">
        <f t="shared" si="24"/>
        <v>4.381249999999989</v>
      </c>
      <c r="S84" s="35">
        <f t="shared" si="25"/>
        <v>0</v>
      </c>
      <c r="T84" s="36">
        <f t="shared" si="26"/>
        <v>4.381249999999989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21"/>
        <v>0</v>
      </c>
      <c r="M85" s="16">
        <f t="shared" si="20"/>
        <v>0</v>
      </c>
      <c r="N85" s="16">
        <f t="shared" si="22"/>
        <v>0</v>
      </c>
      <c r="O85" s="16">
        <v>0</v>
      </c>
      <c r="P85" s="16">
        <f t="shared" si="23"/>
        <v>0</v>
      </c>
      <c r="Q85" s="33">
        <v>0</v>
      </c>
      <c r="R85" s="34">
        <f t="shared" si="24"/>
        <v>0</v>
      </c>
      <c r="S85" s="35">
        <f t="shared" si="25"/>
        <v>0</v>
      </c>
      <c r="T85" s="36">
        <f t="shared" si="26"/>
        <v>0</v>
      </c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1"/>
        <v>0</v>
      </c>
      <c r="M86" s="16">
        <f t="shared" si="20"/>
        <v>0</v>
      </c>
      <c r="N86" s="16">
        <f t="shared" si="22"/>
        <v>0</v>
      </c>
      <c r="O86" s="16">
        <v>0</v>
      </c>
      <c r="P86" s="16">
        <f t="shared" si="23"/>
        <v>0</v>
      </c>
      <c r="Q86" s="33">
        <v>3.1437499999999954</v>
      </c>
      <c r="R86" s="34">
        <f t="shared" si="24"/>
        <v>3.1437499999999954</v>
      </c>
      <c r="S86" s="35">
        <f t="shared" si="25"/>
        <v>0</v>
      </c>
      <c r="T86" s="36">
        <f t="shared" si="26"/>
        <v>3.1437499999999954</v>
      </c>
    </row>
    <row r="87" spans="1:23" ht="18.75">
      <c r="A87" s="14"/>
      <c r="B87" s="13">
        <v>205</v>
      </c>
      <c r="C87" s="13">
        <v>141303545</v>
      </c>
      <c r="D87" s="222" t="s">
        <v>395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1"/>
        <v>0</v>
      </c>
      <c r="M87" s="16">
        <f t="shared" ref="M87:M110" si="27">G87*$Y$14</f>
        <v>0</v>
      </c>
      <c r="N87" s="16">
        <f t="shared" si="22"/>
        <v>0</v>
      </c>
      <c r="O87" s="16">
        <v>0</v>
      </c>
      <c r="P87" s="16">
        <f t="shared" si="23"/>
        <v>0</v>
      </c>
      <c r="Q87" s="33">
        <v>2.9312499999999959</v>
      </c>
      <c r="R87" s="34">
        <f t="shared" si="24"/>
        <v>2.9312499999999959</v>
      </c>
      <c r="S87" s="35">
        <f t="shared" si="25"/>
        <v>0</v>
      </c>
      <c r="T87" s="36">
        <f t="shared" si="26"/>
        <v>2.9312499999999959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1"/>
        <v>0</v>
      </c>
      <c r="M88" s="16">
        <f t="shared" si="27"/>
        <v>0</v>
      </c>
      <c r="N88" s="16">
        <f t="shared" si="22"/>
        <v>0</v>
      </c>
      <c r="O88" s="16">
        <v>0</v>
      </c>
      <c r="P88" s="16">
        <f t="shared" si="23"/>
        <v>0</v>
      </c>
      <c r="Q88" s="33">
        <v>0.4</v>
      </c>
      <c r="R88" s="34">
        <f t="shared" si="24"/>
        <v>0.4</v>
      </c>
      <c r="S88" s="35">
        <f t="shared" si="25"/>
        <v>0</v>
      </c>
      <c r="T88" s="36">
        <f t="shared" si="26"/>
        <v>0.4</v>
      </c>
      <c r="U88" s="64"/>
      <c r="V88" s="64"/>
      <c r="W88" s="67"/>
    </row>
    <row r="89" spans="1:23" ht="20.25">
      <c r="A89" s="14">
        <v>1</v>
      </c>
      <c r="B89" s="13">
        <v>220</v>
      </c>
      <c r="C89" s="13">
        <v>353335311</v>
      </c>
      <c r="D89" s="222" t="s">
        <v>427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1"/>
        <v>0</v>
      </c>
      <c r="M89" s="16">
        <f t="shared" si="27"/>
        <v>0</v>
      </c>
      <c r="N89" s="16">
        <f t="shared" si="22"/>
        <v>0</v>
      </c>
      <c r="O89" s="16">
        <v>0</v>
      </c>
      <c r="P89" s="16">
        <f t="shared" si="23"/>
        <v>0</v>
      </c>
      <c r="Q89" s="33">
        <v>2.0310546874999984</v>
      </c>
      <c r="R89" s="34">
        <f t="shared" si="24"/>
        <v>2.0310546874999984</v>
      </c>
      <c r="S89" s="35">
        <f t="shared" si="25"/>
        <v>0</v>
      </c>
      <c r="T89" s="36">
        <f t="shared" si="26"/>
        <v>2.0310546874999984</v>
      </c>
    </row>
    <row r="90" spans="1:23" ht="18.75">
      <c r="A90" s="14">
        <v>1</v>
      </c>
      <c r="B90" s="13">
        <v>233</v>
      </c>
      <c r="C90" s="13">
        <v>1963965829</v>
      </c>
      <c r="D90" s="222" t="s">
        <v>452</v>
      </c>
      <c r="F90" s="16">
        <v>0</v>
      </c>
      <c r="G90" s="16">
        <v>0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1"/>
        <v>0</v>
      </c>
      <c r="M90" s="16">
        <f t="shared" si="27"/>
        <v>0</v>
      </c>
      <c r="N90" s="16">
        <f t="shared" si="22"/>
        <v>0</v>
      </c>
      <c r="O90" s="16">
        <v>0</v>
      </c>
      <c r="P90" s="16">
        <f t="shared" si="23"/>
        <v>0</v>
      </c>
      <c r="Q90" s="33">
        <v>2.0000000000000018</v>
      </c>
      <c r="R90" s="34">
        <f t="shared" si="24"/>
        <v>2.0000000000000018</v>
      </c>
      <c r="S90" s="35">
        <f t="shared" si="25"/>
        <v>0</v>
      </c>
      <c r="T90" s="36">
        <f t="shared" si="26"/>
        <v>2.0000000000000018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1"/>
        <v>0</v>
      </c>
      <c r="M91" s="16">
        <f t="shared" si="27"/>
        <v>0</v>
      </c>
      <c r="N91" s="16">
        <f t="shared" si="22"/>
        <v>0</v>
      </c>
      <c r="O91" s="16">
        <v>0</v>
      </c>
      <c r="P91" s="16">
        <f t="shared" si="23"/>
        <v>0</v>
      </c>
      <c r="Q91" s="33">
        <v>6.8</v>
      </c>
      <c r="R91" s="34">
        <f t="shared" si="24"/>
        <v>6.8</v>
      </c>
      <c r="S91" s="35">
        <f t="shared" si="25"/>
        <v>0</v>
      </c>
      <c r="T91" s="36">
        <f t="shared" si="26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1"/>
        <v>0</v>
      </c>
      <c r="M92" s="16">
        <f t="shared" si="27"/>
        <v>0</v>
      </c>
      <c r="N92" s="16">
        <f t="shared" si="22"/>
        <v>0</v>
      </c>
      <c r="O92" s="16">
        <v>0</v>
      </c>
      <c r="P92" s="16">
        <f t="shared" si="23"/>
        <v>0</v>
      </c>
      <c r="Q92" s="33">
        <v>-18.712500000000006</v>
      </c>
      <c r="R92" s="34">
        <f t="shared" si="24"/>
        <v>-18.712500000000006</v>
      </c>
      <c r="S92" s="35">
        <f t="shared" si="25"/>
        <v>0</v>
      </c>
      <c r="T92" s="36">
        <f t="shared" si="26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1"/>
        <v>0</v>
      </c>
      <c r="M93" s="16">
        <f t="shared" si="27"/>
        <v>0</v>
      </c>
      <c r="N93" s="16">
        <f t="shared" si="22"/>
        <v>0</v>
      </c>
      <c r="O93" s="16">
        <v>0</v>
      </c>
      <c r="P93" s="16">
        <f t="shared" si="23"/>
        <v>0</v>
      </c>
      <c r="Q93" s="33">
        <v>0</v>
      </c>
      <c r="R93" s="34">
        <f t="shared" si="24"/>
        <v>0</v>
      </c>
      <c r="S93" s="35">
        <f t="shared" si="25"/>
        <v>0</v>
      </c>
      <c r="T93" s="36">
        <f t="shared" si="26"/>
        <v>0</v>
      </c>
    </row>
    <row r="94" spans="1:23" ht="18.75">
      <c r="A94" s="14">
        <v>1</v>
      </c>
      <c r="B94" s="13">
        <v>207</v>
      </c>
      <c r="C94" s="13">
        <v>721273803</v>
      </c>
      <c r="D94" s="226" t="s">
        <v>399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21"/>
        <v>0</v>
      </c>
      <c r="M94" s="16">
        <f t="shared" si="27"/>
        <v>0</v>
      </c>
      <c r="N94" s="16">
        <f t="shared" si="22"/>
        <v>0</v>
      </c>
      <c r="O94" s="16">
        <v>0</v>
      </c>
      <c r="P94" s="16">
        <f t="shared" si="23"/>
        <v>0</v>
      </c>
      <c r="Q94" s="33">
        <v>1.425</v>
      </c>
      <c r="R94" s="34">
        <f t="shared" si="24"/>
        <v>1.425</v>
      </c>
      <c r="S94" s="35">
        <f t="shared" si="25"/>
        <v>0</v>
      </c>
      <c r="T94" s="36">
        <f t="shared" si="26"/>
        <v>1.425</v>
      </c>
    </row>
    <row r="95" spans="1:23" ht="20.25">
      <c r="A95" s="14">
        <v>1</v>
      </c>
      <c r="B95" s="13">
        <v>213</v>
      </c>
      <c r="C95" s="13">
        <v>311361673</v>
      </c>
      <c r="D95" s="222" t="s">
        <v>349</v>
      </c>
      <c r="E95" s="2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1"/>
        <v>0</v>
      </c>
      <c r="M95" s="16">
        <f t="shared" si="27"/>
        <v>0</v>
      </c>
      <c r="N95" s="16">
        <f t="shared" si="22"/>
        <v>0</v>
      </c>
      <c r="O95" s="16">
        <v>0</v>
      </c>
      <c r="P95" s="16">
        <f t="shared" si="23"/>
        <v>0</v>
      </c>
      <c r="Q95" s="33">
        <v>1.2687499999999945</v>
      </c>
      <c r="R95" s="34">
        <f t="shared" si="24"/>
        <v>1.2687499999999945</v>
      </c>
      <c r="S95" s="35">
        <f t="shared" si="25"/>
        <v>0</v>
      </c>
      <c r="T95" s="36">
        <f t="shared" si="26"/>
        <v>1.2687499999999945</v>
      </c>
    </row>
    <row r="96" spans="1:23" ht="18.75">
      <c r="A96" s="14">
        <v>1</v>
      </c>
      <c r="B96" s="13">
        <v>235</v>
      </c>
      <c r="C96" s="13">
        <v>988684940</v>
      </c>
      <c r="D96" s="222" t="s">
        <v>456</v>
      </c>
      <c r="F96" s="16">
        <v>2</v>
      </c>
      <c r="G96" s="16">
        <v>0</v>
      </c>
      <c r="H96" s="374">
        <v>0</v>
      </c>
      <c r="I96" s="374">
        <v>0</v>
      </c>
      <c r="J96" s="374">
        <v>0</v>
      </c>
      <c r="K96" s="23" t="s">
        <v>335</v>
      </c>
      <c r="L96" s="18">
        <f t="shared" si="21"/>
        <v>2</v>
      </c>
      <c r="M96" s="16">
        <f t="shared" si="27"/>
        <v>0</v>
      </c>
      <c r="N96" s="16">
        <f t="shared" si="22"/>
        <v>0</v>
      </c>
      <c r="O96" s="16">
        <v>0</v>
      </c>
      <c r="P96" s="16">
        <f t="shared" si="23"/>
        <v>2</v>
      </c>
      <c r="Q96" s="33">
        <v>-1</v>
      </c>
      <c r="R96" s="34">
        <f t="shared" si="24"/>
        <v>1</v>
      </c>
      <c r="S96" s="35">
        <f t="shared" si="25"/>
        <v>1.09375</v>
      </c>
      <c r="T96" s="36">
        <f t="shared" si="26"/>
        <v>-9.375E-2</v>
      </c>
    </row>
    <row r="97" spans="1:23" ht="18.75">
      <c r="A97" s="14">
        <v>1</v>
      </c>
      <c r="B97" s="13">
        <v>242</v>
      </c>
      <c r="C97" s="13">
        <v>250098915</v>
      </c>
      <c r="D97" s="222" t="s">
        <v>475</v>
      </c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1"/>
        <v>0</v>
      </c>
      <c r="M97" s="16">
        <f t="shared" si="27"/>
        <v>0</v>
      </c>
      <c r="N97" s="16">
        <f t="shared" si="22"/>
        <v>0</v>
      </c>
      <c r="O97" s="16">
        <v>0</v>
      </c>
      <c r="P97" s="16">
        <f t="shared" si="23"/>
        <v>0</v>
      </c>
      <c r="Q97" s="33">
        <v>0.90625</v>
      </c>
      <c r="R97" s="34">
        <f t="shared" si="24"/>
        <v>0.90625</v>
      </c>
      <c r="S97" s="35">
        <f t="shared" si="25"/>
        <v>0</v>
      </c>
      <c r="T97" s="36">
        <f t="shared" si="26"/>
        <v>0.90625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1"/>
        <v>0</v>
      </c>
      <c r="M98" s="16">
        <f t="shared" si="27"/>
        <v>0</v>
      </c>
      <c r="N98" s="16">
        <f t="shared" si="22"/>
        <v>0</v>
      </c>
      <c r="O98" s="16">
        <v>0</v>
      </c>
      <c r="P98" s="16">
        <f t="shared" si="23"/>
        <v>0</v>
      </c>
      <c r="Q98" s="33">
        <v>0</v>
      </c>
      <c r="R98" s="34">
        <f t="shared" si="24"/>
        <v>0</v>
      </c>
      <c r="S98" s="35">
        <f t="shared" si="25"/>
        <v>0</v>
      </c>
      <c r="T98" s="36">
        <f t="shared" si="26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1"/>
        <v>0</v>
      </c>
      <c r="M99" s="16">
        <f t="shared" si="27"/>
        <v>0</v>
      </c>
      <c r="N99" s="16">
        <f t="shared" si="22"/>
        <v>0</v>
      </c>
      <c r="O99" s="16">
        <v>0</v>
      </c>
      <c r="P99" s="16">
        <f t="shared" si="23"/>
        <v>0</v>
      </c>
      <c r="Q99" s="33">
        <v>5.6846874999999955</v>
      </c>
      <c r="R99" s="34">
        <f t="shared" si="24"/>
        <v>5.6846874999999955</v>
      </c>
      <c r="S99" s="35">
        <f t="shared" si="25"/>
        <v>0</v>
      </c>
      <c r="T99" s="36">
        <f t="shared" si="26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1"/>
        <v>0</v>
      </c>
      <c r="M100" s="16">
        <f t="shared" si="27"/>
        <v>0</v>
      </c>
      <c r="N100" s="16">
        <f t="shared" si="22"/>
        <v>0</v>
      </c>
      <c r="O100" s="16">
        <v>0</v>
      </c>
      <c r="P100" s="16">
        <f t="shared" si="23"/>
        <v>0</v>
      </c>
      <c r="Q100" s="33">
        <v>-3.125</v>
      </c>
      <c r="R100" s="34">
        <f t="shared" si="24"/>
        <v>-3.125</v>
      </c>
      <c r="S100" s="35">
        <f t="shared" si="25"/>
        <v>0</v>
      </c>
      <c r="T100" s="36">
        <f t="shared" si="26"/>
        <v>-3.125</v>
      </c>
    </row>
    <row r="101" spans="1:23" ht="18.75">
      <c r="A101" s="14">
        <v>1</v>
      </c>
      <c r="B101" s="13">
        <v>218</v>
      </c>
      <c r="C101" s="13">
        <v>1804880865</v>
      </c>
      <c r="D101" s="222" t="s">
        <v>425</v>
      </c>
      <c r="E101" s="334"/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1"/>
        <v>0</v>
      </c>
      <c r="M101" s="16">
        <f t="shared" si="27"/>
        <v>0</v>
      </c>
      <c r="N101" s="16">
        <f t="shared" si="22"/>
        <v>0</v>
      </c>
      <c r="O101" s="16">
        <v>0</v>
      </c>
      <c r="P101" s="16">
        <f t="shared" si="23"/>
        <v>0</v>
      </c>
      <c r="Q101" s="33">
        <v>0.11749999999999983</v>
      </c>
      <c r="R101" s="34">
        <f t="shared" si="24"/>
        <v>0.11749999999999983</v>
      </c>
      <c r="S101" s="35">
        <f t="shared" si="25"/>
        <v>0</v>
      </c>
      <c r="T101" s="36">
        <f t="shared" si="26"/>
        <v>0.11749999999999983</v>
      </c>
    </row>
    <row r="102" spans="1:23" ht="18.75">
      <c r="A102" s="14">
        <v>1</v>
      </c>
      <c r="B102" s="13">
        <v>242</v>
      </c>
      <c r="C102" s="13">
        <v>1769984287</v>
      </c>
      <c r="D102" s="13" t="s">
        <v>476</v>
      </c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1"/>
        <v>0</v>
      </c>
      <c r="M102" s="16">
        <f t="shared" si="27"/>
        <v>0</v>
      </c>
      <c r="N102" s="16">
        <f t="shared" si="22"/>
        <v>0</v>
      </c>
      <c r="O102" s="16">
        <v>0</v>
      </c>
      <c r="P102" s="16">
        <f t="shared" si="23"/>
        <v>0</v>
      </c>
      <c r="Q102" s="33">
        <v>-0.875</v>
      </c>
      <c r="R102" s="34">
        <f t="shared" si="24"/>
        <v>-0.875</v>
      </c>
      <c r="S102" s="35">
        <f t="shared" si="25"/>
        <v>0</v>
      </c>
      <c r="T102" s="36">
        <f t="shared" si="26"/>
        <v>-0.875</v>
      </c>
    </row>
    <row r="103" spans="1:23" ht="18.75">
      <c r="A103" s="14">
        <v>1</v>
      </c>
      <c r="B103" s="13">
        <v>217</v>
      </c>
      <c r="C103" s="13">
        <v>331155825</v>
      </c>
      <c r="D103" s="295" t="s">
        <v>420</v>
      </c>
      <c r="E103" s="2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1"/>
        <v>0</v>
      </c>
      <c r="M103" s="16">
        <f t="shared" si="27"/>
        <v>0</v>
      </c>
      <c r="N103" s="16">
        <f t="shared" si="22"/>
        <v>0</v>
      </c>
      <c r="O103" s="16">
        <v>0</v>
      </c>
      <c r="P103" s="16">
        <f t="shared" si="23"/>
        <v>0</v>
      </c>
      <c r="Q103" s="33">
        <v>-1.3124999999999984</v>
      </c>
      <c r="R103" s="34">
        <f t="shared" si="24"/>
        <v>-1.3124999999999984</v>
      </c>
      <c r="S103" s="35">
        <f t="shared" si="25"/>
        <v>0</v>
      </c>
      <c r="T103" s="36">
        <f t="shared" si="26"/>
        <v>-1.3124999999999984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1"/>
        <v>0</v>
      </c>
      <c r="M104" s="16">
        <f t="shared" si="27"/>
        <v>0</v>
      </c>
      <c r="N104" s="16">
        <f t="shared" si="22"/>
        <v>0</v>
      </c>
      <c r="O104" s="16">
        <v>0</v>
      </c>
      <c r="P104" s="16">
        <f t="shared" si="23"/>
        <v>0</v>
      </c>
      <c r="Q104" s="33">
        <v>5.7335820895522351</v>
      </c>
      <c r="R104" s="34">
        <f t="shared" si="24"/>
        <v>5.7335820895522351</v>
      </c>
      <c r="S104" s="35">
        <f t="shared" si="25"/>
        <v>0</v>
      </c>
      <c r="T104" s="36">
        <f t="shared" si="26"/>
        <v>5.7335820895522351</v>
      </c>
    </row>
    <row r="105" spans="1:23" ht="20.25">
      <c r="A105" s="14"/>
      <c r="B105" s="13">
        <v>186</v>
      </c>
      <c r="C105" s="13">
        <v>595953188</v>
      </c>
      <c r="D105" s="222" t="s">
        <v>462</v>
      </c>
      <c r="E105" s="222" t="s">
        <v>461</v>
      </c>
      <c r="F105" s="16">
        <v>0</v>
      </c>
      <c r="G105" s="16">
        <v>0</v>
      </c>
      <c r="H105" s="374">
        <v>0</v>
      </c>
      <c r="I105" s="374">
        <v>0</v>
      </c>
      <c r="J105" s="374">
        <v>0</v>
      </c>
      <c r="K105" s="57" t="s">
        <v>187</v>
      </c>
      <c r="L105" s="18">
        <f t="shared" si="21"/>
        <v>0</v>
      </c>
      <c r="M105" s="16">
        <f t="shared" si="27"/>
        <v>0</v>
      </c>
      <c r="N105" s="16">
        <f t="shared" si="22"/>
        <v>0</v>
      </c>
      <c r="O105" s="16">
        <v>0</v>
      </c>
      <c r="P105" s="16">
        <f t="shared" si="23"/>
        <v>0</v>
      </c>
      <c r="Q105" s="33">
        <v>-6.5624999999999991</v>
      </c>
      <c r="R105" s="34">
        <f t="shared" si="24"/>
        <v>-6.5624999999999991</v>
      </c>
      <c r="S105" s="35">
        <f t="shared" si="25"/>
        <v>0</v>
      </c>
      <c r="T105" s="36">
        <f t="shared" si="26"/>
        <v>-6.5624999999999991</v>
      </c>
    </row>
    <row r="106" spans="1:23" ht="18.75">
      <c r="A106" s="14">
        <v>1</v>
      </c>
      <c r="B106" s="13">
        <v>237</v>
      </c>
      <c r="C106" s="13">
        <v>1331532576</v>
      </c>
      <c r="D106" s="222" t="s">
        <v>459</v>
      </c>
      <c r="F106" s="16">
        <v>0</v>
      </c>
      <c r="G106" s="16">
        <v>0</v>
      </c>
      <c r="H106" s="374">
        <v>0</v>
      </c>
      <c r="I106" s="374">
        <v>0</v>
      </c>
      <c r="J106" s="374">
        <v>0</v>
      </c>
      <c r="K106" s="57" t="s">
        <v>187</v>
      </c>
      <c r="L106" s="18">
        <f t="shared" si="21"/>
        <v>0</v>
      </c>
      <c r="M106" s="16">
        <f t="shared" si="27"/>
        <v>0</v>
      </c>
      <c r="N106" s="16">
        <f t="shared" si="22"/>
        <v>0</v>
      </c>
      <c r="O106" s="16">
        <v>0</v>
      </c>
      <c r="P106" s="16">
        <f t="shared" ref="P106:P110" si="28">SUM(M106+L106+O106+N106)</f>
        <v>0</v>
      </c>
      <c r="Q106" s="33">
        <v>-2.5499999999999998</v>
      </c>
      <c r="R106" s="34">
        <f t="shared" ref="R106:R110" si="29">P106+Q106</f>
        <v>-2.5499999999999998</v>
      </c>
      <c r="S106" s="35">
        <f t="shared" si="25"/>
        <v>0</v>
      </c>
      <c r="T106" s="36">
        <f t="shared" ref="T106:T110" si="30">R106-S106</f>
        <v>-2.5499999999999998</v>
      </c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1"/>
        <v>0</v>
      </c>
      <c r="M107" s="16">
        <f t="shared" si="27"/>
        <v>0</v>
      </c>
      <c r="N107" s="16">
        <f t="shared" si="22"/>
        <v>0</v>
      </c>
      <c r="O107" s="16">
        <v>0</v>
      </c>
      <c r="P107" s="16">
        <f t="shared" si="28"/>
        <v>0</v>
      </c>
      <c r="Q107" s="33">
        <v>0</v>
      </c>
      <c r="R107" s="34">
        <f t="shared" si="29"/>
        <v>0</v>
      </c>
      <c r="S107" s="35">
        <f t="shared" si="25"/>
        <v>0</v>
      </c>
      <c r="T107" s="36">
        <f t="shared" si="30"/>
        <v>0</v>
      </c>
    </row>
    <row r="108" spans="1:23" ht="18.75">
      <c r="A108" s="14">
        <v>1</v>
      </c>
      <c r="B108" s="13">
        <v>228</v>
      </c>
      <c r="C108" s="13">
        <v>1287481910</v>
      </c>
      <c r="D108" s="222" t="s">
        <v>447</v>
      </c>
      <c r="E108" s="222"/>
      <c r="F108" s="16">
        <v>0</v>
      </c>
      <c r="G108" s="16">
        <v>0</v>
      </c>
      <c r="H108" s="374">
        <v>0</v>
      </c>
      <c r="I108" s="374">
        <v>0</v>
      </c>
      <c r="J108" s="374">
        <v>0</v>
      </c>
      <c r="K108" s="57" t="s">
        <v>187</v>
      </c>
      <c r="L108" s="18">
        <f t="shared" si="21"/>
        <v>0</v>
      </c>
      <c r="M108" s="16">
        <f t="shared" si="27"/>
        <v>0</v>
      </c>
      <c r="N108" s="16">
        <f t="shared" si="22"/>
        <v>0</v>
      </c>
      <c r="O108" s="16">
        <v>0</v>
      </c>
      <c r="P108" s="16">
        <f t="shared" si="28"/>
        <v>0</v>
      </c>
      <c r="Q108" s="33">
        <v>-4.1499999999999995</v>
      </c>
      <c r="R108" s="34">
        <f t="shared" si="29"/>
        <v>-4.1499999999999995</v>
      </c>
      <c r="S108" s="35">
        <f t="shared" si="25"/>
        <v>0</v>
      </c>
      <c r="T108" s="36">
        <f t="shared" si="30"/>
        <v>-4.1499999999999995</v>
      </c>
    </row>
    <row r="109" spans="1:23" ht="18.75">
      <c r="A109" s="530">
        <v>1</v>
      </c>
      <c r="B109" s="13">
        <v>141</v>
      </c>
      <c r="C109" s="13">
        <v>1190305158</v>
      </c>
      <c r="D109" s="222" t="s">
        <v>261</v>
      </c>
      <c r="E109" s="224"/>
      <c r="F109" s="16">
        <v>0</v>
      </c>
      <c r="G109" s="16">
        <v>0</v>
      </c>
      <c r="H109" s="374">
        <v>0</v>
      </c>
      <c r="I109" s="374">
        <v>0</v>
      </c>
      <c r="J109" s="374">
        <v>0</v>
      </c>
      <c r="K109" s="57" t="s">
        <v>187</v>
      </c>
      <c r="L109" s="18">
        <f t="shared" si="21"/>
        <v>0</v>
      </c>
      <c r="M109" s="16">
        <f t="shared" si="27"/>
        <v>0</v>
      </c>
      <c r="N109" s="16">
        <f t="shared" si="22"/>
        <v>0</v>
      </c>
      <c r="O109" s="16">
        <v>0</v>
      </c>
      <c r="P109" s="16">
        <f t="shared" si="28"/>
        <v>0</v>
      </c>
      <c r="Q109" s="33">
        <v>-7.8937500000000043</v>
      </c>
      <c r="R109" s="34">
        <f t="shared" si="29"/>
        <v>-7.8937500000000043</v>
      </c>
      <c r="S109" s="35">
        <f t="shared" si="25"/>
        <v>0</v>
      </c>
      <c r="T109" s="36">
        <f t="shared" si="30"/>
        <v>-7.8937500000000043</v>
      </c>
      <c r="U109" s="64"/>
      <c r="V109" s="64"/>
      <c r="W109" s="67"/>
    </row>
    <row r="110" spans="1:23" ht="18.75">
      <c r="A110" s="530">
        <v>1</v>
      </c>
      <c r="B110" s="13">
        <v>203</v>
      </c>
      <c r="C110" s="13">
        <v>382695365</v>
      </c>
      <c r="D110" s="222" t="s">
        <v>393</v>
      </c>
      <c r="E110" s="334"/>
      <c r="F110" s="16">
        <v>0</v>
      </c>
      <c r="G110" s="16">
        <v>0</v>
      </c>
      <c r="H110" s="374">
        <v>0</v>
      </c>
      <c r="I110" s="374">
        <v>0</v>
      </c>
      <c r="J110" s="374">
        <v>0</v>
      </c>
      <c r="K110" s="57" t="s">
        <v>187</v>
      </c>
      <c r="L110" s="18">
        <f t="shared" si="21"/>
        <v>0</v>
      </c>
      <c r="M110" s="16">
        <f t="shared" si="27"/>
        <v>0</v>
      </c>
      <c r="N110" s="16">
        <f t="shared" si="22"/>
        <v>0</v>
      </c>
      <c r="O110" s="16">
        <v>0</v>
      </c>
      <c r="P110" s="16">
        <f t="shared" si="28"/>
        <v>0</v>
      </c>
      <c r="Q110" s="33">
        <v>-16.90625</v>
      </c>
      <c r="R110" s="34">
        <f t="shared" si="29"/>
        <v>-16.90625</v>
      </c>
      <c r="S110" s="35">
        <f t="shared" si="25"/>
        <v>0</v>
      </c>
      <c r="T110" s="36">
        <f t="shared" si="30"/>
        <v>-16.90625</v>
      </c>
    </row>
  </sheetData>
  <autoFilter ref="A4:W110" xr:uid="{28593B8F-03E7-4BE1-B554-FC0AADC431B2}">
    <sortState xmlns:xlrd2="http://schemas.microsoft.com/office/spreadsheetml/2017/richdata2" ref="A10:W110">
      <sortCondition descending="1" ref="R4:R110"/>
    </sortState>
  </autoFilter>
  <mergeCells count="5">
    <mergeCell ref="B1:T1"/>
    <mergeCell ref="B2:T2"/>
    <mergeCell ref="B3:E3"/>
    <mergeCell ref="H3:J3"/>
    <mergeCell ref="K3:T3"/>
  </mergeCells>
  <conditionalFormatting sqref="O5:O79 F5:J110">
    <cfRule type="cellIs" dxfId="9" priority="3" operator="lessThan">
      <formula>1</formula>
    </cfRule>
  </conditionalFormatting>
  <conditionalFormatting sqref="O80:O110">
    <cfRule type="cellIs" dxfId="8" priority="2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809A-1280-4916-B314-91FF27AE9AEE}">
  <dimension ref="A1:AC110"/>
  <sheetViews>
    <sheetView topLeftCell="A3" zoomScale="85" zoomScaleNormal="85" workbookViewId="0">
      <selection activeCell="X9" sqref="X9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活动中心2021年7月17日分包贡献明细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41"/>
      <c r="V1" s="541"/>
      <c r="W1" s="541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42"/>
      <c r="V2" s="542"/>
      <c r="W2" s="542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43" t="s">
        <v>114</v>
      </c>
      <c r="G3" s="544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40"/>
      <c r="V3" s="540"/>
      <c r="W3" s="540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38" t="s">
        <v>457</v>
      </c>
      <c r="B4" s="538" t="s">
        <v>11</v>
      </c>
      <c r="C4" s="539" t="s">
        <v>167</v>
      </c>
      <c r="D4" s="538" t="s">
        <v>12</v>
      </c>
      <c r="E4" s="538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39" t="s">
        <v>171</v>
      </c>
      <c r="R4" s="32" t="s">
        <v>23</v>
      </c>
      <c r="S4" s="539" t="s">
        <v>22</v>
      </c>
      <c r="T4" s="539" t="s">
        <v>172</v>
      </c>
      <c r="U4" s="539" t="s">
        <v>115</v>
      </c>
      <c r="V4" s="539" t="s">
        <v>116</v>
      </c>
      <c r="W4" s="539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183</v>
      </c>
      <c r="C10" s="13">
        <v>1250030371</v>
      </c>
      <c r="D10" s="222" t="s">
        <v>474</v>
      </c>
      <c r="E10" s="222" t="s">
        <v>464</v>
      </c>
      <c r="F10" s="16">
        <v>3</v>
      </c>
      <c r="G10" s="16">
        <v>1</v>
      </c>
      <c r="H10" s="374">
        <v>0</v>
      </c>
      <c r="I10" s="374">
        <v>0</v>
      </c>
      <c r="J10" s="374">
        <v>0</v>
      </c>
      <c r="K10" s="43" t="s">
        <v>166</v>
      </c>
      <c r="L10" s="18">
        <f t="shared" ref="L10:L41" si="7">F10+IF(F10&gt;2,(F10-2)*1,0)</f>
        <v>4</v>
      </c>
      <c r="M10" s="16">
        <f t="shared" ref="M10:M28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5.2</v>
      </c>
      <c r="Q10" s="33">
        <v>20.481250000000003</v>
      </c>
      <c r="R10" s="34">
        <f t="shared" ref="R10:R41" si="11">P10+Q10</f>
        <v>25.681250000000002</v>
      </c>
      <c r="S10" s="35">
        <f t="shared" ref="S10:S41" si="12">VLOOKUP(K10,$X$3:$Y$10,2,FALSE)</f>
        <v>11.875</v>
      </c>
      <c r="T10" s="36">
        <f t="shared" ref="T10:T41" si="13">R10-S10</f>
        <v>13.806250000000002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167</v>
      </c>
      <c r="C11" s="13">
        <v>1173807161</v>
      </c>
      <c r="D11" s="222" t="s">
        <v>324</v>
      </c>
      <c r="E11" s="335"/>
      <c r="F11" s="16">
        <v>0</v>
      </c>
      <c r="G11" s="16">
        <v>1</v>
      </c>
      <c r="H11" s="374">
        <v>0</v>
      </c>
      <c r="I11" s="374">
        <v>0</v>
      </c>
      <c r="J11" s="374">
        <v>0</v>
      </c>
      <c r="K11" s="57" t="s">
        <v>187</v>
      </c>
      <c r="L11" s="18">
        <f t="shared" si="7"/>
        <v>0</v>
      </c>
      <c r="M11" s="16">
        <f t="shared" si="8"/>
        <v>1.2</v>
      </c>
      <c r="N11" s="16">
        <f t="shared" si="9"/>
        <v>0</v>
      </c>
      <c r="O11" s="16">
        <v>0</v>
      </c>
      <c r="P11" s="16">
        <f t="shared" si="10"/>
        <v>1.2</v>
      </c>
      <c r="Q11" s="33">
        <v>23.424999999999979</v>
      </c>
      <c r="R11" s="34">
        <f t="shared" si="11"/>
        <v>24.624999999999979</v>
      </c>
      <c r="S11" s="35">
        <f t="shared" si="12"/>
        <v>0</v>
      </c>
      <c r="T11" s="36">
        <f t="shared" si="13"/>
        <v>24.624999999999979</v>
      </c>
      <c r="U11" s="4"/>
      <c r="V11" s="4"/>
      <c r="W11" s="4"/>
      <c r="X11" s="50"/>
    </row>
    <row r="12" spans="1:29" s="1" customFormat="1" ht="18.75">
      <c r="A12" s="14">
        <v>1</v>
      </c>
      <c r="B12" s="13">
        <v>155</v>
      </c>
      <c r="C12" s="13">
        <v>1532576874</v>
      </c>
      <c r="D12" s="222" t="s">
        <v>368</v>
      </c>
      <c r="E12" s="222" t="s">
        <v>283</v>
      </c>
      <c r="F12" s="16">
        <v>3</v>
      </c>
      <c r="G12" s="16">
        <v>0</v>
      </c>
      <c r="H12" s="374">
        <v>0</v>
      </c>
      <c r="I12" s="374">
        <v>0</v>
      </c>
      <c r="J12" s="374">
        <v>0</v>
      </c>
      <c r="K12" s="43" t="s">
        <v>166</v>
      </c>
      <c r="L12" s="18">
        <f t="shared" si="7"/>
        <v>4</v>
      </c>
      <c r="M12" s="16">
        <f t="shared" si="8"/>
        <v>0</v>
      </c>
      <c r="N12" s="16">
        <f t="shared" si="9"/>
        <v>0</v>
      </c>
      <c r="O12" s="16">
        <v>0</v>
      </c>
      <c r="P12" s="16">
        <f t="shared" si="10"/>
        <v>4</v>
      </c>
      <c r="Q12" s="33">
        <v>20.5625</v>
      </c>
      <c r="R12" s="34">
        <f t="shared" si="11"/>
        <v>24.5625</v>
      </c>
      <c r="S12" s="35">
        <f t="shared" si="12"/>
        <v>11.875</v>
      </c>
      <c r="T12" s="36">
        <f t="shared" si="13"/>
        <v>12.6875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212</v>
      </c>
      <c r="C13" s="13">
        <v>2133045883</v>
      </c>
      <c r="D13" s="222" t="s">
        <v>405</v>
      </c>
      <c r="E13" s="334"/>
      <c r="F13" s="16">
        <v>3</v>
      </c>
      <c r="G13" s="16">
        <v>1</v>
      </c>
      <c r="H13" s="374">
        <v>0</v>
      </c>
      <c r="I13" s="374">
        <v>0</v>
      </c>
      <c r="J13" s="374">
        <v>0</v>
      </c>
      <c r="K13" s="43" t="s">
        <v>166</v>
      </c>
      <c r="L13" s="18">
        <f t="shared" si="7"/>
        <v>4</v>
      </c>
      <c r="M13" s="16">
        <f t="shared" si="8"/>
        <v>1.2</v>
      </c>
      <c r="N13" s="16">
        <f t="shared" si="9"/>
        <v>0</v>
      </c>
      <c r="O13" s="16">
        <v>0</v>
      </c>
      <c r="P13" s="16">
        <f t="shared" si="10"/>
        <v>5.2</v>
      </c>
      <c r="Q13" s="33">
        <v>19.206249999999994</v>
      </c>
      <c r="R13" s="34">
        <f t="shared" si="11"/>
        <v>24.406249999999993</v>
      </c>
      <c r="S13" s="35">
        <f t="shared" si="12"/>
        <v>11.875</v>
      </c>
      <c r="T13" s="36">
        <f t="shared" si="13"/>
        <v>12.531249999999993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202</v>
      </c>
      <c r="C14" s="13">
        <v>471245585</v>
      </c>
      <c r="D14" s="222" t="s">
        <v>392</v>
      </c>
      <c r="E14" s="334"/>
      <c r="F14" s="16">
        <v>3</v>
      </c>
      <c r="G14" s="16">
        <v>1</v>
      </c>
      <c r="H14" s="374">
        <v>0</v>
      </c>
      <c r="I14" s="374">
        <v>0</v>
      </c>
      <c r="J14" s="374">
        <v>0</v>
      </c>
      <c r="K14" s="43" t="s">
        <v>166</v>
      </c>
      <c r="L14" s="18">
        <f t="shared" si="7"/>
        <v>4</v>
      </c>
      <c r="M14" s="16">
        <f t="shared" si="8"/>
        <v>1.2</v>
      </c>
      <c r="N14" s="16">
        <f t="shared" si="9"/>
        <v>0</v>
      </c>
      <c r="O14" s="16">
        <v>0</v>
      </c>
      <c r="P14" s="16">
        <f t="shared" si="10"/>
        <v>5.2</v>
      </c>
      <c r="Q14" s="33">
        <v>19.2</v>
      </c>
      <c r="R14" s="34">
        <f t="shared" si="11"/>
        <v>24.4</v>
      </c>
      <c r="S14" s="35">
        <f t="shared" si="12"/>
        <v>11.875</v>
      </c>
      <c r="T14" s="36">
        <f t="shared" si="13"/>
        <v>12.524999999999999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236</v>
      </c>
      <c r="C15" s="13">
        <v>1968448898</v>
      </c>
      <c r="D15" s="222" t="s">
        <v>458</v>
      </c>
      <c r="E15" s="4"/>
      <c r="F15" s="16">
        <v>2</v>
      </c>
      <c r="G15" s="16">
        <v>1</v>
      </c>
      <c r="H15" s="374">
        <v>0</v>
      </c>
      <c r="I15" s="374">
        <v>0</v>
      </c>
      <c r="J15" s="374">
        <v>0</v>
      </c>
      <c r="K15" s="43" t="s">
        <v>166</v>
      </c>
      <c r="L15" s="18">
        <f t="shared" si="7"/>
        <v>2</v>
      </c>
      <c r="M15" s="16">
        <f t="shared" si="8"/>
        <v>1.2</v>
      </c>
      <c r="N15" s="16">
        <f t="shared" si="9"/>
        <v>0</v>
      </c>
      <c r="O15" s="16">
        <v>0</v>
      </c>
      <c r="P15" s="16">
        <f t="shared" si="10"/>
        <v>3.2</v>
      </c>
      <c r="Q15" s="33">
        <v>19.824999999999999</v>
      </c>
      <c r="R15" s="34">
        <f t="shared" si="11"/>
        <v>23.024999999999999</v>
      </c>
      <c r="S15" s="35">
        <f t="shared" si="12"/>
        <v>11.875</v>
      </c>
      <c r="T15" s="36">
        <f t="shared" si="13"/>
        <v>11.149999999999999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223</v>
      </c>
      <c r="C16" s="13">
        <v>784792167</v>
      </c>
      <c r="D16" s="222" t="s">
        <v>434</v>
      </c>
      <c r="E16" s="222"/>
      <c r="F16" s="16">
        <v>3</v>
      </c>
      <c r="G16" s="16">
        <v>1</v>
      </c>
      <c r="H16" s="374">
        <v>0</v>
      </c>
      <c r="I16" s="374">
        <v>0</v>
      </c>
      <c r="J16" s="374">
        <v>0</v>
      </c>
      <c r="K16" s="43" t="s">
        <v>166</v>
      </c>
      <c r="L16" s="18">
        <f t="shared" si="7"/>
        <v>4</v>
      </c>
      <c r="M16" s="16">
        <f t="shared" si="8"/>
        <v>1.2</v>
      </c>
      <c r="N16" s="16">
        <f t="shared" si="9"/>
        <v>0</v>
      </c>
      <c r="O16" s="16">
        <v>0</v>
      </c>
      <c r="P16" s="16">
        <f t="shared" si="10"/>
        <v>5.2</v>
      </c>
      <c r="Q16" s="33">
        <v>17.299999999999997</v>
      </c>
      <c r="R16" s="34">
        <f t="shared" si="11"/>
        <v>22.499999999999996</v>
      </c>
      <c r="S16" s="35">
        <f t="shared" si="12"/>
        <v>11.875</v>
      </c>
      <c r="T16" s="36">
        <f t="shared" si="13"/>
        <v>10.624999999999996</v>
      </c>
      <c r="U16" s="4"/>
      <c r="V16" s="4"/>
      <c r="W16" s="4"/>
      <c r="X16" s="1" t="s">
        <v>213</v>
      </c>
      <c r="Y16" s="53">
        <v>7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238</v>
      </c>
      <c r="C17" s="13">
        <v>108179057</v>
      </c>
      <c r="D17" s="222" t="s">
        <v>463</v>
      </c>
      <c r="E17" s="4"/>
      <c r="F17" s="16">
        <v>3</v>
      </c>
      <c r="G17" s="16">
        <v>1</v>
      </c>
      <c r="H17" s="374">
        <v>0</v>
      </c>
      <c r="I17" s="374">
        <v>0</v>
      </c>
      <c r="J17" s="374">
        <v>0</v>
      </c>
      <c r="K17" s="43" t="s">
        <v>166</v>
      </c>
      <c r="L17" s="18">
        <f t="shared" si="7"/>
        <v>4</v>
      </c>
      <c r="M17" s="16">
        <f t="shared" si="8"/>
        <v>1.2</v>
      </c>
      <c r="N17" s="16">
        <f t="shared" si="9"/>
        <v>0</v>
      </c>
      <c r="O17" s="16">
        <v>0</v>
      </c>
      <c r="P17" s="16">
        <f t="shared" si="10"/>
        <v>5.2</v>
      </c>
      <c r="Q17" s="33">
        <v>17.249999999999996</v>
      </c>
      <c r="R17" s="34">
        <f t="shared" si="11"/>
        <v>22.449999999999996</v>
      </c>
      <c r="S17" s="35">
        <f t="shared" si="12"/>
        <v>11.875</v>
      </c>
      <c r="T17" s="36">
        <f t="shared" si="13"/>
        <v>10.574999999999996</v>
      </c>
      <c r="U17" s="4"/>
      <c r="V17" s="4"/>
      <c r="W17" s="4"/>
      <c r="X17" s="1" t="s">
        <v>214</v>
      </c>
      <c r="Y17" s="53">
        <v>17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226</v>
      </c>
      <c r="C18" s="13">
        <v>1238792963</v>
      </c>
      <c r="D18" s="222" t="s">
        <v>445</v>
      </c>
      <c r="E18" s="222"/>
      <c r="F18" s="16">
        <v>3</v>
      </c>
      <c r="G18" s="16">
        <v>1</v>
      </c>
      <c r="H18" s="374">
        <v>0</v>
      </c>
      <c r="I18" s="374">
        <v>0</v>
      </c>
      <c r="J18" s="374">
        <v>0</v>
      </c>
      <c r="K18" s="45" t="s">
        <v>173</v>
      </c>
      <c r="L18" s="18">
        <f t="shared" si="7"/>
        <v>4</v>
      </c>
      <c r="M18" s="16">
        <f t="shared" si="8"/>
        <v>1.2</v>
      </c>
      <c r="N18" s="16">
        <f t="shared" si="9"/>
        <v>0</v>
      </c>
      <c r="O18" s="16">
        <v>0</v>
      </c>
      <c r="P18" s="16">
        <f t="shared" si="10"/>
        <v>5.2</v>
      </c>
      <c r="Q18" s="33">
        <v>17.081250000000001</v>
      </c>
      <c r="R18" s="34">
        <f t="shared" si="11"/>
        <v>22.28125</v>
      </c>
      <c r="S18" s="35">
        <f t="shared" si="12"/>
        <v>9.6875</v>
      </c>
      <c r="T18" s="36">
        <f t="shared" si="13"/>
        <v>12.59375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178</v>
      </c>
      <c r="C20" s="13">
        <v>1059185275</v>
      </c>
      <c r="D20" s="222" t="s">
        <v>372</v>
      </c>
      <c r="E20" s="334"/>
      <c r="F20" s="16">
        <v>3</v>
      </c>
      <c r="G20" s="16">
        <v>1</v>
      </c>
      <c r="H20" s="374">
        <v>0</v>
      </c>
      <c r="I20" s="374">
        <v>1</v>
      </c>
      <c r="J20" s="374">
        <v>1</v>
      </c>
      <c r="K20" s="45" t="s">
        <v>173</v>
      </c>
      <c r="L20" s="18">
        <f t="shared" si="7"/>
        <v>4</v>
      </c>
      <c r="M20" s="16">
        <f t="shared" si="8"/>
        <v>1.2</v>
      </c>
      <c r="N20" s="16">
        <f t="shared" si="9"/>
        <v>0.8</v>
      </c>
      <c r="O20" s="16">
        <v>0</v>
      </c>
      <c r="P20" s="16">
        <f t="shared" si="10"/>
        <v>6</v>
      </c>
      <c r="Q20" s="33">
        <v>16.231249999999996</v>
      </c>
      <c r="R20" s="34">
        <f t="shared" si="11"/>
        <v>22.231249999999996</v>
      </c>
      <c r="S20" s="35">
        <f t="shared" si="12"/>
        <v>9.6875</v>
      </c>
      <c r="T20" s="36">
        <f t="shared" si="13"/>
        <v>12.543749999999996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128</v>
      </c>
      <c r="C22" s="13">
        <v>1214614935</v>
      </c>
      <c r="D22" s="222" t="s">
        <v>365</v>
      </c>
      <c r="E22" s="336" t="s">
        <v>257</v>
      </c>
      <c r="F22" s="16">
        <v>3</v>
      </c>
      <c r="G22" s="16">
        <v>1</v>
      </c>
      <c r="H22" s="374">
        <v>0</v>
      </c>
      <c r="I22" s="374">
        <v>1</v>
      </c>
      <c r="J22" s="374">
        <v>1</v>
      </c>
      <c r="K22" s="45" t="s">
        <v>173</v>
      </c>
      <c r="L22" s="18">
        <f t="shared" si="7"/>
        <v>4</v>
      </c>
      <c r="M22" s="16">
        <f t="shared" si="8"/>
        <v>1.2</v>
      </c>
      <c r="N22" s="16">
        <f t="shared" si="9"/>
        <v>0.8</v>
      </c>
      <c r="O22" s="16">
        <v>0</v>
      </c>
      <c r="P22" s="16">
        <f t="shared" si="10"/>
        <v>6</v>
      </c>
      <c r="Q22" s="33">
        <v>15.736999999999995</v>
      </c>
      <c r="R22" s="34">
        <f t="shared" si="11"/>
        <v>21.736999999999995</v>
      </c>
      <c r="S22" s="35">
        <f t="shared" si="12"/>
        <v>9.6875</v>
      </c>
      <c r="T22" s="36">
        <f t="shared" si="13"/>
        <v>12.049499999999995</v>
      </c>
      <c r="U22" s="18"/>
      <c r="V22" s="18"/>
      <c r="W22" s="47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3">
        <v>215</v>
      </c>
      <c r="C28" s="13">
        <v>289805855</v>
      </c>
      <c r="D28" s="222" t="s">
        <v>417</v>
      </c>
      <c r="E28" s="2"/>
      <c r="F28" s="16">
        <v>3</v>
      </c>
      <c r="G28" s="16">
        <v>1</v>
      </c>
      <c r="H28" s="374">
        <v>0</v>
      </c>
      <c r="I28" s="374">
        <v>1</v>
      </c>
      <c r="J28" s="374">
        <v>1</v>
      </c>
      <c r="K28" s="45" t="s">
        <v>173</v>
      </c>
      <c r="L28" s="18">
        <f t="shared" si="7"/>
        <v>4</v>
      </c>
      <c r="M28" s="16">
        <f t="shared" si="8"/>
        <v>1.2</v>
      </c>
      <c r="N28" s="16">
        <f t="shared" si="9"/>
        <v>0.8</v>
      </c>
      <c r="O28" s="16">
        <v>0</v>
      </c>
      <c r="P28" s="16">
        <f t="shared" si="10"/>
        <v>6</v>
      </c>
      <c r="Q28" s="33">
        <v>15.544249999999995</v>
      </c>
      <c r="R28" s="34">
        <f t="shared" si="11"/>
        <v>21.544249999999995</v>
      </c>
      <c r="S28" s="35">
        <f t="shared" si="12"/>
        <v>9.6875</v>
      </c>
      <c r="T28" s="36">
        <f t="shared" si="13"/>
        <v>11.856749999999995</v>
      </c>
      <c r="U28" s="4"/>
      <c r="V28" s="4"/>
      <c r="W28" s="4"/>
    </row>
    <row r="29" spans="1:29" s="2" customFormat="1" ht="20.25">
      <c r="A29" s="14">
        <v>1</v>
      </c>
      <c r="B29" s="14">
        <v>49</v>
      </c>
      <c r="C29" s="13">
        <v>311361673</v>
      </c>
      <c r="D29" s="223" t="s">
        <v>442</v>
      </c>
      <c r="E29" s="336" t="s">
        <v>95</v>
      </c>
      <c r="F29" s="16">
        <v>3</v>
      </c>
      <c r="G29" s="16">
        <v>1</v>
      </c>
      <c r="H29" s="374">
        <v>0</v>
      </c>
      <c r="I29" s="374">
        <v>1</v>
      </c>
      <c r="J29" s="374">
        <v>1</v>
      </c>
      <c r="K29" s="45" t="s">
        <v>173</v>
      </c>
      <c r="L29" s="18">
        <f t="shared" si="7"/>
        <v>4</v>
      </c>
      <c r="M29" s="16">
        <f>IF(G29&gt;0,1,0)*$Y$14</f>
        <v>1.2</v>
      </c>
      <c r="N29" s="16">
        <f t="shared" si="9"/>
        <v>0.8</v>
      </c>
      <c r="O29" s="16">
        <v>0</v>
      </c>
      <c r="P29" s="16">
        <f t="shared" si="10"/>
        <v>6</v>
      </c>
      <c r="Q29" s="33">
        <v>15.487500000000001</v>
      </c>
      <c r="R29" s="34">
        <f t="shared" si="11"/>
        <v>21.487500000000001</v>
      </c>
      <c r="S29" s="35">
        <f t="shared" si="12"/>
        <v>9.6875</v>
      </c>
      <c r="T29" s="36">
        <f t="shared" si="13"/>
        <v>11.8</v>
      </c>
      <c r="U29" s="18"/>
      <c r="V29" s="18"/>
      <c r="W29" s="18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ref="M30:M61" si="14">G30*$Y$14</f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242</v>
      </c>
      <c r="C31" s="13">
        <v>1381736232</v>
      </c>
      <c r="D31" s="222" t="s">
        <v>468</v>
      </c>
      <c r="E31" s="4"/>
      <c r="F31" s="16">
        <v>3</v>
      </c>
      <c r="G31" s="16">
        <v>1</v>
      </c>
      <c r="H31" s="374">
        <v>0</v>
      </c>
      <c r="I31" s="374">
        <v>0</v>
      </c>
      <c r="J31" s="374">
        <v>0</v>
      </c>
      <c r="K31" s="45" t="s">
        <v>173</v>
      </c>
      <c r="L31" s="18">
        <f t="shared" si="7"/>
        <v>4</v>
      </c>
      <c r="M31" s="16">
        <f t="shared" si="14"/>
        <v>1.2</v>
      </c>
      <c r="N31" s="16">
        <f t="shared" si="9"/>
        <v>0</v>
      </c>
      <c r="O31" s="16">
        <v>0</v>
      </c>
      <c r="P31" s="16">
        <f t="shared" si="10"/>
        <v>5.2</v>
      </c>
      <c r="Q31" s="33">
        <v>16.268749999999997</v>
      </c>
      <c r="R31" s="34">
        <f t="shared" si="11"/>
        <v>21.468749999999996</v>
      </c>
      <c r="S31" s="35">
        <f t="shared" si="12"/>
        <v>9.6875</v>
      </c>
      <c r="T31" s="36">
        <f t="shared" si="13"/>
        <v>11.781249999999996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14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184</v>
      </c>
      <c r="C33" s="13">
        <v>1814130074</v>
      </c>
      <c r="D33" s="222" t="s">
        <v>375</v>
      </c>
      <c r="E33" s="334"/>
      <c r="F33" s="16">
        <v>3</v>
      </c>
      <c r="G33" s="16">
        <v>1</v>
      </c>
      <c r="H33" s="374">
        <v>0</v>
      </c>
      <c r="I33" s="374">
        <v>1</v>
      </c>
      <c r="J33" s="374">
        <v>0</v>
      </c>
      <c r="K33" s="45" t="s">
        <v>173</v>
      </c>
      <c r="L33" s="18">
        <f t="shared" si="7"/>
        <v>4</v>
      </c>
      <c r="M33" s="16">
        <f t="shared" si="14"/>
        <v>1.2</v>
      </c>
      <c r="N33" s="16">
        <f t="shared" si="9"/>
        <v>0.4</v>
      </c>
      <c r="O33" s="16">
        <v>0</v>
      </c>
      <c r="P33" s="16">
        <f t="shared" si="10"/>
        <v>5.6000000000000005</v>
      </c>
      <c r="Q33" s="33">
        <v>15.85625000000001</v>
      </c>
      <c r="R33" s="34">
        <f t="shared" si="11"/>
        <v>21.456250000000011</v>
      </c>
      <c r="S33" s="35">
        <f t="shared" si="12"/>
        <v>9.6875</v>
      </c>
      <c r="T33" s="36">
        <f t="shared" si="13"/>
        <v>11.768750000000011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4">
        <v>10</v>
      </c>
      <c r="C34" s="13">
        <v>2108977014</v>
      </c>
      <c r="D34" s="222" t="s">
        <v>353</v>
      </c>
      <c r="E34" s="222" t="s">
        <v>49</v>
      </c>
      <c r="F34" s="16">
        <v>3</v>
      </c>
      <c r="G34" s="16">
        <v>1</v>
      </c>
      <c r="H34" s="374">
        <v>0</v>
      </c>
      <c r="I34" s="374">
        <v>0</v>
      </c>
      <c r="J34" s="374">
        <v>1</v>
      </c>
      <c r="K34" s="23" t="s">
        <v>175</v>
      </c>
      <c r="L34" s="18">
        <f t="shared" si="7"/>
        <v>4</v>
      </c>
      <c r="M34" s="16">
        <f t="shared" si="14"/>
        <v>1.2</v>
      </c>
      <c r="N34" s="16">
        <f t="shared" si="9"/>
        <v>0.4</v>
      </c>
      <c r="O34" s="16">
        <v>0</v>
      </c>
      <c r="P34" s="16">
        <f t="shared" si="10"/>
        <v>5.6000000000000005</v>
      </c>
      <c r="Q34" s="33">
        <v>15.774999999999999</v>
      </c>
      <c r="R34" s="34">
        <f t="shared" si="11"/>
        <v>21.375</v>
      </c>
      <c r="S34" s="35">
        <f t="shared" si="12"/>
        <v>1.875</v>
      </c>
      <c r="T34" s="36">
        <f t="shared" si="13"/>
        <v>19.5</v>
      </c>
      <c r="U34" s="18"/>
      <c r="V34" s="18"/>
      <c r="W34" s="18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224</v>
      </c>
      <c r="C35" s="13">
        <v>862562360</v>
      </c>
      <c r="D35" s="222" t="s">
        <v>473</v>
      </c>
      <c r="E35" s="222" t="s">
        <v>443</v>
      </c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23" t="s">
        <v>175</v>
      </c>
      <c r="L35" s="18">
        <f t="shared" si="7"/>
        <v>4</v>
      </c>
      <c r="M35" s="16">
        <f t="shared" si="14"/>
        <v>1.2</v>
      </c>
      <c r="N35" s="16">
        <f t="shared" si="9"/>
        <v>0</v>
      </c>
      <c r="O35" s="16">
        <v>0</v>
      </c>
      <c r="P35" s="16">
        <f t="shared" si="10"/>
        <v>5.2</v>
      </c>
      <c r="Q35" s="33">
        <v>16.016604477611942</v>
      </c>
      <c r="R35" s="34">
        <f t="shared" si="11"/>
        <v>21.216604477611941</v>
      </c>
      <c r="S35" s="35">
        <f t="shared" si="12"/>
        <v>1.875</v>
      </c>
      <c r="T35" s="36">
        <f t="shared" si="13"/>
        <v>19.341604477611941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14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14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14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208</v>
      </c>
      <c r="C39" s="13">
        <v>92129464</v>
      </c>
      <c r="D39" s="222" t="s">
        <v>401</v>
      </c>
      <c r="E39" s="334"/>
      <c r="F39" s="16">
        <v>3</v>
      </c>
      <c r="G39" s="16">
        <v>1</v>
      </c>
      <c r="H39" s="374">
        <v>0</v>
      </c>
      <c r="I39" s="374">
        <v>0</v>
      </c>
      <c r="J39" s="374">
        <v>0</v>
      </c>
      <c r="K39" s="23" t="s">
        <v>175</v>
      </c>
      <c r="L39" s="18">
        <f t="shared" si="7"/>
        <v>4</v>
      </c>
      <c r="M39" s="16">
        <f t="shared" si="14"/>
        <v>1.2</v>
      </c>
      <c r="N39" s="16">
        <f t="shared" si="9"/>
        <v>0</v>
      </c>
      <c r="O39" s="16">
        <v>0</v>
      </c>
      <c r="P39" s="16">
        <f t="shared" si="10"/>
        <v>5.2</v>
      </c>
      <c r="Q39" s="33">
        <v>15.981249999999999</v>
      </c>
      <c r="R39" s="34">
        <f t="shared" si="11"/>
        <v>21.181249999999999</v>
      </c>
      <c r="S39" s="35">
        <f t="shared" si="12"/>
        <v>1.875</v>
      </c>
      <c r="T39" s="36">
        <f t="shared" si="13"/>
        <v>19.306249999999999</v>
      </c>
      <c r="U39" s="4"/>
      <c r="V39" s="4"/>
      <c r="W39" s="4"/>
    </row>
    <row r="40" spans="1:29" ht="18.75">
      <c r="A40" s="14">
        <v>1</v>
      </c>
      <c r="B40" s="14">
        <v>231</v>
      </c>
      <c r="C40" s="13">
        <v>1725915293</v>
      </c>
      <c r="D40" s="222" t="s">
        <v>450</v>
      </c>
      <c r="F40" s="16">
        <v>3</v>
      </c>
      <c r="G40" s="16">
        <v>1</v>
      </c>
      <c r="H40" s="374">
        <v>0</v>
      </c>
      <c r="I40" s="374">
        <v>0</v>
      </c>
      <c r="J40" s="374">
        <v>0</v>
      </c>
      <c r="K40" s="23" t="s">
        <v>175</v>
      </c>
      <c r="L40" s="18">
        <f t="shared" si="7"/>
        <v>4</v>
      </c>
      <c r="M40" s="16">
        <f t="shared" si="14"/>
        <v>1.2</v>
      </c>
      <c r="N40" s="16">
        <f t="shared" si="9"/>
        <v>0</v>
      </c>
      <c r="O40" s="16">
        <v>0</v>
      </c>
      <c r="P40" s="16">
        <f t="shared" si="10"/>
        <v>5.2</v>
      </c>
      <c r="Q40" s="33">
        <v>15.95</v>
      </c>
      <c r="R40" s="34">
        <f t="shared" si="11"/>
        <v>21.15</v>
      </c>
      <c r="S40" s="35">
        <f t="shared" si="12"/>
        <v>1.875</v>
      </c>
      <c r="T40" s="36">
        <f t="shared" si="13"/>
        <v>19.274999999999999</v>
      </c>
      <c r="U40" s="4"/>
      <c r="V40" s="4"/>
      <c r="W40" s="4"/>
    </row>
    <row r="41" spans="1:29" ht="18.75">
      <c r="A41" s="14">
        <v>1</v>
      </c>
      <c r="B41" s="14">
        <v>46</v>
      </c>
      <c r="C41" s="13">
        <v>2109182835</v>
      </c>
      <c r="D41" s="222" t="s">
        <v>357</v>
      </c>
      <c r="E41" s="222" t="s">
        <v>92</v>
      </c>
      <c r="F41" s="16">
        <v>3</v>
      </c>
      <c r="G41" s="16">
        <v>1</v>
      </c>
      <c r="H41" s="374">
        <v>0</v>
      </c>
      <c r="I41" s="374">
        <v>1</v>
      </c>
      <c r="J41" s="374">
        <v>0</v>
      </c>
      <c r="K41" s="23" t="s">
        <v>175</v>
      </c>
      <c r="L41" s="18">
        <f t="shared" si="7"/>
        <v>4</v>
      </c>
      <c r="M41" s="16">
        <f t="shared" si="14"/>
        <v>1.2</v>
      </c>
      <c r="N41" s="16">
        <f t="shared" si="9"/>
        <v>0.4</v>
      </c>
      <c r="O41" s="16">
        <v>0</v>
      </c>
      <c r="P41" s="16">
        <f t="shared" si="10"/>
        <v>5.6000000000000005</v>
      </c>
      <c r="Q41" s="33">
        <v>15.07375</v>
      </c>
      <c r="R41" s="34">
        <f t="shared" si="11"/>
        <v>20.673750000000002</v>
      </c>
      <c r="S41" s="35">
        <f t="shared" si="12"/>
        <v>1.875</v>
      </c>
      <c r="T41" s="36">
        <f t="shared" si="13"/>
        <v>18.798750000000002</v>
      </c>
      <c r="U41" s="18"/>
      <c r="V41" s="18"/>
      <c r="W41" s="18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5">F42+IF(F42&gt;2,(F42-2)*1,0)</f>
        <v>0</v>
      </c>
      <c r="M42" s="16">
        <f t="shared" si="14"/>
        <v>0</v>
      </c>
      <c r="N42" s="16">
        <f t="shared" ref="N42:N73" si="16">SUM(H42:J42)*$Y$18</f>
        <v>0</v>
      </c>
      <c r="O42" s="16">
        <v>0</v>
      </c>
      <c r="P42" s="16">
        <f t="shared" ref="P42:P73" si="17">SUM(M42+L42+O42+N42)</f>
        <v>0</v>
      </c>
      <c r="Q42" s="33">
        <v>3.3374999999999995</v>
      </c>
      <c r="R42" s="34">
        <f t="shared" ref="R42:R73" si="18">P42+Q42</f>
        <v>3.3374999999999995</v>
      </c>
      <c r="S42" s="35">
        <f t="shared" ref="S42:S73" si="19">VLOOKUP(K42,$X$3:$Y$10,2,FALSE)</f>
        <v>0</v>
      </c>
      <c r="T42" s="36">
        <f t="shared" ref="T42:T73" si="20">R42-S42</f>
        <v>3.3374999999999995</v>
      </c>
      <c r="U42" s="18"/>
      <c r="V42" s="18"/>
      <c r="W42" s="47"/>
    </row>
    <row r="43" spans="1:29" ht="18.75">
      <c r="A43" s="14">
        <v>1</v>
      </c>
      <c r="B43" s="13">
        <v>193</v>
      </c>
      <c r="C43" s="13">
        <v>2125731287</v>
      </c>
      <c r="D43" s="222" t="s">
        <v>384</v>
      </c>
      <c r="E43" s="334"/>
      <c r="F43" s="16">
        <v>3</v>
      </c>
      <c r="G43" s="16">
        <v>1</v>
      </c>
      <c r="H43" s="374">
        <v>0</v>
      </c>
      <c r="I43" s="374">
        <v>0</v>
      </c>
      <c r="J43" s="374">
        <v>0</v>
      </c>
      <c r="K43" s="23" t="s">
        <v>175</v>
      </c>
      <c r="L43" s="18">
        <f t="shared" si="15"/>
        <v>4</v>
      </c>
      <c r="M43" s="16">
        <f t="shared" si="14"/>
        <v>1.2</v>
      </c>
      <c r="N43" s="16">
        <f t="shared" si="16"/>
        <v>0</v>
      </c>
      <c r="O43" s="16">
        <v>0</v>
      </c>
      <c r="P43" s="16">
        <f t="shared" si="17"/>
        <v>5.2</v>
      </c>
      <c r="Q43" s="33">
        <v>15.412499999999998</v>
      </c>
      <c r="R43" s="34">
        <f t="shared" si="18"/>
        <v>20.612499999999997</v>
      </c>
      <c r="S43" s="35">
        <f t="shared" si="19"/>
        <v>1.875</v>
      </c>
      <c r="T43" s="36">
        <f t="shared" si="20"/>
        <v>18.737499999999997</v>
      </c>
      <c r="U43" s="4"/>
      <c r="V43" s="4"/>
      <c r="W43" s="4"/>
    </row>
    <row r="44" spans="1:29" ht="18.75">
      <c r="A44" s="14">
        <v>1</v>
      </c>
      <c r="B44" s="13">
        <v>182</v>
      </c>
      <c r="C44" s="13">
        <v>828260319</v>
      </c>
      <c r="D44" s="222" t="s">
        <v>471</v>
      </c>
      <c r="E44" s="222" t="s">
        <v>422</v>
      </c>
      <c r="F44" s="16">
        <v>3</v>
      </c>
      <c r="G44" s="16">
        <v>1</v>
      </c>
      <c r="H44" s="374">
        <v>0</v>
      </c>
      <c r="I44" s="374">
        <v>0</v>
      </c>
      <c r="J44" s="374">
        <v>1</v>
      </c>
      <c r="K44" s="23" t="s">
        <v>175</v>
      </c>
      <c r="L44" s="18">
        <f t="shared" si="15"/>
        <v>4</v>
      </c>
      <c r="M44" s="16">
        <f t="shared" si="14"/>
        <v>1.2</v>
      </c>
      <c r="N44" s="16">
        <f t="shared" si="16"/>
        <v>0.4</v>
      </c>
      <c r="O44" s="16">
        <v>0</v>
      </c>
      <c r="P44" s="16">
        <f t="shared" si="17"/>
        <v>5.6000000000000005</v>
      </c>
      <c r="Q44" s="33">
        <v>14.856750000000009</v>
      </c>
      <c r="R44" s="34">
        <f t="shared" si="18"/>
        <v>20.45675000000001</v>
      </c>
      <c r="S44" s="35">
        <f t="shared" si="19"/>
        <v>1.875</v>
      </c>
      <c r="T44" s="36">
        <f t="shared" si="20"/>
        <v>18.58175000000001</v>
      </c>
      <c r="U44" s="4"/>
      <c r="V44" s="4"/>
      <c r="W44" s="4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5"/>
        <v>0</v>
      </c>
      <c r="M45" s="16">
        <f t="shared" si="14"/>
        <v>0</v>
      </c>
      <c r="N45" s="16">
        <f t="shared" si="16"/>
        <v>0</v>
      </c>
      <c r="O45" s="16">
        <v>0</v>
      </c>
      <c r="P45" s="16">
        <f t="shared" si="17"/>
        <v>0</v>
      </c>
      <c r="Q45" s="33">
        <v>0.125</v>
      </c>
      <c r="R45" s="34">
        <f t="shared" si="18"/>
        <v>0.125</v>
      </c>
      <c r="S45" s="35">
        <f t="shared" si="19"/>
        <v>0</v>
      </c>
      <c r="T45" s="36">
        <f t="shared" si="20"/>
        <v>0.125</v>
      </c>
      <c r="U45" s="18"/>
      <c r="V45" s="18"/>
      <c r="W45" s="18"/>
    </row>
    <row r="46" spans="1:29" ht="20.25">
      <c r="A46" s="14">
        <v>1</v>
      </c>
      <c r="B46" s="13">
        <v>229</v>
      </c>
      <c r="C46" s="13">
        <v>1598972736</v>
      </c>
      <c r="D46" s="222" t="s">
        <v>448</v>
      </c>
      <c r="E46" s="222"/>
      <c r="F46" s="16">
        <v>3</v>
      </c>
      <c r="G46" s="16">
        <v>0</v>
      </c>
      <c r="H46" s="374">
        <v>0</v>
      </c>
      <c r="I46" s="374">
        <v>0</v>
      </c>
      <c r="J46" s="374">
        <v>0</v>
      </c>
      <c r="K46" s="23" t="s">
        <v>175</v>
      </c>
      <c r="L46" s="18">
        <f t="shared" si="15"/>
        <v>4</v>
      </c>
      <c r="M46" s="16">
        <f t="shared" si="14"/>
        <v>0</v>
      </c>
      <c r="N46" s="16">
        <f t="shared" si="16"/>
        <v>0</v>
      </c>
      <c r="O46" s="16">
        <v>0</v>
      </c>
      <c r="P46" s="16">
        <f t="shared" si="17"/>
        <v>4</v>
      </c>
      <c r="Q46" s="33">
        <v>16.228339552238801</v>
      </c>
      <c r="R46" s="34">
        <f t="shared" si="18"/>
        <v>20.228339552238801</v>
      </c>
      <c r="S46" s="35">
        <f t="shared" si="19"/>
        <v>1.875</v>
      </c>
      <c r="T46" s="36">
        <f t="shared" si="20"/>
        <v>18.353339552238801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5"/>
        <v>0</v>
      </c>
      <c r="M47" s="16">
        <f t="shared" si="14"/>
        <v>0</v>
      </c>
      <c r="N47" s="16">
        <f t="shared" si="16"/>
        <v>0</v>
      </c>
      <c r="O47" s="16">
        <v>0</v>
      </c>
      <c r="P47" s="16">
        <f t="shared" si="17"/>
        <v>0</v>
      </c>
      <c r="Q47" s="33">
        <v>3.45</v>
      </c>
      <c r="R47" s="34">
        <f t="shared" si="18"/>
        <v>3.45</v>
      </c>
      <c r="S47" s="35">
        <f t="shared" si="19"/>
        <v>0</v>
      </c>
      <c r="T47" s="36">
        <f t="shared" si="20"/>
        <v>3.45</v>
      </c>
      <c r="U47" s="18"/>
      <c r="V47" s="18"/>
      <c r="W47" s="4"/>
    </row>
    <row r="48" spans="1:29" ht="18.75">
      <c r="A48" s="14">
        <v>1</v>
      </c>
      <c r="B48" s="13">
        <v>196</v>
      </c>
      <c r="C48" s="13">
        <v>1065641844</v>
      </c>
      <c r="D48" s="222" t="s">
        <v>387</v>
      </c>
      <c r="E48" s="334"/>
      <c r="F48" s="16">
        <v>3</v>
      </c>
      <c r="G48" s="16">
        <v>1</v>
      </c>
      <c r="H48" s="374">
        <v>0</v>
      </c>
      <c r="I48" s="374">
        <v>0</v>
      </c>
      <c r="J48" s="374">
        <v>0</v>
      </c>
      <c r="K48" s="23" t="s">
        <v>175</v>
      </c>
      <c r="L48" s="18">
        <f t="shared" si="15"/>
        <v>4</v>
      </c>
      <c r="M48" s="16">
        <f t="shared" si="14"/>
        <v>1.2</v>
      </c>
      <c r="N48" s="16">
        <f t="shared" si="16"/>
        <v>0</v>
      </c>
      <c r="O48" s="16">
        <v>0</v>
      </c>
      <c r="P48" s="16">
        <f t="shared" si="17"/>
        <v>5.2</v>
      </c>
      <c r="Q48" s="33">
        <v>14.981249999999999</v>
      </c>
      <c r="R48" s="34">
        <f t="shared" si="18"/>
        <v>20.181249999999999</v>
      </c>
      <c r="S48" s="35">
        <f t="shared" si="19"/>
        <v>1.875</v>
      </c>
      <c r="T48" s="36">
        <f t="shared" si="20"/>
        <v>18.306249999999999</v>
      </c>
    </row>
    <row r="49" spans="1:23" ht="18.75">
      <c r="A49" s="14">
        <v>1</v>
      </c>
      <c r="B49" s="13">
        <v>174</v>
      </c>
      <c r="C49" s="13">
        <v>775720958</v>
      </c>
      <c r="D49" s="222" t="s">
        <v>397</v>
      </c>
      <c r="E49" s="222" t="s">
        <v>327</v>
      </c>
      <c r="F49" s="16">
        <v>3</v>
      </c>
      <c r="G49" s="16">
        <v>1</v>
      </c>
      <c r="H49" s="374">
        <v>0</v>
      </c>
      <c r="I49" s="374">
        <v>0</v>
      </c>
      <c r="J49" s="374">
        <v>0</v>
      </c>
      <c r="K49" s="23" t="s">
        <v>175</v>
      </c>
      <c r="L49" s="18">
        <f t="shared" si="15"/>
        <v>4</v>
      </c>
      <c r="M49" s="16">
        <f t="shared" si="14"/>
        <v>1.2</v>
      </c>
      <c r="N49" s="16">
        <f t="shared" si="16"/>
        <v>0</v>
      </c>
      <c r="O49" s="16">
        <v>0</v>
      </c>
      <c r="P49" s="16">
        <f t="shared" si="17"/>
        <v>5.2</v>
      </c>
      <c r="Q49" s="33">
        <v>14.974999999999991</v>
      </c>
      <c r="R49" s="34">
        <f t="shared" si="18"/>
        <v>20.17499999999999</v>
      </c>
      <c r="S49" s="35">
        <f t="shared" si="19"/>
        <v>1.875</v>
      </c>
      <c r="T49" s="36">
        <f t="shared" si="20"/>
        <v>18.29999999999999</v>
      </c>
    </row>
    <row r="50" spans="1:23" ht="18.75">
      <c r="A50" s="14">
        <v>1</v>
      </c>
      <c r="B50" s="13">
        <v>185</v>
      </c>
      <c r="C50" s="13">
        <v>30705222</v>
      </c>
      <c r="D50" s="222" t="s">
        <v>376</v>
      </c>
      <c r="E50" s="334"/>
      <c r="F50" s="16">
        <v>3</v>
      </c>
      <c r="G50" s="16">
        <v>1</v>
      </c>
      <c r="H50" s="374">
        <v>0</v>
      </c>
      <c r="I50" s="374">
        <v>1</v>
      </c>
      <c r="J50" s="374">
        <v>1</v>
      </c>
      <c r="K50" s="23" t="s">
        <v>175</v>
      </c>
      <c r="L50" s="18">
        <f t="shared" si="15"/>
        <v>4</v>
      </c>
      <c r="M50" s="16">
        <f t="shared" si="14"/>
        <v>1.2</v>
      </c>
      <c r="N50" s="16">
        <f t="shared" si="16"/>
        <v>0.8</v>
      </c>
      <c r="O50" s="16">
        <v>0</v>
      </c>
      <c r="P50" s="16">
        <f t="shared" si="17"/>
        <v>6</v>
      </c>
      <c r="Q50" s="33">
        <v>14.143750000000001</v>
      </c>
      <c r="R50" s="34">
        <f t="shared" si="18"/>
        <v>20.143750000000001</v>
      </c>
      <c r="S50" s="35">
        <f t="shared" si="19"/>
        <v>1.875</v>
      </c>
      <c r="T50" s="36">
        <f t="shared" si="20"/>
        <v>18.268750000000001</v>
      </c>
    </row>
    <row r="51" spans="1:23" ht="18.75">
      <c r="A51" s="14">
        <v>1</v>
      </c>
      <c r="B51" s="13">
        <v>189</v>
      </c>
      <c r="C51" s="13">
        <v>522812489</v>
      </c>
      <c r="D51" s="222" t="s">
        <v>380</v>
      </c>
      <c r="E51" s="334"/>
      <c r="F51" s="16">
        <v>3</v>
      </c>
      <c r="G51" s="16">
        <v>1</v>
      </c>
      <c r="H51" s="374">
        <v>0</v>
      </c>
      <c r="I51" s="374">
        <v>0</v>
      </c>
      <c r="J51" s="374">
        <v>0</v>
      </c>
      <c r="K51" s="23" t="s">
        <v>175</v>
      </c>
      <c r="L51" s="18">
        <f t="shared" si="15"/>
        <v>4</v>
      </c>
      <c r="M51" s="16">
        <f t="shared" si="14"/>
        <v>1.2</v>
      </c>
      <c r="N51" s="16">
        <f t="shared" si="16"/>
        <v>0</v>
      </c>
      <c r="O51" s="16">
        <v>0</v>
      </c>
      <c r="P51" s="16">
        <f t="shared" si="17"/>
        <v>5.2</v>
      </c>
      <c r="Q51" s="33">
        <v>14.818750000000005</v>
      </c>
      <c r="R51" s="34">
        <f t="shared" si="18"/>
        <v>20.018750000000004</v>
      </c>
      <c r="S51" s="35">
        <f t="shared" si="19"/>
        <v>1.875</v>
      </c>
      <c r="T51" s="36">
        <f t="shared" si="20"/>
        <v>18.143750000000004</v>
      </c>
    </row>
    <row r="52" spans="1:23" ht="18.75">
      <c r="A52" s="14">
        <v>1</v>
      </c>
      <c r="B52" s="13">
        <v>198</v>
      </c>
      <c r="C52" s="13">
        <v>723448640</v>
      </c>
      <c r="D52" s="222" t="s">
        <v>389</v>
      </c>
      <c r="E52" s="334"/>
      <c r="F52" s="16">
        <v>1</v>
      </c>
      <c r="G52" s="16">
        <v>0</v>
      </c>
      <c r="H52" s="374">
        <v>0</v>
      </c>
      <c r="I52" s="374">
        <v>0</v>
      </c>
      <c r="J52" s="374">
        <v>0</v>
      </c>
      <c r="K52" s="23" t="s">
        <v>175</v>
      </c>
      <c r="L52" s="18">
        <f t="shared" si="15"/>
        <v>1</v>
      </c>
      <c r="M52" s="16">
        <f t="shared" si="14"/>
        <v>0</v>
      </c>
      <c r="N52" s="16">
        <f t="shared" si="16"/>
        <v>0</v>
      </c>
      <c r="O52" s="16">
        <v>0</v>
      </c>
      <c r="P52" s="16">
        <f t="shared" si="17"/>
        <v>1</v>
      </c>
      <c r="Q52" s="33">
        <v>18.89374999999999</v>
      </c>
      <c r="R52" s="34">
        <f t="shared" si="18"/>
        <v>19.89374999999999</v>
      </c>
      <c r="S52" s="35">
        <f t="shared" si="19"/>
        <v>1.875</v>
      </c>
      <c r="T52" s="36">
        <f t="shared" si="20"/>
        <v>18.01874999999999</v>
      </c>
    </row>
    <row r="53" spans="1:23" ht="20.25">
      <c r="A53" s="14">
        <v>1</v>
      </c>
      <c r="B53" s="13">
        <v>221</v>
      </c>
      <c r="C53" s="13">
        <v>790956883</v>
      </c>
      <c r="D53" s="222" t="s">
        <v>431</v>
      </c>
      <c r="E53" s="222" t="s">
        <v>428</v>
      </c>
      <c r="F53" s="16">
        <v>3</v>
      </c>
      <c r="G53" s="16">
        <v>1</v>
      </c>
      <c r="H53" s="374">
        <v>0</v>
      </c>
      <c r="I53" s="374">
        <v>0</v>
      </c>
      <c r="J53" s="374">
        <v>0</v>
      </c>
      <c r="K53" s="23" t="s">
        <v>175</v>
      </c>
      <c r="L53" s="18">
        <f t="shared" si="15"/>
        <v>4</v>
      </c>
      <c r="M53" s="16">
        <f t="shared" si="14"/>
        <v>1.2</v>
      </c>
      <c r="N53" s="16">
        <f t="shared" si="16"/>
        <v>0</v>
      </c>
      <c r="O53" s="16">
        <v>0</v>
      </c>
      <c r="P53" s="16">
        <f t="shared" si="17"/>
        <v>5.2</v>
      </c>
      <c r="Q53" s="33">
        <v>14.59375</v>
      </c>
      <c r="R53" s="34">
        <f t="shared" si="18"/>
        <v>19.793749999999999</v>
      </c>
      <c r="S53" s="35">
        <f t="shared" si="19"/>
        <v>1.875</v>
      </c>
      <c r="T53" s="36">
        <f t="shared" si="20"/>
        <v>17.918749999999999</v>
      </c>
    </row>
    <row r="54" spans="1:23" ht="18.75">
      <c r="A54" s="14">
        <v>1</v>
      </c>
      <c r="B54" s="13">
        <v>200</v>
      </c>
      <c r="C54" s="13">
        <v>967589156</v>
      </c>
      <c r="D54" s="222" t="s">
        <v>390</v>
      </c>
      <c r="E54" s="334"/>
      <c r="F54" s="16">
        <v>3</v>
      </c>
      <c r="G54" s="16">
        <v>1</v>
      </c>
      <c r="H54" s="374">
        <v>0</v>
      </c>
      <c r="I54" s="374">
        <v>1</v>
      </c>
      <c r="J54" s="374">
        <v>0</v>
      </c>
      <c r="K54" s="23" t="s">
        <v>175</v>
      </c>
      <c r="L54" s="18">
        <f t="shared" si="15"/>
        <v>4</v>
      </c>
      <c r="M54" s="16">
        <f t="shared" si="14"/>
        <v>1.2</v>
      </c>
      <c r="N54" s="16">
        <f t="shared" si="16"/>
        <v>0.4</v>
      </c>
      <c r="O54" s="16">
        <v>0</v>
      </c>
      <c r="P54" s="16">
        <f t="shared" si="17"/>
        <v>5.6000000000000005</v>
      </c>
      <c r="Q54" s="33">
        <v>14.100000000000001</v>
      </c>
      <c r="R54" s="34">
        <f t="shared" si="18"/>
        <v>19.700000000000003</v>
      </c>
      <c r="S54" s="35">
        <f t="shared" si="19"/>
        <v>1.875</v>
      </c>
      <c r="T54" s="36">
        <f t="shared" si="20"/>
        <v>17.825000000000003</v>
      </c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5"/>
        <v>0</v>
      </c>
      <c r="M55" s="16">
        <f t="shared" si="14"/>
        <v>0</v>
      </c>
      <c r="N55" s="16">
        <f t="shared" si="16"/>
        <v>0</v>
      </c>
      <c r="O55" s="16">
        <v>0</v>
      </c>
      <c r="P55" s="16">
        <f t="shared" si="17"/>
        <v>0</v>
      </c>
      <c r="Q55" s="33">
        <v>2.1987500000000004</v>
      </c>
      <c r="R55" s="34">
        <f t="shared" si="18"/>
        <v>2.1987500000000004</v>
      </c>
      <c r="S55" s="35">
        <f t="shared" si="19"/>
        <v>0</v>
      </c>
      <c r="T55" s="36">
        <f t="shared" si="20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15"/>
        <v>0</v>
      </c>
      <c r="M56" s="16">
        <f t="shared" si="14"/>
        <v>0</v>
      </c>
      <c r="N56" s="16">
        <f t="shared" si="16"/>
        <v>0</v>
      </c>
      <c r="O56" s="16">
        <v>0</v>
      </c>
      <c r="P56" s="16">
        <f t="shared" si="17"/>
        <v>0</v>
      </c>
      <c r="Q56" s="33">
        <v>0.22499999999999343</v>
      </c>
      <c r="R56" s="34">
        <f t="shared" si="18"/>
        <v>0.22499999999999343</v>
      </c>
      <c r="S56" s="35">
        <f t="shared" si="19"/>
        <v>0</v>
      </c>
      <c r="T56" s="36">
        <f t="shared" si="20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5"/>
        <v>0</v>
      </c>
      <c r="M57" s="16">
        <f t="shared" si="14"/>
        <v>0</v>
      </c>
      <c r="N57" s="16">
        <f t="shared" si="16"/>
        <v>0</v>
      </c>
      <c r="O57" s="16">
        <v>0</v>
      </c>
      <c r="P57" s="16">
        <f t="shared" si="17"/>
        <v>0</v>
      </c>
      <c r="Q57" s="33">
        <v>0</v>
      </c>
      <c r="R57" s="34">
        <f t="shared" si="18"/>
        <v>0</v>
      </c>
      <c r="S57" s="35">
        <f t="shared" si="19"/>
        <v>0</v>
      </c>
      <c r="T57" s="36">
        <f t="shared" si="20"/>
        <v>0</v>
      </c>
      <c r="U57" s="64"/>
      <c r="V57" s="64"/>
    </row>
    <row r="58" spans="1:23" ht="18.75">
      <c r="A58" s="14">
        <v>1</v>
      </c>
      <c r="B58" s="13">
        <v>225</v>
      </c>
      <c r="C58" s="13">
        <v>1963965829</v>
      </c>
      <c r="D58" s="222" t="s">
        <v>444</v>
      </c>
      <c r="E58" s="222"/>
      <c r="F58" s="16">
        <v>2</v>
      </c>
      <c r="G58" s="16">
        <v>1</v>
      </c>
      <c r="H58" s="374">
        <v>0</v>
      </c>
      <c r="I58" s="374">
        <v>0</v>
      </c>
      <c r="J58" s="374">
        <v>0</v>
      </c>
      <c r="K58" s="23" t="s">
        <v>175</v>
      </c>
      <c r="L58" s="18">
        <f t="shared" si="15"/>
        <v>2</v>
      </c>
      <c r="M58" s="16">
        <f t="shared" si="14"/>
        <v>1.2</v>
      </c>
      <c r="N58" s="16">
        <f t="shared" si="16"/>
        <v>0</v>
      </c>
      <c r="O58" s="16">
        <v>0</v>
      </c>
      <c r="P58" s="16">
        <f t="shared" si="17"/>
        <v>3.2</v>
      </c>
      <c r="Q58" s="33">
        <v>16.423236940298501</v>
      </c>
      <c r="R58" s="34">
        <f t="shared" si="18"/>
        <v>19.623236940298501</v>
      </c>
      <c r="S58" s="35">
        <f t="shared" si="19"/>
        <v>1.875</v>
      </c>
      <c r="T58" s="36">
        <f t="shared" si="20"/>
        <v>17.748236940298501</v>
      </c>
    </row>
    <row r="59" spans="1:23" ht="18.75">
      <c r="A59" s="14">
        <v>1</v>
      </c>
      <c r="B59" s="13">
        <v>118</v>
      </c>
      <c r="C59" s="13">
        <v>2018112397</v>
      </c>
      <c r="D59" s="222" t="s">
        <v>342</v>
      </c>
      <c r="E59" s="222" t="s">
        <v>290</v>
      </c>
      <c r="F59" s="16">
        <v>2</v>
      </c>
      <c r="G59" s="16">
        <v>1</v>
      </c>
      <c r="H59" s="374">
        <v>0</v>
      </c>
      <c r="I59" s="374">
        <v>0</v>
      </c>
      <c r="J59" s="374">
        <v>0</v>
      </c>
      <c r="K59" s="23" t="s">
        <v>175</v>
      </c>
      <c r="L59" s="18">
        <f t="shared" si="15"/>
        <v>2</v>
      </c>
      <c r="M59" s="16">
        <f t="shared" si="14"/>
        <v>1.2</v>
      </c>
      <c r="N59" s="16">
        <f t="shared" si="16"/>
        <v>0</v>
      </c>
      <c r="O59" s="16">
        <v>0</v>
      </c>
      <c r="P59" s="16">
        <f t="shared" si="17"/>
        <v>3.2</v>
      </c>
      <c r="Q59" s="33">
        <v>15.856249999999996</v>
      </c>
      <c r="R59" s="34">
        <f t="shared" si="18"/>
        <v>19.056249999999995</v>
      </c>
      <c r="S59" s="35">
        <f t="shared" si="19"/>
        <v>1.875</v>
      </c>
      <c r="T59" s="36">
        <f t="shared" si="20"/>
        <v>17.181249999999995</v>
      </c>
      <c r="U59" s="64"/>
      <c r="V59" s="64"/>
      <c r="W59" s="86"/>
    </row>
    <row r="60" spans="1:23" ht="18.75">
      <c r="A60" s="14">
        <v>1</v>
      </c>
      <c r="B60" s="13">
        <v>156</v>
      </c>
      <c r="C60" s="13">
        <v>1744610165</v>
      </c>
      <c r="D60" s="222" t="s">
        <v>369</v>
      </c>
      <c r="E60" s="222"/>
      <c r="F60" s="16">
        <v>3</v>
      </c>
      <c r="G60" s="16">
        <v>0</v>
      </c>
      <c r="H60" s="374">
        <v>0</v>
      </c>
      <c r="I60" s="374">
        <v>0</v>
      </c>
      <c r="J60" s="374">
        <v>0</v>
      </c>
      <c r="K60" s="23" t="s">
        <v>175</v>
      </c>
      <c r="L60" s="18">
        <f t="shared" si="15"/>
        <v>4</v>
      </c>
      <c r="M60" s="16">
        <f t="shared" si="14"/>
        <v>0</v>
      </c>
      <c r="N60" s="16">
        <f t="shared" si="16"/>
        <v>0</v>
      </c>
      <c r="O60" s="16">
        <v>0</v>
      </c>
      <c r="P60" s="16">
        <f t="shared" si="17"/>
        <v>4</v>
      </c>
      <c r="Q60" s="33">
        <v>14.805016129032246</v>
      </c>
      <c r="R60" s="34">
        <f t="shared" si="18"/>
        <v>18.805016129032246</v>
      </c>
      <c r="S60" s="35">
        <f t="shared" si="19"/>
        <v>1.875</v>
      </c>
      <c r="T60" s="36">
        <f t="shared" si="20"/>
        <v>16.930016129032246</v>
      </c>
    </row>
    <row r="61" spans="1:23" ht="18.75">
      <c r="A61" s="14">
        <v>1</v>
      </c>
      <c r="B61" s="13">
        <v>110</v>
      </c>
      <c r="C61" s="13">
        <v>1968703358</v>
      </c>
      <c r="D61" s="222" t="s">
        <v>361</v>
      </c>
      <c r="E61" s="222" t="s">
        <v>239</v>
      </c>
      <c r="F61" s="16">
        <v>2</v>
      </c>
      <c r="G61" s="16">
        <v>1</v>
      </c>
      <c r="H61" s="374">
        <v>0</v>
      </c>
      <c r="I61" s="374">
        <v>0</v>
      </c>
      <c r="J61" s="374">
        <v>1</v>
      </c>
      <c r="K61" s="23" t="s">
        <v>175</v>
      </c>
      <c r="L61" s="18">
        <f t="shared" si="15"/>
        <v>2</v>
      </c>
      <c r="M61" s="16">
        <f t="shared" si="14"/>
        <v>1.2</v>
      </c>
      <c r="N61" s="16">
        <f t="shared" si="16"/>
        <v>0.4</v>
      </c>
      <c r="O61" s="16">
        <v>0</v>
      </c>
      <c r="P61" s="16">
        <f t="shared" si="17"/>
        <v>3.6</v>
      </c>
      <c r="Q61" s="33">
        <v>14.887500000000003</v>
      </c>
      <c r="R61" s="34">
        <f t="shared" si="18"/>
        <v>18.487500000000004</v>
      </c>
      <c r="S61" s="35">
        <f t="shared" si="19"/>
        <v>1.875</v>
      </c>
      <c r="T61" s="36">
        <f t="shared" si="20"/>
        <v>16.612500000000004</v>
      </c>
      <c r="U61" s="64"/>
      <c r="V61" s="64"/>
      <c r="W61" s="87"/>
    </row>
    <row r="62" spans="1:23" ht="18.75">
      <c r="A62" s="14">
        <v>1</v>
      </c>
      <c r="B62" s="13">
        <v>240</v>
      </c>
      <c r="C62" s="13">
        <v>289805855</v>
      </c>
      <c r="D62" s="222" t="s">
        <v>466</v>
      </c>
      <c r="F62" s="16">
        <v>3</v>
      </c>
      <c r="G62" s="16">
        <v>1</v>
      </c>
      <c r="H62" s="374">
        <v>0</v>
      </c>
      <c r="I62" s="374">
        <v>0</v>
      </c>
      <c r="J62" s="374">
        <v>0</v>
      </c>
      <c r="K62" s="23" t="s">
        <v>175</v>
      </c>
      <c r="L62" s="18">
        <f t="shared" si="15"/>
        <v>4</v>
      </c>
      <c r="M62" s="16">
        <f t="shared" ref="M62:M93" si="21">G62*$Y$14</f>
        <v>1.2</v>
      </c>
      <c r="N62" s="16">
        <f t="shared" si="16"/>
        <v>0</v>
      </c>
      <c r="O62" s="16">
        <v>0</v>
      </c>
      <c r="P62" s="16">
        <f t="shared" si="17"/>
        <v>5.2</v>
      </c>
      <c r="Q62" s="33">
        <v>13.256249999999998</v>
      </c>
      <c r="R62" s="34">
        <f t="shared" si="18"/>
        <v>18.456249999999997</v>
      </c>
      <c r="S62" s="35">
        <f t="shared" si="19"/>
        <v>1.875</v>
      </c>
      <c r="T62" s="36">
        <f t="shared" si="20"/>
        <v>16.581249999999997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15"/>
        <v>0</v>
      </c>
      <c r="M63" s="16">
        <f t="shared" si="21"/>
        <v>0</v>
      </c>
      <c r="N63" s="16">
        <f t="shared" si="16"/>
        <v>0</v>
      </c>
      <c r="O63" s="16">
        <v>0</v>
      </c>
      <c r="P63" s="16">
        <f t="shared" si="17"/>
        <v>0</v>
      </c>
      <c r="Q63" s="33">
        <v>3.5999999999999979</v>
      </c>
      <c r="R63" s="34">
        <f t="shared" si="18"/>
        <v>3.5999999999999979</v>
      </c>
      <c r="S63" s="35">
        <f t="shared" si="19"/>
        <v>0</v>
      </c>
      <c r="T63" s="36">
        <f t="shared" si="20"/>
        <v>3.5999999999999979</v>
      </c>
    </row>
    <row r="64" spans="1:23" ht="18.75">
      <c r="A64" s="14">
        <v>1</v>
      </c>
      <c r="B64" s="13">
        <v>232</v>
      </c>
      <c r="C64" s="13">
        <v>1088909927</v>
      </c>
      <c r="D64" s="222" t="s">
        <v>451</v>
      </c>
      <c r="F64" s="16">
        <v>0</v>
      </c>
      <c r="G64" s="16">
        <v>1</v>
      </c>
      <c r="H64" s="374">
        <v>0</v>
      </c>
      <c r="I64" s="374">
        <v>0</v>
      </c>
      <c r="J64" s="374">
        <v>0</v>
      </c>
      <c r="K64" s="57" t="s">
        <v>187</v>
      </c>
      <c r="L64" s="18">
        <f t="shared" si="15"/>
        <v>0</v>
      </c>
      <c r="M64" s="16">
        <f t="shared" si="21"/>
        <v>1.2</v>
      </c>
      <c r="N64" s="16">
        <f t="shared" si="16"/>
        <v>0</v>
      </c>
      <c r="O64" s="16">
        <v>0</v>
      </c>
      <c r="P64" s="16">
        <f t="shared" si="17"/>
        <v>1.2</v>
      </c>
      <c r="Q64" s="33">
        <v>16.84375</v>
      </c>
      <c r="R64" s="34">
        <f t="shared" si="18"/>
        <v>18.043749999999999</v>
      </c>
      <c r="S64" s="35">
        <f t="shared" si="19"/>
        <v>0</v>
      </c>
      <c r="T64" s="36">
        <f t="shared" si="20"/>
        <v>18.043749999999999</v>
      </c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5"/>
        <v>0</v>
      </c>
      <c r="M65" s="16">
        <f t="shared" si="21"/>
        <v>0</v>
      </c>
      <c r="N65" s="16">
        <f t="shared" si="16"/>
        <v>0</v>
      </c>
      <c r="O65" s="16">
        <v>0</v>
      </c>
      <c r="P65" s="16">
        <f t="shared" si="17"/>
        <v>0</v>
      </c>
      <c r="Q65" s="33">
        <v>5.8500000000000023</v>
      </c>
      <c r="R65" s="34">
        <f t="shared" si="18"/>
        <v>5.8500000000000023</v>
      </c>
      <c r="S65" s="35">
        <f t="shared" si="19"/>
        <v>0</v>
      </c>
      <c r="T65" s="36">
        <f t="shared" si="20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5"/>
        <v>0</v>
      </c>
      <c r="M66" s="16">
        <f t="shared" si="21"/>
        <v>0</v>
      </c>
      <c r="N66" s="16">
        <f t="shared" si="16"/>
        <v>0</v>
      </c>
      <c r="O66" s="16">
        <v>0</v>
      </c>
      <c r="P66" s="16">
        <f t="shared" si="17"/>
        <v>0</v>
      </c>
      <c r="Q66" s="33">
        <v>0</v>
      </c>
      <c r="R66" s="34">
        <f t="shared" si="18"/>
        <v>0</v>
      </c>
      <c r="S66" s="35">
        <f t="shared" si="19"/>
        <v>0</v>
      </c>
      <c r="T66" s="36">
        <f t="shared" si="20"/>
        <v>0</v>
      </c>
      <c r="U66" s="64"/>
      <c r="V66" s="64"/>
      <c r="W66" s="64"/>
    </row>
    <row r="67" spans="1:23" ht="18.75">
      <c r="A67" s="14">
        <v>1</v>
      </c>
      <c r="B67" s="13">
        <v>234</v>
      </c>
      <c r="C67" s="13">
        <v>1333428907</v>
      </c>
      <c r="D67" s="222" t="s">
        <v>472</v>
      </c>
      <c r="E67" s="222" t="s">
        <v>455</v>
      </c>
      <c r="F67" s="16">
        <v>2</v>
      </c>
      <c r="G67" s="16">
        <v>1</v>
      </c>
      <c r="H67" s="374">
        <v>0</v>
      </c>
      <c r="I67" s="374">
        <v>0</v>
      </c>
      <c r="J67" s="374">
        <v>0</v>
      </c>
      <c r="K67" s="23" t="s">
        <v>175</v>
      </c>
      <c r="L67" s="18">
        <f t="shared" si="15"/>
        <v>2</v>
      </c>
      <c r="M67" s="16">
        <f t="shared" si="21"/>
        <v>1.2</v>
      </c>
      <c r="N67" s="16">
        <f t="shared" si="16"/>
        <v>0</v>
      </c>
      <c r="O67" s="16">
        <v>0</v>
      </c>
      <c r="P67" s="16">
        <f t="shared" si="17"/>
        <v>3.2</v>
      </c>
      <c r="Q67" s="33">
        <v>14.818750000000001</v>
      </c>
      <c r="R67" s="34">
        <f t="shared" si="18"/>
        <v>18.018750000000001</v>
      </c>
      <c r="S67" s="35">
        <f t="shared" si="19"/>
        <v>1.875</v>
      </c>
      <c r="T67" s="36">
        <f t="shared" si="20"/>
        <v>16.143750000000001</v>
      </c>
    </row>
    <row r="68" spans="1:23" ht="18.75">
      <c r="A68" s="14">
        <v>1</v>
      </c>
      <c r="B68" s="13">
        <v>116</v>
      </c>
      <c r="C68" s="13">
        <v>2122596917</v>
      </c>
      <c r="D68" s="222" t="s">
        <v>362</v>
      </c>
      <c r="E68" s="222" t="s">
        <v>217</v>
      </c>
      <c r="F68" s="16">
        <v>3</v>
      </c>
      <c r="G68" s="16">
        <v>1</v>
      </c>
      <c r="H68" s="374">
        <v>0</v>
      </c>
      <c r="I68" s="374">
        <v>1</v>
      </c>
      <c r="J68" s="374">
        <v>1</v>
      </c>
      <c r="K68" s="23" t="s">
        <v>175</v>
      </c>
      <c r="L68" s="18">
        <f t="shared" si="15"/>
        <v>4</v>
      </c>
      <c r="M68" s="16">
        <f t="shared" si="21"/>
        <v>1.2</v>
      </c>
      <c r="N68" s="16">
        <f t="shared" si="16"/>
        <v>0.8</v>
      </c>
      <c r="O68" s="16">
        <v>0</v>
      </c>
      <c r="P68" s="16">
        <f t="shared" si="17"/>
        <v>6</v>
      </c>
      <c r="Q68" s="33">
        <v>11.374999999999996</v>
      </c>
      <c r="R68" s="34">
        <f t="shared" si="18"/>
        <v>17.374999999999996</v>
      </c>
      <c r="S68" s="35">
        <f t="shared" si="19"/>
        <v>1.875</v>
      </c>
      <c r="T68" s="36">
        <f t="shared" si="20"/>
        <v>15.499999999999996</v>
      </c>
      <c r="U68" s="64"/>
      <c r="V68" s="64"/>
      <c r="W68" s="86"/>
    </row>
    <row r="69" spans="1:23" ht="18.75">
      <c r="A69" s="14">
        <v>1</v>
      </c>
      <c r="B69" s="14">
        <v>230</v>
      </c>
      <c r="C69" s="13">
        <v>1076026693</v>
      </c>
      <c r="D69" s="222" t="s">
        <v>449</v>
      </c>
      <c r="F69" s="16">
        <v>2</v>
      </c>
      <c r="G69" s="16">
        <v>1</v>
      </c>
      <c r="H69" s="374">
        <v>0</v>
      </c>
      <c r="I69" s="374">
        <v>0</v>
      </c>
      <c r="J69" s="374">
        <v>0</v>
      </c>
      <c r="K69" s="23" t="s">
        <v>175</v>
      </c>
      <c r="L69" s="18">
        <f t="shared" si="15"/>
        <v>2</v>
      </c>
      <c r="M69" s="16">
        <f t="shared" si="21"/>
        <v>1.2</v>
      </c>
      <c r="N69" s="16">
        <f t="shared" si="16"/>
        <v>0</v>
      </c>
      <c r="O69" s="16">
        <v>0</v>
      </c>
      <c r="P69" s="16">
        <f t="shared" si="17"/>
        <v>3.2</v>
      </c>
      <c r="Q69" s="33">
        <v>13.350000000000001</v>
      </c>
      <c r="R69" s="34">
        <f t="shared" si="18"/>
        <v>16.55</v>
      </c>
      <c r="S69" s="35">
        <f t="shared" si="19"/>
        <v>1.875</v>
      </c>
      <c r="T69" s="36">
        <f t="shared" si="20"/>
        <v>14.675000000000001</v>
      </c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5"/>
        <v>0</v>
      </c>
      <c r="M70" s="16">
        <f t="shared" si="21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5.5</v>
      </c>
      <c r="R70" s="34">
        <f t="shared" si="18"/>
        <v>5.5</v>
      </c>
      <c r="S70" s="35">
        <f t="shared" si="19"/>
        <v>0</v>
      </c>
      <c r="T70" s="36">
        <f t="shared" si="20"/>
        <v>5.5</v>
      </c>
    </row>
    <row r="71" spans="1:23" ht="18.75">
      <c r="A71" s="14">
        <v>1</v>
      </c>
      <c r="B71" s="13">
        <v>216</v>
      </c>
      <c r="C71" s="13">
        <v>395700385</v>
      </c>
      <c r="D71" s="222" t="s">
        <v>419</v>
      </c>
      <c r="E71" s="2"/>
      <c r="F71" s="16">
        <v>3</v>
      </c>
      <c r="G71" s="16">
        <v>1</v>
      </c>
      <c r="H71" s="374">
        <v>0</v>
      </c>
      <c r="I71" s="374">
        <v>0</v>
      </c>
      <c r="J71" s="374">
        <v>0</v>
      </c>
      <c r="K71" s="23" t="s">
        <v>175</v>
      </c>
      <c r="L71" s="18">
        <f t="shared" si="15"/>
        <v>4</v>
      </c>
      <c r="M71" s="16">
        <f t="shared" si="21"/>
        <v>1.2</v>
      </c>
      <c r="N71" s="16">
        <f t="shared" si="16"/>
        <v>0</v>
      </c>
      <c r="O71" s="16">
        <v>0</v>
      </c>
      <c r="P71" s="16">
        <f t="shared" si="17"/>
        <v>5.2</v>
      </c>
      <c r="Q71" s="33">
        <v>11.31895161290322</v>
      </c>
      <c r="R71" s="34">
        <f t="shared" si="18"/>
        <v>16.518951612903219</v>
      </c>
      <c r="S71" s="35">
        <f t="shared" si="19"/>
        <v>1.875</v>
      </c>
      <c r="T71" s="36">
        <f t="shared" si="20"/>
        <v>14.643951612903219</v>
      </c>
    </row>
    <row r="72" spans="1:23" ht="18.75">
      <c r="A72" s="14">
        <v>1</v>
      </c>
      <c r="B72" s="13">
        <v>222</v>
      </c>
      <c r="C72" s="13">
        <v>1945277617</v>
      </c>
      <c r="D72" s="222" t="s">
        <v>432</v>
      </c>
      <c r="E72" s="222"/>
      <c r="F72" s="16">
        <v>3</v>
      </c>
      <c r="G72" s="16">
        <v>1</v>
      </c>
      <c r="H72" s="374">
        <v>0</v>
      </c>
      <c r="I72" s="374">
        <v>0</v>
      </c>
      <c r="J72" s="374">
        <v>0</v>
      </c>
      <c r="K72" s="23" t="s">
        <v>175</v>
      </c>
      <c r="L72" s="18">
        <f t="shared" si="15"/>
        <v>4</v>
      </c>
      <c r="M72" s="16">
        <f t="shared" si="21"/>
        <v>1.2</v>
      </c>
      <c r="N72" s="16">
        <f t="shared" si="16"/>
        <v>0</v>
      </c>
      <c r="O72" s="16">
        <v>0</v>
      </c>
      <c r="P72" s="16">
        <f t="shared" si="17"/>
        <v>5.2</v>
      </c>
      <c r="Q72" s="33">
        <v>11.206477649769575</v>
      </c>
      <c r="R72" s="34">
        <f t="shared" si="18"/>
        <v>16.406477649769574</v>
      </c>
      <c r="S72" s="35">
        <f t="shared" si="19"/>
        <v>1.875</v>
      </c>
      <c r="T72" s="36">
        <f t="shared" si="20"/>
        <v>14.531477649769574</v>
      </c>
    </row>
    <row r="73" spans="1:23" ht="18.75">
      <c r="A73" s="14">
        <v>1</v>
      </c>
      <c r="B73" s="14">
        <v>26</v>
      </c>
      <c r="C73" s="13">
        <v>1754932067</v>
      </c>
      <c r="D73" s="222" t="s">
        <v>354</v>
      </c>
      <c r="E73" s="222" t="s">
        <v>72</v>
      </c>
      <c r="F73" s="16">
        <v>2</v>
      </c>
      <c r="G73" s="16">
        <v>1</v>
      </c>
      <c r="H73" s="374">
        <v>0</v>
      </c>
      <c r="I73" s="374">
        <v>1</v>
      </c>
      <c r="J73" s="374">
        <v>1</v>
      </c>
      <c r="K73" s="23" t="s">
        <v>175</v>
      </c>
      <c r="L73" s="18">
        <f t="shared" si="15"/>
        <v>2</v>
      </c>
      <c r="M73" s="16">
        <f t="shared" si="21"/>
        <v>1.2</v>
      </c>
      <c r="N73" s="16">
        <f t="shared" si="16"/>
        <v>0.8</v>
      </c>
      <c r="O73" s="16">
        <v>0</v>
      </c>
      <c r="P73" s="16">
        <f t="shared" si="17"/>
        <v>4</v>
      </c>
      <c r="Q73" s="33">
        <v>12.012499999999999</v>
      </c>
      <c r="R73" s="34">
        <f t="shared" si="18"/>
        <v>16.012499999999999</v>
      </c>
      <c r="S73" s="35">
        <f t="shared" si="19"/>
        <v>1.875</v>
      </c>
      <c r="T73" s="36">
        <f t="shared" si="20"/>
        <v>14.137499999999999</v>
      </c>
      <c r="U73" s="64"/>
      <c r="V73" s="64"/>
      <c r="W73" s="64"/>
    </row>
    <row r="74" spans="1:23" ht="18.75">
      <c r="A74" s="14">
        <v>1</v>
      </c>
      <c r="B74" s="13">
        <v>172</v>
      </c>
      <c r="C74" s="13">
        <v>724061220</v>
      </c>
      <c r="D74" s="222" t="s">
        <v>371</v>
      </c>
      <c r="E74" s="222" t="s">
        <v>330</v>
      </c>
      <c r="F74" s="16">
        <v>3</v>
      </c>
      <c r="G74" s="16">
        <v>0</v>
      </c>
      <c r="H74" s="374">
        <v>0</v>
      </c>
      <c r="I74" s="374">
        <v>0</v>
      </c>
      <c r="J74" s="374">
        <v>0</v>
      </c>
      <c r="K74" s="23" t="s">
        <v>175</v>
      </c>
      <c r="L74" s="18">
        <f t="shared" ref="L74:L110" si="22">F74+IF(F74&gt;2,(F74-2)*1,0)</f>
        <v>4</v>
      </c>
      <c r="M74" s="16">
        <f t="shared" si="21"/>
        <v>0</v>
      </c>
      <c r="N74" s="16">
        <f t="shared" ref="N74:N110" si="23">SUM(H74:J74)*$Y$18</f>
        <v>0</v>
      </c>
      <c r="O74" s="16">
        <v>0</v>
      </c>
      <c r="P74" s="16">
        <f t="shared" ref="P74:P105" si="24">SUM(M74+L74+O74+N74)</f>
        <v>4</v>
      </c>
      <c r="Q74" s="33">
        <v>11.993749999999999</v>
      </c>
      <c r="R74" s="34">
        <f t="shared" ref="R74:R105" si="25">P74+Q74</f>
        <v>15.993749999999999</v>
      </c>
      <c r="S74" s="35">
        <f t="shared" ref="S74:S110" si="26">VLOOKUP(K74,$X$3:$Y$10,2,FALSE)</f>
        <v>1.875</v>
      </c>
      <c r="T74" s="36">
        <f t="shared" ref="T74:T105" si="27">R74-S74</f>
        <v>14.118749999999999</v>
      </c>
    </row>
    <row r="75" spans="1:23" ht="18.75">
      <c r="A75" s="14">
        <v>1</v>
      </c>
      <c r="B75" s="13">
        <v>195</v>
      </c>
      <c r="C75" s="13">
        <v>1634663314</v>
      </c>
      <c r="D75" s="222" t="s">
        <v>386</v>
      </c>
      <c r="E75" s="334"/>
      <c r="F75" s="16">
        <v>1</v>
      </c>
      <c r="G75" s="16">
        <v>1</v>
      </c>
      <c r="H75" s="374">
        <v>0</v>
      </c>
      <c r="I75" s="374">
        <v>0</v>
      </c>
      <c r="J75" s="374">
        <v>0</v>
      </c>
      <c r="K75" s="23" t="s">
        <v>175</v>
      </c>
      <c r="L75" s="18">
        <f t="shared" si="22"/>
        <v>1</v>
      </c>
      <c r="M75" s="16">
        <f t="shared" si="21"/>
        <v>1.2</v>
      </c>
      <c r="N75" s="16">
        <f t="shared" si="23"/>
        <v>0</v>
      </c>
      <c r="O75" s="16">
        <v>0</v>
      </c>
      <c r="P75" s="16">
        <f t="shared" si="24"/>
        <v>2.2000000000000002</v>
      </c>
      <c r="Q75" s="33">
        <v>13.761999999999997</v>
      </c>
      <c r="R75" s="34">
        <f t="shared" si="25"/>
        <v>15.961999999999996</v>
      </c>
      <c r="S75" s="35">
        <f t="shared" si="26"/>
        <v>1.875</v>
      </c>
      <c r="T75" s="36">
        <f t="shared" si="27"/>
        <v>14.086999999999996</v>
      </c>
    </row>
    <row r="76" spans="1:23" ht="18.75">
      <c r="A76" s="14">
        <v>1</v>
      </c>
      <c r="B76" s="14">
        <v>92</v>
      </c>
      <c r="C76" s="13">
        <v>1367873925</v>
      </c>
      <c r="D76" s="222" t="s">
        <v>398</v>
      </c>
      <c r="E76" s="222" t="s">
        <v>191</v>
      </c>
      <c r="F76" s="16">
        <v>1</v>
      </c>
      <c r="G76" s="16">
        <v>1</v>
      </c>
      <c r="H76" s="374">
        <v>0</v>
      </c>
      <c r="I76" s="374">
        <v>0</v>
      </c>
      <c r="J76" s="374">
        <v>0</v>
      </c>
      <c r="K76" s="23" t="s">
        <v>175</v>
      </c>
      <c r="L76" s="18">
        <f t="shared" si="22"/>
        <v>1</v>
      </c>
      <c r="M76" s="16">
        <f t="shared" si="21"/>
        <v>1.2</v>
      </c>
      <c r="N76" s="16">
        <f t="shared" si="23"/>
        <v>0</v>
      </c>
      <c r="O76" s="16">
        <v>0</v>
      </c>
      <c r="P76" s="16">
        <f t="shared" si="24"/>
        <v>2.2000000000000002</v>
      </c>
      <c r="Q76" s="33">
        <v>13.381250000000001</v>
      </c>
      <c r="R76" s="34">
        <f t="shared" si="25"/>
        <v>15.581250000000001</v>
      </c>
      <c r="S76" s="35">
        <f t="shared" si="26"/>
        <v>1.875</v>
      </c>
      <c r="T76" s="36">
        <f t="shared" si="27"/>
        <v>13.706250000000001</v>
      </c>
      <c r="U76" s="64"/>
      <c r="V76" s="64"/>
      <c r="W76" s="67"/>
    </row>
    <row r="77" spans="1:23" ht="18.75">
      <c r="A77" s="14">
        <v>1</v>
      </c>
      <c r="B77" s="13">
        <v>209</v>
      </c>
      <c r="C77" s="13">
        <v>1525950050</v>
      </c>
      <c r="D77" s="222" t="s">
        <v>408</v>
      </c>
      <c r="E77" s="222" t="s">
        <v>402</v>
      </c>
      <c r="F77" s="16">
        <v>1</v>
      </c>
      <c r="G77" s="16">
        <v>1</v>
      </c>
      <c r="H77" s="374">
        <v>0</v>
      </c>
      <c r="I77" s="374">
        <v>0</v>
      </c>
      <c r="J77" s="374">
        <v>0</v>
      </c>
      <c r="K77" s="23" t="s">
        <v>175</v>
      </c>
      <c r="L77" s="18">
        <f t="shared" si="22"/>
        <v>1</v>
      </c>
      <c r="M77" s="16">
        <f t="shared" si="21"/>
        <v>1.2</v>
      </c>
      <c r="N77" s="16">
        <f t="shared" si="23"/>
        <v>0</v>
      </c>
      <c r="O77" s="16">
        <v>0</v>
      </c>
      <c r="P77" s="16">
        <f t="shared" si="24"/>
        <v>2.2000000000000002</v>
      </c>
      <c r="Q77" s="33">
        <v>13.099999999999994</v>
      </c>
      <c r="R77" s="34">
        <f t="shared" si="25"/>
        <v>15.299999999999994</v>
      </c>
      <c r="S77" s="35">
        <f t="shared" si="26"/>
        <v>1.875</v>
      </c>
      <c r="T77" s="36">
        <f t="shared" si="27"/>
        <v>13.424999999999994</v>
      </c>
    </row>
    <row r="78" spans="1:23" ht="18.75">
      <c r="A78" s="14">
        <v>1</v>
      </c>
      <c r="B78" s="13">
        <v>187</v>
      </c>
      <c r="C78" s="13">
        <v>1241038267</v>
      </c>
      <c r="D78" s="222" t="s">
        <v>378</v>
      </c>
      <c r="E78" s="334"/>
      <c r="F78" s="16">
        <v>0</v>
      </c>
      <c r="G78" s="16">
        <v>1</v>
      </c>
      <c r="H78" s="374">
        <v>0</v>
      </c>
      <c r="I78" s="374">
        <v>0</v>
      </c>
      <c r="J78" s="374">
        <v>0</v>
      </c>
      <c r="K78" s="57" t="s">
        <v>187</v>
      </c>
      <c r="L78" s="18">
        <f t="shared" si="22"/>
        <v>0</v>
      </c>
      <c r="M78" s="16">
        <f t="shared" si="21"/>
        <v>1.2</v>
      </c>
      <c r="N78" s="16">
        <f t="shared" si="23"/>
        <v>0</v>
      </c>
      <c r="O78" s="16">
        <v>0</v>
      </c>
      <c r="P78" s="16">
        <f t="shared" si="24"/>
        <v>1.2</v>
      </c>
      <c r="Q78" s="33">
        <v>11.456249999999994</v>
      </c>
      <c r="R78" s="34">
        <f t="shared" si="25"/>
        <v>12.656249999999993</v>
      </c>
      <c r="S78" s="35">
        <f t="shared" si="26"/>
        <v>0</v>
      </c>
      <c r="T78" s="36">
        <f t="shared" si="27"/>
        <v>12.656249999999993</v>
      </c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2"/>
        <v>0</v>
      </c>
      <c r="M79" s="16">
        <f t="shared" si="21"/>
        <v>0</v>
      </c>
      <c r="N79" s="16">
        <f t="shared" si="23"/>
        <v>0</v>
      </c>
      <c r="O79" s="16">
        <v>0</v>
      </c>
      <c r="P79" s="16">
        <f t="shared" si="24"/>
        <v>0</v>
      </c>
      <c r="Q79" s="33">
        <v>-3.1250000000000036</v>
      </c>
      <c r="R79" s="34">
        <f t="shared" si="25"/>
        <v>-3.1250000000000036</v>
      </c>
      <c r="S79" s="35">
        <f t="shared" si="26"/>
        <v>0</v>
      </c>
      <c r="T79" s="36">
        <f t="shared" si="27"/>
        <v>-3.1250000000000036</v>
      </c>
      <c r="U79" s="64"/>
      <c r="V79" s="64"/>
      <c r="W79" s="64"/>
    </row>
    <row r="80" spans="1:23" ht="18.75">
      <c r="A80" s="14">
        <v>1</v>
      </c>
      <c r="B80" s="13">
        <v>241</v>
      </c>
      <c r="C80" s="13">
        <v>1136259669</v>
      </c>
      <c r="D80" s="222" t="s">
        <v>467</v>
      </c>
      <c r="F80" s="16">
        <v>0</v>
      </c>
      <c r="G80" s="16">
        <v>1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22"/>
        <v>0</v>
      </c>
      <c r="M80" s="16">
        <f t="shared" si="21"/>
        <v>1.2</v>
      </c>
      <c r="N80" s="16">
        <f t="shared" si="23"/>
        <v>0</v>
      </c>
      <c r="O80" s="16">
        <v>0</v>
      </c>
      <c r="P80" s="16">
        <f t="shared" si="24"/>
        <v>1.2</v>
      </c>
      <c r="Q80" s="33">
        <v>9.6437499999999972</v>
      </c>
      <c r="R80" s="34">
        <f t="shared" si="25"/>
        <v>10.843749999999996</v>
      </c>
      <c r="S80" s="35">
        <f t="shared" si="26"/>
        <v>0</v>
      </c>
      <c r="T80" s="36">
        <f t="shared" si="27"/>
        <v>10.843749999999996</v>
      </c>
    </row>
    <row r="81" spans="1:23" ht="18.75">
      <c r="A81" s="14">
        <v>1</v>
      </c>
      <c r="B81" s="13">
        <v>219</v>
      </c>
      <c r="C81" s="13">
        <v>1128309198</v>
      </c>
      <c r="D81" s="222" t="s">
        <v>426</v>
      </c>
      <c r="E81" s="334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22"/>
        <v>0</v>
      </c>
      <c r="M81" s="16">
        <f t="shared" si="21"/>
        <v>0</v>
      </c>
      <c r="N81" s="16">
        <f t="shared" si="23"/>
        <v>0</v>
      </c>
      <c r="O81" s="16">
        <v>0</v>
      </c>
      <c r="P81" s="16">
        <f t="shared" si="24"/>
        <v>0</v>
      </c>
      <c r="Q81" s="33">
        <v>9.4499999999999957</v>
      </c>
      <c r="R81" s="34">
        <f t="shared" si="25"/>
        <v>9.4499999999999957</v>
      </c>
      <c r="S81" s="35">
        <f t="shared" si="26"/>
        <v>0</v>
      </c>
      <c r="T81" s="36">
        <f t="shared" si="27"/>
        <v>9.4499999999999957</v>
      </c>
    </row>
    <row r="82" spans="1:23" ht="18.75">
      <c r="A82" s="14">
        <v>1</v>
      </c>
      <c r="B82" s="13">
        <v>239</v>
      </c>
      <c r="C82" s="13">
        <v>416459640</v>
      </c>
      <c r="D82" s="222" t="s">
        <v>465</v>
      </c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2"/>
        <v>0</v>
      </c>
      <c r="M82" s="16">
        <f t="shared" si="21"/>
        <v>0</v>
      </c>
      <c r="N82" s="16">
        <f t="shared" si="23"/>
        <v>0</v>
      </c>
      <c r="O82" s="16">
        <v>0</v>
      </c>
      <c r="P82" s="16">
        <f t="shared" si="24"/>
        <v>0</v>
      </c>
      <c r="Q82" s="33">
        <v>7.1625000000000014</v>
      </c>
      <c r="R82" s="34">
        <f t="shared" si="25"/>
        <v>7.1625000000000014</v>
      </c>
      <c r="S82" s="35">
        <f t="shared" si="26"/>
        <v>0</v>
      </c>
      <c r="T82" s="36">
        <f t="shared" si="27"/>
        <v>7.1625000000000014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22"/>
        <v>0</v>
      </c>
      <c r="M83" s="16">
        <f t="shared" si="21"/>
        <v>0</v>
      </c>
      <c r="N83" s="16">
        <f t="shared" si="23"/>
        <v>0</v>
      </c>
      <c r="O83" s="16">
        <v>0</v>
      </c>
      <c r="P83" s="16">
        <f t="shared" si="24"/>
        <v>0</v>
      </c>
      <c r="Q83" s="33">
        <v>6.4499999999999993</v>
      </c>
      <c r="R83" s="34">
        <f t="shared" si="25"/>
        <v>6.4499999999999993</v>
      </c>
      <c r="S83" s="35">
        <f t="shared" si="26"/>
        <v>0</v>
      </c>
      <c r="T83" s="36">
        <f t="shared" si="27"/>
        <v>6.4499999999999993</v>
      </c>
    </row>
    <row r="84" spans="1:23" ht="20.25">
      <c r="A84" s="14">
        <v>1</v>
      </c>
      <c r="B84" s="13">
        <v>214</v>
      </c>
      <c r="C84" s="13">
        <v>2130976604</v>
      </c>
      <c r="D84" s="222" t="s">
        <v>410</v>
      </c>
      <c r="E84" s="2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2"/>
        <v>0</v>
      </c>
      <c r="M84" s="16">
        <f t="shared" si="21"/>
        <v>0</v>
      </c>
      <c r="N84" s="16">
        <f t="shared" si="23"/>
        <v>0</v>
      </c>
      <c r="O84" s="16">
        <v>0</v>
      </c>
      <c r="P84" s="16">
        <f t="shared" si="24"/>
        <v>0</v>
      </c>
      <c r="Q84" s="33">
        <v>4.381249999999989</v>
      </c>
      <c r="R84" s="34">
        <f t="shared" si="25"/>
        <v>4.381249999999989</v>
      </c>
      <c r="S84" s="35">
        <f t="shared" si="26"/>
        <v>0</v>
      </c>
      <c r="T84" s="36">
        <f t="shared" si="27"/>
        <v>4.381249999999989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22"/>
        <v>0</v>
      </c>
      <c r="M85" s="16">
        <f t="shared" si="21"/>
        <v>0</v>
      </c>
      <c r="N85" s="16">
        <f t="shared" si="23"/>
        <v>0</v>
      </c>
      <c r="O85" s="16">
        <v>0</v>
      </c>
      <c r="P85" s="16">
        <f t="shared" si="24"/>
        <v>0</v>
      </c>
      <c r="Q85" s="33">
        <v>0</v>
      </c>
      <c r="R85" s="34">
        <f t="shared" si="25"/>
        <v>0</v>
      </c>
      <c r="S85" s="35">
        <f t="shared" si="26"/>
        <v>0</v>
      </c>
      <c r="T85" s="36">
        <f t="shared" si="27"/>
        <v>0</v>
      </c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2"/>
        <v>0</v>
      </c>
      <c r="M86" s="16">
        <f t="shared" si="21"/>
        <v>0</v>
      </c>
      <c r="N86" s="16">
        <f t="shared" si="23"/>
        <v>0</v>
      </c>
      <c r="O86" s="16">
        <v>0</v>
      </c>
      <c r="P86" s="16">
        <f t="shared" si="24"/>
        <v>0</v>
      </c>
      <c r="Q86" s="33">
        <v>3.1437499999999954</v>
      </c>
      <c r="R86" s="34">
        <f t="shared" si="25"/>
        <v>3.1437499999999954</v>
      </c>
      <c r="S86" s="35">
        <f t="shared" si="26"/>
        <v>0</v>
      </c>
      <c r="T86" s="36">
        <f t="shared" si="27"/>
        <v>3.1437499999999954</v>
      </c>
    </row>
    <row r="87" spans="1:23" ht="18.75">
      <c r="A87" s="14"/>
      <c r="B87" s="13">
        <v>205</v>
      </c>
      <c r="C87" s="13">
        <v>141303545</v>
      </c>
      <c r="D87" s="222" t="s">
        <v>395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2"/>
        <v>0</v>
      </c>
      <c r="M87" s="16">
        <f t="shared" si="21"/>
        <v>0</v>
      </c>
      <c r="N87" s="16">
        <f t="shared" si="23"/>
        <v>0</v>
      </c>
      <c r="O87" s="16">
        <v>0</v>
      </c>
      <c r="P87" s="16">
        <f t="shared" si="24"/>
        <v>0</v>
      </c>
      <c r="Q87" s="33">
        <v>2.9312499999999959</v>
      </c>
      <c r="R87" s="34">
        <f t="shared" si="25"/>
        <v>2.9312499999999959</v>
      </c>
      <c r="S87" s="35">
        <f t="shared" si="26"/>
        <v>0</v>
      </c>
      <c r="T87" s="36">
        <f t="shared" si="27"/>
        <v>2.9312499999999959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2"/>
        <v>0</v>
      </c>
      <c r="M88" s="16">
        <f t="shared" si="21"/>
        <v>0</v>
      </c>
      <c r="N88" s="16">
        <f t="shared" si="23"/>
        <v>0</v>
      </c>
      <c r="O88" s="16">
        <v>0</v>
      </c>
      <c r="P88" s="16">
        <f t="shared" si="24"/>
        <v>0</v>
      </c>
      <c r="Q88" s="33">
        <v>0.4</v>
      </c>
      <c r="R88" s="34">
        <f t="shared" si="25"/>
        <v>0.4</v>
      </c>
      <c r="S88" s="35">
        <f t="shared" si="26"/>
        <v>0</v>
      </c>
      <c r="T88" s="36">
        <f t="shared" si="27"/>
        <v>0.4</v>
      </c>
      <c r="U88" s="64"/>
      <c r="V88" s="64"/>
      <c r="W88" s="67"/>
    </row>
    <row r="89" spans="1:23" ht="20.25">
      <c r="A89" s="14">
        <v>1</v>
      </c>
      <c r="B89" s="13">
        <v>220</v>
      </c>
      <c r="C89" s="13">
        <v>353335311</v>
      </c>
      <c r="D89" s="222" t="s">
        <v>427</v>
      </c>
      <c r="E89" s="224"/>
      <c r="F89" s="16">
        <v>0</v>
      </c>
      <c r="G89" s="16">
        <v>0</v>
      </c>
      <c r="H89" s="374">
        <v>0</v>
      </c>
      <c r="I89" s="374">
        <v>0</v>
      </c>
      <c r="J89" s="374">
        <v>0</v>
      </c>
      <c r="K89" s="57" t="s">
        <v>187</v>
      </c>
      <c r="L89" s="18">
        <f t="shared" si="22"/>
        <v>0</v>
      </c>
      <c r="M89" s="16">
        <f t="shared" si="21"/>
        <v>0</v>
      </c>
      <c r="N89" s="16">
        <f t="shared" si="23"/>
        <v>0</v>
      </c>
      <c r="O89" s="16">
        <v>0</v>
      </c>
      <c r="P89" s="16">
        <f t="shared" si="24"/>
        <v>0</v>
      </c>
      <c r="Q89" s="33">
        <v>2.0310546874999984</v>
      </c>
      <c r="R89" s="34">
        <f t="shared" si="25"/>
        <v>2.0310546874999984</v>
      </c>
      <c r="S89" s="35">
        <f t="shared" si="26"/>
        <v>0</v>
      </c>
      <c r="T89" s="36">
        <f t="shared" si="27"/>
        <v>2.0310546874999984</v>
      </c>
    </row>
    <row r="90" spans="1:23" ht="18.75">
      <c r="A90" s="14">
        <v>1</v>
      </c>
      <c r="B90" s="13">
        <v>233</v>
      </c>
      <c r="C90" s="13">
        <v>1963965829</v>
      </c>
      <c r="D90" s="222" t="s">
        <v>452</v>
      </c>
      <c r="F90" s="16">
        <v>0</v>
      </c>
      <c r="G90" s="16">
        <v>0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2"/>
        <v>0</v>
      </c>
      <c r="M90" s="16">
        <f t="shared" si="21"/>
        <v>0</v>
      </c>
      <c r="N90" s="16">
        <f t="shared" si="23"/>
        <v>0</v>
      </c>
      <c r="O90" s="16">
        <v>0</v>
      </c>
      <c r="P90" s="16">
        <f t="shared" si="24"/>
        <v>0</v>
      </c>
      <c r="Q90" s="33">
        <v>2.0000000000000018</v>
      </c>
      <c r="R90" s="34">
        <f t="shared" si="25"/>
        <v>2.0000000000000018</v>
      </c>
      <c r="S90" s="35">
        <f t="shared" si="26"/>
        <v>0</v>
      </c>
      <c r="T90" s="36">
        <f t="shared" si="27"/>
        <v>2.0000000000000018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2"/>
        <v>0</v>
      </c>
      <c r="M91" s="16">
        <f t="shared" si="21"/>
        <v>0</v>
      </c>
      <c r="N91" s="16">
        <f t="shared" si="23"/>
        <v>0</v>
      </c>
      <c r="O91" s="16">
        <v>0</v>
      </c>
      <c r="P91" s="16">
        <f t="shared" si="24"/>
        <v>0</v>
      </c>
      <c r="Q91" s="33">
        <v>6.8</v>
      </c>
      <c r="R91" s="34">
        <f t="shared" si="25"/>
        <v>6.8</v>
      </c>
      <c r="S91" s="35">
        <f t="shared" si="26"/>
        <v>0</v>
      </c>
      <c r="T91" s="36">
        <f t="shared" si="27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2"/>
        <v>0</v>
      </c>
      <c r="M92" s="16">
        <f t="shared" si="21"/>
        <v>0</v>
      </c>
      <c r="N92" s="16">
        <f t="shared" si="23"/>
        <v>0</v>
      </c>
      <c r="O92" s="16">
        <v>0</v>
      </c>
      <c r="P92" s="16">
        <f t="shared" si="24"/>
        <v>0</v>
      </c>
      <c r="Q92" s="33">
        <v>-18.712500000000006</v>
      </c>
      <c r="R92" s="34">
        <f t="shared" si="25"/>
        <v>-18.712500000000006</v>
      </c>
      <c r="S92" s="35">
        <f t="shared" si="26"/>
        <v>0</v>
      </c>
      <c r="T92" s="36">
        <f t="shared" si="27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2"/>
        <v>0</v>
      </c>
      <c r="M93" s="16">
        <f t="shared" si="21"/>
        <v>0</v>
      </c>
      <c r="N93" s="16">
        <f t="shared" si="23"/>
        <v>0</v>
      </c>
      <c r="O93" s="16">
        <v>0</v>
      </c>
      <c r="P93" s="16">
        <f t="shared" si="24"/>
        <v>0</v>
      </c>
      <c r="Q93" s="33">
        <v>0</v>
      </c>
      <c r="R93" s="34">
        <f t="shared" si="25"/>
        <v>0</v>
      </c>
      <c r="S93" s="35">
        <f t="shared" si="26"/>
        <v>0</v>
      </c>
      <c r="T93" s="36">
        <f t="shared" si="27"/>
        <v>0</v>
      </c>
    </row>
    <row r="94" spans="1:23" ht="18.75">
      <c r="A94" s="14">
        <v>1</v>
      </c>
      <c r="B94" s="13">
        <v>207</v>
      </c>
      <c r="C94" s="13">
        <v>721273803</v>
      </c>
      <c r="D94" s="226" t="s">
        <v>399</v>
      </c>
      <c r="E94" s="334"/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22"/>
        <v>0</v>
      </c>
      <c r="M94" s="16">
        <f t="shared" ref="M94:M110" si="28">G94*$Y$14</f>
        <v>0</v>
      </c>
      <c r="N94" s="16">
        <f t="shared" si="23"/>
        <v>0</v>
      </c>
      <c r="O94" s="16">
        <v>0</v>
      </c>
      <c r="P94" s="16">
        <f t="shared" si="24"/>
        <v>0</v>
      </c>
      <c r="Q94" s="33">
        <v>1.425</v>
      </c>
      <c r="R94" s="34">
        <f t="shared" si="25"/>
        <v>1.425</v>
      </c>
      <c r="S94" s="35">
        <f t="shared" si="26"/>
        <v>0</v>
      </c>
      <c r="T94" s="36">
        <f t="shared" si="27"/>
        <v>1.425</v>
      </c>
    </row>
    <row r="95" spans="1:23" ht="20.25">
      <c r="A95" s="14">
        <v>1</v>
      </c>
      <c r="B95" s="13">
        <v>213</v>
      </c>
      <c r="C95" s="13">
        <v>311361673</v>
      </c>
      <c r="D95" s="222" t="s">
        <v>349</v>
      </c>
      <c r="E95" s="2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2"/>
        <v>0</v>
      </c>
      <c r="M95" s="16">
        <f t="shared" si="28"/>
        <v>0</v>
      </c>
      <c r="N95" s="16">
        <f t="shared" si="23"/>
        <v>0</v>
      </c>
      <c r="O95" s="16">
        <v>0</v>
      </c>
      <c r="P95" s="16">
        <f t="shared" si="24"/>
        <v>0</v>
      </c>
      <c r="Q95" s="33">
        <v>1.2687499999999945</v>
      </c>
      <c r="R95" s="34">
        <f t="shared" si="25"/>
        <v>1.2687499999999945</v>
      </c>
      <c r="S95" s="35">
        <f t="shared" si="26"/>
        <v>0</v>
      </c>
      <c r="T95" s="36">
        <f t="shared" si="27"/>
        <v>1.2687499999999945</v>
      </c>
    </row>
    <row r="96" spans="1:23" ht="18.75">
      <c r="A96" s="14">
        <v>1</v>
      </c>
      <c r="B96" s="13">
        <v>235</v>
      </c>
      <c r="C96" s="13">
        <v>988684940</v>
      </c>
      <c r="D96" s="222" t="s">
        <v>456</v>
      </c>
      <c r="F96" s="16">
        <v>1</v>
      </c>
      <c r="G96" s="16">
        <v>0</v>
      </c>
      <c r="H96" s="374">
        <v>0</v>
      </c>
      <c r="I96" s="374">
        <v>0</v>
      </c>
      <c r="J96" s="374">
        <v>0</v>
      </c>
      <c r="K96" s="23" t="s">
        <v>175</v>
      </c>
      <c r="L96" s="18">
        <f t="shared" si="22"/>
        <v>1</v>
      </c>
      <c r="M96" s="16">
        <f t="shared" si="28"/>
        <v>0</v>
      </c>
      <c r="N96" s="16">
        <f t="shared" si="23"/>
        <v>0</v>
      </c>
      <c r="O96" s="16">
        <v>0</v>
      </c>
      <c r="P96" s="16">
        <f t="shared" si="24"/>
        <v>1</v>
      </c>
      <c r="Q96" s="33">
        <v>-9.375E-2</v>
      </c>
      <c r="R96" s="34">
        <f t="shared" si="25"/>
        <v>0.90625</v>
      </c>
      <c r="S96" s="35">
        <f t="shared" si="26"/>
        <v>1.875</v>
      </c>
      <c r="T96" s="36">
        <f t="shared" si="27"/>
        <v>-0.96875</v>
      </c>
    </row>
    <row r="97" spans="1:23" ht="18.75">
      <c r="A97" s="14">
        <v>1</v>
      </c>
      <c r="B97" s="13">
        <v>242</v>
      </c>
      <c r="C97" s="13">
        <v>250098915</v>
      </c>
      <c r="D97" s="222" t="s">
        <v>475</v>
      </c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2"/>
        <v>0</v>
      </c>
      <c r="M97" s="16">
        <f t="shared" si="28"/>
        <v>0</v>
      </c>
      <c r="N97" s="16">
        <f t="shared" si="23"/>
        <v>0</v>
      </c>
      <c r="O97" s="16">
        <v>0</v>
      </c>
      <c r="P97" s="16">
        <f t="shared" si="24"/>
        <v>0</v>
      </c>
      <c r="Q97" s="33">
        <v>0.90625</v>
      </c>
      <c r="R97" s="34">
        <f t="shared" si="25"/>
        <v>0.90625</v>
      </c>
      <c r="S97" s="35">
        <f t="shared" si="26"/>
        <v>0</v>
      </c>
      <c r="T97" s="36">
        <f t="shared" si="27"/>
        <v>0.90625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2"/>
        <v>0</v>
      </c>
      <c r="M98" s="16">
        <f t="shared" si="28"/>
        <v>0</v>
      </c>
      <c r="N98" s="16">
        <f t="shared" si="23"/>
        <v>0</v>
      </c>
      <c r="O98" s="16">
        <v>0</v>
      </c>
      <c r="P98" s="16">
        <f t="shared" si="24"/>
        <v>0</v>
      </c>
      <c r="Q98" s="33">
        <v>0</v>
      </c>
      <c r="R98" s="34">
        <f t="shared" si="25"/>
        <v>0</v>
      </c>
      <c r="S98" s="35">
        <f t="shared" si="26"/>
        <v>0</v>
      </c>
      <c r="T98" s="36">
        <f t="shared" si="27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2"/>
        <v>0</v>
      </c>
      <c r="M99" s="16">
        <f t="shared" si="28"/>
        <v>0</v>
      </c>
      <c r="N99" s="16">
        <f t="shared" si="23"/>
        <v>0</v>
      </c>
      <c r="O99" s="16">
        <v>0</v>
      </c>
      <c r="P99" s="16">
        <f t="shared" si="24"/>
        <v>0</v>
      </c>
      <c r="Q99" s="33">
        <v>5.6846874999999955</v>
      </c>
      <c r="R99" s="34">
        <f t="shared" si="25"/>
        <v>5.6846874999999955</v>
      </c>
      <c r="S99" s="35">
        <f t="shared" si="26"/>
        <v>0</v>
      </c>
      <c r="T99" s="36">
        <f t="shared" si="27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2"/>
        <v>0</v>
      </c>
      <c r="M100" s="16">
        <f t="shared" si="28"/>
        <v>0</v>
      </c>
      <c r="N100" s="16">
        <f t="shared" si="23"/>
        <v>0</v>
      </c>
      <c r="O100" s="16">
        <v>0</v>
      </c>
      <c r="P100" s="16">
        <f t="shared" si="24"/>
        <v>0</v>
      </c>
      <c r="Q100" s="33">
        <v>-3.125</v>
      </c>
      <c r="R100" s="34">
        <f t="shared" si="25"/>
        <v>-3.125</v>
      </c>
      <c r="S100" s="35">
        <f t="shared" si="26"/>
        <v>0</v>
      </c>
      <c r="T100" s="36">
        <f t="shared" si="27"/>
        <v>-3.125</v>
      </c>
    </row>
    <row r="101" spans="1:23" ht="18.75">
      <c r="A101" s="14">
        <v>1</v>
      </c>
      <c r="B101" s="13">
        <v>242</v>
      </c>
      <c r="C101" s="13">
        <v>1769984287</v>
      </c>
      <c r="D101" s="13" t="s">
        <v>476</v>
      </c>
      <c r="F101" s="16">
        <v>0</v>
      </c>
      <c r="G101" s="16">
        <v>1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2"/>
        <v>0</v>
      </c>
      <c r="M101" s="16">
        <f t="shared" si="28"/>
        <v>1.2</v>
      </c>
      <c r="N101" s="16">
        <f t="shared" si="23"/>
        <v>0</v>
      </c>
      <c r="O101" s="16">
        <v>0</v>
      </c>
      <c r="P101" s="16">
        <f t="shared" si="24"/>
        <v>1.2</v>
      </c>
      <c r="Q101" s="33">
        <v>-0.875</v>
      </c>
      <c r="R101" s="34">
        <f t="shared" si="25"/>
        <v>0.32499999999999996</v>
      </c>
      <c r="S101" s="35">
        <f t="shared" si="26"/>
        <v>0</v>
      </c>
      <c r="T101" s="36">
        <f t="shared" si="27"/>
        <v>0.32499999999999996</v>
      </c>
    </row>
    <row r="102" spans="1:23" ht="18.75">
      <c r="A102" s="14">
        <v>1</v>
      </c>
      <c r="B102" s="13">
        <v>218</v>
      </c>
      <c r="C102" s="13">
        <v>1804880865</v>
      </c>
      <c r="D102" s="222" t="s">
        <v>425</v>
      </c>
      <c r="E102" s="334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2"/>
        <v>0</v>
      </c>
      <c r="M102" s="16">
        <f t="shared" si="28"/>
        <v>0</v>
      </c>
      <c r="N102" s="16">
        <f t="shared" si="23"/>
        <v>0</v>
      </c>
      <c r="O102" s="16">
        <v>0</v>
      </c>
      <c r="P102" s="16">
        <f t="shared" si="24"/>
        <v>0</v>
      </c>
      <c r="Q102" s="33">
        <v>0.11749999999999983</v>
      </c>
      <c r="R102" s="34">
        <f t="shared" si="25"/>
        <v>0.11749999999999983</v>
      </c>
      <c r="S102" s="35">
        <f t="shared" si="26"/>
        <v>0</v>
      </c>
      <c r="T102" s="36">
        <f t="shared" si="27"/>
        <v>0.11749999999999983</v>
      </c>
    </row>
    <row r="103" spans="1:23" ht="18.75">
      <c r="A103" s="14">
        <v>1</v>
      </c>
      <c r="B103" s="13">
        <v>217</v>
      </c>
      <c r="C103" s="13">
        <v>331155825</v>
      </c>
      <c r="D103" s="295" t="s">
        <v>420</v>
      </c>
      <c r="E103" s="2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2"/>
        <v>0</v>
      </c>
      <c r="M103" s="16">
        <f t="shared" si="28"/>
        <v>0</v>
      </c>
      <c r="N103" s="16">
        <f t="shared" si="23"/>
        <v>0</v>
      </c>
      <c r="O103" s="16">
        <v>0</v>
      </c>
      <c r="P103" s="16">
        <f t="shared" si="24"/>
        <v>0</v>
      </c>
      <c r="Q103" s="33">
        <v>-1.3124999999999984</v>
      </c>
      <c r="R103" s="34">
        <f t="shared" si="25"/>
        <v>-1.3124999999999984</v>
      </c>
      <c r="S103" s="35">
        <f t="shared" si="26"/>
        <v>0</v>
      </c>
      <c r="T103" s="36">
        <f t="shared" si="27"/>
        <v>-1.3124999999999984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2"/>
        <v>0</v>
      </c>
      <c r="M104" s="16">
        <f t="shared" si="28"/>
        <v>0</v>
      </c>
      <c r="N104" s="16">
        <f t="shared" si="23"/>
        <v>0</v>
      </c>
      <c r="O104" s="16">
        <v>0</v>
      </c>
      <c r="P104" s="16">
        <f t="shared" si="24"/>
        <v>0</v>
      </c>
      <c r="Q104" s="33">
        <v>5.7335820895522351</v>
      </c>
      <c r="R104" s="34">
        <f t="shared" si="25"/>
        <v>5.7335820895522351</v>
      </c>
      <c r="S104" s="35">
        <f t="shared" si="26"/>
        <v>0</v>
      </c>
      <c r="T104" s="36">
        <f t="shared" si="27"/>
        <v>5.7335820895522351</v>
      </c>
    </row>
    <row r="105" spans="1:23" ht="20.25">
      <c r="A105" s="14"/>
      <c r="B105" s="13">
        <v>186</v>
      </c>
      <c r="C105" s="13">
        <v>595953188</v>
      </c>
      <c r="D105" s="222" t="s">
        <v>462</v>
      </c>
      <c r="E105" s="222" t="s">
        <v>461</v>
      </c>
      <c r="F105" s="16">
        <v>0</v>
      </c>
      <c r="G105" s="16">
        <v>0</v>
      </c>
      <c r="H105" s="374">
        <v>0</v>
      </c>
      <c r="I105" s="374">
        <v>0</v>
      </c>
      <c r="J105" s="374">
        <v>0</v>
      </c>
      <c r="K105" s="57" t="s">
        <v>187</v>
      </c>
      <c r="L105" s="18">
        <f t="shared" si="22"/>
        <v>0</v>
      </c>
      <c r="M105" s="16">
        <f t="shared" si="28"/>
        <v>0</v>
      </c>
      <c r="N105" s="16">
        <f t="shared" si="23"/>
        <v>0</v>
      </c>
      <c r="O105" s="16">
        <v>0</v>
      </c>
      <c r="P105" s="16">
        <f t="shared" si="24"/>
        <v>0</v>
      </c>
      <c r="Q105" s="33">
        <v>-6.5624999999999991</v>
      </c>
      <c r="R105" s="34">
        <f t="shared" si="25"/>
        <v>-6.5624999999999991</v>
      </c>
      <c r="S105" s="35">
        <f t="shared" si="26"/>
        <v>0</v>
      </c>
      <c r="T105" s="36">
        <f t="shared" si="27"/>
        <v>-6.5624999999999991</v>
      </c>
    </row>
    <row r="106" spans="1:23" ht="18.75">
      <c r="A106" s="14">
        <v>1</v>
      </c>
      <c r="B106" s="13">
        <v>237</v>
      </c>
      <c r="C106" s="13">
        <v>1331532576</v>
      </c>
      <c r="D106" s="222" t="s">
        <v>459</v>
      </c>
      <c r="F106" s="16">
        <v>0</v>
      </c>
      <c r="G106" s="16">
        <v>0</v>
      </c>
      <c r="H106" s="374">
        <v>0</v>
      </c>
      <c r="I106" s="374">
        <v>0</v>
      </c>
      <c r="J106" s="374">
        <v>0</v>
      </c>
      <c r="K106" s="57" t="s">
        <v>187</v>
      </c>
      <c r="L106" s="18">
        <f t="shared" si="22"/>
        <v>0</v>
      </c>
      <c r="M106" s="16">
        <f t="shared" si="28"/>
        <v>0</v>
      </c>
      <c r="N106" s="16">
        <f t="shared" si="23"/>
        <v>0</v>
      </c>
      <c r="O106" s="16">
        <v>0</v>
      </c>
      <c r="P106" s="16">
        <f t="shared" ref="P106:P110" si="29">SUM(M106+L106+O106+N106)</f>
        <v>0</v>
      </c>
      <c r="Q106" s="33">
        <v>-2.5499999999999998</v>
      </c>
      <c r="R106" s="34">
        <f t="shared" ref="R106:R110" si="30">P106+Q106</f>
        <v>-2.5499999999999998</v>
      </c>
      <c r="S106" s="35">
        <f t="shared" si="26"/>
        <v>0</v>
      </c>
      <c r="T106" s="36">
        <f t="shared" ref="T106:T110" si="31">R106-S106</f>
        <v>-2.5499999999999998</v>
      </c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2"/>
        <v>0</v>
      </c>
      <c r="M107" s="16">
        <f t="shared" si="28"/>
        <v>0</v>
      </c>
      <c r="N107" s="16">
        <f t="shared" si="23"/>
        <v>0</v>
      </c>
      <c r="O107" s="16">
        <v>0</v>
      </c>
      <c r="P107" s="16">
        <f t="shared" si="29"/>
        <v>0</v>
      </c>
      <c r="Q107" s="33">
        <v>0</v>
      </c>
      <c r="R107" s="34">
        <f t="shared" si="30"/>
        <v>0</v>
      </c>
      <c r="S107" s="35">
        <f t="shared" si="26"/>
        <v>0</v>
      </c>
      <c r="T107" s="36">
        <f t="shared" si="31"/>
        <v>0</v>
      </c>
    </row>
    <row r="108" spans="1:23" ht="18.75">
      <c r="A108" s="14">
        <v>1</v>
      </c>
      <c r="B108" s="13">
        <v>228</v>
      </c>
      <c r="C108" s="13">
        <v>1287481910</v>
      </c>
      <c r="D108" s="222" t="s">
        <v>447</v>
      </c>
      <c r="E108" s="222"/>
      <c r="F108" s="16">
        <v>0</v>
      </c>
      <c r="G108" s="16">
        <v>0</v>
      </c>
      <c r="H108" s="374">
        <v>0</v>
      </c>
      <c r="I108" s="374">
        <v>0</v>
      </c>
      <c r="J108" s="374">
        <v>0</v>
      </c>
      <c r="K108" s="57" t="s">
        <v>187</v>
      </c>
      <c r="L108" s="18">
        <f t="shared" si="22"/>
        <v>0</v>
      </c>
      <c r="M108" s="16">
        <f t="shared" si="28"/>
        <v>0</v>
      </c>
      <c r="N108" s="16">
        <f t="shared" si="23"/>
        <v>0</v>
      </c>
      <c r="O108" s="16">
        <v>0</v>
      </c>
      <c r="P108" s="16">
        <f t="shared" si="29"/>
        <v>0</v>
      </c>
      <c r="Q108" s="33">
        <v>-4.1499999999999995</v>
      </c>
      <c r="R108" s="34">
        <f t="shared" si="30"/>
        <v>-4.1499999999999995</v>
      </c>
      <c r="S108" s="35">
        <f t="shared" si="26"/>
        <v>0</v>
      </c>
      <c r="T108" s="36">
        <f t="shared" si="31"/>
        <v>-4.1499999999999995</v>
      </c>
    </row>
    <row r="109" spans="1:23" ht="18.75">
      <c r="A109" s="530">
        <v>1</v>
      </c>
      <c r="B109" s="13">
        <v>141</v>
      </c>
      <c r="C109" s="13">
        <v>1190305158</v>
      </c>
      <c r="D109" s="222" t="s">
        <v>261</v>
      </c>
      <c r="E109" s="224"/>
      <c r="F109" s="16">
        <v>0</v>
      </c>
      <c r="G109" s="16">
        <v>0</v>
      </c>
      <c r="H109" s="374">
        <v>0</v>
      </c>
      <c r="I109" s="374">
        <v>0</v>
      </c>
      <c r="J109" s="374">
        <v>0</v>
      </c>
      <c r="K109" s="57" t="s">
        <v>187</v>
      </c>
      <c r="L109" s="18">
        <f t="shared" si="22"/>
        <v>0</v>
      </c>
      <c r="M109" s="16">
        <f t="shared" si="28"/>
        <v>0</v>
      </c>
      <c r="N109" s="16">
        <f t="shared" si="23"/>
        <v>0</v>
      </c>
      <c r="O109" s="16">
        <v>0</v>
      </c>
      <c r="P109" s="16">
        <f t="shared" si="29"/>
        <v>0</v>
      </c>
      <c r="Q109" s="33">
        <v>-7.8937500000000043</v>
      </c>
      <c r="R109" s="34">
        <f t="shared" si="30"/>
        <v>-7.8937500000000043</v>
      </c>
      <c r="S109" s="35">
        <f t="shared" si="26"/>
        <v>0</v>
      </c>
      <c r="T109" s="36">
        <f t="shared" si="31"/>
        <v>-7.8937500000000043</v>
      </c>
      <c r="U109" s="64"/>
      <c r="V109" s="64"/>
      <c r="W109" s="67"/>
    </row>
    <row r="110" spans="1:23" ht="18.75">
      <c r="A110" s="530">
        <v>1</v>
      </c>
      <c r="B110" s="13">
        <v>203</v>
      </c>
      <c r="C110" s="13">
        <v>382695365</v>
      </c>
      <c r="D110" s="222" t="s">
        <v>393</v>
      </c>
      <c r="E110" s="334"/>
      <c r="F110" s="16">
        <v>0</v>
      </c>
      <c r="G110" s="16">
        <v>0</v>
      </c>
      <c r="H110" s="374">
        <v>0</v>
      </c>
      <c r="I110" s="374">
        <v>0</v>
      </c>
      <c r="J110" s="374">
        <v>0</v>
      </c>
      <c r="K110" s="57" t="s">
        <v>187</v>
      </c>
      <c r="L110" s="18">
        <f t="shared" si="22"/>
        <v>0</v>
      </c>
      <c r="M110" s="16">
        <f t="shared" si="28"/>
        <v>0</v>
      </c>
      <c r="N110" s="16">
        <f t="shared" si="23"/>
        <v>0</v>
      </c>
      <c r="O110" s="16">
        <v>0</v>
      </c>
      <c r="P110" s="16">
        <f t="shared" si="29"/>
        <v>0</v>
      </c>
      <c r="Q110" s="33">
        <v>-16.90625</v>
      </c>
      <c r="R110" s="34">
        <f t="shared" si="30"/>
        <v>-16.90625</v>
      </c>
      <c r="S110" s="35">
        <f t="shared" si="26"/>
        <v>0</v>
      </c>
      <c r="T110" s="36">
        <f t="shared" si="31"/>
        <v>-16.90625</v>
      </c>
    </row>
  </sheetData>
  <autoFilter ref="A4:W110" xr:uid="{28593B8F-03E7-4BE1-B554-FC0AADC431B2}">
    <sortState xmlns:xlrd2="http://schemas.microsoft.com/office/spreadsheetml/2017/richdata2" ref="A10:W110">
      <sortCondition descending="1" ref="R4:R110"/>
    </sortState>
  </autoFilter>
  <mergeCells count="5">
    <mergeCell ref="B1:T1"/>
    <mergeCell ref="B2:T2"/>
    <mergeCell ref="B3:E3"/>
    <mergeCell ref="H3:J3"/>
    <mergeCell ref="K3:T3"/>
  </mergeCells>
  <conditionalFormatting sqref="O5:O79 F5:J110">
    <cfRule type="cellIs" dxfId="7" priority="2" operator="lessThan">
      <formula>1</formula>
    </cfRule>
  </conditionalFormatting>
  <conditionalFormatting sqref="O80:O110">
    <cfRule type="cellIs" dxfId="6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730B-BA89-4B9B-9692-05E25307D9F2}">
  <dimension ref="A1:AC110"/>
  <sheetViews>
    <sheetView topLeftCell="D1" zoomScale="85" zoomScaleNormal="85" workbookViewId="0">
      <selection activeCell="X5" sqref="X5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活动中心2021年7月24日分包贡献明细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48"/>
      <c r="V1" s="548"/>
      <c r="W1" s="548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49"/>
      <c r="V2" s="549"/>
      <c r="W2" s="549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50" t="s">
        <v>114</v>
      </c>
      <c r="G3" s="551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47"/>
      <c r="V3" s="547"/>
      <c r="W3" s="547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45" t="s">
        <v>457</v>
      </c>
      <c r="B4" s="545" t="s">
        <v>11</v>
      </c>
      <c r="C4" s="546" t="s">
        <v>167</v>
      </c>
      <c r="D4" s="545" t="s">
        <v>12</v>
      </c>
      <c r="E4" s="545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46" t="s">
        <v>171</v>
      </c>
      <c r="R4" s="32" t="s">
        <v>23</v>
      </c>
      <c r="S4" s="546" t="s">
        <v>22</v>
      </c>
      <c r="T4" s="546" t="s">
        <v>172</v>
      </c>
      <c r="U4" s="546" t="s">
        <v>115</v>
      </c>
      <c r="V4" s="546" t="s">
        <v>116</v>
      </c>
      <c r="W4" s="546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224</v>
      </c>
      <c r="C10" s="13">
        <v>862562360</v>
      </c>
      <c r="D10" s="222" t="s">
        <v>473</v>
      </c>
      <c r="E10" s="222" t="s">
        <v>443</v>
      </c>
      <c r="F10" s="16">
        <v>4</v>
      </c>
      <c r="G10" s="16">
        <v>1</v>
      </c>
      <c r="H10" s="374">
        <v>0</v>
      </c>
      <c r="I10" s="374">
        <v>0</v>
      </c>
      <c r="J10" s="374">
        <v>0</v>
      </c>
      <c r="K10" s="19" t="s">
        <v>333</v>
      </c>
      <c r="L10" s="18">
        <f t="shared" ref="L10:L41" si="7">F10+IF(F10&gt;2,(F10-2)*1,0)</f>
        <v>6</v>
      </c>
      <c r="M10" s="16">
        <f t="shared" ref="M10:M41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7.2</v>
      </c>
      <c r="Q10" s="33">
        <v>19.341604477611941</v>
      </c>
      <c r="R10" s="34">
        <f t="shared" ref="R10:R41" si="11">P10+Q10</f>
        <v>26.541604477611941</v>
      </c>
      <c r="S10" s="35">
        <f t="shared" ref="S10:S41" si="12">VLOOKUP(K10,$X$3:$Y$10,2,FALSE)</f>
        <v>8.125</v>
      </c>
      <c r="T10" s="36">
        <f t="shared" ref="T10:T41" si="13">R10-S10</f>
        <v>18.416604477611941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208</v>
      </c>
      <c r="C11" s="13">
        <v>92129464</v>
      </c>
      <c r="D11" s="222" t="s">
        <v>401</v>
      </c>
      <c r="E11" s="334"/>
      <c r="F11" s="16">
        <v>4</v>
      </c>
      <c r="G11" s="16">
        <v>1</v>
      </c>
      <c r="H11" s="374">
        <v>0</v>
      </c>
      <c r="I11" s="374">
        <v>0</v>
      </c>
      <c r="J11" s="374">
        <v>0</v>
      </c>
      <c r="K11" s="19" t="s">
        <v>333</v>
      </c>
      <c r="L11" s="18">
        <f t="shared" si="7"/>
        <v>6</v>
      </c>
      <c r="M11" s="16">
        <f t="shared" si="8"/>
        <v>1.2</v>
      </c>
      <c r="N11" s="16">
        <f t="shared" si="9"/>
        <v>0</v>
      </c>
      <c r="O11" s="16">
        <v>0</v>
      </c>
      <c r="P11" s="16">
        <f t="shared" si="10"/>
        <v>7.2</v>
      </c>
      <c r="Q11" s="33">
        <v>19.306249999999999</v>
      </c>
      <c r="R11" s="34">
        <f t="shared" si="11"/>
        <v>26.506249999999998</v>
      </c>
      <c r="S11" s="35">
        <f t="shared" si="12"/>
        <v>8.125</v>
      </c>
      <c r="T11" s="36">
        <f t="shared" si="13"/>
        <v>18.381249999999998</v>
      </c>
      <c r="U11" s="4"/>
      <c r="V11" s="4"/>
      <c r="W11" s="4"/>
      <c r="X11" s="50"/>
    </row>
    <row r="12" spans="1:29" s="1" customFormat="1" ht="18.75">
      <c r="A12" s="14">
        <v>1</v>
      </c>
      <c r="B12" s="14">
        <v>231</v>
      </c>
      <c r="C12" s="13">
        <v>1725915293</v>
      </c>
      <c r="D12" s="222" t="s">
        <v>450</v>
      </c>
      <c r="E12" s="4"/>
      <c r="F12" s="16">
        <v>4</v>
      </c>
      <c r="G12" s="16">
        <v>1</v>
      </c>
      <c r="H12" s="374">
        <v>0</v>
      </c>
      <c r="I12" s="374">
        <v>0</v>
      </c>
      <c r="J12" s="374">
        <v>0</v>
      </c>
      <c r="K12" s="19" t="s">
        <v>333</v>
      </c>
      <c r="L12" s="18">
        <f t="shared" si="7"/>
        <v>6</v>
      </c>
      <c r="M12" s="16">
        <f t="shared" si="8"/>
        <v>1.2</v>
      </c>
      <c r="N12" s="16">
        <f t="shared" si="9"/>
        <v>0</v>
      </c>
      <c r="O12" s="16">
        <v>0</v>
      </c>
      <c r="P12" s="16">
        <f t="shared" si="10"/>
        <v>7.2</v>
      </c>
      <c r="Q12" s="33">
        <v>19.274999999999999</v>
      </c>
      <c r="R12" s="34">
        <f t="shared" si="11"/>
        <v>26.474999999999998</v>
      </c>
      <c r="S12" s="35">
        <f t="shared" si="12"/>
        <v>8.125</v>
      </c>
      <c r="T12" s="36">
        <f t="shared" si="13"/>
        <v>18.349999999999998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185</v>
      </c>
      <c r="C13" s="13">
        <v>30705222</v>
      </c>
      <c r="D13" s="222" t="s">
        <v>376</v>
      </c>
      <c r="E13" s="334"/>
      <c r="F13" s="16">
        <v>4</v>
      </c>
      <c r="G13" s="16">
        <v>1</v>
      </c>
      <c r="H13" s="374">
        <v>0</v>
      </c>
      <c r="I13" s="374">
        <v>1</v>
      </c>
      <c r="J13" s="374">
        <v>1</v>
      </c>
      <c r="K13" s="19" t="s">
        <v>333</v>
      </c>
      <c r="L13" s="18">
        <f t="shared" si="7"/>
        <v>6</v>
      </c>
      <c r="M13" s="16">
        <f t="shared" si="8"/>
        <v>1.2</v>
      </c>
      <c r="N13" s="16">
        <f t="shared" si="9"/>
        <v>0.8</v>
      </c>
      <c r="O13" s="16">
        <v>0</v>
      </c>
      <c r="P13" s="16">
        <f t="shared" si="10"/>
        <v>8</v>
      </c>
      <c r="Q13" s="33">
        <v>18.268750000000001</v>
      </c>
      <c r="R13" s="34">
        <f t="shared" si="11"/>
        <v>26.268750000000001</v>
      </c>
      <c r="S13" s="35">
        <f t="shared" si="12"/>
        <v>8.125</v>
      </c>
      <c r="T13" s="36">
        <f t="shared" si="13"/>
        <v>18.143750000000001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182</v>
      </c>
      <c r="C14" s="13">
        <v>828260319</v>
      </c>
      <c r="D14" s="222" t="s">
        <v>471</v>
      </c>
      <c r="E14" s="222" t="s">
        <v>422</v>
      </c>
      <c r="F14" s="16">
        <v>4</v>
      </c>
      <c r="G14" s="16">
        <v>1</v>
      </c>
      <c r="H14" s="374">
        <v>0</v>
      </c>
      <c r="I14" s="374">
        <v>0</v>
      </c>
      <c r="J14" s="374">
        <v>1</v>
      </c>
      <c r="K14" s="19" t="s">
        <v>333</v>
      </c>
      <c r="L14" s="18">
        <f t="shared" si="7"/>
        <v>6</v>
      </c>
      <c r="M14" s="16">
        <f t="shared" si="8"/>
        <v>1.2</v>
      </c>
      <c r="N14" s="16">
        <f t="shared" si="9"/>
        <v>0.4</v>
      </c>
      <c r="O14" s="16">
        <v>0</v>
      </c>
      <c r="P14" s="16">
        <f t="shared" si="10"/>
        <v>7.6000000000000005</v>
      </c>
      <c r="Q14" s="33">
        <v>18.58175000000001</v>
      </c>
      <c r="R14" s="34">
        <f t="shared" si="11"/>
        <v>26.181750000000012</v>
      </c>
      <c r="S14" s="35">
        <f t="shared" si="12"/>
        <v>8.125</v>
      </c>
      <c r="T14" s="36">
        <f t="shared" si="13"/>
        <v>18.056750000000012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193</v>
      </c>
      <c r="C15" s="13">
        <v>2125731287</v>
      </c>
      <c r="D15" s="222" t="s">
        <v>384</v>
      </c>
      <c r="E15" s="334"/>
      <c r="F15" s="16">
        <v>4</v>
      </c>
      <c r="G15" s="16">
        <v>1</v>
      </c>
      <c r="H15" s="374">
        <v>0</v>
      </c>
      <c r="I15" s="374">
        <v>0</v>
      </c>
      <c r="J15" s="374">
        <v>0</v>
      </c>
      <c r="K15" s="19" t="s">
        <v>333</v>
      </c>
      <c r="L15" s="18">
        <f t="shared" si="7"/>
        <v>6</v>
      </c>
      <c r="M15" s="16">
        <f t="shared" si="8"/>
        <v>1.2</v>
      </c>
      <c r="N15" s="16">
        <f t="shared" si="9"/>
        <v>0</v>
      </c>
      <c r="O15" s="16">
        <v>0</v>
      </c>
      <c r="P15" s="16">
        <f t="shared" si="10"/>
        <v>7.2</v>
      </c>
      <c r="Q15" s="33">
        <v>18.737499999999997</v>
      </c>
      <c r="R15" s="34">
        <f t="shared" si="11"/>
        <v>25.937499999999996</v>
      </c>
      <c r="S15" s="35">
        <f t="shared" si="12"/>
        <v>8.125</v>
      </c>
      <c r="T15" s="36">
        <f t="shared" si="13"/>
        <v>17.812499999999996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200</v>
      </c>
      <c r="C16" s="13">
        <v>967589156</v>
      </c>
      <c r="D16" s="222" t="s">
        <v>390</v>
      </c>
      <c r="E16" s="334"/>
      <c r="F16" s="16">
        <v>4</v>
      </c>
      <c r="G16" s="16">
        <v>1</v>
      </c>
      <c r="H16" s="374">
        <v>0</v>
      </c>
      <c r="I16" s="374">
        <v>1</v>
      </c>
      <c r="J16" s="374">
        <v>0</v>
      </c>
      <c r="K16" s="22" t="s">
        <v>334</v>
      </c>
      <c r="L16" s="18">
        <f t="shared" si="7"/>
        <v>6</v>
      </c>
      <c r="M16" s="16">
        <f t="shared" si="8"/>
        <v>1.2</v>
      </c>
      <c r="N16" s="16">
        <f t="shared" si="9"/>
        <v>0.4</v>
      </c>
      <c r="O16" s="16">
        <v>0</v>
      </c>
      <c r="P16" s="16">
        <f t="shared" si="10"/>
        <v>7.6000000000000005</v>
      </c>
      <c r="Q16" s="33">
        <v>17.825000000000003</v>
      </c>
      <c r="R16" s="34">
        <f t="shared" si="11"/>
        <v>25.425000000000004</v>
      </c>
      <c r="S16" s="35">
        <f t="shared" si="12"/>
        <v>6.25</v>
      </c>
      <c r="T16" s="36">
        <f t="shared" si="13"/>
        <v>19.175000000000004</v>
      </c>
      <c r="U16" s="4"/>
      <c r="V16" s="4"/>
      <c r="W16" s="4"/>
      <c r="X16" s="1" t="s">
        <v>213</v>
      </c>
      <c r="Y16" s="53">
        <v>7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189</v>
      </c>
      <c r="C17" s="13">
        <v>522812489</v>
      </c>
      <c r="D17" s="222" t="s">
        <v>380</v>
      </c>
      <c r="E17" s="334"/>
      <c r="F17" s="16">
        <v>4</v>
      </c>
      <c r="G17" s="16">
        <v>1</v>
      </c>
      <c r="H17" s="374">
        <v>0</v>
      </c>
      <c r="I17" s="374">
        <v>0</v>
      </c>
      <c r="J17" s="374">
        <v>0</v>
      </c>
      <c r="K17" s="22" t="s">
        <v>334</v>
      </c>
      <c r="L17" s="18">
        <f t="shared" si="7"/>
        <v>6</v>
      </c>
      <c r="M17" s="16">
        <f t="shared" si="8"/>
        <v>1.2</v>
      </c>
      <c r="N17" s="16">
        <f t="shared" si="9"/>
        <v>0</v>
      </c>
      <c r="O17" s="16">
        <v>0</v>
      </c>
      <c r="P17" s="16">
        <f t="shared" si="10"/>
        <v>7.2</v>
      </c>
      <c r="Q17" s="33">
        <v>18.143750000000004</v>
      </c>
      <c r="R17" s="34">
        <f t="shared" si="11"/>
        <v>25.343750000000004</v>
      </c>
      <c r="S17" s="35">
        <f t="shared" si="12"/>
        <v>6.25</v>
      </c>
      <c r="T17" s="36">
        <f t="shared" si="13"/>
        <v>19.093750000000004</v>
      </c>
      <c r="U17" s="4"/>
      <c r="V17" s="4"/>
      <c r="W17" s="4"/>
      <c r="X17" s="1" t="s">
        <v>214</v>
      </c>
      <c r="Y17" s="53">
        <v>24</v>
      </c>
      <c r="Z17" s="1"/>
      <c r="AA17" s="1"/>
      <c r="AB17" s="1"/>
      <c r="AC17" s="1"/>
    </row>
    <row r="18" spans="1:29" s="2" customFormat="1" ht="20.25">
      <c r="A18" s="14">
        <v>1</v>
      </c>
      <c r="B18" s="13">
        <v>221</v>
      </c>
      <c r="C18" s="13">
        <v>790956883</v>
      </c>
      <c r="D18" s="222" t="s">
        <v>431</v>
      </c>
      <c r="E18" s="222" t="s">
        <v>428</v>
      </c>
      <c r="F18" s="16">
        <v>4</v>
      </c>
      <c r="G18" s="16">
        <v>1</v>
      </c>
      <c r="H18" s="374">
        <v>0</v>
      </c>
      <c r="I18" s="374">
        <v>0</v>
      </c>
      <c r="J18" s="374">
        <v>0</v>
      </c>
      <c r="K18" s="22" t="s">
        <v>334</v>
      </c>
      <c r="L18" s="18">
        <f t="shared" si="7"/>
        <v>6</v>
      </c>
      <c r="M18" s="16">
        <f t="shared" si="8"/>
        <v>1.2</v>
      </c>
      <c r="N18" s="16">
        <f t="shared" si="9"/>
        <v>0</v>
      </c>
      <c r="O18" s="16">
        <v>0</v>
      </c>
      <c r="P18" s="16">
        <f t="shared" si="10"/>
        <v>7.2</v>
      </c>
      <c r="Q18" s="33">
        <v>17.918749999999999</v>
      </c>
      <c r="R18" s="34">
        <f t="shared" si="11"/>
        <v>25.118749999999999</v>
      </c>
      <c r="S18" s="35">
        <f t="shared" si="12"/>
        <v>6.25</v>
      </c>
      <c r="T18" s="36">
        <f t="shared" si="13"/>
        <v>18.868749999999999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225</v>
      </c>
      <c r="C20" s="13">
        <v>1963965829</v>
      </c>
      <c r="D20" s="222" t="s">
        <v>444</v>
      </c>
      <c r="E20" s="222"/>
      <c r="F20" s="16">
        <v>4</v>
      </c>
      <c r="G20" s="16">
        <v>1</v>
      </c>
      <c r="H20" s="374">
        <v>0</v>
      </c>
      <c r="I20" s="374">
        <v>0</v>
      </c>
      <c r="J20" s="374">
        <v>0</v>
      </c>
      <c r="K20" s="22" t="s">
        <v>334</v>
      </c>
      <c r="L20" s="18">
        <f t="shared" si="7"/>
        <v>6</v>
      </c>
      <c r="M20" s="16">
        <f t="shared" si="8"/>
        <v>1.2</v>
      </c>
      <c r="N20" s="16">
        <f t="shared" si="9"/>
        <v>0</v>
      </c>
      <c r="O20" s="16">
        <v>0</v>
      </c>
      <c r="P20" s="16">
        <f t="shared" si="10"/>
        <v>7.2</v>
      </c>
      <c r="Q20" s="33">
        <v>17.748236940298501</v>
      </c>
      <c r="R20" s="34">
        <f t="shared" si="11"/>
        <v>24.9482369402985</v>
      </c>
      <c r="S20" s="35">
        <f t="shared" si="12"/>
        <v>6.25</v>
      </c>
      <c r="T20" s="36">
        <f t="shared" si="13"/>
        <v>18.6982369402985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167</v>
      </c>
      <c r="C22" s="13">
        <v>1173807161</v>
      </c>
      <c r="D22" s="222" t="s">
        <v>324</v>
      </c>
      <c r="E22" s="335"/>
      <c r="F22" s="16">
        <v>0</v>
      </c>
      <c r="G22" s="16">
        <v>0</v>
      </c>
      <c r="H22" s="374">
        <v>0</v>
      </c>
      <c r="I22" s="374">
        <v>0</v>
      </c>
      <c r="J22" s="374">
        <v>0</v>
      </c>
      <c r="K22" s="57" t="s">
        <v>187</v>
      </c>
      <c r="L22" s="18">
        <f t="shared" si="7"/>
        <v>0</v>
      </c>
      <c r="M22" s="16">
        <f t="shared" si="8"/>
        <v>0</v>
      </c>
      <c r="N22" s="16">
        <f t="shared" si="9"/>
        <v>0</v>
      </c>
      <c r="O22" s="16">
        <v>0</v>
      </c>
      <c r="P22" s="16">
        <f t="shared" si="10"/>
        <v>0</v>
      </c>
      <c r="Q22" s="33">
        <v>24.624999999999979</v>
      </c>
      <c r="R22" s="34">
        <f t="shared" si="11"/>
        <v>24.624999999999979</v>
      </c>
      <c r="S22" s="35">
        <f t="shared" si="12"/>
        <v>0</v>
      </c>
      <c r="T22" s="36">
        <f t="shared" si="13"/>
        <v>24.624999999999979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4">
        <v>46</v>
      </c>
      <c r="C28" s="13">
        <v>2109182835</v>
      </c>
      <c r="D28" s="222" t="s">
        <v>357</v>
      </c>
      <c r="E28" s="222" t="s">
        <v>92</v>
      </c>
      <c r="F28" s="16">
        <v>3</v>
      </c>
      <c r="G28" s="16">
        <v>1</v>
      </c>
      <c r="H28" s="374">
        <v>0</v>
      </c>
      <c r="I28" s="374">
        <v>1</v>
      </c>
      <c r="J28" s="374">
        <v>0</v>
      </c>
      <c r="K28" s="22" t="s">
        <v>334</v>
      </c>
      <c r="L28" s="18">
        <f t="shared" si="7"/>
        <v>4</v>
      </c>
      <c r="M28" s="16">
        <f t="shared" si="8"/>
        <v>1.2</v>
      </c>
      <c r="N28" s="16">
        <f t="shared" si="9"/>
        <v>0.4</v>
      </c>
      <c r="O28" s="16">
        <v>0</v>
      </c>
      <c r="P28" s="16">
        <f t="shared" si="10"/>
        <v>5.6000000000000005</v>
      </c>
      <c r="Q28" s="33">
        <v>18.798750000000002</v>
      </c>
      <c r="R28" s="34">
        <f t="shared" si="11"/>
        <v>24.398750000000003</v>
      </c>
      <c r="S28" s="35">
        <f t="shared" si="12"/>
        <v>6.25</v>
      </c>
      <c r="T28" s="36">
        <f t="shared" si="13"/>
        <v>18.148750000000003</v>
      </c>
      <c r="U28" s="18"/>
      <c r="V28" s="18"/>
      <c r="W28" s="18"/>
    </row>
    <row r="29" spans="1:29" s="2" customFormat="1" ht="18.75">
      <c r="A29" s="14">
        <v>1</v>
      </c>
      <c r="B29" s="13">
        <v>118</v>
      </c>
      <c r="C29" s="13">
        <v>2018112397</v>
      </c>
      <c r="D29" s="222" t="s">
        <v>342</v>
      </c>
      <c r="E29" s="222" t="s">
        <v>290</v>
      </c>
      <c r="F29" s="16">
        <v>4</v>
      </c>
      <c r="G29" s="16">
        <v>1</v>
      </c>
      <c r="H29" s="374">
        <v>0</v>
      </c>
      <c r="I29" s="374">
        <v>0</v>
      </c>
      <c r="J29" s="374">
        <v>0</v>
      </c>
      <c r="K29" s="22" t="s">
        <v>334</v>
      </c>
      <c r="L29" s="18">
        <f t="shared" si="7"/>
        <v>6</v>
      </c>
      <c r="M29" s="16">
        <f t="shared" si="8"/>
        <v>1.2</v>
      </c>
      <c r="N29" s="16">
        <f t="shared" si="9"/>
        <v>0</v>
      </c>
      <c r="O29" s="16">
        <v>0</v>
      </c>
      <c r="P29" s="16">
        <f t="shared" si="10"/>
        <v>7.2</v>
      </c>
      <c r="Q29" s="33">
        <v>17.181249999999995</v>
      </c>
      <c r="R29" s="34">
        <f t="shared" si="11"/>
        <v>24.381249999999994</v>
      </c>
      <c r="S29" s="35">
        <f t="shared" si="12"/>
        <v>6.25</v>
      </c>
      <c r="T29" s="36">
        <f t="shared" si="13"/>
        <v>18.131249999999994</v>
      </c>
      <c r="U29" s="18"/>
      <c r="V29" s="18"/>
      <c r="W29" s="48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si="8"/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110</v>
      </c>
      <c r="C31" s="13">
        <v>1968703358</v>
      </c>
      <c r="D31" s="222" t="s">
        <v>361</v>
      </c>
      <c r="E31" s="222" t="s">
        <v>239</v>
      </c>
      <c r="F31" s="16">
        <v>4</v>
      </c>
      <c r="G31" s="16">
        <v>1</v>
      </c>
      <c r="H31" s="374">
        <v>0</v>
      </c>
      <c r="I31" s="374">
        <v>0</v>
      </c>
      <c r="J31" s="374">
        <v>1</v>
      </c>
      <c r="K31" s="23" t="s">
        <v>335</v>
      </c>
      <c r="L31" s="18">
        <f t="shared" si="7"/>
        <v>6</v>
      </c>
      <c r="M31" s="16">
        <f t="shared" si="8"/>
        <v>1.2</v>
      </c>
      <c r="N31" s="16">
        <f t="shared" si="9"/>
        <v>0.4</v>
      </c>
      <c r="O31" s="16">
        <v>0</v>
      </c>
      <c r="P31" s="16">
        <f t="shared" si="10"/>
        <v>7.6000000000000005</v>
      </c>
      <c r="Q31" s="33">
        <v>16.612500000000004</v>
      </c>
      <c r="R31" s="34">
        <f t="shared" si="11"/>
        <v>24.212500000000006</v>
      </c>
      <c r="S31" s="35">
        <f t="shared" si="12"/>
        <v>1.09375</v>
      </c>
      <c r="T31" s="36">
        <f t="shared" si="13"/>
        <v>23.118750000000006</v>
      </c>
      <c r="U31" s="18"/>
      <c r="V31" s="18"/>
      <c r="W31" s="33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8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240</v>
      </c>
      <c r="C33" s="13">
        <v>289805855</v>
      </c>
      <c r="D33" s="222" t="s">
        <v>466</v>
      </c>
      <c r="E33" s="4"/>
      <c r="F33" s="16">
        <v>4</v>
      </c>
      <c r="G33" s="16">
        <v>1</v>
      </c>
      <c r="H33" s="374">
        <v>0</v>
      </c>
      <c r="I33" s="374">
        <v>0</v>
      </c>
      <c r="J33" s="374">
        <v>0</v>
      </c>
      <c r="K33" s="23" t="s">
        <v>335</v>
      </c>
      <c r="L33" s="18">
        <f t="shared" si="7"/>
        <v>6</v>
      </c>
      <c r="M33" s="16">
        <f t="shared" si="8"/>
        <v>1.2</v>
      </c>
      <c r="N33" s="16">
        <f t="shared" si="9"/>
        <v>0</v>
      </c>
      <c r="O33" s="16">
        <v>0</v>
      </c>
      <c r="P33" s="16">
        <f t="shared" si="10"/>
        <v>7.2</v>
      </c>
      <c r="Q33" s="33">
        <v>16.581249999999997</v>
      </c>
      <c r="R33" s="34">
        <f t="shared" si="11"/>
        <v>23.781249999999996</v>
      </c>
      <c r="S33" s="35">
        <f t="shared" si="12"/>
        <v>1.09375</v>
      </c>
      <c r="T33" s="36">
        <f t="shared" si="13"/>
        <v>22.687499999999996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20.25">
      <c r="A34" s="14">
        <v>1</v>
      </c>
      <c r="B34" s="13">
        <v>229</v>
      </c>
      <c r="C34" s="13">
        <v>1598972736</v>
      </c>
      <c r="D34" s="222" t="s">
        <v>448</v>
      </c>
      <c r="E34" s="222"/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23" t="s">
        <v>335</v>
      </c>
      <c r="L34" s="18">
        <f t="shared" si="7"/>
        <v>4</v>
      </c>
      <c r="M34" s="16">
        <f t="shared" si="8"/>
        <v>1.2</v>
      </c>
      <c r="N34" s="16">
        <f t="shared" si="9"/>
        <v>0</v>
      </c>
      <c r="O34" s="16">
        <v>0</v>
      </c>
      <c r="P34" s="16">
        <f t="shared" si="10"/>
        <v>5.2</v>
      </c>
      <c r="Q34" s="33">
        <v>18.353339552238801</v>
      </c>
      <c r="R34" s="34">
        <f t="shared" si="11"/>
        <v>23.5533395522388</v>
      </c>
      <c r="S34" s="35">
        <f t="shared" si="12"/>
        <v>1.09375</v>
      </c>
      <c r="T34" s="36">
        <f t="shared" si="13"/>
        <v>22.4595895522388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174</v>
      </c>
      <c r="C35" s="13">
        <v>775720958</v>
      </c>
      <c r="D35" s="222" t="s">
        <v>397</v>
      </c>
      <c r="E35" s="222" t="s">
        <v>327</v>
      </c>
      <c r="F35" s="16">
        <v>3</v>
      </c>
      <c r="G35" s="16">
        <v>1</v>
      </c>
      <c r="H35" s="374">
        <v>0</v>
      </c>
      <c r="I35" s="374">
        <v>0</v>
      </c>
      <c r="J35" s="374">
        <v>0</v>
      </c>
      <c r="K35" s="23" t="s">
        <v>335</v>
      </c>
      <c r="L35" s="18">
        <f t="shared" si="7"/>
        <v>4</v>
      </c>
      <c r="M35" s="16">
        <f t="shared" si="8"/>
        <v>1.2</v>
      </c>
      <c r="N35" s="16">
        <f t="shared" si="9"/>
        <v>0</v>
      </c>
      <c r="O35" s="16">
        <v>0</v>
      </c>
      <c r="P35" s="16">
        <f t="shared" si="10"/>
        <v>5.2</v>
      </c>
      <c r="Q35" s="33">
        <v>18.29999999999999</v>
      </c>
      <c r="R35" s="34">
        <f t="shared" si="11"/>
        <v>23.499999999999989</v>
      </c>
      <c r="S35" s="35">
        <f t="shared" si="12"/>
        <v>1.09375</v>
      </c>
      <c r="T35" s="36">
        <f t="shared" si="13"/>
        <v>22.406249999999989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8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8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234</v>
      </c>
      <c r="C39" s="13">
        <v>1333428907</v>
      </c>
      <c r="D39" s="222" t="s">
        <v>472</v>
      </c>
      <c r="E39" s="222" t="s">
        <v>455</v>
      </c>
      <c r="F39" s="16">
        <v>4</v>
      </c>
      <c r="G39" s="16">
        <v>1</v>
      </c>
      <c r="H39" s="374">
        <v>0</v>
      </c>
      <c r="I39" s="374">
        <v>0</v>
      </c>
      <c r="J39" s="374">
        <v>0</v>
      </c>
      <c r="K39" s="23" t="s">
        <v>335</v>
      </c>
      <c r="L39" s="18">
        <f t="shared" si="7"/>
        <v>6</v>
      </c>
      <c r="M39" s="16">
        <f t="shared" si="8"/>
        <v>1.2</v>
      </c>
      <c r="N39" s="16">
        <f t="shared" si="9"/>
        <v>0</v>
      </c>
      <c r="O39" s="16">
        <v>0</v>
      </c>
      <c r="P39" s="16">
        <f t="shared" si="10"/>
        <v>7.2</v>
      </c>
      <c r="Q39" s="33">
        <v>16.143750000000001</v>
      </c>
      <c r="R39" s="34">
        <f t="shared" si="11"/>
        <v>23.34375</v>
      </c>
      <c r="S39" s="35">
        <f t="shared" si="12"/>
        <v>1.09375</v>
      </c>
      <c r="T39" s="36">
        <f t="shared" si="13"/>
        <v>22.25</v>
      </c>
      <c r="U39" s="4"/>
      <c r="V39" s="4"/>
      <c r="W39" s="4"/>
    </row>
    <row r="40" spans="1:29" ht="18.75">
      <c r="A40" s="14">
        <v>1</v>
      </c>
      <c r="B40" s="14">
        <v>10</v>
      </c>
      <c r="C40" s="13">
        <v>2108977014</v>
      </c>
      <c r="D40" s="222" t="s">
        <v>353</v>
      </c>
      <c r="E40" s="222" t="s">
        <v>49</v>
      </c>
      <c r="F40" s="16">
        <v>2</v>
      </c>
      <c r="G40" s="16">
        <v>1</v>
      </c>
      <c r="H40" s="374">
        <v>0</v>
      </c>
      <c r="I40" s="374">
        <v>0</v>
      </c>
      <c r="J40" s="374">
        <v>1</v>
      </c>
      <c r="K40" s="23" t="s">
        <v>335</v>
      </c>
      <c r="L40" s="18">
        <f t="shared" si="7"/>
        <v>2</v>
      </c>
      <c r="M40" s="16">
        <f t="shared" si="8"/>
        <v>1.2</v>
      </c>
      <c r="N40" s="16">
        <f t="shared" si="9"/>
        <v>0.4</v>
      </c>
      <c r="O40" s="16">
        <v>0</v>
      </c>
      <c r="P40" s="16">
        <f t="shared" si="10"/>
        <v>3.6</v>
      </c>
      <c r="Q40" s="33">
        <v>19.5</v>
      </c>
      <c r="R40" s="34">
        <f t="shared" si="11"/>
        <v>23.1</v>
      </c>
      <c r="S40" s="35">
        <f t="shared" si="12"/>
        <v>1.09375</v>
      </c>
      <c r="T40" s="36">
        <f t="shared" si="13"/>
        <v>22.006250000000001</v>
      </c>
      <c r="U40" s="18"/>
      <c r="V40" s="18"/>
      <c r="W40" s="18"/>
    </row>
    <row r="41" spans="1:29" ht="18.75">
      <c r="A41" s="14">
        <v>1</v>
      </c>
      <c r="B41" s="13">
        <v>196</v>
      </c>
      <c r="C41" s="13">
        <v>1065641844</v>
      </c>
      <c r="D41" s="222" t="s">
        <v>387</v>
      </c>
      <c r="E41" s="334"/>
      <c r="F41" s="16">
        <v>2</v>
      </c>
      <c r="G41" s="16">
        <v>1</v>
      </c>
      <c r="H41" s="374">
        <v>0</v>
      </c>
      <c r="I41" s="374">
        <v>0</v>
      </c>
      <c r="J41" s="374">
        <v>0</v>
      </c>
      <c r="K41" s="23" t="s">
        <v>335</v>
      </c>
      <c r="L41" s="18">
        <f t="shared" si="7"/>
        <v>2</v>
      </c>
      <c r="M41" s="16">
        <f t="shared" si="8"/>
        <v>1.2</v>
      </c>
      <c r="N41" s="16">
        <f t="shared" si="9"/>
        <v>0</v>
      </c>
      <c r="O41" s="16">
        <v>0</v>
      </c>
      <c r="P41" s="16">
        <f t="shared" si="10"/>
        <v>3.2</v>
      </c>
      <c r="Q41" s="33">
        <v>18.306249999999999</v>
      </c>
      <c r="R41" s="34">
        <f t="shared" si="11"/>
        <v>21.506249999999998</v>
      </c>
      <c r="S41" s="35">
        <f t="shared" si="12"/>
        <v>1.09375</v>
      </c>
      <c r="T41" s="36">
        <f t="shared" si="13"/>
        <v>20.412499999999998</v>
      </c>
      <c r="U41" s="4"/>
      <c r="V41" s="4"/>
      <c r="W41" s="4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4">F42+IF(F42&gt;2,(F42-2)*1,0)</f>
        <v>0</v>
      </c>
      <c r="M42" s="16">
        <f t="shared" ref="M42:M66" si="15">G42*$Y$14</f>
        <v>0</v>
      </c>
      <c r="N42" s="16">
        <f t="shared" ref="N42:N73" si="16">SUM(H42:J42)*$Y$18</f>
        <v>0</v>
      </c>
      <c r="O42" s="16">
        <v>0</v>
      </c>
      <c r="P42" s="16">
        <f t="shared" ref="P42:P73" si="17">SUM(M42+L42+O42+N42)</f>
        <v>0</v>
      </c>
      <c r="Q42" s="33">
        <v>3.3374999999999995</v>
      </c>
      <c r="R42" s="34">
        <f t="shared" ref="R42:R73" si="18">P42+Q42</f>
        <v>3.3374999999999995</v>
      </c>
      <c r="S42" s="35">
        <f t="shared" ref="S42:S73" si="19">VLOOKUP(K42,$X$3:$Y$10,2,FALSE)</f>
        <v>0</v>
      </c>
      <c r="T42" s="36">
        <f t="shared" ref="T42:T73" si="20">R42-S42</f>
        <v>3.3374999999999995</v>
      </c>
      <c r="U42" s="18"/>
      <c r="V42" s="18"/>
      <c r="W42" s="47"/>
    </row>
    <row r="43" spans="1:29" ht="18.75">
      <c r="A43" s="14">
        <v>1</v>
      </c>
      <c r="B43" s="13">
        <v>116</v>
      </c>
      <c r="C43" s="13">
        <v>2122596917</v>
      </c>
      <c r="D43" s="222" t="s">
        <v>362</v>
      </c>
      <c r="E43" s="222" t="s">
        <v>217</v>
      </c>
      <c r="F43" s="16">
        <v>3</v>
      </c>
      <c r="G43" s="16">
        <v>1</v>
      </c>
      <c r="H43" s="374">
        <v>0</v>
      </c>
      <c r="I43" s="374">
        <v>1</v>
      </c>
      <c r="J43" s="374">
        <v>1</v>
      </c>
      <c r="K43" s="23" t="s">
        <v>335</v>
      </c>
      <c r="L43" s="18">
        <f t="shared" si="14"/>
        <v>4</v>
      </c>
      <c r="M43" s="16">
        <f t="shared" si="15"/>
        <v>1.2</v>
      </c>
      <c r="N43" s="16">
        <f t="shared" si="16"/>
        <v>0.8</v>
      </c>
      <c r="O43" s="16">
        <v>0</v>
      </c>
      <c r="P43" s="16">
        <f t="shared" si="17"/>
        <v>6</v>
      </c>
      <c r="Q43" s="33">
        <v>15.499999999999996</v>
      </c>
      <c r="R43" s="34">
        <f t="shared" si="18"/>
        <v>21.499999999999996</v>
      </c>
      <c r="S43" s="35">
        <f t="shared" si="19"/>
        <v>1.09375</v>
      </c>
      <c r="T43" s="36">
        <f t="shared" si="20"/>
        <v>20.406249999999996</v>
      </c>
      <c r="U43" s="18"/>
      <c r="V43" s="18"/>
      <c r="W43" s="48"/>
    </row>
    <row r="44" spans="1:29" ht="18.75">
      <c r="A44" s="14">
        <v>1</v>
      </c>
      <c r="B44" s="13">
        <v>183</v>
      </c>
      <c r="C44" s="13">
        <v>1250030371</v>
      </c>
      <c r="D44" s="222" t="s">
        <v>474</v>
      </c>
      <c r="E44" s="222" t="s">
        <v>464</v>
      </c>
      <c r="F44" s="16">
        <v>4</v>
      </c>
      <c r="G44" s="16">
        <v>1</v>
      </c>
      <c r="H44" s="374">
        <v>0</v>
      </c>
      <c r="I44" s="374">
        <v>0</v>
      </c>
      <c r="J44" s="374">
        <v>0</v>
      </c>
      <c r="K44" s="23" t="s">
        <v>335</v>
      </c>
      <c r="L44" s="18">
        <f t="shared" si="14"/>
        <v>6</v>
      </c>
      <c r="M44" s="16">
        <f t="shared" si="15"/>
        <v>1.2</v>
      </c>
      <c r="N44" s="16">
        <f t="shared" si="16"/>
        <v>0</v>
      </c>
      <c r="O44" s="16">
        <v>0</v>
      </c>
      <c r="P44" s="16">
        <f t="shared" si="17"/>
        <v>7.2</v>
      </c>
      <c r="Q44" s="33">
        <v>13.806250000000002</v>
      </c>
      <c r="R44" s="34">
        <f t="shared" si="18"/>
        <v>21.006250000000001</v>
      </c>
      <c r="S44" s="35">
        <f t="shared" si="19"/>
        <v>1.09375</v>
      </c>
      <c r="T44" s="36">
        <f t="shared" si="20"/>
        <v>19.912500000000001</v>
      </c>
      <c r="U44" s="4"/>
      <c r="V44" s="4"/>
      <c r="W44" s="4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4"/>
        <v>0</v>
      </c>
      <c r="M45" s="16">
        <f t="shared" si="15"/>
        <v>0</v>
      </c>
      <c r="N45" s="16">
        <f t="shared" si="16"/>
        <v>0</v>
      </c>
      <c r="O45" s="16">
        <v>0</v>
      </c>
      <c r="P45" s="16">
        <f t="shared" si="17"/>
        <v>0</v>
      </c>
      <c r="Q45" s="33">
        <v>0.125</v>
      </c>
      <c r="R45" s="34">
        <f t="shared" si="18"/>
        <v>0.125</v>
      </c>
      <c r="S45" s="35">
        <f t="shared" si="19"/>
        <v>0</v>
      </c>
      <c r="T45" s="36">
        <f t="shared" si="20"/>
        <v>0.125</v>
      </c>
      <c r="U45" s="18"/>
      <c r="V45" s="18"/>
      <c r="W45" s="18"/>
    </row>
    <row r="46" spans="1:29" ht="18.75">
      <c r="A46" s="14">
        <v>1</v>
      </c>
      <c r="B46" s="13">
        <v>178</v>
      </c>
      <c r="C46" s="13">
        <v>1059185275</v>
      </c>
      <c r="D46" s="222" t="s">
        <v>372</v>
      </c>
      <c r="E46" s="334"/>
      <c r="F46" s="16">
        <v>4</v>
      </c>
      <c r="G46" s="16">
        <v>1</v>
      </c>
      <c r="H46" s="374">
        <v>0</v>
      </c>
      <c r="I46" s="374">
        <v>1</v>
      </c>
      <c r="J46" s="374">
        <v>1</v>
      </c>
      <c r="K46" s="23" t="s">
        <v>335</v>
      </c>
      <c r="L46" s="18">
        <f t="shared" si="14"/>
        <v>6</v>
      </c>
      <c r="M46" s="16">
        <f t="shared" si="15"/>
        <v>1.2</v>
      </c>
      <c r="N46" s="16">
        <f t="shared" si="16"/>
        <v>0.8</v>
      </c>
      <c r="O46" s="16">
        <v>0</v>
      </c>
      <c r="P46" s="16">
        <f t="shared" si="17"/>
        <v>8</v>
      </c>
      <c r="Q46" s="33">
        <v>12.543749999999996</v>
      </c>
      <c r="R46" s="34">
        <f t="shared" si="18"/>
        <v>20.543749999999996</v>
      </c>
      <c r="S46" s="35">
        <f t="shared" si="19"/>
        <v>1.09375</v>
      </c>
      <c r="T46" s="36">
        <f t="shared" si="20"/>
        <v>19.449999999999996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4"/>
        <v>0</v>
      </c>
      <c r="M47" s="16">
        <f t="shared" si="15"/>
        <v>0</v>
      </c>
      <c r="N47" s="16">
        <f t="shared" si="16"/>
        <v>0</v>
      </c>
      <c r="O47" s="16">
        <v>0</v>
      </c>
      <c r="P47" s="16">
        <f t="shared" si="17"/>
        <v>0</v>
      </c>
      <c r="Q47" s="33">
        <v>3.45</v>
      </c>
      <c r="R47" s="34">
        <f t="shared" si="18"/>
        <v>3.45</v>
      </c>
      <c r="S47" s="35">
        <f t="shared" si="19"/>
        <v>0</v>
      </c>
      <c r="T47" s="36">
        <f t="shared" si="20"/>
        <v>3.45</v>
      </c>
      <c r="U47" s="18"/>
      <c r="V47" s="18"/>
      <c r="W47" s="4"/>
    </row>
    <row r="48" spans="1:29" ht="18.75">
      <c r="A48" s="14">
        <v>1</v>
      </c>
      <c r="B48" s="13">
        <v>232</v>
      </c>
      <c r="C48" s="13">
        <v>1088909927</v>
      </c>
      <c r="D48" s="222" t="s">
        <v>451</v>
      </c>
      <c r="F48" s="16">
        <v>1</v>
      </c>
      <c r="G48" s="16">
        <v>1</v>
      </c>
      <c r="H48" s="374">
        <v>0</v>
      </c>
      <c r="I48" s="374">
        <v>0</v>
      </c>
      <c r="J48" s="374">
        <v>0</v>
      </c>
      <c r="K48" s="23" t="s">
        <v>335</v>
      </c>
      <c r="L48" s="18">
        <f t="shared" si="14"/>
        <v>1</v>
      </c>
      <c r="M48" s="16">
        <f t="shared" si="15"/>
        <v>1.2</v>
      </c>
      <c r="N48" s="16">
        <f t="shared" si="16"/>
        <v>0</v>
      </c>
      <c r="O48" s="16">
        <v>0</v>
      </c>
      <c r="P48" s="16">
        <f t="shared" si="17"/>
        <v>2.2000000000000002</v>
      </c>
      <c r="Q48" s="33">
        <v>18.043749999999999</v>
      </c>
      <c r="R48" s="34">
        <f t="shared" si="18"/>
        <v>20.243749999999999</v>
      </c>
      <c r="S48" s="35">
        <f t="shared" si="19"/>
        <v>1.09375</v>
      </c>
      <c r="T48" s="36">
        <f t="shared" si="20"/>
        <v>19.149999999999999</v>
      </c>
    </row>
    <row r="49" spans="1:23" ht="18.75">
      <c r="A49" s="14">
        <v>1</v>
      </c>
      <c r="B49" s="13">
        <v>172</v>
      </c>
      <c r="C49" s="13">
        <v>724061220</v>
      </c>
      <c r="D49" s="222" t="s">
        <v>371</v>
      </c>
      <c r="E49" s="222" t="s">
        <v>330</v>
      </c>
      <c r="F49" s="16">
        <v>4</v>
      </c>
      <c r="G49" s="16">
        <v>0</v>
      </c>
      <c r="H49" s="374">
        <v>0</v>
      </c>
      <c r="I49" s="374">
        <v>0</v>
      </c>
      <c r="J49" s="374">
        <v>0</v>
      </c>
      <c r="K49" s="23" t="s">
        <v>335</v>
      </c>
      <c r="L49" s="18">
        <f t="shared" si="14"/>
        <v>6</v>
      </c>
      <c r="M49" s="16">
        <f t="shared" si="15"/>
        <v>0</v>
      </c>
      <c r="N49" s="16">
        <f t="shared" si="16"/>
        <v>0</v>
      </c>
      <c r="O49" s="16">
        <v>0</v>
      </c>
      <c r="P49" s="16">
        <f t="shared" si="17"/>
        <v>6</v>
      </c>
      <c r="Q49" s="33">
        <v>14.118749999999999</v>
      </c>
      <c r="R49" s="34">
        <f t="shared" si="18"/>
        <v>20.118749999999999</v>
      </c>
      <c r="S49" s="35">
        <f t="shared" si="19"/>
        <v>1.09375</v>
      </c>
      <c r="T49" s="36">
        <f t="shared" si="20"/>
        <v>19.024999999999999</v>
      </c>
    </row>
    <row r="50" spans="1:23" ht="18.75">
      <c r="A50" s="14">
        <v>1</v>
      </c>
      <c r="B50" s="13">
        <v>128</v>
      </c>
      <c r="C50" s="13">
        <v>1214614935</v>
      </c>
      <c r="D50" s="222" t="s">
        <v>365</v>
      </c>
      <c r="E50" s="336" t="s">
        <v>257</v>
      </c>
      <c r="F50" s="16">
        <v>4</v>
      </c>
      <c r="G50" s="16">
        <v>1</v>
      </c>
      <c r="H50" s="374">
        <v>0</v>
      </c>
      <c r="I50" s="374">
        <v>1</v>
      </c>
      <c r="J50" s="374">
        <v>1</v>
      </c>
      <c r="K50" s="23" t="s">
        <v>335</v>
      </c>
      <c r="L50" s="18">
        <f t="shared" si="14"/>
        <v>6</v>
      </c>
      <c r="M50" s="16">
        <f t="shared" si="15"/>
        <v>1.2</v>
      </c>
      <c r="N50" s="16">
        <f t="shared" si="16"/>
        <v>0.8</v>
      </c>
      <c r="O50" s="16">
        <v>0</v>
      </c>
      <c r="P50" s="16">
        <f t="shared" si="17"/>
        <v>8</v>
      </c>
      <c r="Q50" s="33">
        <v>12.049499999999995</v>
      </c>
      <c r="R50" s="34">
        <f t="shared" si="18"/>
        <v>20.049499999999995</v>
      </c>
      <c r="S50" s="35">
        <f t="shared" si="19"/>
        <v>1.09375</v>
      </c>
      <c r="T50" s="36">
        <f t="shared" si="20"/>
        <v>18.955749999999995</v>
      </c>
      <c r="U50" s="64"/>
      <c r="V50" s="64"/>
      <c r="W50" s="67"/>
    </row>
    <row r="51" spans="1:23" ht="18.75">
      <c r="A51" s="14">
        <v>1</v>
      </c>
      <c r="B51" s="13">
        <v>155</v>
      </c>
      <c r="C51" s="13">
        <v>1532576874</v>
      </c>
      <c r="D51" s="222" t="s">
        <v>368</v>
      </c>
      <c r="E51" s="222" t="s">
        <v>283</v>
      </c>
      <c r="F51" s="16">
        <v>4</v>
      </c>
      <c r="G51" s="16">
        <v>1</v>
      </c>
      <c r="H51" s="374">
        <v>0</v>
      </c>
      <c r="I51" s="374">
        <v>0</v>
      </c>
      <c r="J51" s="374">
        <v>0</v>
      </c>
      <c r="K51" s="23" t="s">
        <v>335</v>
      </c>
      <c r="L51" s="18">
        <f t="shared" si="14"/>
        <v>6</v>
      </c>
      <c r="M51" s="16">
        <f t="shared" si="15"/>
        <v>1.2</v>
      </c>
      <c r="N51" s="16">
        <f t="shared" si="16"/>
        <v>0</v>
      </c>
      <c r="O51" s="16">
        <v>0</v>
      </c>
      <c r="P51" s="16">
        <f t="shared" si="17"/>
        <v>7.2</v>
      </c>
      <c r="Q51" s="33">
        <v>12.6875</v>
      </c>
      <c r="R51" s="34">
        <f t="shared" si="18"/>
        <v>19.887499999999999</v>
      </c>
      <c r="S51" s="35">
        <f t="shared" si="19"/>
        <v>1.09375</v>
      </c>
      <c r="T51" s="36">
        <f t="shared" si="20"/>
        <v>18.793749999999999</v>
      </c>
    </row>
    <row r="52" spans="1:23" ht="18.75">
      <c r="A52" s="14">
        <v>1</v>
      </c>
      <c r="B52" s="13">
        <v>215</v>
      </c>
      <c r="C52" s="13">
        <v>289805855</v>
      </c>
      <c r="D52" s="222" t="s">
        <v>417</v>
      </c>
      <c r="E52" s="2"/>
      <c r="F52" s="16">
        <v>4</v>
      </c>
      <c r="G52" s="16">
        <v>1</v>
      </c>
      <c r="H52" s="374">
        <v>0</v>
      </c>
      <c r="I52" s="374">
        <v>1</v>
      </c>
      <c r="J52" s="374">
        <v>1</v>
      </c>
      <c r="K52" s="23" t="s">
        <v>335</v>
      </c>
      <c r="L52" s="18">
        <f t="shared" si="14"/>
        <v>6</v>
      </c>
      <c r="M52" s="16">
        <f t="shared" si="15"/>
        <v>1.2</v>
      </c>
      <c r="N52" s="16">
        <f t="shared" si="16"/>
        <v>0.8</v>
      </c>
      <c r="O52" s="16">
        <v>0</v>
      </c>
      <c r="P52" s="16">
        <f t="shared" si="17"/>
        <v>8</v>
      </c>
      <c r="Q52" s="33">
        <v>11.856749999999995</v>
      </c>
      <c r="R52" s="34">
        <f t="shared" si="18"/>
        <v>19.856749999999995</v>
      </c>
      <c r="S52" s="35">
        <f t="shared" si="19"/>
        <v>1.09375</v>
      </c>
      <c r="T52" s="36">
        <f t="shared" si="20"/>
        <v>18.762999999999995</v>
      </c>
    </row>
    <row r="53" spans="1:23" ht="18.75">
      <c r="A53" s="14">
        <v>1</v>
      </c>
      <c r="B53" s="13">
        <v>202</v>
      </c>
      <c r="C53" s="13">
        <v>471245585</v>
      </c>
      <c r="D53" s="222" t="s">
        <v>392</v>
      </c>
      <c r="E53" s="334"/>
      <c r="F53" s="16">
        <v>4</v>
      </c>
      <c r="G53" s="16">
        <v>1</v>
      </c>
      <c r="H53" s="374">
        <v>0</v>
      </c>
      <c r="I53" s="374">
        <v>0</v>
      </c>
      <c r="J53" s="374">
        <v>0</v>
      </c>
      <c r="K53" s="23" t="s">
        <v>335</v>
      </c>
      <c r="L53" s="18">
        <f t="shared" si="14"/>
        <v>6</v>
      </c>
      <c r="M53" s="16">
        <f t="shared" si="15"/>
        <v>1.2</v>
      </c>
      <c r="N53" s="16">
        <f t="shared" si="16"/>
        <v>0</v>
      </c>
      <c r="O53" s="16">
        <v>0</v>
      </c>
      <c r="P53" s="16">
        <f t="shared" si="17"/>
        <v>7.2</v>
      </c>
      <c r="Q53" s="33">
        <v>12.524999999999999</v>
      </c>
      <c r="R53" s="34">
        <f t="shared" si="18"/>
        <v>19.724999999999998</v>
      </c>
      <c r="S53" s="35">
        <f t="shared" si="19"/>
        <v>1.09375</v>
      </c>
      <c r="T53" s="36">
        <f t="shared" si="20"/>
        <v>18.631249999999998</v>
      </c>
    </row>
    <row r="54" spans="1:23" ht="18.75">
      <c r="A54" s="14">
        <v>1</v>
      </c>
      <c r="B54" s="13">
        <v>209</v>
      </c>
      <c r="C54" s="13">
        <v>1525950050</v>
      </c>
      <c r="D54" s="222" t="s">
        <v>408</v>
      </c>
      <c r="E54" s="222" t="s">
        <v>402</v>
      </c>
      <c r="F54" s="16">
        <v>4</v>
      </c>
      <c r="G54" s="16">
        <v>0</v>
      </c>
      <c r="H54" s="374">
        <v>0</v>
      </c>
      <c r="I54" s="374">
        <v>0</v>
      </c>
      <c r="J54" s="374">
        <v>0</v>
      </c>
      <c r="K54" s="23" t="s">
        <v>335</v>
      </c>
      <c r="L54" s="18">
        <f t="shared" si="14"/>
        <v>6</v>
      </c>
      <c r="M54" s="16">
        <f t="shared" si="15"/>
        <v>0</v>
      </c>
      <c r="N54" s="16">
        <f t="shared" si="16"/>
        <v>0</v>
      </c>
      <c r="O54" s="16">
        <v>0</v>
      </c>
      <c r="P54" s="16">
        <f t="shared" si="17"/>
        <v>6</v>
      </c>
      <c r="Q54" s="33">
        <v>13.424999999999994</v>
      </c>
      <c r="R54" s="34">
        <f t="shared" si="18"/>
        <v>19.424999999999994</v>
      </c>
      <c r="S54" s="35">
        <f t="shared" si="19"/>
        <v>1.09375</v>
      </c>
      <c r="T54" s="36">
        <f t="shared" si="20"/>
        <v>18.331249999999994</v>
      </c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4"/>
        <v>0</v>
      </c>
      <c r="M55" s="16">
        <f t="shared" si="15"/>
        <v>0</v>
      </c>
      <c r="N55" s="16">
        <f t="shared" si="16"/>
        <v>0</v>
      </c>
      <c r="O55" s="16">
        <v>0</v>
      </c>
      <c r="P55" s="16">
        <f t="shared" si="17"/>
        <v>0</v>
      </c>
      <c r="Q55" s="33">
        <v>2.1987500000000004</v>
      </c>
      <c r="R55" s="34">
        <f t="shared" si="18"/>
        <v>2.1987500000000004</v>
      </c>
      <c r="S55" s="35">
        <f t="shared" si="19"/>
        <v>0</v>
      </c>
      <c r="T55" s="36">
        <f t="shared" si="20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14"/>
        <v>0</v>
      </c>
      <c r="M56" s="16">
        <f t="shared" si="15"/>
        <v>0</v>
      </c>
      <c r="N56" s="16">
        <f t="shared" si="16"/>
        <v>0</v>
      </c>
      <c r="O56" s="16">
        <v>0</v>
      </c>
      <c r="P56" s="16">
        <f t="shared" si="17"/>
        <v>0</v>
      </c>
      <c r="Q56" s="33">
        <v>0.22499999999999343</v>
      </c>
      <c r="R56" s="34">
        <f t="shared" si="18"/>
        <v>0.22499999999999343</v>
      </c>
      <c r="S56" s="35">
        <f t="shared" si="19"/>
        <v>0</v>
      </c>
      <c r="T56" s="36">
        <f t="shared" si="20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4"/>
        <v>0</v>
      </c>
      <c r="M57" s="16">
        <f t="shared" si="15"/>
        <v>0</v>
      </c>
      <c r="N57" s="16">
        <f t="shared" si="16"/>
        <v>0</v>
      </c>
      <c r="O57" s="16">
        <v>0</v>
      </c>
      <c r="P57" s="16">
        <f t="shared" si="17"/>
        <v>0</v>
      </c>
      <c r="Q57" s="33">
        <v>0</v>
      </c>
      <c r="R57" s="34">
        <f t="shared" si="18"/>
        <v>0</v>
      </c>
      <c r="S57" s="35">
        <f t="shared" si="19"/>
        <v>0</v>
      </c>
      <c r="T57" s="36">
        <f t="shared" si="20"/>
        <v>0</v>
      </c>
      <c r="U57" s="64"/>
      <c r="V57" s="64"/>
    </row>
    <row r="58" spans="1:23" ht="18.75">
      <c r="A58" s="14">
        <v>1</v>
      </c>
      <c r="B58" s="13">
        <v>242</v>
      </c>
      <c r="C58" s="13">
        <v>1381736232</v>
      </c>
      <c r="D58" s="222" t="s">
        <v>468</v>
      </c>
      <c r="F58" s="16">
        <v>4</v>
      </c>
      <c r="G58" s="16">
        <v>1</v>
      </c>
      <c r="H58" s="374">
        <v>0</v>
      </c>
      <c r="I58" s="374">
        <v>0</v>
      </c>
      <c r="J58" s="374">
        <v>0</v>
      </c>
      <c r="K58" s="23" t="s">
        <v>335</v>
      </c>
      <c r="L58" s="18">
        <f t="shared" si="14"/>
        <v>6</v>
      </c>
      <c r="M58" s="16">
        <f t="shared" si="15"/>
        <v>1.2</v>
      </c>
      <c r="N58" s="16">
        <f t="shared" si="16"/>
        <v>0</v>
      </c>
      <c r="O58" s="16">
        <v>0</v>
      </c>
      <c r="P58" s="16">
        <f t="shared" si="17"/>
        <v>7.2</v>
      </c>
      <c r="Q58" s="33">
        <v>11.781249999999996</v>
      </c>
      <c r="R58" s="34">
        <f t="shared" si="18"/>
        <v>18.981249999999996</v>
      </c>
      <c r="S58" s="35">
        <f t="shared" si="19"/>
        <v>1.09375</v>
      </c>
      <c r="T58" s="36">
        <f t="shared" si="20"/>
        <v>17.887499999999996</v>
      </c>
    </row>
    <row r="59" spans="1:23" ht="18.75">
      <c r="A59" s="14">
        <v>1</v>
      </c>
      <c r="B59" s="13">
        <v>156</v>
      </c>
      <c r="C59" s="13">
        <v>1744610165</v>
      </c>
      <c r="D59" s="222" t="s">
        <v>369</v>
      </c>
      <c r="E59" s="222"/>
      <c r="F59" s="16">
        <v>2</v>
      </c>
      <c r="G59" s="16">
        <v>0</v>
      </c>
      <c r="H59" s="374">
        <v>0</v>
      </c>
      <c r="I59" s="374">
        <v>0</v>
      </c>
      <c r="J59" s="374">
        <v>0</v>
      </c>
      <c r="K59" s="23" t="s">
        <v>335</v>
      </c>
      <c r="L59" s="18">
        <f t="shared" si="14"/>
        <v>2</v>
      </c>
      <c r="M59" s="16">
        <f t="shared" si="15"/>
        <v>0</v>
      </c>
      <c r="N59" s="16">
        <f t="shared" si="16"/>
        <v>0</v>
      </c>
      <c r="O59" s="16">
        <v>0</v>
      </c>
      <c r="P59" s="16">
        <f t="shared" si="17"/>
        <v>2</v>
      </c>
      <c r="Q59" s="33">
        <v>16.930016129032246</v>
      </c>
      <c r="R59" s="34">
        <f t="shared" si="18"/>
        <v>18.930016129032246</v>
      </c>
      <c r="S59" s="35">
        <f t="shared" si="19"/>
        <v>1.09375</v>
      </c>
      <c r="T59" s="36">
        <f t="shared" si="20"/>
        <v>17.836266129032246</v>
      </c>
    </row>
    <row r="60" spans="1:23" ht="18.75">
      <c r="A60" s="14">
        <v>1</v>
      </c>
      <c r="B60" s="14">
        <v>26</v>
      </c>
      <c r="C60" s="13">
        <v>1754932067</v>
      </c>
      <c r="D60" s="222" t="s">
        <v>354</v>
      </c>
      <c r="E60" s="222" t="s">
        <v>72</v>
      </c>
      <c r="F60" s="16">
        <v>2</v>
      </c>
      <c r="G60" s="16">
        <v>1</v>
      </c>
      <c r="H60" s="374">
        <v>0</v>
      </c>
      <c r="I60" s="374">
        <v>1</v>
      </c>
      <c r="J60" s="374">
        <v>1</v>
      </c>
      <c r="K60" s="23" t="s">
        <v>335</v>
      </c>
      <c r="L60" s="18">
        <f t="shared" si="14"/>
        <v>2</v>
      </c>
      <c r="M60" s="16">
        <f t="shared" si="15"/>
        <v>1.2</v>
      </c>
      <c r="N60" s="16">
        <f t="shared" si="16"/>
        <v>0.8</v>
      </c>
      <c r="O60" s="16">
        <v>0</v>
      </c>
      <c r="P60" s="16">
        <f t="shared" si="17"/>
        <v>4</v>
      </c>
      <c r="Q60" s="33">
        <v>14.137499999999999</v>
      </c>
      <c r="R60" s="34">
        <f t="shared" si="18"/>
        <v>18.137499999999999</v>
      </c>
      <c r="S60" s="35">
        <f t="shared" si="19"/>
        <v>1.09375</v>
      </c>
      <c r="T60" s="36">
        <f t="shared" si="20"/>
        <v>17.043749999999999</v>
      </c>
      <c r="U60" s="64"/>
      <c r="V60" s="64"/>
      <c r="W60" s="64"/>
    </row>
    <row r="61" spans="1:23" ht="18.75">
      <c r="A61" s="14">
        <v>1</v>
      </c>
      <c r="B61" s="13">
        <v>198</v>
      </c>
      <c r="C61" s="13">
        <v>723448640</v>
      </c>
      <c r="D61" s="222" t="s">
        <v>389</v>
      </c>
      <c r="E61" s="334"/>
      <c r="F61" s="16">
        <v>0</v>
      </c>
      <c r="G61" s="16">
        <v>0</v>
      </c>
      <c r="H61" s="374">
        <v>0</v>
      </c>
      <c r="I61" s="374">
        <v>0</v>
      </c>
      <c r="J61" s="374">
        <v>0</v>
      </c>
      <c r="K61" s="57" t="s">
        <v>187</v>
      </c>
      <c r="L61" s="18">
        <f t="shared" si="14"/>
        <v>0</v>
      </c>
      <c r="M61" s="16">
        <f t="shared" si="15"/>
        <v>0</v>
      </c>
      <c r="N61" s="16">
        <f t="shared" si="16"/>
        <v>0</v>
      </c>
      <c r="O61" s="16">
        <v>0</v>
      </c>
      <c r="P61" s="16">
        <f t="shared" si="17"/>
        <v>0</v>
      </c>
      <c r="Q61" s="33">
        <v>18.01874999999999</v>
      </c>
      <c r="R61" s="34">
        <f t="shared" si="18"/>
        <v>18.01874999999999</v>
      </c>
      <c r="S61" s="35">
        <f t="shared" si="19"/>
        <v>0</v>
      </c>
      <c r="T61" s="36">
        <f t="shared" si="20"/>
        <v>18.01874999999999</v>
      </c>
    </row>
    <row r="62" spans="1:23" ht="18.75">
      <c r="A62" s="14">
        <v>1</v>
      </c>
      <c r="B62" s="14">
        <v>230</v>
      </c>
      <c r="C62" s="13">
        <v>1076026693</v>
      </c>
      <c r="D62" s="222" t="s">
        <v>449</v>
      </c>
      <c r="F62" s="16">
        <v>2</v>
      </c>
      <c r="G62" s="16">
        <v>1</v>
      </c>
      <c r="H62" s="374">
        <v>0</v>
      </c>
      <c r="I62" s="374">
        <v>0</v>
      </c>
      <c r="J62" s="374">
        <v>0</v>
      </c>
      <c r="K62" s="23" t="s">
        <v>335</v>
      </c>
      <c r="L62" s="18">
        <f t="shared" si="14"/>
        <v>2</v>
      </c>
      <c r="M62" s="16">
        <f t="shared" si="15"/>
        <v>1.2</v>
      </c>
      <c r="N62" s="16">
        <f t="shared" si="16"/>
        <v>0</v>
      </c>
      <c r="O62" s="16">
        <v>0</v>
      </c>
      <c r="P62" s="16">
        <f t="shared" si="17"/>
        <v>3.2</v>
      </c>
      <c r="Q62" s="33">
        <v>14.675000000000001</v>
      </c>
      <c r="R62" s="34">
        <f t="shared" si="18"/>
        <v>17.875</v>
      </c>
      <c r="S62" s="35">
        <f t="shared" si="19"/>
        <v>1.09375</v>
      </c>
      <c r="T62" s="36">
        <f t="shared" si="20"/>
        <v>16.78125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14"/>
        <v>0</v>
      </c>
      <c r="M63" s="16">
        <f t="shared" si="15"/>
        <v>0</v>
      </c>
      <c r="N63" s="16">
        <f t="shared" si="16"/>
        <v>0</v>
      </c>
      <c r="O63" s="16">
        <v>0</v>
      </c>
      <c r="P63" s="16">
        <f t="shared" si="17"/>
        <v>0</v>
      </c>
      <c r="Q63" s="33">
        <v>3.5999999999999979</v>
      </c>
      <c r="R63" s="34">
        <f t="shared" si="18"/>
        <v>3.5999999999999979</v>
      </c>
      <c r="S63" s="35">
        <f t="shared" si="19"/>
        <v>0</v>
      </c>
      <c r="T63" s="36">
        <f t="shared" si="20"/>
        <v>3.5999999999999979</v>
      </c>
    </row>
    <row r="64" spans="1:23" ht="18.75">
      <c r="A64" s="14">
        <v>1</v>
      </c>
      <c r="B64" s="13">
        <v>216</v>
      </c>
      <c r="C64" s="13">
        <v>395700385</v>
      </c>
      <c r="D64" s="222" t="s">
        <v>419</v>
      </c>
      <c r="E64" s="2"/>
      <c r="F64" s="16">
        <v>2</v>
      </c>
      <c r="G64" s="16">
        <v>1</v>
      </c>
      <c r="H64" s="374">
        <v>0</v>
      </c>
      <c r="I64" s="374">
        <v>0</v>
      </c>
      <c r="J64" s="374">
        <v>0</v>
      </c>
      <c r="K64" s="23" t="s">
        <v>335</v>
      </c>
      <c r="L64" s="18">
        <f t="shared" si="14"/>
        <v>2</v>
      </c>
      <c r="M64" s="16">
        <f t="shared" si="15"/>
        <v>1.2</v>
      </c>
      <c r="N64" s="16">
        <f t="shared" si="16"/>
        <v>0</v>
      </c>
      <c r="O64" s="16">
        <v>0</v>
      </c>
      <c r="P64" s="16">
        <f t="shared" si="17"/>
        <v>3.2</v>
      </c>
      <c r="Q64" s="33">
        <v>14.643951612903219</v>
      </c>
      <c r="R64" s="34">
        <f t="shared" si="18"/>
        <v>17.843951612903219</v>
      </c>
      <c r="S64" s="35">
        <f t="shared" si="19"/>
        <v>1.09375</v>
      </c>
      <c r="T64" s="36">
        <f t="shared" si="20"/>
        <v>16.750201612903219</v>
      </c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4"/>
        <v>0</v>
      </c>
      <c r="M65" s="16">
        <f t="shared" si="15"/>
        <v>0</v>
      </c>
      <c r="N65" s="16">
        <f t="shared" si="16"/>
        <v>0</v>
      </c>
      <c r="O65" s="16">
        <v>0</v>
      </c>
      <c r="P65" s="16">
        <f t="shared" si="17"/>
        <v>0</v>
      </c>
      <c r="Q65" s="33">
        <v>5.8500000000000023</v>
      </c>
      <c r="R65" s="34">
        <f t="shared" si="18"/>
        <v>5.8500000000000023</v>
      </c>
      <c r="S65" s="35">
        <f t="shared" si="19"/>
        <v>0</v>
      </c>
      <c r="T65" s="36">
        <f t="shared" si="20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4"/>
        <v>0</v>
      </c>
      <c r="M66" s="16">
        <f t="shared" si="15"/>
        <v>0</v>
      </c>
      <c r="N66" s="16">
        <f t="shared" si="16"/>
        <v>0</v>
      </c>
      <c r="O66" s="16">
        <v>0</v>
      </c>
      <c r="P66" s="16">
        <f t="shared" si="17"/>
        <v>0</v>
      </c>
      <c r="Q66" s="33">
        <v>0</v>
      </c>
      <c r="R66" s="34">
        <f t="shared" si="18"/>
        <v>0</v>
      </c>
      <c r="S66" s="35">
        <f t="shared" si="19"/>
        <v>0</v>
      </c>
      <c r="T66" s="36">
        <f t="shared" si="20"/>
        <v>0</v>
      </c>
      <c r="U66" s="64"/>
      <c r="V66" s="64"/>
      <c r="W66" s="64"/>
    </row>
    <row r="67" spans="1:23" ht="20.25">
      <c r="A67" s="14">
        <v>1</v>
      </c>
      <c r="B67" s="14">
        <v>49</v>
      </c>
      <c r="C67" s="13">
        <v>311361673</v>
      </c>
      <c r="D67" s="223" t="s">
        <v>442</v>
      </c>
      <c r="E67" s="336" t="s">
        <v>95</v>
      </c>
      <c r="F67" s="16">
        <v>3</v>
      </c>
      <c r="G67" s="16">
        <v>1</v>
      </c>
      <c r="H67" s="374">
        <v>0</v>
      </c>
      <c r="I67" s="374">
        <v>1</v>
      </c>
      <c r="J67" s="374">
        <v>1</v>
      </c>
      <c r="K67" s="23" t="s">
        <v>335</v>
      </c>
      <c r="L67" s="18">
        <f t="shared" si="14"/>
        <v>4</v>
      </c>
      <c r="M67" s="16">
        <f>IF(G67&gt;0,1,0)*$Y$14</f>
        <v>1.2</v>
      </c>
      <c r="N67" s="16">
        <f t="shared" si="16"/>
        <v>0.8</v>
      </c>
      <c r="O67" s="16">
        <v>0</v>
      </c>
      <c r="P67" s="16">
        <f t="shared" si="17"/>
        <v>6</v>
      </c>
      <c r="Q67" s="33">
        <v>11.8</v>
      </c>
      <c r="R67" s="34">
        <f t="shared" si="18"/>
        <v>17.8</v>
      </c>
      <c r="S67" s="35">
        <f t="shared" si="19"/>
        <v>1.09375</v>
      </c>
      <c r="T67" s="36">
        <f t="shared" si="20"/>
        <v>16.706250000000001</v>
      </c>
      <c r="U67" s="64"/>
      <c r="V67" s="64"/>
      <c r="W67" s="64"/>
    </row>
    <row r="68" spans="1:23" ht="18.75">
      <c r="A68" s="14">
        <v>1</v>
      </c>
      <c r="B68" s="13">
        <v>238</v>
      </c>
      <c r="C68" s="13">
        <v>108179057</v>
      </c>
      <c r="D68" s="222" t="s">
        <v>463</v>
      </c>
      <c r="F68" s="16">
        <v>4</v>
      </c>
      <c r="G68" s="16">
        <v>1</v>
      </c>
      <c r="H68" s="374">
        <v>0</v>
      </c>
      <c r="I68" s="374">
        <v>0</v>
      </c>
      <c r="J68" s="374">
        <v>0</v>
      </c>
      <c r="K68" s="23" t="s">
        <v>335</v>
      </c>
      <c r="L68" s="18">
        <f t="shared" si="14"/>
        <v>6</v>
      </c>
      <c r="M68" s="16">
        <f t="shared" ref="M68:M110" si="21">G68*$Y$14</f>
        <v>1.2</v>
      </c>
      <c r="N68" s="16">
        <f t="shared" si="16"/>
        <v>0</v>
      </c>
      <c r="O68" s="16">
        <v>0</v>
      </c>
      <c r="P68" s="16">
        <f t="shared" si="17"/>
        <v>7.2</v>
      </c>
      <c r="Q68" s="33">
        <v>10.574999999999996</v>
      </c>
      <c r="R68" s="34">
        <f t="shared" si="18"/>
        <v>17.774999999999995</v>
      </c>
      <c r="S68" s="35">
        <f t="shared" si="19"/>
        <v>1.09375</v>
      </c>
      <c r="T68" s="36">
        <f t="shared" si="20"/>
        <v>16.681249999999995</v>
      </c>
    </row>
    <row r="69" spans="1:23" ht="18.75">
      <c r="A69" s="14">
        <v>1</v>
      </c>
      <c r="B69" s="14">
        <v>92</v>
      </c>
      <c r="C69" s="13">
        <v>1367873925</v>
      </c>
      <c r="D69" s="222" t="s">
        <v>398</v>
      </c>
      <c r="E69" s="222" t="s">
        <v>191</v>
      </c>
      <c r="F69" s="16">
        <v>2</v>
      </c>
      <c r="G69" s="16">
        <v>1</v>
      </c>
      <c r="H69" s="374">
        <v>0</v>
      </c>
      <c r="I69" s="374">
        <v>0</v>
      </c>
      <c r="J69" s="374">
        <v>0</v>
      </c>
      <c r="K69" s="23" t="s">
        <v>335</v>
      </c>
      <c r="L69" s="18">
        <f t="shared" si="14"/>
        <v>2</v>
      </c>
      <c r="M69" s="16">
        <f t="shared" si="21"/>
        <v>1.2</v>
      </c>
      <c r="N69" s="16">
        <f t="shared" si="16"/>
        <v>0</v>
      </c>
      <c r="O69" s="16">
        <v>0</v>
      </c>
      <c r="P69" s="16">
        <f t="shared" si="17"/>
        <v>3.2</v>
      </c>
      <c r="Q69" s="33">
        <v>13.706250000000001</v>
      </c>
      <c r="R69" s="34">
        <f t="shared" si="18"/>
        <v>16.90625</v>
      </c>
      <c r="S69" s="35">
        <f t="shared" si="19"/>
        <v>1.09375</v>
      </c>
      <c r="T69" s="36">
        <f t="shared" si="20"/>
        <v>15.8125</v>
      </c>
      <c r="U69" s="64"/>
      <c r="V69" s="64"/>
      <c r="W69" s="67"/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4"/>
        <v>0</v>
      </c>
      <c r="M70" s="16">
        <f t="shared" si="21"/>
        <v>0</v>
      </c>
      <c r="N70" s="16">
        <f t="shared" si="16"/>
        <v>0</v>
      </c>
      <c r="O70" s="16">
        <v>0</v>
      </c>
      <c r="P70" s="16">
        <f t="shared" si="17"/>
        <v>0</v>
      </c>
      <c r="Q70" s="33">
        <v>5.5</v>
      </c>
      <c r="R70" s="34">
        <f t="shared" si="18"/>
        <v>5.5</v>
      </c>
      <c r="S70" s="35">
        <f t="shared" si="19"/>
        <v>0</v>
      </c>
      <c r="T70" s="36">
        <f t="shared" si="20"/>
        <v>5.5</v>
      </c>
    </row>
    <row r="71" spans="1:23" ht="18.75">
      <c r="A71" s="14">
        <v>1</v>
      </c>
      <c r="B71" s="13">
        <v>236</v>
      </c>
      <c r="C71" s="13">
        <v>1968448898</v>
      </c>
      <c r="D71" s="222" t="s">
        <v>458</v>
      </c>
      <c r="F71" s="16">
        <v>3</v>
      </c>
      <c r="G71" s="16">
        <v>1</v>
      </c>
      <c r="H71" s="374">
        <v>0</v>
      </c>
      <c r="I71" s="374">
        <v>0</v>
      </c>
      <c r="J71" s="374">
        <v>0</v>
      </c>
      <c r="K71" s="23" t="s">
        <v>335</v>
      </c>
      <c r="L71" s="18">
        <f t="shared" si="14"/>
        <v>4</v>
      </c>
      <c r="M71" s="16">
        <f t="shared" si="21"/>
        <v>1.2</v>
      </c>
      <c r="N71" s="16">
        <f t="shared" si="16"/>
        <v>0</v>
      </c>
      <c r="O71" s="16">
        <v>0</v>
      </c>
      <c r="P71" s="16">
        <f t="shared" si="17"/>
        <v>5.2</v>
      </c>
      <c r="Q71" s="33">
        <v>11.149999999999999</v>
      </c>
      <c r="R71" s="34">
        <f t="shared" si="18"/>
        <v>16.349999999999998</v>
      </c>
      <c r="S71" s="35">
        <f t="shared" si="19"/>
        <v>1.09375</v>
      </c>
      <c r="T71" s="36">
        <f t="shared" si="20"/>
        <v>15.256249999999998</v>
      </c>
    </row>
    <row r="72" spans="1:23" ht="18.75">
      <c r="A72" s="14">
        <v>1</v>
      </c>
      <c r="B72" s="13">
        <v>226</v>
      </c>
      <c r="C72" s="13">
        <v>1238792963</v>
      </c>
      <c r="D72" s="222" t="s">
        <v>445</v>
      </c>
      <c r="E72" s="222"/>
      <c r="F72" s="16">
        <v>2</v>
      </c>
      <c r="G72" s="16">
        <v>1</v>
      </c>
      <c r="H72" s="374">
        <v>0</v>
      </c>
      <c r="I72" s="374">
        <v>0</v>
      </c>
      <c r="J72" s="374">
        <v>0</v>
      </c>
      <c r="K72" s="23" t="s">
        <v>335</v>
      </c>
      <c r="L72" s="18">
        <f t="shared" si="14"/>
        <v>2</v>
      </c>
      <c r="M72" s="16">
        <f t="shared" si="21"/>
        <v>1.2</v>
      </c>
      <c r="N72" s="16">
        <f t="shared" si="16"/>
        <v>0</v>
      </c>
      <c r="O72" s="16">
        <v>0</v>
      </c>
      <c r="P72" s="16">
        <f t="shared" si="17"/>
        <v>3.2</v>
      </c>
      <c r="Q72" s="33">
        <v>12.59375</v>
      </c>
      <c r="R72" s="34">
        <f t="shared" si="18"/>
        <v>15.793749999999999</v>
      </c>
      <c r="S72" s="35">
        <f t="shared" si="19"/>
        <v>1.09375</v>
      </c>
      <c r="T72" s="36">
        <f t="shared" si="20"/>
        <v>14.7</v>
      </c>
    </row>
    <row r="73" spans="1:23" ht="18.75">
      <c r="A73" s="14">
        <v>1</v>
      </c>
      <c r="B73" s="13">
        <v>212</v>
      </c>
      <c r="C73" s="13">
        <v>2133045883</v>
      </c>
      <c r="D73" s="222" t="s">
        <v>405</v>
      </c>
      <c r="E73" s="334"/>
      <c r="F73" s="16">
        <v>2</v>
      </c>
      <c r="G73" s="16">
        <v>1</v>
      </c>
      <c r="H73" s="374">
        <v>0</v>
      </c>
      <c r="I73" s="374">
        <v>0</v>
      </c>
      <c r="J73" s="374">
        <v>0</v>
      </c>
      <c r="K73" s="23" t="s">
        <v>335</v>
      </c>
      <c r="L73" s="18">
        <f t="shared" si="14"/>
        <v>2</v>
      </c>
      <c r="M73" s="16">
        <f t="shared" si="21"/>
        <v>1.2</v>
      </c>
      <c r="N73" s="16">
        <f t="shared" si="16"/>
        <v>0</v>
      </c>
      <c r="O73" s="16">
        <v>0</v>
      </c>
      <c r="P73" s="16">
        <f t="shared" si="17"/>
        <v>3.2</v>
      </c>
      <c r="Q73" s="33">
        <v>12.531249999999993</v>
      </c>
      <c r="R73" s="34">
        <f t="shared" si="18"/>
        <v>15.731249999999992</v>
      </c>
      <c r="S73" s="35">
        <f t="shared" si="19"/>
        <v>1.09375</v>
      </c>
      <c r="T73" s="36">
        <f t="shared" si="20"/>
        <v>14.637499999999992</v>
      </c>
    </row>
    <row r="74" spans="1:23" ht="18.75">
      <c r="A74" s="14">
        <v>1</v>
      </c>
      <c r="B74" s="13">
        <v>184</v>
      </c>
      <c r="C74" s="13">
        <v>1814130074</v>
      </c>
      <c r="D74" s="222" t="s">
        <v>375</v>
      </c>
      <c r="E74" s="334"/>
      <c r="F74" s="16">
        <v>2</v>
      </c>
      <c r="G74" s="16">
        <v>1</v>
      </c>
      <c r="H74" s="374">
        <v>0</v>
      </c>
      <c r="I74" s="374">
        <v>1</v>
      </c>
      <c r="J74" s="374">
        <v>0</v>
      </c>
      <c r="K74" s="23" t="s">
        <v>335</v>
      </c>
      <c r="L74" s="18">
        <f t="shared" ref="L74:L110" si="22">F74+IF(F74&gt;2,(F74-2)*1,0)</f>
        <v>2</v>
      </c>
      <c r="M74" s="16">
        <f t="shared" si="21"/>
        <v>1.2</v>
      </c>
      <c r="N74" s="16">
        <f t="shared" ref="N74:N110" si="23">SUM(H74:J74)*$Y$18</f>
        <v>0.4</v>
      </c>
      <c r="O74" s="16">
        <v>0</v>
      </c>
      <c r="P74" s="16">
        <f t="shared" ref="P74:P105" si="24">SUM(M74+L74+O74+N74)</f>
        <v>3.6</v>
      </c>
      <c r="Q74" s="33">
        <v>11.768750000000011</v>
      </c>
      <c r="R74" s="34">
        <f t="shared" ref="R74:R105" si="25">P74+Q74</f>
        <v>15.368750000000011</v>
      </c>
      <c r="S74" s="35">
        <f t="shared" ref="S74:S110" si="26">VLOOKUP(K74,$X$3:$Y$10,2,FALSE)</f>
        <v>1.09375</v>
      </c>
      <c r="T74" s="36">
        <f t="shared" ref="T74:T105" si="27">R74-S74</f>
        <v>14.275000000000011</v>
      </c>
    </row>
    <row r="75" spans="1:23" ht="18.75">
      <c r="A75" s="14">
        <v>1</v>
      </c>
      <c r="B75" s="13">
        <v>195</v>
      </c>
      <c r="C75" s="13">
        <v>1634663314</v>
      </c>
      <c r="D75" s="222" t="s">
        <v>386</v>
      </c>
      <c r="E75" s="334"/>
      <c r="F75" s="16">
        <v>0</v>
      </c>
      <c r="G75" s="16">
        <v>1</v>
      </c>
      <c r="H75" s="374">
        <v>0</v>
      </c>
      <c r="I75" s="374">
        <v>0</v>
      </c>
      <c r="J75" s="374">
        <v>0</v>
      </c>
      <c r="K75" s="57" t="s">
        <v>187</v>
      </c>
      <c r="L75" s="18">
        <f t="shared" si="22"/>
        <v>0</v>
      </c>
      <c r="M75" s="16">
        <f t="shared" si="21"/>
        <v>1.2</v>
      </c>
      <c r="N75" s="16">
        <f t="shared" si="23"/>
        <v>0</v>
      </c>
      <c r="O75" s="16">
        <v>0</v>
      </c>
      <c r="P75" s="16">
        <f t="shared" si="24"/>
        <v>1.2</v>
      </c>
      <c r="Q75" s="33">
        <v>14.086999999999996</v>
      </c>
      <c r="R75" s="34">
        <f t="shared" si="25"/>
        <v>15.286999999999995</v>
      </c>
      <c r="S75" s="35">
        <f t="shared" si="26"/>
        <v>0</v>
      </c>
      <c r="T75" s="36">
        <f t="shared" si="27"/>
        <v>15.286999999999995</v>
      </c>
    </row>
    <row r="76" spans="1:23" ht="18.75">
      <c r="A76" s="14">
        <v>1</v>
      </c>
      <c r="B76" s="13">
        <v>187</v>
      </c>
      <c r="C76" s="13">
        <v>1241038267</v>
      </c>
      <c r="D76" s="222" t="s">
        <v>378</v>
      </c>
      <c r="E76" s="334"/>
      <c r="F76" s="16">
        <v>1</v>
      </c>
      <c r="G76" s="16">
        <v>1</v>
      </c>
      <c r="H76" s="374">
        <v>0</v>
      </c>
      <c r="I76" s="374">
        <v>0</v>
      </c>
      <c r="J76" s="374">
        <v>0</v>
      </c>
      <c r="K76" s="23" t="s">
        <v>335</v>
      </c>
      <c r="L76" s="18">
        <f t="shared" si="22"/>
        <v>1</v>
      </c>
      <c r="M76" s="16">
        <f t="shared" si="21"/>
        <v>1.2</v>
      </c>
      <c r="N76" s="16">
        <f t="shared" si="23"/>
        <v>0</v>
      </c>
      <c r="O76" s="16">
        <v>0</v>
      </c>
      <c r="P76" s="16">
        <f t="shared" si="24"/>
        <v>2.2000000000000002</v>
      </c>
      <c r="Q76" s="33">
        <v>12.656249999999993</v>
      </c>
      <c r="R76" s="34">
        <f t="shared" si="25"/>
        <v>14.856249999999992</v>
      </c>
      <c r="S76" s="35">
        <f t="shared" si="26"/>
        <v>1.09375</v>
      </c>
      <c r="T76" s="36">
        <f t="shared" si="27"/>
        <v>13.762499999999992</v>
      </c>
    </row>
    <row r="77" spans="1:23" ht="18.75">
      <c r="A77" s="14">
        <v>1</v>
      </c>
      <c r="B77" s="13">
        <v>222</v>
      </c>
      <c r="C77" s="13">
        <v>1945277617</v>
      </c>
      <c r="D77" s="222" t="s">
        <v>432</v>
      </c>
      <c r="E77" s="222"/>
      <c r="F77" s="16">
        <v>0</v>
      </c>
      <c r="G77" s="16">
        <v>0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22"/>
        <v>0</v>
      </c>
      <c r="M77" s="16">
        <f t="shared" si="21"/>
        <v>0</v>
      </c>
      <c r="N77" s="16">
        <f t="shared" si="23"/>
        <v>0</v>
      </c>
      <c r="O77" s="16">
        <v>0</v>
      </c>
      <c r="P77" s="16">
        <f t="shared" si="24"/>
        <v>0</v>
      </c>
      <c r="Q77" s="33">
        <v>14.531477649769574</v>
      </c>
      <c r="R77" s="34">
        <f t="shared" si="25"/>
        <v>14.531477649769574</v>
      </c>
      <c r="S77" s="35">
        <f t="shared" si="26"/>
        <v>0</v>
      </c>
      <c r="T77" s="36">
        <f t="shared" si="27"/>
        <v>14.531477649769574</v>
      </c>
    </row>
    <row r="78" spans="1:23" ht="18.75">
      <c r="A78" s="14">
        <v>1</v>
      </c>
      <c r="B78" s="13">
        <v>241</v>
      </c>
      <c r="C78" s="13">
        <v>1136259669</v>
      </c>
      <c r="D78" s="222" t="s">
        <v>467</v>
      </c>
      <c r="F78" s="16">
        <v>1</v>
      </c>
      <c r="G78" s="16">
        <v>1</v>
      </c>
      <c r="H78" s="374">
        <v>0</v>
      </c>
      <c r="I78" s="374">
        <v>0</v>
      </c>
      <c r="J78" s="374">
        <v>0</v>
      </c>
      <c r="K78" s="23" t="s">
        <v>335</v>
      </c>
      <c r="L78" s="18">
        <f t="shared" si="22"/>
        <v>1</v>
      </c>
      <c r="M78" s="16">
        <f t="shared" si="21"/>
        <v>1.2</v>
      </c>
      <c r="N78" s="16">
        <f t="shared" si="23"/>
        <v>0</v>
      </c>
      <c r="O78" s="16">
        <v>0</v>
      </c>
      <c r="P78" s="16">
        <f t="shared" si="24"/>
        <v>2.2000000000000002</v>
      </c>
      <c r="Q78" s="33">
        <v>10.843749999999996</v>
      </c>
      <c r="R78" s="34">
        <f t="shared" si="25"/>
        <v>13.043749999999996</v>
      </c>
      <c r="S78" s="35">
        <f t="shared" si="26"/>
        <v>1.09375</v>
      </c>
      <c r="T78" s="36">
        <f t="shared" si="27"/>
        <v>11.949999999999996</v>
      </c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2"/>
        <v>0</v>
      </c>
      <c r="M79" s="16">
        <f t="shared" si="21"/>
        <v>0</v>
      </c>
      <c r="N79" s="16">
        <f t="shared" si="23"/>
        <v>0</v>
      </c>
      <c r="O79" s="16">
        <v>0</v>
      </c>
      <c r="P79" s="16">
        <f t="shared" si="24"/>
        <v>0</v>
      </c>
      <c r="Q79" s="33">
        <v>-3.1250000000000036</v>
      </c>
      <c r="R79" s="34">
        <f t="shared" si="25"/>
        <v>-3.1250000000000036</v>
      </c>
      <c r="S79" s="35">
        <f t="shared" si="26"/>
        <v>0</v>
      </c>
      <c r="T79" s="36">
        <f t="shared" si="27"/>
        <v>-3.1250000000000036</v>
      </c>
      <c r="U79" s="64"/>
      <c r="V79" s="64"/>
      <c r="W79" s="64"/>
    </row>
    <row r="80" spans="1:23" ht="18.75">
      <c r="A80" s="14">
        <v>1</v>
      </c>
      <c r="B80" s="13">
        <v>223</v>
      </c>
      <c r="C80" s="13">
        <v>784792167</v>
      </c>
      <c r="D80" s="222" t="s">
        <v>434</v>
      </c>
      <c r="E80" s="222"/>
      <c r="F80" s="16">
        <v>0</v>
      </c>
      <c r="G80" s="16">
        <v>0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22"/>
        <v>0</v>
      </c>
      <c r="M80" s="16">
        <f t="shared" si="21"/>
        <v>0</v>
      </c>
      <c r="N80" s="16">
        <f t="shared" si="23"/>
        <v>0</v>
      </c>
      <c r="O80" s="16">
        <v>0</v>
      </c>
      <c r="P80" s="16">
        <f t="shared" si="24"/>
        <v>0</v>
      </c>
      <c r="Q80" s="33">
        <v>10.624999999999996</v>
      </c>
      <c r="R80" s="34">
        <f t="shared" si="25"/>
        <v>10.624999999999996</v>
      </c>
      <c r="S80" s="35">
        <f t="shared" si="26"/>
        <v>0</v>
      </c>
      <c r="T80" s="36">
        <f t="shared" si="27"/>
        <v>10.624999999999996</v>
      </c>
    </row>
    <row r="81" spans="1:23" ht="18.75">
      <c r="A81" s="14">
        <v>1</v>
      </c>
      <c r="B81" s="13">
        <v>219</v>
      </c>
      <c r="C81" s="13">
        <v>1128309198</v>
      </c>
      <c r="D81" s="222" t="s">
        <v>426</v>
      </c>
      <c r="E81" s="334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22"/>
        <v>0</v>
      </c>
      <c r="M81" s="16">
        <f t="shared" si="21"/>
        <v>0</v>
      </c>
      <c r="N81" s="16">
        <f t="shared" si="23"/>
        <v>0</v>
      </c>
      <c r="O81" s="16">
        <v>0</v>
      </c>
      <c r="P81" s="16">
        <f t="shared" si="24"/>
        <v>0</v>
      </c>
      <c r="Q81" s="33">
        <v>9.4499999999999957</v>
      </c>
      <c r="R81" s="34">
        <f t="shared" si="25"/>
        <v>9.4499999999999957</v>
      </c>
      <c r="S81" s="35">
        <f t="shared" si="26"/>
        <v>0</v>
      </c>
      <c r="T81" s="36">
        <f t="shared" si="27"/>
        <v>9.4499999999999957</v>
      </c>
    </row>
    <row r="82" spans="1:23" ht="18.75">
      <c r="A82" s="14">
        <v>1</v>
      </c>
      <c r="B82" s="13">
        <v>239</v>
      </c>
      <c r="C82" s="13">
        <v>416459640</v>
      </c>
      <c r="D82" s="222" t="s">
        <v>465</v>
      </c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2"/>
        <v>0</v>
      </c>
      <c r="M82" s="16">
        <f t="shared" si="21"/>
        <v>0</v>
      </c>
      <c r="N82" s="16">
        <f t="shared" si="23"/>
        <v>0</v>
      </c>
      <c r="O82" s="16">
        <v>0</v>
      </c>
      <c r="P82" s="16">
        <f t="shared" si="24"/>
        <v>0</v>
      </c>
      <c r="Q82" s="33">
        <v>7.1625000000000014</v>
      </c>
      <c r="R82" s="34">
        <f t="shared" si="25"/>
        <v>7.1625000000000014</v>
      </c>
      <c r="S82" s="35">
        <f t="shared" si="26"/>
        <v>0</v>
      </c>
      <c r="T82" s="36">
        <f t="shared" si="27"/>
        <v>7.1625000000000014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22"/>
        <v>0</v>
      </c>
      <c r="M83" s="16">
        <f t="shared" si="21"/>
        <v>0</v>
      </c>
      <c r="N83" s="16">
        <f t="shared" si="23"/>
        <v>0</v>
      </c>
      <c r="O83" s="16">
        <v>0</v>
      </c>
      <c r="P83" s="16">
        <f t="shared" si="24"/>
        <v>0</v>
      </c>
      <c r="Q83" s="33">
        <v>6.4499999999999993</v>
      </c>
      <c r="R83" s="34">
        <f t="shared" si="25"/>
        <v>6.4499999999999993</v>
      </c>
      <c r="S83" s="35">
        <f t="shared" si="26"/>
        <v>0</v>
      </c>
      <c r="T83" s="36">
        <f t="shared" si="27"/>
        <v>6.4499999999999993</v>
      </c>
    </row>
    <row r="84" spans="1:23" ht="20.25">
      <c r="A84" s="14">
        <v>1</v>
      </c>
      <c r="B84" s="13">
        <v>214</v>
      </c>
      <c r="C84" s="13">
        <v>2130976604</v>
      </c>
      <c r="D84" s="222" t="s">
        <v>410</v>
      </c>
      <c r="E84" s="2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2"/>
        <v>0</v>
      </c>
      <c r="M84" s="16">
        <f t="shared" si="21"/>
        <v>0</v>
      </c>
      <c r="N84" s="16">
        <f t="shared" si="23"/>
        <v>0</v>
      </c>
      <c r="O84" s="16">
        <v>0</v>
      </c>
      <c r="P84" s="16">
        <f t="shared" si="24"/>
        <v>0</v>
      </c>
      <c r="Q84" s="33">
        <v>4.381249999999989</v>
      </c>
      <c r="R84" s="34">
        <f t="shared" si="25"/>
        <v>4.381249999999989</v>
      </c>
      <c r="S84" s="35">
        <f t="shared" si="26"/>
        <v>0</v>
      </c>
      <c r="T84" s="36">
        <f t="shared" si="27"/>
        <v>4.381249999999989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22"/>
        <v>0</v>
      </c>
      <c r="M85" s="16">
        <f t="shared" si="21"/>
        <v>0</v>
      </c>
      <c r="N85" s="16">
        <f t="shared" si="23"/>
        <v>0</v>
      </c>
      <c r="O85" s="16">
        <v>0</v>
      </c>
      <c r="P85" s="16">
        <f t="shared" si="24"/>
        <v>0</v>
      </c>
      <c r="Q85" s="33">
        <v>0</v>
      </c>
      <c r="R85" s="34">
        <f t="shared" si="25"/>
        <v>0</v>
      </c>
      <c r="S85" s="35">
        <f t="shared" si="26"/>
        <v>0</v>
      </c>
      <c r="T85" s="36">
        <f t="shared" si="27"/>
        <v>0</v>
      </c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2"/>
        <v>0</v>
      </c>
      <c r="M86" s="16">
        <f t="shared" si="21"/>
        <v>0</v>
      </c>
      <c r="N86" s="16">
        <f t="shared" si="23"/>
        <v>0</v>
      </c>
      <c r="O86" s="16">
        <v>0</v>
      </c>
      <c r="P86" s="16">
        <f t="shared" si="24"/>
        <v>0</v>
      </c>
      <c r="Q86" s="33">
        <v>3.1437499999999954</v>
      </c>
      <c r="R86" s="34">
        <f t="shared" si="25"/>
        <v>3.1437499999999954</v>
      </c>
      <c r="S86" s="35">
        <f t="shared" si="26"/>
        <v>0</v>
      </c>
      <c r="T86" s="36">
        <f t="shared" si="27"/>
        <v>3.1437499999999954</v>
      </c>
    </row>
    <row r="87" spans="1:23" ht="18.75">
      <c r="A87" s="14"/>
      <c r="B87" s="13">
        <v>205</v>
      </c>
      <c r="C87" s="13">
        <v>141303545</v>
      </c>
      <c r="D87" s="222" t="s">
        <v>395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2"/>
        <v>0</v>
      </c>
      <c r="M87" s="16">
        <f t="shared" si="21"/>
        <v>0</v>
      </c>
      <c r="N87" s="16">
        <f t="shared" si="23"/>
        <v>0</v>
      </c>
      <c r="O87" s="16">
        <v>0</v>
      </c>
      <c r="P87" s="16">
        <f t="shared" si="24"/>
        <v>0</v>
      </c>
      <c r="Q87" s="33">
        <v>2.9312499999999959</v>
      </c>
      <c r="R87" s="34">
        <f t="shared" si="25"/>
        <v>2.9312499999999959</v>
      </c>
      <c r="S87" s="35">
        <f t="shared" si="26"/>
        <v>0</v>
      </c>
      <c r="T87" s="36">
        <f t="shared" si="27"/>
        <v>2.9312499999999959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2"/>
        <v>0</v>
      </c>
      <c r="M88" s="16">
        <f t="shared" si="21"/>
        <v>0</v>
      </c>
      <c r="N88" s="16">
        <f t="shared" si="23"/>
        <v>0</v>
      </c>
      <c r="O88" s="16">
        <v>0</v>
      </c>
      <c r="P88" s="16">
        <f t="shared" si="24"/>
        <v>0</v>
      </c>
      <c r="Q88" s="33">
        <v>0.4</v>
      </c>
      <c r="R88" s="34">
        <f t="shared" si="25"/>
        <v>0.4</v>
      </c>
      <c r="S88" s="35">
        <f t="shared" si="26"/>
        <v>0</v>
      </c>
      <c r="T88" s="36">
        <f t="shared" si="27"/>
        <v>0.4</v>
      </c>
      <c r="U88" s="64"/>
      <c r="V88" s="64"/>
      <c r="W88" s="67"/>
    </row>
    <row r="89" spans="1:23" ht="18.75">
      <c r="A89" s="14">
        <v>1</v>
      </c>
      <c r="B89" s="13">
        <v>235</v>
      </c>
      <c r="C89" s="13">
        <v>988684940</v>
      </c>
      <c r="D89" s="222" t="s">
        <v>456</v>
      </c>
      <c r="F89" s="16">
        <v>3</v>
      </c>
      <c r="G89" s="16">
        <v>0</v>
      </c>
      <c r="H89" s="374">
        <v>0</v>
      </c>
      <c r="I89" s="374">
        <v>0</v>
      </c>
      <c r="J89" s="374">
        <v>0</v>
      </c>
      <c r="K89" s="23" t="s">
        <v>335</v>
      </c>
      <c r="L89" s="18">
        <f t="shared" si="22"/>
        <v>4</v>
      </c>
      <c r="M89" s="16">
        <f t="shared" si="21"/>
        <v>0</v>
      </c>
      <c r="N89" s="16">
        <f t="shared" si="23"/>
        <v>0</v>
      </c>
      <c r="O89" s="16">
        <v>0</v>
      </c>
      <c r="P89" s="16">
        <f t="shared" si="24"/>
        <v>4</v>
      </c>
      <c r="Q89" s="33">
        <v>-0.96875</v>
      </c>
      <c r="R89" s="34">
        <f t="shared" si="25"/>
        <v>3.03125</v>
      </c>
      <c r="S89" s="35">
        <f t="shared" si="26"/>
        <v>1.09375</v>
      </c>
      <c r="T89" s="36">
        <f t="shared" si="27"/>
        <v>1.9375</v>
      </c>
    </row>
    <row r="90" spans="1:23" ht="20.25">
      <c r="A90" s="14">
        <v>1</v>
      </c>
      <c r="B90" s="13">
        <v>220</v>
      </c>
      <c r="C90" s="13">
        <v>353335311</v>
      </c>
      <c r="D90" s="222" t="s">
        <v>427</v>
      </c>
      <c r="E90" s="224"/>
      <c r="F90" s="16">
        <v>0</v>
      </c>
      <c r="G90" s="16">
        <v>0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2"/>
        <v>0</v>
      </c>
      <c r="M90" s="16">
        <f t="shared" si="21"/>
        <v>0</v>
      </c>
      <c r="N90" s="16">
        <f t="shared" si="23"/>
        <v>0</v>
      </c>
      <c r="O90" s="16">
        <v>0</v>
      </c>
      <c r="P90" s="16">
        <f t="shared" si="24"/>
        <v>0</v>
      </c>
      <c r="Q90" s="33">
        <v>2.0310546874999984</v>
      </c>
      <c r="R90" s="34">
        <f t="shared" si="25"/>
        <v>2.0310546874999984</v>
      </c>
      <c r="S90" s="35">
        <f t="shared" si="26"/>
        <v>0</v>
      </c>
      <c r="T90" s="36">
        <f t="shared" si="27"/>
        <v>2.0310546874999984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2"/>
        <v>0</v>
      </c>
      <c r="M91" s="16">
        <f t="shared" si="21"/>
        <v>0</v>
      </c>
      <c r="N91" s="16">
        <f t="shared" si="23"/>
        <v>0</v>
      </c>
      <c r="O91" s="16">
        <v>0</v>
      </c>
      <c r="P91" s="16">
        <f t="shared" si="24"/>
        <v>0</v>
      </c>
      <c r="Q91" s="33">
        <v>6.8</v>
      </c>
      <c r="R91" s="34">
        <f t="shared" si="25"/>
        <v>6.8</v>
      </c>
      <c r="S91" s="35">
        <f t="shared" si="26"/>
        <v>0</v>
      </c>
      <c r="T91" s="36">
        <f t="shared" si="27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2"/>
        <v>0</v>
      </c>
      <c r="M92" s="16">
        <f t="shared" si="21"/>
        <v>0</v>
      </c>
      <c r="N92" s="16">
        <f t="shared" si="23"/>
        <v>0</v>
      </c>
      <c r="O92" s="16">
        <v>0</v>
      </c>
      <c r="P92" s="16">
        <f t="shared" si="24"/>
        <v>0</v>
      </c>
      <c r="Q92" s="33">
        <v>-18.712500000000006</v>
      </c>
      <c r="R92" s="34">
        <f t="shared" si="25"/>
        <v>-18.712500000000006</v>
      </c>
      <c r="S92" s="35">
        <f t="shared" si="26"/>
        <v>0</v>
      </c>
      <c r="T92" s="36">
        <f t="shared" si="27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2"/>
        <v>0</v>
      </c>
      <c r="M93" s="16">
        <f t="shared" si="21"/>
        <v>0</v>
      </c>
      <c r="N93" s="16">
        <f t="shared" si="23"/>
        <v>0</v>
      </c>
      <c r="O93" s="16">
        <v>0</v>
      </c>
      <c r="P93" s="16">
        <f t="shared" si="24"/>
        <v>0</v>
      </c>
      <c r="Q93" s="33">
        <v>0</v>
      </c>
      <c r="R93" s="34">
        <f t="shared" si="25"/>
        <v>0</v>
      </c>
      <c r="S93" s="35">
        <f t="shared" si="26"/>
        <v>0</v>
      </c>
      <c r="T93" s="36">
        <f t="shared" si="27"/>
        <v>0</v>
      </c>
    </row>
    <row r="94" spans="1:23" ht="18.75">
      <c r="A94" s="14">
        <v>1</v>
      </c>
      <c r="B94" s="13">
        <v>233</v>
      </c>
      <c r="C94" s="13">
        <v>1963965829</v>
      </c>
      <c r="D94" s="222" t="s">
        <v>452</v>
      </c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22"/>
        <v>0</v>
      </c>
      <c r="M94" s="16">
        <f t="shared" si="21"/>
        <v>0</v>
      </c>
      <c r="N94" s="16">
        <f t="shared" si="23"/>
        <v>0</v>
      </c>
      <c r="O94" s="16">
        <v>0</v>
      </c>
      <c r="P94" s="16">
        <f t="shared" si="24"/>
        <v>0</v>
      </c>
      <c r="Q94" s="33">
        <v>2.0000000000000018</v>
      </c>
      <c r="R94" s="34">
        <f t="shared" si="25"/>
        <v>2.0000000000000018</v>
      </c>
      <c r="S94" s="35">
        <f t="shared" si="26"/>
        <v>0</v>
      </c>
      <c r="T94" s="36">
        <f t="shared" si="27"/>
        <v>2.0000000000000018</v>
      </c>
    </row>
    <row r="95" spans="1:23" ht="18.75">
      <c r="A95" s="14">
        <v>1</v>
      </c>
      <c r="B95" s="13">
        <v>207</v>
      </c>
      <c r="C95" s="13">
        <v>721273803</v>
      </c>
      <c r="D95" s="226" t="s">
        <v>399</v>
      </c>
      <c r="E95" s="334"/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2"/>
        <v>0</v>
      </c>
      <c r="M95" s="16">
        <f t="shared" si="21"/>
        <v>0</v>
      </c>
      <c r="N95" s="16">
        <f t="shared" si="23"/>
        <v>0</v>
      </c>
      <c r="O95" s="16">
        <v>0</v>
      </c>
      <c r="P95" s="16">
        <f t="shared" si="24"/>
        <v>0</v>
      </c>
      <c r="Q95" s="33">
        <v>1.425</v>
      </c>
      <c r="R95" s="34">
        <f t="shared" si="25"/>
        <v>1.425</v>
      </c>
      <c r="S95" s="35">
        <f t="shared" si="26"/>
        <v>0</v>
      </c>
      <c r="T95" s="36">
        <f t="shared" si="27"/>
        <v>1.425</v>
      </c>
    </row>
    <row r="96" spans="1:23" ht="20.25">
      <c r="A96" s="14">
        <v>1</v>
      </c>
      <c r="B96" s="13">
        <v>213</v>
      </c>
      <c r="C96" s="13">
        <v>311361673</v>
      </c>
      <c r="D96" s="222" t="s">
        <v>349</v>
      </c>
      <c r="E96" s="2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22"/>
        <v>0</v>
      </c>
      <c r="M96" s="16">
        <f t="shared" si="21"/>
        <v>0</v>
      </c>
      <c r="N96" s="16">
        <f t="shared" si="23"/>
        <v>0</v>
      </c>
      <c r="O96" s="16">
        <v>0</v>
      </c>
      <c r="P96" s="16">
        <f t="shared" si="24"/>
        <v>0</v>
      </c>
      <c r="Q96" s="33">
        <v>1.2687499999999945</v>
      </c>
      <c r="R96" s="34">
        <f t="shared" si="25"/>
        <v>1.2687499999999945</v>
      </c>
      <c r="S96" s="35">
        <f t="shared" si="26"/>
        <v>0</v>
      </c>
      <c r="T96" s="36">
        <f t="shared" si="27"/>
        <v>1.2687499999999945</v>
      </c>
    </row>
    <row r="97" spans="1:23" ht="18.75">
      <c r="A97" s="14">
        <v>1</v>
      </c>
      <c r="B97" s="13">
        <v>242</v>
      </c>
      <c r="C97" s="13">
        <v>250098915</v>
      </c>
      <c r="D97" s="222" t="s">
        <v>475</v>
      </c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2"/>
        <v>0</v>
      </c>
      <c r="M97" s="16">
        <f t="shared" si="21"/>
        <v>0</v>
      </c>
      <c r="N97" s="16">
        <f t="shared" si="23"/>
        <v>0</v>
      </c>
      <c r="O97" s="16">
        <v>0</v>
      </c>
      <c r="P97" s="16">
        <f t="shared" si="24"/>
        <v>0</v>
      </c>
      <c r="Q97" s="33">
        <v>0.90625</v>
      </c>
      <c r="R97" s="34">
        <f t="shared" si="25"/>
        <v>0.90625</v>
      </c>
      <c r="S97" s="35">
        <f t="shared" si="26"/>
        <v>0</v>
      </c>
      <c r="T97" s="36">
        <f t="shared" si="27"/>
        <v>0.90625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2"/>
        <v>0</v>
      </c>
      <c r="M98" s="16">
        <f t="shared" si="21"/>
        <v>0</v>
      </c>
      <c r="N98" s="16">
        <f t="shared" si="23"/>
        <v>0</v>
      </c>
      <c r="O98" s="16">
        <v>0</v>
      </c>
      <c r="P98" s="16">
        <f t="shared" si="24"/>
        <v>0</v>
      </c>
      <c r="Q98" s="33">
        <v>0</v>
      </c>
      <c r="R98" s="34">
        <f t="shared" si="25"/>
        <v>0</v>
      </c>
      <c r="S98" s="35">
        <f t="shared" si="26"/>
        <v>0</v>
      </c>
      <c r="T98" s="36">
        <f t="shared" si="27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2"/>
        <v>0</v>
      </c>
      <c r="M99" s="16">
        <f t="shared" si="21"/>
        <v>0</v>
      </c>
      <c r="N99" s="16">
        <f t="shared" si="23"/>
        <v>0</v>
      </c>
      <c r="O99" s="16">
        <v>0</v>
      </c>
      <c r="P99" s="16">
        <f t="shared" si="24"/>
        <v>0</v>
      </c>
      <c r="Q99" s="33">
        <v>5.6846874999999955</v>
      </c>
      <c r="R99" s="34">
        <f t="shared" si="25"/>
        <v>5.6846874999999955</v>
      </c>
      <c r="S99" s="35">
        <f t="shared" si="26"/>
        <v>0</v>
      </c>
      <c r="T99" s="36">
        <f t="shared" si="27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2"/>
        <v>0</v>
      </c>
      <c r="M100" s="16">
        <f t="shared" si="21"/>
        <v>0</v>
      </c>
      <c r="N100" s="16">
        <f t="shared" si="23"/>
        <v>0</v>
      </c>
      <c r="O100" s="16">
        <v>0</v>
      </c>
      <c r="P100" s="16">
        <f t="shared" si="24"/>
        <v>0</v>
      </c>
      <c r="Q100" s="33">
        <v>-3.125</v>
      </c>
      <c r="R100" s="34">
        <f t="shared" si="25"/>
        <v>-3.125</v>
      </c>
      <c r="S100" s="35">
        <f t="shared" si="26"/>
        <v>0</v>
      </c>
      <c r="T100" s="36">
        <f t="shared" si="27"/>
        <v>-3.125</v>
      </c>
    </row>
    <row r="101" spans="1:23" ht="18.75">
      <c r="A101" s="14">
        <v>1</v>
      </c>
      <c r="B101" s="13">
        <v>242</v>
      </c>
      <c r="C101" s="13">
        <v>1769984287</v>
      </c>
      <c r="D101" s="13" t="s">
        <v>476</v>
      </c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2"/>
        <v>0</v>
      </c>
      <c r="M101" s="16">
        <f t="shared" si="21"/>
        <v>0</v>
      </c>
      <c r="N101" s="16">
        <f t="shared" si="23"/>
        <v>0</v>
      </c>
      <c r="O101" s="16">
        <v>0</v>
      </c>
      <c r="P101" s="16">
        <f t="shared" si="24"/>
        <v>0</v>
      </c>
      <c r="Q101" s="33">
        <v>0.32499999999999996</v>
      </c>
      <c r="R101" s="34">
        <f t="shared" si="25"/>
        <v>0.32499999999999996</v>
      </c>
      <c r="S101" s="35">
        <f t="shared" si="26"/>
        <v>0</v>
      </c>
      <c r="T101" s="36">
        <f t="shared" si="27"/>
        <v>0.32499999999999996</v>
      </c>
    </row>
    <row r="102" spans="1:23" ht="18.75">
      <c r="A102" s="14">
        <v>1</v>
      </c>
      <c r="B102" s="13">
        <v>218</v>
      </c>
      <c r="C102" s="13">
        <v>1804880865</v>
      </c>
      <c r="D102" s="222" t="s">
        <v>425</v>
      </c>
      <c r="E102" s="334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2"/>
        <v>0</v>
      </c>
      <c r="M102" s="16">
        <f t="shared" si="21"/>
        <v>0</v>
      </c>
      <c r="N102" s="16">
        <f t="shared" si="23"/>
        <v>0</v>
      </c>
      <c r="O102" s="16">
        <v>0</v>
      </c>
      <c r="P102" s="16">
        <f t="shared" si="24"/>
        <v>0</v>
      </c>
      <c r="Q102" s="33">
        <v>0.11749999999999983</v>
      </c>
      <c r="R102" s="34">
        <f t="shared" si="25"/>
        <v>0.11749999999999983</v>
      </c>
      <c r="S102" s="35">
        <f t="shared" si="26"/>
        <v>0</v>
      </c>
      <c r="T102" s="36">
        <f t="shared" si="27"/>
        <v>0.11749999999999983</v>
      </c>
    </row>
    <row r="103" spans="1:23" ht="18.75">
      <c r="A103" s="14">
        <v>1</v>
      </c>
      <c r="B103" s="13">
        <v>217</v>
      </c>
      <c r="C103" s="13">
        <v>331155825</v>
      </c>
      <c r="D103" s="295" t="s">
        <v>420</v>
      </c>
      <c r="E103" s="2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2"/>
        <v>0</v>
      </c>
      <c r="M103" s="16">
        <f t="shared" si="21"/>
        <v>0</v>
      </c>
      <c r="N103" s="16">
        <f t="shared" si="23"/>
        <v>0</v>
      </c>
      <c r="O103" s="16">
        <v>0</v>
      </c>
      <c r="P103" s="16">
        <f t="shared" si="24"/>
        <v>0</v>
      </c>
      <c r="Q103" s="33">
        <v>-1.3124999999999984</v>
      </c>
      <c r="R103" s="34">
        <f t="shared" si="25"/>
        <v>-1.3124999999999984</v>
      </c>
      <c r="S103" s="35">
        <f t="shared" si="26"/>
        <v>0</v>
      </c>
      <c r="T103" s="36">
        <f t="shared" si="27"/>
        <v>-1.3124999999999984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2"/>
        <v>0</v>
      </c>
      <c r="M104" s="16">
        <f t="shared" si="21"/>
        <v>0</v>
      </c>
      <c r="N104" s="16">
        <f t="shared" si="23"/>
        <v>0</v>
      </c>
      <c r="O104" s="16">
        <v>0</v>
      </c>
      <c r="P104" s="16">
        <f t="shared" si="24"/>
        <v>0</v>
      </c>
      <c r="Q104" s="33">
        <v>5.7335820895522351</v>
      </c>
      <c r="R104" s="34">
        <f t="shared" si="25"/>
        <v>5.7335820895522351</v>
      </c>
      <c r="S104" s="35">
        <f t="shared" si="26"/>
        <v>0</v>
      </c>
      <c r="T104" s="36">
        <f t="shared" si="27"/>
        <v>5.7335820895522351</v>
      </c>
    </row>
    <row r="105" spans="1:23" ht="20.25">
      <c r="A105" s="14"/>
      <c r="B105" s="13">
        <v>186</v>
      </c>
      <c r="C105" s="13">
        <v>595953188</v>
      </c>
      <c r="D105" s="222" t="s">
        <v>462</v>
      </c>
      <c r="E105" s="222" t="s">
        <v>461</v>
      </c>
      <c r="F105" s="16">
        <v>0</v>
      </c>
      <c r="G105" s="16">
        <v>0</v>
      </c>
      <c r="H105" s="374">
        <v>0</v>
      </c>
      <c r="I105" s="374">
        <v>0</v>
      </c>
      <c r="J105" s="374">
        <v>0</v>
      </c>
      <c r="K105" s="57" t="s">
        <v>187</v>
      </c>
      <c r="L105" s="18">
        <f t="shared" si="22"/>
        <v>0</v>
      </c>
      <c r="M105" s="16">
        <f t="shared" si="21"/>
        <v>0</v>
      </c>
      <c r="N105" s="16">
        <f t="shared" si="23"/>
        <v>0</v>
      </c>
      <c r="O105" s="16">
        <v>0</v>
      </c>
      <c r="P105" s="16">
        <f t="shared" si="24"/>
        <v>0</v>
      </c>
      <c r="Q105" s="33">
        <v>-6.5624999999999991</v>
      </c>
      <c r="R105" s="34">
        <f t="shared" si="25"/>
        <v>-6.5624999999999991</v>
      </c>
      <c r="S105" s="35">
        <f t="shared" si="26"/>
        <v>0</v>
      </c>
      <c r="T105" s="36">
        <f t="shared" si="27"/>
        <v>-6.5624999999999991</v>
      </c>
    </row>
    <row r="106" spans="1:23" ht="18.75">
      <c r="A106" s="14">
        <v>1</v>
      </c>
      <c r="B106" s="13">
        <v>237</v>
      </c>
      <c r="C106" s="13">
        <v>1331532576</v>
      </c>
      <c r="D106" s="222" t="s">
        <v>459</v>
      </c>
      <c r="F106" s="16">
        <v>0</v>
      </c>
      <c r="G106" s="16">
        <v>0</v>
      </c>
      <c r="H106" s="374">
        <v>0</v>
      </c>
      <c r="I106" s="374">
        <v>0</v>
      </c>
      <c r="J106" s="374">
        <v>0</v>
      </c>
      <c r="K106" s="57" t="s">
        <v>187</v>
      </c>
      <c r="L106" s="18">
        <f t="shared" si="22"/>
        <v>0</v>
      </c>
      <c r="M106" s="16">
        <f t="shared" si="21"/>
        <v>0</v>
      </c>
      <c r="N106" s="16">
        <f t="shared" si="23"/>
        <v>0</v>
      </c>
      <c r="O106" s="16">
        <v>0</v>
      </c>
      <c r="P106" s="16">
        <f t="shared" ref="P106:P110" si="28">SUM(M106+L106+O106+N106)</f>
        <v>0</v>
      </c>
      <c r="Q106" s="33">
        <v>-2.5499999999999998</v>
      </c>
      <c r="R106" s="34">
        <f t="shared" ref="R106:R110" si="29">P106+Q106</f>
        <v>-2.5499999999999998</v>
      </c>
      <c r="S106" s="35">
        <f t="shared" si="26"/>
        <v>0</v>
      </c>
      <c r="T106" s="36">
        <f t="shared" ref="T106:T110" si="30">R106-S106</f>
        <v>-2.5499999999999998</v>
      </c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2"/>
        <v>0</v>
      </c>
      <c r="M107" s="16">
        <f t="shared" si="21"/>
        <v>0</v>
      </c>
      <c r="N107" s="16">
        <f t="shared" si="23"/>
        <v>0</v>
      </c>
      <c r="O107" s="16">
        <v>0</v>
      </c>
      <c r="P107" s="16">
        <f t="shared" si="28"/>
        <v>0</v>
      </c>
      <c r="Q107" s="33">
        <v>0</v>
      </c>
      <c r="R107" s="34">
        <f t="shared" si="29"/>
        <v>0</v>
      </c>
      <c r="S107" s="35">
        <f t="shared" si="26"/>
        <v>0</v>
      </c>
      <c r="T107" s="36">
        <f t="shared" si="30"/>
        <v>0</v>
      </c>
    </row>
    <row r="108" spans="1:23" ht="18.75">
      <c r="A108" s="14">
        <v>1</v>
      </c>
      <c r="B108" s="13">
        <v>228</v>
      </c>
      <c r="C108" s="13">
        <v>1287481910</v>
      </c>
      <c r="D108" s="222" t="s">
        <v>447</v>
      </c>
      <c r="E108" s="222"/>
      <c r="F108" s="16">
        <v>0</v>
      </c>
      <c r="G108" s="16">
        <v>0</v>
      </c>
      <c r="H108" s="374">
        <v>0</v>
      </c>
      <c r="I108" s="374">
        <v>0</v>
      </c>
      <c r="J108" s="374">
        <v>0</v>
      </c>
      <c r="K108" s="57" t="s">
        <v>187</v>
      </c>
      <c r="L108" s="18">
        <f t="shared" si="22"/>
        <v>0</v>
      </c>
      <c r="M108" s="16">
        <f t="shared" si="21"/>
        <v>0</v>
      </c>
      <c r="N108" s="16">
        <f t="shared" si="23"/>
        <v>0</v>
      </c>
      <c r="O108" s="16">
        <v>0</v>
      </c>
      <c r="P108" s="16">
        <f t="shared" si="28"/>
        <v>0</v>
      </c>
      <c r="Q108" s="33">
        <v>-4.1499999999999995</v>
      </c>
      <c r="R108" s="34">
        <f t="shared" si="29"/>
        <v>-4.1499999999999995</v>
      </c>
      <c r="S108" s="35">
        <f t="shared" si="26"/>
        <v>0</v>
      </c>
      <c r="T108" s="36">
        <f t="shared" si="30"/>
        <v>-4.1499999999999995</v>
      </c>
    </row>
    <row r="109" spans="1:23" ht="18.75">
      <c r="A109" s="530">
        <v>1</v>
      </c>
      <c r="B109" s="13">
        <v>141</v>
      </c>
      <c r="C109" s="13">
        <v>1190305158</v>
      </c>
      <c r="D109" s="222" t="s">
        <v>261</v>
      </c>
      <c r="E109" s="224"/>
      <c r="F109" s="16">
        <v>0</v>
      </c>
      <c r="G109" s="16">
        <v>0</v>
      </c>
      <c r="H109" s="374">
        <v>0</v>
      </c>
      <c r="I109" s="374">
        <v>0</v>
      </c>
      <c r="J109" s="374">
        <v>0</v>
      </c>
      <c r="K109" s="57" t="s">
        <v>187</v>
      </c>
      <c r="L109" s="18">
        <f t="shared" si="22"/>
        <v>0</v>
      </c>
      <c r="M109" s="16">
        <f t="shared" si="21"/>
        <v>0</v>
      </c>
      <c r="N109" s="16">
        <f t="shared" si="23"/>
        <v>0</v>
      </c>
      <c r="O109" s="16">
        <v>0</v>
      </c>
      <c r="P109" s="16">
        <f t="shared" si="28"/>
        <v>0</v>
      </c>
      <c r="Q109" s="33">
        <v>-7.8937500000000043</v>
      </c>
      <c r="R109" s="34">
        <f t="shared" si="29"/>
        <v>-7.8937500000000043</v>
      </c>
      <c r="S109" s="35">
        <f t="shared" si="26"/>
        <v>0</v>
      </c>
      <c r="T109" s="36">
        <f t="shared" si="30"/>
        <v>-7.8937500000000043</v>
      </c>
      <c r="U109" s="64"/>
      <c r="V109" s="64"/>
      <c r="W109" s="67"/>
    </row>
    <row r="110" spans="1:23" ht="18.75">
      <c r="A110" s="530">
        <v>1</v>
      </c>
      <c r="B110" s="13">
        <v>203</v>
      </c>
      <c r="C110" s="13">
        <v>382695365</v>
      </c>
      <c r="D110" s="222" t="s">
        <v>393</v>
      </c>
      <c r="E110" s="334"/>
      <c r="F110" s="16">
        <v>0</v>
      </c>
      <c r="G110" s="16">
        <v>0</v>
      </c>
      <c r="H110" s="374">
        <v>0</v>
      </c>
      <c r="I110" s="374">
        <v>0</v>
      </c>
      <c r="J110" s="374">
        <v>0</v>
      </c>
      <c r="K110" s="57" t="s">
        <v>187</v>
      </c>
      <c r="L110" s="18">
        <f t="shared" si="22"/>
        <v>0</v>
      </c>
      <c r="M110" s="16">
        <f t="shared" si="21"/>
        <v>0</v>
      </c>
      <c r="N110" s="16">
        <f t="shared" si="23"/>
        <v>0</v>
      </c>
      <c r="O110" s="16">
        <v>0</v>
      </c>
      <c r="P110" s="16">
        <f t="shared" si="28"/>
        <v>0</v>
      </c>
      <c r="Q110" s="33">
        <v>-16.90625</v>
      </c>
      <c r="R110" s="34">
        <f t="shared" si="29"/>
        <v>-16.90625</v>
      </c>
      <c r="S110" s="35">
        <f t="shared" si="26"/>
        <v>0</v>
      </c>
      <c r="T110" s="36">
        <f t="shared" si="30"/>
        <v>-16.90625</v>
      </c>
    </row>
  </sheetData>
  <autoFilter ref="A4:W110" xr:uid="{28593B8F-03E7-4BE1-B554-FC0AADC431B2}">
    <sortState xmlns:xlrd2="http://schemas.microsoft.com/office/spreadsheetml/2017/richdata2" ref="A10:W110">
      <sortCondition descending="1" ref="R4:R110"/>
    </sortState>
  </autoFilter>
  <mergeCells count="5">
    <mergeCell ref="B1:T1"/>
    <mergeCell ref="B2:T2"/>
    <mergeCell ref="B3:E3"/>
    <mergeCell ref="H3:J3"/>
    <mergeCell ref="K3:T3"/>
  </mergeCells>
  <conditionalFormatting sqref="O5:O79 F5:J110">
    <cfRule type="cellIs" dxfId="5" priority="2" operator="lessThan">
      <formula>1</formula>
    </cfRule>
  </conditionalFormatting>
  <conditionalFormatting sqref="O80:O110">
    <cfRule type="cellIs" dxfId="4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0FD9-2515-4221-9184-2830AC7A59ED}">
  <dimension ref="A1:AC110"/>
  <sheetViews>
    <sheetView topLeftCell="A70" zoomScale="85" zoomScaleNormal="85" workbookViewId="0">
      <selection activeCell="T5" sqref="T5:T110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活动中心2021年7月24日分包贡献明细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55"/>
      <c r="V1" s="555"/>
      <c r="W1" s="555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56"/>
      <c r="V2" s="556"/>
      <c r="W2" s="556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57" t="s">
        <v>114</v>
      </c>
      <c r="G3" s="558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54"/>
      <c r="V3" s="554"/>
      <c r="W3" s="554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52" t="s">
        <v>457</v>
      </c>
      <c r="B4" s="552" t="s">
        <v>11</v>
      </c>
      <c r="C4" s="553" t="s">
        <v>167</v>
      </c>
      <c r="D4" s="552" t="s">
        <v>12</v>
      </c>
      <c r="E4" s="552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53" t="s">
        <v>171</v>
      </c>
      <c r="R4" s="32" t="s">
        <v>23</v>
      </c>
      <c r="S4" s="553" t="s">
        <v>22</v>
      </c>
      <c r="T4" s="553" t="s">
        <v>172</v>
      </c>
      <c r="U4" s="553" t="s">
        <v>115</v>
      </c>
      <c r="V4" s="553" t="s">
        <v>116</v>
      </c>
      <c r="W4" s="553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/>
      <c r="B5" s="14">
        <v>15</v>
      </c>
      <c r="C5" s="13">
        <v>388960345</v>
      </c>
      <c r="D5" s="223" t="s">
        <v>59</v>
      </c>
      <c r="E5" s="224"/>
      <c r="F5" s="16">
        <v>0</v>
      </c>
      <c r="G5" s="16">
        <v>0</v>
      </c>
      <c r="H5" s="374">
        <v>0</v>
      </c>
      <c r="I5" s="374">
        <v>0</v>
      </c>
      <c r="J5" s="374">
        <v>0</v>
      </c>
      <c r="K5" s="57" t="s">
        <v>187</v>
      </c>
      <c r="L5" s="18">
        <f t="shared" ref="L5:L9" si="0">F5+IF(F5&gt;2,(F5-2)*1,0)</f>
        <v>0</v>
      </c>
      <c r="M5" s="16">
        <f t="shared" ref="M5:M9" si="1">G5*$Y$14</f>
        <v>0</v>
      </c>
      <c r="N5" s="16">
        <f t="shared" ref="N5:N9" si="2">SUM(H5:J5)*$Y$18</f>
        <v>0</v>
      </c>
      <c r="O5" s="16">
        <v>0</v>
      </c>
      <c r="P5" s="16">
        <f t="shared" ref="P5:P9" si="3">SUM(M5+L5+O5+N5)</f>
        <v>0</v>
      </c>
      <c r="Q5" s="33">
        <v>6.5375000000000014</v>
      </c>
      <c r="R5" s="34">
        <f t="shared" ref="R5:R9" si="4">P5+Q5</f>
        <v>6.5375000000000014</v>
      </c>
      <c r="S5" s="35">
        <f t="shared" ref="S5:S9" si="5">VLOOKUP(K5,$X$3:$Y$10,2,FALSE)</f>
        <v>0</v>
      </c>
      <c r="T5" s="36">
        <f t="shared" ref="T5:T9" si="6">R5-S5</f>
        <v>6.5375000000000014</v>
      </c>
      <c r="U5" s="18"/>
      <c r="V5" s="18"/>
      <c r="W5" s="18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/>
      <c r="B6" s="14">
        <v>34</v>
      </c>
      <c r="C6" s="13">
        <v>2021794494</v>
      </c>
      <c r="D6" s="223" t="s">
        <v>80</v>
      </c>
      <c r="E6" s="224"/>
      <c r="F6" s="16">
        <v>0</v>
      </c>
      <c r="G6" s="16">
        <v>0</v>
      </c>
      <c r="H6" s="374">
        <v>0</v>
      </c>
      <c r="I6" s="374">
        <v>0</v>
      </c>
      <c r="J6" s="374">
        <v>0</v>
      </c>
      <c r="K6" s="57" t="s">
        <v>187</v>
      </c>
      <c r="L6" s="18">
        <f t="shared" si="0"/>
        <v>0</v>
      </c>
      <c r="M6" s="16">
        <f t="shared" si="1"/>
        <v>0</v>
      </c>
      <c r="N6" s="16">
        <f t="shared" si="2"/>
        <v>0</v>
      </c>
      <c r="O6" s="16">
        <v>0</v>
      </c>
      <c r="P6" s="16">
        <f t="shared" si="3"/>
        <v>0</v>
      </c>
      <c r="Q6" s="33">
        <v>0</v>
      </c>
      <c r="R6" s="34">
        <f t="shared" si="4"/>
        <v>0</v>
      </c>
      <c r="S6" s="35">
        <f t="shared" si="5"/>
        <v>0</v>
      </c>
      <c r="T6" s="36">
        <f t="shared" si="6"/>
        <v>0</v>
      </c>
      <c r="U6" s="18"/>
      <c r="V6" s="18"/>
      <c r="W6" s="47"/>
      <c r="X6" s="23"/>
      <c r="Y6" s="44"/>
      <c r="Z6" s="46"/>
      <c r="AA6" s="46"/>
      <c r="AB6" s="46"/>
      <c r="AC6" s="46"/>
    </row>
    <row r="7" spans="1:29" s="1" customFormat="1" ht="18.75">
      <c r="A7" s="14"/>
      <c r="B7" s="14">
        <v>58</v>
      </c>
      <c r="C7" s="13">
        <v>1875367946</v>
      </c>
      <c r="D7" s="223" t="s">
        <v>121</v>
      </c>
      <c r="E7" s="14"/>
      <c r="F7" s="16">
        <v>0</v>
      </c>
      <c r="G7" s="16">
        <v>0</v>
      </c>
      <c r="H7" s="374">
        <v>0</v>
      </c>
      <c r="I7" s="374">
        <v>0</v>
      </c>
      <c r="J7" s="374">
        <v>0</v>
      </c>
      <c r="K7" s="57" t="s">
        <v>187</v>
      </c>
      <c r="L7" s="18">
        <f t="shared" si="0"/>
        <v>0</v>
      </c>
      <c r="M7" s="16">
        <f t="shared" si="1"/>
        <v>0</v>
      </c>
      <c r="N7" s="16">
        <f t="shared" si="2"/>
        <v>0</v>
      </c>
      <c r="O7" s="16">
        <v>0</v>
      </c>
      <c r="P7" s="16">
        <f t="shared" si="3"/>
        <v>0</v>
      </c>
      <c r="Q7" s="33">
        <v>5.3749999999999964</v>
      </c>
      <c r="R7" s="34">
        <f t="shared" si="4"/>
        <v>5.3749999999999964</v>
      </c>
      <c r="S7" s="35">
        <f t="shared" si="5"/>
        <v>0</v>
      </c>
      <c r="T7" s="36">
        <f t="shared" si="6"/>
        <v>5.3749999999999964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/>
      <c r="B8" s="13">
        <v>152</v>
      </c>
      <c r="C8" s="13">
        <v>808637979</v>
      </c>
      <c r="D8" s="222" t="s">
        <v>288</v>
      </c>
      <c r="E8" s="222" t="s">
        <v>277</v>
      </c>
      <c r="F8" s="16">
        <v>0</v>
      </c>
      <c r="G8" s="16">
        <v>0</v>
      </c>
      <c r="H8" s="374">
        <v>0</v>
      </c>
      <c r="I8" s="374">
        <v>0</v>
      </c>
      <c r="J8" s="374">
        <v>0</v>
      </c>
      <c r="K8" s="57" t="s">
        <v>187</v>
      </c>
      <c r="L8" s="18">
        <f t="shared" si="0"/>
        <v>0</v>
      </c>
      <c r="M8" s="16">
        <f t="shared" si="1"/>
        <v>0</v>
      </c>
      <c r="N8" s="16">
        <f t="shared" si="2"/>
        <v>0</v>
      </c>
      <c r="O8" s="16">
        <v>0</v>
      </c>
      <c r="P8" s="16">
        <f t="shared" si="3"/>
        <v>0</v>
      </c>
      <c r="Q8" s="33">
        <v>6.34</v>
      </c>
      <c r="R8" s="34">
        <f t="shared" si="4"/>
        <v>6.34</v>
      </c>
      <c r="S8" s="35">
        <f t="shared" si="5"/>
        <v>0</v>
      </c>
      <c r="T8" s="36">
        <f t="shared" si="6"/>
        <v>6.34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/>
      <c r="B9" s="13">
        <v>170</v>
      </c>
      <c r="C9" s="13">
        <v>1659068972</v>
      </c>
      <c r="D9" s="222" t="s">
        <v>320</v>
      </c>
      <c r="E9" s="334"/>
      <c r="F9" s="16">
        <v>0</v>
      </c>
      <c r="G9" s="16">
        <v>0</v>
      </c>
      <c r="H9" s="374">
        <v>0</v>
      </c>
      <c r="I9" s="374">
        <v>0</v>
      </c>
      <c r="J9" s="374">
        <v>0</v>
      </c>
      <c r="K9" s="57" t="s">
        <v>187</v>
      </c>
      <c r="L9" s="18">
        <f t="shared" si="0"/>
        <v>0</v>
      </c>
      <c r="M9" s="16">
        <f t="shared" si="1"/>
        <v>0</v>
      </c>
      <c r="N9" s="16">
        <f t="shared" si="2"/>
        <v>0</v>
      </c>
      <c r="O9" s="16">
        <v>0</v>
      </c>
      <c r="P9" s="16">
        <f t="shared" si="3"/>
        <v>0</v>
      </c>
      <c r="Q9" s="33">
        <v>0</v>
      </c>
      <c r="R9" s="34">
        <f t="shared" si="4"/>
        <v>0</v>
      </c>
      <c r="S9" s="35">
        <f t="shared" si="5"/>
        <v>0</v>
      </c>
      <c r="T9" s="36">
        <f t="shared" si="6"/>
        <v>0</v>
      </c>
      <c r="U9" s="4"/>
      <c r="V9" s="4"/>
      <c r="W9" s="4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240</v>
      </c>
      <c r="C10" s="13">
        <v>289805855</v>
      </c>
      <c r="D10" s="222" t="s">
        <v>466</v>
      </c>
      <c r="E10" s="4"/>
      <c r="F10" s="16">
        <v>3</v>
      </c>
      <c r="G10" s="16">
        <v>1</v>
      </c>
      <c r="H10" s="374">
        <v>0</v>
      </c>
      <c r="I10" s="374">
        <v>0</v>
      </c>
      <c r="J10" s="374">
        <v>0</v>
      </c>
      <c r="K10" s="23" t="s">
        <v>175</v>
      </c>
      <c r="L10" s="18">
        <f t="shared" ref="L10:L41" si="7">F10+IF(F10&gt;2,(F10-2)*1,0)</f>
        <v>4</v>
      </c>
      <c r="M10" s="16">
        <f t="shared" ref="M10:M48" si="8">G10*$Y$14</f>
        <v>1.2</v>
      </c>
      <c r="N10" s="16">
        <f t="shared" ref="N10:N41" si="9">SUM(H10:J10)*$Y$18</f>
        <v>0</v>
      </c>
      <c r="O10" s="16">
        <v>0</v>
      </c>
      <c r="P10" s="16">
        <f t="shared" ref="P10:P41" si="10">SUM(M10+L10+O10+N10)</f>
        <v>5.2</v>
      </c>
      <c r="Q10" s="33">
        <v>22.687499999999996</v>
      </c>
      <c r="R10" s="34">
        <f t="shared" ref="R10:R41" si="11">P10+Q10</f>
        <v>27.887499999999996</v>
      </c>
      <c r="S10" s="35">
        <f t="shared" ref="S10:S41" si="12">VLOOKUP(K10,$X$3:$Y$10,2,FALSE)</f>
        <v>1.875</v>
      </c>
      <c r="T10" s="36">
        <f t="shared" ref="T10:T41" si="13">R10-S10</f>
        <v>26.012499999999996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20.25">
      <c r="A11" s="14">
        <v>1</v>
      </c>
      <c r="B11" s="13">
        <v>229</v>
      </c>
      <c r="C11" s="13">
        <v>1598972736</v>
      </c>
      <c r="D11" s="222" t="s">
        <v>448</v>
      </c>
      <c r="E11" s="222"/>
      <c r="F11" s="16">
        <v>3</v>
      </c>
      <c r="G11" s="16">
        <v>1</v>
      </c>
      <c r="H11" s="374">
        <v>0</v>
      </c>
      <c r="I11" s="374">
        <v>0</v>
      </c>
      <c r="J11" s="374">
        <v>0</v>
      </c>
      <c r="K11" s="43" t="s">
        <v>166</v>
      </c>
      <c r="L11" s="18">
        <f t="shared" si="7"/>
        <v>4</v>
      </c>
      <c r="M11" s="16">
        <f t="shared" si="8"/>
        <v>1.2</v>
      </c>
      <c r="N11" s="16">
        <f t="shared" si="9"/>
        <v>0</v>
      </c>
      <c r="O11" s="16">
        <v>0</v>
      </c>
      <c r="P11" s="16">
        <f t="shared" si="10"/>
        <v>5.2</v>
      </c>
      <c r="Q11" s="33">
        <v>22.4595895522388</v>
      </c>
      <c r="R11" s="34">
        <f t="shared" si="11"/>
        <v>27.659589552238799</v>
      </c>
      <c r="S11" s="35">
        <f t="shared" si="12"/>
        <v>11.875</v>
      </c>
      <c r="T11" s="36">
        <f t="shared" si="13"/>
        <v>15.784589552238799</v>
      </c>
      <c r="U11" s="4"/>
      <c r="V11" s="4"/>
      <c r="W11" s="4"/>
      <c r="X11" s="50"/>
    </row>
    <row r="12" spans="1:29" s="1" customFormat="1" ht="18.75">
      <c r="A12" s="14">
        <v>1</v>
      </c>
      <c r="B12" s="13">
        <v>174</v>
      </c>
      <c r="C12" s="13">
        <v>775720958</v>
      </c>
      <c r="D12" s="222" t="s">
        <v>397</v>
      </c>
      <c r="E12" s="222" t="s">
        <v>327</v>
      </c>
      <c r="F12" s="16">
        <v>3</v>
      </c>
      <c r="G12" s="16">
        <v>1</v>
      </c>
      <c r="H12" s="374">
        <v>0</v>
      </c>
      <c r="I12" s="374">
        <v>0</v>
      </c>
      <c r="J12" s="374">
        <v>0</v>
      </c>
      <c r="K12" s="43" t="s">
        <v>166</v>
      </c>
      <c r="L12" s="18">
        <f t="shared" si="7"/>
        <v>4</v>
      </c>
      <c r="M12" s="16">
        <f t="shared" si="8"/>
        <v>1.2</v>
      </c>
      <c r="N12" s="16">
        <f t="shared" si="9"/>
        <v>0</v>
      </c>
      <c r="O12" s="16">
        <v>0</v>
      </c>
      <c r="P12" s="16">
        <f t="shared" si="10"/>
        <v>5.2</v>
      </c>
      <c r="Q12" s="33">
        <v>22.406249999999989</v>
      </c>
      <c r="R12" s="34">
        <f t="shared" si="11"/>
        <v>27.606249999999989</v>
      </c>
      <c r="S12" s="35">
        <f t="shared" si="12"/>
        <v>11.875</v>
      </c>
      <c r="T12" s="36">
        <f t="shared" si="13"/>
        <v>15.731249999999989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110</v>
      </c>
      <c r="C13" s="13">
        <v>1968703358</v>
      </c>
      <c r="D13" s="222" t="s">
        <v>361</v>
      </c>
      <c r="E13" s="222" t="s">
        <v>239</v>
      </c>
      <c r="F13" s="16">
        <v>2</v>
      </c>
      <c r="G13" s="16">
        <v>1</v>
      </c>
      <c r="H13" s="374">
        <v>0</v>
      </c>
      <c r="I13" s="374">
        <v>0</v>
      </c>
      <c r="J13" s="374">
        <v>1</v>
      </c>
      <c r="K13" s="43" t="s">
        <v>166</v>
      </c>
      <c r="L13" s="18">
        <f t="shared" si="7"/>
        <v>2</v>
      </c>
      <c r="M13" s="16">
        <f t="shared" si="8"/>
        <v>1.2</v>
      </c>
      <c r="N13" s="16">
        <f t="shared" si="9"/>
        <v>0.4</v>
      </c>
      <c r="O13" s="16">
        <v>0</v>
      </c>
      <c r="P13" s="16">
        <f t="shared" si="10"/>
        <v>3.6</v>
      </c>
      <c r="Q13" s="33">
        <v>23.118750000000006</v>
      </c>
      <c r="R13" s="34">
        <f t="shared" si="11"/>
        <v>26.718750000000007</v>
      </c>
      <c r="S13" s="35">
        <f t="shared" si="12"/>
        <v>11.875</v>
      </c>
      <c r="T13" s="36">
        <f t="shared" si="13"/>
        <v>14.843750000000007</v>
      </c>
      <c r="U13" s="18"/>
      <c r="V13" s="18"/>
      <c r="W13" s="33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3">
        <v>183</v>
      </c>
      <c r="C14" s="13">
        <v>1250030371</v>
      </c>
      <c r="D14" s="222" t="s">
        <v>474</v>
      </c>
      <c r="E14" s="222" t="s">
        <v>464</v>
      </c>
      <c r="F14" s="16">
        <v>3</v>
      </c>
      <c r="G14" s="16">
        <v>1</v>
      </c>
      <c r="H14" s="374">
        <v>0</v>
      </c>
      <c r="I14" s="374">
        <v>0</v>
      </c>
      <c r="J14" s="374">
        <v>0</v>
      </c>
      <c r="K14" s="43" t="s">
        <v>166</v>
      </c>
      <c r="L14" s="18">
        <f t="shared" si="7"/>
        <v>4</v>
      </c>
      <c r="M14" s="16">
        <f t="shared" si="8"/>
        <v>1.2</v>
      </c>
      <c r="N14" s="16">
        <f t="shared" si="9"/>
        <v>0</v>
      </c>
      <c r="O14" s="16">
        <v>0</v>
      </c>
      <c r="P14" s="16">
        <f t="shared" si="10"/>
        <v>5.2</v>
      </c>
      <c r="Q14" s="33">
        <v>19.912500000000001</v>
      </c>
      <c r="R14" s="34">
        <f t="shared" si="11"/>
        <v>25.112500000000001</v>
      </c>
      <c r="S14" s="35">
        <f t="shared" si="12"/>
        <v>11.875</v>
      </c>
      <c r="T14" s="36">
        <f t="shared" si="13"/>
        <v>13.237500000000001</v>
      </c>
      <c r="U14" s="4"/>
      <c r="V14" s="4"/>
      <c r="W14" s="4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18.75">
      <c r="A15" s="14">
        <v>1</v>
      </c>
      <c r="B15" s="13">
        <v>128</v>
      </c>
      <c r="C15" s="13">
        <v>1214614935</v>
      </c>
      <c r="D15" s="222" t="s">
        <v>365</v>
      </c>
      <c r="E15" s="336" t="s">
        <v>257</v>
      </c>
      <c r="F15" s="16">
        <v>3</v>
      </c>
      <c r="G15" s="16">
        <v>1</v>
      </c>
      <c r="H15" s="374">
        <v>0</v>
      </c>
      <c r="I15" s="374">
        <v>1</v>
      </c>
      <c r="J15" s="374">
        <v>1</v>
      </c>
      <c r="K15" s="43" t="s">
        <v>166</v>
      </c>
      <c r="L15" s="18">
        <f t="shared" si="7"/>
        <v>4</v>
      </c>
      <c r="M15" s="16">
        <f t="shared" si="8"/>
        <v>1.2</v>
      </c>
      <c r="N15" s="16">
        <f t="shared" si="9"/>
        <v>0.8</v>
      </c>
      <c r="O15" s="16">
        <v>0</v>
      </c>
      <c r="P15" s="16">
        <f t="shared" si="10"/>
        <v>6</v>
      </c>
      <c r="Q15" s="33">
        <v>18.955749999999995</v>
      </c>
      <c r="R15" s="34">
        <f t="shared" si="11"/>
        <v>24.955749999999995</v>
      </c>
      <c r="S15" s="35">
        <f t="shared" si="12"/>
        <v>11.875</v>
      </c>
      <c r="T15" s="36">
        <f t="shared" si="13"/>
        <v>13.080749999999995</v>
      </c>
      <c r="U15" s="18"/>
      <c r="V15" s="18"/>
      <c r="W15" s="47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200</v>
      </c>
      <c r="C16" s="13">
        <v>967589156</v>
      </c>
      <c r="D16" s="222" t="s">
        <v>390</v>
      </c>
      <c r="E16" s="334"/>
      <c r="F16" s="16">
        <v>3</v>
      </c>
      <c r="G16" s="16">
        <v>1</v>
      </c>
      <c r="H16" s="374">
        <v>0</v>
      </c>
      <c r="I16" s="374">
        <v>1</v>
      </c>
      <c r="J16" s="374">
        <v>0</v>
      </c>
      <c r="K16" s="43" t="s">
        <v>166</v>
      </c>
      <c r="L16" s="18">
        <f t="shared" si="7"/>
        <v>4</v>
      </c>
      <c r="M16" s="16">
        <f t="shared" si="8"/>
        <v>1.2</v>
      </c>
      <c r="N16" s="16">
        <f t="shared" si="9"/>
        <v>0.4</v>
      </c>
      <c r="O16" s="16">
        <v>0</v>
      </c>
      <c r="P16" s="16">
        <f t="shared" si="10"/>
        <v>5.6000000000000005</v>
      </c>
      <c r="Q16" s="33">
        <v>19.175000000000004</v>
      </c>
      <c r="R16" s="34">
        <f t="shared" si="11"/>
        <v>24.775000000000006</v>
      </c>
      <c r="S16" s="35">
        <f t="shared" si="12"/>
        <v>11.875</v>
      </c>
      <c r="T16" s="36">
        <f t="shared" si="13"/>
        <v>12.900000000000006</v>
      </c>
      <c r="U16" s="4"/>
      <c r="V16" s="4"/>
      <c r="W16" s="4"/>
      <c r="X16" s="1" t="s">
        <v>213</v>
      </c>
      <c r="Y16" s="53">
        <v>7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215</v>
      </c>
      <c r="C17" s="13">
        <v>289805855</v>
      </c>
      <c r="D17" s="222" t="s">
        <v>417</v>
      </c>
      <c r="F17" s="16">
        <v>3</v>
      </c>
      <c r="G17" s="16">
        <v>1</v>
      </c>
      <c r="H17" s="374">
        <v>0</v>
      </c>
      <c r="I17" s="374">
        <v>1</v>
      </c>
      <c r="J17" s="374">
        <v>1</v>
      </c>
      <c r="K17" s="43" t="s">
        <v>166</v>
      </c>
      <c r="L17" s="18">
        <f t="shared" si="7"/>
        <v>4</v>
      </c>
      <c r="M17" s="16">
        <f t="shared" si="8"/>
        <v>1.2</v>
      </c>
      <c r="N17" s="16">
        <f t="shared" si="9"/>
        <v>0.8</v>
      </c>
      <c r="O17" s="16">
        <v>0</v>
      </c>
      <c r="P17" s="16">
        <f t="shared" si="10"/>
        <v>6</v>
      </c>
      <c r="Q17" s="33">
        <v>18.762999999999995</v>
      </c>
      <c r="R17" s="34">
        <f t="shared" si="11"/>
        <v>24.762999999999995</v>
      </c>
      <c r="S17" s="35">
        <f t="shared" si="12"/>
        <v>11.875</v>
      </c>
      <c r="T17" s="36">
        <f t="shared" si="13"/>
        <v>12.887999999999995</v>
      </c>
      <c r="U17" s="4"/>
      <c r="V17" s="4"/>
      <c r="W17" s="4"/>
      <c r="X17" s="1" t="s">
        <v>214</v>
      </c>
      <c r="Y17" s="53">
        <v>24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167</v>
      </c>
      <c r="C18" s="13">
        <v>1173807161</v>
      </c>
      <c r="D18" s="222" t="s">
        <v>324</v>
      </c>
      <c r="E18" s="335"/>
      <c r="F18" s="16">
        <v>0</v>
      </c>
      <c r="G18" s="16">
        <v>0</v>
      </c>
      <c r="H18" s="374">
        <v>0</v>
      </c>
      <c r="I18" s="374">
        <v>0</v>
      </c>
      <c r="J18" s="374">
        <v>0</v>
      </c>
      <c r="K18" s="57" t="s">
        <v>187</v>
      </c>
      <c r="L18" s="18">
        <f t="shared" si="7"/>
        <v>0</v>
      </c>
      <c r="M18" s="16">
        <f t="shared" si="8"/>
        <v>0</v>
      </c>
      <c r="N18" s="16">
        <f t="shared" si="9"/>
        <v>0</v>
      </c>
      <c r="O18" s="16">
        <v>0</v>
      </c>
      <c r="P18" s="16">
        <f t="shared" si="10"/>
        <v>0</v>
      </c>
      <c r="Q18" s="33">
        <v>24.624999999999979</v>
      </c>
      <c r="R18" s="34">
        <f t="shared" si="11"/>
        <v>24.624999999999979</v>
      </c>
      <c r="S18" s="35">
        <f t="shared" si="12"/>
        <v>0</v>
      </c>
      <c r="T18" s="36">
        <f t="shared" si="13"/>
        <v>24.624999999999979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/>
      <c r="B19" s="13">
        <v>138</v>
      </c>
      <c r="C19" s="13">
        <v>1440730282</v>
      </c>
      <c r="D19" s="222" t="s">
        <v>366</v>
      </c>
      <c r="E19" s="222" t="s">
        <v>258</v>
      </c>
      <c r="F19" s="16">
        <v>0</v>
      </c>
      <c r="G19" s="16">
        <v>0</v>
      </c>
      <c r="H19" s="374">
        <v>0</v>
      </c>
      <c r="I19" s="374">
        <v>0</v>
      </c>
      <c r="J19" s="374">
        <v>0</v>
      </c>
      <c r="K19" s="57" t="s">
        <v>187</v>
      </c>
      <c r="L19" s="18">
        <f t="shared" si="7"/>
        <v>0</v>
      </c>
      <c r="M19" s="16">
        <f t="shared" si="8"/>
        <v>0</v>
      </c>
      <c r="N19" s="16">
        <f t="shared" si="9"/>
        <v>0</v>
      </c>
      <c r="O19" s="16">
        <v>0</v>
      </c>
      <c r="P19" s="16">
        <f t="shared" si="10"/>
        <v>0</v>
      </c>
      <c r="Q19" s="33">
        <v>9.6000000000000014</v>
      </c>
      <c r="R19" s="34">
        <f t="shared" si="11"/>
        <v>9.6000000000000014</v>
      </c>
      <c r="S19" s="35">
        <f t="shared" si="12"/>
        <v>0</v>
      </c>
      <c r="T19" s="36">
        <f t="shared" si="13"/>
        <v>9.6000000000000014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3">
        <v>189</v>
      </c>
      <c r="C20" s="13">
        <v>522812489</v>
      </c>
      <c r="D20" s="222" t="s">
        <v>380</v>
      </c>
      <c r="E20" s="334"/>
      <c r="F20" s="16">
        <v>3</v>
      </c>
      <c r="G20" s="16">
        <v>1</v>
      </c>
      <c r="H20" s="374">
        <v>0</v>
      </c>
      <c r="I20" s="374">
        <v>0</v>
      </c>
      <c r="J20" s="374">
        <v>0</v>
      </c>
      <c r="K20" s="45" t="s">
        <v>173</v>
      </c>
      <c r="L20" s="18">
        <f t="shared" si="7"/>
        <v>4</v>
      </c>
      <c r="M20" s="16">
        <f t="shared" si="8"/>
        <v>1.2</v>
      </c>
      <c r="N20" s="16">
        <f t="shared" si="9"/>
        <v>0</v>
      </c>
      <c r="O20" s="16">
        <v>0</v>
      </c>
      <c r="P20" s="16">
        <f t="shared" si="10"/>
        <v>5.2</v>
      </c>
      <c r="Q20" s="33">
        <v>19.093750000000004</v>
      </c>
      <c r="R20" s="34">
        <f t="shared" si="11"/>
        <v>24.293750000000003</v>
      </c>
      <c r="S20" s="35">
        <f t="shared" si="12"/>
        <v>9.6875</v>
      </c>
      <c r="T20" s="36">
        <f t="shared" si="13"/>
        <v>14.606250000000003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/>
      <c r="B21" s="13">
        <v>188</v>
      </c>
      <c r="C21" s="13">
        <v>1504984957</v>
      </c>
      <c r="D21" s="222" t="s">
        <v>379</v>
      </c>
      <c r="E21" s="334"/>
      <c r="F21" s="16">
        <v>0</v>
      </c>
      <c r="G21" s="16">
        <v>0</v>
      </c>
      <c r="H21" s="374">
        <v>0</v>
      </c>
      <c r="I21" s="374">
        <v>0</v>
      </c>
      <c r="J21" s="374">
        <v>0</v>
      </c>
      <c r="K21" s="57" t="s">
        <v>187</v>
      </c>
      <c r="L21" s="18">
        <f t="shared" si="7"/>
        <v>0</v>
      </c>
      <c r="M21" s="16">
        <f t="shared" si="8"/>
        <v>0</v>
      </c>
      <c r="N21" s="16">
        <f t="shared" si="9"/>
        <v>0</v>
      </c>
      <c r="O21" s="16">
        <v>0</v>
      </c>
      <c r="P21" s="16">
        <f t="shared" si="10"/>
        <v>0</v>
      </c>
      <c r="Q21" s="33">
        <v>7.8874999999999957</v>
      </c>
      <c r="R21" s="34">
        <f t="shared" si="11"/>
        <v>7.8874999999999957</v>
      </c>
      <c r="S21" s="35">
        <f t="shared" si="12"/>
        <v>0</v>
      </c>
      <c r="T21" s="36">
        <f t="shared" si="13"/>
        <v>7.8874999999999957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234</v>
      </c>
      <c r="C22" s="13">
        <v>1333428907</v>
      </c>
      <c r="D22" s="222" t="s">
        <v>472</v>
      </c>
      <c r="E22" s="222" t="s">
        <v>455</v>
      </c>
      <c r="F22" s="16">
        <v>2</v>
      </c>
      <c r="G22" s="16">
        <v>0</v>
      </c>
      <c r="H22" s="374">
        <v>0</v>
      </c>
      <c r="I22" s="374">
        <v>0</v>
      </c>
      <c r="J22" s="374">
        <v>0</v>
      </c>
      <c r="K22" s="45" t="s">
        <v>173</v>
      </c>
      <c r="L22" s="18">
        <f t="shared" si="7"/>
        <v>2</v>
      </c>
      <c r="M22" s="16">
        <f t="shared" si="8"/>
        <v>0</v>
      </c>
      <c r="N22" s="16">
        <f t="shared" si="9"/>
        <v>0</v>
      </c>
      <c r="O22" s="16">
        <v>0</v>
      </c>
      <c r="P22" s="16">
        <f t="shared" si="10"/>
        <v>2</v>
      </c>
      <c r="Q22" s="33">
        <v>22.25</v>
      </c>
      <c r="R22" s="34">
        <f t="shared" si="11"/>
        <v>24.25</v>
      </c>
      <c r="S22" s="35">
        <f t="shared" si="12"/>
        <v>9.6875</v>
      </c>
      <c r="T22" s="36">
        <f t="shared" si="13"/>
        <v>14.5625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/>
      <c r="B23" s="14">
        <v>82</v>
      </c>
      <c r="C23" s="13">
        <v>982362214</v>
      </c>
      <c r="D23" s="222" t="s">
        <v>360</v>
      </c>
      <c r="E23" s="222" t="s">
        <v>144</v>
      </c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7"/>
        <v>0</v>
      </c>
      <c r="M23" s="16">
        <f t="shared" si="8"/>
        <v>0</v>
      </c>
      <c r="N23" s="16">
        <f t="shared" si="9"/>
        <v>0</v>
      </c>
      <c r="O23" s="16">
        <v>0</v>
      </c>
      <c r="P23" s="16">
        <f t="shared" si="10"/>
        <v>0</v>
      </c>
      <c r="Q23" s="33">
        <v>-1.5200000000000093</v>
      </c>
      <c r="R23" s="34">
        <f t="shared" si="11"/>
        <v>-1.5200000000000093</v>
      </c>
      <c r="S23" s="35">
        <f t="shared" si="12"/>
        <v>0</v>
      </c>
      <c r="T23" s="36">
        <f t="shared" si="13"/>
        <v>-1.5200000000000093</v>
      </c>
      <c r="U23" s="18"/>
      <c r="V23" s="18"/>
      <c r="W23" s="18"/>
    </row>
    <row r="24" spans="1:29" s="1" customFormat="1" ht="18.75">
      <c r="A24" s="14"/>
      <c r="B24" s="13">
        <v>199</v>
      </c>
      <c r="C24" s="13">
        <v>1190213504</v>
      </c>
      <c r="D24" s="222" t="s">
        <v>400</v>
      </c>
      <c r="E24" s="334"/>
      <c r="F24" s="16">
        <v>0</v>
      </c>
      <c r="G24" s="16">
        <v>0</v>
      </c>
      <c r="H24" s="374">
        <v>0</v>
      </c>
      <c r="I24" s="374">
        <v>0</v>
      </c>
      <c r="J24" s="374">
        <v>0</v>
      </c>
      <c r="K24" s="57" t="s">
        <v>187</v>
      </c>
      <c r="L24" s="18">
        <f t="shared" si="7"/>
        <v>0</v>
      </c>
      <c r="M24" s="16">
        <f t="shared" si="8"/>
        <v>0</v>
      </c>
      <c r="N24" s="16">
        <f t="shared" si="9"/>
        <v>0</v>
      </c>
      <c r="O24" s="16">
        <v>0</v>
      </c>
      <c r="P24" s="16">
        <f t="shared" si="10"/>
        <v>0</v>
      </c>
      <c r="Q24" s="33">
        <v>4.8</v>
      </c>
      <c r="R24" s="34">
        <f t="shared" si="11"/>
        <v>4.8</v>
      </c>
      <c r="S24" s="35">
        <f t="shared" si="12"/>
        <v>0</v>
      </c>
      <c r="T24" s="36">
        <f t="shared" si="13"/>
        <v>4.8</v>
      </c>
      <c r="U24" s="4"/>
      <c r="V24" s="4"/>
      <c r="W24" s="4"/>
    </row>
    <row r="25" spans="1:29" s="1" customFormat="1" ht="18.75">
      <c r="A25" s="14"/>
      <c r="B25" s="13">
        <v>211</v>
      </c>
      <c r="C25" s="13">
        <v>1030769255</v>
      </c>
      <c r="D25" s="222" t="s">
        <v>404</v>
      </c>
      <c r="E25" s="334"/>
      <c r="F25" s="16">
        <v>0</v>
      </c>
      <c r="G25" s="16">
        <v>0</v>
      </c>
      <c r="H25" s="374">
        <v>0</v>
      </c>
      <c r="I25" s="374">
        <v>0</v>
      </c>
      <c r="J25" s="374">
        <v>0</v>
      </c>
      <c r="K25" s="57" t="s">
        <v>187</v>
      </c>
      <c r="L25" s="18">
        <f t="shared" si="7"/>
        <v>0</v>
      </c>
      <c r="M25" s="16">
        <f t="shared" si="8"/>
        <v>0</v>
      </c>
      <c r="N25" s="16">
        <f t="shared" si="9"/>
        <v>0</v>
      </c>
      <c r="O25" s="16">
        <v>0</v>
      </c>
      <c r="P25" s="16">
        <f t="shared" si="10"/>
        <v>0</v>
      </c>
      <c r="Q25" s="33">
        <v>8.4625000000000021</v>
      </c>
      <c r="R25" s="34">
        <f t="shared" si="11"/>
        <v>8.4625000000000021</v>
      </c>
      <c r="S25" s="35">
        <f t="shared" si="12"/>
        <v>0</v>
      </c>
      <c r="T25" s="36">
        <f t="shared" si="13"/>
        <v>8.4625000000000021</v>
      </c>
      <c r="U25" s="4"/>
      <c r="V25" s="4"/>
      <c r="W25" s="4"/>
    </row>
    <row r="26" spans="1:29" s="1" customFormat="1" ht="18.75" customHeight="1">
      <c r="A26" s="14"/>
      <c r="B26" s="13">
        <v>191</v>
      </c>
      <c r="C26" s="13">
        <v>1037173857</v>
      </c>
      <c r="D26" s="222" t="s">
        <v>382</v>
      </c>
      <c r="E26" s="334"/>
      <c r="F26" s="16">
        <v>0</v>
      </c>
      <c r="G26" s="16">
        <v>0</v>
      </c>
      <c r="H26" s="374">
        <v>0</v>
      </c>
      <c r="I26" s="374">
        <v>0</v>
      </c>
      <c r="J26" s="374">
        <v>0</v>
      </c>
      <c r="K26" s="57" t="s">
        <v>187</v>
      </c>
      <c r="L26" s="18">
        <f t="shared" si="7"/>
        <v>0</v>
      </c>
      <c r="M26" s="16">
        <f t="shared" si="8"/>
        <v>0</v>
      </c>
      <c r="N26" s="16">
        <f t="shared" si="9"/>
        <v>0</v>
      </c>
      <c r="O26" s="16">
        <v>0</v>
      </c>
      <c r="P26" s="16">
        <f t="shared" si="10"/>
        <v>0</v>
      </c>
      <c r="Q26" s="33">
        <v>3.837499999999995</v>
      </c>
      <c r="R26" s="34">
        <f t="shared" si="11"/>
        <v>3.837499999999995</v>
      </c>
      <c r="S26" s="35">
        <f t="shared" si="12"/>
        <v>0</v>
      </c>
      <c r="T26" s="36">
        <f t="shared" si="13"/>
        <v>3.837499999999995</v>
      </c>
      <c r="U26" s="4"/>
      <c r="V26" s="4"/>
      <c r="W26" s="4"/>
    </row>
    <row r="27" spans="1:29" s="1" customFormat="1" ht="18.75">
      <c r="A27" s="14"/>
      <c r="B27" s="13">
        <v>127</v>
      </c>
      <c r="C27" s="13">
        <v>615908706</v>
      </c>
      <c r="D27" s="222" t="s">
        <v>364</v>
      </c>
      <c r="E27" s="224" t="s">
        <v>240</v>
      </c>
      <c r="F27" s="16">
        <v>0</v>
      </c>
      <c r="G27" s="16">
        <v>0</v>
      </c>
      <c r="H27" s="374">
        <v>0</v>
      </c>
      <c r="I27" s="374">
        <v>0</v>
      </c>
      <c r="J27" s="374">
        <v>0</v>
      </c>
      <c r="K27" s="57" t="s">
        <v>187</v>
      </c>
      <c r="L27" s="18">
        <f t="shared" si="7"/>
        <v>0</v>
      </c>
      <c r="M27" s="16">
        <f t="shared" si="8"/>
        <v>0</v>
      </c>
      <c r="N27" s="16">
        <f t="shared" si="9"/>
        <v>0</v>
      </c>
      <c r="O27" s="16">
        <v>0</v>
      </c>
      <c r="P27" s="16">
        <f t="shared" si="10"/>
        <v>0</v>
      </c>
      <c r="Q27" s="33">
        <v>0</v>
      </c>
      <c r="R27" s="34">
        <f t="shared" si="11"/>
        <v>0</v>
      </c>
      <c r="S27" s="35">
        <f t="shared" si="12"/>
        <v>0</v>
      </c>
      <c r="T27" s="36">
        <f t="shared" si="13"/>
        <v>0</v>
      </c>
      <c r="U27" s="18"/>
      <c r="V27" s="18"/>
      <c r="W27" s="47"/>
    </row>
    <row r="28" spans="1:29" s="1" customFormat="1" ht="18.75">
      <c r="A28" s="14">
        <v>1</v>
      </c>
      <c r="B28" s="13">
        <v>185</v>
      </c>
      <c r="C28" s="13">
        <v>30705222</v>
      </c>
      <c r="D28" s="222" t="s">
        <v>376</v>
      </c>
      <c r="E28" s="334"/>
      <c r="F28" s="16">
        <v>3</v>
      </c>
      <c r="G28" s="16">
        <v>1</v>
      </c>
      <c r="H28" s="374">
        <v>0</v>
      </c>
      <c r="I28" s="374">
        <v>1</v>
      </c>
      <c r="J28" s="374">
        <v>1</v>
      </c>
      <c r="K28" s="45" t="s">
        <v>173</v>
      </c>
      <c r="L28" s="18">
        <f t="shared" si="7"/>
        <v>4</v>
      </c>
      <c r="M28" s="16">
        <f t="shared" si="8"/>
        <v>1.2</v>
      </c>
      <c r="N28" s="16">
        <f t="shared" si="9"/>
        <v>0.8</v>
      </c>
      <c r="O28" s="16">
        <v>0</v>
      </c>
      <c r="P28" s="16">
        <f t="shared" si="10"/>
        <v>6</v>
      </c>
      <c r="Q28" s="33">
        <v>18.143750000000001</v>
      </c>
      <c r="R28" s="34">
        <f t="shared" si="11"/>
        <v>24.143750000000001</v>
      </c>
      <c r="S28" s="35">
        <f t="shared" si="12"/>
        <v>9.6875</v>
      </c>
      <c r="T28" s="36">
        <f t="shared" si="13"/>
        <v>14.456250000000001</v>
      </c>
      <c r="U28" s="4"/>
      <c r="V28" s="4"/>
      <c r="W28" s="4"/>
    </row>
    <row r="29" spans="1:29" s="2" customFormat="1" ht="18.75">
      <c r="A29" s="14">
        <v>1</v>
      </c>
      <c r="B29" s="13">
        <v>155</v>
      </c>
      <c r="C29" s="13">
        <v>1532576874</v>
      </c>
      <c r="D29" s="222" t="s">
        <v>368</v>
      </c>
      <c r="E29" s="222" t="s">
        <v>283</v>
      </c>
      <c r="F29" s="16">
        <v>3</v>
      </c>
      <c r="G29" s="16">
        <v>1</v>
      </c>
      <c r="H29" s="374">
        <v>0</v>
      </c>
      <c r="I29" s="374">
        <v>0</v>
      </c>
      <c r="J29" s="374">
        <v>0</v>
      </c>
      <c r="K29" s="45" t="s">
        <v>173</v>
      </c>
      <c r="L29" s="18">
        <f t="shared" si="7"/>
        <v>4</v>
      </c>
      <c r="M29" s="16">
        <f t="shared" si="8"/>
        <v>1.2</v>
      </c>
      <c r="N29" s="16">
        <f t="shared" si="9"/>
        <v>0</v>
      </c>
      <c r="O29" s="16">
        <v>0</v>
      </c>
      <c r="P29" s="16">
        <f t="shared" si="10"/>
        <v>5.2</v>
      </c>
      <c r="Q29" s="33">
        <v>18.793749999999999</v>
      </c>
      <c r="R29" s="34">
        <f t="shared" si="11"/>
        <v>23.993749999999999</v>
      </c>
      <c r="S29" s="35">
        <f t="shared" si="12"/>
        <v>9.6875</v>
      </c>
      <c r="T29" s="36">
        <f t="shared" si="13"/>
        <v>14.306249999999999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/>
      <c r="B30" s="13">
        <v>210</v>
      </c>
      <c r="C30" s="13">
        <v>1675792665</v>
      </c>
      <c r="D30" s="222" t="s">
        <v>403</v>
      </c>
      <c r="E30" s="334"/>
      <c r="F30" s="16">
        <v>0</v>
      </c>
      <c r="G30" s="16">
        <v>0</v>
      </c>
      <c r="H30" s="374">
        <v>0</v>
      </c>
      <c r="I30" s="374">
        <v>0</v>
      </c>
      <c r="J30" s="374">
        <v>0</v>
      </c>
      <c r="K30" s="57" t="s">
        <v>187</v>
      </c>
      <c r="L30" s="18">
        <f t="shared" si="7"/>
        <v>0</v>
      </c>
      <c r="M30" s="16">
        <f t="shared" si="8"/>
        <v>0</v>
      </c>
      <c r="N30" s="16">
        <f t="shared" si="9"/>
        <v>0</v>
      </c>
      <c r="O30" s="16">
        <v>0</v>
      </c>
      <c r="P30" s="16">
        <f t="shared" si="10"/>
        <v>0</v>
      </c>
      <c r="Q30" s="33">
        <v>-18.325000000000006</v>
      </c>
      <c r="R30" s="34">
        <f t="shared" si="11"/>
        <v>-18.325000000000006</v>
      </c>
      <c r="S30" s="35">
        <f t="shared" si="12"/>
        <v>0</v>
      </c>
      <c r="T30" s="36">
        <f t="shared" si="13"/>
        <v>-18.325000000000006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225</v>
      </c>
      <c r="C31" s="13">
        <v>1963965829</v>
      </c>
      <c r="D31" s="222" t="s">
        <v>444</v>
      </c>
      <c r="E31" s="222"/>
      <c r="F31" s="16">
        <v>3</v>
      </c>
      <c r="G31" s="16">
        <v>1</v>
      </c>
      <c r="H31" s="374">
        <v>0</v>
      </c>
      <c r="I31" s="374">
        <v>0</v>
      </c>
      <c r="J31" s="374">
        <v>0</v>
      </c>
      <c r="K31" s="45" t="s">
        <v>173</v>
      </c>
      <c r="L31" s="18">
        <f t="shared" si="7"/>
        <v>4</v>
      </c>
      <c r="M31" s="16">
        <f t="shared" si="8"/>
        <v>1.2</v>
      </c>
      <c r="N31" s="16">
        <f t="shared" si="9"/>
        <v>0</v>
      </c>
      <c r="O31" s="16">
        <v>0</v>
      </c>
      <c r="P31" s="16">
        <f t="shared" si="10"/>
        <v>5.2</v>
      </c>
      <c r="Q31" s="33">
        <v>18.6982369402985</v>
      </c>
      <c r="R31" s="34">
        <f t="shared" si="11"/>
        <v>23.898236940298499</v>
      </c>
      <c r="S31" s="35">
        <f t="shared" si="12"/>
        <v>9.6875</v>
      </c>
      <c r="T31" s="36">
        <f t="shared" si="13"/>
        <v>14.210736940298499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/>
      <c r="B32" s="13">
        <v>204</v>
      </c>
      <c r="C32" s="13">
        <v>1449474852</v>
      </c>
      <c r="D32" s="222" t="s">
        <v>394</v>
      </c>
      <c r="E32" s="334"/>
      <c r="F32" s="16">
        <v>0</v>
      </c>
      <c r="G32" s="16">
        <v>0</v>
      </c>
      <c r="H32" s="374">
        <v>0</v>
      </c>
      <c r="I32" s="374">
        <v>0</v>
      </c>
      <c r="J32" s="374">
        <v>0</v>
      </c>
      <c r="K32" s="57" t="s">
        <v>187</v>
      </c>
      <c r="L32" s="18">
        <f t="shared" si="7"/>
        <v>0</v>
      </c>
      <c r="M32" s="16">
        <f t="shared" si="8"/>
        <v>0</v>
      </c>
      <c r="N32" s="16">
        <f t="shared" si="9"/>
        <v>0</v>
      </c>
      <c r="O32" s="16">
        <v>0</v>
      </c>
      <c r="P32" s="16">
        <f t="shared" si="10"/>
        <v>0</v>
      </c>
      <c r="Q32" s="33">
        <v>1</v>
      </c>
      <c r="R32" s="34">
        <f t="shared" si="11"/>
        <v>1</v>
      </c>
      <c r="S32" s="35">
        <f t="shared" si="12"/>
        <v>0</v>
      </c>
      <c r="T32" s="36">
        <f t="shared" si="13"/>
        <v>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202</v>
      </c>
      <c r="C33" s="13">
        <v>471245585</v>
      </c>
      <c r="D33" s="222" t="s">
        <v>392</v>
      </c>
      <c r="E33" s="334"/>
      <c r="F33" s="16">
        <v>3</v>
      </c>
      <c r="G33" s="16">
        <v>1</v>
      </c>
      <c r="H33" s="374">
        <v>0</v>
      </c>
      <c r="I33" s="374">
        <v>0</v>
      </c>
      <c r="J33" s="374">
        <v>0</v>
      </c>
      <c r="K33" s="45" t="s">
        <v>173</v>
      </c>
      <c r="L33" s="18">
        <f t="shared" si="7"/>
        <v>4</v>
      </c>
      <c r="M33" s="16">
        <f t="shared" si="8"/>
        <v>1.2</v>
      </c>
      <c r="N33" s="16">
        <f t="shared" si="9"/>
        <v>0</v>
      </c>
      <c r="O33" s="16">
        <v>0</v>
      </c>
      <c r="P33" s="16">
        <f t="shared" si="10"/>
        <v>5.2</v>
      </c>
      <c r="Q33" s="33">
        <v>18.631249999999998</v>
      </c>
      <c r="R33" s="34">
        <f t="shared" si="11"/>
        <v>23.831249999999997</v>
      </c>
      <c r="S33" s="35">
        <f t="shared" si="12"/>
        <v>9.6875</v>
      </c>
      <c r="T33" s="36">
        <f t="shared" si="13"/>
        <v>14.143749999999997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182</v>
      </c>
      <c r="C34" s="13">
        <v>828260319</v>
      </c>
      <c r="D34" s="222" t="s">
        <v>471</v>
      </c>
      <c r="E34" s="222" t="s">
        <v>422</v>
      </c>
      <c r="F34" s="16">
        <v>3</v>
      </c>
      <c r="G34" s="16">
        <v>1</v>
      </c>
      <c r="H34" s="374">
        <v>0</v>
      </c>
      <c r="I34" s="374">
        <v>0</v>
      </c>
      <c r="J34" s="374">
        <v>1</v>
      </c>
      <c r="K34" s="45" t="s">
        <v>173</v>
      </c>
      <c r="L34" s="18">
        <f t="shared" si="7"/>
        <v>4</v>
      </c>
      <c r="M34" s="16">
        <f t="shared" si="8"/>
        <v>1.2</v>
      </c>
      <c r="N34" s="16">
        <f t="shared" si="9"/>
        <v>0.4</v>
      </c>
      <c r="O34" s="16">
        <v>0</v>
      </c>
      <c r="P34" s="16">
        <f t="shared" si="10"/>
        <v>5.6000000000000005</v>
      </c>
      <c r="Q34" s="33">
        <v>18.056750000000012</v>
      </c>
      <c r="R34" s="34">
        <f t="shared" si="11"/>
        <v>23.656750000000013</v>
      </c>
      <c r="S34" s="35">
        <f t="shared" si="12"/>
        <v>9.6875</v>
      </c>
      <c r="T34" s="36">
        <f t="shared" si="13"/>
        <v>13.969250000000013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4">
        <v>10</v>
      </c>
      <c r="C35" s="13">
        <v>2108977014</v>
      </c>
      <c r="D35" s="222" t="s">
        <v>353</v>
      </c>
      <c r="E35" s="222" t="s">
        <v>49</v>
      </c>
      <c r="F35" s="16">
        <v>0</v>
      </c>
      <c r="G35" s="16">
        <v>1</v>
      </c>
      <c r="H35" s="374">
        <v>0</v>
      </c>
      <c r="I35" s="374">
        <v>0</v>
      </c>
      <c r="J35" s="374">
        <v>1</v>
      </c>
      <c r="K35" s="57" t="s">
        <v>187</v>
      </c>
      <c r="L35" s="18">
        <f t="shared" si="7"/>
        <v>0</v>
      </c>
      <c r="M35" s="16">
        <f t="shared" si="8"/>
        <v>1.2</v>
      </c>
      <c r="N35" s="16">
        <f t="shared" si="9"/>
        <v>0.4</v>
      </c>
      <c r="O35" s="16">
        <v>0</v>
      </c>
      <c r="P35" s="16">
        <f t="shared" si="10"/>
        <v>1.6</v>
      </c>
      <c r="Q35" s="33">
        <v>22.006250000000001</v>
      </c>
      <c r="R35" s="34">
        <f t="shared" si="11"/>
        <v>23.606250000000003</v>
      </c>
      <c r="S35" s="35">
        <f t="shared" si="12"/>
        <v>0</v>
      </c>
      <c r="T35" s="36">
        <f t="shared" si="13"/>
        <v>23.606250000000003</v>
      </c>
      <c r="U35" s="18"/>
      <c r="V35" s="18"/>
      <c r="W35" s="18"/>
      <c r="X35" s="1"/>
      <c r="Y35" s="1"/>
      <c r="Z35" s="1"/>
      <c r="AA35" s="1"/>
      <c r="AB35" s="1"/>
      <c r="AC35" s="1"/>
    </row>
    <row r="36" spans="1:29" s="2" customFormat="1" ht="18.75">
      <c r="A36" s="14"/>
      <c r="B36" s="13">
        <v>206</v>
      </c>
      <c r="C36" s="13">
        <v>1835375380</v>
      </c>
      <c r="D36" s="222" t="s">
        <v>396</v>
      </c>
      <c r="E36" s="334"/>
      <c r="F36" s="16">
        <v>0</v>
      </c>
      <c r="G36" s="16">
        <v>0</v>
      </c>
      <c r="H36" s="374">
        <v>0</v>
      </c>
      <c r="I36" s="374">
        <v>0</v>
      </c>
      <c r="J36" s="374">
        <v>0</v>
      </c>
      <c r="K36" s="57" t="s">
        <v>187</v>
      </c>
      <c r="L36" s="18">
        <f t="shared" si="7"/>
        <v>0</v>
      </c>
      <c r="M36" s="16">
        <f t="shared" si="8"/>
        <v>0</v>
      </c>
      <c r="N36" s="16">
        <f t="shared" si="9"/>
        <v>0</v>
      </c>
      <c r="O36" s="16">
        <v>0</v>
      </c>
      <c r="P36" s="16">
        <f t="shared" si="10"/>
        <v>0</v>
      </c>
      <c r="Q36" s="33">
        <v>6.6749999999999998</v>
      </c>
      <c r="R36" s="34">
        <f t="shared" si="11"/>
        <v>6.6749999999999998</v>
      </c>
      <c r="S36" s="35">
        <f t="shared" si="12"/>
        <v>0</v>
      </c>
      <c r="T36" s="36">
        <f t="shared" si="13"/>
        <v>6.6749999999999998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/>
      <c r="B37" s="14">
        <v>120</v>
      </c>
      <c r="C37" s="13">
        <v>171422146</v>
      </c>
      <c r="D37" s="222" t="s">
        <v>363</v>
      </c>
      <c r="E37" s="222" t="s">
        <v>246</v>
      </c>
      <c r="F37" s="16">
        <v>0</v>
      </c>
      <c r="G37" s="16">
        <v>0</v>
      </c>
      <c r="H37" s="374">
        <v>0</v>
      </c>
      <c r="I37" s="374">
        <v>0</v>
      </c>
      <c r="J37" s="374">
        <v>0</v>
      </c>
      <c r="K37" s="57" t="s">
        <v>187</v>
      </c>
      <c r="L37" s="18">
        <f t="shared" si="7"/>
        <v>0</v>
      </c>
      <c r="M37" s="16">
        <f t="shared" si="8"/>
        <v>0</v>
      </c>
      <c r="N37" s="16">
        <f t="shared" si="9"/>
        <v>0</v>
      </c>
      <c r="O37" s="16">
        <v>0</v>
      </c>
      <c r="P37" s="16">
        <f t="shared" si="10"/>
        <v>0</v>
      </c>
      <c r="Q37" s="33">
        <v>4.899999999999995</v>
      </c>
      <c r="R37" s="34">
        <f t="shared" si="11"/>
        <v>4.899999999999995</v>
      </c>
      <c r="S37" s="35">
        <f t="shared" si="12"/>
        <v>0</v>
      </c>
      <c r="T37" s="36">
        <f t="shared" si="13"/>
        <v>4.899999999999995</v>
      </c>
      <c r="U37" s="18"/>
      <c r="V37" s="18"/>
      <c r="W37" s="48"/>
    </row>
    <row r="38" spans="1:29" s="2" customFormat="1" ht="18.75">
      <c r="A38" s="14"/>
      <c r="B38" s="13">
        <v>169</v>
      </c>
      <c r="C38" s="13">
        <v>1280938546</v>
      </c>
      <c r="D38" s="222" t="s">
        <v>370</v>
      </c>
      <c r="E38" s="335"/>
      <c r="F38" s="16">
        <v>0</v>
      </c>
      <c r="G38" s="16">
        <v>0</v>
      </c>
      <c r="H38" s="374">
        <v>0</v>
      </c>
      <c r="I38" s="374">
        <v>0</v>
      </c>
      <c r="J38" s="374">
        <v>0</v>
      </c>
      <c r="K38" s="57" t="s">
        <v>187</v>
      </c>
      <c r="L38" s="18">
        <f t="shared" si="7"/>
        <v>0</v>
      </c>
      <c r="M38" s="16">
        <f t="shared" si="8"/>
        <v>0</v>
      </c>
      <c r="N38" s="16">
        <f t="shared" si="9"/>
        <v>0</v>
      </c>
      <c r="O38" s="16">
        <v>0</v>
      </c>
      <c r="P38" s="16">
        <f t="shared" si="10"/>
        <v>0</v>
      </c>
      <c r="Q38" s="33">
        <v>0</v>
      </c>
      <c r="R38" s="34">
        <f t="shared" si="11"/>
        <v>0</v>
      </c>
      <c r="S38" s="35">
        <f t="shared" si="12"/>
        <v>0</v>
      </c>
      <c r="T38" s="36">
        <f t="shared" si="13"/>
        <v>0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4">
        <v>231</v>
      </c>
      <c r="C39" s="13">
        <v>1725915293</v>
      </c>
      <c r="D39" s="222" t="s">
        <v>450</v>
      </c>
      <c r="E39" s="4"/>
      <c r="F39" s="16">
        <v>3</v>
      </c>
      <c r="G39" s="16">
        <v>1</v>
      </c>
      <c r="H39" s="374">
        <v>0</v>
      </c>
      <c r="I39" s="374">
        <v>0</v>
      </c>
      <c r="J39" s="374">
        <v>0</v>
      </c>
      <c r="K39" s="23" t="s">
        <v>175</v>
      </c>
      <c r="L39" s="18">
        <f t="shared" si="7"/>
        <v>4</v>
      </c>
      <c r="M39" s="16">
        <f t="shared" si="8"/>
        <v>1.2</v>
      </c>
      <c r="N39" s="16">
        <f t="shared" si="9"/>
        <v>0</v>
      </c>
      <c r="O39" s="16">
        <v>0</v>
      </c>
      <c r="P39" s="16">
        <f t="shared" si="10"/>
        <v>5.2</v>
      </c>
      <c r="Q39" s="33">
        <v>18.349999999999998</v>
      </c>
      <c r="R39" s="34">
        <f t="shared" si="11"/>
        <v>23.549999999999997</v>
      </c>
      <c r="S39" s="35">
        <f t="shared" si="12"/>
        <v>1.875</v>
      </c>
      <c r="T39" s="36">
        <f t="shared" si="13"/>
        <v>21.674999999999997</v>
      </c>
      <c r="U39" s="4"/>
      <c r="V39" s="4"/>
      <c r="W39" s="4"/>
    </row>
    <row r="40" spans="1:29" ht="18.75">
      <c r="A40" s="14">
        <v>1</v>
      </c>
      <c r="B40" s="13">
        <v>178</v>
      </c>
      <c r="C40" s="13">
        <v>1059185275</v>
      </c>
      <c r="D40" s="222" t="s">
        <v>372</v>
      </c>
      <c r="E40" s="334"/>
      <c r="F40" s="16">
        <v>2</v>
      </c>
      <c r="G40" s="16">
        <v>1</v>
      </c>
      <c r="H40" s="374">
        <v>0</v>
      </c>
      <c r="I40" s="374">
        <v>1</v>
      </c>
      <c r="J40" s="374">
        <v>1</v>
      </c>
      <c r="K40" s="23" t="s">
        <v>175</v>
      </c>
      <c r="L40" s="18">
        <f t="shared" si="7"/>
        <v>2</v>
      </c>
      <c r="M40" s="16">
        <f t="shared" si="8"/>
        <v>1.2</v>
      </c>
      <c r="N40" s="16">
        <f t="shared" si="9"/>
        <v>0.8</v>
      </c>
      <c r="O40" s="16">
        <v>0</v>
      </c>
      <c r="P40" s="16">
        <f t="shared" si="10"/>
        <v>4</v>
      </c>
      <c r="Q40" s="33">
        <v>19.449999999999996</v>
      </c>
      <c r="R40" s="34">
        <f t="shared" si="11"/>
        <v>23.449999999999996</v>
      </c>
      <c r="S40" s="35">
        <f t="shared" si="12"/>
        <v>1.875</v>
      </c>
      <c r="T40" s="36">
        <f t="shared" si="13"/>
        <v>21.574999999999996</v>
      </c>
      <c r="U40" s="4"/>
      <c r="V40" s="4"/>
      <c r="W40" s="4"/>
    </row>
    <row r="41" spans="1:29" ht="18.75">
      <c r="A41" s="14">
        <v>1</v>
      </c>
      <c r="B41" s="13">
        <v>116</v>
      </c>
      <c r="C41" s="13">
        <v>2122596917</v>
      </c>
      <c r="D41" s="222" t="s">
        <v>362</v>
      </c>
      <c r="E41" s="222" t="s">
        <v>217</v>
      </c>
      <c r="F41" s="16">
        <v>1</v>
      </c>
      <c r="G41" s="16">
        <v>1</v>
      </c>
      <c r="H41" s="374">
        <v>0</v>
      </c>
      <c r="I41" s="374">
        <v>1</v>
      </c>
      <c r="J41" s="374">
        <v>1</v>
      </c>
      <c r="K41" s="23" t="s">
        <v>175</v>
      </c>
      <c r="L41" s="18">
        <f t="shared" si="7"/>
        <v>1</v>
      </c>
      <c r="M41" s="16">
        <f t="shared" si="8"/>
        <v>1.2</v>
      </c>
      <c r="N41" s="16">
        <f t="shared" si="9"/>
        <v>0.8</v>
      </c>
      <c r="O41" s="16">
        <v>0</v>
      </c>
      <c r="P41" s="16">
        <f t="shared" si="10"/>
        <v>3</v>
      </c>
      <c r="Q41" s="33">
        <v>20.406249999999996</v>
      </c>
      <c r="R41" s="34">
        <f t="shared" si="11"/>
        <v>23.406249999999996</v>
      </c>
      <c r="S41" s="35">
        <f t="shared" si="12"/>
        <v>1.875</v>
      </c>
      <c r="T41" s="36">
        <f t="shared" si="13"/>
        <v>21.531249999999996</v>
      </c>
      <c r="U41" s="18"/>
      <c r="V41" s="18"/>
      <c r="W41" s="48"/>
    </row>
    <row r="42" spans="1:29" ht="18.75">
      <c r="A42" s="14"/>
      <c r="B42" s="13">
        <v>143</v>
      </c>
      <c r="C42" s="13">
        <v>1963007427</v>
      </c>
      <c r="D42" s="222" t="s">
        <v>367</v>
      </c>
      <c r="E42" s="222" t="s">
        <v>270</v>
      </c>
      <c r="F42" s="16">
        <v>0</v>
      </c>
      <c r="G42" s="16">
        <v>0</v>
      </c>
      <c r="H42" s="374">
        <v>0</v>
      </c>
      <c r="I42" s="374">
        <v>0</v>
      </c>
      <c r="J42" s="374">
        <v>0</v>
      </c>
      <c r="K42" s="57" t="s">
        <v>187</v>
      </c>
      <c r="L42" s="18">
        <f t="shared" ref="L42:L73" si="14">F42+IF(F42&gt;2,(F42-2)*1,0)</f>
        <v>0</v>
      </c>
      <c r="M42" s="16">
        <f t="shared" si="8"/>
        <v>0</v>
      </c>
      <c r="N42" s="16">
        <f t="shared" ref="N42:N73" si="15">SUM(H42:J42)*$Y$18</f>
        <v>0</v>
      </c>
      <c r="O42" s="16">
        <v>0</v>
      </c>
      <c r="P42" s="16">
        <f t="shared" ref="P42:P73" si="16">SUM(M42+L42+O42+N42)</f>
        <v>0</v>
      </c>
      <c r="Q42" s="33">
        <v>3.3374999999999995</v>
      </c>
      <c r="R42" s="34">
        <f t="shared" ref="R42:R73" si="17">P42+Q42</f>
        <v>3.3374999999999995</v>
      </c>
      <c r="S42" s="35">
        <f t="shared" ref="S42:S73" si="18">VLOOKUP(K42,$X$3:$Y$10,2,FALSE)</f>
        <v>0</v>
      </c>
      <c r="T42" s="36">
        <f t="shared" ref="T42:T73" si="19">R42-S42</f>
        <v>3.3374999999999995</v>
      </c>
      <c r="U42" s="18"/>
      <c r="V42" s="18"/>
      <c r="W42" s="47"/>
    </row>
    <row r="43" spans="1:29" ht="18.75">
      <c r="A43" s="14">
        <v>1</v>
      </c>
      <c r="B43" s="13">
        <v>242</v>
      </c>
      <c r="C43" s="13">
        <v>1381736232</v>
      </c>
      <c r="D43" s="222" t="s">
        <v>468</v>
      </c>
      <c r="F43" s="16">
        <v>3</v>
      </c>
      <c r="G43" s="16">
        <v>1</v>
      </c>
      <c r="H43" s="374">
        <v>0</v>
      </c>
      <c r="I43" s="374">
        <v>0</v>
      </c>
      <c r="J43" s="374">
        <v>0</v>
      </c>
      <c r="K43" s="23" t="s">
        <v>175</v>
      </c>
      <c r="L43" s="18">
        <f t="shared" si="14"/>
        <v>4</v>
      </c>
      <c r="M43" s="16">
        <f t="shared" si="8"/>
        <v>1.2</v>
      </c>
      <c r="N43" s="16">
        <f t="shared" si="15"/>
        <v>0</v>
      </c>
      <c r="O43" s="16">
        <v>0</v>
      </c>
      <c r="P43" s="16">
        <f t="shared" si="16"/>
        <v>5.2</v>
      </c>
      <c r="Q43" s="33">
        <v>17.887499999999996</v>
      </c>
      <c r="R43" s="34">
        <f t="shared" si="17"/>
        <v>23.087499999999995</v>
      </c>
      <c r="S43" s="35">
        <f t="shared" si="18"/>
        <v>1.875</v>
      </c>
      <c r="T43" s="36">
        <f t="shared" si="19"/>
        <v>21.212499999999995</v>
      </c>
      <c r="U43" s="4"/>
      <c r="V43" s="4"/>
      <c r="W43" s="4"/>
    </row>
    <row r="44" spans="1:29" ht="18.75">
      <c r="A44" s="14">
        <v>1</v>
      </c>
      <c r="B44" s="14">
        <v>26</v>
      </c>
      <c r="C44" s="13">
        <v>1754932067</v>
      </c>
      <c r="D44" s="222" t="s">
        <v>354</v>
      </c>
      <c r="E44" s="222" t="s">
        <v>72</v>
      </c>
      <c r="F44" s="16">
        <v>3</v>
      </c>
      <c r="G44" s="16">
        <v>1</v>
      </c>
      <c r="H44" s="374">
        <v>0</v>
      </c>
      <c r="I44" s="374">
        <v>1</v>
      </c>
      <c r="J44" s="374">
        <v>1</v>
      </c>
      <c r="K44" s="23" t="s">
        <v>175</v>
      </c>
      <c r="L44" s="18">
        <f t="shared" si="14"/>
        <v>4</v>
      </c>
      <c r="M44" s="16">
        <f t="shared" si="8"/>
        <v>1.2</v>
      </c>
      <c r="N44" s="16">
        <f t="shared" si="15"/>
        <v>0.8</v>
      </c>
      <c r="O44" s="16">
        <v>0</v>
      </c>
      <c r="P44" s="16">
        <f t="shared" si="16"/>
        <v>6</v>
      </c>
      <c r="Q44" s="33">
        <v>17.043749999999999</v>
      </c>
      <c r="R44" s="34">
        <f t="shared" si="17"/>
        <v>23.043749999999999</v>
      </c>
      <c r="S44" s="35">
        <f t="shared" si="18"/>
        <v>1.875</v>
      </c>
      <c r="T44" s="36">
        <f t="shared" si="19"/>
        <v>21.168749999999999</v>
      </c>
      <c r="U44" s="18"/>
      <c r="V44" s="18"/>
      <c r="W44" s="18"/>
    </row>
    <row r="45" spans="1:29" ht="18.75">
      <c r="A45" s="14"/>
      <c r="B45" s="14">
        <v>1</v>
      </c>
      <c r="C45" s="13">
        <v>1782151946</v>
      </c>
      <c r="D45" s="222" t="s">
        <v>351</v>
      </c>
      <c r="E45" s="222" t="s">
        <v>26</v>
      </c>
      <c r="F45" s="16">
        <v>0</v>
      </c>
      <c r="G45" s="16">
        <v>0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14"/>
        <v>0</v>
      </c>
      <c r="M45" s="16">
        <f t="shared" si="8"/>
        <v>0</v>
      </c>
      <c r="N45" s="16">
        <f t="shared" si="15"/>
        <v>0</v>
      </c>
      <c r="O45" s="16">
        <v>0</v>
      </c>
      <c r="P45" s="16">
        <f t="shared" si="16"/>
        <v>0</v>
      </c>
      <c r="Q45" s="33">
        <v>0.125</v>
      </c>
      <c r="R45" s="34">
        <f t="shared" si="17"/>
        <v>0.125</v>
      </c>
      <c r="S45" s="35">
        <f t="shared" si="18"/>
        <v>0</v>
      </c>
      <c r="T45" s="36">
        <f t="shared" si="19"/>
        <v>0.125</v>
      </c>
      <c r="U45" s="18"/>
      <c r="V45" s="18"/>
      <c r="W45" s="18"/>
    </row>
    <row r="46" spans="1:29" ht="18.75">
      <c r="A46" s="14">
        <v>1</v>
      </c>
      <c r="B46" s="13">
        <v>156</v>
      </c>
      <c r="C46" s="13">
        <v>1744610165</v>
      </c>
      <c r="D46" s="222" t="s">
        <v>369</v>
      </c>
      <c r="E46" s="222"/>
      <c r="F46" s="16">
        <v>3</v>
      </c>
      <c r="G46" s="16">
        <v>1</v>
      </c>
      <c r="H46" s="374">
        <v>0</v>
      </c>
      <c r="I46" s="374">
        <v>0</v>
      </c>
      <c r="J46" s="374">
        <v>0</v>
      </c>
      <c r="K46" s="23" t="s">
        <v>175</v>
      </c>
      <c r="L46" s="18">
        <f t="shared" si="14"/>
        <v>4</v>
      </c>
      <c r="M46" s="16">
        <f t="shared" si="8"/>
        <v>1.2</v>
      </c>
      <c r="N46" s="16">
        <f t="shared" si="15"/>
        <v>0</v>
      </c>
      <c r="O46" s="16">
        <v>0</v>
      </c>
      <c r="P46" s="16">
        <f t="shared" si="16"/>
        <v>5.2</v>
      </c>
      <c r="Q46" s="33">
        <v>17.836266129032246</v>
      </c>
      <c r="R46" s="34">
        <f t="shared" si="17"/>
        <v>23.036266129032246</v>
      </c>
      <c r="S46" s="35">
        <f t="shared" si="18"/>
        <v>1.875</v>
      </c>
      <c r="T46" s="36">
        <f t="shared" si="19"/>
        <v>21.161266129032246</v>
      </c>
      <c r="U46" s="4"/>
      <c r="V46" s="4"/>
      <c r="W46" s="4"/>
    </row>
    <row r="47" spans="1:29" ht="18.75">
      <c r="A47" s="14"/>
      <c r="B47" s="14">
        <v>33</v>
      </c>
      <c r="C47" s="13">
        <v>1006436515</v>
      </c>
      <c r="D47" s="222" t="s">
        <v>355</v>
      </c>
      <c r="E47" s="222" t="s">
        <v>79</v>
      </c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14"/>
        <v>0</v>
      </c>
      <c r="M47" s="16">
        <f t="shared" si="8"/>
        <v>0</v>
      </c>
      <c r="N47" s="16">
        <f t="shared" si="15"/>
        <v>0</v>
      </c>
      <c r="O47" s="16">
        <v>0</v>
      </c>
      <c r="P47" s="16">
        <f t="shared" si="16"/>
        <v>0</v>
      </c>
      <c r="Q47" s="33">
        <v>3.45</v>
      </c>
      <c r="R47" s="34">
        <f t="shared" si="17"/>
        <v>3.45</v>
      </c>
      <c r="S47" s="35">
        <f t="shared" si="18"/>
        <v>0</v>
      </c>
      <c r="T47" s="36">
        <f t="shared" si="19"/>
        <v>3.45</v>
      </c>
      <c r="U47" s="18"/>
      <c r="V47" s="18"/>
      <c r="W47" s="4"/>
    </row>
    <row r="48" spans="1:29" ht="18.75">
      <c r="A48" s="14">
        <v>1</v>
      </c>
      <c r="B48" s="13">
        <v>172</v>
      </c>
      <c r="C48" s="13">
        <v>724061220</v>
      </c>
      <c r="D48" s="222" t="s">
        <v>371</v>
      </c>
      <c r="E48" s="222" t="s">
        <v>330</v>
      </c>
      <c r="F48" s="16">
        <v>3</v>
      </c>
      <c r="G48" s="16">
        <v>0</v>
      </c>
      <c r="H48" s="374">
        <v>0</v>
      </c>
      <c r="I48" s="374">
        <v>0</v>
      </c>
      <c r="J48" s="374">
        <v>0</v>
      </c>
      <c r="K48" s="23" t="s">
        <v>175</v>
      </c>
      <c r="L48" s="18">
        <f t="shared" si="14"/>
        <v>4</v>
      </c>
      <c r="M48" s="16">
        <f t="shared" si="8"/>
        <v>0</v>
      </c>
      <c r="N48" s="16">
        <f t="shared" si="15"/>
        <v>0</v>
      </c>
      <c r="O48" s="16">
        <v>0</v>
      </c>
      <c r="P48" s="16">
        <f t="shared" si="16"/>
        <v>4</v>
      </c>
      <c r="Q48" s="33">
        <v>19.024999999999999</v>
      </c>
      <c r="R48" s="34">
        <f t="shared" si="17"/>
        <v>23.024999999999999</v>
      </c>
      <c r="S48" s="35">
        <f t="shared" si="18"/>
        <v>1.875</v>
      </c>
      <c r="T48" s="36">
        <f t="shared" si="19"/>
        <v>21.15</v>
      </c>
    </row>
    <row r="49" spans="1:23" ht="20.25">
      <c r="A49" s="14">
        <v>1</v>
      </c>
      <c r="B49" s="14">
        <v>49</v>
      </c>
      <c r="C49" s="13">
        <v>311361673</v>
      </c>
      <c r="D49" s="223" t="s">
        <v>442</v>
      </c>
      <c r="E49" s="336" t="s">
        <v>95</v>
      </c>
      <c r="F49" s="16">
        <v>3</v>
      </c>
      <c r="G49" s="16">
        <v>1</v>
      </c>
      <c r="H49" s="374">
        <v>0</v>
      </c>
      <c r="I49" s="374">
        <v>1</v>
      </c>
      <c r="J49" s="374">
        <v>1</v>
      </c>
      <c r="K49" s="23" t="s">
        <v>175</v>
      </c>
      <c r="L49" s="18">
        <f t="shared" si="14"/>
        <v>4</v>
      </c>
      <c r="M49" s="16">
        <f>IF(G49&gt;0,1,0)*$Y$14</f>
        <v>1.2</v>
      </c>
      <c r="N49" s="16">
        <f t="shared" si="15"/>
        <v>0.8</v>
      </c>
      <c r="O49" s="16">
        <v>0</v>
      </c>
      <c r="P49" s="16">
        <f t="shared" si="16"/>
        <v>6</v>
      </c>
      <c r="Q49" s="33">
        <v>16.706250000000001</v>
      </c>
      <c r="R49" s="34">
        <f t="shared" si="17"/>
        <v>22.706250000000001</v>
      </c>
      <c r="S49" s="35">
        <f t="shared" si="18"/>
        <v>1.875</v>
      </c>
      <c r="T49" s="36">
        <f t="shared" si="19"/>
        <v>20.831250000000001</v>
      </c>
      <c r="U49" s="64"/>
      <c r="V49" s="64"/>
      <c r="W49" s="64"/>
    </row>
    <row r="50" spans="1:23" ht="18.75">
      <c r="A50" s="14">
        <v>1</v>
      </c>
      <c r="B50" s="13">
        <v>196</v>
      </c>
      <c r="C50" s="13">
        <v>1065641844</v>
      </c>
      <c r="D50" s="222" t="s">
        <v>387</v>
      </c>
      <c r="E50" s="334"/>
      <c r="F50" s="16">
        <v>1</v>
      </c>
      <c r="G50" s="16">
        <v>1</v>
      </c>
      <c r="H50" s="374">
        <v>0</v>
      </c>
      <c r="I50" s="374">
        <v>0</v>
      </c>
      <c r="J50" s="374">
        <v>0</v>
      </c>
      <c r="K50" s="23" t="s">
        <v>175</v>
      </c>
      <c r="L50" s="18">
        <f t="shared" si="14"/>
        <v>1</v>
      </c>
      <c r="M50" s="16">
        <f t="shared" ref="M50:M81" si="20">G50*$Y$14</f>
        <v>1.2</v>
      </c>
      <c r="N50" s="16">
        <f t="shared" si="15"/>
        <v>0</v>
      </c>
      <c r="O50" s="16">
        <v>0</v>
      </c>
      <c r="P50" s="16">
        <f t="shared" si="16"/>
        <v>2.2000000000000002</v>
      </c>
      <c r="Q50" s="33">
        <v>20.412499999999998</v>
      </c>
      <c r="R50" s="34">
        <f t="shared" si="17"/>
        <v>22.612499999999997</v>
      </c>
      <c r="S50" s="35">
        <f t="shared" si="18"/>
        <v>1.875</v>
      </c>
      <c r="T50" s="36">
        <f t="shared" si="19"/>
        <v>20.737499999999997</v>
      </c>
    </row>
    <row r="51" spans="1:23" ht="20.25">
      <c r="A51" s="14">
        <v>1</v>
      </c>
      <c r="B51" s="13">
        <v>221</v>
      </c>
      <c r="C51" s="13">
        <v>790956883</v>
      </c>
      <c r="D51" s="222" t="s">
        <v>431</v>
      </c>
      <c r="E51" s="222" t="s">
        <v>428</v>
      </c>
      <c r="F51" s="16">
        <v>2</v>
      </c>
      <c r="G51" s="16">
        <v>1</v>
      </c>
      <c r="H51" s="374">
        <v>0</v>
      </c>
      <c r="I51" s="374">
        <v>0</v>
      </c>
      <c r="J51" s="374">
        <v>0</v>
      </c>
      <c r="K51" s="23" t="s">
        <v>175</v>
      </c>
      <c r="L51" s="18">
        <f t="shared" si="14"/>
        <v>2</v>
      </c>
      <c r="M51" s="16">
        <f t="shared" si="20"/>
        <v>1.2</v>
      </c>
      <c r="N51" s="16">
        <f t="shared" si="15"/>
        <v>0</v>
      </c>
      <c r="O51" s="16">
        <v>0</v>
      </c>
      <c r="P51" s="16">
        <f t="shared" si="16"/>
        <v>3.2</v>
      </c>
      <c r="Q51" s="33">
        <v>18.868749999999999</v>
      </c>
      <c r="R51" s="34">
        <f t="shared" si="17"/>
        <v>22.068749999999998</v>
      </c>
      <c r="S51" s="35">
        <f t="shared" si="18"/>
        <v>1.875</v>
      </c>
      <c r="T51" s="36">
        <f t="shared" si="19"/>
        <v>20.193749999999998</v>
      </c>
    </row>
    <row r="52" spans="1:23" ht="18.75">
      <c r="A52" s="14">
        <v>1</v>
      </c>
      <c r="B52" s="13">
        <v>216</v>
      </c>
      <c r="C52" s="13">
        <v>395700385</v>
      </c>
      <c r="D52" s="222" t="s">
        <v>419</v>
      </c>
      <c r="E52" s="2"/>
      <c r="F52" s="16">
        <v>3</v>
      </c>
      <c r="G52" s="16">
        <v>1</v>
      </c>
      <c r="H52" s="374">
        <v>0</v>
      </c>
      <c r="I52" s="374">
        <v>0</v>
      </c>
      <c r="J52" s="374">
        <v>0</v>
      </c>
      <c r="K52" s="23" t="s">
        <v>175</v>
      </c>
      <c r="L52" s="18">
        <f t="shared" si="14"/>
        <v>4</v>
      </c>
      <c r="M52" s="16">
        <f t="shared" si="20"/>
        <v>1.2</v>
      </c>
      <c r="N52" s="16">
        <f t="shared" si="15"/>
        <v>0</v>
      </c>
      <c r="O52" s="16">
        <v>0</v>
      </c>
      <c r="P52" s="16">
        <f t="shared" si="16"/>
        <v>5.2</v>
      </c>
      <c r="Q52" s="33">
        <v>16.750201612903219</v>
      </c>
      <c r="R52" s="34">
        <f t="shared" si="17"/>
        <v>21.950201612903218</v>
      </c>
      <c r="S52" s="35">
        <f t="shared" si="18"/>
        <v>1.875</v>
      </c>
      <c r="T52" s="36">
        <f t="shared" si="19"/>
        <v>20.075201612903218</v>
      </c>
    </row>
    <row r="53" spans="1:23" ht="18.75">
      <c r="A53" s="14">
        <v>1</v>
      </c>
      <c r="B53" s="14">
        <v>46</v>
      </c>
      <c r="C53" s="13">
        <v>2109182835</v>
      </c>
      <c r="D53" s="222" t="s">
        <v>357</v>
      </c>
      <c r="E53" s="222" t="s">
        <v>92</v>
      </c>
      <c r="F53" s="16">
        <v>2</v>
      </c>
      <c r="G53" s="16">
        <v>1</v>
      </c>
      <c r="H53" s="374">
        <v>0</v>
      </c>
      <c r="I53" s="374">
        <v>1</v>
      </c>
      <c r="J53" s="374">
        <v>0</v>
      </c>
      <c r="K53" s="23" t="s">
        <v>175</v>
      </c>
      <c r="L53" s="18">
        <f t="shared" si="14"/>
        <v>2</v>
      </c>
      <c r="M53" s="16">
        <f t="shared" si="20"/>
        <v>1.2</v>
      </c>
      <c r="N53" s="16">
        <f t="shared" si="15"/>
        <v>0.4</v>
      </c>
      <c r="O53" s="16">
        <v>0</v>
      </c>
      <c r="P53" s="16">
        <f t="shared" si="16"/>
        <v>3.6</v>
      </c>
      <c r="Q53" s="33">
        <v>18.148750000000003</v>
      </c>
      <c r="R53" s="34">
        <f t="shared" si="17"/>
        <v>21.748750000000005</v>
      </c>
      <c r="S53" s="35">
        <f t="shared" si="18"/>
        <v>1.875</v>
      </c>
      <c r="T53" s="36">
        <f t="shared" si="19"/>
        <v>19.873750000000005</v>
      </c>
      <c r="U53" s="64"/>
      <c r="V53" s="64"/>
      <c r="W53" s="64"/>
    </row>
    <row r="54" spans="1:23" ht="18.75">
      <c r="A54" s="14">
        <v>1</v>
      </c>
      <c r="B54" s="13">
        <v>224</v>
      </c>
      <c r="C54" s="13">
        <v>862562360</v>
      </c>
      <c r="D54" s="222" t="s">
        <v>473</v>
      </c>
      <c r="E54" s="222" t="s">
        <v>443</v>
      </c>
      <c r="F54" s="16">
        <v>2</v>
      </c>
      <c r="G54" s="16">
        <v>1</v>
      </c>
      <c r="H54" s="374">
        <v>0</v>
      </c>
      <c r="I54" s="374">
        <v>0</v>
      </c>
      <c r="J54" s="374">
        <v>0</v>
      </c>
      <c r="K54" s="23" t="s">
        <v>175</v>
      </c>
      <c r="L54" s="18">
        <f t="shared" si="14"/>
        <v>2</v>
      </c>
      <c r="M54" s="16">
        <f t="shared" si="20"/>
        <v>1.2</v>
      </c>
      <c r="N54" s="16">
        <f t="shared" si="15"/>
        <v>0</v>
      </c>
      <c r="O54" s="16">
        <v>0</v>
      </c>
      <c r="P54" s="16">
        <f t="shared" si="16"/>
        <v>3.2</v>
      </c>
      <c r="Q54" s="33">
        <v>18.416604477611941</v>
      </c>
      <c r="R54" s="34">
        <f t="shared" si="17"/>
        <v>21.61660447761194</v>
      </c>
      <c r="S54" s="35">
        <f t="shared" si="18"/>
        <v>1.875</v>
      </c>
      <c r="T54" s="36">
        <f t="shared" si="19"/>
        <v>19.74160447761194</v>
      </c>
    </row>
    <row r="55" spans="1:23" ht="18.75">
      <c r="A55" s="14"/>
      <c r="B55" s="13">
        <v>190</v>
      </c>
      <c r="C55" s="13">
        <v>684634207</v>
      </c>
      <c r="D55" s="222" t="s">
        <v>381</v>
      </c>
      <c r="E55" s="222"/>
      <c r="F55" s="16">
        <v>0</v>
      </c>
      <c r="G55" s="16">
        <v>0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14"/>
        <v>0</v>
      </c>
      <c r="M55" s="16">
        <f t="shared" si="20"/>
        <v>0</v>
      </c>
      <c r="N55" s="16">
        <f t="shared" si="15"/>
        <v>0</v>
      </c>
      <c r="O55" s="16">
        <v>0</v>
      </c>
      <c r="P55" s="16">
        <f t="shared" si="16"/>
        <v>0</v>
      </c>
      <c r="Q55" s="33">
        <v>2.1987500000000004</v>
      </c>
      <c r="R55" s="34">
        <f t="shared" si="17"/>
        <v>2.1987500000000004</v>
      </c>
      <c r="S55" s="35">
        <f t="shared" si="18"/>
        <v>0</v>
      </c>
      <c r="T55" s="36">
        <f t="shared" si="19"/>
        <v>2.1987500000000004</v>
      </c>
    </row>
    <row r="56" spans="1:23" ht="18.75">
      <c r="A56" s="14"/>
      <c r="B56" s="14">
        <v>5</v>
      </c>
      <c r="C56" s="13">
        <v>1044399218</v>
      </c>
      <c r="D56" s="222" t="s">
        <v>352</v>
      </c>
      <c r="E56" s="222" t="s">
        <v>39</v>
      </c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14"/>
        <v>0</v>
      </c>
      <c r="M56" s="16">
        <f t="shared" si="20"/>
        <v>0</v>
      </c>
      <c r="N56" s="16">
        <f t="shared" si="15"/>
        <v>0</v>
      </c>
      <c r="O56" s="16">
        <v>0</v>
      </c>
      <c r="P56" s="16">
        <f t="shared" si="16"/>
        <v>0</v>
      </c>
      <c r="Q56" s="33">
        <v>0.22499999999999343</v>
      </c>
      <c r="R56" s="34">
        <f t="shared" si="17"/>
        <v>0.22499999999999343</v>
      </c>
      <c r="S56" s="35">
        <f t="shared" si="18"/>
        <v>0</v>
      </c>
      <c r="T56" s="36">
        <f t="shared" si="19"/>
        <v>0.22499999999999343</v>
      </c>
      <c r="U56" s="64"/>
      <c r="V56" s="64"/>
      <c r="W56" s="64"/>
    </row>
    <row r="57" spans="1:23" ht="18.75">
      <c r="A57" s="14"/>
      <c r="B57" s="14">
        <v>43</v>
      </c>
      <c r="C57" s="13">
        <v>1853818182</v>
      </c>
      <c r="D57" s="223" t="s">
        <v>356</v>
      </c>
      <c r="E57" s="222" t="s">
        <v>89</v>
      </c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14"/>
        <v>0</v>
      </c>
      <c r="M57" s="16">
        <f t="shared" si="20"/>
        <v>0</v>
      </c>
      <c r="N57" s="16">
        <f t="shared" si="15"/>
        <v>0</v>
      </c>
      <c r="O57" s="16">
        <v>0</v>
      </c>
      <c r="P57" s="16">
        <f t="shared" si="16"/>
        <v>0</v>
      </c>
      <c r="Q57" s="33">
        <v>0</v>
      </c>
      <c r="R57" s="34">
        <f t="shared" si="17"/>
        <v>0</v>
      </c>
      <c r="S57" s="35">
        <f t="shared" si="18"/>
        <v>0</v>
      </c>
      <c r="T57" s="36">
        <f t="shared" si="19"/>
        <v>0</v>
      </c>
      <c r="U57" s="64"/>
      <c r="V57" s="64"/>
    </row>
    <row r="58" spans="1:23" ht="18.75">
      <c r="A58" s="14">
        <v>1</v>
      </c>
      <c r="B58" s="13">
        <v>208</v>
      </c>
      <c r="C58" s="13">
        <v>92129464</v>
      </c>
      <c r="D58" s="222" t="s">
        <v>401</v>
      </c>
      <c r="E58" s="334"/>
      <c r="F58" s="16">
        <v>2</v>
      </c>
      <c r="G58" s="16">
        <v>1</v>
      </c>
      <c r="H58" s="374">
        <v>0</v>
      </c>
      <c r="I58" s="374">
        <v>0</v>
      </c>
      <c r="J58" s="374">
        <v>0</v>
      </c>
      <c r="K58" s="23" t="s">
        <v>175</v>
      </c>
      <c r="L58" s="18">
        <f t="shared" si="14"/>
        <v>2</v>
      </c>
      <c r="M58" s="16">
        <f t="shared" si="20"/>
        <v>1.2</v>
      </c>
      <c r="N58" s="16">
        <f t="shared" si="15"/>
        <v>0</v>
      </c>
      <c r="O58" s="16">
        <v>0</v>
      </c>
      <c r="P58" s="16">
        <f t="shared" si="16"/>
        <v>3.2</v>
      </c>
      <c r="Q58" s="33">
        <v>18.381249999999998</v>
      </c>
      <c r="R58" s="34">
        <f t="shared" si="17"/>
        <v>21.581249999999997</v>
      </c>
      <c r="S58" s="35">
        <f t="shared" si="18"/>
        <v>1.875</v>
      </c>
      <c r="T58" s="36">
        <f t="shared" si="19"/>
        <v>19.706249999999997</v>
      </c>
    </row>
    <row r="59" spans="1:23" ht="18.75">
      <c r="A59" s="14">
        <v>1</v>
      </c>
      <c r="B59" s="13">
        <v>118</v>
      </c>
      <c r="C59" s="13">
        <v>2018112397</v>
      </c>
      <c r="D59" s="222" t="s">
        <v>342</v>
      </c>
      <c r="E59" s="222" t="s">
        <v>290</v>
      </c>
      <c r="F59" s="16">
        <v>2</v>
      </c>
      <c r="G59" s="16">
        <v>1</v>
      </c>
      <c r="H59" s="374">
        <v>0</v>
      </c>
      <c r="I59" s="374">
        <v>0</v>
      </c>
      <c r="J59" s="374">
        <v>0</v>
      </c>
      <c r="K59" s="23" t="s">
        <v>175</v>
      </c>
      <c r="L59" s="18">
        <f t="shared" si="14"/>
        <v>2</v>
      </c>
      <c r="M59" s="16">
        <f t="shared" si="20"/>
        <v>1.2</v>
      </c>
      <c r="N59" s="16">
        <f t="shared" si="15"/>
        <v>0</v>
      </c>
      <c r="O59" s="16">
        <v>0</v>
      </c>
      <c r="P59" s="16">
        <f t="shared" si="16"/>
        <v>3.2</v>
      </c>
      <c r="Q59" s="33">
        <v>18.131249999999994</v>
      </c>
      <c r="R59" s="34">
        <f t="shared" si="17"/>
        <v>21.331249999999994</v>
      </c>
      <c r="S59" s="35">
        <f t="shared" si="18"/>
        <v>1.875</v>
      </c>
      <c r="T59" s="36">
        <f t="shared" si="19"/>
        <v>19.456249999999994</v>
      </c>
      <c r="U59" s="64"/>
      <c r="V59" s="64"/>
      <c r="W59" s="86"/>
    </row>
    <row r="60" spans="1:23" ht="18.75">
      <c r="A60" s="14">
        <v>1</v>
      </c>
      <c r="B60" s="13">
        <v>232</v>
      </c>
      <c r="C60" s="13">
        <v>1088909927</v>
      </c>
      <c r="D60" s="222" t="s">
        <v>451</v>
      </c>
      <c r="F60" s="16">
        <v>2</v>
      </c>
      <c r="G60" s="16">
        <v>0</v>
      </c>
      <c r="H60" s="374">
        <v>0</v>
      </c>
      <c r="I60" s="374">
        <v>0</v>
      </c>
      <c r="J60" s="374">
        <v>0</v>
      </c>
      <c r="K60" s="23" t="s">
        <v>175</v>
      </c>
      <c r="L60" s="18">
        <f t="shared" si="14"/>
        <v>2</v>
      </c>
      <c r="M60" s="16">
        <f t="shared" si="20"/>
        <v>0</v>
      </c>
      <c r="N60" s="16">
        <f t="shared" si="15"/>
        <v>0</v>
      </c>
      <c r="O60" s="16">
        <v>0</v>
      </c>
      <c r="P60" s="16">
        <f t="shared" si="16"/>
        <v>2</v>
      </c>
      <c r="Q60" s="33">
        <v>19.149999999999999</v>
      </c>
      <c r="R60" s="34">
        <f t="shared" si="17"/>
        <v>21.15</v>
      </c>
      <c r="S60" s="35">
        <f t="shared" si="18"/>
        <v>1.875</v>
      </c>
      <c r="T60" s="36">
        <f t="shared" si="19"/>
        <v>19.274999999999999</v>
      </c>
    </row>
    <row r="61" spans="1:23" ht="18.75">
      <c r="A61" s="14">
        <v>1</v>
      </c>
      <c r="B61" s="13">
        <v>236</v>
      </c>
      <c r="C61" s="13">
        <v>1968448898</v>
      </c>
      <c r="D61" s="222" t="s">
        <v>458</v>
      </c>
      <c r="F61" s="16">
        <v>3</v>
      </c>
      <c r="G61" s="16">
        <v>1</v>
      </c>
      <c r="H61" s="374">
        <v>0</v>
      </c>
      <c r="I61" s="374">
        <v>0</v>
      </c>
      <c r="J61" s="374">
        <v>0</v>
      </c>
      <c r="K61" s="23" t="s">
        <v>175</v>
      </c>
      <c r="L61" s="18">
        <f t="shared" si="14"/>
        <v>4</v>
      </c>
      <c r="M61" s="16">
        <f t="shared" si="20"/>
        <v>1.2</v>
      </c>
      <c r="N61" s="16">
        <f t="shared" si="15"/>
        <v>0</v>
      </c>
      <c r="O61" s="16">
        <v>0</v>
      </c>
      <c r="P61" s="16">
        <f t="shared" si="16"/>
        <v>5.2</v>
      </c>
      <c r="Q61" s="33">
        <v>15.256249999999998</v>
      </c>
      <c r="R61" s="34">
        <f t="shared" si="17"/>
        <v>20.456249999999997</v>
      </c>
      <c r="S61" s="35">
        <f t="shared" si="18"/>
        <v>1.875</v>
      </c>
      <c r="T61" s="36">
        <f t="shared" si="19"/>
        <v>18.581249999999997</v>
      </c>
    </row>
    <row r="62" spans="1:23" ht="18.75">
      <c r="A62" s="14">
        <v>1</v>
      </c>
      <c r="B62" s="13">
        <v>238</v>
      </c>
      <c r="C62" s="13">
        <v>108179057</v>
      </c>
      <c r="D62" s="222" t="s">
        <v>463</v>
      </c>
      <c r="F62" s="16">
        <v>2</v>
      </c>
      <c r="G62" s="16">
        <v>1</v>
      </c>
      <c r="H62" s="374">
        <v>0</v>
      </c>
      <c r="I62" s="374">
        <v>0</v>
      </c>
      <c r="J62" s="374">
        <v>0</v>
      </c>
      <c r="K62" s="23" t="s">
        <v>175</v>
      </c>
      <c r="L62" s="18">
        <f t="shared" si="14"/>
        <v>2</v>
      </c>
      <c r="M62" s="16">
        <f t="shared" si="20"/>
        <v>1.2</v>
      </c>
      <c r="N62" s="16">
        <f t="shared" si="15"/>
        <v>0</v>
      </c>
      <c r="O62" s="16">
        <v>0</v>
      </c>
      <c r="P62" s="16">
        <f t="shared" si="16"/>
        <v>3.2</v>
      </c>
      <c r="Q62" s="33">
        <v>16.681249999999995</v>
      </c>
      <c r="R62" s="34">
        <f t="shared" si="17"/>
        <v>19.881249999999994</v>
      </c>
      <c r="S62" s="35">
        <f t="shared" si="18"/>
        <v>1.875</v>
      </c>
      <c r="T62" s="36">
        <f t="shared" si="19"/>
        <v>18.006249999999994</v>
      </c>
    </row>
    <row r="63" spans="1:23" ht="18.75">
      <c r="A63" s="14"/>
      <c r="B63" s="13">
        <v>197</v>
      </c>
      <c r="C63" s="13">
        <v>2012003193</v>
      </c>
      <c r="D63" s="222" t="s">
        <v>388</v>
      </c>
      <c r="E63" s="334"/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14"/>
        <v>0</v>
      </c>
      <c r="M63" s="16">
        <f t="shared" si="20"/>
        <v>0</v>
      </c>
      <c r="N63" s="16">
        <f t="shared" si="15"/>
        <v>0</v>
      </c>
      <c r="O63" s="16">
        <v>0</v>
      </c>
      <c r="P63" s="16">
        <f t="shared" si="16"/>
        <v>0</v>
      </c>
      <c r="Q63" s="33">
        <v>3.5999999999999979</v>
      </c>
      <c r="R63" s="34">
        <f t="shared" si="17"/>
        <v>3.5999999999999979</v>
      </c>
      <c r="S63" s="35">
        <f t="shared" si="18"/>
        <v>0</v>
      </c>
      <c r="T63" s="36">
        <f t="shared" si="19"/>
        <v>3.5999999999999979</v>
      </c>
    </row>
    <row r="64" spans="1:23" ht="18.75">
      <c r="A64" s="14">
        <v>1</v>
      </c>
      <c r="B64" s="13">
        <v>209</v>
      </c>
      <c r="C64" s="13">
        <v>1525950050</v>
      </c>
      <c r="D64" s="222" t="s">
        <v>408</v>
      </c>
      <c r="E64" s="222" t="s">
        <v>402</v>
      </c>
      <c r="F64" s="16">
        <v>1</v>
      </c>
      <c r="G64" s="16">
        <v>0</v>
      </c>
      <c r="H64" s="374">
        <v>0</v>
      </c>
      <c r="I64" s="374">
        <v>0</v>
      </c>
      <c r="J64" s="374">
        <v>0</v>
      </c>
      <c r="K64" s="23" t="s">
        <v>175</v>
      </c>
      <c r="L64" s="18">
        <f t="shared" si="14"/>
        <v>1</v>
      </c>
      <c r="M64" s="16">
        <f t="shared" si="20"/>
        <v>0</v>
      </c>
      <c r="N64" s="16">
        <f t="shared" si="15"/>
        <v>0</v>
      </c>
      <c r="O64" s="16">
        <v>0</v>
      </c>
      <c r="P64" s="16">
        <f t="shared" si="16"/>
        <v>1</v>
      </c>
      <c r="Q64" s="33">
        <v>18.331249999999994</v>
      </c>
      <c r="R64" s="34">
        <f t="shared" si="17"/>
        <v>19.331249999999994</v>
      </c>
      <c r="S64" s="35">
        <f t="shared" si="18"/>
        <v>1.875</v>
      </c>
      <c r="T64" s="36">
        <f t="shared" si="19"/>
        <v>17.456249999999994</v>
      </c>
    </row>
    <row r="65" spans="1:23" ht="18.75">
      <c r="A65" s="14"/>
      <c r="B65" s="13">
        <v>130</v>
      </c>
      <c r="C65" s="13">
        <v>1957463045</v>
      </c>
      <c r="D65" s="222" t="s">
        <v>409</v>
      </c>
      <c r="E65" s="222" t="s">
        <v>238</v>
      </c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14"/>
        <v>0</v>
      </c>
      <c r="M65" s="16">
        <f t="shared" si="20"/>
        <v>0</v>
      </c>
      <c r="N65" s="16">
        <f t="shared" si="15"/>
        <v>0</v>
      </c>
      <c r="O65" s="16">
        <v>0</v>
      </c>
      <c r="P65" s="16">
        <f t="shared" si="16"/>
        <v>0</v>
      </c>
      <c r="Q65" s="33">
        <v>5.8500000000000023</v>
      </c>
      <c r="R65" s="34">
        <f t="shared" si="17"/>
        <v>5.8500000000000023</v>
      </c>
      <c r="S65" s="35">
        <f t="shared" si="18"/>
        <v>0</v>
      </c>
      <c r="T65" s="36">
        <f t="shared" si="19"/>
        <v>5.8500000000000023</v>
      </c>
      <c r="U65" s="64"/>
      <c r="V65" s="64"/>
      <c r="W65" s="67"/>
    </row>
    <row r="66" spans="1:23" ht="18.75">
      <c r="A66" s="14"/>
      <c r="B66" s="14">
        <v>53</v>
      </c>
      <c r="C66" s="13">
        <v>500959924</v>
      </c>
      <c r="D66" s="222" t="s">
        <v>359</v>
      </c>
      <c r="E66" s="224" t="s">
        <v>99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14"/>
        <v>0</v>
      </c>
      <c r="M66" s="16">
        <f t="shared" si="20"/>
        <v>0</v>
      </c>
      <c r="N66" s="16">
        <f t="shared" si="15"/>
        <v>0</v>
      </c>
      <c r="O66" s="16">
        <v>0</v>
      </c>
      <c r="P66" s="16">
        <f t="shared" si="16"/>
        <v>0</v>
      </c>
      <c r="Q66" s="33">
        <v>0</v>
      </c>
      <c r="R66" s="34">
        <f t="shared" si="17"/>
        <v>0</v>
      </c>
      <c r="S66" s="35">
        <f t="shared" si="18"/>
        <v>0</v>
      </c>
      <c r="T66" s="36">
        <f t="shared" si="19"/>
        <v>0</v>
      </c>
      <c r="U66" s="64"/>
      <c r="V66" s="64"/>
      <c r="W66" s="64"/>
    </row>
    <row r="67" spans="1:23" ht="18.75">
      <c r="A67" s="14">
        <v>1</v>
      </c>
      <c r="B67" s="14">
        <v>230</v>
      </c>
      <c r="C67" s="13">
        <v>1076026693</v>
      </c>
      <c r="D67" s="222" t="s">
        <v>449</v>
      </c>
      <c r="F67" s="16">
        <v>1</v>
      </c>
      <c r="G67" s="16">
        <v>1</v>
      </c>
      <c r="H67" s="374">
        <v>0</v>
      </c>
      <c r="I67" s="374">
        <v>0</v>
      </c>
      <c r="J67" s="374">
        <v>0</v>
      </c>
      <c r="K67" s="23" t="s">
        <v>175</v>
      </c>
      <c r="L67" s="18">
        <f t="shared" si="14"/>
        <v>1</v>
      </c>
      <c r="M67" s="16">
        <f t="shared" si="20"/>
        <v>1.2</v>
      </c>
      <c r="N67" s="16">
        <f t="shared" si="15"/>
        <v>0</v>
      </c>
      <c r="O67" s="16">
        <v>0</v>
      </c>
      <c r="P67" s="16">
        <f t="shared" si="16"/>
        <v>2.2000000000000002</v>
      </c>
      <c r="Q67" s="33">
        <v>16.78125</v>
      </c>
      <c r="R67" s="34">
        <f t="shared" si="17"/>
        <v>18.981249999999999</v>
      </c>
      <c r="S67" s="35">
        <f t="shared" si="18"/>
        <v>1.875</v>
      </c>
      <c r="T67" s="36">
        <f t="shared" si="19"/>
        <v>17.106249999999999</v>
      </c>
    </row>
    <row r="68" spans="1:23" ht="18.75">
      <c r="A68" s="14">
        <v>1</v>
      </c>
      <c r="B68" s="13">
        <v>195</v>
      </c>
      <c r="C68" s="13">
        <v>1634663314</v>
      </c>
      <c r="D68" s="222" t="s">
        <v>386</v>
      </c>
      <c r="E68" s="334"/>
      <c r="F68" s="16">
        <v>2</v>
      </c>
      <c r="G68" s="16">
        <v>1</v>
      </c>
      <c r="H68" s="374">
        <v>0</v>
      </c>
      <c r="I68" s="374">
        <v>0</v>
      </c>
      <c r="J68" s="374">
        <v>0</v>
      </c>
      <c r="K68" s="23" t="s">
        <v>175</v>
      </c>
      <c r="L68" s="18">
        <f t="shared" si="14"/>
        <v>2</v>
      </c>
      <c r="M68" s="16">
        <f t="shared" si="20"/>
        <v>1.2</v>
      </c>
      <c r="N68" s="16">
        <f t="shared" si="15"/>
        <v>0</v>
      </c>
      <c r="O68" s="16">
        <v>0</v>
      </c>
      <c r="P68" s="16">
        <f t="shared" si="16"/>
        <v>3.2</v>
      </c>
      <c r="Q68" s="33">
        <v>15.286999999999995</v>
      </c>
      <c r="R68" s="34">
        <f t="shared" si="17"/>
        <v>18.486999999999995</v>
      </c>
      <c r="S68" s="35">
        <f t="shared" si="18"/>
        <v>1.875</v>
      </c>
      <c r="T68" s="36">
        <f t="shared" si="19"/>
        <v>16.611999999999995</v>
      </c>
    </row>
    <row r="69" spans="1:23" ht="18.75">
      <c r="A69" s="14">
        <v>1</v>
      </c>
      <c r="B69" s="13">
        <v>198</v>
      </c>
      <c r="C69" s="13">
        <v>723448640</v>
      </c>
      <c r="D69" s="222" t="s">
        <v>389</v>
      </c>
      <c r="E69" s="334"/>
      <c r="F69" s="16">
        <v>0</v>
      </c>
      <c r="G69" s="16">
        <v>0</v>
      </c>
      <c r="H69" s="374">
        <v>0</v>
      </c>
      <c r="I69" s="374">
        <v>0</v>
      </c>
      <c r="J69" s="374">
        <v>0</v>
      </c>
      <c r="K69" s="57" t="s">
        <v>187</v>
      </c>
      <c r="L69" s="18">
        <f t="shared" si="14"/>
        <v>0</v>
      </c>
      <c r="M69" s="16">
        <f t="shared" si="20"/>
        <v>0</v>
      </c>
      <c r="N69" s="16">
        <f t="shared" si="15"/>
        <v>0</v>
      </c>
      <c r="O69" s="16">
        <v>0</v>
      </c>
      <c r="P69" s="16">
        <f t="shared" si="16"/>
        <v>0</v>
      </c>
      <c r="Q69" s="33">
        <v>18.01874999999999</v>
      </c>
      <c r="R69" s="34">
        <f t="shared" si="17"/>
        <v>18.01874999999999</v>
      </c>
      <c r="S69" s="35">
        <f t="shared" si="18"/>
        <v>0</v>
      </c>
      <c r="T69" s="36">
        <f t="shared" si="19"/>
        <v>18.01874999999999</v>
      </c>
    </row>
    <row r="70" spans="1:23" ht="18.75">
      <c r="A70" s="14"/>
      <c r="B70" s="13">
        <v>201</v>
      </c>
      <c r="C70" s="13">
        <v>251334814</v>
      </c>
      <c r="D70" s="222" t="s">
        <v>391</v>
      </c>
      <c r="E70" s="334"/>
      <c r="F70" s="16">
        <v>0</v>
      </c>
      <c r="G70" s="16">
        <v>0</v>
      </c>
      <c r="H70" s="374">
        <v>0</v>
      </c>
      <c r="I70" s="374">
        <v>0</v>
      </c>
      <c r="J70" s="374">
        <v>0</v>
      </c>
      <c r="K70" s="57" t="s">
        <v>187</v>
      </c>
      <c r="L70" s="18">
        <f t="shared" si="14"/>
        <v>0</v>
      </c>
      <c r="M70" s="16">
        <f t="shared" si="20"/>
        <v>0</v>
      </c>
      <c r="N70" s="16">
        <f t="shared" si="15"/>
        <v>0</v>
      </c>
      <c r="O70" s="16">
        <v>0</v>
      </c>
      <c r="P70" s="16">
        <f t="shared" si="16"/>
        <v>0</v>
      </c>
      <c r="Q70" s="33">
        <v>5.5</v>
      </c>
      <c r="R70" s="34">
        <f t="shared" si="17"/>
        <v>5.5</v>
      </c>
      <c r="S70" s="35">
        <f t="shared" si="18"/>
        <v>0</v>
      </c>
      <c r="T70" s="36">
        <f t="shared" si="19"/>
        <v>5.5</v>
      </c>
    </row>
    <row r="71" spans="1:23" ht="18.75">
      <c r="A71" s="14">
        <v>1</v>
      </c>
      <c r="B71" s="13">
        <v>226</v>
      </c>
      <c r="C71" s="13">
        <v>1238792963</v>
      </c>
      <c r="D71" s="222" t="s">
        <v>445</v>
      </c>
      <c r="E71" s="222"/>
      <c r="F71" s="16">
        <v>2</v>
      </c>
      <c r="G71" s="16">
        <v>1</v>
      </c>
      <c r="H71" s="374">
        <v>0</v>
      </c>
      <c r="I71" s="374">
        <v>0</v>
      </c>
      <c r="J71" s="374">
        <v>0</v>
      </c>
      <c r="K71" s="23" t="s">
        <v>175</v>
      </c>
      <c r="L71" s="18">
        <f t="shared" si="14"/>
        <v>2</v>
      </c>
      <c r="M71" s="16">
        <f t="shared" si="20"/>
        <v>1.2</v>
      </c>
      <c r="N71" s="16">
        <f t="shared" si="15"/>
        <v>0</v>
      </c>
      <c r="O71" s="16">
        <v>0</v>
      </c>
      <c r="P71" s="16">
        <f t="shared" si="16"/>
        <v>3.2</v>
      </c>
      <c r="Q71" s="33">
        <v>14.7</v>
      </c>
      <c r="R71" s="34">
        <f t="shared" si="17"/>
        <v>17.899999999999999</v>
      </c>
      <c r="S71" s="35">
        <f t="shared" si="18"/>
        <v>1.875</v>
      </c>
      <c r="T71" s="36">
        <f t="shared" si="19"/>
        <v>16.024999999999999</v>
      </c>
    </row>
    <row r="72" spans="1:23" ht="18.75">
      <c r="A72" s="14">
        <v>1</v>
      </c>
      <c r="B72" s="13">
        <v>184</v>
      </c>
      <c r="C72" s="13">
        <v>1814130074</v>
      </c>
      <c r="D72" s="222" t="s">
        <v>375</v>
      </c>
      <c r="E72" s="334"/>
      <c r="F72" s="16">
        <v>2</v>
      </c>
      <c r="G72" s="16">
        <v>1</v>
      </c>
      <c r="H72" s="374">
        <v>0</v>
      </c>
      <c r="I72" s="374">
        <v>1</v>
      </c>
      <c r="J72" s="374">
        <v>0</v>
      </c>
      <c r="K72" s="23" t="s">
        <v>175</v>
      </c>
      <c r="L72" s="18">
        <f t="shared" si="14"/>
        <v>2</v>
      </c>
      <c r="M72" s="16">
        <f t="shared" si="20"/>
        <v>1.2</v>
      </c>
      <c r="N72" s="16">
        <f t="shared" si="15"/>
        <v>0.4</v>
      </c>
      <c r="O72" s="16">
        <v>0</v>
      </c>
      <c r="P72" s="16">
        <f t="shared" si="16"/>
        <v>3.6</v>
      </c>
      <c r="Q72" s="33">
        <v>14.275000000000011</v>
      </c>
      <c r="R72" s="34">
        <f t="shared" si="17"/>
        <v>17.875000000000011</v>
      </c>
      <c r="S72" s="35">
        <f t="shared" si="18"/>
        <v>1.875</v>
      </c>
      <c r="T72" s="36">
        <f t="shared" si="19"/>
        <v>16.000000000000011</v>
      </c>
    </row>
    <row r="73" spans="1:23" ht="18.75">
      <c r="A73" s="14">
        <v>1</v>
      </c>
      <c r="B73" s="13">
        <v>212</v>
      </c>
      <c r="C73" s="13">
        <v>2133045883</v>
      </c>
      <c r="D73" s="222" t="s">
        <v>405</v>
      </c>
      <c r="E73" s="334"/>
      <c r="F73" s="16">
        <v>2</v>
      </c>
      <c r="G73" s="16">
        <v>1</v>
      </c>
      <c r="H73" s="374">
        <v>0</v>
      </c>
      <c r="I73" s="374">
        <v>0</v>
      </c>
      <c r="J73" s="374">
        <v>0</v>
      </c>
      <c r="K73" s="23" t="s">
        <v>175</v>
      </c>
      <c r="L73" s="18">
        <f t="shared" si="14"/>
        <v>2</v>
      </c>
      <c r="M73" s="16">
        <f t="shared" si="20"/>
        <v>1.2</v>
      </c>
      <c r="N73" s="16">
        <f t="shared" si="15"/>
        <v>0</v>
      </c>
      <c r="O73" s="16">
        <v>0</v>
      </c>
      <c r="P73" s="16">
        <f t="shared" si="16"/>
        <v>3.2</v>
      </c>
      <c r="Q73" s="33">
        <v>14.637499999999992</v>
      </c>
      <c r="R73" s="34">
        <f t="shared" si="17"/>
        <v>17.837499999999991</v>
      </c>
      <c r="S73" s="35">
        <f t="shared" si="18"/>
        <v>1.875</v>
      </c>
      <c r="T73" s="36">
        <f t="shared" si="19"/>
        <v>15.962499999999991</v>
      </c>
    </row>
    <row r="74" spans="1:23" ht="18.75">
      <c r="A74" s="14">
        <v>1</v>
      </c>
      <c r="B74" s="13">
        <v>193</v>
      </c>
      <c r="C74" s="13">
        <v>2125731287</v>
      </c>
      <c r="D74" s="222" t="s">
        <v>384</v>
      </c>
      <c r="E74" s="334"/>
      <c r="F74" s="16">
        <v>0</v>
      </c>
      <c r="G74" s="16">
        <v>0</v>
      </c>
      <c r="H74" s="374">
        <v>0</v>
      </c>
      <c r="I74" s="374">
        <v>0</v>
      </c>
      <c r="J74" s="374">
        <v>0</v>
      </c>
      <c r="K74" s="57" t="s">
        <v>187</v>
      </c>
      <c r="L74" s="18">
        <f t="shared" ref="L74:L110" si="21">F74+IF(F74&gt;2,(F74-2)*1,0)</f>
        <v>0</v>
      </c>
      <c r="M74" s="16">
        <f t="shared" si="20"/>
        <v>0</v>
      </c>
      <c r="N74" s="16">
        <f t="shared" ref="N74:N110" si="22">SUM(H74:J74)*$Y$18</f>
        <v>0</v>
      </c>
      <c r="O74" s="16">
        <v>0</v>
      </c>
      <c r="P74" s="16">
        <f t="shared" ref="P74:P105" si="23">SUM(M74+L74+O74+N74)</f>
        <v>0</v>
      </c>
      <c r="Q74" s="33">
        <v>17.812499999999996</v>
      </c>
      <c r="R74" s="34">
        <f t="shared" ref="R74:R105" si="24">P74+Q74</f>
        <v>17.812499999999996</v>
      </c>
      <c r="S74" s="35">
        <f t="shared" ref="S74:S110" si="25">VLOOKUP(K74,$X$3:$Y$10,2,FALSE)</f>
        <v>0</v>
      </c>
      <c r="T74" s="36">
        <f t="shared" ref="T74:T105" si="26">R74-S74</f>
        <v>17.812499999999996</v>
      </c>
    </row>
    <row r="75" spans="1:23" ht="18.75">
      <c r="A75" s="14">
        <v>1</v>
      </c>
      <c r="B75" s="14">
        <v>92</v>
      </c>
      <c r="C75" s="13">
        <v>1367873925</v>
      </c>
      <c r="D75" s="222" t="s">
        <v>398</v>
      </c>
      <c r="E75" s="222" t="s">
        <v>191</v>
      </c>
      <c r="F75" s="16">
        <v>0</v>
      </c>
      <c r="G75" s="16">
        <v>1</v>
      </c>
      <c r="H75" s="374">
        <v>0</v>
      </c>
      <c r="I75" s="374">
        <v>0</v>
      </c>
      <c r="J75" s="374">
        <v>0</v>
      </c>
      <c r="K75" s="57" t="s">
        <v>187</v>
      </c>
      <c r="L75" s="18">
        <f t="shared" si="21"/>
        <v>0</v>
      </c>
      <c r="M75" s="16">
        <f t="shared" si="20"/>
        <v>1.2</v>
      </c>
      <c r="N75" s="16">
        <f t="shared" si="22"/>
        <v>0</v>
      </c>
      <c r="O75" s="16">
        <v>0</v>
      </c>
      <c r="P75" s="16">
        <f t="shared" si="23"/>
        <v>1.2</v>
      </c>
      <c r="Q75" s="33">
        <v>15.8125</v>
      </c>
      <c r="R75" s="34">
        <f t="shared" si="24"/>
        <v>17.012499999999999</v>
      </c>
      <c r="S75" s="35">
        <f t="shared" si="25"/>
        <v>0</v>
      </c>
      <c r="T75" s="36">
        <f t="shared" si="26"/>
        <v>17.012499999999999</v>
      </c>
      <c r="U75" s="64"/>
      <c r="V75" s="64"/>
      <c r="W75" s="67"/>
    </row>
    <row r="76" spans="1:23" ht="18.75">
      <c r="A76" s="14">
        <v>1</v>
      </c>
      <c r="B76" s="13">
        <v>241</v>
      </c>
      <c r="C76" s="13">
        <v>1136259669</v>
      </c>
      <c r="D76" s="222" t="s">
        <v>467</v>
      </c>
      <c r="F76" s="16">
        <v>2</v>
      </c>
      <c r="G76" s="16">
        <v>1</v>
      </c>
      <c r="H76" s="374">
        <v>0</v>
      </c>
      <c r="I76" s="374">
        <v>0</v>
      </c>
      <c r="J76" s="374">
        <v>0</v>
      </c>
      <c r="K76" s="23" t="s">
        <v>175</v>
      </c>
      <c r="L76" s="18">
        <f t="shared" si="21"/>
        <v>2</v>
      </c>
      <c r="M76" s="16">
        <f t="shared" si="20"/>
        <v>1.2</v>
      </c>
      <c r="N76" s="16">
        <f t="shared" si="22"/>
        <v>0</v>
      </c>
      <c r="O76" s="16">
        <v>0</v>
      </c>
      <c r="P76" s="16">
        <f t="shared" si="23"/>
        <v>3.2</v>
      </c>
      <c r="Q76" s="33">
        <v>11.949999999999996</v>
      </c>
      <c r="R76" s="34">
        <f t="shared" si="24"/>
        <v>15.149999999999995</v>
      </c>
      <c r="S76" s="35">
        <f t="shared" si="25"/>
        <v>1.875</v>
      </c>
      <c r="T76" s="36">
        <f t="shared" si="26"/>
        <v>13.274999999999995</v>
      </c>
    </row>
    <row r="77" spans="1:23" ht="18.75">
      <c r="A77" s="14">
        <v>1</v>
      </c>
      <c r="B77" s="13">
        <v>187</v>
      </c>
      <c r="C77" s="13">
        <v>1241038267</v>
      </c>
      <c r="D77" s="222" t="s">
        <v>378</v>
      </c>
      <c r="E77" s="334"/>
      <c r="F77" s="16">
        <v>0</v>
      </c>
      <c r="G77" s="16">
        <v>1</v>
      </c>
      <c r="H77" s="374">
        <v>0</v>
      </c>
      <c r="I77" s="374">
        <v>0</v>
      </c>
      <c r="J77" s="374">
        <v>0</v>
      </c>
      <c r="K77" s="57" t="s">
        <v>187</v>
      </c>
      <c r="L77" s="18">
        <f t="shared" si="21"/>
        <v>0</v>
      </c>
      <c r="M77" s="16">
        <f t="shared" si="20"/>
        <v>1.2</v>
      </c>
      <c r="N77" s="16">
        <f t="shared" si="22"/>
        <v>0</v>
      </c>
      <c r="O77" s="16">
        <v>0</v>
      </c>
      <c r="P77" s="16">
        <f t="shared" si="23"/>
        <v>1.2</v>
      </c>
      <c r="Q77" s="33">
        <v>13.762499999999992</v>
      </c>
      <c r="R77" s="34">
        <f t="shared" si="24"/>
        <v>14.962499999999991</v>
      </c>
      <c r="S77" s="35">
        <f t="shared" si="25"/>
        <v>0</v>
      </c>
      <c r="T77" s="36">
        <f t="shared" si="26"/>
        <v>14.962499999999991</v>
      </c>
    </row>
    <row r="78" spans="1:23" ht="18.75">
      <c r="A78" s="14">
        <v>1</v>
      </c>
      <c r="B78" s="13">
        <v>222</v>
      </c>
      <c r="C78" s="13">
        <v>1945277617</v>
      </c>
      <c r="D78" s="222" t="s">
        <v>432</v>
      </c>
      <c r="E78" s="222"/>
      <c r="F78" s="16">
        <v>0</v>
      </c>
      <c r="G78" s="16">
        <v>0</v>
      </c>
      <c r="H78" s="374">
        <v>0</v>
      </c>
      <c r="I78" s="374">
        <v>0</v>
      </c>
      <c r="J78" s="374">
        <v>0</v>
      </c>
      <c r="K78" s="57" t="s">
        <v>187</v>
      </c>
      <c r="L78" s="18">
        <f t="shared" si="21"/>
        <v>0</v>
      </c>
      <c r="M78" s="16">
        <f t="shared" si="20"/>
        <v>0</v>
      </c>
      <c r="N78" s="16">
        <f t="shared" si="22"/>
        <v>0</v>
      </c>
      <c r="O78" s="16">
        <v>0</v>
      </c>
      <c r="P78" s="16">
        <f t="shared" si="23"/>
        <v>0</v>
      </c>
      <c r="Q78" s="33">
        <v>14.531477649769574</v>
      </c>
      <c r="R78" s="34">
        <f t="shared" si="24"/>
        <v>14.531477649769574</v>
      </c>
      <c r="S78" s="35">
        <f t="shared" si="25"/>
        <v>0</v>
      </c>
      <c r="T78" s="36">
        <f t="shared" si="26"/>
        <v>14.531477649769574</v>
      </c>
    </row>
    <row r="79" spans="1:23" ht="18.75">
      <c r="A79" s="14"/>
      <c r="B79" s="14">
        <v>103</v>
      </c>
      <c r="C79" s="13">
        <v>1540443440</v>
      </c>
      <c r="D79" s="223" t="s">
        <v>326</v>
      </c>
      <c r="E79" s="222" t="s">
        <v>193</v>
      </c>
      <c r="F79" s="16">
        <v>0</v>
      </c>
      <c r="G79" s="16">
        <v>0</v>
      </c>
      <c r="H79" s="374">
        <v>0</v>
      </c>
      <c r="I79" s="374">
        <v>0</v>
      </c>
      <c r="J79" s="374">
        <v>0</v>
      </c>
      <c r="K79" s="57" t="s">
        <v>187</v>
      </c>
      <c r="L79" s="18">
        <f t="shared" si="21"/>
        <v>0</v>
      </c>
      <c r="M79" s="16">
        <f t="shared" si="20"/>
        <v>0</v>
      </c>
      <c r="N79" s="16">
        <f t="shared" si="22"/>
        <v>0</v>
      </c>
      <c r="O79" s="16">
        <v>0</v>
      </c>
      <c r="P79" s="16">
        <f t="shared" si="23"/>
        <v>0</v>
      </c>
      <c r="Q79" s="33">
        <v>-3.1250000000000036</v>
      </c>
      <c r="R79" s="34">
        <f t="shared" si="24"/>
        <v>-3.1250000000000036</v>
      </c>
      <c r="S79" s="35">
        <f t="shared" si="25"/>
        <v>0</v>
      </c>
      <c r="T79" s="36">
        <f t="shared" si="26"/>
        <v>-3.1250000000000036</v>
      </c>
      <c r="U79" s="64"/>
      <c r="V79" s="64"/>
      <c r="W79" s="64"/>
    </row>
    <row r="80" spans="1:23" ht="18.75">
      <c r="A80" s="14">
        <v>1</v>
      </c>
      <c r="B80" s="13">
        <v>223</v>
      </c>
      <c r="C80" s="13">
        <v>784792167</v>
      </c>
      <c r="D80" s="222" t="s">
        <v>434</v>
      </c>
      <c r="E80" s="222"/>
      <c r="F80" s="16">
        <v>0</v>
      </c>
      <c r="G80" s="16">
        <v>0</v>
      </c>
      <c r="H80" s="374">
        <v>0</v>
      </c>
      <c r="I80" s="374">
        <v>0</v>
      </c>
      <c r="J80" s="374">
        <v>0</v>
      </c>
      <c r="K80" s="57" t="s">
        <v>187</v>
      </c>
      <c r="L80" s="18">
        <f t="shared" si="21"/>
        <v>0</v>
      </c>
      <c r="M80" s="16">
        <f t="shared" si="20"/>
        <v>0</v>
      </c>
      <c r="N80" s="16">
        <f t="shared" si="22"/>
        <v>0</v>
      </c>
      <c r="O80" s="16">
        <v>0</v>
      </c>
      <c r="P80" s="16">
        <f t="shared" si="23"/>
        <v>0</v>
      </c>
      <c r="Q80" s="33">
        <v>10.624999999999996</v>
      </c>
      <c r="R80" s="34">
        <f t="shared" si="24"/>
        <v>10.624999999999996</v>
      </c>
      <c r="S80" s="35">
        <f t="shared" si="25"/>
        <v>0</v>
      </c>
      <c r="T80" s="36">
        <f t="shared" si="26"/>
        <v>10.624999999999996</v>
      </c>
    </row>
    <row r="81" spans="1:23" ht="18.75">
      <c r="A81" s="14">
        <v>1</v>
      </c>
      <c r="B81" s="13">
        <v>219</v>
      </c>
      <c r="C81" s="13">
        <v>1128309198</v>
      </c>
      <c r="D81" s="222" t="s">
        <v>426</v>
      </c>
      <c r="E81" s="334"/>
      <c r="F81" s="16">
        <v>0</v>
      </c>
      <c r="G81" s="16">
        <v>0</v>
      </c>
      <c r="H81" s="374">
        <v>0</v>
      </c>
      <c r="I81" s="374">
        <v>0</v>
      </c>
      <c r="J81" s="374">
        <v>0</v>
      </c>
      <c r="K81" s="57" t="s">
        <v>187</v>
      </c>
      <c r="L81" s="18">
        <f t="shared" si="21"/>
        <v>0</v>
      </c>
      <c r="M81" s="16">
        <f t="shared" si="20"/>
        <v>0</v>
      </c>
      <c r="N81" s="16">
        <f t="shared" si="22"/>
        <v>0</v>
      </c>
      <c r="O81" s="16">
        <v>0</v>
      </c>
      <c r="P81" s="16">
        <f t="shared" si="23"/>
        <v>0</v>
      </c>
      <c r="Q81" s="33">
        <v>9.4499999999999957</v>
      </c>
      <c r="R81" s="34">
        <f t="shared" si="24"/>
        <v>9.4499999999999957</v>
      </c>
      <c r="S81" s="35">
        <f t="shared" si="25"/>
        <v>0</v>
      </c>
      <c r="T81" s="36">
        <f t="shared" si="26"/>
        <v>9.4499999999999957</v>
      </c>
    </row>
    <row r="82" spans="1:23" ht="18.75">
      <c r="A82" s="14">
        <v>1</v>
      </c>
      <c r="B82" s="13">
        <v>239</v>
      </c>
      <c r="C82" s="13">
        <v>416459640</v>
      </c>
      <c r="D82" s="222" t="s">
        <v>465</v>
      </c>
      <c r="F82" s="16">
        <v>0</v>
      </c>
      <c r="G82" s="16">
        <v>0</v>
      </c>
      <c r="H82" s="374">
        <v>0</v>
      </c>
      <c r="I82" s="374">
        <v>0</v>
      </c>
      <c r="J82" s="374">
        <v>0</v>
      </c>
      <c r="K82" s="57" t="s">
        <v>187</v>
      </c>
      <c r="L82" s="18">
        <f t="shared" si="21"/>
        <v>0</v>
      </c>
      <c r="M82" s="16">
        <f t="shared" ref="M82:M110" si="27">G82*$Y$14</f>
        <v>0</v>
      </c>
      <c r="N82" s="16">
        <f t="shared" si="22"/>
        <v>0</v>
      </c>
      <c r="O82" s="16">
        <v>0</v>
      </c>
      <c r="P82" s="16">
        <f t="shared" si="23"/>
        <v>0</v>
      </c>
      <c r="Q82" s="33">
        <v>7.1625000000000014</v>
      </c>
      <c r="R82" s="34">
        <f t="shared" si="24"/>
        <v>7.1625000000000014</v>
      </c>
      <c r="S82" s="35">
        <f t="shared" si="25"/>
        <v>0</v>
      </c>
      <c r="T82" s="36">
        <f t="shared" si="26"/>
        <v>7.1625000000000014</v>
      </c>
    </row>
    <row r="83" spans="1:23" ht="18.75">
      <c r="A83" s="14"/>
      <c r="B83" s="13">
        <v>148</v>
      </c>
      <c r="C83" s="13">
        <v>1579518877</v>
      </c>
      <c r="D83" s="222" t="s">
        <v>274</v>
      </c>
      <c r="E83" s="224"/>
      <c r="F83" s="16">
        <v>0</v>
      </c>
      <c r="G83" s="16">
        <v>0</v>
      </c>
      <c r="H83" s="374">
        <v>0</v>
      </c>
      <c r="I83" s="374">
        <v>0</v>
      </c>
      <c r="J83" s="374">
        <v>0</v>
      </c>
      <c r="K83" s="57" t="s">
        <v>187</v>
      </c>
      <c r="L83" s="18">
        <f t="shared" si="21"/>
        <v>0</v>
      </c>
      <c r="M83" s="16">
        <f t="shared" si="27"/>
        <v>0</v>
      </c>
      <c r="N83" s="16">
        <f t="shared" si="22"/>
        <v>0</v>
      </c>
      <c r="O83" s="16">
        <v>0</v>
      </c>
      <c r="P83" s="16">
        <f t="shared" si="23"/>
        <v>0</v>
      </c>
      <c r="Q83" s="33">
        <v>6.4499999999999993</v>
      </c>
      <c r="R83" s="34">
        <f t="shared" si="24"/>
        <v>6.4499999999999993</v>
      </c>
      <c r="S83" s="35">
        <f t="shared" si="25"/>
        <v>0</v>
      </c>
      <c r="T83" s="36">
        <f t="shared" si="26"/>
        <v>6.4499999999999993</v>
      </c>
    </row>
    <row r="84" spans="1:23" ht="20.25">
      <c r="A84" s="14">
        <v>1</v>
      </c>
      <c r="B84" s="13">
        <v>214</v>
      </c>
      <c r="C84" s="13">
        <v>2130976604</v>
      </c>
      <c r="D84" s="222" t="s">
        <v>410</v>
      </c>
      <c r="E84" s="2"/>
      <c r="F84" s="16">
        <v>0</v>
      </c>
      <c r="G84" s="16">
        <v>0</v>
      </c>
      <c r="H84" s="374">
        <v>0</v>
      </c>
      <c r="I84" s="374">
        <v>0</v>
      </c>
      <c r="J84" s="374">
        <v>0</v>
      </c>
      <c r="K84" s="57" t="s">
        <v>187</v>
      </c>
      <c r="L84" s="18">
        <f t="shared" si="21"/>
        <v>0</v>
      </c>
      <c r="M84" s="16">
        <f t="shared" si="27"/>
        <v>0</v>
      </c>
      <c r="N84" s="16">
        <f t="shared" si="22"/>
        <v>0</v>
      </c>
      <c r="O84" s="16">
        <v>0</v>
      </c>
      <c r="P84" s="16">
        <f t="shared" si="23"/>
        <v>0</v>
      </c>
      <c r="Q84" s="33">
        <v>4.381249999999989</v>
      </c>
      <c r="R84" s="34">
        <f t="shared" si="24"/>
        <v>4.381249999999989</v>
      </c>
      <c r="S84" s="35">
        <f t="shared" si="25"/>
        <v>0</v>
      </c>
      <c r="T84" s="36">
        <f t="shared" si="26"/>
        <v>4.381249999999989</v>
      </c>
    </row>
    <row r="85" spans="1:23" ht="18.75">
      <c r="A85" s="14"/>
      <c r="B85" s="13">
        <v>164</v>
      </c>
      <c r="C85" s="13">
        <v>1005320430</v>
      </c>
      <c r="D85" s="222" t="s">
        <v>294</v>
      </c>
      <c r="E85" s="335"/>
      <c r="F85" s="16">
        <v>0</v>
      </c>
      <c r="G85" s="16">
        <v>0</v>
      </c>
      <c r="H85" s="374">
        <v>0</v>
      </c>
      <c r="I85" s="374">
        <v>0</v>
      </c>
      <c r="J85" s="374">
        <v>0</v>
      </c>
      <c r="K85" s="57" t="s">
        <v>187</v>
      </c>
      <c r="L85" s="18">
        <f t="shared" si="21"/>
        <v>0</v>
      </c>
      <c r="M85" s="16">
        <f t="shared" si="27"/>
        <v>0</v>
      </c>
      <c r="N85" s="16">
        <f t="shared" si="22"/>
        <v>0</v>
      </c>
      <c r="O85" s="16">
        <v>0</v>
      </c>
      <c r="P85" s="16">
        <f t="shared" si="23"/>
        <v>0</v>
      </c>
      <c r="Q85" s="33">
        <v>0</v>
      </c>
      <c r="R85" s="34">
        <f t="shared" si="24"/>
        <v>0</v>
      </c>
      <c r="S85" s="35">
        <f t="shared" si="25"/>
        <v>0</v>
      </c>
      <c r="T85" s="36">
        <f t="shared" si="26"/>
        <v>0</v>
      </c>
    </row>
    <row r="86" spans="1:23" ht="18.75">
      <c r="A86" s="14">
        <v>1</v>
      </c>
      <c r="B86" s="13">
        <v>192</v>
      </c>
      <c r="C86" s="13">
        <v>1725281178</v>
      </c>
      <c r="D86" s="222" t="s">
        <v>383</v>
      </c>
      <c r="E86" s="334"/>
      <c r="F86" s="16">
        <v>0</v>
      </c>
      <c r="G86" s="16">
        <v>0</v>
      </c>
      <c r="H86" s="374">
        <v>0</v>
      </c>
      <c r="I86" s="374">
        <v>0</v>
      </c>
      <c r="J86" s="374">
        <v>0</v>
      </c>
      <c r="K86" s="57" t="s">
        <v>187</v>
      </c>
      <c r="L86" s="18">
        <f t="shared" si="21"/>
        <v>0</v>
      </c>
      <c r="M86" s="16">
        <f t="shared" si="27"/>
        <v>0</v>
      </c>
      <c r="N86" s="16">
        <f t="shared" si="22"/>
        <v>0</v>
      </c>
      <c r="O86" s="16">
        <v>0</v>
      </c>
      <c r="P86" s="16">
        <f t="shared" si="23"/>
        <v>0</v>
      </c>
      <c r="Q86" s="33">
        <v>3.1437499999999954</v>
      </c>
      <c r="R86" s="34">
        <f t="shared" si="24"/>
        <v>3.1437499999999954</v>
      </c>
      <c r="S86" s="35">
        <f t="shared" si="25"/>
        <v>0</v>
      </c>
      <c r="T86" s="36">
        <f t="shared" si="26"/>
        <v>3.1437499999999954</v>
      </c>
    </row>
    <row r="87" spans="1:23" ht="18.75">
      <c r="A87" s="14"/>
      <c r="B87" s="13">
        <v>205</v>
      </c>
      <c r="C87" s="13">
        <v>141303545</v>
      </c>
      <c r="D87" s="222" t="s">
        <v>395</v>
      </c>
      <c r="E87" s="334"/>
      <c r="F87" s="16">
        <v>0</v>
      </c>
      <c r="G87" s="16">
        <v>0</v>
      </c>
      <c r="H87" s="374">
        <v>0</v>
      </c>
      <c r="I87" s="374">
        <v>0</v>
      </c>
      <c r="J87" s="374">
        <v>0</v>
      </c>
      <c r="K87" s="57" t="s">
        <v>187</v>
      </c>
      <c r="L87" s="18">
        <f t="shared" si="21"/>
        <v>0</v>
      </c>
      <c r="M87" s="16">
        <f t="shared" si="27"/>
        <v>0</v>
      </c>
      <c r="N87" s="16">
        <f t="shared" si="22"/>
        <v>0</v>
      </c>
      <c r="O87" s="16">
        <v>0</v>
      </c>
      <c r="P87" s="16">
        <f t="shared" si="23"/>
        <v>0</v>
      </c>
      <c r="Q87" s="33">
        <v>2.9312499999999959</v>
      </c>
      <c r="R87" s="34">
        <f t="shared" si="24"/>
        <v>2.9312499999999959</v>
      </c>
      <c r="S87" s="35">
        <f t="shared" si="25"/>
        <v>0</v>
      </c>
      <c r="T87" s="36">
        <f t="shared" si="26"/>
        <v>2.9312499999999959</v>
      </c>
    </row>
    <row r="88" spans="1:23" ht="18.75">
      <c r="A88" s="14"/>
      <c r="B88" s="14">
        <v>122</v>
      </c>
      <c r="C88" s="13">
        <v>1940099728</v>
      </c>
      <c r="D88" s="223" t="s">
        <v>228</v>
      </c>
      <c r="E88" s="224"/>
      <c r="F88" s="16">
        <v>0</v>
      </c>
      <c r="G88" s="16">
        <v>0</v>
      </c>
      <c r="H88" s="374">
        <v>0</v>
      </c>
      <c r="I88" s="374">
        <v>0</v>
      </c>
      <c r="J88" s="374">
        <v>0</v>
      </c>
      <c r="K88" s="57" t="s">
        <v>187</v>
      </c>
      <c r="L88" s="18">
        <f t="shared" si="21"/>
        <v>0</v>
      </c>
      <c r="M88" s="16">
        <f t="shared" si="27"/>
        <v>0</v>
      </c>
      <c r="N88" s="16">
        <f t="shared" si="22"/>
        <v>0</v>
      </c>
      <c r="O88" s="16">
        <v>0</v>
      </c>
      <c r="P88" s="16">
        <f t="shared" si="23"/>
        <v>0</v>
      </c>
      <c r="Q88" s="33">
        <v>0.4</v>
      </c>
      <c r="R88" s="34">
        <f t="shared" si="24"/>
        <v>0.4</v>
      </c>
      <c r="S88" s="35">
        <f t="shared" si="25"/>
        <v>0</v>
      </c>
      <c r="T88" s="36">
        <f t="shared" si="26"/>
        <v>0.4</v>
      </c>
      <c r="U88" s="64"/>
      <c r="V88" s="64"/>
      <c r="W88" s="67"/>
    </row>
    <row r="89" spans="1:23" ht="18.75">
      <c r="A89" s="14">
        <v>1</v>
      </c>
      <c r="B89" s="13">
        <v>242</v>
      </c>
      <c r="C89" s="13">
        <v>1769984287</v>
      </c>
      <c r="D89" s="13" t="s">
        <v>476</v>
      </c>
      <c r="F89" s="16">
        <v>1</v>
      </c>
      <c r="G89" s="16">
        <v>1</v>
      </c>
      <c r="H89" s="374">
        <v>0</v>
      </c>
      <c r="I89" s="374">
        <v>0</v>
      </c>
      <c r="J89" s="374">
        <v>0</v>
      </c>
      <c r="K89" s="23" t="s">
        <v>175</v>
      </c>
      <c r="L89" s="18">
        <f t="shared" si="21"/>
        <v>1</v>
      </c>
      <c r="M89" s="16">
        <f t="shared" si="27"/>
        <v>1.2</v>
      </c>
      <c r="N89" s="16">
        <f t="shared" si="22"/>
        <v>0</v>
      </c>
      <c r="O89" s="16">
        <v>0</v>
      </c>
      <c r="P89" s="16">
        <f t="shared" si="23"/>
        <v>2.2000000000000002</v>
      </c>
      <c r="Q89" s="33">
        <v>0.32499999999999996</v>
      </c>
      <c r="R89" s="34">
        <f t="shared" si="24"/>
        <v>2.5250000000000004</v>
      </c>
      <c r="S89" s="35">
        <f t="shared" si="25"/>
        <v>1.875</v>
      </c>
      <c r="T89" s="36">
        <f t="shared" si="26"/>
        <v>0.65000000000000036</v>
      </c>
    </row>
    <row r="90" spans="1:23" ht="20.25">
      <c r="A90" s="14">
        <v>1</v>
      </c>
      <c r="B90" s="13">
        <v>220</v>
      </c>
      <c r="C90" s="13">
        <v>353335311</v>
      </c>
      <c r="D90" s="222" t="s">
        <v>427</v>
      </c>
      <c r="E90" s="224"/>
      <c r="F90" s="16">
        <v>0</v>
      </c>
      <c r="G90" s="16">
        <v>0</v>
      </c>
      <c r="H90" s="374">
        <v>0</v>
      </c>
      <c r="I90" s="374">
        <v>0</v>
      </c>
      <c r="J90" s="374">
        <v>0</v>
      </c>
      <c r="K90" s="57" t="s">
        <v>187</v>
      </c>
      <c r="L90" s="18">
        <f t="shared" si="21"/>
        <v>0</v>
      </c>
      <c r="M90" s="16">
        <f t="shared" si="27"/>
        <v>0</v>
      </c>
      <c r="N90" s="16">
        <f t="shared" si="22"/>
        <v>0</v>
      </c>
      <c r="O90" s="16">
        <v>0</v>
      </c>
      <c r="P90" s="16">
        <f t="shared" si="23"/>
        <v>0</v>
      </c>
      <c r="Q90" s="33">
        <v>2.0310546874999984</v>
      </c>
      <c r="R90" s="34">
        <f t="shared" si="24"/>
        <v>2.0310546874999984</v>
      </c>
      <c r="S90" s="35">
        <f t="shared" si="25"/>
        <v>0</v>
      </c>
      <c r="T90" s="36">
        <f t="shared" si="26"/>
        <v>2.0310546874999984</v>
      </c>
    </row>
    <row r="91" spans="1:23" ht="18.75">
      <c r="A91" s="14"/>
      <c r="B91" s="13">
        <v>144</v>
      </c>
      <c r="C91" s="13">
        <v>1763923855</v>
      </c>
      <c r="D91" s="222" t="s">
        <v>269</v>
      </c>
      <c r="E91" s="224"/>
      <c r="F91" s="16">
        <v>0</v>
      </c>
      <c r="G91" s="16">
        <v>0</v>
      </c>
      <c r="H91" s="374">
        <v>0</v>
      </c>
      <c r="I91" s="374">
        <v>0</v>
      </c>
      <c r="J91" s="374">
        <v>0</v>
      </c>
      <c r="K91" s="57" t="s">
        <v>187</v>
      </c>
      <c r="L91" s="18">
        <f t="shared" si="21"/>
        <v>0</v>
      </c>
      <c r="M91" s="16">
        <f t="shared" si="27"/>
        <v>0</v>
      </c>
      <c r="N91" s="16">
        <f t="shared" si="22"/>
        <v>0</v>
      </c>
      <c r="O91" s="16">
        <v>0</v>
      </c>
      <c r="P91" s="16">
        <f t="shared" si="23"/>
        <v>0</v>
      </c>
      <c r="Q91" s="33">
        <v>6.8</v>
      </c>
      <c r="R91" s="34">
        <f t="shared" si="24"/>
        <v>6.8</v>
      </c>
      <c r="S91" s="35">
        <f t="shared" si="25"/>
        <v>0</v>
      </c>
      <c r="T91" s="36">
        <f t="shared" si="26"/>
        <v>6.8</v>
      </c>
    </row>
    <row r="92" spans="1:23" ht="18.75">
      <c r="A92" s="14"/>
      <c r="B92" s="13">
        <v>194</v>
      </c>
      <c r="C92" s="13">
        <v>648785109</v>
      </c>
      <c r="D92" s="222" t="s">
        <v>385</v>
      </c>
      <c r="E92" s="334"/>
      <c r="F92" s="16">
        <v>0</v>
      </c>
      <c r="G92" s="16">
        <v>0</v>
      </c>
      <c r="H92" s="374">
        <v>0</v>
      </c>
      <c r="I92" s="374">
        <v>0</v>
      </c>
      <c r="J92" s="374">
        <v>0</v>
      </c>
      <c r="K92" s="57" t="s">
        <v>187</v>
      </c>
      <c r="L92" s="18">
        <f t="shared" si="21"/>
        <v>0</v>
      </c>
      <c r="M92" s="16">
        <f t="shared" si="27"/>
        <v>0</v>
      </c>
      <c r="N92" s="16">
        <f t="shared" si="22"/>
        <v>0</v>
      </c>
      <c r="O92" s="16">
        <v>0</v>
      </c>
      <c r="P92" s="16">
        <f t="shared" si="23"/>
        <v>0</v>
      </c>
      <c r="Q92" s="33">
        <v>-18.712500000000006</v>
      </c>
      <c r="R92" s="34">
        <f t="shared" si="24"/>
        <v>-18.712500000000006</v>
      </c>
      <c r="S92" s="35">
        <f t="shared" si="25"/>
        <v>0</v>
      </c>
      <c r="T92" s="36">
        <f t="shared" si="26"/>
        <v>-18.712500000000006</v>
      </c>
    </row>
    <row r="93" spans="1:23" ht="18.75">
      <c r="A93" s="14"/>
      <c r="B93" s="13">
        <v>181</v>
      </c>
      <c r="C93" s="13">
        <v>1467442697</v>
      </c>
      <c r="D93" s="222" t="s">
        <v>341</v>
      </c>
      <c r="E93" s="334"/>
      <c r="F93" s="16">
        <v>0</v>
      </c>
      <c r="G93" s="16">
        <v>0</v>
      </c>
      <c r="H93" s="374">
        <v>0</v>
      </c>
      <c r="I93" s="374">
        <v>0</v>
      </c>
      <c r="J93" s="374">
        <v>0</v>
      </c>
      <c r="K93" s="57" t="s">
        <v>187</v>
      </c>
      <c r="L93" s="18">
        <f t="shared" si="21"/>
        <v>0</v>
      </c>
      <c r="M93" s="16">
        <f t="shared" si="27"/>
        <v>0</v>
      </c>
      <c r="N93" s="16">
        <f t="shared" si="22"/>
        <v>0</v>
      </c>
      <c r="O93" s="16">
        <v>0</v>
      </c>
      <c r="P93" s="16">
        <f t="shared" si="23"/>
        <v>0</v>
      </c>
      <c r="Q93" s="33">
        <v>0</v>
      </c>
      <c r="R93" s="34">
        <f t="shared" si="24"/>
        <v>0</v>
      </c>
      <c r="S93" s="35">
        <f t="shared" si="25"/>
        <v>0</v>
      </c>
      <c r="T93" s="36">
        <f t="shared" si="26"/>
        <v>0</v>
      </c>
    </row>
    <row r="94" spans="1:23" ht="18.75">
      <c r="A94" s="14">
        <v>1</v>
      </c>
      <c r="B94" s="13">
        <v>233</v>
      </c>
      <c r="C94" s="13">
        <v>1963965829</v>
      </c>
      <c r="D94" s="222" t="s">
        <v>452</v>
      </c>
      <c r="F94" s="16">
        <v>0</v>
      </c>
      <c r="G94" s="16">
        <v>0</v>
      </c>
      <c r="H94" s="374">
        <v>0</v>
      </c>
      <c r="I94" s="374">
        <v>0</v>
      </c>
      <c r="J94" s="374">
        <v>0</v>
      </c>
      <c r="K94" s="57" t="s">
        <v>187</v>
      </c>
      <c r="L94" s="18">
        <f t="shared" si="21"/>
        <v>0</v>
      </c>
      <c r="M94" s="16">
        <f t="shared" si="27"/>
        <v>0</v>
      </c>
      <c r="N94" s="16">
        <f t="shared" si="22"/>
        <v>0</v>
      </c>
      <c r="O94" s="16">
        <v>0</v>
      </c>
      <c r="P94" s="16">
        <f t="shared" si="23"/>
        <v>0</v>
      </c>
      <c r="Q94" s="33">
        <v>2.0000000000000018</v>
      </c>
      <c r="R94" s="34">
        <f t="shared" si="24"/>
        <v>2.0000000000000018</v>
      </c>
      <c r="S94" s="35">
        <f t="shared" si="25"/>
        <v>0</v>
      </c>
      <c r="T94" s="36">
        <f t="shared" si="26"/>
        <v>2.0000000000000018</v>
      </c>
    </row>
    <row r="95" spans="1:23" ht="18.75">
      <c r="A95" s="14">
        <v>1</v>
      </c>
      <c r="B95" s="13">
        <v>235</v>
      </c>
      <c r="C95" s="13">
        <v>988684940</v>
      </c>
      <c r="D95" s="222" t="s">
        <v>456</v>
      </c>
      <c r="F95" s="16">
        <v>0</v>
      </c>
      <c r="G95" s="16">
        <v>0</v>
      </c>
      <c r="H95" s="374">
        <v>0</v>
      </c>
      <c r="I95" s="374">
        <v>0</v>
      </c>
      <c r="J95" s="374">
        <v>0</v>
      </c>
      <c r="K95" s="57" t="s">
        <v>187</v>
      </c>
      <c r="L95" s="18">
        <f t="shared" si="21"/>
        <v>0</v>
      </c>
      <c r="M95" s="16">
        <f t="shared" si="27"/>
        <v>0</v>
      </c>
      <c r="N95" s="16">
        <f t="shared" si="22"/>
        <v>0</v>
      </c>
      <c r="O95" s="16">
        <v>0</v>
      </c>
      <c r="P95" s="16">
        <f t="shared" si="23"/>
        <v>0</v>
      </c>
      <c r="Q95" s="33">
        <v>1.9375</v>
      </c>
      <c r="R95" s="34">
        <f t="shared" si="24"/>
        <v>1.9375</v>
      </c>
      <c r="S95" s="35">
        <f t="shared" si="25"/>
        <v>0</v>
      </c>
      <c r="T95" s="36">
        <f t="shared" si="26"/>
        <v>1.9375</v>
      </c>
    </row>
    <row r="96" spans="1:23" ht="18.75">
      <c r="A96" s="14">
        <v>1</v>
      </c>
      <c r="B96" s="13">
        <v>207</v>
      </c>
      <c r="C96" s="13">
        <v>721273803</v>
      </c>
      <c r="D96" s="226" t="s">
        <v>399</v>
      </c>
      <c r="E96" s="334"/>
      <c r="F96" s="16">
        <v>0</v>
      </c>
      <c r="G96" s="16">
        <v>0</v>
      </c>
      <c r="H96" s="374">
        <v>0</v>
      </c>
      <c r="I96" s="374">
        <v>0</v>
      </c>
      <c r="J96" s="374">
        <v>0</v>
      </c>
      <c r="K96" s="57" t="s">
        <v>187</v>
      </c>
      <c r="L96" s="18">
        <f t="shared" si="21"/>
        <v>0</v>
      </c>
      <c r="M96" s="16">
        <f t="shared" si="27"/>
        <v>0</v>
      </c>
      <c r="N96" s="16">
        <f t="shared" si="22"/>
        <v>0</v>
      </c>
      <c r="O96" s="16">
        <v>0</v>
      </c>
      <c r="P96" s="16">
        <f t="shared" si="23"/>
        <v>0</v>
      </c>
      <c r="Q96" s="33">
        <v>1.425</v>
      </c>
      <c r="R96" s="34">
        <f t="shared" si="24"/>
        <v>1.425</v>
      </c>
      <c r="S96" s="35">
        <f t="shared" si="25"/>
        <v>0</v>
      </c>
      <c r="T96" s="36">
        <f t="shared" si="26"/>
        <v>1.425</v>
      </c>
    </row>
    <row r="97" spans="1:23" ht="20.25">
      <c r="A97" s="14">
        <v>1</v>
      </c>
      <c r="B97" s="13">
        <v>213</v>
      </c>
      <c r="C97" s="13">
        <v>311361673</v>
      </c>
      <c r="D97" s="222" t="s">
        <v>349</v>
      </c>
      <c r="E97" s="2"/>
      <c r="F97" s="16">
        <v>0</v>
      </c>
      <c r="G97" s="16">
        <v>0</v>
      </c>
      <c r="H97" s="374">
        <v>0</v>
      </c>
      <c r="I97" s="374">
        <v>0</v>
      </c>
      <c r="J97" s="374">
        <v>0</v>
      </c>
      <c r="K97" s="57" t="s">
        <v>187</v>
      </c>
      <c r="L97" s="18">
        <f t="shared" si="21"/>
        <v>0</v>
      </c>
      <c r="M97" s="16">
        <f t="shared" si="27"/>
        <v>0</v>
      </c>
      <c r="N97" s="16">
        <f t="shared" si="22"/>
        <v>0</v>
      </c>
      <c r="O97" s="16">
        <v>0</v>
      </c>
      <c r="P97" s="16">
        <f t="shared" si="23"/>
        <v>0</v>
      </c>
      <c r="Q97" s="33">
        <v>1.2687499999999945</v>
      </c>
      <c r="R97" s="34">
        <f t="shared" si="24"/>
        <v>1.2687499999999945</v>
      </c>
      <c r="S97" s="35">
        <f t="shared" si="25"/>
        <v>0</v>
      </c>
      <c r="T97" s="36">
        <f t="shared" si="26"/>
        <v>1.2687499999999945</v>
      </c>
    </row>
    <row r="98" spans="1:23" ht="18.75">
      <c r="A98" s="14"/>
      <c r="B98" s="13">
        <v>176</v>
      </c>
      <c r="C98" s="13">
        <v>128748910</v>
      </c>
      <c r="D98" s="222" t="s">
        <v>328</v>
      </c>
      <c r="E98" s="334"/>
      <c r="F98" s="16">
        <v>0</v>
      </c>
      <c r="G98" s="16">
        <v>0</v>
      </c>
      <c r="H98" s="374">
        <v>0</v>
      </c>
      <c r="I98" s="374">
        <v>0</v>
      </c>
      <c r="J98" s="374">
        <v>0</v>
      </c>
      <c r="K98" s="57" t="s">
        <v>187</v>
      </c>
      <c r="L98" s="18">
        <f t="shared" si="21"/>
        <v>0</v>
      </c>
      <c r="M98" s="16">
        <f t="shared" si="27"/>
        <v>0</v>
      </c>
      <c r="N98" s="16">
        <f t="shared" si="22"/>
        <v>0</v>
      </c>
      <c r="O98" s="16">
        <v>0</v>
      </c>
      <c r="P98" s="16">
        <f t="shared" si="23"/>
        <v>0</v>
      </c>
      <c r="Q98" s="33">
        <v>0</v>
      </c>
      <c r="R98" s="34">
        <f t="shared" si="24"/>
        <v>0</v>
      </c>
      <c r="S98" s="35">
        <f t="shared" si="25"/>
        <v>0</v>
      </c>
      <c r="T98" s="36">
        <f t="shared" si="26"/>
        <v>0</v>
      </c>
    </row>
    <row r="99" spans="1:23" ht="18.75">
      <c r="A99" s="14"/>
      <c r="B99" s="13">
        <v>179</v>
      </c>
      <c r="C99" s="13">
        <v>1412638269</v>
      </c>
      <c r="D99" s="223" t="s">
        <v>224</v>
      </c>
      <c r="E99" s="334"/>
      <c r="F99" s="16">
        <v>0</v>
      </c>
      <c r="G99" s="16">
        <v>0</v>
      </c>
      <c r="H99" s="374">
        <v>0</v>
      </c>
      <c r="I99" s="374">
        <v>0</v>
      </c>
      <c r="J99" s="374">
        <v>0</v>
      </c>
      <c r="K99" s="57" t="s">
        <v>187</v>
      </c>
      <c r="L99" s="18">
        <f t="shared" si="21"/>
        <v>0</v>
      </c>
      <c r="M99" s="16">
        <f t="shared" si="27"/>
        <v>0</v>
      </c>
      <c r="N99" s="16">
        <f t="shared" si="22"/>
        <v>0</v>
      </c>
      <c r="O99" s="16">
        <v>0</v>
      </c>
      <c r="P99" s="16">
        <f t="shared" si="23"/>
        <v>0</v>
      </c>
      <c r="Q99" s="33">
        <v>5.6846874999999955</v>
      </c>
      <c r="R99" s="34">
        <f t="shared" si="24"/>
        <v>5.6846874999999955</v>
      </c>
      <c r="S99" s="35">
        <f t="shared" si="25"/>
        <v>0</v>
      </c>
      <c r="T99" s="36">
        <f t="shared" si="26"/>
        <v>5.6846874999999955</v>
      </c>
    </row>
    <row r="100" spans="1:23" ht="18.75">
      <c r="A100" s="14"/>
      <c r="B100" s="13">
        <v>180</v>
      </c>
      <c r="C100" s="13">
        <v>24633249</v>
      </c>
      <c r="D100" s="223" t="s">
        <v>339</v>
      </c>
      <c r="E100" s="334"/>
      <c r="F100" s="16">
        <v>0</v>
      </c>
      <c r="G100" s="16">
        <v>0</v>
      </c>
      <c r="H100" s="374">
        <v>0</v>
      </c>
      <c r="I100" s="374">
        <v>0</v>
      </c>
      <c r="J100" s="374">
        <v>0</v>
      </c>
      <c r="K100" s="57" t="s">
        <v>187</v>
      </c>
      <c r="L100" s="18">
        <f t="shared" si="21"/>
        <v>0</v>
      </c>
      <c r="M100" s="16">
        <f t="shared" si="27"/>
        <v>0</v>
      </c>
      <c r="N100" s="16">
        <f t="shared" si="22"/>
        <v>0</v>
      </c>
      <c r="O100" s="16">
        <v>0</v>
      </c>
      <c r="P100" s="16">
        <f t="shared" si="23"/>
        <v>0</v>
      </c>
      <c r="Q100" s="33">
        <v>-3.125</v>
      </c>
      <c r="R100" s="34">
        <f t="shared" si="24"/>
        <v>-3.125</v>
      </c>
      <c r="S100" s="35">
        <f t="shared" si="25"/>
        <v>0</v>
      </c>
      <c r="T100" s="36">
        <f t="shared" si="26"/>
        <v>-3.125</v>
      </c>
    </row>
    <row r="101" spans="1:23" ht="18.75">
      <c r="A101" s="14">
        <v>1</v>
      </c>
      <c r="B101" s="13">
        <v>242</v>
      </c>
      <c r="C101" s="13">
        <v>250098915</v>
      </c>
      <c r="D101" s="222" t="s">
        <v>475</v>
      </c>
      <c r="F101" s="16">
        <v>0</v>
      </c>
      <c r="G101" s="16">
        <v>0</v>
      </c>
      <c r="H101" s="374">
        <v>0</v>
      </c>
      <c r="I101" s="374">
        <v>0</v>
      </c>
      <c r="J101" s="374">
        <v>0</v>
      </c>
      <c r="K101" s="57" t="s">
        <v>187</v>
      </c>
      <c r="L101" s="18">
        <f t="shared" si="21"/>
        <v>0</v>
      </c>
      <c r="M101" s="16">
        <f t="shared" si="27"/>
        <v>0</v>
      </c>
      <c r="N101" s="16">
        <f t="shared" si="22"/>
        <v>0</v>
      </c>
      <c r="O101" s="16">
        <v>0</v>
      </c>
      <c r="P101" s="16">
        <f t="shared" si="23"/>
        <v>0</v>
      </c>
      <c r="Q101" s="33">
        <v>0.90625</v>
      </c>
      <c r="R101" s="34">
        <f t="shared" si="24"/>
        <v>0.90625</v>
      </c>
      <c r="S101" s="35">
        <f t="shared" si="25"/>
        <v>0</v>
      </c>
      <c r="T101" s="36">
        <f t="shared" si="26"/>
        <v>0.90625</v>
      </c>
    </row>
    <row r="102" spans="1:23" ht="18.75">
      <c r="A102" s="14">
        <v>1</v>
      </c>
      <c r="B102" s="13">
        <v>218</v>
      </c>
      <c r="C102" s="13">
        <v>1804880865</v>
      </c>
      <c r="D102" s="222" t="s">
        <v>425</v>
      </c>
      <c r="E102" s="334"/>
      <c r="F102" s="16">
        <v>0</v>
      </c>
      <c r="G102" s="16">
        <v>0</v>
      </c>
      <c r="H102" s="374">
        <v>0</v>
      </c>
      <c r="I102" s="374">
        <v>0</v>
      </c>
      <c r="J102" s="374">
        <v>0</v>
      </c>
      <c r="K102" s="57" t="s">
        <v>187</v>
      </c>
      <c r="L102" s="18">
        <f t="shared" si="21"/>
        <v>0</v>
      </c>
      <c r="M102" s="16">
        <f t="shared" si="27"/>
        <v>0</v>
      </c>
      <c r="N102" s="16">
        <f t="shared" si="22"/>
        <v>0</v>
      </c>
      <c r="O102" s="16">
        <v>0</v>
      </c>
      <c r="P102" s="16">
        <f t="shared" si="23"/>
        <v>0</v>
      </c>
      <c r="Q102" s="33">
        <v>0.11749999999999983</v>
      </c>
      <c r="R102" s="34">
        <f t="shared" si="24"/>
        <v>0.11749999999999983</v>
      </c>
      <c r="S102" s="35">
        <f t="shared" si="25"/>
        <v>0</v>
      </c>
      <c r="T102" s="36">
        <f t="shared" si="26"/>
        <v>0.11749999999999983</v>
      </c>
    </row>
    <row r="103" spans="1:23" ht="18.75">
      <c r="A103" s="14">
        <v>1</v>
      </c>
      <c r="B103" s="13">
        <v>217</v>
      </c>
      <c r="C103" s="13">
        <v>331155825</v>
      </c>
      <c r="D103" s="295" t="s">
        <v>420</v>
      </c>
      <c r="E103" s="2"/>
      <c r="F103" s="16">
        <v>0</v>
      </c>
      <c r="G103" s="16">
        <v>0</v>
      </c>
      <c r="H103" s="374">
        <v>0</v>
      </c>
      <c r="I103" s="374">
        <v>0</v>
      </c>
      <c r="J103" s="374">
        <v>0</v>
      </c>
      <c r="K103" s="57" t="s">
        <v>187</v>
      </c>
      <c r="L103" s="18">
        <f t="shared" si="21"/>
        <v>0</v>
      </c>
      <c r="M103" s="16">
        <f t="shared" si="27"/>
        <v>0</v>
      </c>
      <c r="N103" s="16">
        <f t="shared" si="22"/>
        <v>0</v>
      </c>
      <c r="O103" s="16">
        <v>0</v>
      </c>
      <c r="P103" s="16">
        <f t="shared" si="23"/>
        <v>0</v>
      </c>
      <c r="Q103" s="33">
        <v>-1.3124999999999984</v>
      </c>
      <c r="R103" s="34">
        <f t="shared" si="24"/>
        <v>-1.3124999999999984</v>
      </c>
      <c r="S103" s="35">
        <f t="shared" si="25"/>
        <v>0</v>
      </c>
      <c r="T103" s="36">
        <f t="shared" si="26"/>
        <v>-1.3124999999999984</v>
      </c>
    </row>
    <row r="104" spans="1:23" ht="18.75">
      <c r="A104" s="14"/>
      <c r="B104" s="13">
        <v>227</v>
      </c>
      <c r="C104" s="13">
        <v>69368460</v>
      </c>
      <c r="D104" s="222" t="s">
        <v>446</v>
      </c>
      <c r="E104" s="222"/>
      <c r="F104" s="16">
        <v>0</v>
      </c>
      <c r="G104" s="16">
        <v>0</v>
      </c>
      <c r="H104" s="374">
        <v>0</v>
      </c>
      <c r="I104" s="374">
        <v>0</v>
      </c>
      <c r="J104" s="374">
        <v>0</v>
      </c>
      <c r="K104" s="57" t="s">
        <v>187</v>
      </c>
      <c r="L104" s="18">
        <f t="shared" si="21"/>
        <v>0</v>
      </c>
      <c r="M104" s="16">
        <f t="shared" si="27"/>
        <v>0</v>
      </c>
      <c r="N104" s="16">
        <f t="shared" si="22"/>
        <v>0</v>
      </c>
      <c r="O104" s="16">
        <v>0</v>
      </c>
      <c r="P104" s="16">
        <f t="shared" si="23"/>
        <v>0</v>
      </c>
      <c r="Q104" s="33">
        <v>5.7335820895522351</v>
      </c>
      <c r="R104" s="34">
        <f t="shared" si="24"/>
        <v>5.7335820895522351</v>
      </c>
      <c r="S104" s="35">
        <f t="shared" si="25"/>
        <v>0</v>
      </c>
      <c r="T104" s="36">
        <f t="shared" si="26"/>
        <v>5.7335820895522351</v>
      </c>
    </row>
    <row r="105" spans="1:23" ht="20.25">
      <c r="A105" s="14"/>
      <c r="B105" s="13">
        <v>186</v>
      </c>
      <c r="C105" s="13">
        <v>595953188</v>
      </c>
      <c r="D105" s="222" t="s">
        <v>462</v>
      </c>
      <c r="E105" s="222" t="s">
        <v>461</v>
      </c>
      <c r="F105" s="16">
        <v>0</v>
      </c>
      <c r="G105" s="16">
        <v>0</v>
      </c>
      <c r="H105" s="374">
        <v>0</v>
      </c>
      <c r="I105" s="374">
        <v>0</v>
      </c>
      <c r="J105" s="374">
        <v>0</v>
      </c>
      <c r="K105" s="57" t="s">
        <v>187</v>
      </c>
      <c r="L105" s="18">
        <f t="shared" si="21"/>
        <v>0</v>
      </c>
      <c r="M105" s="16">
        <f t="shared" si="27"/>
        <v>0</v>
      </c>
      <c r="N105" s="16">
        <f t="shared" si="22"/>
        <v>0</v>
      </c>
      <c r="O105" s="16">
        <v>0</v>
      </c>
      <c r="P105" s="16">
        <f t="shared" si="23"/>
        <v>0</v>
      </c>
      <c r="Q105" s="33">
        <v>-6.5624999999999991</v>
      </c>
      <c r="R105" s="34">
        <f t="shared" si="24"/>
        <v>-6.5624999999999991</v>
      </c>
      <c r="S105" s="35">
        <f t="shared" si="25"/>
        <v>0</v>
      </c>
      <c r="T105" s="36">
        <f t="shared" si="26"/>
        <v>-6.5624999999999991</v>
      </c>
    </row>
    <row r="106" spans="1:23" ht="18.75">
      <c r="A106" s="14">
        <v>1</v>
      </c>
      <c r="B106" s="13">
        <v>237</v>
      </c>
      <c r="C106" s="13">
        <v>1331532576</v>
      </c>
      <c r="D106" s="222" t="s">
        <v>459</v>
      </c>
      <c r="F106" s="16">
        <v>0</v>
      </c>
      <c r="G106" s="16">
        <v>0</v>
      </c>
      <c r="H106" s="374">
        <v>0</v>
      </c>
      <c r="I106" s="374">
        <v>0</v>
      </c>
      <c r="J106" s="374">
        <v>0</v>
      </c>
      <c r="K106" s="57" t="s">
        <v>187</v>
      </c>
      <c r="L106" s="18">
        <f t="shared" si="21"/>
        <v>0</v>
      </c>
      <c r="M106" s="16">
        <f t="shared" si="27"/>
        <v>0</v>
      </c>
      <c r="N106" s="16">
        <f t="shared" si="22"/>
        <v>0</v>
      </c>
      <c r="O106" s="16">
        <v>0</v>
      </c>
      <c r="P106" s="16">
        <f t="shared" ref="P106:P110" si="28">SUM(M106+L106+O106+N106)</f>
        <v>0</v>
      </c>
      <c r="Q106" s="33">
        <v>-2.5499999999999998</v>
      </c>
      <c r="R106" s="34">
        <f t="shared" ref="R106:R110" si="29">P106+Q106</f>
        <v>-2.5499999999999998</v>
      </c>
      <c r="S106" s="35">
        <f t="shared" si="25"/>
        <v>0</v>
      </c>
      <c r="T106" s="36">
        <f t="shared" ref="T106:T110" si="30">R106-S106</f>
        <v>-2.5499999999999998</v>
      </c>
    </row>
    <row r="107" spans="1:23" ht="18.75">
      <c r="A107" s="14"/>
      <c r="B107" s="13">
        <v>173</v>
      </c>
      <c r="C107" s="13">
        <v>1106175185</v>
      </c>
      <c r="D107" s="222" t="s">
        <v>329</v>
      </c>
      <c r="E107" s="334"/>
      <c r="F107" s="16">
        <v>0</v>
      </c>
      <c r="G107" s="16">
        <v>0</v>
      </c>
      <c r="H107" s="374">
        <v>0</v>
      </c>
      <c r="I107" s="374">
        <v>0</v>
      </c>
      <c r="J107" s="374">
        <v>0</v>
      </c>
      <c r="K107" s="57" t="s">
        <v>187</v>
      </c>
      <c r="L107" s="18">
        <f t="shared" si="21"/>
        <v>0</v>
      </c>
      <c r="M107" s="16">
        <f t="shared" si="27"/>
        <v>0</v>
      </c>
      <c r="N107" s="16">
        <f t="shared" si="22"/>
        <v>0</v>
      </c>
      <c r="O107" s="16">
        <v>0</v>
      </c>
      <c r="P107" s="16">
        <f t="shared" si="28"/>
        <v>0</v>
      </c>
      <c r="Q107" s="33">
        <v>0</v>
      </c>
      <c r="R107" s="34">
        <f t="shared" si="29"/>
        <v>0</v>
      </c>
      <c r="S107" s="35">
        <f t="shared" si="25"/>
        <v>0</v>
      </c>
      <c r="T107" s="36">
        <f t="shared" si="30"/>
        <v>0</v>
      </c>
    </row>
    <row r="108" spans="1:23" ht="18.75">
      <c r="A108" s="14">
        <v>1</v>
      </c>
      <c r="B108" s="13">
        <v>228</v>
      </c>
      <c r="C108" s="13">
        <v>1287481910</v>
      </c>
      <c r="D108" s="222" t="s">
        <v>447</v>
      </c>
      <c r="E108" s="222"/>
      <c r="F108" s="16">
        <v>0</v>
      </c>
      <c r="G108" s="16">
        <v>0</v>
      </c>
      <c r="H108" s="374">
        <v>0</v>
      </c>
      <c r="I108" s="374">
        <v>0</v>
      </c>
      <c r="J108" s="374">
        <v>0</v>
      </c>
      <c r="K108" s="57" t="s">
        <v>187</v>
      </c>
      <c r="L108" s="18">
        <f t="shared" si="21"/>
        <v>0</v>
      </c>
      <c r="M108" s="16">
        <f t="shared" si="27"/>
        <v>0</v>
      </c>
      <c r="N108" s="16">
        <f t="shared" si="22"/>
        <v>0</v>
      </c>
      <c r="O108" s="16">
        <v>0</v>
      </c>
      <c r="P108" s="16">
        <f t="shared" si="28"/>
        <v>0</v>
      </c>
      <c r="Q108" s="33">
        <v>-4.1499999999999995</v>
      </c>
      <c r="R108" s="34">
        <f t="shared" si="29"/>
        <v>-4.1499999999999995</v>
      </c>
      <c r="S108" s="35">
        <f t="shared" si="25"/>
        <v>0</v>
      </c>
      <c r="T108" s="36">
        <f t="shared" si="30"/>
        <v>-4.1499999999999995</v>
      </c>
    </row>
    <row r="109" spans="1:23" ht="18.75">
      <c r="A109" s="530">
        <v>1</v>
      </c>
      <c r="B109" s="13">
        <v>141</v>
      </c>
      <c r="C109" s="13">
        <v>1190305158</v>
      </c>
      <c r="D109" s="222" t="s">
        <v>261</v>
      </c>
      <c r="E109" s="224"/>
      <c r="F109" s="16">
        <v>0</v>
      </c>
      <c r="G109" s="16">
        <v>0</v>
      </c>
      <c r="H109" s="374">
        <v>0</v>
      </c>
      <c r="I109" s="374">
        <v>0</v>
      </c>
      <c r="J109" s="374">
        <v>0</v>
      </c>
      <c r="K109" s="57" t="s">
        <v>187</v>
      </c>
      <c r="L109" s="18">
        <f t="shared" si="21"/>
        <v>0</v>
      </c>
      <c r="M109" s="16">
        <f t="shared" si="27"/>
        <v>0</v>
      </c>
      <c r="N109" s="16">
        <f t="shared" si="22"/>
        <v>0</v>
      </c>
      <c r="O109" s="16">
        <v>0</v>
      </c>
      <c r="P109" s="16">
        <f t="shared" si="28"/>
        <v>0</v>
      </c>
      <c r="Q109" s="33">
        <v>-7.8937500000000043</v>
      </c>
      <c r="R109" s="34">
        <f t="shared" si="29"/>
        <v>-7.8937500000000043</v>
      </c>
      <c r="S109" s="35">
        <f t="shared" si="25"/>
        <v>0</v>
      </c>
      <c r="T109" s="36">
        <f t="shared" si="30"/>
        <v>-7.8937500000000043</v>
      </c>
      <c r="U109" s="64"/>
      <c r="V109" s="64"/>
      <c r="W109" s="67"/>
    </row>
    <row r="110" spans="1:23" ht="18.75">
      <c r="A110" s="530">
        <v>1</v>
      </c>
      <c r="B110" s="13">
        <v>203</v>
      </c>
      <c r="C110" s="13">
        <v>382695365</v>
      </c>
      <c r="D110" s="222" t="s">
        <v>393</v>
      </c>
      <c r="E110" s="334"/>
      <c r="F110" s="16">
        <v>0</v>
      </c>
      <c r="G110" s="16">
        <v>0</v>
      </c>
      <c r="H110" s="374">
        <v>0</v>
      </c>
      <c r="I110" s="374">
        <v>0</v>
      </c>
      <c r="J110" s="374">
        <v>0</v>
      </c>
      <c r="K110" s="57" t="s">
        <v>187</v>
      </c>
      <c r="L110" s="18">
        <f t="shared" si="21"/>
        <v>0</v>
      </c>
      <c r="M110" s="16">
        <f t="shared" si="27"/>
        <v>0</v>
      </c>
      <c r="N110" s="16">
        <f t="shared" si="22"/>
        <v>0</v>
      </c>
      <c r="O110" s="16">
        <v>0</v>
      </c>
      <c r="P110" s="16">
        <f t="shared" si="28"/>
        <v>0</v>
      </c>
      <c r="Q110" s="33">
        <v>-16.90625</v>
      </c>
      <c r="R110" s="34">
        <f t="shared" si="29"/>
        <v>-16.90625</v>
      </c>
      <c r="S110" s="35">
        <f t="shared" si="25"/>
        <v>0</v>
      </c>
      <c r="T110" s="36">
        <f t="shared" si="30"/>
        <v>-16.90625</v>
      </c>
    </row>
  </sheetData>
  <autoFilter ref="A4:W110" xr:uid="{28593B8F-03E7-4BE1-B554-FC0AADC431B2}">
    <sortState xmlns:xlrd2="http://schemas.microsoft.com/office/spreadsheetml/2017/richdata2" ref="A10:W110">
      <sortCondition descending="1" ref="R4:R110"/>
    </sortState>
  </autoFilter>
  <mergeCells count="5">
    <mergeCell ref="B1:T1"/>
    <mergeCell ref="B2:T2"/>
    <mergeCell ref="B3:E3"/>
    <mergeCell ref="H3:J3"/>
    <mergeCell ref="K3:T3"/>
  </mergeCells>
  <conditionalFormatting sqref="O5:O79 F5:J110">
    <cfRule type="cellIs" dxfId="3" priority="2" operator="lessThan">
      <formula>1</formula>
    </cfRule>
  </conditionalFormatting>
  <conditionalFormatting sqref="O80:O110">
    <cfRule type="cellIs" dxfId="2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7572-73F1-43A6-82BD-F58AB29FD538}">
  <dimension ref="A1:AC69"/>
  <sheetViews>
    <sheetView topLeftCell="A28" zoomScale="85" zoomScaleNormal="85" workbookViewId="0">
      <selection activeCell="T5" sqref="T5:T69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活动中心2021年8月7日分包贡献明细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62"/>
      <c r="V1" s="562"/>
      <c r="W1" s="562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63"/>
      <c r="V2" s="563"/>
      <c r="W2" s="563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64" t="s">
        <v>114</v>
      </c>
      <c r="G3" s="565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61"/>
      <c r="V3" s="561"/>
      <c r="W3" s="561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59" t="s">
        <v>457</v>
      </c>
      <c r="B4" s="559" t="s">
        <v>11</v>
      </c>
      <c r="C4" s="560" t="s">
        <v>167</v>
      </c>
      <c r="D4" s="559" t="s">
        <v>12</v>
      </c>
      <c r="E4" s="559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60" t="s">
        <v>171</v>
      </c>
      <c r="R4" s="32" t="s">
        <v>23</v>
      </c>
      <c r="S4" s="560" t="s">
        <v>22</v>
      </c>
      <c r="T4" s="560" t="s">
        <v>172</v>
      </c>
      <c r="U4" s="560" t="s">
        <v>115</v>
      </c>
      <c r="V4" s="560" t="s">
        <v>116</v>
      </c>
      <c r="W4" s="560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>
        <v>1</v>
      </c>
      <c r="B5" s="13">
        <v>240</v>
      </c>
      <c r="C5" s="13">
        <v>289805855</v>
      </c>
      <c r="D5" s="222" t="s">
        <v>466</v>
      </c>
      <c r="E5" s="4"/>
      <c r="F5" s="16">
        <v>4</v>
      </c>
      <c r="G5" s="16">
        <v>0</v>
      </c>
      <c r="H5" s="374">
        <v>0</v>
      </c>
      <c r="I5" s="374">
        <v>0</v>
      </c>
      <c r="J5" s="374">
        <v>0</v>
      </c>
      <c r="K5" s="23" t="s">
        <v>335</v>
      </c>
      <c r="L5" s="18">
        <f t="shared" ref="L5:L36" si="0">F5+IF(F5&gt;2,(F5-2)*1,0)</f>
        <v>6</v>
      </c>
      <c r="M5" s="16">
        <f>G5*$Y$14</f>
        <v>0</v>
      </c>
      <c r="N5" s="16">
        <f t="shared" ref="N5:N36" si="1">SUM(H5:J5)*$Y$18</f>
        <v>0</v>
      </c>
      <c r="O5" s="16">
        <v>0</v>
      </c>
      <c r="P5" s="16">
        <f t="shared" ref="P5:P36" si="2">SUM(M5+L5+O5+N5)</f>
        <v>6</v>
      </c>
      <c r="Q5" s="33">
        <v>26.012499999999996</v>
      </c>
      <c r="R5" s="34">
        <f t="shared" ref="R5:R36" si="3">P5+Q5</f>
        <v>32.012499999999996</v>
      </c>
      <c r="S5" s="35">
        <f t="shared" ref="S5:S36" si="4">VLOOKUP(K5,$X$3:$Y$10,2,FALSE)</f>
        <v>1.09375</v>
      </c>
      <c r="T5" s="36">
        <f t="shared" ref="T5:T36" si="5">R5-S5</f>
        <v>30.918749999999996</v>
      </c>
      <c r="U5" s="4"/>
      <c r="V5" s="4"/>
      <c r="W5" s="4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>
        <v>1</v>
      </c>
      <c r="B6" s="13">
        <v>178</v>
      </c>
      <c r="C6" s="13">
        <v>1059185275</v>
      </c>
      <c r="D6" s="222" t="s">
        <v>372</v>
      </c>
      <c r="E6" s="334"/>
      <c r="F6" s="16">
        <v>4</v>
      </c>
      <c r="G6" s="16">
        <v>1</v>
      </c>
      <c r="H6" s="374">
        <v>0</v>
      </c>
      <c r="I6" s="374">
        <v>1</v>
      </c>
      <c r="J6" s="374">
        <v>1</v>
      </c>
      <c r="K6" s="19" t="s">
        <v>333</v>
      </c>
      <c r="L6" s="18">
        <f t="shared" si="0"/>
        <v>6</v>
      </c>
      <c r="M6" s="16">
        <f>G6*$Y$14</f>
        <v>1.2</v>
      </c>
      <c r="N6" s="16">
        <f t="shared" si="1"/>
        <v>0.8</v>
      </c>
      <c r="O6" s="16">
        <v>0</v>
      </c>
      <c r="P6" s="16">
        <f t="shared" si="2"/>
        <v>8</v>
      </c>
      <c r="Q6" s="33">
        <v>21.574999999999996</v>
      </c>
      <c r="R6" s="34">
        <f t="shared" si="3"/>
        <v>29.574999999999996</v>
      </c>
      <c r="S6" s="35">
        <f t="shared" si="4"/>
        <v>8.125</v>
      </c>
      <c r="T6" s="36">
        <f t="shared" si="5"/>
        <v>21.449999999999996</v>
      </c>
      <c r="U6" s="4"/>
      <c r="V6" s="4"/>
      <c r="W6" s="4"/>
      <c r="X6" s="23"/>
      <c r="Y6" s="44"/>
      <c r="Z6" s="46"/>
      <c r="AA6" s="46"/>
      <c r="AB6" s="46"/>
      <c r="AC6" s="46"/>
    </row>
    <row r="7" spans="1:29" s="1" customFormat="1" ht="18.75">
      <c r="A7" s="14">
        <v>1</v>
      </c>
      <c r="B7" s="14">
        <v>26</v>
      </c>
      <c r="C7" s="13">
        <v>1754932067</v>
      </c>
      <c r="D7" s="222" t="s">
        <v>354</v>
      </c>
      <c r="E7" s="222" t="s">
        <v>72</v>
      </c>
      <c r="F7" s="16">
        <v>4</v>
      </c>
      <c r="G7" s="16">
        <v>1</v>
      </c>
      <c r="H7" s="374">
        <v>0</v>
      </c>
      <c r="I7" s="374">
        <v>1</v>
      </c>
      <c r="J7" s="374">
        <v>1</v>
      </c>
      <c r="K7" s="19" t="s">
        <v>333</v>
      </c>
      <c r="L7" s="18">
        <f t="shared" si="0"/>
        <v>6</v>
      </c>
      <c r="M7" s="16">
        <f>G7*$Y$14</f>
        <v>1.2</v>
      </c>
      <c r="N7" s="16">
        <f t="shared" si="1"/>
        <v>0.8</v>
      </c>
      <c r="O7" s="16">
        <v>0</v>
      </c>
      <c r="P7" s="16">
        <f t="shared" si="2"/>
        <v>8</v>
      </c>
      <c r="Q7" s="33">
        <v>21.168749999999999</v>
      </c>
      <c r="R7" s="34">
        <f t="shared" si="3"/>
        <v>29.168749999999999</v>
      </c>
      <c r="S7" s="35">
        <f t="shared" si="4"/>
        <v>8.125</v>
      </c>
      <c r="T7" s="36">
        <f t="shared" si="5"/>
        <v>21.043749999999999</v>
      </c>
      <c r="U7" s="18"/>
      <c r="V7" s="18"/>
      <c r="W7" s="18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>
        <v>1</v>
      </c>
      <c r="B8" s="14">
        <v>231</v>
      </c>
      <c r="C8" s="13">
        <v>1725915293</v>
      </c>
      <c r="D8" s="222" t="s">
        <v>450</v>
      </c>
      <c r="E8" s="4"/>
      <c r="F8" s="16">
        <v>4</v>
      </c>
      <c r="G8" s="16">
        <v>1</v>
      </c>
      <c r="H8" s="374">
        <v>0</v>
      </c>
      <c r="I8" s="374">
        <v>0</v>
      </c>
      <c r="J8" s="374">
        <v>0</v>
      </c>
      <c r="K8" s="19" t="s">
        <v>333</v>
      </c>
      <c r="L8" s="18">
        <f t="shared" si="0"/>
        <v>6</v>
      </c>
      <c r="M8" s="16">
        <f>G8*$Y$14</f>
        <v>1.2</v>
      </c>
      <c r="N8" s="16">
        <f t="shared" si="1"/>
        <v>0</v>
      </c>
      <c r="O8" s="16">
        <v>0</v>
      </c>
      <c r="P8" s="16">
        <f t="shared" si="2"/>
        <v>7.2</v>
      </c>
      <c r="Q8" s="33">
        <v>21.674999999999997</v>
      </c>
      <c r="R8" s="34">
        <f t="shared" si="3"/>
        <v>28.874999999999996</v>
      </c>
      <c r="S8" s="35">
        <f t="shared" si="4"/>
        <v>8.125</v>
      </c>
      <c r="T8" s="36">
        <f t="shared" si="5"/>
        <v>20.749999999999996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20.25">
      <c r="A9" s="14">
        <v>1</v>
      </c>
      <c r="B9" s="14">
        <v>49</v>
      </c>
      <c r="C9" s="13">
        <v>311361673</v>
      </c>
      <c r="D9" s="223" t="s">
        <v>442</v>
      </c>
      <c r="E9" s="336" t="s">
        <v>95</v>
      </c>
      <c r="F9" s="16">
        <v>4</v>
      </c>
      <c r="G9" s="16">
        <v>1</v>
      </c>
      <c r="H9" s="374">
        <v>0</v>
      </c>
      <c r="I9" s="374">
        <v>1</v>
      </c>
      <c r="J9" s="374">
        <v>1</v>
      </c>
      <c r="K9" s="19" t="s">
        <v>333</v>
      </c>
      <c r="L9" s="18">
        <f t="shared" si="0"/>
        <v>6</v>
      </c>
      <c r="M9" s="16">
        <f>IF(G9&gt;0,1,0)*$Y$14</f>
        <v>1.2</v>
      </c>
      <c r="N9" s="16">
        <f t="shared" si="1"/>
        <v>0.8</v>
      </c>
      <c r="O9" s="16">
        <v>0</v>
      </c>
      <c r="P9" s="16">
        <f t="shared" si="2"/>
        <v>8</v>
      </c>
      <c r="Q9" s="33">
        <v>20.831250000000001</v>
      </c>
      <c r="R9" s="34">
        <f t="shared" si="3"/>
        <v>28.831250000000001</v>
      </c>
      <c r="S9" s="35">
        <f t="shared" si="4"/>
        <v>8.125</v>
      </c>
      <c r="T9" s="36">
        <f t="shared" si="5"/>
        <v>20.706250000000001</v>
      </c>
      <c r="U9" s="18"/>
      <c r="V9" s="18"/>
      <c r="W9" s="18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242</v>
      </c>
      <c r="C10" s="13">
        <v>1381736232</v>
      </c>
      <c r="D10" s="222" t="s">
        <v>468</v>
      </c>
      <c r="E10" s="4"/>
      <c r="F10" s="16">
        <v>4</v>
      </c>
      <c r="G10" s="16">
        <v>1</v>
      </c>
      <c r="H10" s="374">
        <v>0</v>
      </c>
      <c r="I10" s="374">
        <v>0</v>
      </c>
      <c r="J10" s="374">
        <v>0</v>
      </c>
      <c r="K10" s="19" t="s">
        <v>333</v>
      </c>
      <c r="L10" s="18">
        <f t="shared" si="0"/>
        <v>6</v>
      </c>
      <c r="M10" s="16">
        <f t="shared" ref="M10:M41" si="6">G10*$Y$14</f>
        <v>1.2</v>
      </c>
      <c r="N10" s="16">
        <f t="shared" si="1"/>
        <v>0</v>
      </c>
      <c r="O10" s="16">
        <v>0</v>
      </c>
      <c r="P10" s="16">
        <f t="shared" si="2"/>
        <v>7.2</v>
      </c>
      <c r="Q10" s="33">
        <v>21.212499999999995</v>
      </c>
      <c r="R10" s="34">
        <f t="shared" si="3"/>
        <v>28.412499999999994</v>
      </c>
      <c r="S10" s="35">
        <f t="shared" si="4"/>
        <v>8.125</v>
      </c>
      <c r="T10" s="36">
        <f t="shared" si="5"/>
        <v>20.287499999999994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3">
        <v>156</v>
      </c>
      <c r="C11" s="13">
        <v>1744610165</v>
      </c>
      <c r="D11" s="222" t="s">
        <v>369</v>
      </c>
      <c r="E11" s="222"/>
      <c r="F11" s="16">
        <v>4</v>
      </c>
      <c r="G11" s="16">
        <v>1</v>
      </c>
      <c r="H11" s="374">
        <v>0</v>
      </c>
      <c r="I11" s="374">
        <v>0</v>
      </c>
      <c r="J11" s="374">
        <v>0</v>
      </c>
      <c r="K11" s="19" t="s">
        <v>333</v>
      </c>
      <c r="L11" s="18">
        <f t="shared" si="0"/>
        <v>6</v>
      </c>
      <c r="M11" s="16">
        <f t="shared" si="6"/>
        <v>1.2</v>
      </c>
      <c r="N11" s="16">
        <f t="shared" si="1"/>
        <v>0</v>
      </c>
      <c r="O11" s="16">
        <v>0</v>
      </c>
      <c r="P11" s="16">
        <f t="shared" si="2"/>
        <v>7.2</v>
      </c>
      <c r="Q11" s="33">
        <v>21.161266129032246</v>
      </c>
      <c r="R11" s="34">
        <f t="shared" si="3"/>
        <v>28.361266129032245</v>
      </c>
      <c r="S11" s="35">
        <f t="shared" si="4"/>
        <v>8.125</v>
      </c>
      <c r="T11" s="36">
        <f t="shared" si="5"/>
        <v>20.236266129032245</v>
      </c>
      <c r="U11" s="4"/>
      <c r="V11" s="4"/>
      <c r="W11" s="4"/>
      <c r="X11" s="50"/>
    </row>
    <row r="12" spans="1:29" s="1" customFormat="1" ht="18.75">
      <c r="A12" s="14">
        <v>1</v>
      </c>
      <c r="B12" s="13">
        <v>172</v>
      </c>
      <c r="C12" s="13">
        <v>724061220</v>
      </c>
      <c r="D12" s="222" t="s">
        <v>371</v>
      </c>
      <c r="E12" s="222" t="s">
        <v>330</v>
      </c>
      <c r="F12" s="16">
        <v>4</v>
      </c>
      <c r="G12" s="16">
        <v>1</v>
      </c>
      <c r="H12" s="374">
        <v>0</v>
      </c>
      <c r="I12" s="374">
        <v>0</v>
      </c>
      <c r="J12" s="374">
        <v>0</v>
      </c>
      <c r="K12" s="19" t="s">
        <v>333</v>
      </c>
      <c r="L12" s="18">
        <f t="shared" si="0"/>
        <v>6</v>
      </c>
      <c r="M12" s="16">
        <f t="shared" si="6"/>
        <v>1.2</v>
      </c>
      <c r="N12" s="16">
        <f t="shared" si="1"/>
        <v>0</v>
      </c>
      <c r="O12" s="16">
        <v>0</v>
      </c>
      <c r="P12" s="16">
        <f t="shared" si="2"/>
        <v>7.2</v>
      </c>
      <c r="Q12" s="33">
        <v>21.15</v>
      </c>
      <c r="R12" s="34">
        <f t="shared" si="3"/>
        <v>28.349999999999998</v>
      </c>
      <c r="S12" s="35">
        <f t="shared" si="4"/>
        <v>8.125</v>
      </c>
      <c r="T12" s="36">
        <f t="shared" si="5"/>
        <v>20.224999999999998</v>
      </c>
      <c r="U12" s="4"/>
      <c r="V12" s="4"/>
      <c r="W12" s="4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116</v>
      </c>
      <c r="C13" s="13">
        <v>2122596917</v>
      </c>
      <c r="D13" s="222" t="s">
        <v>362</v>
      </c>
      <c r="E13" s="222" t="s">
        <v>217</v>
      </c>
      <c r="F13" s="16">
        <v>3</v>
      </c>
      <c r="G13" s="16">
        <v>1</v>
      </c>
      <c r="H13" s="374">
        <v>0</v>
      </c>
      <c r="I13" s="374">
        <v>1</v>
      </c>
      <c r="J13" s="374">
        <v>1</v>
      </c>
      <c r="K13" s="22" t="s">
        <v>334</v>
      </c>
      <c r="L13" s="18">
        <f t="shared" si="0"/>
        <v>4</v>
      </c>
      <c r="M13" s="16">
        <f t="shared" si="6"/>
        <v>1.2</v>
      </c>
      <c r="N13" s="16">
        <f t="shared" si="1"/>
        <v>0.8</v>
      </c>
      <c r="O13" s="16">
        <v>0</v>
      </c>
      <c r="P13" s="16">
        <f t="shared" si="2"/>
        <v>6</v>
      </c>
      <c r="Q13" s="33">
        <v>21.531249999999996</v>
      </c>
      <c r="R13" s="34">
        <f t="shared" si="3"/>
        <v>27.531249999999996</v>
      </c>
      <c r="S13" s="35">
        <f t="shared" si="4"/>
        <v>6.25</v>
      </c>
      <c r="T13" s="36">
        <f t="shared" si="5"/>
        <v>21.281249999999996</v>
      </c>
      <c r="U13" s="18"/>
      <c r="V13" s="18"/>
      <c r="W13" s="48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18.75">
      <c r="A14" s="14">
        <v>1</v>
      </c>
      <c r="B14" s="14">
        <v>46</v>
      </c>
      <c r="C14" s="13">
        <v>2109182835</v>
      </c>
      <c r="D14" s="222" t="s">
        <v>357</v>
      </c>
      <c r="E14" s="222" t="s">
        <v>92</v>
      </c>
      <c r="F14" s="16">
        <v>4</v>
      </c>
      <c r="G14" s="16">
        <v>1</v>
      </c>
      <c r="H14" s="374">
        <v>0</v>
      </c>
      <c r="I14" s="374">
        <v>1</v>
      </c>
      <c r="J14" s="374">
        <v>0</v>
      </c>
      <c r="K14" s="22" t="s">
        <v>334</v>
      </c>
      <c r="L14" s="18">
        <f t="shared" si="0"/>
        <v>6</v>
      </c>
      <c r="M14" s="16">
        <f t="shared" si="6"/>
        <v>1.2</v>
      </c>
      <c r="N14" s="16">
        <f t="shared" si="1"/>
        <v>0.4</v>
      </c>
      <c r="O14" s="16">
        <v>0</v>
      </c>
      <c r="P14" s="16">
        <f t="shared" si="2"/>
        <v>7.6000000000000005</v>
      </c>
      <c r="Q14" s="33">
        <v>19.873750000000005</v>
      </c>
      <c r="R14" s="34">
        <f t="shared" si="3"/>
        <v>27.473750000000006</v>
      </c>
      <c r="S14" s="35">
        <f t="shared" si="4"/>
        <v>6.25</v>
      </c>
      <c r="T14" s="36">
        <f t="shared" si="5"/>
        <v>21.223750000000006</v>
      </c>
      <c r="U14" s="18"/>
      <c r="V14" s="18"/>
      <c r="W14" s="18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20.25">
      <c r="A15" s="14">
        <v>1</v>
      </c>
      <c r="B15" s="13">
        <v>221</v>
      </c>
      <c r="C15" s="13">
        <v>790956883</v>
      </c>
      <c r="D15" s="222" t="s">
        <v>431</v>
      </c>
      <c r="E15" s="222" t="s">
        <v>428</v>
      </c>
      <c r="F15" s="16">
        <v>4</v>
      </c>
      <c r="G15" s="16">
        <v>1</v>
      </c>
      <c r="H15" s="374">
        <v>0</v>
      </c>
      <c r="I15" s="374">
        <v>0</v>
      </c>
      <c r="J15" s="374">
        <v>0</v>
      </c>
      <c r="K15" s="22" t="s">
        <v>334</v>
      </c>
      <c r="L15" s="18">
        <f t="shared" si="0"/>
        <v>6</v>
      </c>
      <c r="M15" s="16">
        <f t="shared" si="6"/>
        <v>1.2</v>
      </c>
      <c r="N15" s="16">
        <f t="shared" si="1"/>
        <v>0</v>
      </c>
      <c r="O15" s="16">
        <v>0</v>
      </c>
      <c r="P15" s="16">
        <f t="shared" si="2"/>
        <v>7.2</v>
      </c>
      <c r="Q15" s="33">
        <v>20.193749999999998</v>
      </c>
      <c r="R15" s="34">
        <f t="shared" si="3"/>
        <v>27.393749999999997</v>
      </c>
      <c r="S15" s="35">
        <f t="shared" si="4"/>
        <v>6.25</v>
      </c>
      <c r="T15" s="36">
        <f t="shared" si="5"/>
        <v>21.143749999999997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216</v>
      </c>
      <c r="C16" s="13">
        <v>395700385</v>
      </c>
      <c r="D16" s="222" t="s">
        <v>419</v>
      </c>
      <c r="F16" s="16">
        <v>4</v>
      </c>
      <c r="G16" s="16">
        <v>1</v>
      </c>
      <c r="H16" s="374">
        <v>0</v>
      </c>
      <c r="I16" s="374">
        <v>0</v>
      </c>
      <c r="J16" s="374">
        <v>0</v>
      </c>
      <c r="K16" s="22" t="s">
        <v>334</v>
      </c>
      <c r="L16" s="18">
        <f t="shared" si="0"/>
        <v>6</v>
      </c>
      <c r="M16" s="16">
        <f t="shared" si="6"/>
        <v>1.2</v>
      </c>
      <c r="N16" s="16">
        <f t="shared" si="1"/>
        <v>0</v>
      </c>
      <c r="O16" s="16">
        <v>0</v>
      </c>
      <c r="P16" s="16">
        <f t="shared" si="2"/>
        <v>7.2</v>
      </c>
      <c r="Q16" s="33">
        <v>20.075201612903218</v>
      </c>
      <c r="R16" s="34">
        <f t="shared" si="3"/>
        <v>27.275201612903217</v>
      </c>
      <c r="S16" s="35">
        <f t="shared" si="4"/>
        <v>6.25</v>
      </c>
      <c r="T16" s="36">
        <f t="shared" si="5"/>
        <v>21.025201612903217</v>
      </c>
      <c r="U16" s="4"/>
      <c r="V16" s="4"/>
      <c r="W16" s="4"/>
      <c r="X16" s="1" t="s">
        <v>213</v>
      </c>
      <c r="Y16" s="53">
        <v>8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224</v>
      </c>
      <c r="C17" s="13">
        <v>862562360</v>
      </c>
      <c r="D17" s="222" t="s">
        <v>473</v>
      </c>
      <c r="E17" s="222" t="s">
        <v>443</v>
      </c>
      <c r="F17" s="16">
        <v>4</v>
      </c>
      <c r="G17" s="16">
        <v>1</v>
      </c>
      <c r="H17" s="374">
        <v>0</v>
      </c>
      <c r="I17" s="374">
        <v>0</v>
      </c>
      <c r="J17" s="374">
        <v>0</v>
      </c>
      <c r="K17" s="22" t="s">
        <v>334</v>
      </c>
      <c r="L17" s="18">
        <f t="shared" si="0"/>
        <v>6</v>
      </c>
      <c r="M17" s="16">
        <f t="shared" si="6"/>
        <v>1.2</v>
      </c>
      <c r="N17" s="16">
        <f t="shared" si="1"/>
        <v>0</v>
      </c>
      <c r="O17" s="16">
        <v>0</v>
      </c>
      <c r="P17" s="16">
        <f t="shared" si="2"/>
        <v>7.2</v>
      </c>
      <c r="Q17" s="33">
        <v>19.74160447761194</v>
      </c>
      <c r="R17" s="34">
        <f t="shared" si="3"/>
        <v>26.941604477611939</v>
      </c>
      <c r="S17" s="35">
        <f t="shared" si="4"/>
        <v>6.25</v>
      </c>
      <c r="T17" s="36">
        <f t="shared" si="5"/>
        <v>20.691604477611939</v>
      </c>
      <c r="U17" s="4"/>
      <c r="V17" s="4"/>
      <c r="W17" s="4"/>
      <c r="X17" s="1" t="s">
        <v>214</v>
      </c>
      <c r="Y17" s="53">
        <v>7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208</v>
      </c>
      <c r="C18" s="13">
        <v>92129464</v>
      </c>
      <c r="D18" s="222" t="s">
        <v>401</v>
      </c>
      <c r="E18" s="334"/>
      <c r="F18" s="16">
        <v>4</v>
      </c>
      <c r="G18" s="16">
        <v>1</v>
      </c>
      <c r="H18" s="374">
        <v>0</v>
      </c>
      <c r="I18" s="374">
        <v>0</v>
      </c>
      <c r="J18" s="374">
        <v>0</v>
      </c>
      <c r="K18" s="22" t="s">
        <v>334</v>
      </c>
      <c r="L18" s="18">
        <f t="shared" si="0"/>
        <v>6</v>
      </c>
      <c r="M18" s="16">
        <f t="shared" si="6"/>
        <v>1.2</v>
      </c>
      <c r="N18" s="16">
        <f t="shared" si="1"/>
        <v>0</v>
      </c>
      <c r="O18" s="16">
        <v>0</v>
      </c>
      <c r="P18" s="16">
        <f t="shared" si="2"/>
        <v>7.2</v>
      </c>
      <c r="Q18" s="33">
        <v>19.706249999999997</v>
      </c>
      <c r="R18" s="34">
        <f t="shared" si="3"/>
        <v>26.906249999999996</v>
      </c>
      <c r="S18" s="35">
        <f t="shared" si="4"/>
        <v>6.25</v>
      </c>
      <c r="T18" s="36">
        <f t="shared" si="5"/>
        <v>20.656249999999996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>
        <v>1</v>
      </c>
      <c r="B19" s="13">
        <v>118</v>
      </c>
      <c r="C19" s="13">
        <v>2018112397</v>
      </c>
      <c r="D19" s="222" t="s">
        <v>342</v>
      </c>
      <c r="E19" s="222" t="s">
        <v>290</v>
      </c>
      <c r="F19" s="16">
        <v>4</v>
      </c>
      <c r="G19" s="16">
        <v>1</v>
      </c>
      <c r="H19" s="374">
        <v>0</v>
      </c>
      <c r="I19" s="374">
        <v>0</v>
      </c>
      <c r="J19" s="374">
        <v>0</v>
      </c>
      <c r="K19" s="22" t="s">
        <v>334</v>
      </c>
      <c r="L19" s="18">
        <f t="shared" si="0"/>
        <v>6</v>
      </c>
      <c r="M19" s="16">
        <f t="shared" si="6"/>
        <v>1.2</v>
      </c>
      <c r="N19" s="16">
        <f t="shared" si="1"/>
        <v>0</v>
      </c>
      <c r="O19" s="16">
        <v>0</v>
      </c>
      <c r="P19" s="16">
        <f t="shared" si="2"/>
        <v>7.2</v>
      </c>
      <c r="Q19" s="33">
        <v>19.456249999999994</v>
      </c>
      <c r="R19" s="34">
        <f t="shared" si="3"/>
        <v>26.656249999999993</v>
      </c>
      <c r="S19" s="35">
        <f t="shared" si="4"/>
        <v>6.25</v>
      </c>
      <c r="T19" s="36">
        <f t="shared" si="5"/>
        <v>20.406249999999993</v>
      </c>
      <c r="U19" s="18"/>
      <c r="V19" s="18"/>
      <c r="W19" s="48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4">
        <v>10</v>
      </c>
      <c r="C20" s="13">
        <v>2108977014</v>
      </c>
      <c r="D20" s="222" t="s">
        <v>353</v>
      </c>
      <c r="E20" s="222" t="s">
        <v>49</v>
      </c>
      <c r="F20" s="16">
        <v>1</v>
      </c>
      <c r="G20" s="16">
        <v>1</v>
      </c>
      <c r="H20" s="374">
        <v>0</v>
      </c>
      <c r="I20" s="374">
        <v>0</v>
      </c>
      <c r="J20" s="374">
        <v>1</v>
      </c>
      <c r="K20" s="23" t="s">
        <v>335</v>
      </c>
      <c r="L20" s="18">
        <f t="shared" si="0"/>
        <v>1</v>
      </c>
      <c r="M20" s="16">
        <f t="shared" si="6"/>
        <v>1.2</v>
      </c>
      <c r="N20" s="16">
        <f t="shared" si="1"/>
        <v>0.4</v>
      </c>
      <c r="O20" s="16">
        <v>0</v>
      </c>
      <c r="P20" s="16">
        <f t="shared" si="2"/>
        <v>2.6</v>
      </c>
      <c r="Q20" s="33">
        <v>23.606250000000003</v>
      </c>
      <c r="R20" s="34">
        <f t="shared" si="3"/>
        <v>26.206250000000004</v>
      </c>
      <c r="S20" s="35">
        <f t="shared" si="4"/>
        <v>1.09375</v>
      </c>
      <c r="T20" s="36">
        <f t="shared" si="5"/>
        <v>25.112500000000004</v>
      </c>
      <c r="U20" s="18"/>
      <c r="V20" s="18"/>
      <c r="W20" s="18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238</v>
      </c>
      <c r="C21" s="13">
        <v>108179057</v>
      </c>
      <c r="D21" s="222" t="s">
        <v>463</v>
      </c>
      <c r="E21" s="4"/>
      <c r="F21" s="16">
        <v>4</v>
      </c>
      <c r="G21" s="16">
        <v>1</v>
      </c>
      <c r="H21" s="374">
        <v>0</v>
      </c>
      <c r="I21" s="374">
        <v>0</v>
      </c>
      <c r="J21" s="374">
        <v>0</v>
      </c>
      <c r="K21" s="23" t="s">
        <v>335</v>
      </c>
      <c r="L21" s="18">
        <f t="shared" si="0"/>
        <v>6</v>
      </c>
      <c r="M21" s="16">
        <f t="shared" si="6"/>
        <v>1.2</v>
      </c>
      <c r="N21" s="16">
        <f t="shared" si="1"/>
        <v>0</v>
      </c>
      <c r="O21" s="16">
        <v>0</v>
      </c>
      <c r="P21" s="16">
        <f t="shared" si="2"/>
        <v>7.2</v>
      </c>
      <c r="Q21" s="33">
        <v>18.006249999999994</v>
      </c>
      <c r="R21" s="34">
        <f t="shared" si="3"/>
        <v>25.206249999999994</v>
      </c>
      <c r="S21" s="35">
        <f t="shared" si="4"/>
        <v>1.09375</v>
      </c>
      <c r="T21" s="36">
        <f t="shared" si="5"/>
        <v>24.112499999999994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209</v>
      </c>
      <c r="C22" s="13">
        <v>1525950050</v>
      </c>
      <c r="D22" s="222" t="s">
        <v>408</v>
      </c>
      <c r="E22" s="222" t="s">
        <v>402</v>
      </c>
      <c r="F22" s="16">
        <v>4</v>
      </c>
      <c r="G22" s="16">
        <v>1</v>
      </c>
      <c r="H22" s="374">
        <v>0</v>
      </c>
      <c r="I22" s="374">
        <v>0</v>
      </c>
      <c r="J22" s="374">
        <v>0</v>
      </c>
      <c r="K22" s="23" t="s">
        <v>335</v>
      </c>
      <c r="L22" s="18">
        <f t="shared" si="0"/>
        <v>6</v>
      </c>
      <c r="M22" s="16">
        <f t="shared" si="6"/>
        <v>1.2</v>
      </c>
      <c r="N22" s="16">
        <f t="shared" si="1"/>
        <v>0</v>
      </c>
      <c r="O22" s="16">
        <v>0</v>
      </c>
      <c r="P22" s="16">
        <f t="shared" si="2"/>
        <v>7.2</v>
      </c>
      <c r="Q22" s="33">
        <v>17.456249999999994</v>
      </c>
      <c r="R22" s="34">
        <f t="shared" si="3"/>
        <v>24.656249999999993</v>
      </c>
      <c r="S22" s="35">
        <f t="shared" si="4"/>
        <v>1.09375</v>
      </c>
      <c r="T22" s="36">
        <f t="shared" si="5"/>
        <v>23.562499999999993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>
        <v>1</v>
      </c>
      <c r="B23" s="13">
        <v>167</v>
      </c>
      <c r="C23" s="13">
        <v>1173807161</v>
      </c>
      <c r="D23" s="222" t="s">
        <v>324</v>
      </c>
      <c r="E23" s="335"/>
      <c r="F23" s="16">
        <v>0</v>
      </c>
      <c r="G23" s="16">
        <v>0</v>
      </c>
      <c r="H23" s="374">
        <v>0</v>
      </c>
      <c r="I23" s="374">
        <v>0</v>
      </c>
      <c r="J23" s="374">
        <v>0</v>
      </c>
      <c r="K23" s="57" t="s">
        <v>187</v>
      </c>
      <c r="L23" s="18">
        <f t="shared" si="0"/>
        <v>0</v>
      </c>
      <c r="M23" s="16">
        <f t="shared" si="6"/>
        <v>0</v>
      </c>
      <c r="N23" s="16">
        <f t="shared" si="1"/>
        <v>0</v>
      </c>
      <c r="O23" s="16">
        <v>0</v>
      </c>
      <c r="P23" s="16">
        <f t="shared" si="2"/>
        <v>0</v>
      </c>
      <c r="Q23" s="33">
        <v>24.624999999999979</v>
      </c>
      <c r="R23" s="34">
        <f t="shared" si="3"/>
        <v>24.624999999999979</v>
      </c>
      <c r="S23" s="35">
        <f t="shared" si="4"/>
        <v>0</v>
      </c>
      <c r="T23" s="36">
        <f t="shared" si="5"/>
        <v>24.624999999999979</v>
      </c>
      <c r="U23" s="4"/>
      <c r="V23" s="4"/>
      <c r="W23" s="4"/>
    </row>
    <row r="24" spans="1:29" s="1" customFormat="1" ht="18.75">
      <c r="A24" s="14">
        <v>1</v>
      </c>
      <c r="B24" s="13">
        <v>196</v>
      </c>
      <c r="C24" s="13">
        <v>1065641844</v>
      </c>
      <c r="D24" s="222" t="s">
        <v>387</v>
      </c>
      <c r="E24" s="334"/>
      <c r="F24" s="16">
        <v>2</v>
      </c>
      <c r="G24" s="16">
        <v>1</v>
      </c>
      <c r="H24" s="374">
        <v>0</v>
      </c>
      <c r="I24" s="374">
        <v>0</v>
      </c>
      <c r="J24" s="374">
        <v>0</v>
      </c>
      <c r="K24" s="23" t="s">
        <v>335</v>
      </c>
      <c r="L24" s="18">
        <f t="shared" si="0"/>
        <v>2</v>
      </c>
      <c r="M24" s="16">
        <f t="shared" si="6"/>
        <v>1.2</v>
      </c>
      <c r="N24" s="16">
        <f t="shared" si="1"/>
        <v>0</v>
      </c>
      <c r="O24" s="16">
        <v>0</v>
      </c>
      <c r="P24" s="16">
        <f t="shared" si="2"/>
        <v>3.2</v>
      </c>
      <c r="Q24" s="33">
        <v>20.737499999999997</v>
      </c>
      <c r="R24" s="34">
        <f t="shared" si="3"/>
        <v>23.937499999999996</v>
      </c>
      <c r="S24" s="35">
        <f t="shared" si="4"/>
        <v>1.09375</v>
      </c>
      <c r="T24" s="36">
        <f t="shared" si="5"/>
        <v>22.843749999999996</v>
      </c>
      <c r="U24" s="4"/>
      <c r="V24" s="4"/>
      <c r="W24" s="4"/>
    </row>
    <row r="25" spans="1:29" s="1" customFormat="1" ht="18.75">
      <c r="A25" s="14">
        <v>1</v>
      </c>
      <c r="B25" s="13">
        <v>195</v>
      </c>
      <c r="C25" s="13">
        <v>1634663314</v>
      </c>
      <c r="D25" s="222" t="s">
        <v>386</v>
      </c>
      <c r="E25" s="334"/>
      <c r="F25" s="16">
        <v>4</v>
      </c>
      <c r="G25" s="16">
        <v>1</v>
      </c>
      <c r="H25" s="374">
        <v>0</v>
      </c>
      <c r="I25" s="374">
        <v>0</v>
      </c>
      <c r="J25" s="374">
        <v>0</v>
      </c>
      <c r="K25" s="23" t="s">
        <v>335</v>
      </c>
      <c r="L25" s="18">
        <f t="shared" si="0"/>
        <v>6</v>
      </c>
      <c r="M25" s="16">
        <f t="shared" si="6"/>
        <v>1.2</v>
      </c>
      <c r="N25" s="16">
        <f t="shared" si="1"/>
        <v>0</v>
      </c>
      <c r="O25" s="16">
        <v>0</v>
      </c>
      <c r="P25" s="16">
        <f t="shared" si="2"/>
        <v>7.2</v>
      </c>
      <c r="Q25" s="33">
        <v>16.611999999999995</v>
      </c>
      <c r="R25" s="34">
        <f t="shared" si="3"/>
        <v>23.811999999999994</v>
      </c>
      <c r="S25" s="35">
        <f t="shared" si="4"/>
        <v>1.09375</v>
      </c>
      <c r="T25" s="36">
        <f t="shared" si="5"/>
        <v>22.718249999999994</v>
      </c>
      <c r="U25" s="4"/>
      <c r="V25" s="4"/>
      <c r="W25" s="4"/>
    </row>
    <row r="26" spans="1:29" s="1" customFormat="1" ht="18.75" customHeight="1">
      <c r="A26" s="14">
        <v>1</v>
      </c>
      <c r="B26" s="13">
        <v>226</v>
      </c>
      <c r="C26" s="13">
        <v>1238792963</v>
      </c>
      <c r="D26" s="222" t="s">
        <v>445</v>
      </c>
      <c r="E26" s="222"/>
      <c r="F26" s="16">
        <v>4</v>
      </c>
      <c r="G26" s="16">
        <v>1</v>
      </c>
      <c r="H26" s="374">
        <v>0</v>
      </c>
      <c r="I26" s="374">
        <v>0</v>
      </c>
      <c r="J26" s="374">
        <v>0</v>
      </c>
      <c r="K26" s="23" t="s">
        <v>335</v>
      </c>
      <c r="L26" s="18">
        <f t="shared" si="0"/>
        <v>6</v>
      </c>
      <c r="M26" s="16">
        <f t="shared" si="6"/>
        <v>1.2</v>
      </c>
      <c r="N26" s="16">
        <f t="shared" si="1"/>
        <v>0</v>
      </c>
      <c r="O26" s="16">
        <v>0</v>
      </c>
      <c r="P26" s="16">
        <f t="shared" si="2"/>
        <v>7.2</v>
      </c>
      <c r="Q26" s="33">
        <v>16.024999999999999</v>
      </c>
      <c r="R26" s="34">
        <f t="shared" si="3"/>
        <v>23.224999999999998</v>
      </c>
      <c r="S26" s="35">
        <f t="shared" si="4"/>
        <v>1.09375</v>
      </c>
      <c r="T26" s="36">
        <f t="shared" si="5"/>
        <v>22.131249999999998</v>
      </c>
      <c r="U26" s="4"/>
      <c r="V26" s="4"/>
      <c r="W26" s="4"/>
    </row>
    <row r="27" spans="1:29" s="1" customFormat="1" ht="18.75">
      <c r="A27" s="14">
        <v>1</v>
      </c>
      <c r="B27" s="13">
        <v>212</v>
      </c>
      <c r="C27" s="13">
        <v>2133045883</v>
      </c>
      <c r="D27" s="222" t="s">
        <v>405</v>
      </c>
      <c r="E27" s="334"/>
      <c r="F27" s="16">
        <v>4</v>
      </c>
      <c r="G27" s="16">
        <v>1</v>
      </c>
      <c r="H27" s="374">
        <v>0</v>
      </c>
      <c r="I27" s="374">
        <v>0</v>
      </c>
      <c r="J27" s="374">
        <v>0</v>
      </c>
      <c r="K27" s="23" t="s">
        <v>335</v>
      </c>
      <c r="L27" s="18">
        <f t="shared" si="0"/>
        <v>6</v>
      </c>
      <c r="M27" s="16">
        <f t="shared" si="6"/>
        <v>1.2</v>
      </c>
      <c r="N27" s="16">
        <f t="shared" si="1"/>
        <v>0</v>
      </c>
      <c r="O27" s="16">
        <v>0</v>
      </c>
      <c r="P27" s="16">
        <f t="shared" si="2"/>
        <v>7.2</v>
      </c>
      <c r="Q27" s="33">
        <v>15.962499999999991</v>
      </c>
      <c r="R27" s="34">
        <f t="shared" si="3"/>
        <v>23.162499999999991</v>
      </c>
      <c r="S27" s="35">
        <f t="shared" si="4"/>
        <v>1.09375</v>
      </c>
      <c r="T27" s="36">
        <f t="shared" si="5"/>
        <v>22.068749999999991</v>
      </c>
      <c r="U27" s="4"/>
      <c r="V27" s="4"/>
      <c r="W27" s="4"/>
    </row>
    <row r="28" spans="1:29" s="1" customFormat="1" ht="18.75">
      <c r="A28" s="14">
        <v>1</v>
      </c>
      <c r="B28" s="13">
        <v>189</v>
      </c>
      <c r="C28" s="13">
        <v>522812489</v>
      </c>
      <c r="D28" s="222" t="s">
        <v>380</v>
      </c>
      <c r="E28" s="334"/>
      <c r="F28" s="16">
        <v>4</v>
      </c>
      <c r="G28" s="16">
        <v>1</v>
      </c>
      <c r="H28" s="374">
        <v>0</v>
      </c>
      <c r="I28" s="374">
        <v>0</v>
      </c>
      <c r="J28" s="374">
        <v>0</v>
      </c>
      <c r="K28" s="23" t="s">
        <v>335</v>
      </c>
      <c r="L28" s="18">
        <f t="shared" si="0"/>
        <v>6</v>
      </c>
      <c r="M28" s="16">
        <f t="shared" si="6"/>
        <v>1.2</v>
      </c>
      <c r="N28" s="16">
        <f t="shared" si="1"/>
        <v>0</v>
      </c>
      <c r="O28" s="16">
        <v>0</v>
      </c>
      <c r="P28" s="16">
        <f t="shared" si="2"/>
        <v>7.2</v>
      </c>
      <c r="Q28" s="33">
        <v>14.606250000000003</v>
      </c>
      <c r="R28" s="34">
        <f t="shared" si="3"/>
        <v>21.806250000000002</v>
      </c>
      <c r="S28" s="35">
        <f t="shared" si="4"/>
        <v>1.09375</v>
      </c>
      <c r="T28" s="36">
        <f t="shared" si="5"/>
        <v>20.712500000000002</v>
      </c>
      <c r="U28" s="4"/>
      <c r="V28" s="4"/>
      <c r="W28" s="4"/>
    </row>
    <row r="29" spans="1:29" s="2" customFormat="1" ht="18.75">
      <c r="A29" s="14">
        <v>1</v>
      </c>
      <c r="B29" s="13">
        <v>236</v>
      </c>
      <c r="C29" s="13">
        <v>1968448898</v>
      </c>
      <c r="D29" s="222" t="s">
        <v>458</v>
      </c>
      <c r="E29" s="4"/>
      <c r="F29" s="16">
        <v>2</v>
      </c>
      <c r="G29" s="16">
        <v>1</v>
      </c>
      <c r="H29" s="374">
        <v>0</v>
      </c>
      <c r="I29" s="374">
        <v>0</v>
      </c>
      <c r="J29" s="374">
        <v>0</v>
      </c>
      <c r="K29" s="23" t="s">
        <v>335</v>
      </c>
      <c r="L29" s="18">
        <f t="shared" si="0"/>
        <v>2</v>
      </c>
      <c r="M29" s="16">
        <f t="shared" si="6"/>
        <v>1.2</v>
      </c>
      <c r="N29" s="16">
        <f t="shared" si="1"/>
        <v>0</v>
      </c>
      <c r="O29" s="16">
        <v>0</v>
      </c>
      <c r="P29" s="16">
        <f t="shared" si="2"/>
        <v>3.2</v>
      </c>
      <c r="Q29" s="33">
        <v>18.581249999999997</v>
      </c>
      <c r="R29" s="34">
        <f t="shared" si="3"/>
        <v>21.781249999999996</v>
      </c>
      <c r="S29" s="35">
        <f t="shared" si="4"/>
        <v>1.09375</v>
      </c>
      <c r="T29" s="36">
        <f t="shared" si="5"/>
        <v>20.687499999999996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>
        <v>1</v>
      </c>
      <c r="B30" s="13">
        <v>184</v>
      </c>
      <c r="C30" s="13">
        <v>1814130074</v>
      </c>
      <c r="D30" s="222" t="s">
        <v>375</v>
      </c>
      <c r="E30" s="334"/>
      <c r="F30" s="16">
        <v>3</v>
      </c>
      <c r="G30" s="16">
        <v>1</v>
      </c>
      <c r="H30" s="374">
        <v>0</v>
      </c>
      <c r="I30" s="374">
        <v>1</v>
      </c>
      <c r="J30" s="374">
        <v>0</v>
      </c>
      <c r="K30" s="23" t="s">
        <v>335</v>
      </c>
      <c r="L30" s="18">
        <f t="shared" si="0"/>
        <v>4</v>
      </c>
      <c r="M30" s="16">
        <f t="shared" si="6"/>
        <v>1.2</v>
      </c>
      <c r="N30" s="16">
        <f t="shared" si="1"/>
        <v>0.4</v>
      </c>
      <c r="O30" s="16">
        <v>0</v>
      </c>
      <c r="P30" s="16">
        <f t="shared" si="2"/>
        <v>5.6000000000000005</v>
      </c>
      <c r="Q30" s="33">
        <v>16.000000000000011</v>
      </c>
      <c r="R30" s="34">
        <f t="shared" si="3"/>
        <v>21.600000000000012</v>
      </c>
      <c r="S30" s="35">
        <f t="shared" si="4"/>
        <v>1.09375</v>
      </c>
      <c r="T30" s="36">
        <f t="shared" si="5"/>
        <v>20.506250000000012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14">
        <v>1</v>
      </c>
      <c r="B31" s="13">
        <v>182</v>
      </c>
      <c r="C31" s="13">
        <v>828260319</v>
      </c>
      <c r="D31" s="222" t="s">
        <v>471</v>
      </c>
      <c r="E31" s="222" t="s">
        <v>422</v>
      </c>
      <c r="F31" s="16">
        <v>4</v>
      </c>
      <c r="G31" s="16">
        <v>1</v>
      </c>
      <c r="H31" s="374">
        <v>0</v>
      </c>
      <c r="I31" s="374">
        <v>0</v>
      </c>
      <c r="J31" s="374">
        <v>1</v>
      </c>
      <c r="K31" s="23" t="s">
        <v>335</v>
      </c>
      <c r="L31" s="18">
        <f t="shared" si="0"/>
        <v>6</v>
      </c>
      <c r="M31" s="16">
        <f t="shared" si="6"/>
        <v>1.2</v>
      </c>
      <c r="N31" s="16">
        <f t="shared" si="1"/>
        <v>0.4</v>
      </c>
      <c r="O31" s="16">
        <v>0</v>
      </c>
      <c r="P31" s="16">
        <f t="shared" si="2"/>
        <v>7.6000000000000005</v>
      </c>
      <c r="Q31" s="33">
        <v>13.969250000000013</v>
      </c>
      <c r="R31" s="34">
        <f t="shared" si="3"/>
        <v>21.569250000000014</v>
      </c>
      <c r="S31" s="35">
        <f t="shared" si="4"/>
        <v>1.09375</v>
      </c>
      <c r="T31" s="36">
        <f t="shared" si="5"/>
        <v>20.475500000000014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>
        <v>1</v>
      </c>
      <c r="B32" s="13">
        <v>225</v>
      </c>
      <c r="C32" s="13">
        <v>1963965829</v>
      </c>
      <c r="D32" s="222" t="s">
        <v>444</v>
      </c>
      <c r="E32" s="222"/>
      <c r="F32" s="16">
        <v>4</v>
      </c>
      <c r="G32" s="16">
        <v>1</v>
      </c>
      <c r="H32" s="374">
        <v>0</v>
      </c>
      <c r="I32" s="374">
        <v>0</v>
      </c>
      <c r="J32" s="374">
        <v>0</v>
      </c>
      <c r="K32" s="23" t="s">
        <v>335</v>
      </c>
      <c r="L32" s="18">
        <f t="shared" si="0"/>
        <v>6</v>
      </c>
      <c r="M32" s="16">
        <f t="shared" si="6"/>
        <v>1.2</v>
      </c>
      <c r="N32" s="16">
        <f t="shared" si="1"/>
        <v>0</v>
      </c>
      <c r="O32" s="16">
        <v>0</v>
      </c>
      <c r="P32" s="16">
        <f t="shared" si="2"/>
        <v>7.2</v>
      </c>
      <c r="Q32" s="33">
        <v>14.210736940298499</v>
      </c>
      <c r="R32" s="34">
        <f t="shared" si="3"/>
        <v>21.410736940298499</v>
      </c>
      <c r="S32" s="35">
        <f t="shared" si="4"/>
        <v>1.09375</v>
      </c>
      <c r="T32" s="36">
        <f t="shared" si="5"/>
        <v>20.316986940298499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202</v>
      </c>
      <c r="C33" s="13">
        <v>471245585</v>
      </c>
      <c r="D33" s="222" t="s">
        <v>392</v>
      </c>
      <c r="E33" s="334"/>
      <c r="F33" s="16">
        <v>4</v>
      </c>
      <c r="G33" s="16">
        <v>1</v>
      </c>
      <c r="H33" s="374">
        <v>0</v>
      </c>
      <c r="I33" s="374">
        <v>0</v>
      </c>
      <c r="J33" s="374">
        <v>0</v>
      </c>
      <c r="K33" s="23" t="s">
        <v>335</v>
      </c>
      <c r="L33" s="18">
        <f t="shared" si="0"/>
        <v>6</v>
      </c>
      <c r="M33" s="16">
        <f t="shared" si="6"/>
        <v>1.2</v>
      </c>
      <c r="N33" s="16">
        <f t="shared" si="1"/>
        <v>0</v>
      </c>
      <c r="O33" s="16">
        <v>0</v>
      </c>
      <c r="P33" s="16">
        <f t="shared" si="2"/>
        <v>7.2</v>
      </c>
      <c r="Q33" s="33">
        <v>14.143749999999997</v>
      </c>
      <c r="R33" s="34">
        <f t="shared" si="3"/>
        <v>21.343749999999996</v>
      </c>
      <c r="S33" s="35">
        <f t="shared" si="4"/>
        <v>1.09375</v>
      </c>
      <c r="T33" s="36">
        <f t="shared" si="5"/>
        <v>20.249999999999996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3">
        <v>232</v>
      </c>
      <c r="C34" s="13">
        <v>1088909927</v>
      </c>
      <c r="D34" s="222" t="s">
        <v>451</v>
      </c>
      <c r="E34" s="4"/>
      <c r="F34" s="16">
        <v>2</v>
      </c>
      <c r="G34" s="16">
        <v>0</v>
      </c>
      <c r="H34" s="374">
        <v>0</v>
      </c>
      <c r="I34" s="374">
        <v>0</v>
      </c>
      <c r="J34" s="374">
        <v>0</v>
      </c>
      <c r="K34" s="23" t="s">
        <v>335</v>
      </c>
      <c r="L34" s="18">
        <f t="shared" si="0"/>
        <v>2</v>
      </c>
      <c r="M34" s="16">
        <f t="shared" si="6"/>
        <v>0</v>
      </c>
      <c r="N34" s="16">
        <f t="shared" si="1"/>
        <v>0</v>
      </c>
      <c r="O34" s="16">
        <v>0</v>
      </c>
      <c r="P34" s="16">
        <f t="shared" si="2"/>
        <v>2</v>
      </c>
      <c r="Q34" s="33">
        <v>19.274999999999999</v>
      </c>
      <c r="R34" s="34">
        <f t="shared" si="3"/>
        <v>21.274999999999999</v>
      </c>
      <c r="S34" s="35">
        <f t="shared" si="4"/>
        <v>1.09375</v>
      </c>
      <c r="T34" s="36">
        <f t="shared" si="5"/>
        <v>20.181249999999999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128</v>
      </c>
      <c r="C35" s="13">
        <v>1214614935</v>
      </c>
      <c r="D35" s="222" t="s">
        <v>365</v>
      </c>
      <c r="E35" s="336" t="s">
        <v>257</v>
      </c>
      <c r="F35" s="16">
        <v>4</v>
      </c>
      <c r="G35" s="16">
        <v>1</v>
      </c>
      <c r="H35" s="374">
        <v>0</v>
      </c>
      <c r="I35" s="374">
        <v>1</v>
      </c>
      <c r="J35" s="374">
        <v>1</v>
      </c>
      <c r="K35" s="23" t="s">
        <v>335</v>
      </c>
      <c r="L35" s="18">
        <f t="shared" si="0"/>
        <v>6</v>
      </c>
      <c r="M35" s="16">
        <f t="shared" si="6"/>
        <v>1.2</v>
      </c>
      <c r="N35" s="16">
        <f t="shared" si="1"/>
        <v>0.8</v>
      </c>
      <c r="O35" s="16">
        <v>0</v>
      </c>
      <c r="P35" s="16">
        <f t="shared" si="2"/>
        <v>8</v>
      </c>
      <c r="Q35" s="33">
        <v>13.080749999999995</v>
      </c>
      <c r="R35" s="34">
        <f t="shared" si="3"/>
        <v>21.080749999999995</v>
      </c>
      <c r="S35" s="35">
        <f t="shared" si="4"/>
        <v>1.09375</v>
      </c>
      <c r="T35" s="36">
        <f t="shared" si="5"/>
        <v>19.986999999999995</v>
      </c>
      <c r="U35" s="18"/>
      <c r="V35" s="18"/>
      <c r="W35" s="47"/>
      <c r="X35" s="1"/>
      <c r="Y35" s="1"/>
      <c r="Z35" s="1"/>
      <c r="AA35" s="1"/>
      <c r="AB35" s="1"/>
      <c r="AC35" s="1"/>
    </row>
    <row r="36" spans="1:29" s="2" customFormat="1" ht="18.75">
      <c r="A36" s="14">
        <v>1</v>
      </c>
      <c r="B36" s="13">
        <v>174</v>
      </c>
      <c r="C36" s="13">
        <v>775720958</v>
      </c>
      <c r="D36" s="222" t="s">
        <v>397</v>
      </c>
      <c r="E36" s="222" t="s">
        <v>327</v>
      </c>
      <c r="F36" s="16">
        <v>3</v>
      </c>
      <c r="G36" s="16">
        <v>1</v>
      </c>
      <c r="H36" s="374">
        <v>0</v>
      </c>
      <c r="I36" s="374">
        <v>0</v>
      </c>
      <c r="J36" s="374">
        <v>0</v>
      </c>
      <c r="K36" s="23" t="s">
        <v>335</v>
      </c>
      <c r="L36" s="18">
        <f t="shared" si="0"/>
        <v>4</v>
      </c>
      <c r="M36" s="16">
        <f t="shared" si="6"/>
        <v>1.2</v>
      </c>
      <c r="N36" s="16">
        <f t="shared" si="1"/>
        <v>0</v>
      </c>
      <c r="O36" s="16">
        <v>0</v>
      </c>
      <c r="P36" s="16">
        <f t="shared" si="2"/>
        <v>5.2</v>
      </c>
      <c r="Q36" s="33">
        <v>15.731249999999989</v>
      </c>
      <c r="R36" s="34">
        <f t="shared" si="3"/>
        <v>20.931249999999988</v>
      </c>
      <c r="S36" s="35">
        <f t="shared" si="4"/>
        <v>1.09375</v>
      </c>
      <c r="T36" s="36">
        <f t="shared" si="5"/>
        <v>19.837499999999988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>
        <v>1</v>
      </c>
      <c r="B37" s="13">
        <v>234</v>
      </c>
      <c r="C37" s="13">
        <v>1333428907</v>
      </c>
      <c r="D37" s="222" t="s">
        <v>472</v>
      </c>
      <c r="E37" s="222" t="s">
        <v>455</v>
      </c>
      <c r="F37" s="16">
        <v>4</v>
      </c>
      <c r="G37" s="16">
        <v>0</v>
      </c>
      <c r="H37" s="374">
        <v>0</v>
      </c>
      <c r="I37" s="374">
        <v>0</v>
      </c>
      <c r="J37" s="374">
        <v>0</v>
      </c>
      <c r="K37" s="23" t="s">
        <v>335</v>
      </c>
      <c r="L37" s="18">
        <f t="shared" ref="L37:L69" si="7">F37+IF(F37&gt;2,(F37-2)*1,0)</f>
        <v>6</v>
      </c>
      <c r="M37" s="16">
        <f t="shared" si="6"/>
        <v>0</v>
      </c>
      <c r="N37" s="16">
        <f t="shared" ref="N37:N69" si="8">SUM(H37:J37)*$Y$18</f>
        <v>0</v>
      </c>
      <c r="O37" s="16">
        <v>0</v>
      </c>
      <c r="P37" s="16">
        <f t="shared" ref="P37:P68" si="9">SUM(M37+L37+O37+N37)</f>
        <v>6</v>
      </c>
      <c r="Q37" s="33">
        <v>14.5625</v>
      </c>
      <c r="R37" s="34">
        <f t="shared" ref="R37:R68" si="10">P37+Q37</f>
        <v>20.5625</v>
      </c>
      <c r="S37" s="35">
        <f t="shared" ref="S37:S69" si="11">VLOOKUP(K37,$X$3:$Y$10,2,FALSE)</f>
        <v>1.09375</v>
      </c>
      <c r="T37" s="36">
        <f t="shared" ref="T37:T68" si="12">R37-S37</f>
        <v>19.46875</v>
      </c>
      <c r="U37" s="4"/>
      <c r="V37" s="4"/>
      <c r="W37" s="4"/>
    </row>
    <row r="38" spans="1:29" s="2" customFormat="1" ht="18.75">
      <c r="A38" s="14">
        <v>1</v>
      </c>
      <c r="B38" s="13">
        <v>185</v>
      </c>
      <c r="C38" s="13">
        <v>30705222</v>
      </c>
      <c r="D38" s="222" t="s">
        <v>376</v>
      </c>
      <c r="E38" s="334"/>
      <c r="F38" s="16">
        <v>3</v>
      </c>
      <c r="G38" s="16">
        <v>1</v>
      </c>
      <c r="H38" s="374">
        <v>0</v>
      </c>
      <c r="I38" s="374">
        <v>1</v>
      </c>
      <c r="J38" s="374">
        <v>1</v>
      </c>
      <c r="K38" s="23" t="s">
        <v>335</v>
      </c>
      <c r="L38" s="18">
        <f t="shared" si="7"/>
        <v>4</v>
      </c>
      <c r="M38" s="16">
        <f t="shared" si="6"/>
        <v>1.2</v>
      </c>
      <c r="N38" s="16">
        <f t="shared" si="8"/>
        <v>0.8</v>
      </c>
      <c r="O38" s="16">
        <v>0</v>
      </c>
      <c r="P38" s="16">
        <f t="shared" si="9"/>
        <v>6</v>
      </c>
      <c r="Q38" s="33">
        <v>14.456250000000001</v>
      </c>
      <c r="R38" s="34">
        <f t="shared" si="10"/>
        <v>20.456250000000001</v>
      </c>
      <c r="S38" s="35">
        <f t="shared" si="11"/>
        <v>1.09375</v>
      </c>
      <c r="T38" s="36">
        <f t="shared" si="12"/>
        <v>19.362500000000001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110</v>
      </c>
      <c r="C39" s="13">
        <v>1968703358</v>
      </c>
      <c r="D39" s="222" t="s">
        <v>361</v>
      </c>
      <c r="E39" s="222" t="s">
        <v>239</v>
      </c>
      <c r="F39" s="16">
        <v>3</v>
      </c>
      <c r="G39" s="16">
        <v>1</v>
      </c>
      <c r="H39" s="374">
        <v>0</v>
      </c>
      <c r="I39" s="374">
        <v>0</v>
      </c>
      <c r="J39" s="374">
        <v>1</v>
      </c>
      <c r="K39" s="23" t="s">
        <v>335</v>
      </c>
      <c r="L39" s="18">
        <f t="shared" si="7"/>
        <v>4</v>
      </c>
      <c r="M39" s="16">
        <f t="shared" si="6"/>
        <v>1.2</v>
      </c>
      <c r="N39" s="16">
        <f t="shared" si="8"/>
        <v>0.4</v>
      </c>
      <c r="O39" s="16">
        <v>0</v>
      </c>
      <c r="P39" s="16">
        <f t="shared" si="9"/>
        <v>5.6000000000000005</v>
      </c>
      <c r="Q39" s="33">
        <v>14.843750000000007</v>
      </c>
      <c r="R39" s="34">
        <f t="shared" si="10"/>
        <v>20.443750000000009</v>
      </c>
      <c r="S39" s="35">
        <f t="shared" si="11"/>
        <v>1.09375</v>
      </c>
      <c r="T39" s="36">
        <f t="shared" si="12"/>
        <v>19.350000000000009</v>
      </c>
      <c r="U39" s="18"/>
      <c r="V39" s="18"/>
      <c r="W39" s="33"/>
    </row>
    <row r="40" spans="1:29" ht="18.75">
      <c r="A40" s="14">
        <v>1</v>
      </c>
      <c r="B40" s="13">
        <v>183</v>
      </c>
      <c r="C40" s="13">
        <v>1250030371</v>
      </c>
      <c r="D40" s="222" t="s">
        <v>474</v>
      </c>
      <c r="E40" s="222" t="s">
        <v>464</v>
      </c>
      <c r="F40" s="16">
        <v>4</v>
      </c>
      <c r="G40" s="16">
        <v>1</v>
      </c>
      <c r="H40" s="374">
        <v>0</v>
      </c>
      <c r="I40" s="374">
        <v>0</v>
      </c>
      <c r="J40" s="374">
        <v>0</v>
      </c>
      <c r="K40" s="23" t="s">
        <v>335</v>
      </c>
      <c r="L40" s="18">
        <f t="shared" si="7"/>
        <v>6</v>
      </c>
      <c r="M40" s="16">
        <f t="shared" si="6"/>
        <v>1.2</v>
      </c>
      <c r="N40" s="16">
        <f t="shared" si="8"/>
        <v>0</v>
      </c>
      <c r="O40" s="16">
        <v>0</v>
      </c>
      <c r="P40" s="16">
        <f t="shared" si="9"/>
        <v>7.2</v>
      </c>
      <c r="Q40" s="33">
        <v>13.237500000000001</v>
      </c>
      <c r="R40" s="34">
        <f t="shared" si="10"/>
        <v>20.4375</v>
      </c>
      <c r="S40" s="35">
        <f t="shared" si="11"/>
        <v>1.09375</v>
      </c>
      <c r="T40" s="36">
        <f t="shared" si="12"/>
        <v>19.34375</v>
      </c>
      <c r="U40" s="4"/>
      <c r="V40" s="4"/>
      <c r="W40" s="4"/>
    </row>
    <row r="41" spans="1:29" ht="18.75">
      <c r="A41" s="14">
        <v>1</v>
      </c>
      <c r="B41" s="14">
        <v>230</v>
      </c>
      <c r="C41" s="13">
        <v>1076026693</v>
      </c>
      <c r="D41" s="222" t="s">
        <v>449</v>
      </c>
      <c r="F41" s="16">
        <v>2</v>
      </c>
      <c r="G41" s="16">
        <v>1</v>
      </c>
      <c r="H41" s="374">
        <v>0</v>
      </c>
      <c r="I41" s="374">
        <v>0</v>
      </c>
      <c r="J41" s="374">
        <v>0</v>
      </c>
      <c r="K41" s="23" t="s">
        <v>335</v>
      </c>
      <c r="L41" s="18">
        <f t="shared" si="7"/>
        <v>2</v>
      </c>
      <c r="M41" s="16">
        <f t="shared" si="6"/>
        <v>1.2</v>
      </c>
      <c r="N41" s="16">
        <f t="shared" si="8"/>
        <v>0</v>
      </c>
      <c r="O41" s="16">
        <v>0</v>
      </c>
      <c r="P41" s="16">
        <f t="shared" si="9"/>
        <v>3.2</v>
      </c>
      <c r="Q41" s="33">
        <v>17.106249999999999</v>
      </c>
      <c r="R41" s="34">
        <f t="shared" si="10"/>
        <v>20.306249999999999</v>
      </c>
      <c r="S41" s="35">
        <f t="shared" si="11"/>
        <v>1.09375</v>
      </c>
      <c r="T41" s="36">
        <f t="shared" si="12"/>
        <v>19.212499999999999</v>
      </c>
      <c r="U41" s="4"/>
      <c r="V41" s="4"/>
      <c r="W41" s="4"/>
    </row>
    <row r="42" spans="1:29" ht="18.75">
      <c r="A42" s="14">
        <v>1</v>
      </c>
      <c r="B42" s="14">
        <v>92</v>
      </c>
      <c r="C42" s="13">
        <v>1367873925</v>
      </c>
      <c r="D42" s="222" t="s">
        <v>398</v>
      </c>
      <c r="E42" s="222" t="s">
        <v>191</v>
      </c>
      <c r="F42" s="16">
        <v>2</v>
      </c>
      <c r="G42" s="16">
        <v>1</v>
      </c>
      <c r="H42" s="374">
        <v>0</v>
      </c>
      <c r="I42" s="374">
        <v>0</v>
      </c>
      <c r="J42" s="374">
        <v>0</v>
      </c>
      <c r="K42" s="23" t="s">
        <v>335</v>
      </c>
      <c r="L42" s="18">
        <f t="shared" si="7"/>
        <v>2</v>
      </c>
      <c r="M42" s="16">
        <f t="shared" ref="M42:M69" si="13">G42*$Y$14</f>
        <v>1.2</v>
      </c>
      <c r="N42" s="16">
        <f t="shared" si="8"/>
        <v>0</v>
      </c>
      <c r="O42" s="16">
        <v>0</v>
      </c>
      <c r="P42" s="16">
        <f t="shared" si="9"/>
        <v>3.2</v>
      </c>
      <c r="Q42" s="33">
        <v>17.012499999999999</v>
      </c>
      <c r="R42" s="34">
        <f t="shared" si="10"/>
        <v>20.212499999999999</v>
      </c>
      <c r="S42" s="35">
        <f t="shared" si="11"/>
        <v>1.09375</v>
      </c>
      <c r="T42" s="36">
        <f t="shared" si="12"/>
        <v>19.118749999999999</v>
      </c>
      <c r="U42" s="18"/>
      <c r="V42" s="18"/>
      <c r="W42" s="47"/>
    </row>
    <row r="43" spans="1:29" ht="18.75">
      <c r="A43" s="14">
        <v>1</v>
      </c>
      <c r="B43" s="13">
        <v>215</v>
      </c>
      <c r="C43" s="13">
        <v>289805855</v>
      </c>
      <c r="D43" s="222" t="s">
        <v>417</v>
      </c>
      <c r="E43" s="2"/>
      <c r="F43" s="16">
        <v>4</v>
      </c>
      <c r="G43" s="16">
        <v>0</v>
      </c>
      <c r="H43" s="374">
        <v>0</v>
      </c>
      <c r="I43" s="374">
        <v>1</v>
      </c>
      <c r="J43" s="374">
        <v>1</v>
      </c>
      <c r="K43" s="23" t="s">
        <v>335</v>
      </c>
      <c r="L43" s="18">
        <f t="shared" si="7"/>
        <v>6</v>
      </c>
      <c r="M43" s="16">
        <f t="shared" si="13"/>
        <v>0</v>
      </c>
      <c r="N43" s="16">
        <f t="shared" si="8"/>
        <v>0.8</v>
      </c>
      <c r="O43" s="16">
        <v>0</v>
      </c>
      <c r="P43" s="16">
        <f t="shared" si="9"/>
        <v>6.8</v>
      </c>
      <c r="Q43" s="33">
        <v>12.887999999999995</v>
      </c>
      <c r="R43" s="34">
        <f t="shared" si="10"/>
        <v>19.687999999999995</v>
      </c>
      <c r="S43" s="35">
        <f t="shared" si="11"/>
        <v>1.09375</v>
      </c>
      <c r="T43" s="36">
        <f t="shared" si="12"/>
        <v>18.594249999999995</v>
      </c>
      <c r="U43" s="4"/>
      <c r="V43" s="4"/>
      <c r="W43" s="4"/>
    </row>
    <row r="44" spans="1:29" ht="20.25">
      <c r="A44" s="14">
        <v>1</v>
      </c>
      <c r="B44" s="13">
        <v>229</v>
      </c>
      <c r="C44" s="13">
        <v>1598972736</v>
      </c>
      <c r="D44" s="222" t="s">
        <v>448</v>
      </c>
      <c r="E44" s="222"/>
      <c r="F44" s="16">
        <v>2</v>
      </c>
      <c r="G44" s="16">
        <v>1</v>
      </c>
      <c r="H44" s="374">
        <v>0</v>
      </c>
      <c r="I44" s="374">
        <v>0</v>
      </c>
      <c r="J44" s="374">
        <v>0</v>
      </c>
      <c r="K44" s="23" t="s">
        <v>335</v>
      </c>
      <c r="L44" s="18">
        <f t="shared" si="7"/>
        <v>2</v>
      </c>
      <c r="M44" s="16">
        <f t="shared" si="13"/>
        <v>1.2</v>
      </c>
      <c r="N44" s="16">
        <f t="shared" si="8"/>
        <v>0</v>
      </c>
      <c r="O44" s="16">
        <v>0</v>
      </c>
      <c r="P44" s="16">
        <f t="shared" si="9"/>
        <v>3.2</v>
      </c>
      <c r="Q44" s="33">
        <v>15.784589552238799</v>
      </c>
      <c r="R44" s="34">
        <f t="shared" si="10"/>
        <v>18.984589552238798</v>
      </c>
      <c r="S44" s="35">
        <f t="shared" si="11"/>
        <v>1.09375</v>
      </c>
      <c r="T44" s="36">
        <f t="shared" si="12"/>
        <v>17.890839552238798</v>
      </c>
      <c r="U44" s="4"/>
      <c r="V44" s="4"/>
      <c r="W44" s="4"/>
    </row>
    <row r="45" spans="1:29" ht="18.75">
      <c r="A45" s="14">
        <v>1</v>
      </c>
      <c r="B45" s="13">
        <v>200</v>
      </c>
      <c r="C45" s="13">
        <v>967589156</v>
      </c>
      <c r="D45" s="222" t="s">
        <v>390</v>
      </c>
      <c r="E45" s="334"/>
      <c r="F45" s="16">
        <v>3</v>
      </c>
      <c r="G45" s="16">
        <v>1</v>
      </c>
      <c r="H45" s="374">
        <v>0</v>
      </c>
      <c r="I45" s="374">
        <v>1</v>
      </c>
      <c r="J45" s="374">
        <v>0</v>
      </c>
      <c r="K45" s="23" t="s">
        <v>335</v>
      </c>
      <c r="L45" s="18">
        <f t="shared" si="7"/>
        <v>4</v>
      </c>
      <c r="M45" s="16">
        <f t="shared" si="13"/>
        <v>1.2</v>
      </c>
      <c r="N45" s="16">
        <f t="shared" si="8"/>
        <v>0.4</v>
      </c>
      <c r="O45" s="16">
        <v>0</v>
      </c>
      <c r="P45" s="16">
        <f t="shared" si="9"/>
        <v>5.6000000000000005</v>
      </c>
      <c r="Q45" s="33">
        <v>12.900000000000006</v>
      </c>
      <c r="R45" s="34">
        <f t="shared" si="10"/>
        <v>18.500000000000007</v>
      </c>
      <c r="S45" s="35">
        <f t="shared" si="11"/>
        <v>1.09375</v>
      </c>
      <c r="T45" s="36">
        <f t="shared" si="12"/>
        <v>17.406250000000007</v>
      </c>
      <c r="U45" s="4"/>
      <c r="V45" s="4"/>
      <c r="W45" s="4"/>
    </row>
    <row r="46" spans="1:29" ht="18.75">
      <c r="A46" s="14">
        <v>1</v>
      </c>
      <c r="B46" s="13">
        <v>198</v>
      </c>
      <c r="C46" s="13">
        <v>723448640</v>
      </c>
      <c r="D46" s="222" t="s">
        <v>389</v>
      </c>
      <c r="E46" s="334"/>
      <c r="F46" s="16">
        <v>0</v>
      </c>
      <c r="G46" s="16">
        <v>0</v>
      </c>
      <c r="H46" s="374">
        <v>0</v>
      </c>
      <c r="I46" s="374">
        <v>0</v>
      </c>
      <c r="J46" s="374">
        <v>0</v>
      </c>
      <c r="K46" s="57" t="s">
        <v>187</v>
      </c>
      <c r="L46" s="18">
        <f t="shared" si="7"/>
        <v>0</v>
      </c>
      <c r="M46" s="16">
        <f t="shared" si="13"/>
        <v>0</v>
      </c>
      <c r="N46" s="16">
        <f t="shared" si="8"/>
        <v>0</v>
      </c>
      <c r="O46" s="16">
        <v>0</v>
      </c>
      <c r="P46" s="16">
        <f t="shared" si="9"/>
        <v>0</v>
      </c>
      <c r="Q46" s="33">
        <v>18.01874999999999</v>
      </c>
      <c r="R46" s="34">
        <f t="shared" si="10"/>
        <v>18.01874999999999</v>
      </c>
      <c r="S46" s="35">
        <f t="shared" si="11"/>
        <v>0</v>
      </c>
      <c r="T46" s="36">
        <f t="shared" si="12"/>
        <v>18.01874999999999</v>
      </c>
      <c r="U46" s="4"/>
      <c r="V46" s="4"/>
      <c r="W46" s="4"/>
    </row>
    <row r="47" spans="1:29" ht="18.75">
      <c r="A47" s="14">
        <v>1</v>
      </c>
      <c r="B47" s="13">
        <v>193</v>
      </c>
      <c r="C47" s="13">
        <v>2125731287</v>
      </c>
      <c r="D47" s="222" t="s">
        <v>384</v>
      </c>
      <c r="E47" s="334"/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7"/>
        <v>0</v>
      </c>
      <c r="M47" s="16">
        <f t="shared" si="13"/>
        <v>0</v>
      </c>
      <c r="N47" s="16">
        <f t="shared" si="8"/>
        <v>0</v>
      </c>
      <c r="O47" s="16">
        <v>0</v>
      </c>
      <c r="P47" s="16">
        <f t="shared" si="9"/>
        <v>0</v>
      </c>
      <c r="Q47" s="33">
        <v>17.812499999999996</v>
      </c>
      <c r="R47" s="34">
        <f t="shared" si="10"/>
        <v>17.812499999999996</v>
      </c>
      <c r="S47" s="35">
        <f t="shared" si="11"/>
        <v>0</v>
      </c>
      <c r="T47" s="36">
        <f t="shared" si="12"/>
        <v>17.812499999999996</v>
      </c>
      <c r="U47" s="4"/>
      <c r="V47" s="4"/>
      <c r="W47" s="4"/>
    </row>
    <row r="48" spans="1:29" ht="18.75">
      <c r="A48" s="14">
        <v>1</v>
      </c>
      <c r="B48" s="13">
        <v>241</v>
      </c>
      <c r="C48" s="13">
        <v>1136259669</v>
      </c>
      <c r="D48" s="222" t="s">
        <v>467</v>
      </c>
      <c r="F48" s="16">
        <v>2</v>
      </c>
      <c r="G48" s="16">
        <v>1</v>
      </c>
      <c r="H48" s="374">
        <v>0</v>
      </c>
      <c r="I48" s="374">
        <v>0</v>
      </c>
      <c r="J48" s="374">
        <v>0</v>
      </c>
      <c r="K48" s="23" t="s">
        <v>335</v>
      </c>
      <c r="L48" s="18">
        <f t="shared" si="7"/>
        <v>2</v>
      </c>
      <c r="M48" s="16">
        <f t="shared" si="13"/>
        <v>1.2</v>
      </c>
      <c r="N48" s="16">
        <f t="shared" si="8"/>
        <v>0</v>
      </c>
      <c r="O48" s="16">
        <v>0</v>
      </c>
      <c r="P48" s="16">
        <f t="shared" si="9"/>
        <v>3.2</v>
      </c>
      <c r="Q48" s="33">
        <v>13.274999999999995</v>
      </c>
      <c r="R48" s="34">
        <f t="shared" si="10"/>
        <v>16.474999999999994</v>
      </c>
      <c r="S48" s="35">
        <f t="shared" si="11"/>
        <v>1.09375</v>
      </c>
      <c r="T48" s="36">
        <f t="shared" si="12"/>
        <v>15.381249999999994</v>
      </c>
    </row>
    <row r="49" spans="1:20" ht="18.75">
      <c r="A49" s="14">
        <v>1</v>
      </c>
      <c r="B49" s="13">
        <v>155</v>
      </c>
      <c r="C49" s="13">
        <v>1532576874</v>
      </c>
      <c r="D49" s="222" t="s">
        <v>368</v>
      </c>
      <c r="E49" s="222" t="s">
        <v>283</v>
      </c>
      <c r="F49" s="16">
        <v>2</v>
      </c>
      <c r="G49" s="16">
        <v>0</v>
      </c>
      <c r="H49" s="374">
        <v>0</v>
      </c>
      <c r="I49" s="374">
        <v>0</v>
      </c>
      <c r="J49" s="374">
        <v>0</v>
      </c>
      <c r="K49" s="23" t="s">
        <v>335</v>
      </c>
      <c r="L49" s="18">
        <f t="shared" si="7"/>
        <v>2</v>
      </c>
      <c r="M49" s="16">
        <f t="shared" si="13"/>
        <v>0</v>
      </c>
      <c r="N49" s="16">
        <f t="shared" si="8"/>
        <v>0</v>
      </c>
      <c r="O49" s="16">
        <v>0</v>
      </c>
      <c r="P49" s="16">
        <f t="shared" si="9"/>
        <v>2</v>
      </c>
      <c r="Q49" s="33">
        <v>14.306249999999999</v>
      </c>
      <c r="R49" s="34">
        <f t="shared" si="10"/>
        <v>16.306249999999999</v>
      </c>
      <c r="S49" s="35">
        <f t="shared" si="11"/>
        <v>1.09375</v>
      </c>
      <c r="T49" s="36">
        <f t="shared" si="12"/>
        <v>15.212499999999999</v>
      </c>
    </row>
    <row r="50" spans="1:20" ht="18.75">
      <c r="A50" s="14">
        <v>1</v>
      </c>
      <c r="B50" s="13">
        <v>187</v>
      </c>
      <c r="C50" s="13">
        <v>1241038267</v>
      </c>
      <c r="D50" s="222" t="s">
        <v>378</v>
      </c>
      <c r="E50" s="334"/>
      <c r="F50" s="16">
        <v>0</v>
      </c>
      <c r="G50" s="16">
        <v>1</v>
      </c>
      <c r="H50" s="374">
        <v>0</v>
      </c>
      <c r="I50" s="374">
        <v>0</v>
      </c>
      <c r="J50" s="374">
        <v>0</v>
      </c>
      <c r="K50" s="57" t="s">
        <v>187</v>
      </c>
      <c r="L50" s="18">
        <f t="shared" si="7"/>
        <v>0</v>
      </c>
      <c r="M50" s="16">
        <f t="shared" si="13"/>
        <v>1.2</v>
      </c>
      <c r="N50" s="16">
        <f t="shared" si="8"/>
        <v>0</v>
      </c>
      <c r="O50" s="16">
        <v>0</v>
      </c>
      <c r="P50" s="16">
        <f t="shared" si="9"/>
        <v>1.2</v>
      </c>
      <c r="Q50" s="33">
        <v>14.962499999999991</v>
      </c>
      <c r="R50" s="34">
        <f t="shared" si="10"/>
        <v>16.162499999999991</v>
      </c>
      <c r="S50" s="35">
        <f t="shared" si="11"/>
        <v>0</v>
      </c>
      <c r="T50" s="36">
        <f t="shared" si="12"/>
        <v>16.162499999999991</v>
      </c>
    </row>
    <row r="51" spans="1:20" ht="18.75">
      <c r="A51" s="14">
        <v>1</v>
      </c>
      <c r="B51" s="13">
        <v>222</v>
      </c>
      <c r="C51" s="13">
        <v>1945277617</v>
      </c>
      <c r="D51" s="222" t="s">
        <v>432</v>
      </c>
      <c r="E51" s="222"/>
      <c r="F51" s="16">
        <v>1</v>
      </c>
      <c r="G51" s="16">
        <v>0</v>
      </c>
      <c r="H51" s="374">
        <v>0</v>
      </c>
      <c r="I51" s="374">
        <v>0</v>
      </c>
      <c r="J51" s="374">
        <v>0</v>
      </c>
      <c r="K51" s="23" t="s">
        <v>335</v>
      </c>
      <c r="L51" s="18">
        <f t="shared" si="7"/>
        <v>1</v>
      </c>
      <c r="M51" s="16">
        <f t="shared" si="13"/>
        <v>0</v>
      </c>
      <c r="N51" s="16">
        <f t="shared" si="8"/>
        <v>0</v>
      </c>
      <c r="O51" s="16">
        <v>0</v>
      </c>
      <c r="P51" s="16">
        <f t="shared" si="9"/>
        <v>1</v>
      </c>
      <c r="Q51" s="33">
        <v>14.531477649769574</v>
      </c>
      <c r="R51" s="34">
        <f t="shared" si="10"/>
        <v>15.531477649769574</v>
      </c>
      <c r="S51" s="35">
        <f t="shared" si="11"/>
        <v>1.09375</v>
      </c>
      <c r="T51" s="36">
        <f t="shared" si="12"/>
        <v>14.437727649769574</v>
      </c>
    </row>
    <row r="52" spans="1:20" ht="18.75">
      <c r="A52" s="14">
        <v>1</v>
      </c>
      <c r="B52" s="13">
        <v>223</v>
      </c>
      <c r="C52" s="13">
        <v>784792167</v>
      </c>
      <c r="D52" s="222" t="s">
        <v>434</v>
      </c>
      <c r="E52" s="222"/>
      <c r="F52" s="16">
        <v>0</v>
      </c>
      <c r="G52" s="16">
        <v>0</v>
      </c>
      <c r="H52" s="374">
        <v>0</v>
      </c>
      <c r="I52" s="374">
        <v>0</v>
      </c>
      <c r="J52" s="374">
        <v>0</v>
      </c>
      <c r="K52" s="57" t="s">
        <v>187</v>
      </c>
      <c r="L52" s="18">
        <f t="shared" si="7"/>
        <v>0</v>
      </c>
      <c r="M52" s="16">
        <f t="shared" si="13"/>
        <v>0</v>
      </c>
      <c r="N52" s="16">
        <f t="shared" si="8"/>
        <v>0</v>
      </c>
      <c r="O52" s="16">
        <v>0</v>
      </c>
      <c r="P52" s="16">
        <f t="shared" si="9"/>
        <v>0</v>
      </c>
      <c r="Q52" s="33">
        <v>10.624999999999996</v>
      </c>
      <c r="R52" s="34">
        <f t="shared" si="10"/>
        <v>10.624999999999996</v>
      </c>
      <c r="S52" s="35">
        <f t="shared" si="11"/>
        <v>0</v>
      </c>
      <c r="T52" s="36">
        <f t="shared" si="12"/>
        <v>10.624999999999996</v>
      </c>
    </row>
    <row r="53" spans="1:20" ht="18.75">
      <c r="A53" s="14">
        <v>1</v>
      </c>
      <c r="B53" s="13">
        <v>219</v>
      </c>
      <c r="C53" s="13">
        <v>1128309198</v>
      </c>
      <c r="D53" s="222" t="s">
        <v>426</v>
      </c>
      <c r="E53" s="334"/>
      <c r="F53" s="16">
        <v>0</v>
      </c>
      <c r="G53" s="16">
        <v>0</v>
      </c>
      <c r="H53" s="374">
        <v>0</v>
      </c>
      <c r="I53" s="374">
        <v>0</v>
      </c>
      <c r="J53" s="374">
        <v>0</v>
      </c>
      <c r="K53" s="57" t="s">
        <v>187</v>
      </c>
      <c r="L53" s="18">
        <f t="shared" si="7"/>
        <v>0</v>
      </c>
      <c r="M53" s="16">
        <f t="shared" si="13"/>
        <v>0</v>
      </c>
      <c r="N53" s="16">
        <f t="shared" si="8"/>
        <v>0</v>
      </c>
      <c r="O53" s="16">
        <v>0</v>
      </c>
      <c r="P53" s="16">
        <f t="shared" si="9"/>
        <v>0</v>
      </c>
      <c r="Q53" s="33">
        <v>9.4499999999999957</v>
      </c>
      <c r="R53" s="34">
        <f t="shared" si="10"/>
        <v>9.4499999999999957</v>
      </c>
      <c r="S53" s="35">
        <f t="shared" si="11"/>
        <v>0</v>
      </c>
      <c r="T53" s="36">
        <f t="shared" si="12"/>
        <v>9.4499999999999957</v>
      </c>
    </row>
    <row r="54" spans="1:20" ht="18.75">
      <c r="A54" s="14">
        <v>1</v>
      </c>
      <c r="B54" s="13">
        <v>239</v>
      </c>
      <c r="C54" s="13">
        <v>416459640</v>
      </c>
      <c r="D54" s="222" t="s">
        <v>465</v>
      </c>
      <c r="F54" s="16">
        <v>0</v>
      </c>
      <c r="G54" s="16">
        <v>0</v>
      </c>
      <c r="H54" s="374">
        <v>0</v>
      </c>
      <c r="I54" s="374">
        <v>0</v>
      </c>
      <c r="J54" s="374">
        <v>0</v>
      </c>
      <c r="K54" s="57" t="s">
        <v>187</v>
      </c>
      <c r="L54" s="18">
        <f t="shared" si="7"/>
        <v>0</v>
      </c>
      <c r="M54" s="16">
        <f t="shared" si="13"/>
        <v>0</v>
      </c>
      <c r="N54" s="16">
        <f t="shared" si="8"/>
        <v>0</v>
      </c>
      <c r="O54" s="16">
        <v>0</v>
      </c>
      <c r="P54" s="16">
        <f t="shared" si="9"/>
        <v>0</v>
      </c>
      <c r="Q54" s="33">
        <v>7.1625000000000014</v>
      </c>
      <c r="R54" s="34">
        <f t="shared" si="10"/>
        <v>7.1625000000000014</v>
      </c>
      <c r="S54" s="35">
        <f t="shared" si="11"/>
        <v>0</v>
      </c>
      <c r="T54" s="36">
        <f t="shared" si="12"/>
        <v>7.1625000000000014</v>
      </c>
    </row>
    <row r="55" spans="1:20" ht="20.25">
      <c r="A55" s="14">
        <v>1</v>
      </c>
      <c r="B55" s="13">
        <v>214</v>
      </c>
      <c r="C55" s="13">
        <v>2130976604</v>
      </c>
      <c r="D55" s="222" t="s">
        <v>410</v>
      </c>
      <c r="E55" s="2"/>
      <c r="F55" s="16">
        <v>0</v>
      </c>
      <c r="G55" s="16">
        <v>1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7"/>
        <v>0</v>
      </c>
      <c r="M55" s="16">
        <f t="shared" si="13"/>
        <v>1.2</v>
      </c>
      <c r="N55" s="16">
        <f t="shared" si="8"/>
        <v>0</v>
      </c>
      <c r="O55" s="16">
        <v>0</v>
      </c>
      <c r="P55" s="16">
        <f t="shared" si="9"/>
        <v>1.2</v>
      </c>
      <c r="Q55" s="33">
        <v>4.381249999999989</v>
      </c>
      <c r="R55" s="34">
        <f t="shared" si="10"/>
        <v>5.5812499999999892</v>
      </c>
      <c r="S55" s="35">
        <f t="shared" si="11"/>
        <v>0</v>
      </c>
      <c r="T55" s="36">
        <f t="shared" si="12"/>
        <v>5.5812499999999892</v>
      </c>
    </row>
    <row r="56" spans="1:20" ht="18.75">
      <c r="A56" s="14">
        <v>1</v>
      </c>
      <c r="B56" s="13">
        <v>192</v>
      </c>
      <c r="C56" s="13">
        <v>1725281178</v>
      </c>
      <c r="D56" s="222" t="s">
        <v>383</v>
      </c>
      <c r="E56" s="334"/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7"/>
        <v>0</v>
      </c>
      <c r="M56" s="16">
        <f t="shared" si="13"/>
        <v>0</v>
      </c>
      <c r="N56" s="16">
        <f t="shared" si="8"/>
        <v>0</v>
      </c>
      <c r="O56" s="16">
        <v>0</v>
      </c>
      <c r="P56" s="16">
        <f t="shared" si="9"/>
        <v>0</v>
      </c>
      <c r="Q56" s="33">
        <v>3.1437499999999954</v>
      </c>
      <c r="R56" s="34">
        <f t="shared" si="10"/>
        <v>3.1437499999999954</v>
      </c>
      <c r="S56" s="35">
        <f t="shared" si="11"/>
        <v>0</v>
      </c>
      <c r="T56" s="36">
        <f t="shared" si="12"/>
        <v>3.1437499999999954</v>
      </c>
    </row>
    <row r="57" spans="1:20" ht="18.75">
      <c r="A57" s="14">
        <v>1</v>
      </c>
      <c r="B57" s="13">
        <v>235</v>
      </c>
      <c r="C57" s="13">
        <v>988684940</v>
      </c>
      <c r="D57" s="222" t="s">
        <v>456</v>
      </c>
      <c r="F57" s="16">
        <v>1</v>
      </c>
      <c r="G57" s="16">
        <v>0</v>
      </c>
      <c r="H57" s="374">
        <v>0</v>
      </c>
      <c r="I57" s="374">
        <v>0</v>
      </c>
      <c r="J57" s="374">
        <v>0</v>
      </c>
      <c r="K57" s="23" t="s">
        <v>335</v>
      </c>
      <c r="L57" s="18">
        <f t="shared" si="7"/>
        <v>1</v>
      </c>
      <c r="M57" s="16">
        <f t="shared" si="13"/>
        <v>0</v>
      </c>
      <c r="N57" s="16">
        <f t="shared" si="8"/>
        <v>0</v>
      </c>
      <c r="O57" s="16">
        <v>0</v>
      </c>
      <c r="P57" s="16">
        <f t="shared" si="9"/>
        <v>1</v>
      </c>
      <c r="Q57" s="33">
        <v>1.9375</v>
      </c>
      <c r="R57" s="34">
        <f t="shared" si="10"/>
        <v>2.9375</v>
      </c>
      <c r="S57" s="35">
        <f t="shared" si="11"/>
        <v>1.09375</v>
      </c>
      <c r="T57" s="36">
        <f t="shared" si="12"/>
        <v>1.84375</v>
      </c>
    </row>
    <row r="58" spans="1:20" ht="20.25">
      <c r="A58" s="14">
        <v>1</v>
      </c>
      <c r="B58" s="13">
        <v>220</v>
      </c>
      <c r="C58" s="13">
        <v>353335311</v>
      </c>
      <c r="D58" s="222" t="s">
        <v>427</v>
      </c>
      <c r="E58" s="224"/>
      <c r="F58" s="16">
        <v>0</v>
      </c>
      <c r="G58" s="16">
        <v>0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7"/>
        <v>0</v>
      </c>
      <c r="M58" s="16">
        <f t="shared" si="13"/>
        <v>0</v>
      </c>
      <c r="N58" s="16">
        <f t="shared" si="8"/>
        <v>0</v>
      </c>
      <c r="O58" s="16">
        <v>0</v>
      </c>
      <c r="P58" s="16">
        <f t="shared" si="9"/>
        <v>0</v>
      </c>
      <c r="Q58" s="33">
        <v>2.0310546874999984</v>
      </c>
      <c r="R58" s="34">
        <f t="shared" si="10"/>
        <v>2.0310546874999984</v>
      </c>
      <c r="S58" s="35">
        <f t="shared" si="11"/>
        <v>0</v>
      </c>
      <c r="T58" s="36">
        <f t="shared" si="12"/>
        <v>2.0310546874999984</v>
      </c>
    </row>
    <row r="59" spans="1:20" ht="18.75">
      <c r="A59" s="14">
        <v>1</v>
      </c>
      <c r="B59" s="13">
        <v>233</v>
      </c>
      <c r="C59" s="13">
        <v>1963965829</v>
      </c>
      <c r="D59" s="222" t="s">
        <v>452</v>
      </c>
      <c r="F59" s="16">
        <v>0</v>
      </c>
      <c r="G59" s="16">
        <v>0</v>
      </c>
      <c r="H59" s="374">
        <v>0</v>
      </c>
      <c r="I59" s="374">
        <v>0</v>
      </c>
      <c r="J59" s="374">
        <v>0</v>
      </c>
      <c r="K59" s="57" t="s">
        <v>187</v>
      </c>
      <c r="L59" s="18">
        <f t="shared" si="7"/>
        <v>0</v>
      </c>
      <c r="M59" s="16">
        <f t="shared" si="13"/>
        <v>0</v>
      </c>
      <c r="N59" s="16">
        <f t="shared" si="8"/>
        <v>0</v>
      </c>
      <c r="O59" s="16">
        <v>0</v>
      </c>
      <c r="P59" s="16">
        <f t="shared" si="9"/>
        <v>0</v>
      </c>
      <c r="Q59" s="33">
        <v>2.0000000000000018</v>
      </c>
      <c r="R59" s="34">
        <f t="shared" si="10"/>
        <v>2.0000000000000018</v>
      </c>
      <c r="S59" s="35">
        <f t="shared" si="11"/>
        <v>0</v>
      </c>
      <c r="T59" s="36">
        <f t="shared" si="12"/>
        <v>2.0000000000000018</v>
      </c>
    </row>
    <row r="60" spans="1:20" ht="18.75">
      <c r="A60" s="14">
        <v>1</v>
      </c>
      <c r="B60" s="13">
        <v>207</v>
      </c>
      <c r="C60" s="13">
        <v>721273803</v>
      </c>
      <c r="D60" s="226" t="s">
        <v>399</v>
      </c>
      <c r="E60" s="334"/>
      <c r="F60" s="16">
        <v>0</v>
      </c>
      <c r="G60" s="16">
        <v>0</v>
      </c>
      <c r="H60" s="374">
        <v>0</v>
      </c>
      <c r="I60" s="374">
        <v>0</v>
      </c>
      <c r="J60" s="374">
        <v>0</v>
      </c>
      <c r="K60" s="57" t="s">
        <v>187</v>
      </c>
      <c r="L60" s="18">
        <f t="shared" si="7"/>
        <v>0</v>
      </c>
      <c r="M60" s="16">
        <f t="shared" si="13"/>
        <v>0</v>
      </c>
      <c r="N60" s="16">
        <f t="shared" si="8"/>
        <v>0</v>
      </c>
      <c r="O60" s="16">
        <v>0</v>
      </c>
      <c r="P60" s="16">
        <f t="shared" si="9"/>
        <v>0</v>
      </c>
      <c r="Q60" s="33">
        <v>1.425</v>
      </c>
      <c r="R60" s="34">
        <f t="shared" si="10"/>
        <v>1.425</v>
      </c>
      <c r="S60" s="35">
        <f t="shared" si="11"/>
        <v>0</v>
      </c>
      <c r="T60" s="36">
        <f t="shared" si="12"/>
        <v>1.425</v>
      </c>
    </row>
    <row r="61" spans="1:20" ht="20.25">
      <c r="A61" s="14">
        <v>1</v>
      </c>
      <c r="B61" s="13">
        <v>213</v>
      </c>
      <c r="C61" s="13">
        <v>311361673</v>
      </c>
      <c r="D61" s="222" t="s">
        <v>349</v>
      </c>
      <c r="E61" s="2"/>
      <c r="F61" s="16">
        <v>0</v>
      </c>
      <c r="G61" s="16">
        <v>0</v>
      </c>
      <c r="H61" s="374">
        <v>0</v>
      </c>
      <c r="I61" s="374">
        <v>0</v>
      </c>
      <c r="J61" s="374">
        <v>0</v>
      </c>
      <c r="K61" s="57" t="s">
        <v>187</v>
      </c>
      <c r="L61" s="18">
        <f t="shared" si="7"/>
        <v>0</v>
      </c>
      <c r="M61" s="16">
        <f t="shared" si="13"/>
        <v>0</v>
      </c>
      <c r="N61" s="16">
        <f t="shared" si="8"/>
        <v>0</v>
      </c>
      <c r="O61" s="16">
        <v>0</v>
      </c>
      <c r="P61" s="16">
        <f t="shared" si="9"/>
        <v>0</v>
      </c>
      <c r="Q61" s="33">
        <v>1.2687499999999945</v>
      </c>
      <c r="R61" s="34">
        <f t="shared" si="10"/>
        <v>1.2687499999999945</v>
      </c>
      <c r="S61" s="35">
        <f t="shared" si="11"/>
        <v>0</v>
      </c>
      <c r="T61" s="36">
        <f t="shared" si="12"/>
        <v>1.2687499999999945</v>
      </c>
    </row>
    <row r="62" spans="1:20" ht="18.75">
      <c r="A62" s="14">
        <v>1</v>
      </c>
      <c r="B62" s="13">
        <v>242</v>
      </c>
      <c r="C62" s="13">
        <v>250098915</v>
      </c>
      <c r="D62" s="222" t="s">
        <v>475</v>
      </c>
      <c r="F62" s="16">
        <v>0</v>
      </c>
      <c r="G62" s="16">
        <v>0</v>
      </c>
      <c r="H62" s="374">
        <v>0</v>
      </c>
      <c r="I62" s="374">
        <v>0</v>
      </c>
      <c r="J62" s="374">
        <v>0</v>
      </c>
      <c r="K62" s="57" t="s">
        <v>187</v>
      </c>
      <c r="L62" s="18">
        <f t="shared" si="7"/>
        <v>0</v>
      </c>
      <c r="M62" s="16">
        <f t="shared" si="13"/>
        <v>0</v>
      </c>
      <c r="N62" s="16">
        <f t="shared" si="8"/>
        <v>0</v>
      </c>
      <c r="O62" s="16">
        <v>0</v>
      </c>
      <c r="P62" s="16">
        <f t="shared" si="9"/>
        <v>0</v>
      </c>
      <c r="Q62" s="33">
        <v>0.90625</v>
      </c>
      <c r="R62" s="34">
        <f t="shared" si="10"/>
        <v>0.90625</v>
      </c>
      <c r="S62" s="35">
        <f t="shared" si="11"/>
        <v>0</v>
      </c>
      <c r="T62" s="36">
        <f t="shared" si="12"/>
        <v>0.90625</v>
      </c>
    </row>
    <row r="63" spans="1:20" ht="18.75">
      <c r="A63" s="14">
        <v>1</v>
      </c>
      <c r="B63" s="13">
        <v>242</v>
      </c>
      <c r="C63" s="13">
        <v>1769984287</v>
      </c>
      <c r="D63" s="13" t="s">
        <v>476</v>
      </c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7"/>
        <v>0</v>
      </c>
      <c r="M63" s="16">
        <f t="shared" si="13"/>
        <v>0</v>
      </c>
      <c r="N63" s="16">
        <f t="shared" si="8"/>
        <v>0</v>
      </c>
      <c r="O63" s="16">
        <v>0</v>
      </c>
      <c r="P63" s="16">
        <f t="shared" si="9"/>
        <v>0</v>
      </c>
      <c r="Q63" s="33">
        <v>0.65000000000000036</v>
      </c>
      <c r="R63" s="34">
        <f t="shared" si="10"/>
        <v>0.65000000000000036</v>
      </c>
      <c r="S63" s="35">
        <f t="shared" si="11"/>
        <v>0</v>
      </c>
      <c r="T63" s="36">
        <f t="shared" si="12"/>
        <v>0.65000000000000036</v>
      </c>
    </row>
    <row r="64" spans="1:20" ht="18.75">
      <c r="A64" s="14">
        <v>1</v>
      </c>
      <c r="B64" s="13">
        <v>218</v>
      </c>
      <c r="C64" s="13">
        <v>1804880865</v>
      </c>
      <c r="D64" s="222" t="s">
        <v>425</v>
      </c>
      <c r="E64" s="334"/>
      <c r="F64" s="16">
        <v>0</v>
      </c>
      <c r="G64" s="16">
        <v>0</v>
      </c>
      <c r="H64" s="374">
        <v>0</v>
      </c>
      <c r="I64" s="374">
        <v>0</v>
      </c>
      <c r="J64" s="374">
        <v>0</v>
      </c>
      <c r="K64" s="57" t="s">
        <v>187</v>
      </c>
      <c r="L64" s="18">
        <f t="shared" si="7"/>
        <v>0</v>
      </c>
      <c r="M64" s="16">
        <f t="shared" si="13"/>
        <v>0</v>
      </c>
      <c r="N64" s="16">
        <f t="shared" si="8"/>
        <v>0</v>
      </c>
      <c r="O64" s="16">
        <v>0</v>
      </c>
      <c r="P64" s="16">
        <f t="shared" si="9"/>
        <v>0</v>
      </c>
      <c r="Q64" s="33">
        <v>0.11749999999999983</v>
      </c>
      <c r="R64" s="34">
        <f t="shared" si="10"/>
        <v>0.11749999999999983</v>
      </c>
      <c r="S64" s="35">
        <f t="shared" si="11"/>
        <v>0</v>
      </c>
      <c r="T64" s="36">
        <f t="shared" si="12"/>
        <v>0.11749999999999983</v>
      </c>
    </row>
    <row r="65" spans="1:23" ht="18.75">
      <c r="A65" s="14">
        <v>1</v>
      </c>
      <c r="B65" s="13">
        <v>217</v>
      </c>
      <c r="C65" s="13">
        <v>331155825</v>
      </c>
      <c r="D65" s="295" t="s">
        <v>420</v>
      </c>
      <c r="E65" s="2"/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7"/>
        <v>0</v>
      </c>
      <c r="M65" s="16">
        <f t="shared" si="13"/>
        <v>0</v>
      </c>
      <c r="N65" s="16">
        <f t="shared" si="8"/>
        <v>0</v>
      </c>
      <c r="O65" s="16">
        <v>0</v>
      </c>
      <c r="P65" s="16">
        <f t="shared" si="9"/>
        <v>0</v>
      </c>
      <c r="Q65" s="33">
        <v>-1.3124999999999984</v>
      </c>
      <c r="R65" s="34">
        <f t="shared" si="10"/>
        <v>-1.3124999999999984</v>
      </c>
      <c r="S65" s="35">
        <f t="shared" si="11"/>
        <v>0</v>
      </c>
      <c r="T65" s="36">
        <f t="shared" si="12"/>
        <v>-1.3124999999999984</v>
      </c>
    </row>
    <row r="66" spans="1:23" ht="18.75">
      <c r="A66" s="14">
        <v>1</v>
      </c>
      <c r="B66" s="13">
        <v>237</v>
      </c>
      <c r="C66" s="13">
        <v>1331532576</v>
      </c>
      <c r="D66" s="222" t="s">
        <v>459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7"/>
        <v>0</v>
      </c>
      <c r="M66" s="16">
        <f t="shared" si="13"/>
        <v>0</v>
      </c>
      <c r="N66" s="16">
        <f t="shared" si="8"/>
        <v>0</v>
      </c>
      <c r="O66" s="16">
        <v>0</v>
      </c>
      <c r="P66" s="16">
        <f t="shared" si="9"/>
        <v>0</v>
      </c>
      <c r="Q66" s="33">
        <v>-2.5499999999999998</v>
      </c>
      <c r="R66" s="34">
        <f t="shared" si="10"/>
        <v>-2.5499999999999998</v>
      </c>
      <c r="S66" s="35">
        <f t="shared" si="11"/>
        <v>0</v>
      </c>
      <c r="T66" s="36">
        <f t="shared" si="12"/>
        <v>-2.5499999999999998</v>
      </c>
    </row>
    <row r="67" spans="1:23" ht="18.75">
      <c r="A67" s="14">
        <v>1</v>
      </c>
      <c r="B67" s="13">
        <v>228</v>
      </c>
      <c r="C67" s="13">
        <v>1287481910</v>
      </c>
      <c r="D67" s="222" t="s">
        <v>447</v>
      </c>
      <c r="E67" s="222"/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7"/>
        <v>0</v>
      </c>
      <c r="M67" s="16">
        <f t="shared" si="13"/>
        <v>0</v>
      </c>
      <c r="N67" s="16">
        <f t="shared" si="8"/>
        <v>0</v>
      </c>
      <c r="O67" s="16">
        <v>0</v>
      </c>
      <c r="P67" s="16">
        <f t="shared" si="9"/>
        <v>0</v>
      </c>
      <c r="Q67" s="33">
        <v>-4.1499999999999995</v>
      </c>
      <c r="R67" s="34">
        <f t="shared" si="10"/>
        <v>-4.1499999999999995</v>
      </c>
      <c r="S67" s="35">
        <f t="shared" si="11"/>
        <v>0</v>
      </c>
      <c r="T67" s="36">
        <f t="shared" si="12"/>
        <v>-4.1499999999999995</v>
      </c>
    </row>
    <row r="68" spans="1:23" ht="18.75">
      <c r="A68" s="14">
        <v>1</v>
      </c>
      <c r="B68" s="13">
        <v>141</v>
      </c>
      <c r="C68" s="13">
        <v>1190305158</v>
      </c>
      <c r="D68" s="222" t="s">
        <v>261</v>
      </c>
      <c r="E68" s="224"/>
      <c r="F68" s="16">
        <v>0</v>
      </c>
      <c r="G68" s="16">
        <v>0</v>
      </c>
      <c r="H68" s="374">
        <v>0</v>
      </c>
      <c r="I68" s="374">
        <v>0</v>
      </c>
      <c r="J68" s="374">
        <v>0</v>
      </c>
      <c r="K68" s="57" t="s">
        <v>187</v>
      </c>
      <c r="L68" s="18">
        <f t="shared" si="7"/>
        <v>0</v>
      </c>
      <c r="M68" s="16">
        <f t="shared" si="13"/>
        <v>0</v>
      </c>
      <c r="N68" s="16">
        <f t="shared" si="8"/>
        <v>0</v>
      </c>
      <c r="O68" s="16">
        <v>0</v>
      </c>
      <c r="P68" s="16">
        <f t="shared" si="9"/>
        <v>0</v>
      </c>
      <c r="Q68" s="33">
        <v>-7.8937500000000043</v>
      </c>
      <c r="R68" s="34">
        <f t="shared" si="10"/>
        <v>-7.8937500000000043</v>
      </c>
      <c r="S68" s="35">
        <f t="shared" si="11"/>
        <v>0</v>
      </c>
      <c r="T68" s="36">
        <f t="shared" si="12"/>
        <v>-7.8937500000000043</v>
      </c>
      <c r="U68" s="64"/>
      <c r="V68" s="64"/>
      <c r="W68" s="67"/>
    </row>
    <row r="69" spans="1:23" ht="18.75">
      <c r="A69" s="14">
        <v>1</v>
      </c>
      <c r="B69" s="13">
        <v>203</v>
      </c>
      <c r="C69" s="13">
        <v>382695365</v>
      </c>
      <c r="D69" s="222" t="s">
        <v>393</v>
      </c>
      <c r="E69" s="334"/>
      <c r="F69" s="16">
        <v>0</v>
      </c>
      <c r="G69" s="16">
        <v>0</v>
      </c>
      <c r="H69" s="374">
        <v>0</v>
      </c>
      <c r="I69" s="374">
        <v>0</v>
      </c>
      <c r="J69" s="374">
        <v>0</v>
      </c>
      <c r="K69" s="57" t="s">
        <v>187</v>
      </c>
      <c r="L69" s="18">
        <f t="shared" si="7"/>
        <v>0</v>
      </c>
      <c r="M69" s="16">
        <f t="shared" si="13"/>
        <v>0</v>
      </c>
      <c r="N69" s="16">
        <f t="shared" si="8"/>
        <v>0</v>
      </c>
      <c r="O69" s="16">
        <v>0</v>
      </c>
      <c r="P69" s="16">
        <f t="shared" ref="P69" si="14">SUM(M69+L69+O69+N69)</f>
        <v>0</v>
      </c>
      <c r="Q69" s="33">
        <v>-16.90625</v>
      </c>
      <c r="R69" s="34">
        <f t="shared" ref="R69" si="15">P69+Q69</f>
        <v>-16.90625</v>
      </c>
      <c r="S69" s="35">
        <f t="shared" si="11"/>
        <v>0</v>
      </c>
      <c r="T69" s="36">
        <f t="shared" ref="T69" si="16">R69-S69</f>
        <v>-16.90625</v>
      </c>
    </row>
  </sheetData>
  <autoFilter ref="A4:W69" xr:uid="{28593B8F-03E7-4BE1-B554-FC0AADC431B2}">
    <sortState xmlns:xlrd2="http://schemas.microsoft.com/office/spreadsheetml/2017/richdata2" ref="A5:W69">
      <sortCondition descending="1" ref="R4:R69"/>
    </sortState>
  </autoFilter>
  <mergeCells count="5">
    <mergeCell ref="B1:T1"/>
    <mergeCell ref="B2:T2"/>
    <mergeCell ref="B3:E3"/>
    <mergeCell ref="H3:J3"/>
    <mergeCell ref="K3:T3"/>
  </mergeCells>
  <conditionalFormatting sqref="O5:O69 F5:J69">
    <cfRule type="cellIs" dxfId="1" priority="2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FE9E-6299-44AB-9FAB-9CE0C068FEB7}">
  <sheetPr filterMode="1"/>
  <dimension ref="A1:AC69"/>
  <sheetViews>
    <sheetView tabSelected="1" topLeftCell="F1" zoomScale="85" zoomScaleNormal="85" workbookViewId="0">
      <selection activeCell="D5" sqref="D5:K44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37" customWidth="1"/>
    <col min="24" max="24" width="30.5" customWidth="1"/>
  </cols>
  <sheetData>
    <row r="1" spans="1:29" ht="36.6" customHeight="1">
      <c r="B1" s="587" t="str">
        <f>CONCATENATE("157区 活动中心",Y15,"年",Y16,"月",Y17,"日","分包贡献明细"," 统计：一二三")</f>
        <v>157区 活动中心2021年8月14日分包贡献明细 统计：一二三</v>
      </c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69"/>
      <c r="V1" s="569"/>
      <c r="W1" s="569"/>
      <c r="X1" s="38" t="s">
        <v>104</v>
      </c>
      <c r="Y1" s="5">
        <v>67</v>
      </c>
      <c r="Z1" s="3"/>
      <c r="AA1" s="3"/>
      <c r="AB1" s="3"/>
      <c r="AC1" s="3"/>
    </row>
    <row r="2" spans="1:29" ht="117.6" customHeight="1">
      <c r="B2" s="590" t="s">
        <v>469</v>
      </c>
      <c r="C2" s="600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70"/>
      <c r="V2" s="570"/>
      <c r="W2" s="570"/>
      <c r="X2" s="39" t="s">
        <v>1</v>
      </c>
      <c r="Y2" s="40" t="s">
        <v>105</v>
      </c>
      <c r="Z2" s="41" t="s">
        <v>106</v>
      </c>
      <c r="AA2" s="41" t="s">
        <v>107</v>
      </c>
      <c r="AB2" s="41" t="s">
        <v>350</v>
      </c>
      <c r="AC2" s="42" t="s">
        <v>108</v>
      </c>
    </row>
    <row r="3" spans="1:29" ht="20.25">
      <c r="B3" s="584" t="s">
        <v>162</v>
      </c>
      <c r="C3" s="584"/>
      <c r="D3" s="584"/>
      <c r="E3" s="584"/>
      <c r="F3" s="571" t="s">
        <v>114</v>
      </c>
      <c r="G3" s="572" t="s">
        <v>252</v>
      </c>
      <c r="H3" s="601" t="s">
        <v>435</v>
      </c>
      <c r="I3" s="601"/>
      <c r="J3" s="601"/>
      <c r="K3" s="597" t="s">
        <v>164</v>
      </c>
      <c r="L3" s="598"/>
      <c r="M3" s="598"/>
      <c r="N3" s="598"/>
      <c r="O3" s="598"/>
      <c r="P3" s="598"/>
      <c r="Q3" s="598"/>
      <c r="R3" s="598"/>
      <c r="S3" s="598"/>
      <c r="T3" s="599"/>
      <c r="U3" s="568"/>
      <c r="V3" s="568"/>
      <c r="W3" s="568"/>
      <c r="X3" s="43" t="s">
        <v>166</v>
      </c>
      <c r="Y3" s="44">
        <f>AC3/$Y$13</f>
        <v>11.875</v>
      </c>
      <c r="Z3" s="39">
        <v>5</v>
      </c>
      <c r="AA3" s="39">
        <v>7</v>
      </c>
      <c r="AB3" s="39">
        <v>20</v>
      </c>
      <c r="AC3" s="39">
        <v>1900</v>
      </c>
    </row>
    <row r="4" spans="1:29" ht="40.5">
      <c r="A4" s="566" t="s">
        <v>457</v>
      </c>
      <c r="B4" s="566" t="s">
        <v>11</v>
      </c>
      <c r="C4" s="567" t="s">
        <v>167</v>
      </c>
      <c r="D4" s="566" t="s">
        <v>12</v>
      </c>
      <c r="E4" s="566" t="s">
        <v>13</v>
      </c>
      <c r="F4" s="11" t="s">
        <v>253</v>
      </c>
      <c r="G4" s="12" t="s">
        <v>424</v>
      </c>
      <c r="H4" s="12" t="s">
        <v>436</v>
      </c>
      <c r="I4" s="12" t="s">
        <v>437</v>
      </c>
      <c r="J4" s="12" t="s">
        <v>438</v>
      </c>
      <c r="K4" s="11" t="s">
        <v>17</v>
      </c>
      <c r="L4" s="11" t="s">
        <v>168</v>
      </c>
      <c r="M4" s="12" t="s">
        <v>255</v>
      </c>
      <c r="N4" s="12" t="s">
        <v>440</v>
      </c>
      <c r="O4" s="12" t="s">
        <v>264</v>
      </c>
      <c r="P4" s="31" t="s">
        <v>170</v>
      </c>
      <c r="Q4" s="567" t="s">
        <v>171</v>
      </c>
      <c r="R4" s="32" t="s">
        <v>23</v>
      </c>
      <c r="S4" s="567" t="s">
        <v>22</v>
      </c>
      <c r="T4" s="567" t="s">
        <v>172</v>
      </c>
      <c r="U4" s="567" t="s">
        <v>115</v>
      </c>
      <c r="V4" s="567" t="s">
        <v>116</v>
      </c>
      <c r="W4" s="567" t="s">
        <v>9</v>
      </c>
      <c r="X4" s="45" t="s">
        <v>173</v>
      </c>
      <c r="Y4" s="44">
        <f>AC4/$Y$13</f>
        <v>9.6875</v>
      </c>
      <c r="Z4" s="39">
        <v>4</v>
      </c>
      <c r="AA4" s="39">
        <v>6</v>
      </c>
      <c r="AB4" s="39">
        <v>15</v>
      </c>
      <c r="AC4" s="39">
        <v>1550</v>
      </c>
    </row>
    <row r="5" spans="1:29" s="1" customFormat="1" ht="18.75">
      <c r="A5" s="14">
        <v>1</v>
      </c>
      <c r="B5" s="13">
        <v>240</v>
      </c>
      <c r="C5" s="13">
        <v>289805855</v>
      </c>
      <c r="D5" s="222" t="s">
        <v>466</v>
      </c>
      <c r="E5" s="4"/>
      <c r="F5" s="16">
        <v>3</v>
      </c>
      <c r="G5" s="16">
        <v>1</v>
      </c>
      <c r="H5" s="374">
        <v>0</v>
      </c>
      <c r="I5" s="374">
        <v>0</v>
      </c>
      <c r="J5" s="374">
        <v>0</v>
      </c>
      <c r="K5" s="23" t="s">
        <v>175</v>
      </c>
      <c r="L5" s="18">
        <f t="shared" ref="L5:L36" si="0">F5+IF(F5&gt;2,(F5-2)*1,0)</f>
        <v>4</v>
      </c>
      <c r="M5" s="16">
        <f t="shared" ref="M5:M13" si="1">G5*$Y$14</f>
        <v>1.2</v>
      </c>
      <c r="N5" s="16">
        <f t="shared" ref="N5:N36" si="2">SUM(H5:J5)*$Y$18</f>
        <v>0</v>
      </c>
      <c r="O5" s="16">
        <v>0</v>
      </c>
      <c r="P5" s="16">
        <f t="shared" ref="P5:P36" si="3">SUM(M5+L5+O5+N5)</f>
        <v>5.2</v>
      </c>
      <c r="Q5" s="33">
        <v>30.918749999999996</v>
      </c>
      <c r="R5" s="34">
        <f t="shared" ref="R5:R36" si="4">P5+Q5</f>
        <v>36.118749999999999</v>
      </c>
      <c r="S5" s="35">
        <f t="shared" ref="S5:S36" si="5">VLOOKUP(K5,$X$3:$Y$10,2,FALSE)</f>
        <v>1.875</v>
      </c>
      <c r="T5" s="36">
        <f t="shared" ref="T5:T36" si="6">R5-S5</f>
        <v>34.243749999999999</v>
      </c>
      <c r="U5" s="4"/>
      <c r="V5" s="4"/>
      <c r="W5" s="4"/>
      <c r="X5" s="23" t="s">
        <v>175</v>
      </c>
      <c r="Y5" s="44">
        <f>AC5/$Y$13/4</f>
        <v>1.875</v>
      </c>
      <c r="Z5" s="46">
        <v>3</v>
      </c>
      <c r="AA5" s="46">
        <v>5</v>
      </c>
      <c r="AB5" s="46">
        <v>10</v>
      </c>
      <c r="AC5" s="46">
        <v>1200</v>
      </c>
    </row>
    <row r="6" spans="1:29" s="1" customFormat="1" ht="18.75">
      <c r="A6" s="14">
        <v>1</v>
      </c>
      <c r="B6" s="14">
        <v>10</v>
      </c>
      <c r="C6" s="13">
        <v>2108977014</v>
      </c>
      <c r="D6" s="222" t="s">
        <v>353</v>
      </c>
      <c r="E6" s="222" t="s">
        <v>49</v>
      </c>
      <c r="F6" s="16">
        <v>3</v>
      </c>
      <c r="G6" s="16">
        <v>1</v>
      </c>
      <c r="H6" s="374">
        <v>0</v>
      </c>
      <c r="I6" s="374">
        <v>0</v>
      </c>
      <c r="J6" s="374">
        <v>1</v>
      </c>
      <c r="K6" s="43" t="s">
        <v>166</v>
      </c>
      <c r="L6" s="18">
        <f t="shared" si="0"/>
        <v>4</v>
      </c>
      <c r="M6" s="16">
        <f t="shared" si="1"/>
        <v>1.2</v>
      </c>
      <c r="N6" s="16">
        <f t="shared" si="2"/>
        <v>0.4</v>
      </c>
      <c r="O6" s="16">
        <v>0</v>
      </c>
      <c r="P6" s="16">
        <f t="shared" si="3"/>
        <v>5.6000000000000005</v>
      </c>
      <c r="Q6" s="33">
        <v>25.112500000000004</v>
      </c>
      <c r="R6" s="34">
        <f t="shared" si="4"/>
        <v>30.712500000000006</v>
      </c>
      <c r="S6" s="35">
        <f t="shared" si="5"/>
        <v>11.875</v>
      </c>
      <c r="T6" s="36">
        <f t="shared" si="6"/>
        <v>18.837500000000006</v>
      </c>
      <c r="U6" s="18"/>
      <c r="V6" s="18"/>
      <c r="W6" s="18"/>
      <c r="X6" s="23"/>
      <c r="Y6" s="44"/>
      <c r="Z6" s="46"/>
      <c r="AA6" s="46"/>
      <c r="AB6" s="46"/>
      <c r="AC6" s="46"/>
    </row>
    <row r="7" spans="1:29" s="1" customFormat="1" ht="18.75">
      <c r="A7" s="14">
        <v>1</v>
      </c>
      <c r="B7" s="13">
        <v>195</v>
      </c>
      <c r="C7" s="13">
        <v>1634663314</v>
      </c>
      <c r="D7" s="222" t="s">
        <v>386</v>
      </c>
      <c r="E7" s="334"/>
      <c r="F7" s="16">
        <v>3</v>
      </c>
      <c r="G7" s="16">
        <v>1</v>
      </c>
      <c r="H7" s="374">
        <v>0</v>
      </c>
      <c r="I7" s="374">
        <v>0</v>
      </c>
      <c r="J7" s="374">
        <v>0</v>
      </c>
      <c r="K7" s="43" t="s">
        <v>166</v>
      </c>
      <c r="L7" s="18">
        <f t="shared" si="0"/>
        <v>4</v>
      </c>
      <c r="M7" s="16">
        <f t="shared" si="1"/>
        <v>1.2</v>
      </c>
      <c r="N7" s="16">
        <f t="shared" si="2"/>
        <v>0</v>
      </c>
      <c r="O7" s="16">
        <v>0</v>
      </c>
      <c r="P7" s="16">
        <f t="shared" si="3"/>
        <v>5.2</v>
      </c>
      <c r="Q7" s="33">
        <v>22.718249999999994</v>
      </c>
      <c r="R7" s="34">
        <f t="shared" si="4"/>
        <v>27.918249999999993</v>
      </c>
      <c r="S7" s="35">
        <f t="shared" si="5"/>
        <v>11.875</v>
      </c>
      <c r="T7" s="36">
        <f t="shared" si="6"/>
        <v>16.043249999999993</v>
      </c>
      <c r="U7" s="4"/>
      <c r="V7" s="4"/>
      <c r="W7" s="4"/>
      <c r="X7" s="19" t="s">
        <v>333</v>
      </c>
      <c r="Y7" s="44">
        <f>AC7/$Y$13</f>
        <v>8.125</v>
      </c>
      <c r="Z7" s="46">
        <v>4</v>
      </c>
      <c r="AA7" s="46">
        <v>5</v>
      </c>
      <c r="AB7" s="46"/>
      <c r="AC7" s="46">
        <v>1300</v>
      </c>
    </row>
    <row r="8" spans="1:29" s="1" customFormat="1" ht="18.75">
      <c r="A8" s="14">
        <v>1</v>
      </c>
      <c r="B8" s="13">
        <v>178</v>
      </c>
      <c r="C8" s="13">
        <v>1059185275</v>
      </c>
      <c r="D8" s="222" t="s">
        <v>372</v>
      </c>
      <c r="E8" s="334"/>
      <c r="F8" s="16">
        <v>3</v>
      </c>
      <c r="G8" s="16">
        <v>1</v>
      </c>
      <c r="H8" s="374">
        <v>0</v>
      </c>
      <c r="I8" s="374">
        <v>1</v>
      </c>
      <c r="J8" s="374">
        <v>1</v>
      </c>
      <c r="K8" s="43" t="s">
        <v>166</v>
      </c>
      <c r="L8" s="18">
        <f t="shared" si="0"/>
        <v>4</v>
      </c>
      <c r="M8" s="16">
        <f t="shared" si="1"/>
        <v>1.2</v>
      </c>
      <c r="N8" s="16">
        <f t="shared" si="2"/>
        <v>0.8</v>
      </c>
      <c r="O8" s="16">
        <v>0</v>
      </c>
      <c r="P8" s="16">
        <f t="shared" si="3"/>
        <v>6</v>
      </c>
      <c r="Q8" s="33">
        <v>21.449999999999996</v>
      </c>
      <c r="R8" s="34">
        <f t="shared" si="4"/>
        <v>27.449999999999996</v>
      </c>
      <c r="S8" s="35">
        <f t="shared" si="5"/>
        <v>11.875</v>
      </c>
      <c r="T8" s="36">
        <f t="shared" si="6"/>
        <v>15.574999999999996</v>
      </c>
      <c r="U8" s="4"/>
      <c r="V8" s="4"/>
      <c r="W8" s="4"/>
      <c r="X8" s="22" t="s">
        <v>334</v>
      </c>
      <c r="Y8" s="44">
        <f>AC8/$Y$13</f>
        <v>6.25</v>
      </c>
      <c r="Z8" s="46">
        <v>3</v>
      </c>
      <c r="AA8" s="46">
        <v>4</v>
      </c>
      <c r="AB8" s="46"/>
      <c r="AC8" s="46">
        <v>1000</v>
      </c>
    </row>
    <row r="9" spans="1:29" s="1" customFormat="1" ht="18.75">
      <c r="A9" s="14">
        <v>1</v>
      </c>
      <c r="B9" s="13">
        <v>116</v>
      </c>
      <c r="C9" s="13">
        <v>2122596917</v>
      </c>
      <c r="D9" s="222" t="s">
        <v>362</v>
      </c>
      <c r="E9" s="222" t="s">
        <v>217</v>
      </c>
      <c r="F9" s="16">
        <v>3</v>
      </c>
      <c r="G9" s="16">
        <v>1</v>
      </c>
      <c r="H9" s="374">
        <v>0</v>
      </c>
      <c r="I9" s="374">
        <v>1</v>
      </c>
      <c r="J9" s="374">
        <v>1</v>
      </c>
      <c r="K9" s="43" t="s">
        <v>166</v>
      </c>
      <c r="L9" s="18">
        <f t="shared" si="0"/>
        <v>4</v>
      </c>
      <c r="M9" s="16">
        <f t="shared" si="1"/>
        <v>1.2</v>
      </c>
      <c r="N9" s="16">
        <f t="shared" si="2"/>
        <v>0.8</v>
      </c>
      <c r="O9" s="16">
        <v>0</v>
      </c>
      <c r="P9" s="16">
        <f t="shared" si="3"/>
        <v>6</v>
      </c>
      <c r="Q9" s="33">
        <v>21.281249999999996</v>
      </c>
      <c r="R9" s="34">
        <f t="shared" si="4"/>
        <v>27.281249999999996</v>
      </c>
      <c r="S9" s="35">
        <f t="shared" si="5"/>
        <v>11.875</v>
      </c>
      <c r="T9" s="36">
        <f t="shared" si="6"/>
        <v>15.406249999999996</v>
      </c>
      <c r="U9" s="18"/>
      <c r="V9" s="18"/>
      <c r="W9" s="48"/>
      <c r="X9" s="23" t="s">
        <v>335</v>
      </c>
      <c r="Y9" s="44">
        <f>AC9/$Y$13/4</f>
        <v>1.09375</v>
      </c>
      <c r="Z9" s="46">
        <v>2</v>
      </c>
      <c r="AA9" s="46">
        <v>3</v>
      </c>
      <c r="AB9" s="46"/>
      <c r="AC9" s="46">
        <v>700</v>
      </c>
    </row>
    <row r="10" spans="1:29" s="1" customFormat="1" ht="18.75">
      <c r="A10" s="14">
        <v>1</v>
      </c>
      <c r="B10" s="13">
        <v>212</v>
      </c>
      <c r="C10" s="13">
        <v>2133045883</v>
      </c>
      <c r="D10" s="222" t="s">
        <v>405</v>
      </c>
      <c r="E10" s="334"/>
      <c r="F10" s="16">
        <v>3</v>
      </c>
      <c r="G10" s="16">
        <v>1</v>
      </c>
      <c r="H10" s="374">
        <v>0</v>
      </c>
      <c r="I10" s="374">
        <v>0</v>
      </c>
      <c r="J10" s="374">
        <v>0</v>
      </c>
      <c r="K10" s="43" t="s">
        <v>166</v>
      </c>
      <c r="L10" s="18">
        <f t="shared" si="0"/>
        <v>4</v>
      </c>
      <c r="M10" s="16">
        <f t="shared" si="1"/>
        <v>1.2</v>
      </c>
      <c r="N10" s="16">
        <f t="shared" si="2"/>
        <v>0</v>
      </c>
      <c r="O10" s="16">
        <v>0</v>
      </c>
      <c r="P10" s="16">
        <f t="shared" si="3"/>
        <v>5.2</v>
      </c>
      <c r="Q10" s="33">
        <v>22.068749999999991</v>
      </c>
      <c r="R10" s="34">
        <f t="shared" si="4"/>
        <v>27.26874999999999</v>
      </c>
      <c r="S10" s="35">
        <f t="shared" si="5"/>
        <v>11.875</v>
      </c>
      <c r="T10" s="36">
        <f t="shared" si="6"/>
        <v>15.39374999999999</v>
      </c>
      <c r="U10" s="4"/>
      <c r="V10" s="4"/>
      <c r="W10" s="4"/>
      <c r="X10" s="49" t="s">
        <v>187</v>
      </c>
      <c r="Y10" s="2">
        <v>0</v>
      </c>
      <c r="Z10" s="2"/>
      <c r="AA10" s="2"/>
      <c r="AB10" s="2"/>
      <c r="AC10" s="2"/>
    </row>
    <row r="11" spans="1:29" s="1" customFormat="1" ht="18.75">
      <c r="A11" s="14">
        <v>1</v>
      </c>
      <c r="B11" s="14">
        <v>26</v>
      </c>
      <c r="C11" s="13">
        <v>1754932067</v>
      </c>
      <c r="D11" s="222" t="s">
        <v>354</v>
      </c>
      <c r="E11" s="222" t="s">
        <v>72</v>
      </c>
      <c r="F11" s="16">
        <v>3</v>
      </c>
      <c r="G11" s="16">
        <v>1</v>
      </c>
      <c r="H11" s="374">
        <v>0</v>
      </c>
      <c r="I11" s="374">
        <v>1</v>
      </c>
      <c r="J11" s="374">
        <v>1</v>
      </c>
      <c r="K11" s="43" t="s">
        <v>166</v>
      </c>
      <c r="L11" s="18">
        <f t="shared" si="0"/>
        <v>4</v>
      </c>
      <c r="M11" s="16">
        <f t="shared" si="1"/>
        <v>1.2</v>
      </c>
      <c r="N11" s="16">
        <f t="shared" si="2"/>
        <v>0.8</v>
      </c>
      <c r="O11" s="16">
        <v>0</v>
      </c>
      <c r="P11" s="16">
        <f t="shared" si="3"/>
        <v>6</v>
      </c>
      <c r="Q11" s="33">
        <v>21.043749999999999</v>
      </c>
      <c r="R11" s="34">
        <f t="shared" si="4"/>
        <v>27.043749999999999</v>
      </c>
      <c r="S11" s="35">
        <f t="shared" si="5"/>
        <v>11.875</v>
      </c>
      <c r="T11" s="36">
        <f t="shared" si="6"/>
        <v>15.168749999999999</v>
      </c>
      <c r="U11" s="18"/>
      <c r="V11" s="18"/>
      <c r="W11" s="18"/>
      <c r="X11" s="50"/>
    </row>
    <row r="12" spans="1:29" s="1" customFormat="1" ht="18.75">
      <c r="A12" s="14">
        <v>1</v>
      </c>
      <c r="B12" s="14">
        <v>46</v>
      </c>
      <c r="C12" s="13">
        <v>2109182835</v>
      </c>
      <c r="D12" s="222" t="s">
        <v>357</v>
      </c>
      <c r="E12" s="222" t="s">
        <v>92</v>
      </c>
      <c r="F12" s="16">
        <v>3</v>
      </c>
      <c r="G12" s="16">
        <v>1</v>
      </c>
      <c r="H12" s="374">
        <v>0</v>
      </c>
      <c r="I12" s="374">
        <v>1</v>
      </c>
      <c r="J12" s="374">
        <v>0</v>
      </c>
      <c r="K12" s="43" t="s">
        <v>166</v>
      </c>
      <c r="L12" s="18">
        <f t="shared" si="0"/>
        <v>4</v>
      </c>
      <c r="M12" s="16">
        <f t="shared" si="1"/>
        <v>1.2</v>
      </c>
      <c r="N12" s="16">
        <f t="shared" si="2"/>
        <v>0.4</v>
      </c>
      <c r="O12" s="16">
        <v>0</v>
      </c>
      <c r="P12" s="16">
        <f t="shared" si="3"/>
        <v>5.6000000000000005</v>
      </c>
      <c r="Q12" s="33">
        <v>21.223750000000006</v>
      </c>
      <c r="R12" s="34">
        <f t="shared" si="4"/>
        <v>26.823750000000008</v>
      </c>
      <c r="S12" s="35">
        <f t="shared" si="5"/>
        <v>11.875</v>
      </c>
      <c r="T12" s="36">
        <f t="shared" si="6"/>
        <v>14.948750000000008</v>
      </c>
      <c r="U12" s="18"/>
      <c r="V12" s="18"/>
      <c r="W12" s="18"/>
      <c r="X12" s="51" t="s">
        <v>209</v>
      </c>
      <c r="Y12" s="1">
        <v>15000</v>
      </c>
    </row>
    <row r="13" spans="1:29" s="2" customFormat="1" ht="18.75">
      <c r="A13" s="14">
        <v>1</v>
      </c>
      <c r="B13" s="13">
        <v>209</v>
      </c>
      <c r="C13" s="13">
        <v>1525950050</v>
      </c>
      <c r="D13" s="222" t="s">
        <v>408</v>
      </c>
      <c r="E13" s="222" t="s">
        <v>402</v>
      </c>
      <c r="F13" s="16">
        <v>2</v>
      </c>
      <c r="G13" s="16">
        <v>1</v>
      </c>
      <c r="H13" s="374">
        <v>0</v>
      </c>
      <c r="I13" s="374">
        <v>0</v>
      </c>
      <c r="J13" s="374">
        <v>0</v>
      </c>
      <c r="K13" s="43" t="s">
        <v>166</v>
      </c>
      <c r="L13" s="18">
        <f t="shared" si="0"/>
        <v>2</v>
      </c>
      <c r="M13" s="16">
        <f t="shared" si="1"/>
        <v>1.2</v>
      </c>
      <c r="N13" s="16">
        <f t="shared" si="2"/>
        <v>0</v>
      </c>
      <c r="O13" s="16">
        <v>0</v>
      </c>
      <c r="P13" s="16">
        <f t="shared" si="3"/>
        <v>3.2</v>
      </c>
      <c r="Q13" s="33">
        <v>23.562499999999993</v>
      </c>
      <c r="R13" s="34">
        <f t="shared" si="4"/>
        <v>26.762499999999992</v>
      </c>
      <c r="S13" s="35">
        <f t="shared" si="5"/>
        <v>11.875</v>
      </c>
      <c r="T13" s="36">
        <f t="shared" si="6"/>
        <v>14.887499999999992</v>
      </c>
      <c r="U13" s="4"/>
      <c r="V13" s="4"/>
      <c r="W13" s="4"/>
      <c r="X13" s="52" t="s">
        <v>210</v>
      </c>
      <c r="Y13" s="53">
        <v>160</v>
      </c>
      <c r="Z13" s="1"/>
      <c r="AA13" s="1"/>
      <c r="AB13" s="1"/>
      <c r="AC13" s="1"/>
    </row>
    <row r="14" spans="1:29" s="2" customFormat="1" ht="20.25">
      <c r="A14" s="14">
        <v>1</v>
      </c>
      <c r="B14" s="14">
        <v>49</v>
      </c>
      <c r="C14" s="13">
        <v>311361673</v>
      </c>
      <c r="D14" s="223" t="s">
        <v>442</v>
      </c>
      <c r="E14" s="336" t="s">
        <v>95</v>
      </c>
      <c r="F14" s="16">
        <v>3</v>
      </c>
      <c r="G14" s="16">
        <v>1</v>
      </c>
      <c r="H14" s="374">
        <v>0</v>
      </c>
      <c r="I14" s="374">
        <v>1</v>
      </c>
      <c r="J14" s="374">
        <v>1</v>
      </c>
      <c r="K14" s="43" t="s">
        <v>166</v>
      </c>
      <c r="L14" s="18">
        <f t="shared" si="0"/>
        <v>4</v>
      </c>
      <c r="M14" s="16">
        <f>IF(G14&gt;0,1,0)*$Y$14</f>
        <v>1.2</v>
      </c>
      <c r="N14" s="16">
        <f t="shared" si="2"/>
        <v>0.8</v>
      </c>
      <c r="O14" s="16">
        <v>0</v>
      </c>
      <c r="P14" s="16">
        <f t="shared" si="3"/>
        <v>6</v>
      </c>
      <c r="Q14" s="33">
        <v>20.706250000000001</v>
      </c>
      <c r="R14" s="34">
        <f t="shared" si="4"/>
        <v>26.706250000000001</v>
      </c>
      <c r="S14" s="35">
        <f t="shared" si="5"/>
        <v>11.875</v>
      </c>
      <c r="T14" s="36">
        <f t="shared" si="6"/>
        <v>14.831250000000001</v>
      </c>
      <c r="U14" s="18"/>
      <c r="V14" s="18"/>
      <c r="W14" s="18"/>
      <c r="X14" s="54" t="s">
        <v>256</v>
      </c>
      <c r="Y14" s="53">
        <v>1.2</v>
      </c>
      <c r="Z14" s="1"/>
      <c r="AA14" s="1"/>
      <c r="AB14" s="1"/>
      <c r="AC14" s="1"/>
    </row>
    <row r="15" spans="1:29" s="2" customFormat="1" ht="20.25">
      <c r="A15" s="14">
        <v>1</v>
      </c>
      <c r="B15" s="13">
        <v>221</v>
      </c>
      <c r="C15" s="13">
        <v>790956883</v>
      </c>
      <c r="D15" s="222" t="s">
        <v>431</v>
      </c>
      <c r="E15" s="222" t="s">
        <v>428</v>
      </c>
      <c r="F15" s="16">
        <v>3</v>
      </c>
      <c r="G15" s="16">
        <v>1</v>
      </c>
      <c r="H15" s="374">
        <v>0</v>
      </c>
      <c r="I15" s="374">
        <v>0</v>
      </c>
      <c r="J15" s="374">
        <v>0</v>
      </c>
      <c r="K15" s="45" t="s">
        <v>173</v>
      </c>
      <c r="L15" s="18">
        <f t="shared" si="0"/>
        <v>4</v>
      </c>
      <c r="M15" s="16">
        <f t="shared" ref="M15:M46" si="7">G15*$Y$14</f>
        <v>1.2</v>
      </c>
      <c r="N15" s="16">
        <f t="shared" si="2"/>
        <v>0</v>
      </c>
      <c r="O15" s="16">
        <v>0</v>
      </c>
      <c r="P15" s="16">
        <f t="shared" si="3"/>
        <v>5.2</v>
      </c>
      <c r="Q15" s="33">
        <v>21.143749999999997</v>
      </c>
      <c r="R15" s="34">
        <f t="shared" si="4"/>
        <v>26.343749999999996</v>
      </c>
      <c r="S15" s="35">
        <f t="shared" si="5"/>
        <v>9.6875</v>
      </c>
      <c r="T15" s="36">
        <f t="shared" si="6"/>
        <v>16.656249999999996</v>
      </c>
      <c r="U15" s="4"/>
      <c r="V15" s="4"/>
      <c r="W15" s="4"/>
      <c r="X15" s="1" t="s">
        <v>212</v>
      </c>
      <c r="Y15" s="53">
        <v>2021</v>
      </c>
      <c r="Z15" s="1"/>
      <c r="AA15" s="1"/>
      <c r="AB15" s="1"/>
      <c r="AC15" s="1"/>
    </row>
    <row r="16" spans="1:29" s="2" customFormat="1" ht="18.75">
      <c r="A16" s="14">
        <v>1</v>
      </c>
      <c r="B16" s="13">
        <v>238</v>
      </c>
      <c r="C16" s="13">
        <v>108179057</v>
      </c>
      <c r="D16" s="222" t="s">
        <v>463</v>
      </c>
      <c r="E16" s="4"/>
      <c r="F16" s="16">
        <v>1</v>
      </c>
      <c r="G16" s="16">
        <v>1</v>
      </c>
      <c r="H16" s="374">
        <v>0</v>
      </c>
      <c r="I16" s="374">
        <v>0</v>
      </c>
      <c r="J16" s="374">
        <v>0</v>
      </c>
      <c r="K16" s="45" t="s">
        <v>173</v>
      </c>
      <c r="L16" s="18">
        <f t="shared" si="0"/>
        <v>1</v>
      </c>
      <c r="M16" s="16">
        <f t="shared" si="7"/>
        <v>1.2</v>
      </c>
      <c r="N16" s="16">
        <f t="shared" si="2"/>
        <v>0</v>
      </c>
      <c r="O16" s="16">
        <v>0</v>
      </c>
      <c r="P16" s="16">
        <f t="shared" si="3"/>
        <v>2.2000000000000002</v>
      </c>
      <c r="Q16" s="33">
        <v>24.112499999999994</v>
      </c>
      <c r="R16" s="34">
        <f t="shared" si="4"/>
        <v>26.312499999999993</v>
      </c>
      <c r="S16" s="35">
        <f t="shared" si="5"/>
        <v>9.6875</v>
      </c>
      <c r="T16" s="36">
        <f t="shared" si="6"/>
        <v>16.624999999999993</v>
      </c>
      <c r="U16" s="4"/>
      <c r="V16" s="4"/>
      <c r="W16" s="4"/>
      <c r="X16" s="1" t="s">
        <v>213</v>
      </c>
      <c r="Y16" s="53">
        <v>8</v>
      </c>
      <c r="Z16" s="1"/>
      <c r="AA16" s="1"/>
      <c r="AB16" s="1"/>
      <c r="AC16" s="1"/>
    </row>
    <row r="17" spans="1:29" s="2" customFormat="1" ht="18.75">
      <c r="A17" s="14">
        <v>1</v>
      </c>
      <c r="B17" s="13">
        <v>184</v>
      </c>
      <c r="C17" s="13">
        <v>1814130074</v>
      </c>
      <c r="D17" s="222" t="s">
        <v>375</v>
      </c>
      <c r="E17" s="334"/>
      <c r="F17" s="16">
        <v>3</v>
      </c>
      <c r="G17" s="16">
        <v>1</v>
      </c>
      <c r="H17" s="374">
        <v>0</v>
      </c>
      <c r="I17" s="374">
        <v>1</v>
      </c>
      <c r="J17" s="374">
        <v>0</v>
      </c>
      <c r="K17" s="45" t="s">
        <v>173</v>
      </c>
      <c r="L17" s="18">
        <f t="shared" si="0"/>
        <v>4</v>
      </c>
      <c r="M17" s="16">
        <f t="shared" si="7"/>
        <v>1.2</v>
      </c>
      <c r="N17" s="16">
        <f t="shared" si="2"/>
        <v>0.4</v>
      </c>
      <c r="O17" s="16">
        <v>0</v>
      </c>
      <c r="P17" s="16">
        <f t="shared" si="3"/>
        <v>5.6000000000000005</v>
      </c>
      <c r="Q17" s="33">
        <v>20.506250000000012</v>
      </c>
      <c r="R17" s="34">
        <f t="shared" si="4"/>
        <v>26.106250000000014</v>
      </c>
      <c r="S17" s="35">
        <f t="shared" si="5"/>
        <v>9.6875</v>
      </c>
      <c r="T17" s="36">
        <f t="shared" si="6"/>
        <v>16.418750000000014</v>
      </c>
      <c r="U17" s="4"/>
      <c r="V17" s="4"/>
      <c r="W17" s="4"/>
      <c r="X17" s="1" t="s">
        <v>214</v>
      </c>
      <c r="Y17" s="53">
        <v>14</v>
      </c>
      <c r="Z17" s="1"/>
      <c r="AA17" s="1"/>
      <c r="AB17" s="1"/>
      <c r="AC17" s="1"/>
    </row>
    <row r="18" spans="1:29" s="2" customFormat="1" ht="18.75">
      <c r="A18" s="14">
        <v>1</v>
      </c>
      <c r="B18" s="13">
        <v>182</v>
      </c>
      <c r="C18" s="13">
        <v>828260319</v>
      </c>
      <c r="D18" s="222" t="s">
        <v>471</v>
      </c>
      <c r="E18" s="222" t="s">
        <v>422</v>
      </c>
      <c r="F18" s="16">
        <v>3</v>
      </c>
      <c r="G18" s="16">
        <v>1</v>
      </c>
      <c r="H18" s="374">
        <v>0</v>
      </c>
      <c r="I18" s="374">
        <v>0</v>
      </c>
      <c r="J18" s="374">
        <v>1</v>
      </c>
      <c r="K18" s="45" t="s">
        <v>173</v>
      </c>
      <c r="L18" s="18">
        <f t="shared" si="0"/>
        <v>4</v>
      </c>
      <c r="M18" s="16">
        <f t="shared" si="7"/>
        <v>1.2</v>
      </c>
      <c r="N18" s="16">
        <f t="shared" si="2"/>
        <v>0.4</v>
      </c>
      <c r="O18" s="16">
        <v>0</v>
      </c>
      <c r="P18" s="16">
        <f t="shared" si="3"/>
        <v>5.6000000000000005</v>
      </c>
      <c r="Q18" s="33">
        <v>20.475500000000014</v>
      </c>
      <c r="R18" s="34">
        <f t="shared" si="4"/>
        <v>26.075500000000016</v>
      </c>
      <c r="S18" s="35">
        <f t="shared" si="5"/>
        <v>9.6875</v>
      </c>
      <c r="T18" s="36">
        <f t="shared" si="6"/>
        <v>16.388000000000016</v>
      </c>
      <c r="U18" s="4"/>
      <c r="V18" s="4"/>
      <c r="W18" s="4"/>
      <c r="X18" s="375" t="s">
        <v>439</v>
      </c>
      <c r="Y18" s="53">
        <v>0.4</v>
      </c>
      <c r="Z18" s="1"/>
      <c r="AA18" s="1"/>
      <c r="AB18" s="1"/>
      <c r="AC18" s="1"/>
    </row>
    <row r="19" spans="1:29" s="2" customFormat="1" ht="18.75">
      <c r="A19" s="14">
        <v>1</v>
      </c>
      <c r="B19" s="13">
        <v>128</v>
      </c>
      <c r="C19" s="13">
        <v>1214614935</v>
      </c>
      <c r="D19" s="222" t="s">
        <v>365</v>
      </c>
      <c r="E19" s="336" t="s">
        <v>257</v>
      </c>
      <c r="F19" s="16">
        <v>3</v>
      </c>
      <c r="G19" s="16">
        <v>1</v>
      </c>
      <c r="H19" s="374">
        <v>0</v>
      </c>
      <c r="I19" s="374">
        <v>1</v>
      </c>
      <c r="J19" s="374">
        <v>1</v>
      </c>
      <c r="K19" s="45" t="s">
        <v>173</v>
      </c>
      <c r="L19" s="18">
        <f t="shared" si="0"/>
        <v>4</v>
      </c>
      <c r="M19" s="16">
        <f t="shared" si="7"/>
        <v>1.2</v>
      </c>
      <c r="N19" s="16">
        <f t="shared" si="2"/>
        <v>0.8</v>
      </c>
      <c r="O19" s="16">
        <v>0</v>
      </c>
      <c r="P19" s="16">
        <f t="shared" si="3"/>
        <v>6</v>
      </c>
      <c r="Q19" s="33">
        <v>19.986999999999995</v>
      </c>
      <c r="R19" s="34">
        <f t="shared" si="4"/>
        <v>25.986999999999995</v>
      </c>
      <c r="S19" s="35">
        <f t="shared" si="5"/>
        <v>9.6875</v>
      </c>
      <c r="T19" s="36">
        <f t="shared" si="6"/>
        <v>16.299499999999995</v>
      </c>
      <c r="U19" s="18"/>
      <c r="V19" s="18"/>
      <c r="W19" s="47"/>
      <c r="X19" s="1"/>
      <c r="Y19" s="1"/>
      <c r="Z19" s="1"/>
      <c r="AA19" s="1"/>
      <c r="AB19" s="1"/>
      <c r="AC19" s="1"/>
    </row>
    <row r="20" spans="1:29" s="2" customFormat="1" ht="18.75">
      <c r="A20" s="14">
        <v>1</v>
      </c>
      <c r="B20" s="14">
        <v>231</v>
      </c>
      <c r="C20" s="13">
        <v>1725915293</v>
      </c>
      <c r="D20" s="222" t="s">
        <v>450</v>
      </c>
      <c r="E20" s="4"/>
      <c r="F20" s="16">
        <v>3</v>
      </c>
      <c r="G20" s="16">
        <v>1</v>
      </c>
      <c r="H20" s="374">
        <v>0</v>
      </c>
      <c r="I20" s="374">
        <v>0</v>
      </c>
      <c r="J20" s="374">
        <v>0</v>
      </c>
      <c r="K20" s="45" t="s">
        <v>173</v>
      </c>
      <c r="L20" s="18">
        <f t="shared" si="0"/>
        <v>4</v>
      </c>
      <c r="M20" s="16">
        <f t="shared" si="7"/>
        <v>1.2</v>
      </c>
      <c r="N20" s="16">
        <f t="shared" si="2"/>
        <v>0</v>
      </c>
      <c r="O20" s="16">
        <v>0</v>
      </c>
      <c r="P20" s="16">
        <f t="shared" si="3"/>
        <v>5.2</v>
      </c>
      <c r="Q20" s="33">
        <v>20.749999999999996</v>
      </c>
      <c r="R20" s="34">
        <f t="shared" si="4"/>
        <v>25.949999999999996</v>
      </c>
      <c r="S20" s="35">
        <f t="shared" si="5"/>
        <v>9.6875</v>
      </c>
      <c r="T20" s="36">
        <f t="shared" si="6"/>
        <v>16.262499999999996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8.75">
      <c r="A21" s="14">
        <v>1</v>
      </c>
      <c r="B21" s="13">
        <v>189</v>
      </c>
      <c r="C21" s="13">
        <v>522812489</v>
      </c>
      <c r="D21" s="222" t="s">
        <v>380</v>
      </c>
      <c r="E21" s="334"/>
      <c r="F21" s="16">
        <v>3</v>
      </c>
      <c r="G21" s="16">
        <v>1</v>
      </c>
      <c r="H21" s="374">
        <v>0</v>
      </c>
      <c r="I21" s="374">
        <v>0</v>
      </c>
      <c r="J21" s="374">
        <v>0</v>
      </c>
      <c r="K21" s="45" t="s">
        <v>173</v>
      </c>
      <c r="L21" s="18">
        <f t="shared" si="0"/>
        <v>4</v>
      </c>
      <c r="M21" s="16">
        <f t="shared" si="7"/>
        <v>1.2</v>
      </c>
      <c r="N21" s="16">
        <f t="shared" si="2"/>
        <v>0</v>
      </c>
      <c r="O21" s="16">
        <v>0</v>
      </c>
      <c r="P21" s="16">
        <f t="shared" si="3"/>
        <v>5.2</v>
      </c>
      <c r="Q21" s="33">
        <v>20.712500000000002</v>
      </c>
      <c r="R21" s="34">
        <f t="shared" si="4"/>
        <v>25.912500000000001</v>
      </c>
      <c r="S21" s="35">
        <f t="shared" si="5"/>
        <v>9.6875</v>
      </c>
      <c r="T21" s="36">
        <f t="shared" si="6"/>
        <v>16.225000000000001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14">
        <v>1</v>
      </c>
      <c r="B22" s="13">
        <v>224</v>
      </c>
      <c r="C22" s="13">
        <v>862562360</v>
      </c>
      <c r="D22" s="222" t="s">
        <v>473</v>
      </c>
      <c r="E22" s="222" t="s">
        <v>443</v>
      </c>
      <c r="F22" s="16">
        <v>3</v>
      </c>
      <c r="G22" s="16">
        <v>1</v>
      </c>
      <c r="H22" s="374">
        <v>0</v>
      </c>
      <c r="I22" s="374">
        <v>0</v>
      </c>
      <c r="J22" s="374">
        <v>0</v>
      </c>
      <c r="K22" s="45" t="s">
        <v>173</v>
      </c>
      <c r="L22" s="18">
        <f t="shared" si="0"/>
        <v>4</v>
      </c>
      <c r="M22" s="16">
        <f t="shared" si="7"/>
        <v>1.2</v>
      </c>
      <c r="N22" s="16">
        <f t="shared" si="2"/>
        <v>0</v>
      </c>
      <c r="O22" s="16">
        <v>0</v>
      </c>
      <c r="P22" s="16">
        <f t="shared" si="3"/>
        <v>5.2</v>
      </c>
      <c r="Q22" s="33">
        <v>20.691604477611939</v>
      </c>
      <c r="R22" s="34">
        <f t="shared" si="4"/>
        <v>25.891604477611939</v>
      </c>
      <c r="S22" s="35">
        <f t="shared" si="5"/>
        <v>9.6875</v>
      </c>
      <c r="T22" s="36">
        <f t="shared" si="6"/>
        <v>16.204104477611939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14">
        <v>1</v>
      </c>
      <c r="B23" s="13">
        <v>208</v>
      </c>
      <c r="C23" s="13">
        <v>92129464</v>
      </c>
      <c r="D23" s="222" t="s">
        <v>401</v>
      </c>
      <c r="E23" s="334"/>
      <c r="F23" s="16">
        <v>3</v>
      </c>
      <c r="G23" s="16">
        <v>1</v>
      </c>
      <c r="H23" s="374">
        <v>0</v>
      </c>
      <c r="I23" s="374">
        <v>0</v>
      </c>
      <c r="J23" s="374">
        <v>0</v>
      </c>
      <c r="K23" s="45" t="s">
        <v>173</v>
      </c>
      <c r="L23" s="18">
        <f t="shared" si="0"/>
        <v>4</v>
      </c>
      <c r="M23" s="16">
        <f t="shared" si="7"/>
        <v>1.2</v>
      </c>
      <c r="N23" s="16">
        <f t="shared" si="2"/>
        <v>0</v>
      </c>
      <c r="O23" s="16">
        <v>0</v>
      </c>
      <c r="P23" s="16">
        <f t="shared" si="3"/>
        <v>5.2</v>
      </c>
      <c r="Q23" s="33">
        <v>20.656249999999996</v>
      </c>
      <c r="R23" s="34">
        <f t="shared" si="4"/>
        <v>25.856249999999996</v>
      </c>
      <c r="S23" s="35">
        <f t="shared" si="5"/>
        <v>9.6875</v>
      </c>
      <c r="T23" s="36">
        <f t="shared" si="6"/>
        <v>16.168749999999996</v>
      </c>
      <c r="U23" s="4"/>
      <c r="V23" s="4"/>
      <c r="W23" s="4"/>
    </row>
    <row r="24" spans="1:29" s="1" customFormat="1" ht="18.75">
      <c r="A24" s="14">
        <v>1</v>
      </c>
      <c r="B24" s="13">
        <v>118</v>
      </c>
      <c r="C24" s="13">
        <v>2018112397</v>
      </c>
      <c r="D24" s="222" t="s">
        <v>342</v>
      </c>
      <c r="E24" s="222" t="s">
        <v>290</v>
      </c>
      <c r="F24" s="16">
        <v>3</v>
      </c>
      <c r="G24" s="16">
        <v>1</v>
      </c>
      <c r="H24" s="374">
        <v>0</v>
      </c>
      <c r="I24" s="374">
        <v>0</v>
      </c>
      <c r="J24" s="374">
        <v>0</v>
      </c>
      <c r="K24" s="23" t="s">
        <v>175</v>
      </c>
      <c r="L24" s="18">
        <f t="shared" si="0"/>
        <v>4</v>
      </c>
      <c r="M24" s="16">
        <f t="shared" si="7"/>
        <v>1.2</v>
      </c>
      <c r="N24" s="16">
        <f t="shared" si="2"/>
        <v>0</v>
      </c>
      <c r="O24" s="16">
        <v>0</v>
      </c>
      <c r="P24" s="16">
        <f t="shared" si="3"/>
        <v>5.2</v>
      </c>
      <c r="Q24" s="33">
        <v>20.406249999999993</v>
      </c>
      <c r="R24" s="34">
        <f t="shared" si="4"/>
        <v>25.606249999999992</v>
      </c>
      <c r="S24" s="35">
        <f t="shared" si="5"/>
        <v>1.875</v>
      </c>
      <c r="T24" s="36">
        <f t="shared" si="6"/>
        <v>23.731249999999992</v>
      </c>
      <c r="U24" s="18"/>
      <c r="V24" s="18"/>
      <c r="W24" s="48"/>
    </row>
    <row r="25" spans="1:29" s="1" customFormat="1" ht="18.75">
      <c r="A25" s="14">
        <v>1</v>
      </c>
      <c r="B25" s="13">
        <v>225</v>
      </c>
      <c r="C25" s="13">
        <v>1963965829</v>
      </c>
      <c r="D25" s="222" t="s">
        <v>444</v>
      </c>
      <c r="E25" s="222"/>
      <c r="F25" s="16">
        <v>3</v>
      </c>
      <c r="G25" s="16">
        <v>1</v>
      </c>
      <c r="H25" s="374">
        <v>0</v>
      </c>
      <c r="I25" s="374">
        <v>0</v>
      </c>
      <c r="J25" s="374">
        <v>0</v>
      </c>
      <c r="K25" s="23" t="s">
        <v>175</v>
      </c>
      <c r="L25" s="18">
        <f t="shared" si="0"/>
        <v>4</v>
      </c>
      <c r="M25" s="16">
        <f t="shared" si="7"/>
        <v>1.2</v>
      </c>
      <c r="N25" s="16">
        <f t="shared" si="2"/>
        <v>0</v>
      </c>
      <c r="O25" s="16">
        <v>0</v>
      </c>
      <c r="P25" s="16">
        <f t="shared" si="3"/>
        <v>5.2</v>
      </c>
      <c r="Q25" s="33">
        <v>20.316986940298499</v>
      </c>
      <c r="R25" s="34">
        <f t="shared" si="4"/>
        <v>25.516986940298498</v>
      </c>
      <c r="S25" s="35">
        <f t="shared" si="5"/>
        <v>1.875</v>
      </c>
      <c r="T25" s="36">
        <f t="shared" si="6"/>
        <v>23.641986940298498</v>
      </c>
      <c r="U25" s="4"/>
      <c r="V25" s="4"/>
      <c r="W25" s="4"/>
    </row>
    <row r="26" spans="1:29" s="1" customFormat="1" ht="18.75" customHeight="1">
      <c r="A26" s="14">
        <v>1</v>
      </c>
      <c r="B26" s="13">
        <v>242</v>
      </c>
      <c r="C26" s="13">
        <v>1381736232</v>
      </c>
      <c r="D26" s="222" t="s">
        <v>468</v>
      </c>
      <c r="E26" s="4"/>
      <c r="F26" s="16">
        <v>3</v>
      </c>
      <c r="G26" s="16">
        <v>1</v>
      </c>
      <c r="H26" s="374">
        <v>0</v>
      </c>
      <c r="I26" s="374">
        <v>0</v>
      </c>
      <c r="J26" s="374">
        <v>0</v>
      </c>
      <c r="K26" s="23" t="s">
        <v>175</v>
      </c>
      <c r="L26" s="18">
        <f t="shared" si="0"/>
        <v>4</v>
      </c>
      <c r="M26" s="16">
        <f t="shared" si="7"/>
        <v>1.2</v>
      </c>
      <c r="N26" s="16">
        <f t="shared" si="2"/>
        <v>0</v>
      </c>
      <c r="O26" s="16">
        <v>0</v>
      </c>
      <c r="P26" s="16">
        <f t="shared" si="3"/>
        <v>5.2</v>
      </c>
      <c r="Q26" s="33">
        <v>20.287499999999994</v>
      </c>
      <c r="R26" s="34">
        <f t="shared" si="4"/>
        <v>25.487499999999994</v>
      </c>
      <c r="S26" s="35">
        <f t="shared" si="5"/>
        <v>1.875</v>
      </c>
      <c r="T26" s="36">
        <f t="shared" si="6"/>
        <v>23.612499999999994</v>
      </c>
      <c r="U26" s="4"/>
      <c r="V26" s="4"/>
      <c r="W26" s="4"/>
    </row>
    <row r="27" spans="1:29" s="1" customFormat="1" ht="18.75">
      <c r="A27" s="14">
        <v>1</v>
      </c>
      <c r="B27" s="13">
        <v>172</v>
      </c>
      <c r="C27" s="13">
        <v>724061220</v>
      </c>
      <c r="D27" s="222" t="s">
        <v>371</v>
      </c>
      <c r="E27" s="222" t="s">
        <v>330</v>
      </c>
      <c r="F27" s="16">
        <v>3</v>
      </c>
      <c r="G27" s="16">
        <v>1</v>
      </c>
      <c r="H27" s="374">
        <v>0</v>
      </c>
      <c r="I27" s="374">
        <v>0</v>
      </c>
      <c r="J27" s="374">
        <v>0</v>
      </c>
      <c r="K27" s="23" t="s">
        <v>175</v>
      </c>
      <c r="L27" s="18">
        <f t="shared" si="0"/>
        <v>4</v>
      </c>
      <c r="M27" s="16">
        <f t="shared" si="7"/>
        <v>1.2</v>
      </c>
      <c r="N27" s="16">
        <f t="shared" si="2"/>
        <v>0</v>
      </c>
      <c r="O27" s="16">
        <v>0</v>
      </c>
      <c r="P27" s="16">
        <f t="shared" si="3"/>
        <v>5.2</v>
      </c>
      <c r="Q27" s="33">
        <v>20.224999999999998</v>
      </c>
      <c r="R27" s="34">
        <f t="shared" si="4"/>
        <v>25.424999999999997</v>
      </c>
      <c r="S27" s="35">
        <f t="shared" si="5"/>
        <v>1.875</v>
      </c>
      <c r="T27" s="36">
        <f t="shared" si="6"/>
        <v>23.549999999999997</v>
      </c>
      <c r="U27" s="4"/>
      <c r="V27" s="4"/>
      <c r="W27" s="4"/>
    </row>
    <row r="28" spans="1:29" s="1" customFormat="1" ht="18.75">
      <c r="A28" s="14">
        <v>1</v>
      </c>
      <c r="B28" s="13">
        <v>232</v>
      </c>
      <c r="C28" s="13">
        <v>1088909927</v>
      </c>
      <c r="D28" s="222" t="s">
        <v>451</v>
      </c>
      <c r="E28" s="4"/>
      <c r="F28" s="16">
        <v>3</v>
      </c>
      <c r="G28" s="16">
        <v>1</v>
      </c>
      <c r="H28" s="374">
        <v>0</v>
      </c>
      <c r="I28" s="374">
        <v>0</v>
      </c>
      <c r="J28" s="374">
        <v>0</v>
      </c>
      <c r="K28" s="23" t="s">
        <v>175</v>
      </c>
      <c r="L28" s="18">
        <f t="shared" si="0"/>
        <v>4</v>
      </c>
      <c r="M28" s="16">
        <f t="shared" si="7"/>
        <v>1.2</v>
      </c>
      <c r="N28" s="16">
        <f t="shared" si="2"/>
        <v>0</v>
      </c>
      <c r="O28" s="16">
        <v>0</v>
      </c>
      <c r="P28" s="16">
        <f t="shared" si="3"/>
        <v>5.2</v>
      </c>
      <c r="Q28" s="33">
        <v>20.181249999999999</v>
      </c>
      <c r="R28" s="34">
        <f t="shared" si="4"/>
        <v>25.381249999999998</v>
      </c>
      <c r="S28" s="35">
        <f t="shared" si="5"/>
        <v>1.875</v>
      </c>
      <c r="T28" s="36">
        <f t="shared" si="6"/>
        <v>23.506249999999998</v>
      </c>
      <c r="U28" s="4"/>
      <c r="V28" s="4"/>
      <c r="W28" s="4"/>
    </row>
    <row r="29" spans="1:29" s="2" customFormat="1" ht="18.75">
      <c r="A29" s="14">
        <v>1</v>
      </c>
      <c r="B29" s="13">
        <v>185</v>
      </c>
      <c r="C29" s="13">
        <v>30705222</v>
      </c>
      <c r="D29" s="222" t="s">
        <v>376</v>
      </c>
      <c r="E29" s="334"/>
      <c r="F29" s="16">
        <v>3</v>
      </c>
      <c r="G29" s="16">
        <v>1</v>
      </c>
      <c r="H29" s="374">
        <v>0</v>
      </c>
      <c r="I29" s="374">
        <v>1</v>
      </c>
      <c r="J29" s="374">
        <v>1</v>
      </c>
      <c r="K29" s="23" t="s">
        <v>175</v>
      </c>
      <c r="L29" s="18">
        <f t="shared" si="0"/>
        <v>4</v>
      </c>
      <c r="M29" s="16">
        <f t="shared" si="7"/>
        <v>1.2</v>
      </c>
      <c r="N29" s="16">
        <f t="shared" si="2"/>
        <v>0.8</v>
      </c>
      <c r="O29" s="16">
        <v>0</v>
      </c>
      <c r="P29" s="16">
        <f t="shared" si="3"/>
        <v>6</v>
      </c>
      <c r="Q29" s="33">
        <v>19.362500000000001</v>
      </c>
      <c r="R29" s="34">
        <f t="shared" si="4"/>
        <v>25.362500000000001</v>
      </c>
      <c r="S29" s="35">
        <f t="shared" si="5"/>
        <v>1.875</v>
      </c>
      <c r="T29" s="36">
        <f t="shared" si="6"/>
        <v>23.487500000000001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14">
        <v>1</v>
      </c>
      <c r="B30" s="13">
        <v>196</v>
      </c>
      <c r="C30" s="13">
        <v>1065641844</v>
      </c>
      <c r="D30" s="222" t="s">
        <v>387</v>
      </c>
      <c r="E30" s="334"/>
      <c r="F30" s="16">
        <v>1</v>
      </c>
      <c r="G30" s="16">
        <v>1</v>
      </c>
      <c r="H30" s="374">
        <v>0</v>
      </c>
      <c r="I30" s="374">
        <v>0</v>
      </c>
      <c r="J30" s="374">
        <v>0</v>
      </c>
      <c r="K30" s="23" t="s">
        <v>175</v>
      </c>
      <c r="L30" s="18">
        <f t="shared" si="0"/>
        <v>1</v>
      </c>
      <c r="M30" s="16">
        <f t="shared" si="7"/>
        <v>1.2</v>
      </c>
      <c r="N30" s="16">
        <f t="shared" si="2"/>
        <v>0</v>
      </c>
      <c r="O30" s="16">
        <v>0</v>
      </c>
      <c r="P30" s="16">
        <f t="shared" si="3"/>
        <v>2.2000000000000002</v>
      </c>
      <c r="Q30" s="33">
        <v>22.843749999999996</v>
      </c>
      <c r="R30" s="34">
        <f t="shared" si="4"/>
        <v>25.043749999999996</v>
      </c>
      <c r="S30" s="35">
        <f t="shared" si="5"/>
        <v>1.875</v>
      </c>
      <c r="T30" s="36">
        <f t="shared" si="6"/>
        <v>23.168749999999996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 hidden="1">
      <c r="A31" s="14">
        <v>1</v>
      </c>
      <c r="B31" s="13">
        <v>167</v>
      </c>
      <c r="C31" s="13">
        <v>1173807161</v>
      </c>
      <c r="D31" s="222" t="s">
        <v>324</v>
      </c>
      <c r="E31" s="335"/>
      <c r="F31" s="16">
        <v>0</v>
      </c>
      <c r="G31" s="16">
        <v>0</v>
      </c>
      <c r="H31" s="374">
        <v>0</v>
      </c>
      <c r="I31" s="374">
        <v>0</v>
      </c>
      <c r="J31" s="374">
        <v>0</v>
      </c>
      <c r="K31" s="57" t="s">
        <v>187</v>
      </c>
      <c r="L31" s="18">
        <f t="shared" si="0"/>
        <v>0</v>
      </c>
      <c r="M31" s="16">
        <f t="shared" si="7"/>
        <v>0</v>
      </c>
      <c r="N31" s="16">
        <f t="shared" si="2"/>
        <v>0</v>
      </c>
      <c r="O31" s="16">
        <v>0</v>
      </c>
      <c r="P31" s="16">
        <f t="shared" si="3"/>
        <v>0</v>
      </c>
      <c r="Q31" s="33">
        <v>24.624999999999979</v>
      </c>
      <c r="R31" s="34">
        <f t="shared" si="4"/>
        <v>24.624999999999979</v>
      </c>
      <c r="S31" s="35">
        <f t="shared" si="5"/>
        <v>0</v>
      </c>
      <c r="T31" s="36">
        <f t="shared" si="6"/>
        <v>24.624999999999979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14">
        <v>1</v>
      </c>
      <c r="B32" s="13">
        <v>215</v>
      </c>
      <c r="C32" s="13">
        <v>289805855</v>
      </c>
      <c r="D32" s="222" t="s">
        <v>417</v>
      </c>
      <c r="F32" s="16">
        <v>3</v>
      </c>
      <c r="G32" s="16">
        <v>1</v>
      </c>
      <c r="H32" s="374">
        <v>0</v>
      </c>
      <c r="I32" s="374">
        <v>1</v>
      </c>
      <c r="J32" s="374">
        <v>1</v>
      </c>
      <c r="K32" s="23" t="s">
        <v>175</v>
      </c>
      <c r="L32" s="18">
        <f t="shared" si="0"/>
        <v>4</v>
      </c>
      <c r="M32" s="16">
        <f t="shared" si="7"/>
        <v>1.2</v>
      </c>
      <c r="N32" s="16">
        <f t="shared" si="2"/>
        <v>0.8</v>
      </c>
      <c r="O32" s="16">
        <v>0</v>
      </c>
      <c r="P32" s="16">
        <f t="shared" si="3"/>
        <v>6</v>
      </c>
      <c r="Q32" s="33">
        <v>18.594249999999995</v>
      </c>
      <c r="R32" s="34">
        <f t="shared" si="4"/>
        <v>24.594249999999995</v>
      </c>
      <c r="S32" s="35">
        <f t="shared" si="5"/>
        <v>1.875</v>
      </c>
      <c r="T32" s="36">
        <f t="shared" si="6"/>
        <v>22.719249999999995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14">
        <v>1</v>
      </c>
      <c r="B33" s="13">
        <v>183</v>
      </c>
      <c r="C33" s="13">
        <v>1250030371</v>
      </c>
      <c r="D33" s="222" t="s">
        <v>474</v>
      </c>
      <c r="E33" s="222" t="s">
        <v>464</v>
      </c>
      <c r="F33" s="16">
        <v>3</v>
      </c>
      <c r="G33" s="16">
        <v>1</v>
      </c>
      <c r="H33" s="374">
        <v>0</v>
      </c>
      <c r="I33" s="374">
        <v>0</v>
      </c>
      <c r="J33" s="374">
        <v>0</v>
      </c>
      <c r="K33" s="23" t="s">
        <v>175</v>
      </c>
      <c r="L33" s="18">
        <f t="shared" si="0"/>
        <v>4</v>
      </c>
      <c r="M33" s="16">
        <f t="shared" si="7"/>
        <v>1.2</v>
      </c>
      <c r="N33" s="16">
        <f t="shared" si="2"/>
        <v>0</v>
      </c>
      <c r="O33" s="16">
        <v>0</v>
      </c>
      <c r="P33" s="16">
        <f t="shared" si="3"/>
        <v>5.2</v>
      </c>
      <c r="Q33" s="33">
        <v>19.34375</v>
      </c>
      <c r="R33" s="34">
        <f t="shared" si="4"/>
        <v>24.543749999999999</v>
      </c>
      <c r="S33" s="35">
        <f t="shared" si="5"/>
        <v>1.875</v>
      </c>
      <c r="T33" s="36">
        <f t="shared" si="6"/>
        <v>22.668749999999999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14">
        <v>1</v>
      </c>
      <c r="B34" s="14">
        <v>230</v>
      </c>
      <c r="C34" s="13">
        <v>1076026693</v>
      </c>
      <c r="D34" s="222" t="s">
        <v>449</v>
      </c>
      <c r="E34" s="4"/>
      <c r="F34" s="16">
        <v>3</v>
      </c>
      <c r="G34" s="16">
        <v>1</v>
      </c>
      <c r="H34" s="374">
        <v>0</v>
      </c>
      <c r="I34" s="374">
        <v>0</v>
      </c>
      <c r="J34" s="374">
        <v>0</v>
      </c>
      <c r="K34" s="23" t="s">
        <v>175</v>
      </c>
      <c r="L34" s="18">
        <f t="shared" si="0"/>
        <v>4</v>
      </c>
      <c r="M34" s="16">
        <f t="shared" si="7"/>
        <v>1.2</v>
      </c>
      <c r="N34" s="16">
        <f t="shared" si="2"/>
        <v>0</v>
      </c>
      <c r="O34" s="16">
        <v>0</v>
      </c>
      <c r="P34" s="16">
        <f t="shared" si="3"/>
        <v>5.2</v>
      </c>
      <c r="Q34" s="33">
        <v>19.212499999999999</v>
      </c>
      <c r="R34" s="34">
        <f t="shared" si="4"/>
        <v>24.412499999999998</v>
      </c>
      <c r="S34" s="35">
        <f t="shared" si="5"/>
        <v>1.875</v>
      </c>
      <c r="T34" s="36">
        <f t="shared" si="6"/>
        <v>22.537499999999998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14">
        <v>1</v>
      </c>
      <c r="B35" s="13">
        <v>226</v>
      </c>
      <c r="C35" s="13">
        <v>1238792963</v>
      </c>
      <c r="D35" s="222" t="s">
        <v>445</v>
      </c>
      <c r="E35" s="222"/>
      <c r="F35" s="16">
        <v>1</v>
      </c>
      <c r="G35" s="16">
        <v>1</v>
      </c>
      <c r="H35" s="374">
        <v>0</v>
      </c>
      <c r="I35" s="374">
        <v>0</v>
      </c>
      <c r="J35" s="374">
        <v>0</v>
      </c>
      <c r="K35" s="23" t="s">
        <v>175</v>
      </c>
      <c r="L35" s="18">
        <f t="shared" si="0"/>
        <v>1</v>
      </c>
      <c r="M35" s="16">
        <f t="shared" si="7"/>
        <v>1.2</v>
      </c>
      <c r="N35" s="16">
        <f t="shared" si="2"/>
        <v>0</v>
      </c>
      <c r="O35" s="16">
        <v>0</v>
      </c>
      <c r="P35" s="16">
        <f t="shared" si="3"/>
        <v>2.2000000000000002</v>
      </c>
      <c r="Q35" s="33">
        <v>22.131249999999998</v>
      </c>
      <c r="R35" s="34">
        <f t="shared" si="4"/>
        <v>24.331249999999997</v>
      </c>
      <c r="S35" s="35">
        <f t="shared" si="5"/>
        <v>1.875</v>
      </c>
      <c r="T35" s="36">
        <f t="shared" si="6"/>
        <v>22.456249999999997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8.75">
      <c r="A36" s="14">
        <v>1</v>
      </c>
      <c r="B36" s="13">
        <v>156</v>
      </c>
      <c r="C36" s="13">
        <v>1744610165</v>
      </c>
      <c r="D36" s="222" t="s">
        <v>369</v>
      </c>
      <c r="E36" s="222"/>
      <c r="F36" s="16">
        <v>3</v>
      </c>
      <c r="G36" s="16">
        <v>0</v>
      </c>
      <c r="H36" s="374">
        <v>0</v>
      </c>
      <c r="I36" s="374">
        <v>0</v>
      </c>
      <c r="J36" s="374">
        <v>0</v>
      </c>
      <c r="K36" s="23" t="s">
        <v>175</v>
      </c>
      <c r="L36" s="18">
        <f t="shared" si="0"/>
        <v>4</v>
      </c>
      <c r="M36" s="16">
        <f t="shared" si="7"/>
        <v>0</v>
      </c>
      <c r="N36" s="16">
        <f t="shared" si="2"/>
        <v>0</v>
      </c>
      <c r="O36" s="16">
        <v>0</v>
      </c>
      <c r="P36" s="16">
        <f t="shared" si="3"/>
        <v>4</v>
      </c>
      <c r="Q36" s="33">
        <v>20.236266129032245</v>
      </c>
      <c r="R36" s="34">
        <f t="shared" si="4"/>
        <v>24.236266129032245</v>
      </c>
      <c r="S36" s="35">
        <f t="shared" si="5"/>
        <v>1.875</v>
      </c>
      <c r="T36" s="36">
        <f t="shared" si="6"/>
        <v>22.361266129032245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14">
        <v>1</v>
      </c>
      <c r="B37" s="13">
        <v>216</v>
      </c>
      <c r="C37" s="13">
        <v>395700385</v>
      </c>
      <c r="D37" s="222" t="s">
        <v>419</v>
      </c>
      <c r="E37" s="2"/>
      <c r="F37" s="16">
        <v>2</v>
      </c>
      <c r="G37" s="16">
        <v>1</v>
      </c>
      <c r="H37" s="374">
        <v>0</v>
      </c>
      <c r="I37" s="374">
        <v>0</v>
      </c>
      <c r="J37" s="374">
        <v>0</v>
      </c>
      <c r="K37" s="23" t="s">
        <v>175</v>
      </c>
      <c r="L37" s="18">
        <f t="shared" ref="L37:L69" si="8">F37+IF(F37&gt;2,(F37-2)*1,0)</f>
        <v>2</v>
      </c>
      <c r="M37" s="16">
        <f t="shared" si="7"/>
        <v>1.2</v>
      </c>
      <c r="N37" s="16">
        <f t="shared" ref="N37:N69" si="9">SUM(H37:J37)*$Y$18</f>
        <v>0</v>
      </c>
      <c r="O37" s="16">
        <v>0</v>
      </c>
      <c r="P37" s="16">
        <f t="shared" ref="P37:P68" si="10">SUM(M37+L37+O37+N37)</f>
        <v>3.2</v>
      </c>
      <c r="Q37" s="33">
        <v>21.025201612903217</v>
      </c>
      <c r="R37" s="34">
        <f t="shared" ref="R37:R68" si="11">P37+Q37</f>
        <v>24.225201612903216</v>
      </c>
      <c r="S37" s="35">
        <f t="shared" ref="S37:S69" si="12">VLOOKUP(K37,$X$3:$Y$10,2,FALSE)</f>
        <v>1.875</v>
      </c>
      <c r="T37" s="36">
        <f t="shared" ref="T37:T68" si="13">R37-S37</f>
        <v>22.350201612903216</v>
      </c>
      <c r="U37" s="4"/>
      <c r="V37" s="4"/>
      <c r="W37" s="4"/>
    </row>
    <row r="38" spans="1:29" s="2" customFormat="1" ht="18.75">
      <c r="A38" s="14">
        <v>1</v>
      </c>
      <c r="B38" s="13">
        <v>236</v>
      </c>
      <c r="C38" s="13">
        <v>1968448898</v>
      </c>
      <c r="D38" s="222" t="s">
        <v>458</v>
      </c>
      <c r="E38" s="4"/>
      <c r="F38" s="16">
        <v>2</v>
      </c>
      <c r="G38" s="16">
        <v>1</v>
      </c>
      <c r="H38" s="374">
        <v>0</v>
      </c>
      <c r="I38" s="374">
        <v>0</v>
      </c>
      <c r="J38" s="374">
        <v>0</v>
      </c>
      <c r="K38" s="23" t="s">
        <v>175</v>
      </c>
      <c r="L38" s="18">
        <f t="shared" si="8"/>
        <v>2</v>
      </c>
      <c r="M38" s="16">
        <f t="shared" si="7"/>
        <v>1.2</v>
      </c>
      <c r="N38" s="16">
        <f t="shared" si="9"/>
        <v>0</v>
      </c>
      <c r="O38" s="16">
        <v>0</v>
      </c>
      <c r="P38" s="16">
        <f t="shared" si="10"/>
        <v>3.2</v>
      </c>
      <c r="Q38" s="33">
        <v>20.687499999999996</v>
      </c>
      <c r="R38" s="34">
        <f t="shared" si="11"/>
        <v>23.887499999999996</v>
      </c>
      <c r="S38" s="35">
        <f t="shared" si="12"/>
        <v>1.875</v>
      </c>
      <c r="T38" s="36">
        <f t="shared" si="13"/>
        <v>22.012499999999996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14">
        <v>1</v>
      </c>
      <c r="B39" s="13">
        <v>234</v>
      </c>
      <c r="C39" s="13">
        <v>1333428907</v>
      </c>
      <c r="D39" s="222" t="s">
        <v>472</v>
      </c>
      <c r="E39" s="222" t="s">
        <v>455</v>
      </c>
      <c r="F39" s="16">
        <v>3</v>
      </c>
      <c r="G39" s="16">
        <v>0</v>
      </c>
      <c r="H39" s="374">
        <v>0</v>
      </c>
      <c r="I39" s="374">
        <v>0</v>
      </c>
      <c r="J39" s="374">
        <v>0</v>
      </c>
      <c r="K39" s="23" t="s">
        <v>175</v>
      </c>
      <c r="L39" s="18">
        <f t="shared" si="8"/>
        <v>4</v>
      </c>
      <c r="M39" s="16">
        <f t="shared" si="7"/>
        <v>0</v>
      </c>
      <c r="N39" s="16">
        <f t="shared" si="9"/>
        <v>0</v>
      </c>
      <c r="O39" s="16">
        <v>0</v>
      </c>
      <c r="P39" s="16">
        <f t="shared" si="10"/>
        <v>4</v>
      </c>
      <c r="Q39" s="33">
        <v>19.46875</v>
      </c>
      <c r="R39" s="34">
        <f t="shared" si="11"/>
        <v>23.46875</v>
      </c>
      <c r="S39" s="35">
        <f t="shared" si="12"/>
        <v>1.875</v>
      </c>
      <c r="T39" s="36">
        <f t="shared" si="13"/>
        <v>21.59375</v>
      </c>
      <c r="U39" s="4"/>
      <c r="V39" s="4"/>
      <c r="W39" s="4"/>
    </row>
    <row r="40" spans="1:29" ht="18.75">
      <c r="A40" s="14">
        <v>1</v>
      </c>
      <c r="B40" s="13">
        <v>202</v>
      </c>
      <c r="C40" s="13">
        <v>471245585</v>
      </c>
      <c r="D40" s="222" t="s">
        <v>392</v>
      </c>
      <c r="E40" s="334"/>
      <c r="F40" s="16">
        <v>2</v>
      </c>
      <c r="G40" s="16">
        <v>1</v>
      </c>
      <c r="H40" s="374">
        <v>0</v>
      </c>
      <c r="I40" s="374">
        <v>0</v>
      </c>
      <c r="J40" s="374">
        <v>0</v>
      </c>
      <c r="K40" s="23" t="s">
        <v>175</v>
      </c>
      <c r="L40" s="18">
        <f t="shared" si="8"/>
        <v>2</v>
      </c>
      <c r="M40" s="16">
        <f t="shared" si="7"/>
        <v>1.2</v>
      </c>
      <c r="N40" s="16">
        <f t="shared" si="9"/>
        <v>0</v>
      </c>
      <c r="O40" s="16">
        <v>0</v>
      </c>
      <c r="P40" s="16">
        <f t="shared" si="10"/>
        <v>3.2</v>
      </c>
      <c r="Q40" s="33">
        <v>20.249999999999996</v>
      </c>
      <c r="R40" s="34">
        <f t="shared" si="11"/>
        <v>23.449999999999996</v>
      </c>
      <c r="S40" s="35">
        <f t="shared" si="12"/>
        <v>1.875</v>
      </c>
      <c r="T40" s="36">
        <f t="shared" si="13"/>
        <v>21.574999999999996</v>
      </c>
      <c r="U40" s="4"/>
      <c r="V40" s="4"/>
      <c r="W40" s="4"/>
    </row>
    <row r="41" spans="1:29" ht="18.75">
      <c r="A41" s="14">
        <v>1</v>
      </c>
      <c r="B41" s="13">
        <v>174</v>
      </c>
      <c r="C41" s="13">
        <v>775720958</v>
      </c>
      <c r="D41" s="222" t="s">
        <v>397</v>
      </c>
      <c r="E41" s="222" t="s">
        <v>327</v>
      </c>
      <c r="F41" s="16">
        <v>2</v>
      </c>
      <c r="G41" s="16">
        <v>1</v>
      </c>
      <c r="H41" s="374">
        <v>0</v>
      </c>
      <c r="I41" s="374">
        <v>0</v>
      </c>
      <c r="J41" s="374">
        <v>0</v>
      </c>
      <c r="K41" s="23" t="s">
        <v>175</v>
      </c>
      <c r="L41" s="18">
        <f t="shared" si="8"/>
        <v>2</v>
      </c>
      <c r="M41" s="16">
        <f t="shared" si="7"/>
        <v>1.2</v>
      </c>
      <c r="N41" s="16">
        <f t="shared" si="9"/>
        <v>0</v>
      </c>
      <c r="O41" s="16">
        <v>0</v>
      </c>
      <c r="P41" s="16">
        <f t="shared" si="10"/>
        <v>3.2</v>
      </c>
      <c r="Q41" s="33">
        <v>19.837499999999988</v>
      </c>
      <c r="R41" s="34">
        <f t="shared" si="11"/>
        <v>23.037499999999987</v>
      </c>
      <c r="S41" s="35">
        <f t="shared" si="12"/>
        <v>1.875</v>
      </c>
      <c r="T41" s="36">
        <f t="shared" si="13"/>
        <v>21.162499999999987</v>
      </c>
      <c r="U41" s="4"/>
      <c r="V41" s="4"/>
      <c r="W41" s="4"/>
    </row>
    <row r="42" spans="1:29" ht="18.75">
      <c r="A42" s="14">
        <v>1</v>
      </c>
      <c r="B42" s="13">
        <v>200</v>
      </c>
      <c r="C42" s="13">
        <v>967589156</v>
      </c>
      <c r="D42" s="222" t="s">
        <v>390</v>
      </c>
      <c r="E42" s="334"/>
      <c r="F42" s="16">
        <v>3</v>
      </c>
      <c r="G42" s="16">
        <v>1</v>
      </c>
      <c r="H42" s="374">
        <v>0</v>
      </c>
      <c r="I42" s="374">
        <v>1</v>
      </c>
      <c r="J42" s="374">
        <v>0</v>
      </c>
      <c r="K42" s="23" t="s">
        <v>175</v>
      </c>
      <c r="L42" s="18">
        <f t="shared" si="8"/>
        <v>4</v>
      </c>
      <c r="M42" s="16">
        <f t="shared" si="7"/>
        <v>1.2</v>
      </c>
      <c r="N42" s="16">
        <f t="shared" si="9"/>
        <v>0.4</v>
      </c>
      <c r="O42" s="16">
        <v>0</v>
      </c>
      <c r="P42" s="16">
        <f t="shared" si="10"/>
        <v>5.6000000000000005</v>
      </c>
      <c r="Q42" s="33">
        <v>17.406250000000007</v>
      </c>
      <c r="R42" s="34">
        <f t="shared" si="11"/>
        <v>23.006250000000009</v>
      </c>
      <c r="S42" s="35">
        <f t="shared" si="12"/>
        <v>1.875</v>
      </c>
      <c r="T42" s="36">
        <f t="shared" si="13"/>
        <v>21.131250000000009</v>
      </c>
      <c r="U42" s="4"/>
      <c r="V42" s="4"/>
      <c r="W42" s="4"/>
    </row>
    <row r="43" spans="1:29" ht="18.75">
      <c r="A43" s="14">
        <v>1</v>
      </c>
      <c r="B43" s="13">
        <v>110</v>
      </c>
      <c r="C43" s="13">
        <v>1968703358</v>
      </c>
      <c r="D43" s="222" t="s">
        <v>361</v>
      </c>
      <c r="E43" s="222" t="s">
        <v>239</v>
      </c>
      <c r="F43" s="16">
        <v>2</v>
      </c>
      <c r="G43" s="16">
        <v>1</v>
      </c>
      <c r="H43" s="374">
        <v>0</v>
      </c>
      <c r="I43" s="374">
        <v>0</v>
      </c>
      <c r="J43" s="374">
        <v>1</v>
      </c>
      <c r="K43" s="23" t="s">
        <v>175</v>
      </c>
      <c r="L43" s="18">
        <f t="shared" si="8"/>
        <v>2</v>
      </c>
      <c r="M43" s="16">
        <f t="shared" si="7"/>
        <v>1.2</v>
      </c>
      <c r="N43" s="16">
        <f t="shared" si="9"/>
        <v>0.4</v>
      </c>
      <c r="O43" s="16">
        <v>0</v>
      </c>
      <c r="P43" s="16">
        <f t="shared" si="10"/>
        <v>3.6</v>
      </c>
      <c r="Q43" s="33">
        <v>19.350000000000009</v>
      </c>
      <c r="R43" s="34">
        <f t="shared" si="11"/>
        <v>22.95000000000001</v>
      </c>
      <c r="S43" s="35">
        <f t="shared" si="12"/>
        <v>1.875</v>
      </c>
      <c r="T43" s="36">
        <f t="shared" si="13"/>
        <v>21.07500000000001</v>
      </c>
      <c r="U43" s="18"/>
      <c r="V43" s="18"/>
      <c r="W43" s="33"/>
    </row>
    <row r="44" spans="1:29" ht="18.75">
      <c r="A44" s="14">
        <v>1</v>
      </c>
      <c r="B44" s="13">
        <v>187</v>
      </c>
      <c r="C44" s="13">
        <v>1241038267</v>
      </c>
      <c r="D44" s="222" t="s">
        <v>378</v>
      </c>
      <c r="E44" s="334"/>
      <c r="F44" s="16">
        <v>3</v>
      </c>
      <c r="G44" s="16">
        <v>1</v>
      </c>
      <c r="H44" s="374">
        <v>0</v>
      </c>
      <c r="I44" s="374">
        <v>0</v>
      </c>
      <c r="J44" s="374">
        <v>0</v>
      </c>
      <c r="K44" s="23" t="s">
        <v>175</v>
      </c>
      <c r="L44" s="18">
        <f t="shared" si="8"/>
        <v>4</v>
      </c>
      <c r="M44" s="16">
        <f t="shared" si="7"/>
        <v>1.2</v>
      </c>
      <c r="N44" s="16">
        <f t="shared" si="9"/>
        <v>0</v>
      </c>
      <c r="O44" s="16">
        <v>0</v>
      </c>
      <c r="P44" s="16">
        <f t="shared" si="10"/>
        <v>5.2</v>
      </c>
      <c r="Q44" s="33">
        <v>16.162499999999991</v>
      </c>
      <c r="R44" s="34">
        <f t="shared" si="11"/>
        <v>21.36249999999999</v>
      </c>
      <c r="S44" s="35">
        <f t="shared" si="12"/>
        <v>1.875</v>
      </c>
      <c r="T44" s="36">
        <f t="shared" si="13"/>
        <v>19.48749999999999</v>
      </c>
      <c r="U44" s="4"/>
      <c r="V44" s="4"/>
      <c r="W44" s="4"/>
    </row>
    <row r="45" spans="1:29" ht="18.75" hidden="1">
      <c r="A45" s="14">
        <v>1</v>
      </c>
      <c r="B45" s="14">
        <v>92</v>
      </c>
      <c r="C45" s="13">
        <v>1367873925</v>
      </c>
      <c r="D45" s="222" t="s">
        <v>398</v>
      </c>
      <c r="E45" s="222" t="s">
        <v>191</v>
      </c>
      <c r="F45" s="16">
        <v>0</v>
      </c>
      <c r="G45" s="16">
        <v>1</v>
      </c>
      <c r="H45" s="374">
        <v>0</v>
      </c>
      <c r="I45" s="374">
        <v>0</v>
      </c>
      <c r="J45" s="374">
        <v>0</v>
      </c>
      <c r="K45" s="57" t="s">
        <v>187</v>
      </c>
      <c r="L45" s="18">
        <f t="shared" si="8"/>
        <v>0</v>
      </c>
      <c r="M45" s="16">
        <f t="shared" si="7"/>
        <v>1.2</v>
      </c>
      <c r="N45" s="16">
        <f t="shared" si="9"/>
        <v>0</v>
      </c>
      <c r="O45" s="16">
        <v>0</v>
      </c>
      <c r="P45" s="16">
        <f t="shared" si="10"/>
        <v>1.2</v>
      </c>
      <c r="Q45" s="33">
        <v>19.118749999999999</v>
      </c>
      <c r="R45" s="34">
        <f t="shared" si="11"/>
        <v>20.318749999999998</v>
      </c>
      <c r="S45" s="35">
        <f t="shared" si="12"/>
        <v>0</v>
      </c>
      <c r="T45" s="36">
        <f t="shared" si="13"/>
        <v>20.318749999999998</v>
      </c>
      <c r="U45" s="18"/>
      <c r="V45" s="18"/>
      <c r="W45" s="47"/>
    </row>
    <row r="46" spans="1:29" ht="20.25" hidden="1">
      <c r="A46" s="14">
        <v>1</v>
      </c>
      <c r="B46" s="13">
        <v>229</v>
      </c>
      <c r="C46" s="13">
        <v>1598972736</v>
      </c>
      <c r="D46" s="222" t="s">
        <v>448</v>
      </c>
      <c r="E46" s="222"/>
      <c r="F46" s="16">
        <v>0</v>
      </c>
      <c r="G46" s="16">
        <v>1</v>
      </c>
      <c r="H46" s="374">
        <v>0</v>
      </c>
      <c r="I46" s="374">
        <v>0</v>
      </c>
      <c r="J46" s="374">
        <v>0</v>
      </c>
      <c r="K46" s="57" t="s">
        <v>187</v>
      </c>
      <c r="L46" s="18">
        <f t="shared" si="8"/>
        <v>0</v>
      </c>
      <c r="M46" s="16">
        <f t="shared" si="7"/>
        <v>1.2</v>
      </c>
      <c r="N46" s="16">
        <f t="shared" si="9"/>
        <v>0</v>
      </c>
      <c r="O46" s="16">
        <v>0</v>
      </c>
      <c r="P46" s="16">
        <f t="shared" si="10"/>
        <v>1.2</v>
      </c>
      <c r="Q46" s="33">
        <v>17.890839552238798</v>
      </c>
      <c r="R46" s="34">
        <f t="shared" si="11"/>
        <v>19.090839552238798</v>
      </c>
      <c r="S46" s="35">
        <f t="shared" si="12"/>
        <v>0</v>
      </c>
      <c r="T46" s="36">
        <f t="shared" si="13"/>
        <v>19.090839552238798</v>
      </c>
      <c r="U46" s="4"/>
      <c r="V46" s="4"/>
      <c r="W46" s="4"/>
    </row>
    <row r="47" spans="1:29" ht="18.75" hidden="1">
      <c r="A47" s="14">
        <v>1</v>
      </c>
      <c r="B47" s="13">
        <v>198</v>
      </c>
      <c r="C47" s="13">
        <v>723448640</v>
      </c>
      <c r="D47" s="222" t="s">
        <v>389</v>
      </c>
      <c r="E47" s="334"/>
      <c r="F47" s="16">
        <v>0</v>
      </c>
      <c r="G47" s="16">
        <v>0</v>
      </c>
      <c r="H47" s="374">
        <v>0</v>
      </c>
      <c r="I47" s="374">
        <v>0</v>
      </c>
      <c r="J47" s="374">
        <v>0</v>
      </c>
      <c r="K47" s="57" t="s">
        <v>187</v>
      </c>
      <c r="L47" s="18">
        <f t="shared" si="8"/>
        <v>0</v>
      </c>
      <c r="M47" s="16">
        <f t="shared" ref="M47:M69" si="14">G47*$Y$14</f>
        <v>0</v>
      </c>
      <c r="N47" s="16">
        <f t="shared" si="9"/>
        <v>0</v>
      </c>
      <c r="O47" s="16">
        <v>0</v>
      </c>
      <c r="P47" s="16">
        <f t="shared" si="10"/>
        <v>0</v>
      </c>
      <c r="Q47" s="33">
        <v>18.01874999999999</v>
      </c>
      <c r="R47" s="34">
        <f t="shared" si="11"/>
        <v>18.01874999999999</v>
      </c>
      <c r="S47" s="35">
        <f t="shared" si="12"/>
        <v>0</v>
      </c>
      <c r="T47" s="36">
        <f t="shared" si="13"/>
        <v>18.01874999999999</v>
      </c>
      <c r="U47" s="4"/>
      <c r="V47" s="4"/>
      <c r="W47" s="4"/>
    </row>
    <row r="48" spans="1:29" ht="18.75" hidden="1">
      <c r="A48" s="14">
        <v>1</v>
      </c>
      <c r="B48" s="13">
        <v>193</v>
      </c>
      <c r="C48" s="13">
        <v>2125731287</v>
      </c>
      <c r="D48" s="222" t="s">
        <v>384</v>
      </c>
      <c r="E48" s="334"/>
      <c r="F48" s="16">
        <v>0</v>
      </c>
      <c r="G48" s="16">
        <v>0</v>
      </c>
      <c r="H48" s="374">
        <v>0</v>
      </c>
      <c r="I48" s="374">
        <v>0</v>
      </c>
      <c r="J48" s="374">
        <v>0</v>
      </c>
      <c r="K48" s="57" t="s">
        <v>187</v>
      </c>
      <c r="L48" s="18">
        <f t="shared" si="8"/>
        <v>0</v>
      </c>
      <c r="M48" s="16">
        <f t="shared" si="14"/>
        <v>0</v>
      </c>
      <c r="N48" s="16">
        <f t="shared" si="9"/>
        <v>0</v>
      </c>
      <c r="O48" s="16">
        <v>0</v>
      </c>
      <c r="P48" s="16">
        <f t="shared" si="10"/>
        <v>0</v>
      </c>
      <c r="Q48" s="33">
        <v>17.812499999999996</v>
      </c>
      <c r="R48" s="34">
        <f t="shared" si="11"/>
        <v>17.812499999999996</v>
      </c>
      <c r="S48" s="35">
        <f t="shared" si="12"/>
        <v>0</v>
      </c>
      <c r="T48" s="36">
        <f t="shared" si="13"/>
        <v>17.812499999999996</v>
      </c>
    </row>
    <row r="49" spans="1:20" ht="18.75" hidden="1">
      <c r="A49" s="14">
        <v>1</v>
      </c>
      <c r="B49" s="13">
        <v>241</v>
      </c>
      <c r="C49" s="13">
        <v>1136259669</v>
      </c>
      <c r="D49" s="222" t="s">
        <v>467</v>
      </c>
      <c r="F49" s="16">
        <v>0</v>
      </c>
      <c r="G49" s="16">
        <v>1</v>
      </c>
      <c r="H49" s="374">
        <v>0</v>
      </c>
      <c r="I49" s="374">
        <v>0</v>
      </c>
      <c r="J49" s="374">
        <v>0</v>
      </c>
      <c r="K49" s="57" t="s">
        <v>187</v>
      </c>
      <c r="L49" s="18">
        <f t="shared" si="8"/>
        <v>0</v>
      </c>
      <c r="M49" s="16">
        <f t="shared" si="14"/>
        <v>1.2</v>
      </c>
      <c r="N49" s="16">
        <f t="shared" si="9"/>
        <v>0</v>
      </c>
      <c r="O49" s="16">
        <v>0</v>
      </c>
      <c r="P49" s="16">
        <f t="shared" si="10"/>
        <v>1.2</v>
      </c>
      <c r="Q49" s="33">
        <v>15.381249999999994</v>
      </c>
      <c r="R49" s="34">
        <f t="shared" si="11"/>
        <v>16.581249999999994</v>
      </c>
      <c r="S49" s="35">
        <f t="shared" si="12"/>
        <v>0</v>
      </c>
      <c r="T49" s="36">
        <f t="shared" si="13"/>
        <v>16.581249999999994</v>
      </c>
    </row>
    <row r="50" spans="1:20" ht="18.75" hidden="1">
      <c r="A50" s="14">
        <v>1</v>
      </c>
      <c r="B50" s="13">
        <v>155</v>
      </c>
      <c r="C50" s="13">
        <v>1532576874</v>
      </c>
      <c r="D50" s="222" t="s">
        <v>368</v>
      </c>
      <c r="E50" s="222" t="s">
        <v>283</v>
      </c>
      <c r="F50" s="16">
        <v>0</v>
      </c>
      <c r="G50" s="16">
        <v>0</v>
      </c>
      <c r="H50" s="374">
        <v>0</v>
      </c>
      <c r="I50" s="374">
        <v>0</v>
      </c>
      <c r="J50" s="374">
        <v>0</v>
      </c>
      <c r="K50" s="57" t="s">
        <v>187</v>
      </c>
      <c r="L50" s="18">
        <f t="shared" si="8"/>
        <v>0</v>
      </c>
      <c r="M50" s="16">
        <f t="shared" si="14"/>
        <v>0</v>
      </c>
      <c r="N50" s="16">
        <f t="shared" si="9"/>
        <v>0</v>
      </c>
      <c r="O50" s="16">
        <v>0</v>
      </c>
      <c r="P50" s="16">
        <f t="shared" si="10"/>
        <v>0</v>
      </c>
      <c r="Q50" s="33">
        <v>15.212499999999999</v>
      </c>
      <c r="R50" s="34">
        <f t="shared" si="11"/>
        <v>15.212499999999999</v>
      </c>
      <c r="S50" s="35">
        <f t="shared" si="12"/>
        <v>0</v>
      </c>
      <c r="T50" s="36">
        <f t="shared" si="13"/>
        <v>15.212499999999999</v>
      </c>
    </row>
    <row r="51" spans="1:20" ht="18.75" hidden="1">
      <c r="A51" s="14">
        <v>1</v>
      </c>
      <c r="B51" s="13">
        <v>222</v>
      </c>
      <c r="C51" s="13">
        <v>1945277617</v>
      </c>
      <c r="D51" s="222" t="s">
        <v>432</v>
      </c>
      <c r="E51" s="222"/>
      <c r="F51" s="16">
        <v>0</v>
      </c>
      <c r="G51" s="16">
        <v>0</v>
      </c>
      <c r="H51" s="374">
        <v>0</v>
      </c>
      <c r="I51" s="374">
        <v>0</v>
      </c>
      <c r="J51" s="374">
        <v>0</v>
      </c>
      <c r="K51" s="57" t="s">
        <v>187</v>
      </c>
      <c r="L51" s="18">
        <f t="shared" si="8"/>
        <v>0</v>
      </c>
      <c r="M51" s="16">
        <f t="shared" si="14"/>
        <v>0</v>
      </c>
      <c r="N51" s="16">
        <f t="shared" si="9"/>
        <v>0</v>
      </c>
      <c r="O51" s="16">
        <v>0</v>
      </c>
      <c r="P51" s="16">
        <f t="shared" si="10"/>
        <v>0</v>
      </c>
      <c r="Q51" s="33">
        <v>14.437727649769574</v>
      </c>
      <c r="R51" s="34">
        <f t="shared" si="11"/>
        <v>14.437727649769574</v>
      </c>
      <c r="S51" s="35">
        <f t="shared" si="12"/>
        <v>0</v>
      </c>
      <c r="T51" s="36">
        <f t="shared" si="13"/>
        <v>14.437727649769574</v>
      </c>
    </row>
    <row r="52" spans="1:20" ht="18.75" hidden="1">
      <c r="A52" s="14">
        <v>1</v>
      </c>
      <c r="B52" s="13">
        <v>223</v>
      </c>
      <c r="C52" s="13">
        <v>784792167</v>
      </c>
      <c r="D52" s="222" t="s">
        <v>434</v>
      </c>
      <c r="E52" s="222"/>
      <c r="F52" s="16">
        <v>0</v>
      </c>
      <c r="G52" s="16">
        <v>0</v>
      </c>
      <c r="H52" s="374">
        <v>0</v>
      </c>
      <c r="I52" s="374">
        <v>0</v>
      </c>
      <c r="J52" s="374">
        <v>0</v>
      </c>
      <c r="K52" s="57" t="s">
        <v>187</v>
      </c>
      <c r="L52" s="18">
        <f t="shared" si="8"/>
        <v>0</v>
      </c>
      <c r="M52" s="16">
        <f t="shared" si="14"/>
        <v>0</v>
      </c>
      <c r="N52" s="16">
        <f t="shared" si="9"/>
        <v>0</v>
      </c>
      <c r="O52" s="16">
        <v>0</v>
      </c>
      <c r="P52" s="16">
        <f t="shared" si="10"/>
        <v>0</v>
      </c>
      <c r="Q52" s="33">
        <v>10.624999999999996</v>
      </c>
      <c r="R52" s="34">
        <f t="shared" si="11"/>
        <v>10.624999999999996</v>
      </c>
      <c r="S52" s="35">
        <f t="shared" si="12"/>
        <v>0</v>
      </c>
      <c r="T52" s="36">
        <f t="shared" si="13"/>
        <v>10.624999999999996</v>
      </c>
    </row>
    <row r="53" spans="1:20" ht="18.75" hidden="1">
      <c r="A53" s="14">
        <v>1</v>
      </c>
      <c r="B53" s="13">
        <v>219</v>
      </c>
      <c r="C53" s="13">
        <v>1128309198</v>
      </c>
      <c r="D53" s="222" t="s">
        <v>426</v>
      </c>
      <c r="E53" s="334"/>
      <c r="F53" s="16">
        <v>0</v>
      </c>
      <c r="G53" s="16">
        <v>0</v>
      </c>
      <c r="H53" s="374">
        <v>0</v>
      </c>
      <c r="I53" s="374">
        <v>0</v>
      </c>
      <c r="J53" s="374">
        <v>0</v>
      </c>
      <c r="K53" s="57" t="s">
        <v>187</v>
      </c>
      <c r="L53" s="18">
        <f t="shared" si="8"/>
        <v>0</v>
      </c>
      <c r="M53" s="16">
        <f t="shared" si="14"/>
        <v>0</v>
      </c>
      <c r="N53" s="16">
        <f t="shared" si="9"/>
        <v>0</v>
      </c>
      <c r="O53" s="16">
        <v>0</v>
      </c>
      <c r="P53" s="16">
        <f t="shared" si="10"/>
        <v>0</v>
      </c>
      <c r="Q53" s="33">
        <v>9.4499999999999957</v>
      </c>
      <c r="R53" s="34">
        <f t="shared" si="11"/>
        <v>9.4499999999999957</v>
      </c>
      <c r="S53" s="35">
        <f t="shared" si="12"/>
        <v>0</v>
      </c>
      <c r="T53" s="36">
        <f t="shared" si="13"/>
        <v>9.4499999999999957</v>
      </c>
    </row>
    <row r="54" spans="1:20" ht="18.75" hidden="1">
      <c r="A54" s="14">
        <v>1</v>
      </c>
      <c r="B54" s="13">
        <v>239</v>
      </c>
      <c r="C54" s="13">
        <v>416459640</v>
      </c>
      <c r="D54" s="222" t="s">
        <v>465</v>
      </c>
      <c r="F54" s="16">
        <v>0</v>
      </c>
      <c r="G54" s="16">
        <v>0</v>
      </c>
      <c r="H54" s="374">
        <v>0</v>
      </c>
      <c r="I54" s="374">
        <v>0</v>
      </c>
      <c r="J54" s="374">
        <v>0</v>
      </c>
      <c r="K54" s="57" t="s">
        <v>187</v>
      </c>
      <c r="L54" s="18">
        <f t="shared" si="8"/>
        <v>0</v>
      </c>
      <c r="M54" s="16">
        <f t="shared" si="14"/>
        <v>0</v>
      </c>
      <c r="N54" s="16">
        <f t="shared" si="9"/>
        <v>0</v>
      </c>
      <c r="O54" s="16">
        <v>0</v>
      </c>
      <c r="P54" s="16">
        <f t="shared" si="10"/>
        <v>0</v>
      </c>
      <c r="Q54" s="33">
        <v>7.1625000000000014</v>
      </c>
      <c r="R54" s="34">
        <f t="shared" si="11"/>
        <v>7.1625000000000014</v>
      </c>
      <c r="S54" s="35">
        <f t="shared" si="12"/>
        <v>0</v>
      </c>
      <c r="T54" s="36">
        <f t="shared" si="13"/>
        <v>7.1625000000000014</v>
      </c>
    </row>
    <row r="55" spans="1:20" ht="20.25" hidden="1">
      <c r="A55" s="14">
        <v>1</v>
      </c>
      <c r="B55" s="13">
        <v>214</v>
      </c>
      <c r="C55" s="13">
        <v>2130976604</v>
      </c>
      <c r="D55" s="222" t="s">
        <v>410</v>
      </c>
      <c r="E55" s="2"/>
      <c r="F55" s="16">
        <v>0</v>
      </c>
      <c r="G55" s="16">
        <v>1</v>
      </c>
      <c r="H55" s="374">
        <v>0</v>
      </c>
      <c r="I55" s="374">
        <v>0</v>
      </c>
      <c r="J55" s="374">
        <v>0</v>
      </c>
      <c r="K55" s="57" t="s">
        <v>187</v>
      </c>
      <c r="L55" s="18">
        <f t="shared" si="8"/>
        <v>0</v>
      </c>
      <c r="M55" s="16">
        <f t="shared" si="14"/>
        <v>1.2</v>
      </c>
      <c r="N55" s="16">
        <f t="shared" si="9"/>
        <v>0</v>
      </c>
      <c r="O55" s="16">
        <v>0</v>
      </c>
      <c r="P55" s="16">
        <f t="shared" si="10"/>
        <v>1.2</v>
      </c>
      <c r="Q55" s="33">
        <v>5.5812499999999892</v>
      </c>
      <c r="R55" s="34">
        <f t="shared" si="11"/>
        <v>6.7812499999999893</v>
      </c>
      <c r="S55" s="35">
        <f t="shared" si="12"/>
        <v>0</v>
      </c>
      <c r="T55" s="36">
        <f t="shared" si="13"/>
        <v>6.7812499999999893</v>
      </c>
    </row>
    <row r="56" spans="1:20" ht="18.75" hidden="1">
      <c r="A56" s="14">
        <v>1</v>
      </c>
      <c r="B56" s="13">
        <v>192</v>
      </c>
      <c r="C56" s="13">
        <v>1725281178</v>
      </c>
      <c r="D56" s="222" t="s">
        <v>383</v>
      </c>
      <c r="E56" s="334"/>
      <c r="F56" s="16">
        <v>0</v>
      </c>
      <c r="G56" s="16">
        <v>0</v>
      </c>
      <c r="H56" s="374">
        <v>0</v>
      </c>
      <c r="I56" s="374">
        <v>0</v>
      </c>
      <c r="J56" s="374">
        <v>0</v>
      </c>
      <c r="K56" s="57" t="s">
        <v>187</v>
      </c>
      <c r="L56" s="18">
        <f t="shared" si="8"/>
        <v>0</v>
      </c>
      <c r="M56" s="16">
        <f t="shared" si="14"/>
        <v>0</v>
      </c>
      <c r="N56" s="16">
        <f t="shared" si="9"/>
        <v>0</v>
      </c>
      <c r="O56" s="16">
        <v>0</v>
      </c>
      <c r="P56" s="16">
        <f t="shared" si="10"/>
        <v>0</v>
      </c>
      <c r="Q56" s="33">
        <v>3.1437499999999954</v>
      </c>
      <c r="R56" s="34">
        <f t="shared" si="11"/>
        <v>3.1437499999999954</v>
      </c>
      <c r="S56" s="35">
        <f t="shared" si="12"/>
        <v>0</v>
      </c>
      <c r="T56" s="36">
        <f t="shared" si="13"/>
        <v>3.1437499999999954</v>
      </c>
    </row>
    <row r="57" spans="1:20" ht="20.25" hidden="1">
      <c r="A57" s="14">
        <v>1</v>
      </c>
      <c r="B57" s="13">
        <v>220</v>
      </c>
      <c r="C57" s="13">
        <v>353335311</v>
      </c>
      <c r="D57" s="222" t="s">
        <v>427</v>
      </c>
      <c r="E57" s="224"/>
      <c r="F57" s="16">
        <v>0</v>
      </c>
      <c r="G57" s="16">
        <v>0</v>
      </c>
      <c r="H57" s="374">
        <v>0</v>
      </c>
      <c r="I57" s="374">
        <v>0</v>
      </c>
      <c r="J57" s="374">
        <v>0</v>
      </c>
      <c r="K57" s="57" t="s">
        <v>187</v>
      </c>
      <c r="L57" s="18">
        <f t="shared" si="8"/>
        <v>0</v>
      </c>
      <c r="M57" s="16">
        <f t="shared" si="14"/>
        <v>0</v>
      </c>
      <c r="N57" s="16">
        <f t="shared" si="9"/>
        <v>0</v>
      </c>
      <c r="O57" s="16">
        <v>0</v>
      </c>
      <c r="P57" s="16">
        <f t="shared" si="10"/>
        <v>0</v>
      </c>
      <c r="Q57" s="33">
        <v>2.0310546874999984</v>
      </c>
      <c r="R57" s="34">
        <f t="shared" si="11"/>
        <v>2.0310546874999984</v>
      </c>
      <c r="S57" s="35">
        <f t="shared" si="12"/>
        <v>0</v>
      </c>
      <c r="T57" s="36">
        <f t="shared" si="13"/>
        <v>2.0310546874999984</v>
      </c>
    </row>
    <row r="58" spans="1:20" ht="18.75" hidden="1">
      <c r="A58" s="14">
        <v>1</v>
      </c>
      <c r="B58" s="13">
        <v>233</v>
      </c>
      <c r="C58" s="13">
        <v>1963965829</v>
      </c>
      <c r="D58" s="222" t="s">
        <v>452</v>
      </c>
      <c r="F58" s="16">
        <v>0</v>
      </c>
      <c r="G58" s="16">
        <v>0</v>
      </c>
      <c r="H58" s="374">
        <v>0</v>
      </c>
      <c r="I58" s="374">
        <v>0</v>
      </c>
      <c r="J58" s="374">
        <v>0</v>
      </c>
      <c r="K58" s="57" t="s">
        <v>187</v>
      </c>
      <c r="L58" s="18">
        <f t="shared" si="8"/>
        <v>0</v>
      </c>
      <c r="M58" s="16">
        <f t="shared" si="14"/>
        <v>0</v>
      </c>
      <c r="N58" s="16">
        <f t="shared" si="9"/>
        <v>0</v>
      </c>
      <c r="O58" s="16">
        <v>0</v>
      </c>
      <c r="P58" s="16">
        <f t="shared" si="10"/>
        <v>0</v>
      </c>
      <c r="Q58" s="33">
        <v>2.0000000000000018</v>
      </c>
      <c r="R58" s="34">
        <f t="shared" si="11"/>
        <v>2.0000000000000018</v>
      </c>
      <c r="S58" s="35">
        <f t="shared" si="12"/>
        <v>0</v>
      </c>
      <c r="T58" s="36">
        <f t="shared" si="13"/>
        <v>2.0000000000000018</v>
      </c>
    </row>
    <row r="59" spans="1:20" ht="18.75" hidden="1">
      <c r="A59" s="14">
        <v>1</v>
      </c>
      <c r="B59" s="13">
        <v>235</v>
      </c>
      <c r="C59" s="13">
        <v>988684940</v>
      </c>
      <c r="D59" s="222" t="s">
        <v>456</v>
      </c>
      <c r="F59" s="16">
        <v>0</v>
      </c>
      <c r="G59" s="16">
        <v>0</v>
      </c>
      <c r="H59" s="374">
        <v>0</v>
      </c>
      <c r="I59" s="374">
        <v>0</v>
      </c>
      <c r="J59" s="374">
        <v>0</v>
      </c>
      <c r="K59" s="57" t="s">
        <v>187</v>
      </c>
      <c r="L59" s="18">
        <f t="shared" si="8"/>
        <v>0</v>
      </c>
      <c r="M59" s="16">
        <f t="shared" si="14"/>
        <v>0</v>
      </c>
      <c r="N59" s="16">
        <f t="shared" si="9"/>
        <v>0</v>
      </c>
      <c r="O59" s="16">
        <v>0</v>
      </c>
      <c r="P59" s="16">
        <f t="shared" si="10"/>
        <v>0</v>
      </c>
      <c r="Q59" s="33">
        <v>1.84375</v>
      </c>
      <c r="R59" s="34">
        <f t="shared" si="11"/>
        <v>1.84375</v>
      </c>
      <c r="S59" s="35">
        <f t="shared" si="12"/>
        <v>0</v>
      </c>
      <c r="T59" s="36">
        <f t="shared" si="13"/>
        <v>1.84375</v>
      </c>
    </row>
    <row r="60" spans="1:20" ht="18.75" hidden="1">
      <c r="A60" s="14">
        <v>1</v>
      </c>
      <c r="B60" s="13">
        <v>207</v>
      </c>
      <c r="C60" s="13">
        <v>721273803</v>
      </c>
      <c r="D60" s="226" t="s">
        <v>399</v>
      </c>
      <c r="E60" s="334"/>
      <c r="F60" s="16">
        <v>0</v>
      </c>
      <c r="G60" s="16">
        <v>0</v>
      </c>
      <c r="H60" s="374">
        <v>0</v>
      </c>
      <c r="I60" s="374">
        <v>0</v>
      </c>
      <c r="J60" s="374">
        <v>0</v>
      </c>
      <c r="K60" s="57" t="s">
        <v>187</v>
      </c>
      <c r="L60" s="18">
        <f t="shared" si="8"/>
        <v>0</v>
      </c>
      <c r="M60" s="16">
        <f t="shared" si="14"/>
        <v>0</v>
      </c>
      <c r="N60" s="16">
        <f t="shared" si="9"/>
        <v>0</v>
      </c>
      <c r="O60" s="16">
        <v>0</v>
      </c>
      <c r="P60" s="16">
        <f t="shared" si="10"/>
        <v>0</v>
      </c>
      <c r="Q60" s="33">
        <v>1.425</v>
      </c>
      <c r="R60" s="34">
        <f t="shared" si="11"/>
        <v>1.425</v>
      </c>
      <c r="S60" s="35">
        <f t="shared" si="12"/>
        <v>0</v>
      </c>
      <c r="T60" s="36">
        <f t="shared" si="13"/>
        <v>1.425</v>
      </c>
    </row>
    <row r="61" spans="1:20" ht="20.25" hidden="1">
      <c r="A61" s="14">
        <v>1</v>
      </c>
      <c r="B61" s="13">
        <v>213</v>
      </c>
      <c r="C61" s="13">
        <v>311361673</v>
      </c>
      <c r="D61" s="222" t="s">
        <v>349</v>
      </c>
      <c r="E61" s="2"/>
      <c r="F61" s="16">
        <v>0</v>
      </c>
      <c r="G61" s="16">
        <v>0</v>
      </c>
      <c r="H61" s="374">
        <v>0</v>
      </c>
      <c r="I61" s="374">
        <v>0</v>
      </c>
      <c r="J61" s="374">
        <v>0</v>
      </c>
      <c r="K61" s="57" t="s">
        <v>187</v>
      </c>
      <c r="L61" s="18">
        <f t="shared" si="8"/>
        <v>0</v>
      </c>
      <c r="M61" s="16">
        <f t="shared" si="14"/>
        <v>0</v>
      </c>
      <c r="N61" s="16">
        <f t="shared" si="9"/>
        <v>0</v>
      </c>
      <c r="O61" s="16">
        <v>0</v>
      </c>
      <c r="P61" s="16">
        <f t="shared" si="10"/>
        <v>0</v>
      </c>
      <c r="Q61" s="33">
        <v>1.2687499999999945</v>
      </c>
      <c r="R61" s="34">
        <f t="shared" si="11"/>
        <v>1.2687499999999945</v>
      </c>
      <c r="S61" s="35">
        <f t="shared" si="12"/>
        <v>0</v>
      </c>
      <c r="T61" s="36">
        <f t="shared" si="13"/>
        <v>1.2687499999999945</v>
      </c>
    </row>
    <row r="62" spans="1:20" ht="18.75" hidden="1">
      <c r="A62" s="14">
        <v>1</v>
      </c>
      <c r="B62" s="13">
        <v>242</v>
      </c>
      <c r="C62" s="13">
        <v>250098915</v>
      </c>
      <c r="D62" s="222" t="s">
        <v>475</v>
      </c>
      <c r="F62" s="16">
        <v>0</v>
      </c>
      <c r="G62" s="16">
        <v>0</v>
      </c>
      <c r="H62" s="374">
        <v>0</v>
      </c>
      <c r="I62" s="374">
        <v>0</v>
      </c>
      <c r="J62" s="374">
        <v>0</v>
      </c>
      <c r="K62" s="57" t="s">
        <v>187</v>
      </c>
      <c r="L62" s="18">
        <f t="shared" si="8"/>
        <v>0</v>
      </c>
      <c r="M62" s="16">
        <f t="shared" si="14"/>
        <v>0</v>
      </c>
      <c r="N62" s="16">
        <f t="shared" si="9"/>
        <v>0</v>
      </c>
      <c r="O62" s="16">
        <v>0</v>
      </c>
      <c r="P62" s="16">
        <f t="shared" si="10"/>
        <v>0</v>
      </c>
      <c r="Q62" s="33">
        <v>0.90625</v>
      </c>
      <c r="R62" s="34">
        <f t="shared" si="11"/>
        <v>0.90625</v>
      </c>
      <c r="S62" s="35">
        <f t="shared" si="12"/>
        <v>0</v>
      </c>
      <c r="T62" s="36">
        <f t="shared" si="13"/>
        <v>0.90625</v>
      </c>
    </row>
    <row r="63" spans="1:20" ht="18.75" hidden="1">
      <c r="A63" s="14">
        <v>1</v>
      </c>
      <c r="B63" s="13">
        <v>242</v>
      </c>
      <c r="C63" s="13">
        <v>1769984287</v>
      </c>
      <c r="D63" s="13" t="s">
        <v>476</v>
      </c>
      <c r="F63" s="16">
        <v>0</v>
      </c>
      <c r="G63" s="16">
        <v>0</v>
      </c>
      <c r="H63" s="374">
        <v>0</v>
      </c>
      <c r="I63" s="374">
        <v>0</v>
      </c>
      <c r="J63" s="374">
        <v>0</v>
      </c>
      <c r="K63" s="57" t="s">
        <v>187</v>
      </c>
      <c r="L63" s="18">
        <f t="shared" si="8"/>
        <v>0</v>
      </c>
      <c r="M63" s="16">
        <f t="shared" si="14"/>
        <v>0</v>
      </c>
      <c r="N63" s="16">
        <f t="shared" si="9"/>
        <v>0</v>
      </c>
      <c r="O63" s="16">
        <v>0</v>
      </c>
      <c r="P63" s="16">
        <f t="shared" si="10"/>
        <v>0</v>
      </c>
      <c r="Q63" s="33">
        <v>0.65000000000000036</v>
      </c>
      <c r="R63" s="34">
        <f t="shared" si="11"/>
        <v>0.65000000000000036</v>
      </c>
      <c r="S63" s="35">
        <f t="shared" si="12"/>
        <v>0</v>
      </c>
      <c r="T63" s="36">
        <f t="shared" si="13"/>
        <v>0.65000000000000036</v>
      </c>
    </row>
    <row r="64" spans="1:20" ht="18.75" hidden="1">
      <c r="A64" s="14">
        <v>1</v>
      </c>
      <c r="B64" s="13">
        <v>218</v>
      </c>
      <c r="C64" s="13">
        <v>1804880865</v>
      </c>
      <c r="D64" s="222" t="s">
        <v>425</v>
      </c>
      <c r="E64" s="334"/>
      <c r="F64" s="16">
        <v>0</v>
      </c>
      <c r="G64" s="16">
        <v>0</v>
      </c>
      <c r="H64" s="374">
        <v>0</v>
      </c>
      <c r="I64" s="374">
        <v>0</v>
      </c>
      <c r="J64" s="374">
        <v>0</v>
      </c>
      <c r="K64" s="57" t="s">
        <v>187</v>
      </c>
      <c r="L64" s="18">
        <f t="shared" si="8"/>
        <v>0</v>
      </c>
      <c r="M64" s="16">
        <f t="shared" si="14"/>
        <v>0</v>
      </c>
      <c r="N64" s="16">
        <f t="shared" si="9"/>
        <v>0</v>
      </c>
      <c r="O64" s="16">
        <v>0</v>
      </c>
      <c r="P64" s="16">
        <f t="shared" si="10"/>
        <v>0</v>
      </c>
      <c r="Q64" s="33">
        <v>0.11749999999999983</v>
      </c>
      <c r="R64" s="34">
        <f t="shared" si="11"/>
        <v>0.11749999999999983</v>
      </c>
      <c r="S64" s="35">
        <f t="shared" si="12"/>
        <v>0</v>
      </c>
      <c r="T64" s="36">
        <f t="shared" si="13"/>
        <v>0.11749999999999983</v>
      </c>
    </row>
    <row r="65" spans="1:23" ht="18.75" hidden="1">
      <c r="A65" s="14">
        <v>1</v>
      </c>
      <c r="B65" s="13">
        <v>217</v>
      </c>
      <c r="C65" s="13">
        <v>331155825</v>
      </c>
      <c r="D65" s="295" t="s">
        <v>420</v>
      </c>
      <c r="E65" s="2"/>
      <c r="F65" s="16">
        <v>0</v>
      </c>
      <c r="G65" s="16">
        <v>0</v>
      </c>
      <c r="H65" s="374">
        <v>0</v>
      </c>
      <c r="I65" s="374">
        <v>0</v>
      </c>
      <c r="J65" s="374">
        <v>0</v>
      </c>
      <c r="K65" s="57" t="s">
        <v>187</v>
      </c>
      <c r="L65" s="18">
        <f t="shared" si="8"/>
        <v>0</v>
      </c>
      <c r="M65" s="16">
        <f t="shared" si="14"/>
        <v>0</v>
      </c>
      <c r="N65" s="16">
        <f t="shared" si="9"/>
        <v>0</v>
      </c>
      <c r="O65" s="16">
        <v>0</v>
      </c>
      <c r="P65" s="16">
        <f t="shared" si="10"/>
        <v>0</v>
      </c>
      <c r="Q65" s="33">
        <v>-1.3124999999999984</v>
      </c>
      <c r="R65" s="34">
        <f t="shared" si="11"/>
        <v>-1.3124999999999984</v>
      </c>
      <c r="S65" s="35">
        <f t="shared" si="12"/>
        <v>0</v>
      </c>
      <c r="T65" s="36">
        <f t="shared" si="13"/>
        <v>-1.3124999999999984</v>
      </c>
    </row>
    <row r="66" spans="1:23" ht="18.75" hidden="1">
      <c r="A66" s="14">
        <v>1</v>
      </c>
      <c r="B66" s="13">
        <v>237</v>
      </c>
      <c r="C66" s="13">
        <v>1331532576</v>
      </c>
      <c r="D66" s="222" t="s">
        <v>459</v>
      </c>
      <c r="F66" s="16">
        <v>0</v>
      </c>
      <c r="G66" s="16">
        <v>0</v>
      </c>
      <c r="H66" s="374">
        <v>0</v>
      </c>
      <c r="I66" s="374">
        <v>0</v>
      </c>
      <c r="J66" s="374">
        <v>0</v>
      </c>
      <c r="K66" s="57" t="s">
        <v>187</v>
      </c>
      <c r="L66" s="18">
        <f t="shared" si="8"/>
        <v>0</v>
      </c>
      <c r="M66" s="16">
        <f t="shared" si="14"/>
        <v>0</v>
      </c>
      <c r="N66" s="16">
        <f t="shared" si="9"/>
        <v>0</v>
      </c>
      <c r="O66" s="16">
        <v>0</v>
      </c>
      <c r="P66" s="16">
        <f t="shared" si="10"/>
        <v>0</v>
      </c>
      <c r="Q66" s="33">
        <v>-2.5499999999999998</v>
      </c>
      <c r="R66" s="34">
        <f t="shared" si="11"/>
        <v>-2.5499999999999998</v>
      </c>
      <c r="S66" s="35">
        <f t="shared" si="12"/>
        <v>0</v>
      </c>
      <c r="T66" s="36">
        <f t="shared" si="13"/>
        <v>-2.5499999999999998</v>
      </c>
    </row>
    <row r="67" spans="1:23" ht="18.75" hidden="1">
      <c r="A67" s="14">
        <v>1</v>
      </c>
      <c r="B67" s="13">
        <v>228</v>
      </c>
      <c r="C67" s="13">
        <v>1287481910</v>
      </c>
      <c r="D67" s="222" t="s">
        <v>447</v>
      </c>
      <c r="E67" s="222"/>
      <c r="F67" s="16">
        <v>0</v>
      </c>
      <c r="G67" s="16">
        <v>0</v>
      </c>
      <c r="H67" s="374">
        <v>0</v>
      </c>
      <c r="I67" s="374">
        <v>0</v>
      </c>
      <c r="J67" s="374">
        <v>0</v>
      </c>
      <c r="K67" s="57" t="s">
        <v>187</v>
      </c>
      <c r="L67" s="18">
        <f t="shared" si="8"/>
        <v>0</v>
      </c>
      <c r="M67" s="16">
        <f t="shared" si="14"/>
        <v>0</v>
      </c>
      <c r="N67" s="16">
        <f t="shared" si="9"/>
        <v>0</v>
      </c>
      <c r="O67" s="16">
        <v>0</v>
      </c>
      <c r="P67" s="16">
        <f t="shared" si="10"/>
        <v>0</v>
      </c>
      <c r="Q67" s="33">
        <v>-4.1499999999999995</v>
      </c>
      <c r="R67" s="34">
        <f t="shared" si="11"/>
        <v>-4.1499999999999995</v>
      </c>
      <c r="S67" s="35">
        <f t="shared" si="12"/>
        <v>0</v>
      </c>
      <c r="T67" s="36">
        <f t="shared" si="13"/>
        <v>-4.1499999999999995</v>
      </c>
    </row>
    <row r="68" spans="1:23" ht="18.75" hidden="1">
      <c r="A68" s="14">
        <v>1</v>
      </c>
      <c r="B68" s="13">
        <v>141</v>
      </c>
      <c r="C68" s="13">
        <v>1190305158</v>
      </c>
      <c r="D68" s="222" t="s">
        <v>261</v>
      </c>
      <c r="E68" s="224"/>
      <c r="F68" s="16">
        <v>0</v>
      </c>
      <c r="G68" s="16">
        <v>0</v>
      </c>
      <c r="H68" s="374">
        <v>0</v>
      </c>
      <c r="I68" s="374">
        <v>0</v>
      </c>
      <c r="J68" s="374">
        <v>0</v>
      </c>
      <c r="K68" s="57" t="s">
        <v>187</v>
      </c>
      <c r="L68" s="18">
        <f t="shared" si="8"/>
        <v>0</v>
      </c>
      <c r="M68" s="16">
        <f t="shared" si="14"/>
        <v>0</v>
      </c>
      <c r="N68" s="16">
        <f t="shared" si="9"/>
        <v>0</v>
      </c>
      <c r="O68" s="16">
        <v>0</v>
      </c>
      <c r="P68" s="16">
        <f t="shared" si="10"/>
        <v>0</v>
      </c>
      <c r="Q68" s="33">
        <v>-7.8937500000000043</v>
      </c>
      <c r="R68" s="34">
        <f t="shared" si="11"/>
        <v>-7.8937500000000043</v>
      </c>
      <c r="S68" s="35">
        <f t="shared" si="12"/>
        <v>0</v>
      </c>
      <c r="T68" s="36">
        <f t="shared" si="13"/>
        <v>-7.8937500000000043</v>
      </c>
      <c r="U68" s="64"/>
      <c r="V68" s="64"/>
      <c r="W68" s="67"/>
    </row>
    <row r="69" spans="1:23" ht="18.75" hidden="1">
      <c r="A69" s="14">
        <v>1</v>
      </c>
      <c r="B69" s="13">
        <v>203</v>
      </c>
      <c r="C69" s="13">
        <v>382695365</v>
      </c>
      <c r="D69" s="222" t="s">
        <v>393</v>
      </c>
      <c r="E69" s="334"/>
      <c r="F69" s="16">
        <v>0</v>
      </c>
      <c r="G69" s="16">
        <v>0</v>
      </c>
      <c r="H69" s="374">
        <v>0</v>
      </c>
      <c r="I69" s="374">
        <v>0</v>
      </c>
      <c r="J69" s="374">
        <v>0</v>
      </c>
      <c r="K69" s="57" t="s">
        <v>187</v>
      </c>
      <c r="L69" s="18">
        <f t="shared" si="8"/>
        <v>0</v>
      </c>
      <c r="M69" s="16">
        <f t="shared" si="14"/>
        <v>0</v>
      </c>
      <c r="N69" s="16">
        <f t="shared" si="9"/>
        <v>0</v>
      </c>
      <c r="O69" s="16">
        <v>0</v>
      </c>
      <c r="P69" s="16">
        <f t="shared" ref="P69:P100" si="15">SUM(M69+L69+O69+N69)</f>
        <v>0</v>
      </c>
      <c r="Q69" s="33">
        <v>-16.90625</v>
      </c>
      <c r="R69" s="34">
        <f t="shared" ref="R69:R100" si="16">P69+Q69</f>
        <v>-16.90625</v>
      </c>
      <c r="S69" s="35">
        <f t="shared" si="12"/>
        <v>0</v>
      </c>
      <c r="T69" s="36">
        <f t="shared" ref="T69:T100" si="17">R69-S69</f>
        <v>-16.90625</v>
      </c>
    </row>
  </sheetData>
  <autoFilter ref="A4:W69" xr:uid="{28593B8F-03E7-4BE1-B554-FC0AADC431B2}">
    <filterColumn colId="5">
      <filters>
        <filter val="1"/>
        <filter val="2"/>
        <filter val="3"/>
      </filters>
    </filterColumn>
    <sortState xmlns:xlrd2="http://schemas.microsoft.com/office/spreadsheetml/2017/richdata2" ref="A5:W69">
      <sortCondition descending="1" ref="R4:R69"/>
    </sortState>
  </autoFilter>
  <mergeCells count="5">
    <mergeCell ref="B1:T1"/>
    <mergeCell ref="B2:T2"/>
    <mergeCell ref="B3:E3"/>
    <mergeCell ref="H3:J3"/>
    <mergeCell ref="K3:T3"/>
  </mergeCells>
  <conditionalFormatting sqref="O5:O69 F5:J69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黑名单</vt:lpstr>
      <vt:lpstr>Sep2019</vt:lpstr>
      <vt:lpstr>Oct2019</vt:lpstr>
      <vt:lpstr>Oct26th2019</vt:lpstr>
      <vt:lpstr>Nov2 2019</vt:lpstr>
      <vt:lpstr>Nov9 2019</vt:lpstr>
      <vt:lpstr>Nov17 2019</vt:lpstr>
      <vt:lpstr>Nov24 2019</vt:lpstr>
      <vt:lpstr>Dec1 2019</vt:lpstr>
      <vt:lpstr>Dec8 2019 </vt:lpstr>
      <vt:lpstr>Dec15 2019</vt:lpstr>
      <vt:lpstr>Dec22 2019</vt:lpstr>
      <vt:lpstr>Dec27 2019</vt:lpstr>
      <vt:lpstr>Jan3 2020</vt:lpstr>
      <vt:lpstr>Jan10 2020</vt:lpstr>
      <vt:lpstr>Jan18 2020</vt:lpstr>
      <vt:lpstr>Jan25 2020</vt:lpstr>
      <vt:lpstr>Feb1 2020</vt:lpstr>
      <vt:lpstr>Feb8 2020</vt:lpstr>
      <vt:lpstr>Feb15 2020</vt:lpstr>
      <vt:lpstr>Feb22 2020</vt:lpstr>
      <vt:lpstr>Feb29 2020</vt:lpstr>
      <vt:lpstr>Mar7 2020</vt:lpstr>
      <vt:lpstr>Mar14 2020</vt:lpstr>
      <vt:lpstr>Mar21 2020</vt:lpstr>
      <vt:lpstr>Mar28 2020</vt:lpstr>
      <vt:lpstr>Apr5 2020</vt:lpstr>
      <vt:lpstr>Apr12 2020</vt:lpstr>
      <vt:lpstr>Apr19 2020</vt:lpstr>
      <vt:lpstr>Apr25 2020</vt:lpstr>
      <vt:lpstr>May02 2020</vt:lpstr>
      <vt:lpstr>May09 2020</vt:lpstr>
      <vt:lpstr>May16 2020</vt:lpstr>
      <vt:lpstr>May23 2020</vt:lpstr>
      <vt:lpstr>May30 2020</vt:lpstr>
      <vt:lpstr>Jun6 2020</vt:lpstr>
      <vt:lpstr>Jun13 2020</vt:lpstr>
      <vt:lpstr>Jun20 2020</vt:lpstr>
      <vt:lpstr>Jun27 2020</vt:lpstr>
      <vt:lpstr>Jul 4 2020</vt:lpstr>
      <vt:lpstr>Jul 11 2020</vt:lpstr>
      <vt:lpstr>Jul 18 2020</vt:lpstr>
      <vt:lpstr>Jul 25 2020</vt:lpstr>
      <vt:lpstr>Aug 1 2020</vt:lpstr>
      <vt:lpstr>Aug 8 2020</vt:lpstr>
      <vt:lpstr>Aug 15 2020</vt:lpstr>
      <vt:lpstr>Aug 22 2020</vt:lpstr>
      <vt:lpstr>Aug 29 2020</vt:lpstr>
      <vt:lpstr>合区</vt:lpstr>
      <vt:lpstr>Sep 5 2020</vt:lpstr>
      <vt:lpstr>Sep 12 2020</vt:lpstr>
      <vt:lpstr>Sep 19 2020合区</vt:lpstr>
      <vt:lpstr>Sep 26 2020</vt:lpstr>
      <vt:lpstr>Oct 3 2020</vt:lpstr>
      <vt:lpstr>Oct 10 2020</vt:lpstr>
      <vt:lpstr>Oct 17 2020</vt:lpstr>
      <vt:lpstr>Oct 24 2020</vt:lpstr>
      <vt:lpstr>Oct 31 2020</vt:lpstr>
      <vt:lpstr>Nov 7 2020</vt:lpstr>
      <vt:lpstr>Nov 14 2020</vt:lpstr>
      <vt:lpstr>Nov 21 2020</vt:lpstr>
      <vt:lpstr>Nov 28 2020</vt:lpstr>
      <vt:lpstr>Dec 5 2020</vt:lpstr>
      <vt:lpstr>Dec 12 2020</vt:lpstr>
      <vt:lpstr>Dec 19 2020</vt:lpstr>
      <vt:lpstr>Dec 26 2020</vt:lpstr>
      <vt:lpstr>Jan 2 2020</vt:lpstr>
      <vt:lpstr>Jan 9 2020</vt:lpstr>
      <vt:lpstr>Jan 16 2020</vt:lpstr>
      <vt:lpstr>Jan 23 2020</vt:lpstr>
      <vt:lpstr>Jan 30 2020</vt:lpstr>
      <vt:lpstr>Feb 6 2021</vt:lpstr>
      <vt:lpstr>Feb 13 2021</vt:lpstr>
      <vt:lpstr>Feb 20 2021</vt:lpstr>
      <vt:lpstr>Feb 27 2021</vt:lpstr>
      <vt:lpstr>Mar 6 2021</vt:lpstr>
      <vt:lpstr>Mar 13 2021</vt:lpstr>
      <vt:lpstr>Mar 20 2021</vt:lpstr>
      <vt:lpstr>Mar 27 2021</vt:lpstr>
      <vt:lpstr>Apr 3 2021</vt:lpstr>
      <vt:lpstr>Apr 10 2021</vt:lpstr>
      <vt:lpstr>Apr 17 2021</vt:lpstr>
      <vt:lpstr>Apr 24 2021</vt:lpstr>
      <vt:lpstr>May 1 2021</vt:lpstr>
      <vt:lpstr>May 8 2021</vt:lpstr>
      <vt:lpstr>May 15 2021</vt:lpstr>
      <vt:lpstr>May 22 2021</vt:lpstr>
      <vt:lpstr>May 29 2021</vt:lpstr>
      <vt:lpstr>Jun 5 2021</vt:lpstr>
      <vt:lpstr>Jun 12 2021</vt:lpstr>
      <vt:lpstr>Jun 19 2021</vt:lpstr>
      <vt:lpstr>Jun 26 2021</vt:lpstr>
      <vt:lpstr>Jul 3 2021</vt:lpstr>
      <vt:lpstr>Jul 10 2021</vt:lpstr>
      <vt:lpstr>Jul 17 2021</vt:lpstr>
      <vt:lpstr>Jul 24 2021</vt:lpstr>
      <vt:lpstr>Aug 1 21</vt:lpstr>
      <vt:lpstr>Aug 8 21</vt:lpstr>
      <vt:lpstr>Aug 14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 2S</dc:creator>
  <cp:lastModifiedBy>Jiang, Ruoli</cp:lastModifiedBy>
  <dcterms:created xsi:type="dcterms:W3CDTF">2006-09-14T08:00:00Z</dcterms:created>
  <dcterms:modified xsi:type="dcterms:W3CDTF">2022-01-17T06:08:08Z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2052-11.1.0.9582</vt:lpwstr>
  </property>
</Properties>
</file>